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tabRatio="874" firstSheet="1" activeTab="15"/>
  </bookViews>
  <sheets>
    <sheet name="Instructions" sheetId="22" state="hidden" r:id="rId1"/>
    <sheet name="Enter Draw" sheetId="7" r:id="rId2"/>
    <sheet name="Draw" sheetId="8" state="hidden" r:id="rId3"/>
    <sheet name="PeeWee" sheetId="21" r:id="rId4"/>
    <sheet name="Open 1" sheetId="25" r:id="rId5"/>
    <sheet name="Open 1 Results" sheetId="26" r:id="rId6"/>
    <sheet name="Youth 2" sheetId="27" state="hidden" r:id="rId7"/>
    <sheet name="Youth Results 2" sheetId="28" state="hidden" r:id="rId8"/>
    <sheet name="Youth" sheetId="19" state="hidden" r:id="rId9"/>
    <sheet name="Youth Results" sheetId="18" state="hidden" r:id="rId10"/>
    <sheet name="Mens" sheetId="31" r:id="rId11"/>
    <sheet name="Mens Results" sheetId="32" r:id="rId12"/>
    <sheet name="Open 2" sheetId="29" r:id="rId13"/>
    <sheet name="Open 2 Results" sheetId="30" r:id="rId14"/>
    <sheet name="Poles" sheetId="13" r:id="rId15"/>
    <sheet name="Poles Results" sheetId="17" r:id="rId16"/>
    <sheet name="Poles Calculations" sheetId="16" state="hidden" r:id="rId17"/>
  </sheets>
  <definedNames>
    <definedName name="_xlnm._FilterDatabase" localSheetId="11" hidden="1">'Mens Results'!$A$1:$F$51</definedName>
    <definedName name="_xlnm._FilterDatabase" localSheetId="5" hidden="1">'Open 1 Results'!$A$1:$F$51</definedName>
    <definedName name="_xlnm._FilterDatabase" localSheetId="13" hidden="1">'Open 2 Results'!$A$1:$F$51</definedName>
    <definedName name="_xlnm._FilterDatabase" localSheetId="15" hidden="1">'Poles Results'!$A$1:$F$51</definedName>
    <definedName name="_xlnm._FilterDatabase" localSheetId="9" hidden="1">'Youth Results'!$A$1:$F$51</definedName>
    <definedName name="_xlnm._FilterDatabase" localSheetId="7" hidden="1">'Youth Results 2'!$A$1:$F$51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7"/>
  <c r="L3"/>
  <c r="L18"/>
  <c r="L5"/>
  <c r="L11"/>
  <c r="L13"/>
  <c r="L19"/>
  <c r="L31"/>
  <c r="L34"/>
  <c r="L36"/>
  <c r="L37"/>
  <c r="L41"/>
  <c r="L12"/>
  <c r="L30"/>
  <c r="L60"/>
  <c r="L61"/>
  <c r="L62"/>
  <c r="L26"/>
  <c r="L27"/>
  <c r="L28"/>
  <c r="L21"/>
  <c r="L63"/>
  <c r="H3" i="8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K4" i="7"/>
  <c r="K3"/>
  <c r="K18"/>
  <c r="K5"/>
  <c r="K25"/>
  <c r="K26"/>
  <c r="K27"/>
  <c r="K9"/>
  <c r="K10"/>
  <c r="K8"/>
  <c r="K28"/>
  <c r="K21"/>
  <c r="K13"/>
  <c r="K17"/>
  <c r="K11"/>
  <c r="K19"/>
  <c r="K6"/>
  <c r="K7"/>
  <c r="K12"/>
  <c r="K14"/>
  <c r="K22"/>
  <c r="K23"/>
  <c r="K24"/>
  <c r="K20"/>
  <c r="K15"/>
  <c r="K16"/>
  <c r="K29"/>
  <c r="K30"/>
  <c r="K32"/>
  <c r="K31"/>
  <c r="K33"/>
  <c r="K34"/>
  <c r="K35"/>
  <c r="K36"/>
  <c r="K37"/>
  <c r="K38"/>
  <c r="K39"/>
  <c r="K40"/>
  <c r="K41"/>
  <c r="K42"/>
  <c r="K43"/>
  <c r="K45"/>
  <c r="K46"/>
  <c r="K44"/>
  <c r="K47"/>
  <c r="K48"/>
  <c r="K49"/>
  <c r="K50"/>
  <c r="K51"/>
  <c r="K52"/>
  <c r="K53"/>
  <c r="K54"/>
  <c r="K55"/>
  <c r="K57"/>
  <c r="K58"/>
  <c r="K59"/>
  <c r="C3" i="8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H2"/>
  <c r="G2"/>
  <c r="C2"/>
  <c r="B2"/>
  <c r="Q119" i="7"/>
  <c r="Q13"/>
  <c r="F286" i="31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S2"/>
  <c r="F2"/>
  <c r="Q4" i="7"/>
  <c r="Q5"/>
  <c r="Q6"/>
  <c r="Q7"/>
  <c r="Q8"/>
  <c r="Q9"/>
  <c r="Q10"/>
  <c r="Q11"/>
  <c r="Q12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3"/>
  <c r="AD16" i="8"/>
  <c r="B16" i="31"/>
  <c r="A16" s="1"/>
  <c r="G16" s="1"/>
  <c r="P3" i="7"/>
  <c r="AE297" i="8"/>
  <c r="AE287"/>
  <c r="AE277"/>
  <c r="C277" i="31" s="1"/>
  <c r="AD266" i="8"/>
  <c r="AC266" s="1"/>
  <c r="AE242"/>
  <c r="C242" i="31" s="1"/>
  <c r="AE211" i="8"/>
  <c r="C211" i="31" s="1"/>
  <c r="AE187" i="8"/>
  <c r="C187" i="31" s="1"/>
  <c r="AD149" i="8"/>
  <c r="AC149" s="1"/>
  <c r="AD55"/>
  <c r="AC55" s="1"/>
  <c r="AE2"/>
  <c r="C2" i="31" s="1"/>
  <c r="D151" i="32"/>
  <c r="E151" s="1"/>
  <c r="C151" s="1"/>
  <c r="AD299" i="8"/>
  <c r="AC299"/>
  <c r="AD297"/>
  <c r="AC297"/>
  <c r="AD295"/>
  <c r="AC295"/>
  <c r="AD292"/>
  <c r="AC292"/>
  <c r="AE289"/>
  <c r="AD287"/>
  <c r="AC287" s="1"/>
  <c r="AD284"/>
  <c r="AE281"/>
  <c r="C281" i="31"/>
  <c r="AE279" i="8"/>
  <c r="C279" i="31"/>
  <c r="AE276" i="8"/>
  <c r="C276" i="31"/>
  <c r="AE272" i="8"/>
  <c r="C272" i="31"/>
  <c r="AE268" i="8"/>
  <c r="C268" i="31"/>
  <c r="AE264" i="8"/>
  <c r="C264" i="31"/>
  <c r="AE256" i="8"/>
  <c r="C256" i="31"/>
  <c r="AE248" i="8"/>
  <c r="C248" i="31"/>
  <c r="AE240" i="8"/>
  <c r="C240" i="31"/>
  <c r="AE232" i="8"/>
  <c r="C232" i="31"/>
  <c r="AD225" i="8"/>
  <c r="AC225"/>
  <c r="AD217"/>
  <c r="AC217"/>
  <c r="AE209"/>
  <c r="C209" i="31"/>
  <c r="AE201" i="8"/>
  <c r="C201" i="31"/>
  <c r="AE193" i="8"/>
  <c r="C193" i="31"/>
  <c r="AE185" i="8"/>
  <c r="C185" i="31"/>
  <c r="AE177" i="8"/>
  <c r="C177" i="31"/>
  <c r="AE169" i="8"/>
  <c r="C169" i="31"/>
  <c r="AD141" i="8"/>
  <c r="AC141"/>
  <c r="AD109"/>
  <c r="AC109"/>
  <c r="AD78"/>
  <c r="B78" i="31"/>
  <c r="A78" s="1"/>
  <c r="G78" s="1"/>
  <c r="AD47" i="8"/>
  <c r="AC47"/>
  <c r="AE4"/>
  <c r="C4" i="31"/>
  <c r="AE6" i="8"/>
  <c r="C6" i="31"/>
  <c r="AE8" i="8"/>
  <c r="C8" i="31"/>
  <c r="AE10" i="8"/>
  <c r="C10" i="31"/>
  <c r="AE12" i="8"/>
  <c r="C12" i="31"/>
  <c r="AE14" i="8"/>
  <c r="C14" i="31"/>
  <c r="AE16" i="8"/>
  <c r="C16" i="31"/>
  <c r="AE18" i="8"/>
  <c r="C18" i="31"/>
  <c r="AE20" i="8"/>
  <c r="C20" i="31"/>
  <c r="AE22" i="8"/>
  <c r="C22" i="31"/>
  <c r="AD24" i="8"/>
  <c r="AD26"/>
  <c r="AD28"/>
  <c r="B28" i="31"/>
  <c r="A28" s="1"/>
  <c r="G28" s="1"/>
  <c r="AD30" i="8"/>
  <c r="AE33"/>
  <c r="C33" i="31" s="1"/>
  <c r="AE35" i="8"/>
  <c r="C35" i="31" s="1"/>
  <c r="AE37" i="8"/>
  <c r="C37" i="31" s="1"/>
  <c r="AE39" i="8"/>
  <c r="C39" i="31" s="1"/>
  <c r="AE41" i="8"/>
  <c r="C41" i="31" s="1"/>
  <c r="AE43" i="8"/>
  <c r="C43" i="31" s="1"/>
  <c r="AE45" i="8"/>
  <c r="C45" i="31" s="1"/>
  <c r="AE47" i="8"/>
  <c r="C47" i="31" s="1"/>
  <c r="AE49" i="8"/>
  <c r="C49" i="31" s="1"/>
  <c r="AE51" i="8"/>
  <c r="C51" i="31" s="1"/>
  <c r="AE53" i="8"/>
  <c r="C53" i="31" s="1"/>
  <c r="AE55" i="8"/>
  <c r="C55" i="31" s="1"/>
  <c r="AD57" i="8"/>
  <c r="B57" i="31" s="1"/>
  <c r="A57" s="1"/>
  <c r="G57" s="1"/>
  <c r="AD59" i="8"/>
  <c r="B59" i="31" s="1"/>
  <c r="A59" s="1"/>
  <c r="G59" s="1"/>
  <c r="AD61" i="8"/>
  <c r="AC61" s="1"/>
  <c r="AD63"/>
  <c r="AE64"/>
  <c r="C64" i="31"/>
  <c r="AE66" i="8"/>
  <c r="C66" i="31"/>
  <c r="AE68" i="8"/>
  <c r="C68" i="31"/>
  <c r="AE70" i="8"/>
  <c r="C70" i="31"/>
  <c r="AE72" i="8"/>
  <c r="C72" i="31"/>
  <c r="AE74" i="8"/>
  <c r="C74" i="31"/>
  <c r="AE76" i="8"/>
  <c r="C76" i="31"/>
  <c r="AE78" i="8"/>
  <c r="C78" i="31"/>
  <c r="AE80" i="8"/>
  <c r="C80" i="31"/>
  <c r="AE82" i="8"/>
  <c r="C82" i="31"/>
  <c r="AE84" i="8"/>
  <c r="C84" i="31"/>
  <c r="AE86" i="8"/>
  <c r="C86" i="31"/>
  <c r="AD88" i="8"/>
  <c r="AD90"/>
  <c r="AC90" s="1"/>
  <c r="AD92"/>
  <c r="AC92" s="1"/>
  <c r="AD94"/>
  <c r="AC94" s="1"/>
  <c r="AD96"/>
  <c r="AC96" s="1"/>
  <c r="AD98"/>
  <c r="AC98" s="1"/>
  <c r="AD100"/>
  <c r="B100" i="31" s="1"/>
  <c r="A100" s="1"/>
  <c r="G100" s="1"/>
  <c r="AD102" i="8"/>
  <c r="AC102" s="1"/>
  <c r="AE105"/>
  <c r="C105" i="31" s="1"/>
  <c r="AE107" i="8"/>
  <c r="C107" i="31" s="1"/>
  <c r="AE109" i="8"/>
  <c r="C109" i="31" s="1"/>
  <c r="AE111" i="8"/>
  <c r="C111" i="31" s="1"/>
  <c r="AE113" i="8"/>
  <c r="C113" i="31" s="1"/>
  <c r="AE115" i="8"/>
  <c r="C115" i="31" s="1"/>
  <c r="AE117" i="8"/>
  <c r="C117" i="31" s="1"/>
  <c r="AE119" i="8"/>
  <c r="C119" i="31" s="1"/>
  <c r="AE121" i="8"/>
  <c r="C121" i="31" s="1"/>
  <c r="AE123" i="8"/>
  <c r="C123" i="31" s="1"/>
  <c r="AE125" i="8"/>
  <c r="C125" i="31" s="1"/>
  <c r="AE127" i="8"/>
  <c r="C127" i="31" s="1"/>
  <c r="AE129" i="8"/>
  <c r="C129" i="31" s="1"/>
  <c r="AE131" i="8"/>
  <c r="C131" i="31" s="1"/>
  <c r="AE133" i="8"/>
  <c r="C133" i="31" s="1"/>
  <c r="AE135" i="8"/>
  <c r="C135" i="31" s="1"/>
  <c r="AE137" i="8"/>
  <c r="C137" i="31" s="1"/>
  <c r="AE139" i="8"/>
  <c r="C139" i="31" s="1"/>
  <c r="AE141" i="8"/>
  <c r="C141" i="31" s="1"/>
  <c r="AE143" i="8"/>
  <c r="C143" i="31" s="1"/>
  <c r="AE145" i="8"/>
  <c r="C145" i="31" s="1"/>
  <c r="AE147" i="8"/>
  <c r="C147" i="31" s="1"/>
  <c r="AE149" i="8"/>
  <c r="C149" i="31" s="1"/>
  <c r="AE151" i="8"/>
  <c r="C151" i="31" s="1"/>
  <c r="AD153" i="8"/>
  <c r="AC153" s="1"/>
  <c r="AD155"/>
  <c r="B155" i="31" s="1"/>
  <c r="A155" s="1"/>
  <c r="G155" s="1"/>
  <c r="AD157" i="8"/>
  <c r="AC157" s="1"/>
  <c r="AD159"/>
  <c r="AC159" s="1"/>
  <c r="AD161"/>
  <c r="AD163"/>
  <c r="AC163"/>
  <c r="AD165"/>
  <c r="AC165"/>
  <c r="AD167"/>
  <c r="AC167"/>
  <c r="AE168"/>
  <c r="C168" i="31"/>
  <c r="AD3" i="8"/>
  <c r="B3" i="31"/>
  <c r="AD5" i="8"/>
  <c r="AC5"/>
  <c r="AD7"/>
  <c r="AD9"/>
  <c r="B9" i="31" s="1"/>
  <c r="A9" s="1"/>
  <c r="G9" s="1"/>
  <c r="AD11" i="8"/>
  <c r="B11" i="31" s="1"/>
  <c r="A11" s="1"/>
  <c r="G11" s="1"/>
  <c r="AD13" i="8"/>
  <c r="AC13" s="1"/>
  <c r="AD15"/>
  <c r="AC15" s="1"/>
  <c r="AD17"/>
  <c r="B17" i="31" s="1"/>
  <c r="A17" s="1"/>
  <c r="G17" s="1"/>
  <c r="AD19" i="8"/>
  <c r="B19" i="31" s="1"/>
  <c r="A19" s="1"/>
  <c r="G19" s="1"/>
  <c r="AD21" i="8"/>
  <c r="B21" i="31" s="1"/>
  <c r="A21" s="1"/>
  <c r="G21" s="1"/>
  <c r="AD23" i="8"/>
  <c r="AE24"/>
  <c r="C24" i="31"/>
  <c r="AE26" i="8"/>
  <c r="C26" i="31"/>
  <c r="AE28" i="8"/>
  <c r="C28" i="31"/>
  <c r="AE30" i="8"/>
  <c r="C30" i="31"/>
  <c r="AD32" i="8"/>
  <c r="AD34"/>
  <c r="B34" i="31" s="1"/>
  <c r="A34" s="1"/>
  <c r="G34" s="1"/>
  <c r="AD36" i="8"/>
  <c r="AC36" s="1"/>
  <c r="AD38"/>
  <c r="AD40"/>
  <c r="AD42"/>
  <c r="B42" i="31" s="1"/>
  <c r="A42" s="1"/>
  <c r="G42" s="1"/>
  <c r="AD44" i="8"/>
  <c r="AC44" s="1"/>
  <c r="AD46"/>
  <c r="AC46" s="1"/>
  <c r="AD48"/>
  <c r="B48" i="31" s="1"/>
  <c r="A48" s="1"/>
  <c r="G48" s="1"/>
  <c r="AD50" i="8"/>
  <c r="B50" i="31" s="1"/>
  <c r="A50" s="1"/>
  <c r="G50" s="1"/>
  <c r="AD52" i="8"/>
  <c r="B52" i="31" s="1"/>
  <c r="A52" s="1"/>
  <c r="G52" s="1"/>
  <c r="AD54" i="8"/>
  <c r="B54" i="31" s="1"/>
  <c r="A54" s="1"/>
  <c r="G54" s="1"/>
  <c r="AE57" i="8"/>
  <c r="C57" i="31" s="1"/>
  <c r="AE59" i="8"/>
  <c r="C59" i="31" s="1"/>
  <c r="AE61" i="8"/>
  <c r="C61" i="31" s="1"/>
  <c r="AE63" i="8"/>
  <c r="C63" i="31" s="1"/>
  <c r="AD65" i="8"/>
  <c r="AD67"/>
  <c r="AC67"/>
  <c r="AD69"/>
  <c r="AC69"/>
  <c r="AD71"/>
  <c r="AC71"/>
  <c r="AD73"/>
  <c r="AC73"/>
  <c r="AD75"/>
  <c r="AC75"/>
  <c r="AD77"/>
  <c r="B77" i="31"/>
  <c r="A77" s="1"/>
  <c r="G77" s="1"/>
  <c r="AD79" i="8"/>
  <c r="AC79"/>
  <c r="AD81"/>
  <c r="B81" i="31"/>
  <c r="A81" s="1"/>
  <c r="G81" s="1"/>
  <c r="AD83" i="8"/>
  <c r="AC83"/>
  <c r="AD85"/>
  <c r="AC85"/>
  <c r="AD87"/>
  <c r="AC87"/>
  <c r="AE88"/>
  <c r="C88" i="31"/>
  <c r="AE90" i="8"/>
  <c r="C90" i="31"/>
  <c r="AE92" i="8"/>
  <c r="C92" i="31"/>
  <c r="AE94" i="8"/>
  <c r="C94" i="31"/>
  <c r="AE96" i="8"/>
  <c r="C96" i="31"/>
  <c r="AE98" i="8"/>
  <c r="C98" i="31"/>
  <c r="AE100" i="8"/>
  <c r="C100" i="31"/>
  <c r="AE102" i="8"/>
  <c r="C102" i="31"/>
  <c r="AD104" i="8"/>
  <c r="AD106"/>
  <c r="B106" i="31" s="1"/>
  <c r="A106" s="1"/>
  <c r="G106" s="1"/>
  <c r="AD108" i="8"/>
  <c r="B108" i="31" s="1"/>
  <c r="A108" s="1"/>
  <c r="G108" s="1"/>
  <c r="AD110" i="8"/>
  <c r="AC110" s="1"/>
  <c r="AD112"/>
  <c r="AC112" s="1"/>
  <c r="AD114"/>
  <c r="AC114" s="1"/>
  <c r="AD116"/>
  <c r="B116" i="31" s="1"/>
  <c r="A116" s="1"/>
  <c r="G116" s="1"/>
  <c r="AD118" i="8"/>
  <c r="AD120"/>
  <c r="AD122"/>
  <c r="AC122" s="1"/>
  <c r="AD124"/>
  <c r="B124" i="31" s="1"/>
  <c r="A124" s="1"/>
  <c r="G124" s="1"/>
  <c r="AD126" i="8"/>
  <c r="AC126" s="1"/>
  <c r="AD128"/>
  <c r="AD130"/>
  <c r="AC130"/>
  <c r="AD132"/>
  <c r="B132" i="31"/>
  <c r="A132" s="1"/>
  <c r="G132" s="1"/>
  <c r="AD134" i="8"/>
  <c r="AC134"/>
  <c r="AD136"/>
  <c r="AC136"/>
  <c r="AD138"/>
  <c r="AC138"/>
  <c r="AD140"/>
  <c r="AC140"/>
  <c r="AD142"/>
  <c r="AC142"/>
  <c r="AD144"/>
  <c r="AD146"/>
  <c r="AC146" s="1"/>
  <c r="AD148"/>
  <c r="B148" i="31" s="1"/>
  <c r="A148" s="1"/>
  <c r="G148" s="1"/>
  <c r="AD150" i="8"/>
  <c r="AC150" s="1"/>
  <c r="AE153"/>
  <c r="C153" i="31" s="1"/>
  <c r="AE155" i="8"/>
  <c r="C155" i="31" s="1"/>
  <c r="AE157" i="8"/>
  <c r="C157" i="31" s="1"/>
  <c r="AE159" i="8"/>
  <c r="C159" i="31" s="1"/>
  <c r="AE161" i="8"/>
  <c r="C161" i="31" s="1"/>
  <c r="AE163" i="8"/>
  <c r="C163" i="31" s="1"/>
  <c r="AE165" i="8"/>
  <c r="C165" i="31" s="1"/>
  <c r="AE167" i="8"/>
  <c r="C167" i="31" s="1"/>
  <c r="AE3" i="8"/>
  <c r="C3" i="31" s="1"/>
  <c r="AE5" i="8"/>
  <c r="C5" i="31" s="1"/>
  <c r="AE7" i="8"/>
  <c r="C7" i="31" s="1"/>
  <c r="AE9" i="8"/>
  <c r="C9" i="31" s="1"/>
  <c r="AE11" i="8"/>
  <c r="C11" i="31" s="1"/>
  <c r="AE13" i="8"/>
  <c r="C13" i="31" s="1"/>
  <c r="AE15" i="8"/>
  <c r="C15" i="31" s="1"/>
  <c r="AE17" i="8"/>
  <c r="C17" i="31" s="1"/>
  <c r="AE19" i="8"/>
  <c r="C19" i="31" s="1"/>
  <c r="AE21" i="8"/>
  <c r="C21" i="31" s="1"/>
  <c r="AE23" i="8"/>
  <c r="C23" i="31" s="1"/>
  <c r="AD25" i="8"/>
  <c r="AD27"/>
  <c r="AC27"/>
  <c r="AD29"/>
  <c r="AC29"/>
  <c r="AD31"/>
  <c r="AC31"/>
  <c r="AE32"/>
  <c r="C32" i="31"/>
  <c r="AE34" i="8"/>
  <c r="C34" i="31"/>
  <c r="AE36" i="8"/>
  <c r="C36" i="31"/>
  <c r="AE38" i="8"/>
  <c r="C38" i="31"/>
  <c r="AE40" i="8"/>
  <c r="C40" i="31"/>
  <c r="AE42" i="8"/>
  <c r="C42" i="31"/>
  <c r="AE44" i="8"/>
  <c r="C44" i="31"/>
  <c r="AE46" i="8"/>
  <c r="C46" i="31"/>
  <c r="AE48" i="8"/>
  <c r="C48" i="31"/>
  <c r="AE50" i="8"/>
  <c r="C50" i="31"/>
  <c r="AE52" i="8"/>
  <c r="C52" i="31"/>
  <c r="AE54" i="8"/>
  <c r="C54" i="31"/>
  <c r="AD56" i="8"/>
  <c r="AD58"/>
  <c r="B58" i="31" s="1"/>
  <c r="A58" s="1"/>
  <c r="G58" s="1"/>
  <c r="AD60" i="8"/>
  <c r="AC60" s="1"/>
  <c r="AD62"/>
  <c r="B62" i="31" s="1"/>
  <c r="A62"/>
  <c r="G62" s="1"/>
  <c r="AE65" i="8"/>
  <c r="C65" i="31" s="1"/>
  <c r="AE67" i="8"/>
  <c r="C67" i="31" s="1"/>
  <c r="AE69" i="8"/>
  <c r="C69" i="31" s="1"/>
  <c r="AE71" i="8"/>
  <c r="C71" i="31" s="1"/>
  <c r="AE73" i="8"/>
  <c r="C73" i="31" s="1"/>
  <c r="AE75" i="8"/>
  <c r="C75" i="31" s="1"/>
  <c r="AE77" i="8"/>
  <c r="C77" i="31" s="1"/>
  <c r="AE79" i="8"/>
  <c r="C79" i="31" s="1"/>
  <c r="AE81" i="8"/>
  <c r="C81" i="31" s="1"/>
  <c r="AE83" i="8"/>
  <c r="C83" i="31" s="1"/>
  <c r="AE85" i="8"/>
  <c r="C85" i="31" s="1"/>
  <c r="AE87" i="8"/>
  <c r="C87" i="31" s="1"/>
  <c r="AD89" i="8"/>
  <c r="AC89" s="1"/>
  <c r="AD91"/>
  <c r="B91" i="31" s="1"/>
  <c r="A91" s="1"/>
  <c r="G91" s="1"/>
  <c r="AD93" i="8"/>
  <c r="B93" i="31" s="1"/>
  <c r="A93" s="1"/>
  <c r="G93" s="1"/>
  <c r="AD95" i="8"/>
  <c r="AC95" s="1"/>
  <c r="AD97"/>
  <c r="AC97" s="1"/>
  <c r="AD99"/>
  <c r="B99" i="31" s="1"/>
  <c r="A99" s="1"/>
  <c r="G99" s="1"/>
  <c r="AD101" i="8"/>
  <c r="AC101" s="1"/>
  <c r="AD103"/>
  <c r="AC103" s="1"/>
  <c r="AE104"/>
  <c r="C104" i="31" s="1"/>
  <c r="AE106" i="8"/>
  <c r="C106" i="31" s="1"/>
  <c r="AE108" i="8"/>
  <c r="C108" i="31" s="1"/>
  <c r="AE110" i="8"/>
  <c r="C110" i="31" s="1"/>
  <c r="AE112" i="8"/>
  <c r="C112" i="31" s="1"/>
  <c r="AE114" i="8"/>
  <c r="C114" i="31" s="1"/>
  <c r="AE116" i="8"/>
  <c r="C116" i="31" s="1"/>
  <c r="AE118" i="8"/>
  <c r="C118" i="31" s="1"/>
  <c r="AE120" i="8"/>
  <c r="C120" i="31" s="1"/>
  <c r="AE122" i="8"/>
  <c r="C122" i="31" s="1"/>
  <c r="AE124" i="8"/>
  <c r="C124" i="31" s="1"/>
  <c r="AE126" i="8"/>
  <c r="C126" i="31" s="1"/>
  <c r="AE128" i="8"/>
  <c r="C128" i="31" s="1"/>
  <c r="AE130" i="8"/>
  <c r="C130" i="31" s="1"/>
  <c r="AE132" i="8"/>
  <c r="C132" i="31" s="1"/>
  <c r="AE134" i="8"/>
  <c r="C134" i="31" s="1"/>
  <c r="AE136" i="8"/>
  <c r="C136" i="31" s="1"/>
  <c r="AE138" i="8"/>
  <c r="C138" i="31" s="1"/>
  <c r="AE140" i="8"/>
  <c r="C140" i="31" s="1"/>
  <c r="AE142" i="8"/>
  <c r="C142" i="31" s="1"/>
  <c r="AE144" i="8"/>
  <c r="C144" i="31" s="1"/>
  <c r="AE146" i="8"/>
  <c r="C146" i="31" s="1"/>
  <c r="AE148" i="8"/>
  <c r="C148" i="31" s="1"/>
  <c r="AE150" i="8"/>
  <c r="C150" i="31" s="1"/>
  <c r="AD152" i="8"/>
  <c r="AD154"/>
  <c r="AD156"/>
  <c r="AC156" s="1"/>
  <c r="AD158"/>
  <c r="B158" i="31" s="1"/>
  <c r="A158"/>
  <c r="G158" s="1"/>
  <c r="AD160" i="8"/>
  <c r="B160" i="31" s="1"/>
  <c r="A160"/>
  <c r="G160" s="1"/>
  <c r="AD162" i="8"/>
  <c r="B162" i="31" s="1"/>
  <c r="A162"/>
  <c r="G162" s="1"/>
  <c r="AD164" i="8"/>
  <c r="AD166"/>
  <c r="AC166"/>
  <c r="AD10"/>
  <c r="B10" i="31"/>
  <c r="A10" s="1"/>
  <c r="G10"/>
  <c r="AD18" i="8"/>
  <c r="AE25"/>
  <c r="C25" i="31" s="1"/>
  <c r="AD33" i="8"/>
  <c r="B33" i="31" s="1"/>
  <c r="A33"/>
  <c r="G33" s="1"/>
  <c r="AD41" i="8"/>
  <c r="B41" i="31" s="1"/>
  <c r="A41"/>
  <c r="G41" s="1"/>
  <c r="AD49" i="8"/>
  <c r="AC49" s="1"/>
  <c r="AE56"/>
  <c r="C56" i="31" s="1"/>
  <c r="AD64" i="8"/>
  <c r="AD72"/>
  <c r="B72" i="31"/>
  <c r="A72" s="1"/>
  <c r="G72"/>
  <c r="AD80" i="8"/>
  <c r="AE95"/>
  <c r="C95" i="31" s="1"/>
  <c r="AE103" i="8"/>
  <c r="C103" i="31" s="1"/>
  <c r="AD111" i="8"/>
  <c r="B111" i="31" s="1"/>
  <c r="A111" s="1"/>
  <c r="G111" s="1"/>
  <c r="AD119" i="8"/>
  <c r="AC119" s="1"/>
  <c r="AD127"/>
  <c r="AC127" s="1"/>
  <c r="AD135"/>
  <c r="AC135" s="1"/>
  <c r="AD143"/>
  <c r="AC143" s="1"/>
  <c r="AD151"/>
  <c r="AE158"/>
  <c r="C158" i="31"/>
  <c r="AE166" i="8"/>
  <c r="C166" i="31"/>
  <c r="AD170" i="8"/>
  <c r="AC170"/>
  <c r="AD172"/>
  <c r="AD174"/>
  <c r="AC174" s="1"/>
  <c r="AD176"/>
  <c r="AC176" s="1"/>
  <c r="AD178"/>
  <c r="B178" i="31" s="1"/>
  <c r="A178" s="1"/>
  <c r="G178" s="1"/>
  <c r="AD180" i="8"/>
  <c r="AD182"/>
  <c r="AC182"/>
  <c r="AD184"/>
  <c r="B184" i="31"/>
  <c r="A184" s="1"/>
  <c r="G184" s="1"/>
  <c r="AD186" i="8"/>
  <c r="AD188"/>
  <c r="B188" i="31" s="1"/>
  <c r="A188"/>
  <c r="G188" s="1"/>
  <c r="AD190" i="8"/>
  <c r="AD192"/>
  <c r="AC192"/>
  <c r="AD194"/>
  <c r="AC194"/>
  <c r="AD196"/>
  <c r="AD198"/>
  <c r="AC198" s="1"/>
  <c r="AD200"/>
  <c r="AC200" s="1"/>
  <c r="AD202"/>
  <c r="AD204"/>
  <c r="AD206"/>
  <c r="AC206" s="1"/>
  <c r="AD208"/>
  <c r="AC208" s="1"/>
  <c r="AD210"/>
  <c r="B210" i="31" s="1"/>
  <c r="A210"/>
  <c r="G210" s="1"/>
  <c r="AD212" i="8"/>
  <c r="B212" i="31" s="1"/>
  <c r="A212"/>
  <c r="G212" s="1"/>
  <c r="AD214" i="8"/>
  <c r="B214" i="31" s="1"/>
  <c r="A214"/>
  <c r="G214" s="1"/>
  <c r="AE217" i="8"/>
  <c r="C217" i="31" s="1"/>
  <c r="AE219" i="8"/>
  <c r="C219" i="31" s="1"/>
  <c r="AE221" i="8"/>
  <c r="C221" i="31" s="1"/>
  <c r="AE223" i="8"/>
  <c r="C223" i="31" s="1"/>
  <c r="AE225" i="8"/>
  <c r="C225" i="31" s="1"/>
  <c r="AE227" i="8"/>
  <c r="C227" i="31" s="1"/>
  <c r="AE229" i="8"/>
  <c r="C229" i="31" s="1"/>
  <c r="AE231" i="8"/>
  <c r="C231" i="31" s="1"/>
  <c r="AD233" i="8"/>
  <c r="B233" i="31" s="1"/>
  <c r="A233"/>
  <c r="G233" s="1"/>
  <c r="AD235" i="8"/>
  <c r="AD237"/>
  <c r="AD239"/>
  <c r="AD241"/>
  <c r="AC241"/>
  <c r="AD243"/>
  <c r="AD245"/>
  <c r="AC245" s="1"/>
  <c r="AD247"/>
  <c r="AC247" s="1"/>
  <c r="AD249"/>
  <c r="AC249" s="1"/>
  <c r="AD251"/>
  <c r="AC251" s="1"/>
  <c r="AD253"/>
  <c r="AD255"/>
  <c r="AC255"/>
  <c r="AD257"/>
  <c r="AC257"/>
  <c r="AD259"/>
  <c r="AC259"/>
  <c r="AD261"/>
  <c r="AD263"/>
  <c r="AC263" s="1"/>
  <c r="AD265"/>
  <c r="AC265" s="1"/>
  <c r="AD267"/>
  <c r="AC267" s="1"/>
  <c r="AD269"/>
  <c r="AD271"/>
  <c r="AC271"/>
  <c r="AD273"/>
  <c r="AC273"/>
  <c r="AD275"/>
  <c r="AC275"/>
  <c r="AD277"/>
  <c r="AC277"/>
  <c r="AD279"/>
  <c r="AC279"/>
  <c r="AE280"/>
  <c r="C280" i="31"/>
  <c r="AE282" i="8"/>
  <c r="C282" i="31"/>
  <c r="AE284" i="8"/>
  <c r="C284" i="31"/>
  <c r="AE286" i="8"/>
  <c r="C286" i="31"/>
  <c r="AE288" i="8"/>
  <c r="AE290"/>
  <c r="AE292"/>
  <c r="AE294"/>
  <c r="AD4"/>
  <c r="AC4"/>
  <c r="AD12"/>
  <c r="AC12"/>
  <c r="AD20"/>
  <c r="AE27"/>
  <c r="C27" i="31" s="1"/>
  <c r="AD35" i="8"/>
  <c r="AC35" s="1"/>
  <c r="AD43"/>
  <c r="AC43" s="1"/>
  <c r="AD51"/>
  <c r="AC51" s="1"/>
  <c r="AE58"/>
  <c r="C58" i="31" s="1"/>
  <c r="AD66" i="8"/>
  <c r="B66" i="31" s="1"/>
  <c r="A66"/>
  <c r="G66" s="1"/>
  <c r="AD74" i="8"/>
  <c r="B74" i="31" s="1"/>
  <c r="A74"/>
  <c r="G74" s="1"/>
  <c r="AD82" i="8"/>
  <c r="B82" i="31" s="1"/>
  <c r="A82" s="1"/>
  <c r="G82" s="1"/>
  <c r="AE89" i="8"/>
  <c r="C89" i="31" s="1"/>
  <c r="AE97" i="8"/>
  <c r="C97" i="31" s="1"/>
  <c r="AD105" i="8"/>
  <c r="B105" i="31" s="1"/>
  <c r="A105" s="1"/>
  <c r="G105" s="1"/>
  <c r="AD113" i="8"/>
  <c r="B113" i="31" s="1"/>
  <c r="A113" s="1"/>
  <c r="G113" s="1"/>
  <c r="AD121" i="8"/>
  <c r="B121" i="31" s="1"/>
  <c r="A121" s="1"/>
  <c r="G121" s="1"/>
  <c r="AD129" i="8"/>
  <c r="AC129" s="1"/>
  <c r="AD137"/>
  <c r="AC137" s="1"/>
  <c r="AD145"/>
  <c r="B145" i="31" s="1"/>
  <c r="A145" s="1"/>
  <c r="G145" s="1"/>
  <c r="AE152" i="8"/>
  <c r="C152" i="31" s="1"/>
  <c r="AE160" i="8"/>
  <c r="C160" i="31" s="1"/>
  <c r="AD168" i="8"/>
  <c r="AE170"/>
  <c r="C170" i="31"/>
  <c r="AE172" i="8"/>
  <c r="C172" i="31"/>
  <c r="AE174" i="8"/>
  <c r="C174" i="31"/>
  <c r="AE176" i="8"/>
  <c r="C176" i="31"/>
  <c r="AE178" i="8"/>
  <c r="C178" i="31"/>
  <c r="AE180" i="8"/>
  <c r="C180" i="31"/>
  <c r="AE182" i="8"/>
  <c r="C182" i="31"/>
  <c r="AE184" i="8"/>
  <c r="C184" i="31"/>
  <c r="AE186" i="8"/>
  <c r="C186" i="31"/>
  <c r="AE188" i="8"/>
  <c r="C188" i="31"/>
  <c r="AE190" i="8"/>
  <c r="C190" i="31"/>
  <c r="AE192" i="8"/>
  <c r="C192" i="31"/>
  <c r="AE194" i="8"/>
  <c r="C194" i="31"/>
  <c r="AE196" i="8"/>
  <c r="C196" i="31" s="1"/>
  <c r="AE198" i="8"/>
  <c r="C198" i="31" s="1"/>
  <c r="AE200" i="8"/>
  <c r="C200" i="31" s="1"/>
  <c r="AE202" i="8"/>
  <c r="C202" i="31" s="1"/>
  <c r="AE204" i="8"/>
  <c r="C204" i="31" s="1"/>
  <c r="AE206" i="8"/>
  <c r="C206" i="31" s="1"/>
  <c r="AE208" i="8"/>
  <c r="C208" i="31" s="1"/>
  <c r="AE210" i="8"/>
  <c r="C210" i="31" s="1"/>
  <c r="AE212" i="8"/>
  <c r="C212" i="31" s="1"/>
  <c r="AE214" i="8"/>
  <c r="C214" i="31" s="1"/>
  <c r="AD216" i="8"/>
  <c r="AD218"/>
  <c r="AC218"/>
  <c r="AD220"/>
  <c r="B220" i="31"/>
  <c r="A220" s="1"/>
  <c r="G220" s="1"/>
  <c r="AD222" i="8"/>
  <c r="AC222"/>
  <c r="AD224"/>
  <c r="AC224"/>
  <c r="AD226"/>
  <c r="AC226"/>
  <c r="AD228"/>
  <c r="B228" i="31"/>
  <c r="A228" s="1"/>
  <c r="G228" s="1"/>
  <c r="AD230" i="8"/>
  <c r="B230" i="31"/>
  <c r="A230" s="1"/>
  <c r="G230" s="1"/>
  <c r="AE233" i="8"/>
  <c r="C233" i="31"/>
  <c r="AE235" i="8"/>
  <c r="C235" i="31"/>
  <c r="AE237" i="8"/>
  <c r="C237" i="31"/>
  <c r="AE239" i="8"/>
  <c r="C239" i="31" s="1"/>
  <c r="AE241" i="8"/>
  <c r="C241" i="31" s="1"/>
  <c r="AE243" i="8"/>
  <c r="C243" i="31" s="1"/>
  <c r="AE245" i="8"/>
  <c r="C245" i="31" s="1"/>
  <c r="AE247" i="8"/>
  <c r="C247" i="31" s="1"/>
  <c r="AE249" i="8"/>
  <c r="C249" i="31" s="1"/>
  <c r="AE251" i="8"/>
  <c r="C251" i="31" s="1"/>
  <c r="AE253" i="8"/>
  <c r="C253" i="31" s="1"/>
  <c r="AE255" i="8"/>
  <c r="C255" i="31" s="1"/>
  <c r="AE257" i="8"/>
  <c r="C257" i="31" s="1"/>
  <c r="AE259" i="8"/>
  <c r="C259" i="31" s="1"/>
  <c r="AE261" i="8"/>
  <c r="C261" i="31" s="1"/>
  <c r="AE263" i="8"/>
  <c r="C263" i="31" s="1"/>
  <c r="AE265" i="8"/>
  <c r="C265" i="31" s="1"/>
  <c r="AE267" i="8"/>
  <c r="C267" i="31" s="1"/>
  <c r="AE269" i="8"/>
  <c r="C269" i="31" s="1"/>
  <c r="AE271" i="8"/>
  <c r="C271" i="31" s="1"/>
  <c r="AE273" i="8"/>
  <c r="C273" i="31" s="1"/>
  <c r="AE275" i="8"/>
  <c r="C275" i="31" s="1"/>
  <c r="AD6" i="8"/>
  <c r="B6" i="31" s="1"/>
  <c r="AD14" i="8"/>
  <c r="B14" i="31" s="1"/>
  <c r="A14" s="1"/>
  <c r="G14" s="1"/>
  <c r="AD22" i="8"/>
  <c r="AC22" s="1"/>
  <c r="AE29"/>
  <c r="C29" i="31" s="1"/>
  <c r="AD37" i="8"/>
  <c r="AC37" s="1"/>
  <c r="AD45"/>
  <c r="B45" i="31" s="1"/>
  <c r="A45" s="1"/>
  <c r="G45" s="1"/>
  <c r="AD53" i="8"/>
  <c r="AC53" s="1"/>
  <c r="AE60"/>
  <c r="C60" i="31" s="1"/>
  <c r="AD68" i="8"/>
  <c r="B68" i="31" s="1"/>
  <c r="A68" s="1"/>
  <c r="G68" s="1"/>
  <c r="AD76" i="8"/>
  <c r="B76" i="31" s="1"/>
  <c r="A76" s="1"/>
  <c r="G76" s="1"/>
  <c r="AD84" i="8"/>
  <c r="B84" i="31" s="1"/>
  <c r="A84" s="1"/>
  <c r="G84" s="1"/>
  <c r="AE91" i="8"/>
  <c r="C91" i="31" s="1"/>
  <c r="AE99" i="8"/>
  <c r="C99" i="31" s="1"/>
  <c r="AD107" i="8"/>
  <c r="B107" i="31" s="1"/>
  <c r="A107" s="1"/>
  <c r="G107" s="1"/>
  <c r="AD115" i="8"/>
  <c r="AD123"/>
  <c r="AC123"/>
  <c r="AD131"/>
  <c r="B131" i="31"/>
  <c r="A131" s="1"/>
  <c r="G131" s="1"/>
  <c r="AD139" i="8"/>
  <c r="AC139"/>
  <c r="AD147"/>
  <c r="B147" i="31"/>
  <c r="A147" s="1"/>
  <c r="G147" s="1"/>
  <c r="AE154" i="8"/>
  <c r="C154" i="31"/>
  <c r="AE162" i="8"/>
  <c r="C162" i="31"/>
  <c r="AD169" i="8"/>
  <c r="B169" i="31"/>
  <c r="A169" s="1"/>
  <c r="G169" s="1"/>
  <c r="AD171" i="8"/>
  <c r="AC171"/>
  <c r="AD173"/>
  <c r="AD175"/>
  <c r="B175" i="31" s="1"/>
  <c r="A175" s="1"/>
  <c r="G175" s="1"/>
  <c r="AD177" i="8"/>
  <c r="AC177" s="1"/>
  <c r="AD179"/>
  <c r="AC179" s="1"/>
  <c r="AD181"/>
  <c r="AC181" s="1"/>
  <c r="AD183"/>
  <c r="AC183" s="1"/>
  <c r="AD185"/>
  <c r="B185" i="31" s="1"/>
  <c r="A185" s="1"/>
  <c r="G185" s="1"/>
  <c r="AD187" i="8"/>
  <c r="AC187" s="1"/>
  <c r="AD189"/>
  <c r="AD191"/>
  <c r="B191" i="31"/>
  <c r="A191" s="1"/>
  <c r="G191" s="1"/>
  <c r="AD193" i="8"/>
  <c r="AC193"/>
  <c r="AD195"/>
  <c r="AC195"/>
  <c r="AD197"/>
  <c r="B197" i="31"/>
  <c r="A197" s="1"/>
  <c r="G197" s="1"/>
  <c r="AD199" i="8"/>
  <c r="AC199"/>
  <c r="AD201"/>
  <c r="AC201"/>
  <c r="AD203"/>
  <c r="AC203"/>
  <c r="AD205"/>
  <c r="B205" i="31"/>
  <c r="A205" s="1"/>
  <c r="G205" s="1"/>
  <c r="AD207" i="8"/>
  <c r="AC207"/>
  <c r="AD209"/>
  <c r="AC209"/>
  <c r="AD211"/>
  <c r="AC211"/>
  <c r="AD213"/>
  <c r="AD215"/>
  <c r="AC215" s="1"/>
  <c r="AE216"/>
  <c r="C216" i="31" s="1"/>
  <c r="AE218" i="8"/>
  <c r="C218" i="31" s="1"/>
  <c r="AE220" i="8"/>
  <c r="C220" i="31" s="1"/>
  <c r="AE222" i="8"/>
  <c r="C222" i="31" s="1"/>
  <c r="AE224" i="8"/>
  <c r="C224" i="31" s="1"/>
  <c r="AE226" i="8"/>
  <c r="C226" i="31" s="1"/>
  <c r="AE228" i="8"/>
  <c r="C228" i="31" s="1"/>
  <c r="AE230" i="8"/>
  <c r="C230" i="31" s="1"/>
  <c r="AD232" i="8"/>
  <c r="AD234"/>
  <c r="AC234"/>
  <c r="AD236"/>
  <c r="AD238"/>
  <c r="AC238" s="1"/>
  <c r="AD240"/>
  <c r="AC240" s="1"/>
  <c r="AD242"/>
  <c r="AC242" s="1"/>
  <c r="AD244"/>
  <c r="B244" i="31" s="1"/>
  <c r="A244" s="1"/>
  <c r="G244" s="1"/>
  <c r="AD246" i="8"/>
  <c r="AC246" s="1"/>
  <c r="AD248"/>
  <c r="B248" i="31" s="1"/>
  <c r="A248" s="1"/>
  <c r="G248" s="1"/>
  <c r="AD250" i="8"/>
  <c r="AC250" s="1"/>
  <c r="AD252"/>
  <c r="B252" i="31" s="1"/>
  <c r="A252" s="1"/>
  <c r="G252" s="1"/>
  <c r="AD254" i="8"/>
  <c r="AC254" s="1"/>
  <c r="AD256"/>
  <c r="B256" i="31" s="1"/>
  <c r="A256" s="1"/>
  <c r="G256" s="1"/>
  <c r="AD258" i="8"/>
  <c r="B258" i="31" s="1"/>
  <c r="A258" s="1"/>
  <c r="G258" s="1"/>
  <c r="AD260" i="8"/>
  <c r="B260" i="31" s="1"/>
  <c r="A260" s="1"/>
  <c r="G260" s="1"/>
  <c r="AD262" i="8"/>
  <c r="AC262" s="1"/>
  <c r="AD264"/>
  <c r="B264" i="31" s="1"/>
  <c r="A264" s="1"/>
  <c r="G264" s="1"/>
  <c r="AE299" i="8"/>
  <c r="AD293"/>
  <c r="AC293"/>
  <c r="AD285"/>
  <c r="B285" i="31"/>
  <c r="A285" s="1"/>
  <c r="G285" s="1"/>
  <c r="AD270" i="8"/>
  <c r="AC270"/>
  <c r="AE250"/>
  <c r="C250" i="31"/>
  <c r="AD227" i="8"/>
  <c r="AE203"/>
  <c r="C203" i="31" s="1"/>
  <c r="AE179" i="8"/>
  <c r="C179" i="31" s="1"/>
  <c r="AD117" i="8"/>
  <c r="B117" i="31" s="1"/>
  <c r="A117" s="1"/>
  <c r="G117" s="1"/>
  <c r="AE300" i="8"/>
  <c r="AE298"/>
  <c r="AE296"/>
  <c r="AD294"/>
  <c r="AC294"/>
  <c r="AE291"/>
  <c r="AD289"/>
  <c r="AC289" s="1"/>
  <c r="AD286"/>
  <c r="AC286" s="1"/>
  <c r="AE283"/>
  <c r="C283" i="31" s="1"/>
  <c r="AD281" i="8"/>
  <c r="AC281" s="1"/>
  <c r="AE278"/>
  <c r="C278" i="31" s="1"/>
  <c r="AD276" i="8"/>
  <c r="B276" i="31" s="1"/>
  <c r="A276" s="1"/>
  <c r="G276" s="1"/>
  <c r="AD272" i="8"/>
  <c r="AC272" s="1"/>
  <c r="AD268"/>
  <c r="AE262"/>
  <c r="C262" i="31"/>
  <c r="AE254" i="8"/>
  <c r="C254" i="31"/>
  <c r="AE246" i="8"/>
  <c r="C246" i="31"/>
  <c r="AE238" i="8"/>
  <c r="C238" i="31"/>
  <c r="AD231" i="8"/>
  <c r="AC231"/>
  <c r="AD223"/>
  <c r="AC223"/>
  <c r="AE215"/>
  <c r="C215" i="31"/>
  <c r="AE207" i="8"/>
  <c r="C207" i="31"/>
  <c r="AE199" i="8"/>
  <c r="C199" i="31"/>
  <c r="AE191" i="8"/>
  <c r="C191" i="31"/>
  <c r="AE183" i="8"/>
  <c r="C183" i="31"/>
  <c r="AE175" i="8"/>
  <c r="C175" i="31"/>
  <c r="AE164" i="8"/>
  <c r="C164" i="31"/>
  <c r="AD133" i="8"/>
  <c r="AC133"/>
  <c r="AE101"/>
  <c r="C101" i="31"/>
  <c r="AD70" i="8"/>
  <c r="AD39"/>
  <c r="AC39" s="1"/>
  <c r="AD8"/>
  <c r="B8" i="31" s="1"/>
  <c r="A8" s="1"/>
  <c r="G8" s="1"/>
  <c r="AD2" i="8"/>
  <c r="AC2" s="1"/>
  <c r="AE295"/>
  <c r="AD290"/>
  <c r="AC290"/>
  <c r="AD282"/>
  <c r="AC282"/>
  <c r="AD274"/>
  <c r="B274" i="31"/>
  <c r="A274" s="1"/>
  <c r="G274" s="1"/>
  <c r="AE258" i="8"/>
  <c r="C258" i="31"/>
  <c r="AE234" i="8"/>
  <c r="C234" i="31"/>
  <c r="AD219" i="8"/>
  <c r="AC219"/>
  <c r="AE195"/>
  <c r="C195" i="31"/>
  <c r="AE171" i="8"/>
  <c r="C171" i="31"/>
  <c r="AD86" i="8"/>
  <c r="B86" i="31"/>
  <c r="A86" s="1"/>
  <c r="G86" s="1"/>
  <c r="AD300" i="8"/>
  <c r="AC300"/>
  <c r="AD298"/>
  <c r="AC298"/>
  <c r="AD296"/>
  <c r="AC296"/>
  <c r="AE293"/>
  <c r="AD291"/>
  <c r="AC291" s="1"/>
  <c r="AD288"/>
  <c r="AC288" s="1"/>
  <c r="AE285"/>
  <c r="C285" i="31" s="1"/>
  <c r="AD283" i="8"/>
  <c r="B283" i="31" s="1"/>
  <c r="A283" s="1"/>
  <c r="G283" s="1"/>
  <c r="AD280" i="8"/>
  <c r="AD278"/>
  <c r="AC278"/>
  <c r="AE274"/>
  <c r="C274" i="31"/>
  <c r="AE270" i="8"/>
  <c r="C270" i="31"/>
  <c r="AE266" i="8"/>
  <c r="C266" i="31"/>
  <c r="AE260" i="8"/>
  <c r="C260" i="31"/>
  <c r="AE252" i="8"/>
  <c r="C252" i="31"/>
  <c r="AE244" i="8"/>
  <c r="C244" i="31"/>
  <c r="AE236" i="8"/>
  <c r="C236" i="31"/>
  <c r="AD229" i="8"/>
  <c r="AC229"/>
  <c r="AD221"/>
  <c r="B221" i="31"/>
  <c r="A221" s="1"/>
  <c r="G221" s="1"/>
  <c r="AE213" i="8"/>
  <c r="C213" i="31"/>
  <c r="AE205" i="8"/>
  <c r="C205" i="31"/>
  <c r="AE197" i="8"/>
  <c r="C197" i="31"/>
  <c r="AE189" i="8"/>
  <c r="C189" i="31"/>
  <c r="AE181" i="8"/>
  <c r="C181" i="31"/>
  <c r="AE173" i="8"/>
  <c r="C173" i="31"/>
  <c r="AE156" i="8"/>
  <c r="C156" i="31"/>
  <c r="AD125" i="8"/>
  <c r="B125" i="31"/>
  <c r="A125" s="1"/>
  <c r="G125" s="1"/>
  <c r="AE93" i="8"/>
  <c r="C93" i="31"/>
  <c r="AE62" i="8"/>
  <c r="C62" i="31"/>
  <c r="AE31" i="8"/>
  <c r="C31" i="31"/>
  <c r="D4" i="32"/>
  <c r="E4"/>
  <c r="D8"/>
  <c r="E8"/>
  <c r="D12"/>
  <c r="E12"/>
  <c r="D16"/>
  <c r="E16"/>
  <c r="D20"/>
  <c r="E20" s="1"/>
  <c r="D24"/>
  <c r="E24" s="1"/>
  <c r="C24" s="1"/>
  <c r="D28"/>
  <c r="E28" s="1"/>
  <c r="D32"/>
  <c r="E32" s="1"/>
  <c r="D36"/>
  <c r="E36" s="1"/>
  <c r="C36" s="1"/>
  <c r="D40"/>
  <c r="E40" s="1"/>
  <c r="D44"/>
  <c r="E44" s="1"/>
  <c r="C44" s="1"/>
  <c r="D48"/>
  <c r="E48" s="1"/>
  <c r="D52"/>
  <c r="E52" s="1"/>
  <c r="C52" s="1"/>
  <c r="D56"/>
  <c r="E56" s="1"/>
  <c r="D60"/>
  <c r="E60" s="1"/>
  <c r="D64"/>
  <c r="E64" s="1"/>
  <c r="D68"/>
  <c r="E68" s="1"/>
  <c r="C68" s="1"/>
  <c r="D72"/>
  <c r="E72" s="1"/>
  <c r="D76"/>
  <c r="E76" s="1"/>
  <c r="D80"/>
  <c r="E80" s="1"/>
  <c r="D84"/>
  <c r="E84" s="1"/>
  <c r="D88"/>
  <c r="E88" s="1"/>
  <c r="C88" s="1"/>
  <c r="D92"/>
  <c r="E92" s="1"/>
  <c r="C92" s="1"/>
  <c r="D96"/>
  <c r="E96" s="1"/>
  <c r="D100"/>
  <c r="E100" s="1"/>
  <c r="C100" s="1"/>
  <c r="D104"/>
  <c r="E104" s="1"/>
  <c r="D108"/>
  <c r="E108" s="1"/>
  <c r="D112"/>
  <c r="E112" s="1"/>
  <c r="D116"/>
  <c r="E116" s="1"/>
  <c r="C116" s="1"/>
  <c r="D120"/>
  <c r="E120" s="1"/>
  <c r="C120" s="1"/>
  <c r="D124"/>
  <c r="E124" s="1"/>
  <c r="D128"/>
  <c r="E128" s="1"/>
  <c r="D132"/>
  <c r="E132" s="1"/>
  <c r="C132" s="1"/>
  <c r="D136"/>
  <c r="E136" s="1"/>
  <c r="C136" s="1"/>
  <c r="D140"/>
  <c r="E140" s="1"/>
  <c r="D144"/>
  <c r="E144" s="1"/>
  <c r="D148"/>
  <c r="E148" s="1"/>
  <c r="D152"/>
  <c r="E152" s="1"/>
  <c r="C152" s="1"/>
  <c r="D156"/>
  <c r="E156" s="1"/>
  <c r="D160"/>
  <c r="E160" s="1"/>
  <c r="D164"/>
  <c r="E164" s="1"/>
  <c r="D168"/>
  <c r="E168" s="1"/>
  <c r="C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C212" s="1"/>
  <c r="D216"/>
  <c r="E216" s="1"/>
  <c r="D220"/>
  <c r="E220" s="1"/>
  <c r="D224"/>
  <c r="E224" s="1"/>
  <c r="D228"/>
  <c r="E228" s="1"/>
  <c r="C228" s="1"/>
  <c r="D232"/>
  <c r="E232" s="1"/>
  <c r="D236"/>
  <c r="E236" s="1"/>
  <c r="C236" s="1"/>
  <c r="D240"/>
  <c r="E240" s="1"/>
  <c r="D244"/>
  <c r="E244" s="1"/>
  <c r="C244" s="1"/>
  <c r="D248"/>
  <c r="E248" s="1"/>
  <c r="C248" s="1"/>
  <c r="D5"/>
  <c r="E5" s="1"/>
  <c r="D9"/>
  <c r="E9" s="1"/>
  <c r="D13"/>
  <c r="E13" s="1"/>
  <c r="D17"/>
  <c r="E17" s="1"/>
  <c r="C17" s="1"/>
  <c r="D21"/>
  <c r="E21" s="1"/>
  <c r="D25"/>
  <c r="E25" s="1"/>
  <c r="D29"/>
  <c r="E29" s="1"/>
  <c r="C29" s="1"/>
  <c r="D33"/>
  <c r="E33" s="1"/>
  <c r="D37"/>
  <c r="E37" s="1"/>
  <c r="D41"/>
  <c r="E41" s="1"/>
  <c r="D45"/>
  <c r="E45" s="1"/>
  <c r="C45" s="1"/>
  <c r="D49"/>
  <c r="E49" s="1"/>
  <c r="D53"/>
  <c r="E53" s="1"/>
  <c r="D57"/>
  <c r="E57" s="1"/>
  <c r="D61"/>
  <c r="E61" s="1"/>
  <c r="D65"/>
  <c r="E65" s="1"/>
  <c r="C65" s="1"/>
  <c r="D69"/>
  <c r="E69" s="1"/>
  <c r="C69" s="1"/>
  <c r="D73"/>
  <c r="E73" s="1"/>
  <c r="D77"/>
  <c r="E77" s="1"/>
  <c r="D81"/>
  <c r="E81" s="1"/>
  <c r="C81" s="1"/>
  <c r="D85"/>
  <c r="E85" s="1"/>
  <c r="D89"/>
  <c r="E89" s="1"/>
  <c r="D93"/>
  <c r="E93" s="1"/>
  <c r="C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C125" s="1"/>
  <c r="D129"/>
  <c r="E129" s="1"/>
  <c r="D133"/>
  <c r="E133" s="1"/>
  <c r="D137"/>
  <c r="E137" s="1"/>
  <c r="D141"/>
  <c r="E141" s="1"/>
  <c r="C141" s="1"/>
  <c r="D145"/>
  <c r="E145" s="1"/>
  <c r="C145" s="1"/>
  <c r="D149"/>
  <c r="E149" s="1"/>
  <c r="D153"/>
  <c r="E153" s="1"/>
  <c r="D157"/>
  <c r="E157" s="1"/>
  <c r="C157" s="1"/>
  <c r="D161"/>
  <c r="E161" s="1"/>
  <c r="D165"/>
  <c r="E165" s="1"/>
  <c r="D169"/>
  <c r="E169" s="1"/>
  <c r="D173"/>
  <c r="E173" s="1"/>
  <c r="D177"/>
  <c r="E177" s="1"/>
  <c r="C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C205" s="1"/>
  <c r="D209"/>
  <c r="E209" s="1"/>
  <c r="C209" s="1"/>
  <c r="D213"/>
  <c r="E213" s="1"/>
  <c r="D217"/>
  <c r="E217" s="1"/>
  <c r="D6"/>
  <c r="E6" s="1"/>
  <c r="C6" s="1"/>
  <c r="D10"/>
  <c r="E10" s="1"/>
  <c r="D14"/>
  <c r="E14" s="1"/>
  <c r="C14" s="1"/>
  <c r="D18"/>
  <c r="E18" s="1"/>
  <c r="D22"/>
  <c r="E22" s="1"/>
  <c r="C22" s="1"/>
  <c r="D26"/>
  <c r="E26" s="1"/>
  <c r="D30"/>
  <c r="E30" s="1"/>
  <c r="D34"/>
  <c r="E34" s="1"/>
  <c r="D38"/>
  <c r="E38" s="1"/>
  <c r="D42"/>
  <c r="E42" s="1"/>
  <c r="C42" s="1"/>
  <c r="D46"/>
  <c r="E46" s="1"/>
  <c r="D50"/>
  <c r="E50" s="1"/>
  <c r="D54"/>
  <c r="E54" s="1"/>
  <c r="D58"/>
  <c r="E58" s="1"/>
  <c r="C58" s="1"/>
  <c r="D62"/>
  <c r="E62" s="1"/>
  <c r="D66"/>
  <c r="E66" s="1"/>
  <c r="D70"/>
  <c r="E70" s="1"/>
  <c r="C70" s="1"/>
  <c r="D74"/>
  <c r="E74" s="1"/>
  <c r="D78"/>
  <c r="E78" s="1"/>
  <c r="D82"/>
  <c r="E82" s="1"/>
  <c r="D86"/>
  <c r="E86" s="1"/>
  <c r="D90"/>
  <c r="E90" s="1"/>
  <c r="C90" s="1"/>
  <c r="D94"/>
  <c r="E94" s="1"/>
  <c r="D98"/>
  <c r="E98" s="1"/>
  <c r="D102"/>
  <c r="E102" s="1"/>
  <c r="D106"/>
  <c r="E106" s="1"/>
  <c r="D110"/>
  <c r="E110" s="1"/>
  <c r="D11"/>
  <c r="E11" s="1"/>
  <c r="D27"/>
  <c r="E27" s="1"/>
  <c r="D43"/>
  <c r="E43" s="1"/>
  <c r="D59"/>
  <c r="E59" s="1"/>
  <c r="D75"/>
  <c r="E75" s="1"/>
  <c r="D91"/>
  <c r="E91" s="1"/>
  <c r="D107"/>
  <c r="E107" s="1"/>
  <c r="C107" s="1"/>
  <c r="D118"/>
  <c r="E118" s="1"/>
  <c r="C118" s="1"/>
  <c r="D126"/>
  <c r="E126" s="1"/>
  <c r="D134"/>
  <c r="E134" s="1"/>
  <c r="D142"/>
  <c r="E142" s="1"/>
  <c r="D150"/>
  <c r="E150" s="1"/>
  <c r="D158"/>
  <c r="E158" s="1"/>
  <c r="D166"/>
  <c r="E166" s="1"/>
  <c r="D174"/>
  <c r="E174" s="1"/>
  <c r="D182"/>
  <c r="E182" s="1"/>
  <c r="D190"/>
  <c r="E190" s="1"/>
  <c r="D198"/>
  <c r="E198" s="1"/>
  <c r="D206"/>
  <c r="E206" s="1"/>
  <c r="D214"/>
  <c r="E214" s="1"/>
  <c r="D221"/>
  <c r="E221" s="1"/>
  <c r="D226"/>
  <c r="E226" s="1"/>
  <c r="D231"/>
  <c r="E231" s="1"/>
  <c r="D237"/>
  <c r="E237" s="1"/>
  <c r="D242"/>
  <c r="E242" s="1"/>
  <c r="D247"/>
  <c r="E247" s="1"/>
  <c r="C247" s="1"/>
  <c r="D3"/>
  <c r="E3" s="1"/>
  <c r="D35"/>
  <c r="E35" s="1"/>
  <c r="D51"/>
  <c r="E51" s="1"/>
  <c r="D67"/>
  <c r="E67" s="1"/>
  <c r="C67" s="1"/>
  <c r="D83"/>
  <c r="E83" s="1"/>
  <c r="C83" s="1"/>
  <c r="D99"/>
  <c r="E99" s="1"/>
  <c r="C99" s="1"/>
  <c r="D122"/>
  <c r="E122" s="1"/>
  <c r="D138"/>
  <c r="E138" s="1"/>
  <c r="C138" s="1"/>
  <c r="D154"/>
  <c r="E154" s="1"/>
  <c r="C154" s="1"/>
  <c r="D170"/>
  <c r="E170" s="1"/>
  <c r="C170" s="1"/>
  <c r="D186"/>
  <c r="E186" s="1"/>
  <c r="D202"/>
  <c r="E202" s="1"/>
  <c r="C202" s="1"/>
  <c r="D15"/>
  <c r="E15" s="1"/>
  <c r="D31"/>
  <c r="E31" s="1"/>
  <c r="D47"/>
  <c r="E47" s="1"/>
  <c r="D63"/>
  <c r="E63" s="1"/>
  <c r="C63" s="1"/>
  <c r="D79"/>
  <c r="E79" s="1"/>
  <c r="D95"/>
  <c r="E95" s="1"/>
  <c r="C95" s="1"/>
  <c r="D111"/>
  <c r="E111" s="1"/>
  <c r="D119"/>
  <c r="E119" s="1"/>
  <c r="C119" s="1"/>
  <c r="D127"/>
  <c r="E127" s="1"/>
  <c r="C127" s="1"/>
  <c r="D135"/>
  <c r="E135" s="1"/>
  <c r="D143"/>
  <c r="E143" s="1"/>
  <c r="D159"/>
  <c r="E159" s="1"/>
  <c r="D167"/>
  <c r="E167" s="1"/>
  <c r="D175"/>
  <c r="E175" s="1"/>
  <c r="D183"/>
  <c r="E183" s="1"/>
  <c r="D191"/>
  <c r="E191" s="1"/>
  <c r="C191" s="1"/>
  <c r="D199"/>
  <c r="E199" s="1"/>
  <c r="D207"/>
  <c r="E207" s="1"/>
  <c r="D215"/>
  <c r="E215" s="1"/>
  <c r="C215" s="1"/>
  <c r="D222"/>
  <c r="E222" s="1"/>
  <c r="C222" s="1"/>
  <c r="D227"/>
  <c r="E227" s="1"/>
  <c r="D233"/>
  <c r="E233" s="1"/>
  <c r="D238"/>
  <c r="E238" s="1"/>
  <c r="D243"/>
  <c r="E243" s="1"/>
  <c r="C243" s="1"/>
  <c r="D249"/>
  <c r="E249" s="1"/>
  <c r="D2"/>
  <c r="E2" s="1"/>
  <c r="D19"/>
  <c r="E19" s="1"/>
  <c r="C19" s="1"/>
  <c r="D114"/>
  <c r="E114" s="1"/>
  <c r="C114" s="1"/>
  <c r="D130"/>
  <c r="E130" s="1"/>
  <c r="D146"/>
  <c r="E146" s="1"/>
  <c r="D162"/>
  <c r="E162" s="1"/>
  <c r="C162" s="1"/>
  <c r="D178"/>
  <c r="E178" s="1"/>
  <c r="C178" s="1"/>
  <c r="D194"/>
  <c r="E194" s="1"/>
  <c r="C194" s="1"/>
  <c r="D250"/>
  <c r="E250" s="1"/>
  <c r="D239"/>
  <c r="E239" s="1"/>
  <c r="D218"/>
  <c r="E218" s="1"/>
  <c r="D163"/>
  <c r="E163" s="1"/>
  <c r="D87"/>
  <c r="E87" s="1"/>
  <c r="C87" s="1"/>
  <c r="D235"/>
  <c r="E235" s="1"/>
  <c r="C235" s="1"/>
  <c r="D225"/>
  <c r="E225" s="1"/>
  <c r="D211"/>
  <c r="E211" s="1"/>
  <c r="D187"/>
  <c r="E187" s="1"/>
  <c r="D155"/>
  <c r="E155" s="1"/>
  <c r="D123"/>
  <c r="E123" s="1"/>
  <c r="D7"/>
  <c r="E7" s="1"/>
  <c r="D245"/>
  <c r="E245" s="1"/>
  <c r="C245" s="1"/>
  <c r="D234"/>
  <c r="E234" s="1"/>
  <c r="C234" s="1"/>
  <c r="D223"/>
  <c r="E223" s="1"/>
  <c r="D210"/>
  <c r="E210" s="1"/>
  <c r="D179"/>
  <c r="E179" s="1"/>
  <c r="D147"/>
  <c r="E147" s="1"/>
  <c r="D115"/>
  <c r="E115" s="1"/>
  <c r="C115" s="1"/>
  <c r="D55"/>
  <c r="E55" s="1"/>
  <c r="D229"/>
  <c r="E229" s="1"/>
  <c r="D195"/>
  <c r="E195" s="1"/>
  <c r="C195" s="1"/>
  <c r="D131"/>
  <c r="E131" s="1"/>
  <c r="C131" s="1"/>
  <c r="D23"/>
  <c r="E23" s="1"/>
  <c r="D246"/>
  <c r="E246" s="1"/>
  <c r="C246" s="1"/>
  <c r="D71"/>
  <c r="E71" s="1"/>
  <c r="D251"/>
  <c r="E251" s="1"/>
  <c r="D241"/>
  <c r="E241" s="1"/>
  <c r="D230"/>
  <c r="E230" s="1"/>
  <c r="D219"/>
  <c r="E219" s="1"/>
  <c r="D203"/>
  <c r="E203" s="1"/>
  <c r="C203" s="1"/>
  <c r="D171"/>
  <c r="E171" s="1"/>
  <c r="D139"/>
  <c r="E139" s="1"/>
  <c r="C139" s="1"/>
  <c r="D103"/>
  <c r="E103" s="1"/>
  <c r="D39"/>
  <c r="E39" s="1"/>
  <c r="C39" s="1"/>
  <c r="AC248" i="8"/>
  <c r="AC72"/>
  <c r="B46" i="31"/>
  <c r="A46" s="1"/>
  <c r="G46"/>
  <c r="B211"/>
  <c r="A211"/>
  <c r="G211" s="1"/>
  <c r="B87"/>
  <c r="A87" s="1"/>
  <c r="G87"/>
  <c r="B55"/>
  <c r="A55"/>
  <c r="G55" s="1"/>
  <c r="AC16" i="8"/>
  <c r="B97" i="31"/>
  <c r="A97"/>
  <c r="G97" s="1"/>
  <c r="C159" i="32"/>
  <c r="B150" i="31"/>
  <c r="A150" s="1"/>
  <c r="G150"/>
  <c r="AC118" i="8"/>
  <c r="B118" i="31"/>
  <c r="A118" s="1"/>
  <c r="G118" s="1"/>
  <c r="AC210" i="8"/>
  <c r="AC54"/>
  <c r="B134" i="31"/>
  <c r="A134"/>
  <c r="G134" s="1"/>
  <c r="B102"/>
  <c r="A102" s="1"/>
  <c r="G102" s="1"/>
  <c r="B30"/>
  <c r="A30"/>
  <c r="G30" s="1"/>
  <c r="AC30" i="8"/>
  <c r="B217" i="31"/>
  <c r="A217"/>
  <c r="G217" s="1"/>
  <c r="B73"/>
  <c r="A73" s="1"/>
  <c r="G73"/>
  <c r="AC258" i="8"/>
  <c r="AC160"/>
  <c r="B137" i="31"/>
  <c r="A137"/>
  <c r="G137" s="1"/>
  <c r="B109"/>
  <c r="A109" s="1"/>
  <c r="G109"/>
  <c r="AC105" i="8"/>
  <c r="AC81"/>
  <c r="AC38"/>
  <c r="B38" i="31"/>
  <c r="A38" s="1"/>
  <c r="G38" s="1"/>
  <c r="B51"/>
  <c r="A51"/>
  <c r="G51" s="1"/>
  <c r="AC41" i="8"/>
  <c r="AC25"/>
  <c r="B25" i="31"/>
  <c r="A25" s="1"/>
  <c r="G25" s="1"/>
  <c r="AC17" i="8"/>
  <c r="AC188"/>
  <c r="AC99"/>
  <c r="B53" i="31"/>
  <c r="A53" s="1"/>
  <c r="G53"/>
  <c r="C147" i="32"/>
  <c r="B167" i="31"/>
  <c r="A167"/>
  <c r="G167" s="1"/>
  <c r="B142"/>
  <c r="A142" s="1"/>
  <c r="G142" s="1"/>
  <c r="B71"/>
  <c r="A71"/>
  <c r="G71" s="1"/>
  <c r="C103" i="32"/>
  <c r="AC117" i="8"/>
  <c r="AC63"/>
  <c r="B63" i="31"/>
  <c r="A63"/>
  <c r="G63" s="1"/>
  <c r="AC23" i="8"/>
  <c r="B23" i="31"/>
  <c r="A23"/>
  <c r="G23" s="1"/>
  <c r="B15"/>
  <c r="A15" s="1"/>
  <c r="G15" s="1"/>
  <c r="AC7" i="8"/>
  <c r="B7" i="31"/>
  <c r="A7" s="1"/>
  <c r="G7"/>
  <c r="B110"/>
  <c r="A110"/>
  <c r="G110" s="1"/>
  <c r="C143" i="32"/>
  <c r="C104"/>
  <c r="C180"/>
  <c r="C226"/>
  <c r="C206"/>
  <c r="C166"/>
  <c r="C74"/>
  <c r="C26"/>
  <c r="C225"/>
  <c r="C189"/>
  <c r="C161"/>
  <c r="C129"/>
  <c r="C97"/>
  <c r="C77"/>
  <c r="C49"/>
  <c r="C21"/>
  <c r="C4"/>
  <c r="C232"/>
  <c r="C148"/>
  <c r="C124"/>
  <c r="C84"/>
  <c r="C56"/>
  <c r="C40"/>
  <c r="C20"/>
  <c r="C8"/>
  <c r="C218"/>
  <c r="C174"/>
  <c r="C134"/>
  <c r="C86"/>
  <c r="C38"/>
  <c r="C239"/>
  <c r="C219"/>
  <c r="C199"/>
  <c r="C179"/>
  <c r="C71"/>
  <c r="C43"/>
  <c r="C15"/>
  <c r="AB4" i="31"/>
  <c r="AV2" i="25"/>
  <c r="AC147" i="8"/>
  <c r="B136" i="31"/>
  <c r="A136" s="1"/>
  <c r="G136"/>
  <c r="B181"/>
  <c r="A181"/>
  <c r="G181" s="1"/>
  <c r="B119"/>
  <c r="A119" s="1"/>
  <c r="G119"/>
  <c r="AC205" i="8"/>
  <c r="AC48"/>
  <c r="C79" i="32"/>
  <c r="C223"/>
  <c r="C106"/>
  <c r="C3"/>
  <c r="C60"/>
  <c r="C216"/>
  <c r="C33"/>
  <c r="C113"/>
  <c r="C193"/>
  <c r="C102"/>
  <c r="C238"/>
  <c r="B277" i="31"/>
  <c r="A277" s="1"/>
  <c r="G277" s="1"/>
  <c r="AC58" i="8"/>
  <c r="AC252"/>
  <c r="AC78"/>
  <c r="AC57"/>
  <c r="AC91"/>
  <c r="B112" i="31"/>
  <c r="A112" s="1"/>
  <c r="G112"/>
  <c r="B199"/>
  <c r="A199"/>
  <c r="G199" s="1"/>
  <c r="AC113" i="8"/>
  <c r="AC197"/>
  <c r="B49" i="31"/>
  <c r="A49" s="1"/>
  <c r="G49"/>
  <c r="B226"/>
  <c r="A226"/>
  <c r="G226" s="1"/>
  <c r="AC125" i="8"/>
  <c r="B123" i="31"/>
  <c r="A123"/>
  <c r="G123" s="1"/>
  <c r="AC82" i="8"/>
  <c r="AC260"/>
  <c r="B218" i="31"/>
  <c r="A218" s="1"/>
  <c r="G218" s="1"/>
  <c r="B47"/>
  <c r="A47"/>
  <c r="G47" s="1"/>
  <c r="AC50" i="8"/>
  <c r="AC106"/>
  <c r="AC221"/>
  <c r="B195" i="31"/>
  <c r="A195"/>
  <c r="G195" s="1"/>
  <c r="B194"/>
  <c r="A194" s="1"/>
  <c r="G194"/>
  <c r="B251"/>
  <c r="A251"/>
  <c r="G251" s="1"/>
  <c r="B259"/>
  <c r="A259" s="1"/>
  <c r="G259"/>
  <c r="AC74" i="8"/>
  <c r="B89" i="31"/>
  <c r="A89" s="1"/>
  <c r="G89" s="1"/>
  <c r="AC111" i="8"/>
  <c r="B242" i="31"/>
  <c r="A242" s="1"/>
  <c r="G242"/>
  <c r="B267"/>
  <c r="A267"/>
  <c r="G267" s="1"/>
  <c r="B234"/>
  <c r="A234" s="1"/>
  <c r="G234"/>
  <c r="B101"/>
  <c r="A101"/>
  <c r="G101" s="1"/>
  <c r="B179"/>
  <c r="A179" s="1"/>
  <c r="G179"/>
  <c r="B143"/>
  <c r="A143"/>
  <c r="G143" s="1"/>
  <c r="B272"/>
  <c r="A272" s="1"/>
  <c r="G272"/>
  <c r="B250"/>
  <c r="A250"/>
  <c r="G250" s="1"/>
  <c r="B12"/>
  <c r="A12" s="1"/>
  <c r="G12"/>
  <c r="B94"/>
  <c r="A94"/>
  <c r="G94" s="1"/>
  <c r="B275"/>
  <c r="A275" s="1"/>
  <c r="G275"/>
  <c r="AC10" i="8"/>
  <c r="B159" i="31"/>
  <c r="A159" s="1"/>
  <c r="G159" s="1"/>
  <c r="B22"/>
  <c r="A22"/>
  <c r="G22" s="1"/>
  <c r="AC178" i="8"/>
  <c r="B43" i="31"/>
  <c r="A43"/>
  <c r="G43" s="1"/>
  <c r="B126"/>
  <c r="A126" s="1"/>
  <c r="G126"/>
  <c r="B170"/>
  <c r="A170"/>
  <c r="G170" s="1"/>
  <c r="B79"/>
  <c r="A79" s="1"/>
  <c r="G79"/>
  <c r="B29"/>
  <c r="A29"/>
  <c r="G29" s="1"/>
  <c r="AC220" i="8"/>
  <c r="B127" i="31"/>
  <c r="A127"/>
  <c r="G127" s="1"/>
  <c r="B182"/>
  <c r="A182" s="1"/>
  <c r="G182" s="1"/>
  <c r="B255"/>
  <c r="A255"/>
  <c r="G255" s="1"/>
  <c r="B229"/>
  <c r="A229" s="1"/>
  <c r="G229" s="1"/>
  <c r="B279"/>
  <c r="A279"/>
  <c r="G279" s="1"/>
  <c r="B156"/>
  <c r="A156" s="1"/>
  <c r="G156" s="1"/>
  <c r="B2"/>
  <c r="B209" i="32"/>
  <c r="B171" i="31"/>
  <c r="A171"/>
  <c r="G171" s="1"/>
  <c r="B187"/>
  <c r="A187" s="1"/>
  <c r="G187" s="1"/>
  <c r="B278"/>
  <c r="A278"/>
  <c r="G278" s="1"/>
  <c r="AC84" i="8"/>
  <c r="AC274"/>
  <c r="B203" i="31"/>
  <c r="A203" s="1"/>
  <c r="G203" s="1"/>
  <c r="B224"/>
  <c r="A224"/>
  <c r="G224" s="1"/>
  <c r="B39"/>
  <c r="A39" s="1"/>
  <c r="G39" s="1"/>
  <c r="AC59" i="8"/>
  <c r="AC93"/>
  <c r="B281" i="31"/>
  <c r="A281"/>
  <c r="G281" s="1"/>
  <c r="AC6" i="8"/>
  <c r="B183" i="31"/>
  <c r="A183"/>
  <c r="G183" s="1"/>
  <c r="AC131" i="8"/>
  <c r="B37" i="31"/>
  <c r="A37"/>
  <c r="G37" s="1"/>
  <c r="B90"/>
  <c r="A90" s="1"/>
  <c r="G90" s="1"/>
  <c r="B207"/>
  <c r="A207"/>
  <c r="G207" s="1"/>
  <c r="B206"/>
  <c r="A206" s="1"/>
  <c r="G206" s="1"/>
  <c r="B174"/>
  <c r="A174"/>
  <c r="G174" s="1"/>
  <c r="AC19" i="8"/>
  <c r="B67" i="31"/>
  <c r="A67"/>
  <c r="G67" s="1"/>
  <c r="B83"/>
  <c r="A83" s="1"/>
  <c r="G83"/>
  <c r="AC175" i="8"/>
  <c r="AC68"/>
  <c r="AC283"/>
  <c r="AC214"/>
  <c r="B114" i="31"/>
  <c r="A114"/>
  <c r="G114" s="1"/>
  <c r="AC155" i="8"/>
  <c r="B238" i="31"/>
  <c r="A238"/>
  <c r="G238" s="1"/>
  <c r="AC11" i="8"/>
  <c r="AC191"/>
  <c r="B60" i="31"/>
  <c r="A60" s="1"/>
  <c r="G60" s="1"/>
  <c r="B263"/>
  <c r="A263"/>
  <c r="G263" s="1"/>
  <c r="AC21" i="8"/>
  <c r="B69" i="31"/>
  <c r="A69"/>
  <c r="G69" s="1"/>
  <c r="AC230" i="8"/>
  <c r="B231" i="31"/>
  <c r="A231"/>
  <c r="G231" s="1"/>
  <c r="AC100" i="8"/>
  <c r="B262" i="31"/>
  <c r="A262"/>
  <c r="G262" s="1"/>
  <c r="B95"/>
  <c r="A95" s="1"/>
  <c r="G95"/>
  <c r="AC285" i="8"/>
  <c r="AC264"/>
  <c r="AC169"/>
  <c r="B123" i="32"/>
  <c r="B149" i="31"/>
  <c r="A149"/>
  <c r="G149" s="1"/>
  <c r="B139"/>
  <c r="A139" s="1"/>
  <c r="G139"/>
  <c r="B241"/>
  <c r="A241"/>
  <c r="G241" s="1"/>
  <c r="B155" i="32"/>
  <c r="AC42" i="8"/>
  <c r="AC77"/>
  <c r="B122" i="31"/>
  <c r="A122"/>
  <c r="G122" s="1"/>
  <c r="B138"/>
  <c r="A138" s="1"/>
  <c r="G138" s="1"/>
  <c r="B163"/>
  <c r="A163"/>
  <c r="G163" s="1"/>
  <c r="AC33" i="8"/>
  <c r="B75" i="31"/>
  <c r="A75"/>
  <c r="G75" s="1"/>
  <c r="B98"/>
  <c r="A98" s="1"/>
  <c r="G98"/>
  <c r="AC107" i="8"/>
  <c r="B130" i="31"/>
  <c r="A130" s="1"/>
  <c r="G130" s="1"/>
  <c r="AC228" i="8"/>
  <c r="AC52"/>
  <c r="AC121"/>
  <c r="AC86"/>
  <c r="B146" i="31"/>
  <c r="A146"/>
  <c r="G146" s="1"/>
  <c r="AC185" i="8"/>
  <c r="B198" i="31"/>
  <c r="A198"/>
  <c r="G198" s="1"/>
  <c r="B271"/>
  <c r="A271" s="1"/>
  <c r="G271"/>
  <c r="B209"/>
  <c r="A209"/>
  <c r="G209" s="1"/>
  <c r="AC116" i="8"/>
  <c r="B176" i="31"/>
  <c r="A176"/>
  <c r="G176" s="1"/>
  <c r="B286"/>
  <c r="A286" s="1"/>
  <c r="G286" s="1"/>
  <c r="B215"/>
  <c r="A215"/>
  <c r="G215" s="1"/>
  <c r="B254"/>
  <c r="A254" s="1"/>
  <c r="G254" s="1"/>
  <c r="B31"/>
  <c r="A31"/>
  <c r="G31" s="1"/>
  <c r="B44"/>
  <c r="A44" s="1"/>
  <c r="G44" s="1"/>
  <c r="AC34" i="8"/>
  <c r="AC45"/>
  <c r="AC158"/>
  <c r="AC233"/>
  <c r="AC3"/>
  <c r="B240" i="31"/>
  <c r="A240" s="1"/>
  <c r="G240"/>
  <c r="B246"/>
  <c r="A246"/>
  <c r="G246" s="1"/>
  <c r="B247"/>
  <c r="A247" s="1"/>
  <c r="G247"/>
  <c r="B70"/>
  <c r="A70"/>
  <c r="G70" s="1"/>
  <c r="AC70" i="8"/>
  <c r="B268" i="31"/>
  <c r="A268"/>
  <c r="G268" s="1"/>
  <c r="AC268" i="8"/>
  <c r="AC227"/>
  <c r="B227" i="31"/>
  <c r="A227" s="1"/>
  <c r="G227" s="1"/>
  <c r="B236"/>
  <c r="A236"/>
  <c r="G236" s="1"/>
  <c r="AC236" i="8"/>
  <c r="AC213"/>
  <c r="B213" i="31"/>
  <c r="A213" s="1"/>
  <c r="G213" s="1"/>
  <c r="B189"/>
  <c r="A189"/>
  <c r="G189" s="1"/>
  <c r="AC189" i="8"/>
  <c r="AC173"/>
  <c r="B173" i="31"/>
  <c r="A173" s="1"/>
  <c r="G173" s="1"/>
  <c r="B20"/>
  <c r="A20"/>
  <c r="G20" s="1"/>
  <c r="AC20" i="8"/>
  <c r="AC269"/>
  <c r="B269" i="31"/>
  <c r="A269" s="1"/>
  <c r="G269" s="1"/>
  <c r="AC237" i="8"/>
  <c r="B237" i="31"/>
  <c r="A237" s="1"/>
  <c r="G237"/>
  <c r="B172"/>
  <c r="A172"/>
  <c r="G172" s="1"/>
  <c r="AC172" i="8"/>
  <c r="B80" i="31"/>
  <c r="A80"/>
  <c r="G80" s="1"/>
  <c r="AC80" i="8"/>
  <c r="AC18"/>
  <c r="B18" i="31"/>
  <c r="A18" s="1"/>
  <c r="G18" s="1"/>
  <c r="AC154" i="8"/>
  <c r="B154" i="31"/>
  <c r="A154" s="1"/>
  <c r="G154"/>
  <c r="B144"/>
  <c r="A144"/>
  <c r="G144" s="1"/>
  <c r="AC144" i="8"/>
  <c r="AC128"/>
  <c r="B128" i="31"/>
  <c r="A128" s="1"/>
  <c r="G128"/>
  <c r="B120"/>
  <c r="A120"/>
  <c r="G120" s="1"/>
  <c r="AC120" i="8"/>
  <c r="AC65"/>
  <c r="B65" i="31"/>
  <c r="A65" s="1"/>
  <c r="G65"/>
  <c r="B40"/>
  <c r="A40"/>
  <c r="G40" s="1"/>
  <c r="AC40" i="8"/>
  <c r="AC161"/>
  <c r="B161" i="31"/>
  <c r="A161" s="1"/>
  <c r="G161"/>
  <c r="C135" i="32"/>
  <c r="C184"/>
  <c r="C155"/>
  <c r="C91"/>
  <c r="C200"/>
  <c r="C196"/>
  <c r="C198"/>
  <c r="C94"/>
  <c r="C10"/>
  <c r="C173"/>
  <c r="C109"/>
  <c r="C61"/>
  <c r="C13"/>
  <c r="C164"/>
  <c r="C72"/>
  <c r="C28"/>
  <c r="C142"/>
  <c r="C54"/>
  <c r="C231"/>
  <c r="C183"/>
  <c r="C27"/>
  <c r="AC261" i="8"/>
  <c r="B261" i="31"/>
  <c r="A261" s="1"/>
  <c r="G261"/>
  <c r="AC253" i="8"/>
  <c r="B253" i="31"/>
  <c r="A253" s="1"/>
  <c r="G253" s="1"/>
  <c r="B204"/>
  <c r="A204"/>
  <c r="G204" s="1"/>
  <c r="AC204" i="8"/>
  <c r="B196" i="31"/>
  <c r="A196"/>
  <c r="G196" s="1"/>
  <c r="AC196" i="8"/>
  <c r="B180" i="31"/>
  <c r="A180"/>
  <c r="G180" s="1"/>
  <c r="AC180" i="8"/>
  <c r="AC151"/>
  <c r="B151" i="31"/>
  <c r="A151" s="1"/>
  <c r="G151" s="1"/>
  <c r="AC145" i="8"/>
  <c r="AC9"/>
  <c r="B96" i="31"/>
  <c r="A96"/>
  <c r="G96" s="1"/>
  <c r="AC162" i="8"/>
  <c r="B153" i="31"/>
  <c r="A153"/>
  <c r="G153" s="1"/>
  <c r="AC212" i="8"/>
  <c r="AC244"/>
  <c r="B27" i="31"/>
  <c r="A27" s="1"/>
  <c r="G27"/>
  <c r="B245"/>
  <c r="A245"/>
  <c r="G245" s="1"/>
  <c r="C251" i="32"/>
  <c r="C123"/>
  <c r="AC239" i="8"/>
  <c r="B239" i="31"/>
  <c r="A239" s="1"/>
  <c r="G239" s="1"/>
  <c r="AC190" i="8"/>
  <c r="B190" i="31"/>
  <c r="A190" s="1"/>
  <c r="G190"/>
  <c r="B164"/>
  <c r="A164"/>
  <c r="G164" s="1"/>
  <c r="AC164" i="8"/>
  <c r="AC26"/>
  <c r="B26" i="31"/>
  <c r="A26" s="1"/>
  <c r="G26"/>
  <c r="C230" i="32"/>
  <c r="C229"/>
  <c r="C187"/>
  <c r="C250"/>
  <c r="C146"/>
  <c r="C233"/>
  <c r="C207"/>
  <c r="C175"/>
  <c r="C111"/>
  <c r="C47"/>
  <c r="C122"/>
  <c r="C51"/>
  <c r="C242"/>
  <c r="C221"/>
  <c r="C190"/>
  <c r="C158"/>
  <c r="C75"/>
  <c r="C11"/>
  <c r="C98"/>
  <c r="C82"/>
  <c r="C66"/>
  <c r="C50"/>
  <c r="C34"/>
  <c r="C18"/>
  <c r="C217"/>
  <c r="C201"/>
  <c r="C185"/>
  <c r="C169"/>
  <c r="C153"/>
  <c r="C137"/>
  <c r="C121"/>
  <c r="C105"/>
  <c r="C89"/>
  <c r="C73"/>
  <c r="C57"/>
  <c r="C41"/>
  <c r="C25"/>
  <c r="C9"/>
  <c r="C240"/>
  <c r="C224"/>
  <c r="C208"/>
  <c r="C192"/>
  <c r="C176"/>
  <c r="C160"/>
  <c r="C144"/>
  <c r="C128"/>
  <c r="C112"/>
  <c r="C96"/>
  <c r="C80"/>
  <c r="C64"/>
  <c r="C48"/>
  <c r="C32"/>
  <c r="C16"/>
  <c r="AC115" i="8"/>
  <c r="B115" i="31"/>
  <c r="A115"/>
  <c r="G115" s="1"/>
  <c r="AC243" i="8"/>
  <c r="B243" i="31"/>
  <c r="A243"/>
  <c r="G243" s="1"/>
  <c r="AC235" i="8"/>
  <c r="B235" i="31"/>
  <c r="A235"/>
  <c r="G235" s="1"/>
  <c r="AC202" i="8"/>
  <c r="B202" i="31"/>
  <c r="A202"/>
  <c r="G202" s="1"/>
  <c r="AC186" i="8"/>
  <c r="B186" i="31"/>
  <c r="A186"/>
  <c r="G186" s="1"/>
  <c r="AC284" i="8"/>
  <c r="B284" i="31"/>
  <c r="A284"/>
  <c r="G284" s="1"/>
  <c r="C171" i="32"/>
  <c r="C241"/>
  <c r="C23"/>
  <c r="C55"/>
  <c r="C210"/>
  <c r="C7"/>
  <c r="C211"/>
  <c r="C163"/>
  <c r="C130"/>
  <c r="C249"/>
  <c r="C167"/>
  <c r="C31"/>
  <c r="C35"/>
  <c r="C214"/>
  <c r="C182"/>
  <c r="C150"/>
  <c r="C59"/>
  <c r="C110"/>
  <c r="C78"/>
  <c r="C62"/>
  <c r="C46"/>
  <c r="C30"/>
  <c r="C213"/>
  <c r="C197"/>
  <c r="C181"/>
  <c r="C165"/>
  <c r="C149"/>
  <c r="C117"/>
  <c r="C101"/>
  <c r="C85"/>
  <c r="C53"/>
  <c r="C37"/>
  <c r="C220"/>
  <c r="C204"/>
  <c r="C188"/>
  <c r="C172"/>
  <c r="C156"/>
  <c r="C140"/>
  <c r="C108"/>
  <c r="C76"/>
  <c r="C12"/>
  <c r="B266" i="31"/>
  <c r="A266"/>
  <c r="G266" s="1"/>
  <c r="B222"/>
  <c r="A222" s="1"/>
  <c r="G222"/>
  <c r="B13"/>
  <c r="A13"/>
  <c r="G13" s="1"/>
  <c r="B61"/>
  <c r="A61" s="1"/>
  <c r="G61"/>
  <c r="B219"/>
  <c r="A219"/>
  <c r="G219" s="1"/>
  <c r="AC76" i="8"/>
  <c r="AC132"/>
  <c r="B192" i="31"/>
  <c r="A192" s="1"/>
  <c r="G192"/>
  <c r="AC256" i="8"/>
  <c r="B223" i="31"/>
  <c r="A223" s="1"/>
  <c r="G223" s="1"/>
  <c r="AC14" i="8"/>
  <c r="B166" i="31"/>
  <c r="A166" s="1"/>
  <c r="G166"/>
  <c r="B135"/>
  <c r="A135"/>
  <c r="G135" s="1"/>
  <c r="B129"/>
  <c r="A129" s="1"/>
  <c r="G129"/>
  <c r="B257"/>
  <c r="A257"/>
  <c r="G257" s="1"/>
  <c r="B92"/>
  <c r="A92" s="1"/>
  <c r="G92"/>
  <c r="B270"/>
  <c r="A270"/>
  <c r="G270" s="1"/>
  <c r="B133"/>
  <c r="A133" s="1"/>
  <c r="G133"/>
  <c r="B225"/>
  <c r="A225"/>
  <c r="G225" s="1"/>
  <c r="B5"/>
  <c r="A5" s="1"/>
  <c r="G5"/>
  <c r="B85"/>
  <c r="A85"/>
  <c r="G85" s="1"/>
  <c r="AC108" i="8"/>
  <c r="B193" i="31"/>
  <c r="A193"/>
  <c r="G193" s="1"/>
  <c r="AC62" i="8"/>
  <c r="B141" i="31"/>
  <c r="A141"/>
  <c r="G141" s="1"/>
  <c r="B201"/>
  <c r="A201" s="1"/>
  <c r="G201"/>
  <c r="B35"/>
  <c r="A35"/>
  <c r="G35" s="1"/>
  <c r="B157"/>
  <c r="A157" s="1"/>
  <c r="G157"/>
  <c r="B265"/>
  <c r="A265"/>
  <c r="G265" s="1"/>
  <c r="B4"/>
  <c r="A4" s="1"/>
  <c r="G4"/>
  <c r="B103"/>
  <c r="A103"/>
  <c r="G103" s="1"/>
  <c r="B165"/>
  <c r="A165" s="1"/>
  <c r="G165"/>
  <c r="B249"/>
  <c r="A249"/>
  <c r="G249" s="1"/>
  <c r="B200"/>
  <c r="A200" s="1"/>
  <c r="G200"/>
  <c r="AC28" i="8"/>
  <c r="B36" i="31"/>
  <c r="A36" s="1"/>
  <c r="G36" s="1"/>
  <c r="AC66" i="8"/>
  <c r="AC124"/>
  <c r="AC148"/>
  <c r="B208" i="31"/>
  <c r="A208" s="1"/>
  <c r="G208"/>
  <c r="AC276" i="8"/>
  <c r="B273" i="31"/>
  <c r="A273" s="1"/>
  <c r="G273" s="1"/>
  <c r="B140"/>
  <c r="A140"/>
  <c r="G140" s="1"/>
  <c r="B177"/>
  <c r="A177" s="1"/>
  <c r="G177" s="1"/>
  <c r="AC8" i="8"/>
  <c r="AC184"/>
  <c r="B280" i="31"/>
  <c r="A280"/>
  <c r="G280" s="1"/>
  <c r="AC280" i="8"/>
  <c r="B232" i="31"/>
  <c r="A232"/>
  <c r="G232" s="1"/>
  <c r="AC232" i="8"/>
  <c r="B64" i="31"/>
  <c r="A64"/>
  <c r="G64" s="1"/>
  <c r="AC64" i="8"/>
  <c r="B282" i="31"/>
  <c r="A282"/>
  <c r="G282" s="1"/>
  <c r="B104"/>
  <c r="A104" s="1"/>
  <c r="G104"/>
  <c r="AC104" i="8"/>
  <c r="B32" i="31"/>
  <c r="A32" s="1"/>
  <c r="G32" s="1"/>
  <c r="AC32" i="8"/>
  <c r="B88" i="31"/>
  <c r="A88" s="1"/>
  <c r="G88"/>
  <c r="AC88" i="8"/>
  <c r="B24" i="31"/>
  <c r="A24" s="1"/>
  <c r="G24" s="1"/>
  <c r="AC24" i="8"/>
  <c r="B216" i="31"/>
  <c r="A216" s="1"/>
  <c r="G216"/>
  <c r="AC216" i="8"/>
  <c r="B168" i="31"/>
  <c r="A168" s="1"/>
  <c r="G168" s="1"/>
  <c r="AC168" i="8"/>
  <c r="B152" i="31"/>
  <c r="A152" s="1"/>
  <c r="G152"/>
  <c r="AC152" i="8"/>
  <c r="B56" i="31"/>
  <c r="A56" s="1"/>
  <c r="G56" s="1"/>
  <c r="AC56" i="8"/>
  <c r="C227" i="32"/>
  <c r="C5"/>
  <c r="C126"/>
  <c r="C133"/>
  <c r="C237"/>
  <c r="C186"/>
  <c r="A3" i="31"/>
  <c r="B121" i="32"/>
  <c r="A6" i="31"/>
  <c r="G6" s="1"/>
  <c r="B114" i="32"/>
  <c r="B36"/>
  <c r="B85"/>
  <c r="C2"/>
  <c r="AB5" i="31"/>
  <c r="U2"/>
  <c r="J6"/>
  <c r="AV3" i="25"/>
  <c r="B152" i="32"/>
  <c r="B39"/>
  <c r="B51"/>
  <c r="B56"/>
  <c r="B193"/>
  <c r="B211"/>
  <c r="B29"/>
  <c r="B240"/>
  <c r="B215"/>
  <c r="B46"/>
  <c r="B204"/>
  <c r="B127"/>
  <c r="B161"/>
  <c r="B225"/>
  <c r="B187"/>
  <c r="B226"/>
  <c r="B23"/>
  <c r="B173"/>
  <c r="B41"/>
  <c r="B164"/>
  <c r="B76"/>
  <c r="B128"/>
  <c r="B107"/>
  <c r="B99"/>
  <c r="B186"/>
  <c r="B28"/>
  <c r="B94"/>
  <c r="B86"/>
  <c r="B227"/>
  <c r="B126"/>
  <c r="B47"/>
  <c r="B131"/>
  <c r="B207"/>
  <c r="B108"/>
  <c r="B88"/>
  <c r="B139"/>
  <c r="B90"/>
  <c r="B140"/>
  <c r="B177"/>
  <c r="B176"/>
  <c r="B63"/>
  <c r="B171"/>
  <c r="B142"/>
  <c r="B228"/>
  <c r="B245"/>
  <c r="B212"/>
  <c r="B75"/>
  <c r="B223"/>
  <c r="B62"/>
  <c r="B154"/>
  <c r="B244"/>
  <c r="B137"/>
  <c r="B34"/>
  <c r="B178"/>
  <c r="B104"/>
  <c r="B172"/>
  <c r="B190"/>
  <c r="B249"/>
  <c r="B217"/>
  <c r="B157"/>
  <c r="B93"/>
  <c r="B25"/>
  <c r="B232"/>
  <c r="B116"/>
  <c r="B32"/>
  <c r="B200"/>
  <c r="B196"/>
  <c r="B230"/>
  <c r="B158"/>
  <c r="B102"/>
  <c r="B205"/>
  <c r="B145"/>
  <c r="B77"/>
  <c r="B13"/>
  <c r="B84"/>
  <c r="B20"/>
  <c r="B27"/>
  <c r="B55"/>
  <c r="B103"/>
  <c r="B135"/>
  <c r="B167"/>
  <c r="B54"/>
  <c r="B8"/>
  <c r="B72"/>
  <c r="B37"/>
  <c r="B181"/>
  <c r="B110"/>
  <c r="B192"/>
  <c r="B201"/>
  <c r="B73"/>
  <c r="B224"/>
  <c r="B16"/>
  <c r="B136"/>
  <c r="B222"/>
  <c r="B50"/>
  <c r="B129"/>
  <c r="B156"/>
  <c r="B68"/>
  <c r="B7"/>
  <c r="B71"/>
  <c r="B143"/>
  <c r="B78"/>
  <c r="B236"/>
  <c r="B53"/>
  <c r="B166"/>
  <c r="B132"/>
  <c r="B82"/>
  <c r="B180"/>
  <c r="B185"/>
  <c r="B57"/>
  <c r="B216"/>
  <c r="B184"/>
  <c r="B17"/>
  <c r="B58"/>
  <c r="B237"/>
  <c r="B96"/>
  <c r="B67"/>
  <c r="B163"/>
  <c r="B219"/>
  <c r="B33"/>
  <c r="B251"/>
  <c r="B243"/>
  <c r="B162"/>
  <c r="B49"/>
  <c r="B14"/>
  <c r="B19"/>
  <c r="B83"/>
  <c r="B191"/>
  <c r="B3"/>
  <c r="B65"/>
  <c r="B30"/>
  <c r="B183"/>
  <c r="B231"/>
  <c r="B98"/>
  <c r="B100"/>
  <c r="B89"/>
  <c r="B153"/>
  <c r="B66"/>
  <c r="B206"/>
  <c r="B120"/>
  <c r="B74"/>
  <c r="B241"/>
  <c r="B141"/>
  <c r="B9"/>
  <c r="B80"/>
  <c r="B144"/>
  <c r="B146"/>
  <c r="B189"/>
  <c r="B61"/>
  <c r="B210"/>
  <c r="B111"/>
  <c r="B179"/>
  <c r="B24"/>
  <c r="B197"/>
  <c r="B208"/>
  <c r="B229"/>
  <c r="B188"/>
  <c r="B233"/>
  <c r="B248"/>
  <c r="B202"/>
  <c r="B246"/>
  <c r="B81"/>
  <c r="B38"/>
  <c r="A2" i="31"/>
  <c r="B133" i="32"/>
  <c r="B220"/>
  <c r="B5"/>
  <c r="B242"/>
  <c r="B79"/>
  <c r="B175"/>
  <c r="B106"/>
  <c r="B149"/>
  <c r="B15"/>
  <c r="B6"/>
  <c r="B194"/>
  <c r="B101"/>
  <c r="B150"/>
  <c r="B31"/>
  <c r="B115"/>
  <c r="B203"/>
  <c r="B12"/>
  <c r="B117"/>
  <c r="B138"/>
  <c r="B43"/>
  <c r="B199"/>
  <c r="B239"/>
  <c r="B118"/>
  <c r="B105"/>
  <c r="B234"/>
  <c r="B42"/>
  <c r="B125"/>
  <c r="B64"/>
  <c r="B198"/>
  <c r="B69"/>
  <c r="B195"/>
  <c r="B52"/>
  <c r="B70"/>
  <c r="B168"/>
  <c r="B221"/>
  <c r="B218"/>
  <c r="B11"/>
  <c r="B97"/>
  <c r="B170"/>
  <c r="B109"/>
  <c r="B122"/>
  <c r="B165"/>
  <c r="B35"/>
  <c r="B91"/>
  <c r="B40"/>
  <c r="B119"/>
  <c r="B45"/>
  <c r="B130"/>
  <c r="B22"/>
  <c r="B59"/>
  <c r="B2"/>
  <c r="B21"/>
  <c r="B159"/>
  <c r="B95"/>
  <c r="B92"/>
  <c r="B10"/>
  <c r="B48"/>
  <c r="B112"/>
  <c r="B134"/>
  <c r="B235"/>
  <c r="B214"/>
  <c r="B213"/>
  <c r="B4"/>
  <c r="B182"/>
  <c r="B151"/>
  <c r="B87"/>
  <c r="B174"/>
  <c r="B124"/>
  <c r="B113"/>
  <c r="B26"/>
  <c r="B238"/>
  <c r="B148"/>
  <c r="B169"/>
  <c r="B160"/>
  <c r="B18"/>
  <c r="B247"/>
  <c r="B250"/>
  <c r="B147"/>
  <c r="B60"/>
  <c r="B44"/>
  <c r="G3" i="31"/>
  <c r="U155"/>
  <c r="U179"/>
  <c r="U196"/>
  <c r="U241"/>
  <c r="U256"/>
  <c r="U271"/>
  <c r="U102"/>
  <c r="U181"/>
  <c r="U265"/>
  <c r="U160"/>
  <c r="U268"/>
  <c r="U77"/>
  <c r="U132"/>
  <c r="U220"/>
  <c r="U37"/>
  <c r="U67"/>
  <c r="U135"/>
  <c r="U192"/>
  <c r="U229"/>
  <c r="U15"/>
  <c r="U36"/>
  <c r="U53"/>
  <c r="U72"/>
  <c r="U88"/>
  <c r="U103"/>
  <c r="U128"/>
  <c r="U222"/>
  <c r="U29"/>
  <c r="U158"/>
  <c r="U149"/>
  <c r="U219"/>
  <c r="U4"/>
  <c r="U81"/>
  <c r="U119"/>
  <c r="U224"/>
  <c r="U239"/>
  <c r="U281"/>
  <c r="U207"/>
  <c r="U20"/>
  <c r="U104"/>
  <c r="U185"/>
  <c r="U21"/>
  <c r="U51"/>
  <c r="U113"/>
  <c r="U151"/>
  <c r="U213"/>
  <c r="U244"/>
  <c r="U3"/>
  <c r="U83"/>
  <c r="U176"/>
  <c r="U267"/>
  <c r="U68"/>
  <c r="U152"/>
  <c r="U145"/>
  <c r="U32"/>
  <c r="U121"/>
  <c r="U193"/>
  <c r="U283"/>
  <c r="U187"/>
  <c r="U52"/>
  <c r="U136"/>
  <c r="U237"/>
  <c r="U253"/>
  <c r="U252"/>
  <c r="U19"/>
  <c r="U231"/>
  <c r="U27"/>
  <c r="U169"/>
  <c r="U87"/>
  <c r="U230"/>
  <c r="U141"/>
  <c r="U59"/>
  <c r="U8"/>
  <c r="U275"/>
  <c r="U182"/>
  <c r="U257"/>
  <c r="U123"/>
  <c r="U64"/>
  <c r="U218"/>
  <c r="U134"/>
  <c r="U146"/>
  <c r="U74"/>
  <c r="U46"/>
  <c r="U42"/>
  <c r="U107"/>
  <c r="U66"/>
  <c r="U24"/>
  <c r="U228"/>
  <c r="U173"/>
  <c r="U85"/>
  <c r="U7"/>
  <c r="U101"/>
  <c r="U195"/>
  <c r="U156"/>
  <c r="U35"/>
  <c r="U124"/>
  <c r="U45"/>
  <c r="U111"/>
  <c r="U198"/>
  <c r="U39"/>
  <c r="U232"/>
  <c r="U184"/>
  <c r="U93"/>
  <c r="U13"/>
  <c r="U105"/>
  <c r="U205"/>
  <c r="U167"/>
  <c r="U41"/>
  <c r="U127"/>
  <c r="U199"/>
  <c r="U6"/>
  <c r="U84"/>
  <c r="U258"/>
  <c r="U200"/>
  <c r="U168"/>
  <c r="U277"/>
  <c r="U16"/>
  <c r="U171"/>
  <c r="U47"/>
  <c r="U147"/>
  <c r="U240"/>
  <c r="U280"/>
  <c r="U79"/>
  <c r="U163"/>
  <c r="U263"/>
  <c r="U170"/>
  <c r="U106"/>
  <c r="U246"/>
  <c r="U86"/>
  <c r="U186"/>
  <c r="U210"/>
  <c r="U130"/>
  <c r="U282"/>
  <c r="U286"/>
  <c r="U190"/>
  <c r="U94"/>
  <c r="U38"/>
  <c r="U18"/>
  <c r="U92"/>
  <c r="U191"/>
  <c r="U188"/>
  <c r="U248"/>
  <c r="U23"/>
  <c r="U264"/>
  <c r="U43"/>
  <c r="U172"/>
  <c r="U91"/>
  <c r="U65"/>
  <c r="U108"/>
  <c r="U31"/>
  <c r="U223"/>
  <c r="U249"/>
  <c r="U262"/>
  <c r="U242"/>
  <c r="U50"/>
  <c r="U206"/>
  <c r="U22"/>
  <c r="U131"/>
  <c r="U162"/>
  <c r="U89"/>
  <c r="U215"/>
  <c r="U112"/>
  <c r="U25"/>
  <c r="U117"/>
  <c r="U217"/>
  <c r="U204"/>
  <c r="U56"/>
  <c r="U140"/>
  <c r="U61"/>
  <c r="U137"/>
  <c r="U166"/>
  <c r="U100"/>
  <c r="U247"/>
  <c r="U227"/>
  <c r="U116"/>
  <c r="U28"/>
  <c r="U120"/>
  <c r="U221"/>
  <c r="U211"/>
  <c r="U60"/>
  <c r="U144"/>
  <c r="U245"/>
  <c r="U33"/>
  <c r="U99"/>
  <c r="U9"/>
  <c r="U284"/>
  <c r="U216"/>
  <c r="U153"/>
  <c r="U69"/>
  <c r="U208"/>
  <c r="U63"/>
  <c r="U175"/>
  <c r="U255"/>
  <c r="U11"/>
  <c r="U95"/>
  <c r="U189"/>
  <c r="U279"/>
  <c r="U154"/>
  <c r="U90"/>
  <c r="U214"/>
  <c r="U70"/>
  <c r="U58"/>
  <c r="U194"/>
  <c r="U98"/>
  <c r="U250"/>
  <c r="U270"/>
  <c r="U174"/>
  <c r="U78"/>
  <c r="U34"/>
  <c r="U10"/>
  <c r="U118"/>
  <c r="U285"/>
  <c r="U55"/>
  <c r="U5"/>
  <c r="U96"/>
  <c r="U212"/>
  <c r="U201"/>
  <c r="U251"/>
  <c r="U183"/>
  <c r="U110"/>
  <c r="U261"/>
  <c r="U125"/>
  <c r="U225"/>
  <c r="U148"/>
  <c r="U122"/>
  <c r="U234"/>
  <c r="U126"/>
  <c r="U57"/>
  <c r="U243"/>
  <c r="U114"/>
  <c r="U76"/>
  <c r="U12"/>
  <c r="U164"/>
  <c r="U129"/>
  <c r="U269"/>
  <c r="U276"/>
  <c r="U157"/>
  <c r="U40"/>
  <c r="U139"/>
  <c r="U233"/>
  <c r="U260"/>
  <c r="U71"/>
  <c r="U226"/>
  <c r="U80"/>
  <c r="U62"/>
  <c r="U180"/>
  <c r="U161"/>
  <c r="U273"/>
  <c r="V2"/>
  <c r="U165"/>
  <c r="U44"/>
  <c r="U143"/>
  <c r="U236"/>
  <c r="U272"/>
  <c r="U75"/>
  <c r="U159"/>
  <c r="U259"/>
  <c r="U49"/>
  <c r="U115"/>
  <c r="U254"/>
  <c r="U73"/>
  <c r="U235"/>
  <c r="U197"/>
  <c r="U97"/>
  <c r="U17"/>
  <c r="U109"/>
  <c r="U209"/>
  <c r="U177"/>
  <c r="U48"/>
  <c r="U133"/>
  <c r="U203"/>
  <c r="U266"/>
  <c r="U138"/>
  <c r="U278"/>
  <c r="U150"/>
  <c r="U54"/>
  <c r="U274"/>
  <c r="U178"/>
  <c r="U82"/>
  <c r="U202"/>
  <c r="U238"/>
  <c r="U142"/>
  <c r="U14"/>
  <c r="U30"/>
  <c r="U26"/>
  <c r="J7"/>
  <c r="K56" i="7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N7"/>
  <c r="A10" i="32"/>
  <c r="A43"/>
  <c r="A159"/>
  <c r="A57"/>
  <c r="A155"/>
  <c r="A38"/>
  <c r="A51"/>
  <c r="A33"/>
  <c r="A200"/>
  <c r="A63"/>
  <c r="A99"/>
  <c r="A165"/>
  <c r="A108"/>
  <c r="A85"/>
  <c r="A76"/>
  <c r="A74"/>
  <c r="A178"/>
  <c r="A245"/>
  <c r="A39"/>
  <c r="A132"/>
  <c r="A167"/>
  <c r="A169"/>
  <c r="A21"/>
  <c r="A59"/>
  <c r="A24"/>
  <c r="A162"/>
  <c r="A26"/>
  <c r="A139"/>
  <c r="A42"/>
  <c r="A6"/>
  <c r="A176"/>
  <c r="A35"/>
  <c r="A236"/>
  <c r="A17"/>
  <c r="A232"/>
  <c r="A128"/>
  <c r="G2" i="31"/>
  <c r="A239" i="32"/>
  <c r="A88"/>
  <c r="A77"/>
  <c r="A214"/>
  <c r="A177"/>
  <c r="A40"/>
  <c r="A34"/>
  <c r="A11"/>
  <c r="A118"/>
  <c r="A2"/>
  <c r="A219"/>
  <c r="A227"/>
  <c r="A218"/>
  <c r="A170"/>
  <c r="A153"/>
  <c r="A29"/>
  <c r="A20"/>
  <c r="A174"/>
  <c r="A112"/>
  <c r="A193"/>
  <c r="A65"/>
  <c r="A56"/>
  <c r="A146"/>
  <c r="A66"/>
  <c r="A156"/>
  <c r="A183"/>
  <c r="A96"/>
  <c r="A244"/>
  <c r="A83"/>
  <c r="A181"/>
  <c r="A54"/>
  <c r="A55"/>
  <c r="A73"/>
  <c r="A28"/>
  <c r="A134"/>
  <c r="A143"/>
  <c r="A79"/>
  <c r="A129"/>
  <c r="A69"/>
  <c r="A195"/>
  <c r="A7"/>
  <c r="A229"/>
  <c r="A98"/>
  <c r="A137"/>
  <c r="A248"/>
  <c r="A206"/>
  <c r="A109"/>
  <c r="A238"/>
  <c r="A133"/>
  <c r="A75"/>
  <c r="A228"/>
  <c r="A188"/>
  <c r="A197"/>
  <c r="A135"/>
  <c r="A25"/>
  <c r="A226"/>
  <c r="A15"/>
  <c r="A222"/>
  <c r="A204"/>
  <c r="A173"/>
  <c r="A249"/>
  <c r="A32"/>
  <c r="A95"/>
  <c r="A12"/>
  <c r="A147"/>
  <c r="A164"/>
  <c r="A190"/>
  <c r="A209"/>
  <c r="A45"/>
  <c r="A243"/>
  <c r="A211"/>
  <c r="A172"/>
  <c r="A47"/>
  <c r="A151"/>
  <c r="A194"/>
  <c r="A41"/>
  <c r="A71"/>
  <c r="A16"/>
  <c r="A191"/>
  <c r="A31"/>
  <c r="A117"/>
  <c r="A230"/>
  <c r="A93"/>
  <c r="A120"/>
  <c r="A52"/>
  <c r="A189"/>
  <c r="A126"/>
  <c r="A241"/>
  <c r="X5" i="31"/>
  <c r="Y220"/>
  <c r="V133"/>
  <c r="W180"/>
  <c r="Z133"/>
  <c r="Z115"/>
  <c r="Y115"/>
  <c r="W115"/>
  <c r="Z231"/>
  <c r="V231"/>
  <c r="X231"/>
  <c r="Y231"/>
  <c r="W231"/>
  <c r="Y24"/>
  <c r="Z24"/>
  <c r="V24"/>
  <c r="Y180"/>
  <c r="X180"/>
  <c r="R8" i="7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7"/>
  <c r="R4"/>
  <c r="R5"/>
  <c r="R6"/>
  <c r="R3"/>
  <c r="G2" i="13"/>
  <c r="N9" i="7"/>
  <c r="T3" i="19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T3" i="25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"/>
  <c r="N289" i="8"/>
  <c r="N295"/>
  <c r="X133" i="31"/>
  <c r="W133"/>
  <c r="Y133"/>
  <c r="Y5"/>
  <c r="V180"/>
  <c r="X220"/>
  <c r="Z5"/>
  <c r="Z180"/>
  <c r="V220"/>
  <c r="V5"/>
  <c r="W5"/>
  <c r="Z220"/>
  <c r="W220"/>
  <c r="X272"/>
  <c r="W272"/>
  <c r="Z272"/>
  <c r="V272"/>
  <c r="Y272"/>
  <c r="Y198"/>
  <c r="Z198"/>
  <c r="W146"/>
  <c r="V146"/>
  <c r="X146"/>
  <c r="X171"/>
  <c r="W171"/>
  <c r="Z171"/>
  <c r="V171"/>
  <c r="Y171"/>
  <c r="X167"/>
  <c r="Z167"/>
  <c r="Y167"/>
  <c r="X113"/>
  <c r="W113"/>
  <c r="Z113"/>
  <c r="V113"/>
  <c r="Y113"/>
  <c r="X33"/>
  <c r="Z33"/>
  <c r="Y33"/>
  <c r="X6"/>
  <c r="V6"/>
  <c r="W122"/>
  <c r="Y122"/>
  <c r="V122"/>
  <c r="W240"/>
  <c r="Y240"/>
  <c r="Z240"/>
  <c r="X240"/>
  <c r="V240"/>
  <c r="Y42"/>
  <c r="X42"/>
  <c r="W42"/>
  <c r="Z42"/>
  <c r="V42"/>
  <c r="Z157"/>
  <c r="V157"/>
  <c r="Y157"/>
  <c r="X157"/>
  <c r="W157"/>
  <c r="Z107"/>
  <c r="V107"/>
  <c r="Y107"/>
  <c r="X107"/>
  <c r="W107"/>
  <c r="W271"/>
  <c r="Z271"/>
  <c r="V271"/>
  <c r="Y271"/>
  <c r="X271"/>
  <c r="Y242"/>
  <c r="W242"/>
  <c r="V242"/>
  <c r="Z242"/>
  <c r="X242"/>
  <c r="W226"/>
  <c r="X226"/>
  <c r="V226"/>
  <c r="Z226"/>
  <c r="Y226"/>
  <c r="W174"/>
  <c r="Z174"/>
  <c r="V174"/>
  <c r="Y174"/>
  <c r="X174"/>
  <c r="X131"/>
  <c r="W131"/>
  <c r="Z131"/>
  <c r="V131"/>
  <c r="Y131"/>
  <c r="W96"/>
  <c r="Z96"/>
  <c r="V96"/>
  <c r="Y96"/>
  <c r="X96"/>
  <c r="W52"/>
  <c r="Z52"/>
  <c r="Y52"/>
  <c r="X52"/>
  <c r="V52"/>
  <c r="W40"/>
  <c r="Z40"/>
  <c r="V40"/>
  <c r="Y40"/>
  <c r="X40"/>
  <c r="X30"/>
  <c r="Z30"/>
  <c r="V30"/>
  <c r="Y30"/>
  <c r="W30"/>
  <c r="Z39"/>
  <c r="V39"/>
  <c r="Y39"/>
  <c r="X39"/>
  <c r="W39"/>
  <c r="Y144"/>
  <c r="X144"/>
  <c r="W144"/>
  <c r="Z144"/>
  <c r="V144"/>
  <c r="Z43"/>
  <c r="V43"/>
  <c r="Y43"/>
  <c r="X43"/>
  <c r="W43"/>
  <c r="Z161"/>
  <c r="V161"/>
  <c r="Y161"/>
  <c r="X161"/>
  <c r="W161"/>
  <c r="Z278"/>
  <c r="V278"/>
  <c r="Y278"/>
  <c r="X278"/>
  <c r="W278"/>
  <c r="Z169"/>
  <c r="V169"/>
  <c r="Y169"/>
  <c r="X169"/>
  <c r="W169"/>
  <c r="Z205"/>
  <c r="V205"/>
  <c r="Y205"/>
  <c r="X205"/>
  <c r="W205"/>
  <c r="Z177"/>
  <c r="V177"/>
  <c r="Y177"/>
  <c r="X177"/>
  <c r="W177"/>
  <c r="Z165"/>
  <c r="V165"/>
  <c r="Y165"/>
  <c r="X165"/>
  <c r="W165"/>
  <c r="Y140"/>
  <c r="X140"/>
  <c r="W140"/>
  <c r="V140"/>
  <c r="Z140"/>
  <c r="Y265"/>
  <c r="X265"/>
  <c r="W265"/>
  <c r="Z265"/>
  <c r="V265"/>
  <c r="X248"/>
  <c r="W248"/>
  <c r="Z248"/>
  <c r="V248"/>
  <c r="Y248"/>
  <c r="W186"/>
  <c r="Z186"/>
  <c r="V186"/>
  <c r="Y186"/>
  <c r="X186"/>
  <c r="X179"/>
  <c r="W179"/>
  <c r="Z179"/>
  <c r="V179"/>
  <c r="Y179"/>
  <c r="W108"/>
  <c r="Z108"/>
  <c r="V108"/>
  <c r="Y108"/>
  <c r="X108"/>
  <c r="X77"/>
  <c r="W77"/>
  <c r="Z77"/>
  <c r="V77"/>
  <c r="Y77"/>
  <c r="X65"/>
  <c r="W65"/>
  <c r="Y65"/>
  <c r="V65"/>
  <c r="Z65"/>
  <c r="Z17"/>
  <c r="V17"/>
  <c r="X17"/>
  <c r="W17"/>
  <c r="Y17"/>
  <c r="Y66"/>
  <c r="X66"/>
  <c r="Z66"/>
  <c r="W66"/>
  <c r="V66"/>
  <c r="Z153"/>
  <c r="V153"/>
  <c r="Y153"/>
  <c r="X153"/>
  <c r="W153"/>
  <c r="W279"/>
  <c r="Z279"/>
  <c r="V279"/>
  <c r="Y279"/>
  <c r="X279"/>
  <c r="Z111"/>
  <c r="V111"/>
  <c r="Y111"/>
  <c r="X111"/>
  <c r="W111"/>
  <c r="W244"/>
  <c r="Z244"/>
  <c r="V244"/>
  <c r="Y244"/>
  <c r="X244"/>
  <c r="Y114"/>
  <c r="X114"/>
  <c r="W114"/>
  <c r="V114"/>
  <c r="Z114"/>
  <c r="Z103"/>
  <c r="V103"/>
  <c r="Y103"/>
  <c r="X103"/>
  <c r="W103"/>
  <c r="Z129"/>
  <c r="V129"/>
  <c r="X129"/>
  <c r="Y129"/>
  <c r="W129"/>
  <c r="Z145"/>
  <c r="V145"/>
  <c r="Y145"/>
  <c r="X145"/>
  <c r="W145"/>
  <c r="Z63"/>
  <c r="V63"/>
  <c r="Y63"/>
  <c r="X63"/>
  <c r="W63"/>
  <c r="Y98"/>
  <c r="X98"/>
  <c r="W98"/>
  <c r="V98"/>
  <c r="Z98"/>
  <c r="Y277"/>
  <c r="X277"/>
  <c r="W277"/>
  <c r="Z277"/>
  <c r="V277"/>
  <c r="X260"/>
  <c r="W260"/>
  <c r="Z260"/>
  <c r="V260"/>
  <c r="Y260"/>
  <c r="Z217"/>
  <c r="V217"/>
  <c r="Y217"/>
  <c r="X217"/>
  <c r="W217"/>
  <c r="W134"/>
  <c r="Z134"/>
  <c r="V134"/>
  <c r="Y134"/>
  <c r="X134"/>
  <c r="W120"/>
  <c r="Z120"/>
  <c r="V120"/>
  <c r="Y120"/>
  <c r="X120"/>
  <c r="X101"/>
  <c r="W101"/>
  <c r="Z101"/>
  <c r="V101"/>
  <c r="Y101"/>
  <c r="X89"/>
  <c r="W89"/>
  <c r="Z89"/>
  <c r="V89"/>
  <c r="Y89"/>
  <c r="X41"/>
  <c r="W41"/>
  <c r="Z41"/>
  <c r="V41"/>
  <c r="Y41"/>
  <c r="Y118"/>
  <c r="X118"/>
  <c r="W118"/>
  <c r="Z118"/>
  <c r="V118"/>
  <c r="Z185"/>
  <c r="V185"/>
  <c r="Y185"/>
  <c r="X185"/>
  <c r="W185"/>
  <c r="Y9"/>
  <c r="X9"/>
  <c r="Z9"/>
  <c r="W9"/>
  <c r="V9"/>
  <c r="X123"/>
  <c r="Z123"/>
  <c r="Y123"/>
  <c r="W123"/>
  <c r="V123"/>
  <c r="Z246"/>
  <c r="V246"/>
  <c r="Y246"/>
  <c r="X246"/>
  <c r="W246"/>
  <c r="Y62"/>
  <c r="X62"/>
  <c r="Z62"/>
  <c r="W62"/>
  <c r="V62"/>
  <c r="Z67"/>
  <c r="V67"/>
  <c r="Y67"/>
  <c r="X67"/>
  <c r="W67"/>
  <c r="Y58"/>
  <c r="X58"/>
  <c r="V58"/>
  <c r="Z58"/>
  <c r="W58"/>
  <c r="Z87"/>
  <c r="V87"/>
  <c r="Y87"/>
  <c r="X87"/>
  <c r="W87"/>
  <c r="Z119"/>
  <c r="V119"/>
  <c r="Y119"/>
  <c r="X119"/>
  <c r="W119"/>
  <c r="Y273"/>
  <c r="X273"/>
  <c r="W273"/>
  <c r="Z273"/>
  <c r="V273"/>
  <c r="X256"/>
  <c r="W256"/>
  <c r="Z256"/>
  <c r="V256"/>
  <c r="Y256"/>
  <c r="Z221"/>
  <c r="V221"/>
  <c r="Y221"/>
  <c r="X221"/>
  <c r="W221"/>
  <c r="W130"/>
  <c r="Z130"/>
  <c r="V130"/>
  <c r="Y130"/>
  <c r="X130"/>
  <c r="W116"/>
  <c r="Z116"/>
  <c r="V116"/>
  <c r="Y116"/>
  <c r="X116"/>
  <c r="X93"/>
  <c r="W93"/>
  <c r="Z93"/>
  <c r="V93"/>
  <c r="Y93"/>
  <c r="X81"/>
  <c r="W81"/>
  <c r="Z81"/>
  <c r="V81"/>
  <c r="Y81"/>
  <c r="X31"/>
  <c r="W31"/>
  <c r="Z31"/>
  <c r="V31"/>
  <c r="Y31"/>
  <c r="X127"/>
  <c r="Z127"/>
  <c r="V127"/>
  <c r="Y127"/>
  <c r="W127"/>
  <c r="Y168"/>
  <c r="X168"/>
  <c r="W168"/>
  <c r="Z168"/>
  <c r="V168"/>
  <c r="W247"/>
  <c r="Z247"/>
  <c r="V247"/>
  <c r="Y247"/>
  <c r="X247"/>
  <c r="Z79"/>
  <c r="V79"/>
  <c r="Y79"/>
  <c r="X79"/>
  <c r="W79"/>
  <c r="Y196"/>
  <c r="W196"/>
  <c r="Z196"/>
  <c r="X196"/>
  <c r="V196"/>
  <c r="Y70"/>
  <c r="X70"/>
  <c r="W70"/>
  <c r="V70"/>
  <c r="Z70"/>
  <c r="Y94"/>
  <c r="X94"/>
  <c r="W94"/>
  <c r="Z94"/>
  <c r="V94"/>
  <c r="X284"/>
  <c r="W284"/>
  <c r="Z284"/>
  <c r="V284"/>
  <c r="Y284"/>
  <c r="W210"/>
  <c r="Z210"/>
  <c r="V210"/>
  <c r="Y210"/>
  <c r="X210"/>
  <c r="W158"/>
  <c r="Z158"/>
  <c r="V158"/>
  <c r="Y158"/>
  <c r="X158"/>
  <c r="X159"/>
  <c r="W159"/>
  <c r="Z159"/>
  <c r="V159"/>
  <c r="Y159"/>
  <c r="W80"/>
  <c r="Z80"/>
  <c r="V80"/>
  <c r="Y80"/>
  <c r="X80"/>
  <c r="W60"/>
  <c r="Z60"/>
  <c r="V60"/>
  <c r="X60"/>
  <c r="Y60"/>
  <c r="X151"/>
  <c r="W151"/>
  <c r="Z151"/>
  <c r="V151"/>
  <c r="Y151"/>
  <c r="Z3"/>
  <c r="V3"/>
  <c r="Y3"/>
  <c r="X3"/>
  <c r="W3"/>
  <c r="Y74"/>
  <c r="X74"/>
  <c r="W74"/>
  <c r="V74"/>
  <c r="Z74"/>
  <c r="X233"/>
  <c r="Z233"/>
  <c r="V233"/>
  <c r="Y233"/>
  <c r="W233"/>
  <c r="Z83"/>
  <c r="V83"/>
  <c r="Y83"/>
  <c r="X83"/>
  <c r="W83"/>
  <c r="Y156"/>
  <c r="X156"/>
  <c r="W156"/>
  <c r="V156"/>
  <c r="Z156"/>
  <c r="Y8"/>
  <c r="X8"/>
  <c r="W8"/>
  <c r="V8"/>
  <c r="Z8"/>
  <c r="Y216"/>
  <c r="V216"/>
  <c r="Z216"/>
  <c r="X216"/>
  <c r="W216"/>
  <c r="Z286"/>
  <c r="V286"/>
  <c r="Y286"/>
  <c r="X286"/>
  <c r="W286"/>
  <c r="Y160"/>
  <c r="X160"/>
  <c r="W160"/>
  <c r="Z160"/>
  <c r="V160"/>
  <c r="W236"/>
  <c r="Y236"/>
  <c r="Z236"/>
  <c r="X236"/>
  <c r="V236"/>
  <c r="Z254"/>
  <c r="V254"/>
  <c r="Y254"/>
  <c r="X254"/>
  <c r="W254"/>
  <c r="Y238"/>
  <c r="W238"/>
  <c r="V238"/>
  <c r="Z238"/>
  <c r="X238"/>
  <c r="W222"/>
  <c r="X222"/>
  <c r="V222"/>
  <c r="Z222"/>
  <c r="Y222"/>
  <c r="W170"/>
  <c r="Z170"/>
  <c r="V170"/>
  <c r="Y170"/>
  <c r="X170"/>
  <c r="X211"/>
  <c r="W211"/>
  <c r="Z211"/>
  <c r="V211"/>
  <c r="Y211"/>
  <c r="W92"/>
  <c r="Z92"/>
  <c r="V92"/>
  <c r="Y92"/>
  <c r="X92"/>
  <c r="W48"/>
  <c r="Z48"/>
  <c r="Y48"/>
  <c r="X48"/>
  <c r="V48"/>
  <c r="W36"/>
  <c r="Z36"/>
  <c r="V36"/>
  <c r="Y36"/>
  <c r="X36"/>
  <c r="X25"/>
  <c r="Z25"/>
  <c r="V25"/>
  <c r="Y25"/>
  <c r="W25"/>
  <c r="Z99"/>
  <c r="V99"/>
  <c r="Y99"/>
  <c r="X99"/>
  <c r="W99"/>
  <c r="Y176"/>
  <c r="X176"/>
  <c r="W176"/>
  <c r="Z176"/>
  <c r="V176"/>
  <c r="Y78"/>
  <c r="X78"/>
  <c r="W78"/>
  <c r="Z78"/>
  <c r="V78"/>
  <c r="Z149"/>
  <c r="V149"/>
  <c r="Y149"/>
  <c r="X149"/>
  <c r="W149"/>
  <c r="W251"/>
  <c r="Z251"/>
  <c r="V251"/>
  <c r="Y251"/>
  <c r="X251"/>
  <c r="Y128"/>
  <c r="W128"/>
  <c r="Z128"/>
  <c r="X128"/>
  <c r="V128"/>
  <c r="Y192"/>
  <c r="V192"/>
  <c r="Z192"/>
  <c r="X192"/>
  <c r="W192"/>
  <c r="Y164"/>
  <c r="X164"/>
  <c r="W164"/>
  <c r="Z164"/>
  <c r="V164"/>
  <c r="Y172"/>
  <c r="X172"/>
  <c r="W172"/>
  <c r="V172"/>
  <c r="Z172"/>
  <c r="Z141"/>
  <c r="V141"/>
  <c r="Y141"/>
  <c r="X141"/>
  <c r="W141"/>
  <c r="X203"/>
  <c r="Z203"/>
  <c r="V203"/>
  <c r="Y203"/>
  <c r="W203"/>
  <c r="Y261"/>
  <c r="X261"/>
  <c r="W261"/>
  <c r="Z261"/>
  <c r="V261"/>
  <c r="X241"/>
  <c r="Z241"/>
  <c r="V241"/>
  <c r="Y241"/>
  <c r="W241"/>
  <c r="W182"/>
  <c r="Z182"/>
  <c r="V182"/>
  <c r="Y182"/>
  <c r="X182"/>
  <c r="X163"/>
  <c r="W163"/>
  <c r="Z163"/>
  <c r="V163"/>
  <c r="Y163"/>
  <c r="W104"/>
  <c r="Z104"/>
  <c r="V104"/>
  <c r="Y104"/>
  <c r="X104"/>
  <c r="W64"/>
  <c r="Z64"/>
  <c r="V64"/>
  <c r="Y64"/>
  <c r="X64"/>
  <c r="W56"/>
  <c r="Z56"/>
  <c r="V56"/>
  <c r="Y56"/>
  <c r="X56"/>
  <c r="Z23"/>
  <c r="V23"/>
  <c r="X23"/>
  <c r="Y23"/>
  <c r="W23"/>
  <c r="Y148"/>
  <c r="X148"/>
  <c r="W148"/>
  <c r="Z148"/>
  <c r="V148"/>
  <c r="Z209"/>
  <c r="V209"/>
  <c r="Y209"/>
  <c r="X209"/>
  <c r="W209"/>
  <c r="Z197"/>
  <c r="V197"/>
  <c r="X197"/>
  <c r="Y197"/>
  <c r="W197"/>
  <c r="Z181"/>
  <c r="V181"/>
  <c r="Y181"/>
  <c r="X181"/>
  <c r="W181"/>
  <c r="W267"/>
  <c r="Z267"/>
  <c r="V267"/>
  <c r="Y267"/>
  <c r="X267"/>
  <c r="Z193"/>
  <c r="V193"/>
  <c r="X193"/>
  <c r="Y193"/>
  <c r="W193"/>
  <c r="Y204"/>
  <c r="X204"/>
  <c r="W204"/>
  <c r="Z204"/>
  <c r="V204"/>
  <c r="Y184"/>
  <c r="X184"/>
  <c r="W184"/>
  <c r="Z184"/>
  <c r="V184"/>
  <c r="Z173"/>
  <c r="V173"/>
  <c r="Y173"/>
  <c r="X173"/>
  <c r="W173"/>
  <c r="X229"/>
  <c r="Z229"/>
  <c r="V229"/>
  <c r="Y229"/>
  <c r="W229"/>
  <c r="Y257"/>
  <c r="X257"/>
  <c r="W257"/>
  <c r="Z257"/>
  <c r="V257"/>
  <c r="X237"/>
  <c r="Z237"/>
  <c r="V237"/>
  <c r="Y237"/>
  <c r="W237"/>
  <c r="W178"/>
  <c r="Z178"/>
  <c r="V178"/>
  <c r="Y178"/>
  <c r="X178"/>
  <c r="X147"/>
  <c r="W147"/>
  <c r="Z147"/>
  <c r="V147"/>
  <c r="Y147"/>
  <c r="W100"/>
  <c r="Z100"/>
  <c r="V100"/>
  <c r="Y100"/>
  <c r="X100"/>
  <c r="X57"/>
  <c r="W57"/>
  <c r="Z57"/>
  <c r="Y57"/>
  <c r="V57"/>
  <c r="W44"/>
  <c r="Z44"/>
  <c r="V44"/>
  <c r="Y44"/>
  <c r="X44"/>
  <c r="X32"/>
  <c r="W32"/>
  <c r="Z32"/>
  <c r="V32"/>
  <c r="Y32"/>
  <c r="Z35"/>
  <c r="V35"/>
  <c r="Y35"/>
  <c r="X35"/>
  <c r="W35"/>
  <c r="Y208"/>
  <c r="X208"/>
  <c r="W208"/>
  <c r="Z208"/>
  <c r="V208"/>
  <c r="W13"/>
  <c r="Z13"/>
  <c r="V13"/>
  <c r="Y13"/>
  <c r="X13"/>
  <c r="Y54"/>
  <c r="X54"/>
  <c r="W54"/>
  <c r="V54"/>
  <c r="Z54"/>
  <c r="Z262"/>
  <c r="V262"/>
  <c r="Y262"/>
  <c r="X262"/>
  <c r="W262"/>
  <c r="Y152"/>
  <c r="X152"/>
  <c r="W152"/>
  <c r="Z152"/>
  <c r="V152"/>
  <c r="X199"/>
  <c r="Z199"/>
  <c r="V199"/>
  <c r="Y199"/>
  <c r="W199"/>
  <c r="Y285"/>
  <c r="X285"/>
  <c r="W285"/>
  <c r="Z285"/>
  <c r="V285"/>
  <c r="X268"/>
  <c r="W268"/>
  <c r="Z268"/>
  <c r="V268"/>
  <c r="Y268"/>
  <c r="W194"/>
  <c r="Y194"/>
  <c r="V194"/>
  <c r="Z194"/>
  <c r="X194"/>
  <c r="W142"/>
  <c r="Z142"/>
  <c r="V142"/>
  <c r="Y142"/>
  <c r="X142"/>
  <c r="X155"/>
  <c r="W155"/>
  <c r="Z155"/>
  <c r="V155"/>
  <c r="Y155"/>
  <c r="X117"/>
  <c r="W117"/>
  <c r="Z117"/>
  <c r="V117"/>
  <c r="Y117"/>
  <c r="X105"/>
  <c r="W105"/>
  <c r="Z105"/>
  <c r="V105"/>
  <c r="Y105"/>
  <c r="W68"/>
  <c r="Z68"/>
  <c r="V68"/>
  <c r="Y68"/>
  <c r="X68"/>
  <c r="Z10"/>
  <c r="Y10"/>
  <c r="X10"/>
  <c r="W10"/>
  <c r="V10"/>
  <c r="Y50"/>
  <c r="X50"/>
  <c r="W50"/>
  <c r="V50"/>
  <c r="Z50"/>
  <c r="Y253"/>
  <c r="X253"/>
  <c r="W253"/>
  <c r="Z253"/>
  <c r="V253"/>
  <c r="Y102"/>
  <c r="X102"/>
  <c r="W102"/>
  <c r="Z102"/>
  <c r="V102"/>
  <c r="Z189"/>
  <c r="V189"/>
  <c r="Y189"/>
  <c r="X189"/>
  <c r="W189"/>
  <c r="Z47"/>
  <c r="V47"/>
  <c r="W47"/>
  <c r="Y47"/>
  <c r="X47"/>
  <c r="X29"/>
  <c r="Z29"/>
  <c r="V29"/>
  <c r="W29"/>
  <c r="Y29"/>
  <c r="W228"/>
  <c r="Y228"/>
  <c r="Z228"/>
  <c r="X228"/>
  <c r="V228"/>
  <c r="Z250"/>
  <c r="V250"/>
  <c r="Y250"/>
  <c r="X250"/>
  <c r="W250"/>
  <c r="Z137"/>
  <c r="V137"/>
  <c r="Y137"/>
  <c r="X137"/>
  <c r="W137"/>
  <c r="X280"/>
  <c r="W280"/>
  <c r="Z280"/>
  <c r="V280"/>
  <c r="Y280"/>
  <c r="W206"/>
  <c r="Z206"/>
  <c r="V206"/>
  <c r="Y206"/>
  <c r="X206"/>
  <c r="W154"/>
  <c r="Z154"/>
  <c r="V154"/>
  <c r="Y154"/>
  <c r="X154"/>
  <c r="X143"/>
  <c r="W143"/>
  <c r="Z143"/>
  <c r="V143"/>
  <c r="Y143"/>
  <c r="W76"/>
  <c r="Z76"/>
  <c r="V76"/>
  <c r="Y76"/>
  <c r="X76"/>
  <c r="X135"/>
  <c r="W135"/>
  <c r="Z135"/>
  <c r="V135"/>
  <c r="Y135"/>
  <c r="X45"/>
  <c r="W45"/>
  <c r="Z45"/>
  <c r="V45"/>
  <c r="Y45"/>
  <c r="Z2"/>
  <c r="W2"/>
  <c r="Y2"/>
  <c r="X2"/>
  <c r="Y90"/>
  <c r="X90"/>
  <c r="W90"/>
  <c r="V90"/>
  <c r="Z90"/>
  <c r="X219"/>
  <c r="W219"/>
  <c r="V219"/>
  <c r="Z219"/>
  <c r="Y219"/>
  <c r="W16"/>
  <c r="Y16"/>
  <c r="X16"/>
  <c r="V16"/>
  <c r="Z16"/>
  <c r="Y188"/>
  <c r="X188"/>
  <c r="W188"/>
  <c r="V188"/>
  <c r="Z188"/>
  <c r="W15"/>
  <c r="Z15"/>
  <c r="Y15"/>
  <c r="X15"/>
  <c r="V15"/>
  <c r="Y245"/>
  <c r="X245"/>
  <c r="W245"/>
  <c r="Z245"/>
  <c r="V245"/>
  <c r="W7"/>
  <c r="V7"/>
  <c r="Z7"/>
  <c r="Y7"/>
  <c r="X7"/>
  <c r="Z227"/>
  <c r="V227"/>
  <c r="X227"/>
  <c r="Y227"/>
  <c r="W227"/>
  <c r="Z270"/>
  <c r="V270"/>
  <c r="Y270"/>
  <c r="X270"/>
  <c r="W270"/>
  <c r="W259"/>
  <c r="Z259"/>
  <c r="V259"/>
  <c r="Y259"/>
  <c r="X259"/>
  <c r="W232"/>
  <c r="Y232"/>
  <c r="Z232"/>
  <c r="X232"/>
  <c r="V232"/>
  <c r="Y234"/>
  <c r="W234"/>
  <c r="V234"/>
  <c r="Z234"/>
  <c r="X234"/>
  <c r="W218"/>
  <c r="X218"/>
  <c r="V218"/>
  <c r="Z218"/>
  <c r="Y218"/>
  <c r="W166"/>
  <c r="Z166"/>
  <c r="V166"/>
  <c r="Y166"/>
  <c r="X166"/>
  <c r="X191"/>
  <c r="W191"/>
  <c r="Z191"/>
  <c r="V191"/>
  <c r="Y191"/>
  <c r="W88"/>
  <c r="Z88"/>
  <c r="V88"/>
  <c r="Y88"/>
  <c r="X88"/>
  <c r="X183"/>
  <c r="W183"/>
  <c r="Z183"/>
  <c r="V183"/>
  <c r="Y183"/>
  <c r="W27"/>
  <c r="Y27"/>
  <c r="V27"/>
  <c r="Z27"/>
  <c r="X27"/>
  <c r="W11"/>
  <c r="Z11"/>
  <c r="V11"/>
  <c r="Y11"/>
  <c r="X11"/>
  <c r="Y106"/>
  <c r="X106"/>
  <c r="W106"/>
  <c r="V106"/>
  <c r="Z106"/>
  <c r="Y224"/>
  <c r="V224"/>
  <c r="Z224"/>
  <c r="X224"/>
  <c r="W224"/>
  <c r="X49"/>
  <c r="Z49"/>
  <c r="Y49"/>
  <c r="W49"/>
  <c r="V49"/>
  <c r="Y124"/>
  <c r="W124"/>
  <c r="Z124"/>
  <c r="X124"/>
  <c r="V124"/>
  <c r="Y46"/>
  <c r="X46"/>
  <c r="W46"/>
  <c r="Z46"/>
  <c r="V46"/>
  <c r="Z282"/>
  <c r="V282"/>
  <c r="Y282"/>
  <c r="X282"/>
  <c r="W282"/>
  <c r="Z12"/>
  <c r="V12"/>
  <c r="Y12"/>
  <c r="X12"/>
  <c r="W12"/>
  <c r="Y200"/>
  <c r="W200"/>
  <c r="Z200"/>
  <c r="X200"/>
  <c r="V200"/>
  <c r="W275"/>
  <c r="Z275"/>
  <c r="V275"/>
  <c r="Y275"/>
  <c r="X275"/>
  <c r="Y4"/>
  <c r="W4"/>
  <c r="V4"/>
  <c r="Z4"/>
  <c r="X4"/>
  <c r="Y230"/>
  <c r="W230"/>
  <c r="V230"/>
  <c r="Z230"/>
  <c r="X230"/>
  <c r="W214"/>
  <c r="X214"/>
  <c r="V214"/>
  <c r="Z214"/>
  <c r="Y214"/>
  <c r="W162"/>
  <c r="Z162"/>
  <c r="V162"/>
  <c r="Y162"/>
  <c r="X162"/>
  <c r="X175"/>
  <c r="W175"/>
  <c r="Z175"/>
  <c r="V175"/>
  <c r="Y175"/>
  <c r="W84"/>
  <c r="Z84"/>
  <c r="V84"/>
  <c r="Y84"/>
  <c r="X84"/>
  <c r="X69"/>
  <c r="W69"/>
  <c r="V69"/>
  <c r="Z69"/>
  <c r="Y69"/>
  <c r="W21"/>
  <c r="Y21"/>
  <c r="Z21"/>
  <c r="X21"/>
  <c r="V21"/>
  <c r="Z225"/>
  <c r="V225"/>
  <c r="Y225"/>
  <c r="X225"/>
  <c r="W225"/>
  <c r="X195"/>
  <c r="Z195"/>
  <c r="V195"/>
  <c r="Y195"/>
  <c r="W195"/>
  <c r="Z243"/>
  <c r="V243"/>
  <c r="X243"/>
  <c r="Y243"/>
  <c r="W243"/>
  <c r="Y38"/>
  <c r="X38"/>
  <c r="W38"/>
  <c r="Z38"/>
  <c r="V38"/>
  <c r="X215"/>
  <c r="W215"/>
  <c r="V215"/>
  <c r="Z215"/>
  <c r="Y215"/>
  <c r="W283"/>
  <c r="Z283"/>
  <c r="V283"/>
  <c r="Y283"/>
  <c r="X283"/>
  <c r="X223"/>
  <c r="W223"/>
  <c r="V223"/>
  <c r="Z223"/>
  <c r="Y223"/>
  <c r="Y249"/>
  <c r="X249"/>
  <c r="W249"/>
  <c r="Z249"/>
  <c r="V249"/>
  <c r="Y269"/>
  <c r="X269"/>
  <c r="W269"/>
  <c r="Z269"/>
  <c r="V269"/>
  <c r="X252"/>
  <c r="W252"/>
  <c r="Z252"/>
  <c r="V252"/>
  <c r="Y252"/>
  <c r="W190"/>
  <c r="Z190"/>
  <c r="V190"/>
  <c r="Y190"/>
  <c r="X190"/>
  <c r="W126"/>
  <c r="Y126"/>
  <c r="V126"/>
  <c r="Z126"/>
  <c r="X126"/>
  <c r="W112"/>
  <c r="Z112"/>
  <c r="V112"/>
  <c r="Y112"/>
  <c r="X112"/>
  <c r="X85"/>
  <c r="W85"/>
  <c r="Z85"/>
  <c r="V85"/>
  <c r="Y85"/>
  <c r="X73"/>
  <c r="W73"/>
  <c r="Z73"/>
  <c r="V73"/>
  <c r="Y73"/>
  <c r="X19"/>
  <c r="Z19"/>
  <c r="V19"/>
  <c r="W19"/>
  <c r="Y19"/>
  <c r="W26"/>
  <c r="Y26"/>
  <c r="Z26"/>
  <c r="X26"/>
  <c r="V26"/>
  <c r="Z201"/>
  <c r="V201"/>
  <c r="X201"/>
  <c r="Y201"/>
  <c r="W201"/>
  <c r="W263"/>
  <c r="Z263"/>
  <c r="V263"/>
  <c r="Y263"/>
  <c r="X263"/>
  <c r="Z95"/>
  <c r="V95"/>
  <c r="Y95"/>
  <c r="X95"/>
  <c r="W95"/>
  <c r="Z235"/>
  <c r="V235"/>
  <c r="X235"/>
  <c r="Y235"/>
  <c r="W235"/>
  <c r="Y82"/>
  <c r="X82"/>
  <c r="W82"/>
  <c r="V82"/>
  <c r="Z82"/>
  <c r="Y132"/>
  <c r="X132"/>
  <c r="W132"/>
  <c r="Z132"/>
  <c r="V132"/>
  <c r="Z91"/>
  <c r="V91"/>
  <c r="Y91"/>
  <c r="X91"/>
  <c r="W91"/>
  <c r="W20"/>
  <c r="Y20"/>
  <c r="X20"/>
  <c r="V20"/>
  <c r="Z20"/>
  <c r="Z71"/>
  <c r="V71"/>
  <c r="Y71"/>
  <c r="X71"/>
  <c r="W71"/>
  <c r="Y281"/>
  <c r="X281"/>
  <c r="W281"/>
  <c r="Z281"/>
  <c r="V281"/>
  <c r="X264"/>
  <c r="W264"/>
  <c r="Z264"/>
  <c r="V264"/>
  <c r="Y264"/>
  <c r="X207"/>
  <c r="W207"/>
  <c r="Z207"/>
  <c r="V207"/>
  <c r="Y207"/>
  <c r="W138"/>
  <c r="Z138"/>
  <c r="V138"/>
  <c r="Y138"/>
  <c r="X138"/>
  <c r="X139"/>
  <c r="W139"/>
  <c r="Z139"/>
  <c r="V139"/>
  <c r="Y139"/>
  <c r="X109"/>
  <c r="W109"/>
  <c r="Z109"/>
  <c r="V109"/>
  <c r="Y109"/>
  <c r="X97"/>
  <c r="W97"/>
  <c r="Z97"/>
  <c r="V97"/>
  <c r="Y97"/>
  <c r="X61"/>
  <c r="W61"/>
  <c r="Z61"/>
  <c r="Y61"/>
  <c r="V61"/>
  <c r="Y34"/>
  <c r="X34"/>
  <c r="W34"/>
  <c r="Z34"/>
  <c r="V34"/>
  <c r="Z125"/>
  <c r="V125"/>
  <c r="X125"/>
  <c r="Y125"/>
  <c r="W125"/>
  <c r="Z258"/>
  <c r="V258"/>
  <c r="Y258"/>
  <c r="X258"/>
  <c r="W258"/>
  <c r="Z59"/>
  <c r="V59"/>
  <c r="Y59"/>
  <c r="W59"/>
  <c r="X59"/>
  <c r="Y212"/>
  <c r="X212"/>
  <c r="W212"/>
  <c r="Z212"/>
  <c r="V212"/>
  <c r="Y18"/>
  <c r="W18"/>
  <c r="X18"/>
  <c r="V18"/>
  <c r="Z18"/>
  <c r="Y110"/>
  <c r="X110"/>
  <c r="W110"/>
  <c r="Z110"/>
  <c r="V110"/>
  <c r="Y14"/>
  <c r="X14"/>
  <c r="W14"/>
  <c r="Z14"/>
  <c r="V14"/>
  <c r="W255"/>
  <c r="Z255"/>
  <c r="V255"/>
  <c r="Y255"/>
  <c r="X255"/>
  <c r="Z266"/>
  <c r="V266"/>
  <c r="Y266"/>
  <c r="X266"/>
  <c r="W266"/>
  <c r="Y86"/>
  <c r="X86"/>
  <c r="W86"/>
  <c r="Z86"/>
  <c r="V86"/>
  <c r="X276"/>
  <c r="W276"/>
  <c r="Z276"/>
  <c r="V276"/>
  <c r="Y276"/>
  <c r="W202"/>
  <c r="Y202"/>
  <c r="V202"/>
  <c r="Z202"/>
  <c r="X202"/>
  <c r="W150"/>
  <c r="Z150"/>
  <c r="V150"/>
  <c r="Y150"/>
  <c r="X150"/>
  <c r="X187"/>
  <c r="W187"/>
  <c r="Z187"/>
  <c r="V187"/>
  <c r="Y187"/>
  <c r="W72"/>
  <c r="Z72"/>
  <c r="V72"/>
  <c r="Y72"/>
  <c r="X72"/>
  <c r="X121"/>
  <c r="W121"/>
  <c r="Z121"/>
  <c r="V121"/>
  <c r="Y121"/>
  <c r="X37"/>
  <c r="W37"/>
  <c r="Z37"/>
  <c r="V37"/>
  <c r="Y37"/>
  <c r="Z75"/>
  <c r="V75"/>
  <c r="Y75"/>
  <c r="X75"/>
  <c r="W75"/>
  <c r="Y136"/>
  <c r="X136"/>
  <c r="W136"/>
  <c r="Z136"/>
  <c r="V136"/>
  <c r="Z274"/>
  <c r="V274"/>
  <c r="Y274"/>
  <c r="X274"/>
  <c r="W274"/>
  <c r="Z239"/>
  <c r="V239"/>
  <c r="X239"/>
  <c r="Y239"/>
  <c r="W239"/>
  <c r="Z213"/>
  <c r="V213"/>
  <c r="Y213"/>
  <c r="X213"/>
  <c r="W213"/>
  <c r="Z55"/>
  <c r="V55"/>
  <c r="Y55"/>
  <c r="X55"/>
  <c r="W55"/>
  <c r="X53"/>
  <c r="Z53"/>
  <c r="Y53"/>
  <c r="W53"/>
  <c r="V53"/>
  <c r="W22"/>
  <c r="Y22"/>
  <c r="Z22"/>
  <c r="X22"/>
  <c r="V22"/>
  <c r="Z51"/>
  <c r="V51"/>
  <c r="W51"/>
  <c r="Y51"/>
  <c r="X51"/>
  <c r="X28"/>
  <c r="Z28"/>
  <c r="V28"/>
  <c r="Y28"/>
  <c r="W28"/>
  <c r="N3" i="7"/>
  <c r="N5"/>
  <c r="N6"/>
  <c r="N8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4"/>
  <c r="W5" i="16"/>
  <c r="G7" i="13"/>
  <c r="F286" i="29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B3"/>
  <c r="J5" s="1"/>
  <c r="F3"/>
  <c r="AT2"/>
  <c r="F2"/>
  <c r="G286" i="27"/>
  <c r="F286"/>
  <c r="G285"/>
  <c r="F285"/>
  <c r="G284"/>
  <c r="F284"/>
  <c r="F283"/>
  <c r="G282"/>
  <c r="F282"/>
  <c r="G281"/>
  <c r="F281"/>
  <c r="G280"/>
  <c r="F280"/>
  <c r="G279"/>
  <c r="F279"/>
  <c r="G278"/>
  <c r="F278"/>
  <c r="F277"/>
  <c r="G276"/>
  <c r="F276"/>
  <c r="G275"/>
  <c r="F275"/>
  <c r="G274"/>
  <c r="F274"/>
  <c r="G273"/>
  <c r="F273"/>
  <c r="G272"/>
  <c r="F272"/>
  <c r="F271"/>
  <c r="G270"/>
  <c r="F270"/>
  <c r="G269"/>
  <c r="F269"/>
  <c r="G268"/>
  <c r="F268"/>
  <c r="G267"/>
  <c r="F267"/>
  <c r="G266"/>
  <c r="F266"/>
  <c r="F265"/>
  <c r="G264"/>
  <c r="F264"/>
  <c r="G263"/>
  <c r="F263"/>
  <c r="G262"/>
  <c r="F262"/>
  <c r="G261"/>
  <c r="F261"/>
  <c r="G260"/>
  <c r="F260"/>
  <c r="F259"/>
  <c r="G258"/>
  <c r="F258"/>
  <c r="G257"/>
  <c r="F257"/>
  <c r="G256"/>
  <c r="F256"/>
  <c r="G255"/>
  <c r="F255"/>
  <c r="G254"/>
  <c r="F254"/>
  <c r="F253"/>
  <c r="G252"/>
  <c r="F252"/>
  <c r="G251"/>
  <c r="F251"/>
  <c r="G250"/>
  <c r="F250"/>
  <c r="G249"/>
  <c r="F249"/>
  <c r="G248"/>
  <c r="F248"/>
  <c r="F247"/>
  <c r="G246"/>
  <c r="F246"/>
  <c r="G245"/>
  <c r="F245"/>
  <c r="G244"/>
  <c r="F244"/>
  <c r="G243"/>
  <c r="F243"/>
  <c r="G242"/>
  <c r="F242"/>
  <c r="F241"/>
  <c r="G240"/>
  <c r="F240"/>
  <c r="G239"/>
  <c r="F239"/>
  <c r="G238"/>
  <c r="F238"/>
  <c r="G237"/>
  <c r="F237"/>
  <c r="G236"/>
  <c r="F236"/>
  <c r="F235"/>
  <c r="G234"/>
  <c r="F234"/>
  <c r="G233"/>
  <c r="F233"/>
  <c r="G232"/>
  <c r="F232"/>
  <c r="G231"/>
  <c r="F231"/>
  <c r="G230"/>
  <c r="F230"/>
  <c r="F229"/>
  <c r="G228"/>
  <c r="F228"/>
  <c r="G227"/>
  <c r="F227"/>
  <c r="G226"/>
  <c r="F226"/>
  <c r="G225"/>
  <c r="F225"/>
  <c r="G224"/>
  <c r="F224"/>
  <c r="F223"/>
  <c r="G222"/>
  <c r="F222"/>
  <c r="G221"/>
  <c r="F221"/>
  <c r="G220"/>
  <c r="F220"/>
  <c r="G219"/>
  <c r="F219"/>
  <c r="G218"/>
  <c r="F218"/>
  <c r="F217"/>
  <c r="G216"/>
  <c r="F216"/>
  <c r="G215"/>
  <c r="F215"/>
  <c r="G214"/>
  <c r="F214"/>
  <c r="G213"/>
  <c r="F213"/>
  <c r="G212"/>
  <c r="F212"/>
  <c r="F211"/>
  <c r="G210"/>
  <c r="F210"/>
  <c r="G209"/>
  <c r="F209"/>
  <c r="G208"/>
  <c r="F208"/>
  <c r="G207"/>
  <c r="F207"/>
  <c r="G206"/>
  <c r="F206"/>
  <c r="F205"/>
  <c r="G204"/>
  <c r="F204"/>
  <c r="G203"/>
  <c r="F203"/>
  <c r="G202"/>
  <c r="F202"/>
  <c r="G201"/>
  <c r="F201"/>
  <c r="G200"/>
  <c r="F200"/>
  <c r="F199"/>
  <c r="G198"/>
  <c r="F198"/>
  <c r="G197"/>
  <c r="F197"/>
  <c r="G196"/>
  <c r="F196"/>
  <c r="G195"/>
  <c r="F195"/>
  <c r="G194"/>
  <c r="F194"/>
  <c r="F193"/>
  <c r="G192"/>
  <c r="F192"/>
  <c r="G191"/>
  <c r="F191"/>
  <c r="G190"/>
  <c r="F190"/>
  <c r="G189"/>
  <c r="F189"/>
  <c r="G188"/>
  <c r="F188"/>
  <c r="F187"/>
  <c r="G186"/>
  <c r="F186"/>
  <c r="G185"/>
  <c r="F185"/>
  <c r="G184"/>
  <c r="F184"/>
  <c r="G183"/>
  <c r="F183"/>
  <c r="G182"/>
  <c r="F182"/>
  <c r="F181"/>
  <c r="G180"/>
  <c r="F180"/>
  <c r="G179"/>
  <c r="F179"/>
  <c r="G178"/>
  <c r="F178"/>
  <c r="G177"/>
  <c r="F177"/>
  <c r="G176"/>
  <c r="F176"/>
  <c r="F175"/>
  <c r="G174"/>
  <c r="F174"/>
  <c r="G173"/>
  <c r="F173"/>
  <c r="G172"/>
  <c r="F172"/>
  <c r="G171"/>
  <c r="F171"/>
  <c r="G170"/>
  <c r="F170"/>
  <c r="F169"/>
  <c r="G168"/>
  <c r="F168"/>
  <c r="G167"/>
  <c r="F167"/>
  <c r="G166"/>
  <c r="F166"/>
  <c r="G165"/>
  <c r="F165"/>
  <c r="G164"/>
  <c r="F164"/>
  <c r="F163"/>
  <c r="G162"/>
  <c r="F162"/>
  <c r="G161"/>
  <c r="F161"/>
  <c r="G160"/>
  <c r="F160"/>
  <c r="G159"/>
  <c r="F159"/>
  <c r="G158"/>
  <c r="F158"/>
  <c r="F157"/>
  <c r="G156"/>
  <c r="F156"/>
  <c r="G155"/>
  <c r="F155"/>
  <c r="G154"/>
  <c r="F154"/>
  <c r="G153"/>
  <c r="F153"/>
  <c r="G152"/>
  <c r="F152"/>
  <c r="F151"/>
  <c r="G150"/>
  <c r="F150"/>
  <c r="G149"/>
  <c r="F149"/>
  <c r="G148"/>
  <c r="F148"/>
  <c r="G147"/>
  <c r="F147"/>
  <c r="G146"/>
  <c r="F146"/>
  <c r="F145"/>
  <c r="G144"/>
  <c r="F144"/>
  <c r="G143"/>
  <c r="F143"/>
  <c r="G142"/>
  <c r="F142"/>
  <c r="G141"/>
  <c r="F141"/>
  <c r="G140"/>
  <c r="F140"/>
  <c r="F139"/>
  <c r="G138"/>
  <c r="F138"/>
  <c r="G137"/>
  <c r="F137"/>
  <c r="G136"/>
  <c r="F136"/>
  <c r="G135"/>
  <c r="F135"/>
  <c r="G134"/>
  <c r="F134"/>
  <c r="F133"/>
  <c r="G132"/>
  <c r="F132"/>
  <c r="G131"/>
  <c r="F131"/>
  <c r="G130"/>
  <c r="F130"/>
  <c r="G129"/>
  <c r="F129"/>
  <c r="G128"/>
  <c r="F128"/>
  <c r="F127"/>
  <c r="G126"/>
  <c r="F126"/>
  <c r="G125"/>
  <c r="F125"/>
  <c r="G124"/>
  <c r="F124"/>
  <c r="G123"/>
  <c r="F123"/>
  <c r="G122"/>
  <c r="F122"/>
  <c r="F121"/>
  <c r="G120"/>
  <c r="F120"/>
  <c r="G119"/>
  <c r="F119"/>
  <c r="G118"/>
  <c r="F118"/>
  <c r="G117"/>
  <c r="F117"/>
  <c r="G116"/>
  <c r="F116"/>
  <c r="F115"/>
  <c r="G114"/>
  <c r="F114"/>
  <c r="G113"/>
  <c r="F113"/>
  <c r="G112"/>
  <c r="F112"/>
  <c r="G111"/>
  <c r="F111"/>
  <c r="G110"/>
  <c r="F110"/>
  <c r="F109"/>
  <c r="G108"/>
  <c r="F108"/>
  <c r="G107"/>
  <c r="F107"/>
  <c r="G106"/>
  <c r="F106"/>
  <c r="G105"/>
  <c r="F105"/>
  <c r="G104"/>
  <c r="F104"/>
  <c r="F103"/>
  <c r="G102"/>
  <c r="F102"/>
  <c r="G101"/>
  <c r="F101"/>
  <c r="G100"/>
  <c r="F100"/>
  <c r="G99"/>
  <c r="F99"/>
  <c r="G98"/>
  <c r="F98"/>
  <c r="F97"/>
  <c r="G96"/>
  <c r="F96"/>
  <c r="G95"/>
  <c r="F95"/>
  <c r="G94"/>
  <c r="F94"/>
  <c r="G93"/>
  <c r="F93"/>
  <c r="G92"/>
  <c r="F92"/>
  <c r="F91"/>
  <c r="G90"/>
  <c r="F90"/>
  <c r="G89"/>
  <c r="F89"/>
  <c r="G88"/>
  <c r="F88"/>
  <c r="G87"/>
  <c r="F87"/>
  <c r="G86"/>
  <c r="F86"/>
  <c r="F85"/>
  <c r="G84"/>
  <c r="F84"/>
  <c r="G83"/>
  <c r="F83"/>
  <c r="G82"/>
  <c r="F82"/>
  <c r="G81"/>
  <c r="F81"/>
  <c r="G80"/>
  <c r="F80"/>
  <c r="F79"/>
  <c r="G78"/>
  <c r="F78"/>
  <c r="G77"/>
  <c r="F77"/>
  <c r="G76"/>
  <c r="F76"/>
  <c r="G75"/>
  <c r="F75"/>
  <c r="G74"/>
  <c r="F74"/>
  <c r="F73"/>
  <c r="G72"/>
  <c r="F72"/>
  <c r="G71"/>
  <c r="F71"/>
  <c r="G70"/>
  <c r="F70"/>
  <c r="G69"/>
  <c r="F69"/>
  <c r="G68"/>
  <c r="F68"/>
  <c r="F67"/>
  <c r="G66"/>
  <c r="F66"/>
  <c r="G65"/>
  <c r="F65"/>
  <c r="G64"/>
  <c r="F64"/>
  <c r="G63"/>
  <c r="F63"/>
  <c r="G62"/>
  <c r="F62"/>
  <c r="F61"/>
  <c r="G60"/>
  <c r="F60"/>
  <c r="G59"/>
  <c r="F59"/>
  <c r="G58"/>
  <c r="F58"/>
  <c r="G57"/>
  <c r="F57"/>
  <c r="G56"/>
  <c r="F56"/>
  <c r="F55"/>
  <c r="G54"/>
  <c r="F54"/>
  <c r="G53"/>
  <c r="F53"/>
  <c r="G52"/>
  <c r="F52"/>
  <c r="G51"/>
  <c r="F51"/>
  <c r="G50"/>
  <c r="F50"/>
  <c r="F49"/>
  <c r="G48"/>
  <c r="F48"/>
  <c r="G47"/>
  <c r="F47"/>
  <c r="G46"/>
  <c r="F46"/>
  <c r="G45"/>
  <c r="F45"/>
  <c r="G44"/>
  <c r="F44"/>
  <c r="F43"/>
  <c r="G42"/>
  <c r="F42"/>
  <c r="G41"/>
  <c r="F41"/>
  <c r="G40"/>
  <c r="F40"/>
  <c r="G39"/>
  <c r="F39"/>
  <c r="G38"/>
  <c r="F38"/>
  <c r="F37"/>
  <c r="G36"/>
  <c r="F36"/>
  <c r="G35"/>
  <c r="F35"/>
  <c r="G34"/>
  <c r="F34"/>
  <c r="G33"/>
  <c r="F33"/>
  <c r="G32"/>
  <c r="F32"/>
  <c r="F31"/>
  <c r="G30"/>
  <c r="F30"/>
  <c r="G29"/>
  <c r="F29"/>
  <c r="G28"/>
  <c r="F28"/>
  <c r="G27"/>
  <c r="F27"/>
  <c r="G26"/>
  <c r="F26"/>
  <c r="F25"/>
  <c r="G24"/>
  <c r="F24"/>
  <c r="G23"/>
  <c r="F23"/>
  <c r="G22"/>
  <c r="F22"/>
  <c r="G21"/>
  <c r="F21"/>
  <c r="G20"/>
  <c r="F20"/>
  <c r="F19"/>
  <c r="G18"/>
  <c r="F18"/>
  <c r="G17"/>
  <c r="F17"/>
  <c r="G16"/>
  <c r="F16"/>
  <c r="G15"/>
  <c r="F15"/>
  <c r="G14"/>
  <c r="F14"/>
  <c r="F13"/>
  <c r="G12"/>
  <c r="F12"/>
  <c r="AN11"/>
  <c r="G11"/>
  <c r="F11"/>
  <c r="G10"/>
  <c r="F10"/>
  <c r="G9"/>
  <c r="F9"/>
  <c r="G8"/>
  <c r="F8"/>
  <c r="G7"/>
  <c r="F7"/>
  <c r="G6"/>
  <c r="F6"/>
  <c r="G5"/>
  <c r="F5"/>
  <c r="G4"/>
  <c r="F4"/>
  <c r="AB3"/>
  <c r="J5" s="1"/>
  <c r="G3"/>
  <c r="F3"/>
  <c r="AT2"/>
  <c r="G2"/>
  <c r="F2"/>
  <c r="D229" i="30"/>
  <c r="E229" s="1"/>
  <c r="D221"/>
  <c r="E221" s="1"/>
  <c r="D249"/>
  <c r="E249" s="1"/>
  <c r="D233"/>
  <c r="E233" s="1"/>
  <c r="D2"/>
  <c r="E2" s="1"/>
  <c r="D245"/>
  <c r="E245" s="1"/>
  <c r="D26"/>
  <c r="E26" s="1"/>
  <c r="D42"/>
  <c r="E42" s="1"/>
  <c r="D74"/>
  <c r="E74" s="1"/>
  <c r="D97"/>
  <c r="E97" s="1"/>
  <c r="D105"/>
  <c r="E105" s="1"/>
  <c r="D113"/>
  <c r="E113" s="1"/>
  <c r="D125"/>
  <c r="E125" s="1"/>
  <c r="D133"/>
  <c r="E133" s="1"/>
  <c r="D141"/>
  <c r="E141" s="1"/>
  <c r="D149"/>
  <c r="E149" s="1"/>
  <c r="D161"/>
  <c r="E161" s="1"/>
  <c r="D169"/>
  <c r="E169" s="1"/>
  <c r="D181"/>
  <c r="E181" s="1"/>
  <c r="D193"/>
  <c r="E193" s="1"/>
  <c r="D205"/>
  <c r="E205" s="1"/>
  <c r="D217"/>
  <c r="E217" s="1"/>
  <c r="D121"/>
  <c r="E121" s="1"/>
  <c r="D145"/>
  <c r="E145" s="1"/>
  <c r="D157"/>
  <c r="E157" s="1"/>
  <c r="D177"/>
  <c r="E177" s="1"/>
  <c r="D189"/>
  <c r="E189" s="1"/>
  <c r="D201"/>
  <c r="E201" s="1"/>
  <c r="D213"/>
  <c r="E213" s="1"/>
  <c r="D10"/>
  <c r="E10" s="1"/>
  <c r="D58"/>
  <c r="E58" s="1"/>
  <c r="D90"/>
  <c r="E90" s="1"/>
  <c r="D101"/>
  <c r="E101" s="1"/>
  <c r="D109"/>
  <c r="E109" s="1"/>
  <c r="D117"/>
  <c r="E117" s="1"/>
  <c r="D129"/>
  <c r="E129" s="1"/>
  <c r="D137"/>
  <c r="E137" s="1"/>
  <c r="D153"/>
  <c r="E153" s="1"/>
  <c r="D165"/>
  <c r="E165" s="1"/>
  <c r="D173"/>
  <c r="E173" s="1"/>
  <c r="D185"/>
  <c r="E185" s="1"/>
  <c r="D197"/>
  <c r="E197" s="1"/>
  <c r="D209"/>
  <c r="E209" s="1"/>
  <c r="D237"/>
  <c r="E237" s="1"/>
  <c r="D241"/>
  <c r="E241" s="1"/>
  <c r="D225"/>
  <c r="E225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93"/>
  <c r="E93" s="1"/>
  <c r="D248"/>
  <c r="E248" s="1"/>
  <c r="D244"/>
  <c r="E244" s="1"/>
  <c r="D240"/>
  <c r="E240" s="1"/>
  <c r="D236"/>
  <c r="E236" s="1"/>
  <c r="D232"/>
  <c r="E232" s="1"/>
  <c r="D228"/>
  <c r="E228" s="1"/>
  <c r="D224"/>
  <c r="E224" s="1"/>
  <c r="D220"/>
  <c r="E220" s="1"/>
  <c r="D216"/>
  <c r="E216" s="1"/>
  <c r="D212"/>
  <c r="E212" s="1"/>
  <c r="D208"/>
  <c r="E208" s="1"/>
  <c r="D204"/>
  <c r="E204" s="1"/>
  <c r="D200"/>
  <c r="E200" s="1"/>
  <c r="D196"/>
  <c r="E196" s="1"/>
  <c r="D192"/>
  <c r="E192" s="1"/>
  <c r="D188"/>
  <c r="E188" s="1"/>
  <c r="D184"/>
  <c r="E184" s="1"/>
  <c r="D180"/>
  <c r="E180" s="1"/>
  <c r="D176"/>
  <c r="E176" s="1"/>
  <c r="D172"/>
  <c r="E172" s="1"/>
  <c r="D168"/>
  <c r="E168" s="1"/>
  <c r="D164"/>
  <c r="E164" s="1"/>
  <c r="D160"/>
  <c r="E160" s="1"/>
  <c r="D156"/>
  <c r="E156" s="1"/>
  <c r="D152"/>
  <c r="E152" s="1"/>
  <c r="D148"/>
  <c r="E148" s="1"/>
  <c r="D144"/>
  <c r="E144" s="1"/>
  <c r="D140"/>
  <c r="E140" s="1"/>
  <c r="D136"/>
  <c r="E136" s="1"/>
  <c r="D132"/>
  <c r="E132" s="1"/>
  <c r="D128"/>
  <c r="E128" s="1"/>
  <c r="D124"/>
  <c r="E124" s="1"/>
  <c r="D120"/>
  <c r="E120" s="1"/>
  <c r="D116"/>
  <c r="E116" s="1"/>
  <c r="D112"/>
  <c r="E112" s="1"/>
  <c r="D108"/>
  <c r="E108" s="1"/>
  <c r="D104"/>
  <c r="E104" s="1"/>
  <c r="D100"/>
  <c r="E100" s="1"/>
  <c r="D96"/>
  <c r="E96" s="1"/>
  <c r="D86"/>
  <c r="E86" s="1"/>
  <c r="D70"/>
  <c r="E70" s="1"/>
  <c r="D54"/>
  <c r="E54" s="1"/>
  <c r="D38"/>
  <c r="E38" s="1"/>
  <c r="D22"/>
  <c r="E22" s="1"/>
  <c r="D6"/>
  <c r="E6" s="1"/>
  <c r="D251"/>
  <c r="E251" s="1"/>
  <c r="D247"/>
  <c r="E247" s="1"/>
  <c r="D243"/>
  <c r="E243" s="1"/>
  <c r="D239"/>
  <c r="E239" s="1"/>
  <c r="D235"/>
  <c r="E235" s="1"/>
  <c r="D231"/>
  <c r="E231" s="1"/>
  <c r="D227"/>
  <c r="E227" s="1"/>
  <c r="D223"/>
  <c r="E223" s="1"/>
  <c r="D219"/>
  <c r="E219" s="1"/>
  <c r="D215"/>
  <c r="E215" s="1"/>
  <c r="D211"/>
  <c r="E211" s="1"/>
  <c r="D207"/>
  <c r="E207" s="1"/>
  <c r="D203"/>
  <c r="E203" s="1"/>
  <c r="D199"/>
  <c r="E199" s="1"/>
  <c r="D195"/>
  <c r="E195" s="1"/>
  <c r="D191"/>
  <c r="E191" s="1"/>
  <c r="D187"/>
  <c r="E187" s="1"/>
  <c r="D183"/>
  <c r="E183" s="1"/>
  <c r="D179"/>
  <c r="E179" s="1"/>
  <c r="D175"/>
  <c r="E175" s="1"/>
  <c r="D171"/>
  <c r="E171" s="1"/>
  <c r="D167"/>
  <c r="E167" s="1"/>
  <c r="D163"/>
  <c r="E163" s="1"/>
  <c r="D159"/>
  <c r="E159" s="1"/>
  <c r="D155"/>
  <c r="E155" s="1"/>
  <c r="D151"/>
  <c r="E151" s="1"/>
  <c r="D147"/>
  <c r="E147" s="1"/>
  <c r="D143"/>
  <c r="E143" s="1"/>
  <c r="D139"/>
  <c r="E139" s="1"/>
  <c r="D135"/>
  <c r="E135" s="1"/>
  <c r="D131"/>
  <c r="E131" s="1"/>
  <c r="D127"/>
  <c r="E127" s="1"/>
  <c r="D123"/>
  <c r="E123" s="1"/>
  <c r="D119"/>
  <c r="E119" s="1"/>
  <c r="D115"/>
  <c r="E115" s="1"/>
  <c r="D111"/>
  <c r="E111" s="1"/>
  <c r="D107"/>
  <c r="E107" s="1"/>
  <c r="D103"/>
  <c r="E103" s="1"/>
  <c r="D99"/>
  <c r="E99" s="1"/>
  <c r="D95"/>
  <c r="E95" s="1"/>
  <c r="D82"/>
  <c r="E82" s="1"/>
  <c r="D66"/>
  <c r="E66" s="1"/>
  <c r="D50"/>
  <c r="E50" s="1"/>
  <c r="D34"/>
  <c r="E34" s="1"/>
  <c r="D18"/>
  <c r="E18" s="1"/>
  <c r="D250"/>
  <c r="E250" s="1"/>
  <c r="D246"/>
  <c r="E246" s="1"/>
  <c r="D242"/>
  <c r="E242" s="1"/>
  <c r="D238"/>
  <c r="E238" s="1"/>
  <c r="D234"/>
  <c r="E234" s="1"/>
  <c r="D230"/>
  <c r="E230" s="1"/>
  <c r="D226"/>
  <c r="E226" s="1"/>
  <c r="D222"/>
  <c r="E222" s="1"/>
  <c r="D218"/>
  <c r="E218" s="1"/>
  <c r="D214"/>
  <c r="E214" s="1"/>
  <c r="D210"/>
  <c r="E210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4"/>
  <c r="E174" s="1"/>
  <c r="D170"/>
  <c r="E170" s="1"/>
  <c r="D166"/>
  <c r="E166" s="1"/>
  <c r="D162"/>
  <c r="E162" s="1"/>
  <c r="D158"/>
  <c r="E158" s="1"/>
  <c r="D154"/>
  <c r="E154" s="1"/>
  <c r="D150"/>
  <c r="E150" s="1"/>
  <c r="D146"/>
  <c r="E146" s="1"/>
  <c r="D142"/>
  <c r="E142" s="1"/>
  <c r="D138"/>
  <c r="E138" s="1"/>
  <c r="D134"/>
  <c r="E134" s="1"/>
  <c r="D130"/>
  <c r="E130" s="1"/>
  <c r="D126"/>
  <c r="E126" s="1"/>
  <c r="D122"/>
  <c r="E122" s="1"/>
  <c r="D118"/>
  <c r="E118" s="1"/>
  <c r="D114"/>
  <c r="E114" s="1"/>
  <c r="D110"/>
  <c r="E110" s="1"/>
  <c r="D106"/>
  <c r="E106" s="1"/>
  <c r="D102"/>
  <c r="E102" s="1"/>
  <c r="D98"/>
  <c r="E98" s="1"/>
  <c r="D94"/>
  <c r="E94" s="1"/>
  <c r="D78"/>
  <c r="E78" s="1"/>
  <c r="D62"/>
  <c r="E62" s="1"/>
  <c r="D46"/>
  <c r="E46" s="1"/>
  <c r="D30"/>
  <c r="E30" s="1"/>
  <c r="D14"/>
  <c r="E14" s="1"/>
  <c r="D89" i="28"/>
  <c r="E89" s="1"/>
  <c r="AB4" i="29"/>
  <c r="J6" s="1"/>
  <c r="D251" i="28"/>
  <c r="E251"/>
  <c r="D248"/>
  <c r="E248"/>
  <c r="D245"/>
  <c r="E245"/>
  <c r="D241"/>
  <c r="E241"/>
  <c r="D238"/>
  <c r="E238"/>
  <c r="D234"/>
  <c r="E234"/>
  <c r="D227"/>
  <c r="E227"/>
  <c r="D224"/>
  <c r="E224"/>
  <c r="D221"/>
  <c r="E221"/>
  <c r="D218"/>
  <c r="E218"/>
  <c r="D206"/>
  <c r="E206"/>
  <c r="D203"/>
  <c r="E203"/>
  <c r="D200"/>
  <c r="D198"/>
  <c r="E198" s="1"/>
  <c r="D186"/>
  <c r="E186" s="1"/>
  <c r="D183"/>
  <c r="E183" s="1"/>
  <c r="D180"/>
  <c r="E180" s="1"/>
  <c r="D176"/>
  <c r="E176"/>
  <c r="D173"/>
  <c r="E173"/>
  <c r="D169"/>
  <c r="E169"/>
  <c r="D166"/>
  <c r="E166"/>
  <c r="D163"/>
  <c r="E163"/>
  <c r="D160"/>
  <c r="E160"/>
  <c r="D157"/>
  <c r="E157"/>
  <c r="D153"/>
  <c r="E153"/>
  <c r="D147"/>
  <c r="E147"/>
  <c r="D144"/>
  <c r="D141"/>
  <c r="E141" s="1"/>
  <c r="D137"/>
  <c r="D131"/>
  <c r="D127"/>
  <c r="E127" s="1"/>
  <c r="D124"/>
  <c r="E124" s="1"/>
  <c r="D120"/>
  <c r="E120" s="1"/>
  <c r="D117"/>
  <c r="E117" s="1"/>
  <c r="D114"/>
  <c r="E114" s="1"/>
  <c r="D110"/>
  <c r="E110" s="1"/>
  <c r="D106"/>
  <c r="E106" s="1"/>
  <c r="D99"/>
  <c r="D96"/>
  <c r="E96"/>
  <c r="D93"/>
  <c r="E93"/>
  <c r="D90"/>
  <c r="E90"/>
  <c r="D250"/>
  <c r="E250"/>
  <c r="D244"/>
  <c r="D240"/>
  <c r="E240" s="1"/>
  <c r="D237"/>
  <c r="E237" s="1"/>
  <c r="D233"/>
  <c r="E233" s="1"/>
  <c r="D230"/>
  <c r="E230" s="1"/>
  <c r="D223"/>
  <c r="E223" s="1"/>
  <c r="D220"/>
  <c r="E220" s="1"/>
  <c r="D217"/>
  <c r="E217" s="1"/>
  <c r="D214"/>
  <c r="E214" s="1"/>
  <c r="D211"/>
  <c r="E211" s="1"/>
  <c r="D208"/>
  <c r="E208" s="1"/>
  <c r="D205"/>
  <c r="E205" s="1"/>
  <c r="D202"/>
  <c r="E202" s="1"/>
  <c r="D197"/>
  <c r="E197" s="1"/>
  <c r="D194"/>
  <c r="E194" s="1"/>
  <c r="D191"/>
  <c r="E191" s="1"/>
  <c r="D188"/>
  <c r="D185"/>
  <c r="E185"/>
  <c r="D182"/>
  <c r="E182"/>
  <c r="D179"/>
  <c r="E179"/>
  <c r="D172"/>
  <c r="E172"/>
  <c r="D168"/>
  <c r="E168"/>
  <c r="D165"/>
  <c r="E165"/>
  <c r="D162"/>
  <c r="E162"/>
  <c r="D159"/>
  <c r="D156"/>
  <c r="E156" s="1"/>
  <c r="D150"/>
  <c r="E150" s="1"/>
  <c r="D143"/>
  <c r="E143" s="1"/>
  <c r="D140"/>
  <c r="E140"/>
  <c r="D134"/>
  <c r="E134"/>
  <c r="D130"/>
  <c r="D123"/>
  <c r="E123" s="1"/>
  <c r="D119"/>
  <c r="E119" s="1"/>
  <c r="D116"/>
  <c r="E116" s="1"/>
  <c r="D113"/>
  <c r="D109"/>
  <c r="E109"/>
  <c r="D105"/>
  <c r="D102"/>
  <c r="E102" s="1"/>
  <c r="D98"/>
  <c r="E98" s="1"/>
  <c r="D95"/>
  <c r="E95"/>
  <c r="D92"/>
  <c r="E92"/>
  <c r="D3"/>
  <c r="D7"/>
  <c r="D12"/>
  <c r="D16"/>
  <c r="E16" s="1"/>
  <c r="D20"/>
  <c r="D24"/>
  <c r="E24" s="1"/>
  <c r="D28"/>
  <c r="E28" s="1"/>
  <c r="D32"/>
  <c r="E32"/>
  <c r="D36"/>
  <c r="D40"/>
  <c r="E40" s="1"/>
  <c r="D44"/>
  <c r="D48"/>
  <c r="E48"/>
  <c r="D52"/>
  <c r="E52"/>
  <c r="D56"/>
  <c r="D60"/>
  <c r="E60" s="1"/>
  <c r="D64"/>
  <c r="D68"/>
  <c r="E68"/>
  <c r="D72"/>
  <c r="D76"/>
  <c r="E76" s="1"/>
  <c r="D80"/>
  <c r="E80" s="1"/>
  <c r="D84"/>
  <c r="E84" s="1"/>
  <c r="D4"/>
  <c r="E4" s="1"/>
  <c r="D8"/>
  <c r="D13"/>
  <c r="E13" s="1"/>
  <c r="D17"/>
  <c r="D21"/>
  <c r="D25"/>
  <c r="D29"/>
  <c r="D33"/>
  <c r="D37"/>
  <c r="E37" s="1"/>
  <c r="D41"/>
  <c r="D45"/>
  <c r="E45" s="1"/>
  <c r="D49"/>
  <c r="D53"/>
  <c r="D57"/>
  <c r="E57"/>
  <c r="D61"/>
  <c r="D65"/>
  <c r="E65" s="1"/>
  <c r="D69"/>
  <c r="E69" s="1"/>
  <c r="D73"/>
  <c r="D77"/>
  <c r="E77" s="1"/>
  <c r="D81"/>
  <c r="E81" s="1"/>
  <c r="D85"/>
  <c r="E85" s="1"/>
  <c r="D5"/>
  <c r="E5" s="1"/>
  <c r="D9"/>
  <c r="D14"/>
  <c r="E14" s="1"/>
  <c r="D18"/>
  <c r="E18"/>
  <c r="D22"/>
  <c r="D26"/>
  <c r="E26" s="1"/>
  <c r="D30"/>
  <c r="D34"/>
  <c r="D38"/>
  <c r="E38" s="1"/>
  <c r="D42"/>
  <c r="D46"/>
  <c r="E46" s="1"/>
  <c r="D50"/>
  <c r="E50"/>
  <c r="D54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/>
  <c r="D10"/>
  <c r="D6"/>
  <c r="D11"/>
  <c r="D15"/>
  <c r="E15" s="1"/>
  <c r="D19"/>
  <c r="D23"/>
  <c r="E23" s="1"/>
  <c r="D27"/>
  <c r="D31"/>
  <c r="D35"/>
  <c r="D39"/>
  <c r="D43"/>
  <c r="D47"/>
  <c r="E47" s="1"/>
  <c r="D51"/>
  <c r="E51"/>
  <c r="D55"/>
  <c r="E55"/>
  <c r="D59"/>
  <c r="D63"/>
  <c r="E63" s="1"/>
  <c r="D67"/>
  <c r="D71"/>
  <c r="E71"/>
  <c r="D75"/>
  <c r="E75"/>
  <c r="D79"/>
  <c r="E79"/>
  <c r="D83"/>
  <c r="D249"/>
  <c r="E249" s="1"/>
  <c r="D247"/>
  <c r="E247" s="1"/>
  <c r="D243"/>
  <c r="E243" s="1"/>
  <c r="D239"/>
  <c r="E239" s="1"/>
  <c r="D236"/>
  <c r="E236" s="1"/>
  <c r="D232"/>
  <c r="D229"/>
  <c r="E229"/>
  <c r="D226"/>
  <c r="D219"/>
  <c r="E219" s="1"/>
  <c r="D216"/>
  <c r="E216" s="1"/>
  <c r="D213"/>
  <c r="E213" s="1"/>
  <c r="D210"/>
  <c r="E210" s="1"/>
  <c r="D204"/>
  <c r="E204" s="1"/>
  <c r="D201"/>
  <c r="E201" s="1"/>
  <c r="D199"/>
  <c r="E199" s="1"/>
  <c r="D196"/>
  <c r="E196" s="1"/>
  <c r="D193"/>
  <c r="E193" s="1"/>
  <c r="D190"/>
  <c r="E190" s="1"/>
  <c r="D187"/>
  <c r="E187" s="1"/>
  <c r="D184"/>
  <c r="E184" s="1"/>
  <c r="D181"/>
  <c r="E181" s="1"/>
  <c r="D178"/>
  <c r="E178" s="1"/>
  <c r="D175"/>
  <c r="E175" s="1"/>
  <c r="D171"/>
  <c r="E171" s="1"/>
  <c r="D167"/>
  <c r="E167" s="1"/>
  <c r="D161"/>
  <c r="E161" s="1"/>
  <c r="D155"/>
  <c r="E155" s="1"/>
  <c r="D152"/>
  <c r="E152" s="1"/>
  <c r="D149"/>
  <c r="E149" s="1"/>
  <c r="D146"/>
  <c r="E146" s="1"/>
  <c r="D139"/>
  <c r="D136"/>
  <c r="D133"/>
  <c r="E133" s="1"/>
  <c r="D129"/>
  <c r="E129" s="1"/>
  <c r="D126"/>
  <c r="E126" s="1"/>
  <c r="D122"/>
  <c r="E122" s="1"/>
  <c r="D115"/>
  <c r="E115" s="1"/>
  <c r="D112"/>
  <c r="E112" s="1"/>
  <c r="D108"/>
  <c r="E108"/>
  <c r="D104"/>
  <c r="D101"/>
  <c r="E101" s="1"/>
  <c r="D97"/>
  <c r="E97" s="1"/>
  <c r="D91"/>
  <c r="E91" s="1"/>
  <c r="D88"/>
  <c r="E88" s="1"/>
  <c r="D2"/>
  <c r="E2"/>
  <c r="D246"/>
  <c r="E246"/>
  <c r="D242"/>
  <c r="E242"/>
  <c r="D235"/>
  <c r="E235"/>
  <c r="D231"/>
  <c r="E231"/>
  <c r="D228"/>
  <c r="E228"/>
  <c r="D225"/>
  <c r="D222"/>
  <c r="E222" s="1"/>
  <c r="D215"/>
  <c r="E215" s="1"/>
  <c r="D212"/>
  <c r="E212" s="1"/>
  <c r="D209"/>
  <c r="E209" s="1"/>
  <c r="D207"/>
  <c r="E207" s="1"/>
  <c r="D195"/>
  <c r="E195" s="1"/>
  <c r="D192"/>
  <c r="E192" s="1"/>
  <c r="D189"/>
  <c r="E189" s="1"/>
  <c r="D177"/>
  <c r="E177" s="1"/>
  <c r="D174"/>
  <c r="E174" s="1"/>
  <c r="D170"/>
  <c r="E170" s="1"/>
  <c r="D164"/>
  <c r="E164" s="1"/>
  <c r="D158"/>
  <c r="E158" s="1"/>
  <c r="D154"/>
  <c r="E154" s="1"/>
  <c r="D151"/>
  <c r="D148"/>
  <c r="E148"/>
  <c r="D145"/>
  <c r="D142"/>
  <c r="E142" s="1"/>
  <c r="D138"/>
  <c r="E138" s="1"/>
  <c r="D135"/>
  <c r="D132"/>
  <c r="E132"/>
  <c r="D128"/>
  <c r="E128"/>
  <c r="D125"/>
  <c r="E125"/>
  <c r="D121"/>
  <c r="E121"/>
  <c r="D118"/>
  <c r="E118"/>
  <c r="D111"/>
  <c r="D107"/>
  <c r="E107" s="1"/>
  <c r="D103"/>
  <c r="D100"/>
  <c r="E100" s="1"/>
  <c r="D94"/>
  <c r="E94" s="1"/>
  <c r="D87"/>
  <c r="AB4" i="27"/>
  <c r="AB5"/>
  <c r="J7" s="1"/>
  <c r="AB5" i="29"/>
  <c r="J7" s="1"/>
  <c r="J6" i="27"/>
  <c r="E103" i="28"/>
  <c r="E135"/>
  <c r="E225"/>
  <c r="E139"/>
  <c r="E31"/>
  <c r="E54"/>
  <c r="E22"/>
  <c r="E73"/>
  <c r="E41"/>
  <c r="E25"/>
  <c r="E8"/>
  <c r="E44"/>
  <c r="E12"/>
  <c r="E99"/>
  <c r="E131"/>
  <c r="E87"/>
  <c r="E151"/>
  <c r="E232"/>
  <c r="E59"/>
  <c r="E43"/>
  <c r="E27"/>
  <c r="E11"/>
  <c r="E34"/>
  <c r="E53"/>
  <c r="E21"/>
  <c r="E72"/>
  <c r="E56"/>
  <c r="E7"/>
  <c r="E113"/>
  <c r="E130"/>
  <c r="E137"/>
  <c r="E200"/>
  <c r="E111"/>
  <c r="E39"/>
  <c r="E6"/>
  <c r="E30"/>
  <c r="E49"/>
  <c r="E33"/>
  <c r="E17"/>
  <c r="E36"/>
  <c r="E20"/>
  <c r="E3"/>
  <c r="E145"/>
  <c r="E104"/>
  <c r="E136"/>
  <c r="E226"/>
  <c r="E83"/>
  <c r="E67"/>
  <c r="E35"/>
  <c r="E19"/>
  <c r="E10"/>
  <c r="E42"/>
  <c r="E9"/>
  <c r="E61"/>
  <c r="E29"/>
  <c r="E64"/>
  <c r="E105"/>
  <c r="E159"/>
  <c r="E188"/>
  <c r="E244"/>
  <c r="E144"/>
  <c r="F286" i="25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AC3"/>
  <c r="J5"/>
  <c r="F3"/>
  <c r="F2"/>
  <c r="AU2" i="19"/>
  <c r="D3" i="26"/>
  <c r="E3" s="1"/>
  <c r="AC4" i="25"/>
  <c r="AC5" s="1"/>
  <c r="D249" i="26"/>
  <c r="E249" s="1"/>
  <c r="D246"/>
  <c r="E246" s="1"/>
  <c r="D242"/>
  <c r="E242" s="1"/>
  <c r="D238"/>
  <c r="E238" s="1"/>
  <c r="D234"/>
  <c r="E234" s="1"/>
  <c r="D230"/>
  <c r="E230" s="1"/>
  <c r="D223"/>
  <c r="D219"/>
  <c r="E219"/>
  <c r="D215"/>
  <c r="E215"/>
  <c r="D211"/>
  <c r="E211"/>
  <c r="D205"/>
  <c r="E205"/>
  <c r="D201"/>
  <c r="E201"/>
  <c r="D197"/>
  <c r="E197"/>
  <c r="D193"/>
  <c r="E193"/>
  <c r="D189"/>
  <c r="E189"/>
  <c r="D185"/>
  <c r="E185"/>
  <c r="D181"/>
  <c r="E181"/>
  <c r="D177"/>
  <c r="E177"/>
  <c r="D175"/>
  <c r="E175"/>
  <c r="D171"/>
  <c r="E171"/>
  <c r="D167"/>
  <c r="E167"/>
  <c r="D163"/>
  <c r="E163"/>
  <c r="D159"/>
  <c r="E159"/>
  <c r="D155"/>
  <c r="E155"/>
  <c r="D151"/>
  <c r="E151"/>
  <c r="D147"/>
  <c r="E147"/>
  <c r="D143"/>
  <c r="E143"/>
  <c r="D139"/>
  <c r="D135"/>
  <c r="E135" s="1"/>
  <c r="D131"/>
  <c r="E131" s="1"/>
  <c r="D127"/>
  <c r="E127" s="1"/>
  <c r="D123"/>
  <c r="E123" s="1"/>
  <c r="D119"/>
  <c r="E119" s="1"/>
  <c r="D116"/>
  <c r="E116" s="1"/>
  <c r="D112"/>
  <c r="E112" s="1"/>
  <c r="D108"/>
  <c r="E108" s="1"/>
  <c r="D104"/>
  <c r="E104" s="1"/>
  <c r="D97"/>
  <c r="E97" s="1"/>
  <c r="D93"/>
  <c r="E93" s="1"/>
  <c r="D89"/>
  <c r="E89" s="1"/>
  <c r="D85"/>
  <c r="E85" s="1"/>
  <c r="D81"/>
  <c r="E81" s="1"/>
  <c r="D77"/>
  <c r="E77" s="1"/>
  <c r="D73"/>
  <c r="E73" s="1"/>
  <c r="D69"/>
  <c r="E69" s="1"/>
  <c r="D65"/>
  <c r="E65" s="1"/>
  <c r="D61"/>
  <c r="E61" s="1"/>
  <c r="D57"/>
  <c r="E57" s="1"/>
  <c r="D53"/>
  <c r="E53" s="1"/>
  <c r="D49"/>
  <c r="E49" s="1"/>
  <c r="D45"/>
  <c r="E45" s="1"/>
  <c r="D41"/>
  <c r="E41" s="1"/>
  <c r="D37"/>
  <c r="E37" s="1"/>
  <c r="D33"/>
  <c r="E33" s="1"/>
  <c r="D29"/>
  <c r="E29" s="1"/>
  <c r="D25"/>
  <c r="E25" s="1"/>
  <c r="D22"/>
  <c r="E22" s="1"/>
  <c r="D18"/>
  <c r="D14"/>
  <c r="E14"/>
  <c r="D10"/>
  <c r="E10"/>
  <c r="D6"/>
  <c r="E6"/>
  <c r="D2"/>
  <c r="E2"/>
  <c r="D245"/>
  <c r="E245"/>
  <c r="D241"/>
  <c r="E241"/>
  <c r="D237"/>
  <c r="E237"/>
  <c r="D233"/>
  <c r="D229"/>
  <c r="E229" s="1"/>
  <c r="D226"/>
  <c r="E226" s="1"/>
  <c r="D222"/>
  <c r="E222" s="1"/>
  <c r="D218"/>
  <c r="E218" s="1"/>
  <c r="D214"/>
  <c r="E214" s="1"/>
  <c r="D210"/>
  <c r="E210" s="1"/>
  <c r="D208"/>
  <c r="E208" s="1"/>
  <c r="D204"/>
  <c r="D200"/>
  <c r="E200"/>
  <c r="D196"/>
  <c r="E196"/>
  <c r="D192"/>
  <c r="E192"/>
  <c r="D188"/>
  <c r="D184"/>
  <c r="E184" s="1"/>
  <c r="D180"/>
  <c r="E180" s="1"/>
  <c r="D174"/>
  <c r="E174" s="1"/>
  <c r="D170"/>
  <c r="E170" s="1"/>
  <c r="D166"/>
  <c r="D162"/>
  <c r="E162"/>
  <c r="D158"/>
  <c r="E158"/>
  <c r="D154"/>
  <c r="E154"/>
  <c r="D150"/>
  <c r="E150"/>
  <c r="D146"/>
  <c r="E146"/>
  <c r="D142"/>
  <c r="E142"/>
  <c r="D138"/>
  <c r="E138"/>
  <c r="D134"/>
  <c r="D130"/>
  <c r="E130" s="1"/>
  <c r="D126"/>
  <c r="E126" s="1"/>
  <c r="D122"/>
  <c r="E122" s="1"/>
  <c r="D118"/>
  <c r="E118" s="1"/>
  <c r="D115"/>
  <c r="E115" s="1"/>
  <c r="D111"/>
  <c r="E111" s="1"/>
  <c r="D107"/>
  <c r="E107" s="1"/>
  <c r="D103"/>
  <c r="E103" s="1"/>
  <c r="D100"/>
  <c r="E100" s="1"/>
  <c r="D96"/>
  <c r="E96" s="1"/>
  <c r="D92"/>
  <c r="E92" s="1"/>
  <c r="D88"/>
  <c r="E88" s="1"/>
  <c r="D84"/>
  <c r="E84" s="1"/>
  <c r="D80"/>
  <c r="E80" s="1"/>
  <c r="D76"/>
  <c r="E76" s="1"/>
  <c r="D72"/>
  <c r="E72" s="1"/>
  <c r="D68"/>
  <c r="E68" s="1"/>
  <c r="D64"/>
  <c r="E64" s="1"/>
  <c r="D60"/>
  <c r="E60" s="1"/>
  <c r="D56"/>
  <c r="E56" s="1"/>
  <c r="D52"/>
  <c r="E52" s="1"/>
  <c r="D48"/>
  <c r="E48" s="1"/>
  <c r="D44"/>
  <c r="E44" s="1"/>
  <c r="D40"/>
  <c r="E40" s="1"/>
  <c r="D36"/>
  <c r="E36" s="1"/>
  <c r="D32"/>
  <c r="E32" s="1"/>
  <c r="D28"/>
  <c r="E28" s="1"/>
  <c r="D24"/>
  <c r="D21"/>
  <c r="E21"/>
  <c r="D17"/>
  <c r="E17"/>
  <c r="D13"/>
  <c r="E13"/>
  <c r="D9"/>
  <c r="E9"/>
  <c r="D5"/>
  <c r="E5"/>
  <c r="D251"/>
  <c r="E251"/>
  <c r="D248"/>
  <c r="D244"/>
  <c r="E244" s="1"/>
  <c r="D240"/>
  <c r="D236"/>
  <c r="E236"/>
  <c r="D232"/>
  <c r="E232"/>
  <c r="D228"/>
  <c r="E228"/>
  <c r="D225"/>
  <c r="E225"/>
  <c r="D221"/>
  <c r="E221"/>
  <c r="D217"/>
  <c r="E217"/>
  <c r="D213"/>
  <c r="E213"/>
  <c r="D209"/>
  <c r="E209"/>
  <c r="D207"/>
  <c r="E207"/>
  <c r="D203"/>
  <c r="E203"/>
  <c r="D199"/>
  <c r="E199"/>
  <c r="D195"/>
  <c r="E195"/>
  <c r="D191"/>
  <c r="E191"/>
  <c r="D187"/>
  <c r="E187"/>
  <c r="D183"/>
  <c r="E183"/>
  <c r="D179"/>
  <c r="E179"/>
  <c r="D173"/>
  <c r="E173"/>
  <c r="D169"/>
  <c r="E169"/>
  <c r="D165"/>
  <c r="E165"/>
  <c r="D161"/>
  <c r="E161"/>
  <c r="D157"/>
  <c r="E157"/>
  <c r="D153"/>
  <c r="E153"/>
  <c r="D149"/>
  <c r="E149"/>
  <c r="D145"/>
  <c r="D141"/>
  <c r="E141" s="1"/>
  <c r="D137"/>
  <c r="E137" s="1"/>
  <c r="D133"/>
  <c r="D129"/>
  <c r="E129"/>
  <c r="D125"/>
  <c r="E125"/>
  <c r="D121"/>
  <c r="E121"/>
  <c r="D117"/>
  <c r="E117"/>
  <c r="D114"/>
  <c r="E114"/>
  <c r="D110"/>
  <c r="E110"/>
  <c r="D106"/>
  <c r="E106"/>
  <c r="D102"/>
  <c r="E102"/>
  <c r="D99"/>
  <c r="E99"/>
  <c r="D95"/>
  <c r="E95"/>
  <c r="D91"/>
  <c r="E91"/>
  <c r="D87"/>
  <c r="E87"/>
  <c r="D83"/>
  <c r="D79"/>
  <c r="E79" s="1"/>
  <c r="D75"/>
  <c r="E75" s="1"/>
  <c r="D71"/>
  <c r="D67"/>
  <c r="E67"/>
  <c r="D63"/>
  <c r="D59"/>
  <c r="E59" s="1"/>
  <c r="D55"/>
  <c r="E55" s="1"/>
  <c r="D51"/>
  <c r="E51" s="1"/>
  <c r="D47"/>
  <c r="E47" s="1"/>
  <c r="D43"/>
  <c r="E43" s="1"/>
  <c r="D39"/>
  <c r="E39" s="1"/>
  <c r="D35"/>
  <c r="E35" s="1"/>
  <c r="D31"/>
  <c r="E31" s="1"/>
  <c r="D27"/>
  <c r="E27" s="1"/>
  <c r="D20"/>
  <c r="E20" s="1"/>
  <c r="D16"/>
  <c r="D12"/>
  <c r="E12"/>
  <c r="D8"/>
  <c r="D4"/>
  <c r="D250"/>
  <c r="E250"/>
  <c r="D247"/>
  <c r="D243"/>
  <c r="E243" s="1"/>
  <c r="D239"/>
  <c r="E239" s="1"/>
  <c r="D235"/>
  <c r="E235" s="1"/>
  <c r="D231"/>
  <c r="E231" s="1"/>
  <c r="D227"/>
  <c r="E227" s="1"/>
  <c r="D224"/>
  <c r="E224" s="1"/>
  <c r="D220"/>
  <c r="E220" s="1"/>
  <c r="D216"/>
  <c r="E216" s="1"/>
  <c r="D212"/>
  <c r="E212" s="1"/>
  <c r="D206"/>
  <c r="E206" s="1"/>
  <c r="D202"/>
  <c r="E202" s="1"/>
  <c r="D198"/>
  <c r="E198" s="1"/>
  <c r="D194"/>
  <c r="E194" s="1"/>
  <c r="D190"/>
  <c r="E190" s="1"/>
  <c r="D186"/>
  <c r="E186" s="1"/>
  <c r="D182"/>
  <c r="E182" s="1"/>
  <c r="D178"/>
  <c r="E178" s="1"/>
  <c r="D176"/>
  <c r="E176" s="1"/>
  <c r="D172"/>
  <c r="D168"/>
  <c r="D164"/>
  <c r="E164" s="1"/>
  <c r="D160"/>
  <c r="D156"/>
  <c r="E156"/>
  <c r="D152"/>
  <c r="E152"/>
  <c r="D148"/>
  <c r="E148"/>
  <c r="D144"/>
  <c r="E144"/>
  <c r="D140"/>
  <c r="E140"/>
  <c r="D136"/>
  <c r="E136"/>
  <c r="D132"/>
  <c r="E132"/>
  <c r="D128"/>
  <c r="E128"/>
  <c r="D124"/>
  <c r="E124"/>
  <c r="D120"/>
  <c r="E120"/>
  <c r="D113"/>
  <c r="D109"/>
  <c r="E109" s="1"/>
  <c r="D105"/>
  <c r="E105" s="1"/>
  <c r="D101"/>
  <c r="E101" s="1"/>
  <c r="D98"/>
  <c r="E98" s="1"/>
  <c r="D94"/>
  <c r="E94" s="1"/>
  <c r="D90"/>
  <c r="E90" s="1"/>
  <c r="D86"/>
  <c r="E86" s="1"/>
  <c r="D82"/>
  <c r="E82" s="1"/>
  <c r="D78"/>
  <c r="E78" s="1"/>
  <c r="D74"/>
  <c r="E74" s="1"/>
  <c r="D70"/>
  <c r="E70" s="1"/>
  <c r="D66"/>
  <c r="E66" s="1"/>
  <c r="D62"/>
  <c r="E62" s="1"/>
  <c r="D58"/>
  <c r="E58" s="1"/>
  <c r="D54"/>
  <c r="E54" s="1"/>
  <c r="D50"/>
  <c r="E50" s="1"/>
  <c r="D46"/>
  <c r="E46" s="1"/>
  <c r="D42"/>
  <c r="E42" s="1"/>
  <c r="D38"/>
  <c r="E38" s="1"/>
  <c r="D34"/>
  <c r="D30"/>
  <c r="E30"/>
  <c r="D26"/>
  <c r="D23"/>
  <c r="D19"/>
  <c r="E19"/>
  <c r="D15"/>
  <c r="E15"/>
  <c r="D11"/>
  <c r="D7"/>
  <c r="J7" i="25"/>
  <c r="P4" i="7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2"/>
  <c r="O3"/>
  <c r="J6" i="25"/>
  <c r="Z13" i="8"/>
  <c r="C13" i="27"/>
  <c r="Z93" i="8"/>
  <c r="C93" i="27"/>
  <c r="Y273" i="8"/>
  <c r="B273" i="27"/>
  <c r="A273" s="1"/>
  <c r="Y225" i="8"/>
  <c r="B225" i="27" s="1"/>
  <c r="A225" s="1"/>
  <c r="Y177" i="8"/>
  <c r="B177" i="27"/>
  <c r="A177" s="1"/>
  <c r="Y129" i="8"/>
  <c r="B129" i="27" s="1"/>
  <c r="A129" s="1"/>
  <c r="Y81" i="8"/>
  <c r="B81" i="27"/>
  <c r="A81" s="1"/>
  <c r="Z285" i="8"/>
  <c r="C285" i="27" s="1"/>
  <c r="Z29" i="8"/>
  <c r="C29" i="27" s="1"/>
  <c r="Y297" i="8"/>
  <c r="X297" s="1"/>
  <c r="Y285"/>
  <c r="B285" i="27" s="1"/>
  <c r="A285" s="1"/>
  <c r="Y269" i="8"/>
  <c r="B269" i="27"/>
  <c r="A269" s="1"/>
  <c r="Y253" i="8"/>
  <c r="B253" i="27" s="1"/>
  <c r="A253" s="1"/>
  <c r="Y237" i="8"/>
  <c r="Y221"/>
  <c r="B221" i="27" s="1"/>
  <c r="A221" s="1"/>
  <c r="Y205" i="8"/>
  <c r="B205" i="27"/>
  <c r="A205" s="1"/>
  <c r="Y189" i="8"/>
  <c r="B189" i="27" s="1"/>
  <c r="A189" s="1"/>
  <c r="Y173" i="8"/>
  <c r="B173" i="27"/>
  <c r="A173" s="1"/>
  <c r="Y157" i="8"/>
  <c r="B157" i="27" s="1"/>
  <c r="A157" s="1"/>
  <c r="Y141" i="8"/>
  <c r="B141" i="27"/>
  <c r="A141" s="1"/>
  <c r="Y125" i="8"/>
  <c r="B125" i="27" s="1"/>
  <c r="A125" s="1"/>
  <c r="Y109" i="8"/>
  <c r="Y93"/>
  <c r="B93" i="27" s="1"/>
  <c r="A93" s="1"/>
  <c r="Y77" i="8"/>
  <c r="B77" i="27"/>
  <c r="A77" s="1"/>
  <c r="Y61" i="8"/>
  <c r="B61" i="27" s="1"/>
  <c r="A61" s="1"/>
  <c r="Y35" i="8"/>
  <c r="Z269"/>
  <c r="C269" i="27" s="1"/>
  <c r="Z205" i="8"/>
  <c r="C205" i="27" s="1"/>
  <c r="Z141" i="8"/>
  <c r="C141" i="27" s="1"/>
  <c r="Z77" i="8"/>
  <c r="C77" i="27" s="1"/>
  <c r="Y299" i="8"/>
  <c r="X299" s="1"/>
  <c r="Y257"/>
  <c r="B257" i="27" s="1"/>
  <c r="A257" s="1"/>
  <c r="Y193" i="8"/>
  <c r="B193" i="27"/>
  <c r="A193" s="1"/>
  <c r="Y145" i="8"/>
  <c r="Y97"/>
  <c r="B97" i="27"/>
  <c r="A97" s="1"/>
  <c r="Y49" i="8"/>
  <c r="B49" i="27" s="1"/>
  <c r="A49" s="1"/>
  <c r="Z157" i="8"/>
  <c r="C157" i="27"/>
  <c r="Z14" i="8"/>
  <c r="C14" i="27"/>
  <c r="Z18" i="8"/>
  <c r="C18" i="27"/>
  <c r="Z22" i="8"/>
  <c r="C22" i="27"/>
  <c r="Z26" i="8"/>
  <c r="C26" i="27"/>
  <c r="Z30" i="8"/>
  <c r="C30" i="27"/>
  <c r="Z34" i="8"/>
  <c r="C34" i="27"/>
  <c r="Z38" i="8"/>
  <c r="C38" i="27"/>
  <c r="Z42" i="8"/>
  <c r="C42" i="27"/>
  <c r="Z46" i="8"/>
  <c r="C46" i="27"/>
  <c r="Z50" i="8"/>
  <c r="C50" i="27"/>
  <c r="Z54" i="8"/>
  <c r="C54" i="27"/>
  <c r="Z58" i="8"/>
  <c r="C58" i="27"/>
  <c r="Z62" i="8"/>
  <c r="C62" i="27"/>
  <c r="Z66" i="8"/>
  <c r="C66" i="27"/>
  <c r="Z70" i="8"/>
  <c r="C70" i="27"/>
  <c r="Z74" i="8"/>
  <c r="C74" i="27"/>
  <c r="Z78" i="8"/>
  <c r="C78" i="27"/>
  <c r="Z82" i="8"/>
  <c r="C82" i="27"/>
  <c r="Z86" i="8"/>
  <c r="C86" i="27"/>
  <c r="Z90" i="8"/>
  <c r="C90" i="27"/>
  <c r="Z94" i="8"/>
  <c r="C94" i="27"/>
  <c r="Z98" i="8"/>
  <c r="C98" i="27"/>
  <c r="Z102" i="8"/>
  <c r="C102" i="27"/>
  <c r="Z106" i="8"/>
  <c r="C106" i="27"/>
  <c r="Z110" i="8"/>
  <c r="C110" i="27"/>
  <c r="Z114" i="8"/>
  <c r="C114" i="27"/>
  <c r="Z118" i="8"/>
  <c r="C118" i="27"/>
  <c r="Z122" i="8"/>
  <c r="C122" i="27"/>
  <c r="Z126" i="8"/>
  <c r="C126" i="27"/>
  <c r="Z130" i="8"/>
  <c r="C130" i="27"/>
  <c r="Z134" i="8"/>
  <c r="C134" i="27"/>
  <c r="Z138" i="8"/>
  <c r="C138" i="27"/>
  <c r="Z142" i="8"/>
  <c r="C142" i="27"/>
  <c r="Z146" i="8"/>
  <c r="C146" i="27"/>
  <c r="Z150" i="8"/>
  <c r="C150" i="27"/>
  <c r="Z154" i="8"/>
  <c r="C154" i="27"/>
  <c r="Z158" i="8"/>
  <c r="C158" i="27"/>
  <c r="Z162" i="8"/>
  <c r="C162" i="27"/>
  <c r="Z166" i="8"/>
  <c r="C166" i="27"/>
  <c r="Z170" i="8"/>
  <c r="C170" i="27"/>
  <c r="Z174" i="8"/>
  <c r="C174" i="27"/>
  <c r="Z178" i="8"/>
  <c r="C178" i="27"/>
  <c r="Z182" i="8"/>
  <c r="C182" i="27"/>
  <c r="Z186" i="8"/>
  <c r="C186" i="27"/>
  <c r="Z190" i="8"/>
  <c r="C190" i="27"/>
  <c r="Z194" i="8"/>
  <c r="C194" i="27"/>
  <c r="Z198" i="8"/>
  <c r="C198" i="27"/>
  <c r="Z202" i="8"/>
  <c r="C202" i="27"/>
  <c r="Z206" i="8"/>
  <c r="C206" i="27"/>
  <c r="Z210" i="8"/>
  <c r="C210" i="27"/>
  <c r="Z214" i="8"/>
  <c r="C214" i="27"/>
  <c r="Z218" i="8"/>
  <c r="C218" i="27"/>
  <c r="Z222" i="8"/>
  <c r="C222" i="27"/>
  <c r="Z226" i="8"/>
  <c r="C226" i="27"/>
  <c r="Z230" i="8"/>
  <c r="C230" i="27"/>
  <c r="Z234" i="8"/>
  <c r="C234" i="27"/>
  <c r="Z238" i="8"/>
  <c r="C238" i="27"/>
  <c r="Z242" i="8"/>
  <c r="C242" i="27"/>
  <c r="Z246" i="8"/>
  <c r="C246" i="27"/>
  <c r="Z250" i="8"/>
  <c r="C250" i="27"/>
  <c r="Z254" i="8"/>
  <c r="C254" i="27"/>
  <c r="Z258" i="8"/>
  <c r="C258" i="27"/>
  <c r="Z262" i="8"/>
  <c r="C262" i="27"/>
  <c r="Z266" i="8"/>
  <c r="C266" i="27"/>
  <c r="Z270" i="8"/>
  <c r="C270" i="27"/>
  <c r="Z274" i="8"/>
  <c r="C274" i="27"/>
  <c r="Z278" i="8"/>
  <c r="C278" i="27"/>
  <c r="Z282" i="8"/>
  <c r="C282" i="27"/>
  <c r="Z286" i="8"/>
  <c r="C286" i="27"/>
  <c r="Z290" i="8"/>
  <c r="Z294"/>
  <c r="Z298"/>
  <c r="Y4"/>
  <c r="B4" i="27" s="1"/>
  <c r="A4" s="1"/>
  <c r="Y8" i="8"/>
  <c r="B8" i="27" s="1"/>
  <c r="Y12" i="8"/>
  <c r="B12" i="27" s="1"/>
  <c r="A12" s="1"/>
  <c r="Y16" i="8"/>
  <c r="Y20"/>
  <c r="Y24"/>
  <c r="B24" i="27"/>
  <c r="A24" s="1"/>
  <c r="Y28" i="8"/>
  <c r="B28" i="27" s="1"/>
  <c r="A28" s="1"/>
  <c r="Y32" i="8"/>
  <c r="B32" i="27"/>
  <c r="A32" s="1"/>
  <c r="Y36" i="8"/>
  <c r="B36" i="27" s="1"/>
  <c r="A36" s="1"/>
  <c r="Y40" i="8"/>
  <c r="B40" i="27"/>
  <c r="A40" s="1"/>
  <c r="Y44" i="8"/>
  <c r="B44" i="27" s="1"/>
  <c r="A44" s="1"/>
  <c r="Y48" i="8"/>
  <c r="B48" i="27"/>
  <c r="A48" s="1"/>
  <c r="Z11" i="8"/>
  <c r="C11" i="27" s="1"/>
  <c r="Z15" i="8"/>
  <c r="C15" i="27" s="1"/>
  <c r="Z19" i="8"/>
  <c r="C19" i="27" s="1"/>
  <c r="Z23" i="8"/>
  <c r="C23" i="27" s="1"/>
  <c r="Z27" i="8"/>
  <c r="C27" i="27" s="1"/>
  <c r="Z31" i="8"/>
  <c r="C31" i="27" s="1"/>
  <c r="Z35" i="8"/>
  <c r="C35" i="27" s="1"/>
  <c r="Z39" i="8"/>
  <c r="C39" i="27" s="1"/>
  <c r="Z43" i="8"/>
  <c r="C43" i="27" s="1"/>
  <c r="Z47" i="8"/>
  <c r="C47" i="27" s="1"/>
  <c r="Z51" i="8"/>
  <c r="C51" i="27" s="1"/>
  <c r="Z55" i="8"/>
  <c r="C55" i="27" s="1"/>
  <c r="Z59" i="8"/>
  <c r="C59" i="27" s="1"/>
  <c r="Z63" i="8"/>
  <c r="C63" i="27" s="1"/>
  <c r="Z67" i="8"/>
  <c r="C67" i="27" s="1"/>
  <c r="Z71" i="8"/>
  <c r="C71" i="27" s="1"/>
  <c r="Z75" i="8"/>
  <c r="C75" i="27" s="1"/>
  <c r="Z79" i="8"/>
  <c r="C79" i="27" s="1"/>
  <c r="Z83" i="8"/>
  <c r="C83" i="27" s="1"/>
  <c r="Z87" i="8"/>
  <c r="C87" i="27" s="1"/>
  <c r="Z91" i="8"/>
  <c r="C91" i="27" s="1"/>
  <c r="Z95" i="8"/>
  <c r="C95" i="27" s="1"/>
  <c r="Z99" i="8"/>
  <c r="C99" i="27" s="1"/>
  <c r="Z103" i="8"/>
  <c r="C103" i="27" s="1"/>
  <c r="Z107" i="8"/>
  <c r="C107" i="27" s="1"/>
  <c r="Z111" i="8"/>
  <c r="C111" i="27" s="1"/>
  <c r="Z115" i="8"/>
  <c r="C115" i="27" s="1"/>
  <c r="Z119" i="8"/>
  <c r="C119" i="27" s="1"/>
  <c r="Z123" i="8"/>
  <c r="C123" i="27" s="1"/>
  <c r="Z127" i="8"/>
  <c r="C127" i="27" s="1"/>
  <c r="Z131" i="8"/>
  <c r="C131" i="27" s="1"/>
  <c r="Z135" i="8"/>
  <c r="C135" i="27" s="1"/>
  <c r="Z139" i="8"/>
  <c r="C139" i="27" s="1"/>
  <c r="Z143" i="8"/>
  <c r="C143" i="27" s="1"/>
  <c r="Z147" i="8"/>
  <c r="C147" i="27" s="1"/>
  <c r="Z151" i="8"/>
  <c r="C151" i="27" s="1"/>
  <c r="Z155" i="8"/>
  <c r="C155" i="27" s="1"/>
  <c r="Z159" i="8"/>
  <c r="C159" i="27" s="1"/>
  <c r="Z163" i="8"/>
  <c r="C163" i="27" s="1"/>
  <c r="Z167" i="8"/>
  <c r="C167" i="27" s="1"/>
  <c r="Z171" i="8"/>
  <c r="C171" i="27" s="1"/>
  <c r="Z175" i="8"/>
  <c r="C175" i="27" s="1"/>
  <c r="Z179" i="8"/>
  <c r="C179" i="27" s="1"/>
  <c r="Z183" i="8"/>
  <c r="C183" i="27" s="1"/>
  <c r="Z187" i="8"/>
  <c r="C187" i="27" s="1"/>
  <c r="Z191" i="8"/>
  <c r="C191" i="27" s="1"/>
  <c r="Z195" i="8"/>
  <c r="C195" i="27" s="1"/>
  <c r="Z199" i="8"/>
  <c r="C199" i="27" s="1"/>
  <c r="Z203" i="8"/>
  <c r="C203" i="27" s="1"/>
  <c r="Z207" i="8"/>
  <c r="C207" i="27" s="1"/>
  <c r="Z211" i="8"/>
  <c r="C211" i="27" s="1"/>
  <c r="Z215" i="8"/>
  <c r="C215" i="27" s="1"/>
  <c r="Z219" i="8"/>
  <c r="C219" i="27" s="1"/>
  <c r="Z223" i="8"/>
  <c r="C223" i="27" s="1"/>
  <c r="Z227" i="8"/>
  <c r="C227" i="27" s="1"/>
  <c r="Z231" i="8"/>
  <c r="C231" i="27" s="1"/>
  <c r="Z235" i="8"/>
  <c r="C235" i="27" s="1"/>
  <c r="Z239" i="8"/>
  <c r="C239" i="27" s="1"/>
  <c r="Z243" i="8"/>
  <c r="C243" i="27" s="1"/>
  <c r="Z247" i="8"/>
  <c r="C247" i="27" s="1"/>
  <c r="Z251" i="8"/>
  <c r="C251" i="27" s="1"/>
  <c r="Z255" i="8"/>
  <c r="C255" i="27" s="1"/>
  <c r="Z259" i="8"/>
  <c r="C259" i="27" s="1"/>
  <c r="Z263" i="8"/>
  <c r="C263" i="27" s="1"/>
  <c r="Z267" i="8"/>
  <c r="C267" i="27" s="1"/>
  <c r="Z271" i="8"/>
  <c r="C271" i="27" s="1"/>
  <c r="Z275" i="8"/>
  <c r="C275" i="27" s="1"/>
  <c r="Z279" i="8"/>
  <c r="C279" i="27" s="1"/>
  <c r="Z283" i="8"/>
  <c r="C283" i="27" s="1"/>
  <c r="Z287" i="8"/>
  <c r="Z291"/>
  <c r="Z295"/>
  <c r="Z299"/>
  <c r="Y5"/>
  <c r="B5" i="27" s="1"/>
  <c r="A5" s="1"/>
  <c r="Y9" i="8"/>
  <c r="B9" i="27" s="1"/>
  <c r="A9" s="1"/>
  <c r="Y13" i="8"/>
  <c r="B13" i="27"/>
  <c r="A13" s="1"/>
  <c r="Y17" i="8"/>
  <c r="B17" i="27" s="1"/>
  <c r="A17" s="1"/>
  <c r="Y21" i="8"/>
  <c r="B21" i="27"/>
  <c r="A21" s="1"/>
  <c r="Y25" i="8"/>
  <c r="B25" i="27" s="1"/>
  <c r="A25" s="1"/>
  <c r="Y29" i="8"/>
  <c r="B29" i="27"/>
  <c r="A29" s="1"/>
  <c r="Y33" i="8"/>
  <c r="Y37"/>
  <c r="B37" i="27"/>
  <c r="A37" s="1"/>
  <c r="Y41" i="8"/>
  <c r="B41" i="27" s="1"/>
  <c r="A41" s="1"/>
  <c r="Y45" i="8"/>
  <c r="B45" i="27"/>
  <c r="A45" s="1"/>
  <c r="Z12" i="8"/>
  <c r="C12" i="27" s="1"/>
  <c r="Z16" i="8"/>
  <c r="C16" i="27" s="1"/>
  <c r="Z20" i="8"/>
  <c r="C20" i="27" s="1"/>
  <c r="Z24" i="8"/>
  <c r="C24" i="27" s="1"/>
  <c r="Z28" i="8"/>
  <c r="C28" i="27" s="1"/>
  <c r="Z32" i="8"/>
  <c r="C32" i="27" s="1"/>
  <c r="Z36" i="8"/>
  <c r="C36" i="27" s="1"/>
  <c r="Z40" i="8"/>
  <c r="C40" i="27" s="1"/>
  <c r="Z44" i="8"/>
  <c r="C44" i="27" s="1"/>
  <c r="Z48" i="8"/>
  <c r="C48" i="27" s="1"/>
  <c r="Z52" i="8"/>
  <c r="C52" i="27" s="1"/>
  <c r="Z56" i="8"/>
  <c r="C56" i="27" s="1"/>
  <c r="Z60" i="8"/>
  <c r="C60" i="27" s="1"/>
  <c r="Z64" i="8"/>
  <c r="C64" i="27" s="1"/>
  <c r="Z68" i="8"/>
  <c r="C68" i="27" s="1"/>
  <c r="Z72" i="8"/>
  <c r="C72" i="27" s="1"/>
  <c r="Z76" i="8"/>
  <c r="C76" i="27" s="1"/>
  <c r="Z80" i="8"/>
  <c r="C80" i="27" s="1"/>
  <c r="Z84" i="8"/>
  <c r="C84" i="27" s="1"/>
  <c r="Z88" i="8"/>
  <c r="C88" i="27" s="1"/>
  <c r="Z92" i="8"/>
  <c r="C92" i="27" s="1"/>
  <c r="Z96" i="8"/>
  <c r="C96" i="27" s="1"/>
  <c r="Z100" i="8"/>
  <c r="C100" i="27" s="1"/>
  <c r="Z104" i="8"/>
  <c r="C104" i="27" s="1"/>
  <c r="Z108" i="8"/>
  <c r="C108" i="27" s="1"/>
  <c r="Z112" i="8"/>
  <c r="C112" i="27" s="1"/>
  <c r="Z116" i="8"/>
  <c r="C116" i="27" s="1"/>
  <c r="Z120" i="8"/>
  <c r="C120" i="27" s="1"/>
  <c r="Z124" i="8"/>
  <c r="C124" i="27" s="1"/>
  <c r="Z128" i="8"/>
  <c r="C128" i="27" s="1"/>
  <c r="Z132" i="8"/>
  <c r="C132" i="27" s="1"/>
  <c r="Z136" i="8"/>
  <c r="C136" i="27" s="1"/>
  <c r="Z140" i="8"/>
  <c r="C140" i="27" s="1"/>
  <c r="Z144" i="8"/>
  <c r="C144" i="27" s="1"/>
  <c r="Z148" i="8"/>
  <c r="C148" i="27" s="1"/>
  <c r="Z152" i="8"/>
  <c r="C152" i="27" s="1"/>
  <c r="Z156" i="8"/>
  <c r="C156" i="27" s="1"/>
  <c r="Z160" i="8"/>
  <c r="C160" i="27" s="1"/>
  <c r="Z164" i="8"/>
  <c r="C164" i="27" s="1"/>
  <c r="Z168" i="8"/>
  <c r="C168" i="27" s="1"/>
  <c r="Z172" i="8"/>
  <c r="C172" i="27" s="1"/>
  <c r="Z176" i="8"/>
  <c r="C176" i="27" s="1"/>
  <c r="Z180" i="8"/>
  <c r="C180" i="27" s="1"/>
  <c r="Z184" i="8"/>
  <c r="C184" i="27" s="1"/>
  <c r="Z188" i="8"/>
  <c r="C188" i="27" s="1"/>
  <c r="Z192" i="8"/>
  <c r="C192" i="27" s="1"/>
  <c r="Z196" i="8"/>
  <c r="C196" i="27" s="1"/>
  <c r="Z200" i="8"/>
  <c r="C200" i="27" s="1"/>
  <c r="Z204" i="8"/>
  <c r="C204" i="27" s="1"/>
  <c r="Z208" i="8"/>
  <c r="C208" i="27" s="1"/>
  <c r="Z212" i="8"/>
  <c r="C212" i="27" s="1"/>
  <c r="Z216" i="8"/>
  <c r="C216" i="27" s="1"/>
  <c r="Z220" i="8"/>
  <c r="C220" i="27" s="1"/>
  <c r="Z224" i="8"/>
  <c r="C224" i="27" s="1"/>
  <c r="Z228" i="8"/>
  <c r="C228" i="27" s="1"/>
  <c r="Z232" i="8"/>
  <c r="C232" i="27" s="1"/>
  <c r="Z236" i="8"/>
  <c r="C236" i="27" s="1"/>
  <c r="Z240" i="8"/>
  <c r="C240" i="27" s="1"/>
  <c r="Z244" i="8"/>
  <c r="C244" i="27" s="1"/>
  <c r="Z248" i="8"/>
  <c r="C248" i="27" s="1"/>
  <c r="Z252" i="8"/>
  <c r="C252" i="27" s="1"/>
  <c r="Z256" i="8"/>
  <c r="C256" i="27" s="1"/>
  <c r="Z260" i="8"/>
  <c r="C260" i="27" s="1"/>
  <c r="Z264" i="8"/>
  <c r="C264" i="27" s="1"/>
  <c r="Z268" i="8"/>
  <c r="C268" i="27" s="1"/>
  <c r="Z272" i="8"/>
  <c r="C272" i="27" s="1"/>
  <c r="Z276" i="8"/>
  <c r="C276" i="27" s="1"/>
  <c r="Z280" i="8"/>
  <c r="C280" i="27" s="1"/>
  <c r="Z284" i="8"/>
  <c r="C284" i="27" s="1"/>
  <c r="Z288" i="8"/>
  <c r="Z292"/>
  <c r="Z296"/>
  <c r="Z300"/>
  <c r="Y6"/>
  <c r="B6" i="27" s="1"/>
  <c r="A6" s="1"/>
  <c r="Y10" i="8"/>
  <c r="B10" i="27" s="1"/>
  <c r="Y14" i="8"/>
  <c r="B14" i="27" s="1"/>
  <c r="A14" s="1"/>
  <c r="Y18" i="8"/>
  <c r="B18" i="27"/>
  <c r="A18" s="1"/>
  <c r="Y22" i="8"/>
  <c r="B22" i="27" s="1"/>
  <c r="A22" s="1"/>
  <c r="Y26" i="8"/>
  <c r="B26" i="27"/>
  <c r="A26" s="1"/>
  <c r="Y30" i="8"/>
  <c r="B30" i="27" s="1"/>
  <c r="Y34" i="8"/>
  <c r="B34" i="27"/>
  <c r="A34" s="1"/>
  <c r="Y38" i="8"/>
  <c r="B38" i="27" s="1"/>
  <c r="A38" s="1"/>
  <c r="Y42" i="8"/>
  <c r="B42" i="27"/>
  <c r="A42" s="1"/>
  <c r="Y46" i="8"/>
  <c r="B46" i="27" s="1"/>
  <c r="A46" s="1"/>
  <c r="Z17" i="8"/>
  <c r="C17" i="27"/>
  <c r="Z33" i="8"/>
  <c r="C33" i="27"/>
  <c r="Z49" i="8"/>
  <c r="C49" i="27"/>
  <c r="Z65" i="8"/>
  <c r="C65" i="27"/>
  <c r="Z81" i="8"/>
  <c r="C81" i="27"/>
  <c r="Z97" i="8"/>
  <c r="C97" i="27"/>
  <c r="Z113" i="8"/>
  <c r="C113" i="27"/>
  <c r="Z129" i="8"/>
  <c r="C129" i="27"/>
  <c r="Z145" i="8"/>
  <c r="C145" i="27"/>
  <c r="Z161" i="8"/>
  <c r="C161" i="27"/>
  <c r="Z177" i="8"/>
  <c r="C177" i="27"/>
  <c r="Z193" i="8"/>
  <c r="C193" i="27"/>
  <c r="Z209" i="8"/>
  <c r="C209" i="27"/>
  <c r="Z225" i="8"/>
  <c r="C225" i="27"/>
  <c r="Z241" i="8"/>
  <c r="C241" i="27"/>
  <c r="Z257" i="8"/>
  <c r="C257" i="27"/>
  <c r="Z273" i="8"/>
  <c r="C273" i="27"/>
  <c r="Z289" i="8"/>
  <c r="Y7"/>
  <c r="B7" i="27" s="1"/>
  <c r="A7" s="1"/>
  <c r="Y23" i="8"/>
  <c r="B23" i="27" s="1"/>
  <c r="A23" s="1"/>
  <c r="Y39" i="8"/>
  <c r="B39" i="27"/>
  <c r="A39" s="1"/>
  <c r="Y50" i="8"/>
  <c r="B50" i="27" s="1"/>
  <c r="A50" s="1"/>
  <c r="Y54" i="8"/>
  <c r="B54" i="27"/>
  <c r="A54" s="1"/>
  <c r="Y58" i="8"/>
  <c r="B58" i="27" s="1"/>
  <c r="A58" s="1"/>
  <c r="Y62" i="8"/>
  <c r="B62" i="27"/>
  <c r="A62" s="1"/>
  <c r="Y66" i="8"/>
  <c r="B66" i="27" s="1"/>
  <c r="A66" s="1"/>
  <c r="Y70" i="8"/>
  <c r="B70" i="27"/>
  <c r="A70" s="1"/>
  <c r="Y74" i="8"/>
  <c r="B74" i="27" s="1"/>
  <c r="A74" s="1"/>
  <c r="Y78" i="8"/>
  <c r="B78" i="27"/>
  <c r="A78" s="1"/>
  <c r="Y82" i="8"/>
  <c r="B82" i="27" s="1"/>
  <c r="A82" s="1"/>
  <c r="Y86" i="8"/>
  <c r="B86" i="27"/>
  <c r="A86" s="1"/>
  <c r="Y90" i="8"/>
  <c r="B90" i="27" s="1"/>
  <c r="A90" s="1"/>
  <c r="Y94" i="8"/>
  <c r="Y98"/>
  <c r="Y102"/>
  <c r="B102" i="27"/>
  <c r="A102" s="1"/>
  <c r="Y106" i="8"/>
  <c r="Y110"/>
  <c r="B110" i="27"/>
  <c r="A110" s="1"/>
  <c r="Y114" i="8"/>
  <c r="Y118"/>
  <c r="B118" i="27"/>
  <c r="A118" s="1"/>
  <c r="Y122" i="8"/>
  <c r="Y126"/>
  <c r="B126" i="27"/>
  <c r="A126" s="1"/>
  <c r="Y130" i="8"/>
  <c r="Y134"/>
  <c r="B134" i="27"/>
  <c r="A134" s="1"/>
  <c r="Y138" i="8"/>
  <c r="Y142"/>
  <c r="Y146"/>
  <c r="B146" i="27" s="1"/>
  <c r="A146" s="1"/>
  <c r="Y150" i="8"/>
  <c r="B150" i="27"/>
  <c r="A150" s="1"/>
  <c r="Y154" i="8"/>
  <c r="Y158"/>
  <c r="Y162"/>
  <c r="Y166"/>
  <c r="B166" i="27"/>
  <c r="A166" s="1"/>
  <c r="Y170" i="8"/>
  <c r="Y174"/>
  <c r="B174" i="27"/>
  <c r="A174" s="1"/>
  <c r="Y178" i="8"/>
  <c r="B178" i="27" s="1"/>
  <c r="A178" s="1"/>
  <c r="Y182" i="8"/>
  <c r="B182" i="27"/>
  <c r="A182" s="1"/>
  <c r="Y186" i="8"/>
  <c r="Y190"/>
  <c r="Y194"/>
  <c r="B194" i="27" s="1"/>
  <c r="A194"/>
  <c r="Y198" i="8"/>
  <c r="B198" i="27"/>
  <c r="A198" s="1"/>
  <c r="Y202" i="8"/>
  <c r="B202" i="27" s="1"/>
  <c r="A202" s="1"/>
  <c r="Y206" i="8"/>
  <c r="B206" i="27"/>
  <c r="A206" s="1"/>
  <c r="Y210" i="8"/>
  <c r="B210" i="27" s="1"/>
  <c r="A210" s="1"/>
  <c r="Y214" i="8"/>
  <c r="B214" i="27"/>
  <c r="A214" s="1"/>
  <c r="Y218" i="8"/>
  <c r="Y222"/>
  <c r="Y226"/>
  <c r="B226" i="27" s="1"/>
  <c r="A226"/>
  <c r="Y230" i="8"/>
  <c r="B230" i="27"/>
  <c r="A230" s="1"/>
  <c r="Y234" i="8"/>
  <c r="B234" i="27" s="1"/>
  <c r="A234"/>
  <c r="Y238" i="8"/>
  <c r="B238" i="27"/>
  <c r="A238" s="1"/>
  <c r="Y242" i="8"/>
  <c r="Y246"/>
  <c r="B246" i="27"/>
  <c r="A246" s="1"/>
  <c r="Y250" i="8"/>
  <c r="Y254"/>
  <c r="Y258"/>
  <c r="Y262"/>
  <c r="B262" i="27"/>
  <c r="A262" s="1"/>
  <c r="Y266" i="8"/>
  <c r="Y270"/>
  <c r="B270" i="27"/>
  <c r="A270" s="1"/>
  <c r="Y274" i="8"/>
  <c r="Y278"/>
  <c r="B278" i="27"/>
  <c r="A278" s="1"/>
  <c r="Y282" i="8"/>
  <c r="B282" i="27" s="1"/>
  <c r="A282" s="1"/>
  <c r="Y286" i="8"/>
  <c r="Y290"/>
  <c r="X290" s="1"/>
  <c r="Y294"/>
  <c r="X294" s="1"/>
  <c r="Y298"/>
  <c r="X298" s="1"/>
  <c r="Y2"/>
  <c r="B2" i="27" s="1"/>
  <c r="B223" i="28" s="1"/>
  <c r="Z21" i="8"/>
  <c r="C21" i="27"/>
  <c r="Z37" i="8"/>
  <c r="C37" i="27"/>
  <c r="Z53" i="8"/>
  <c r="C53" i="27"/>
  <c r="Z69" i="8"/>
  <c r="C69" i="27"/>
  <c r="Z85" i="8"/>
  <c r="C85" i="27"/>
  <c r="Z101" i="8"/>
  <c r="C101" i="27"/>
  <c r="Z117" i="8"/>
  <c r="C117" i="27"/>
  <c r="Z133" i="8"/>
  <c r="C133" i="27"/>
  <c r="Z149" i="8"/>
  <c r="C149" i="27"/>
  <c r="Z165" i="8"/>
  <c r="C165" i="27"/>
  <c r="Z181" i="8"/>
  <c r="C181" i="27"/>
  <c r="Z197" i="8"/>
  <c r="C197" i="27"/>
  <c r="Z213" i="8"/>
  <c r="C213" i="27"/>
  <c r="Z229" i="8"/>
  <c r="C229" i="27"/>
  <c r="Z245" i="8"/>
  <c r="C245" i="27"/>
  <c r="Z261" i="8"/>
  <c r="C261" i="27"/>
  <c r="Z277" i="8"/>
  <c r="C277" i="27"/>
  <c r="Z293" i="8"/>
  <c r="Y11"/>
  <c r="B11" i="27" s="1"/>
  <c r="A11" s="1"/>
  <c r="Y27" i="8"/>
  <c r="B27" i="27" s="1"/>
  <c r="A27"/>
  <c r="Y43" i="8"/>
  <c r="B43" i="27"/>
  <c r="A43" s="1"/>
  <c r="Y51" i="8"/>
  <c r="Y55"/>
  <c r="B55" i="27"/>
  <c r="A55" s="1"/>
  <c r="Y59" i="8"/>
  <c r="Y63"/>
  <c r="B63" i="27"/>
  <c r="A63" s="1"/>
  <c r="Y67" i="8"/>
  <c r="Y71"/>
  <c r="B71" i="27"/>
  <c r="A71" s="1"/>
  <c r="Y75" i="8"/>
  <c r="B75" i="27" s="1"/>
  <c r="A75" s="1"/>
  <c r="Y79" i="8"/>
  <c r="B79" i="27"/>
  <c r="A79" s="1"/>
  <c r="Y83" i="8"/>
  <c r="B83" i="27" s="1"/>
  <c r="A83" s="1"/>
  <c r="Y87" i="8"/>
  <c r="B87" i="27"/>
  <c r="A87" s="1"/>
  <c r="Y91" i="8"/>
  <c r="Y95"/>
  <c r="B95" i="27"/>
  <c r="A95" s="1"/>
  <c r="Y99" i="8"/>
  <c r="B99" i="27" s="1"/>
  <c r="A99"/>
  <c r="Y103" i="8"/>
  <c r="B103" i="27"/>
  <c r="A103" s="1"/>
  <c r="Y107" i="8"/>
  <c r="B107" i="27" s="1"/>
  <c r="A107"/>
  <c r="Y111" i="8"/>
  <c r="B111" i="27"/>
  <c r="A111" s="1"/>
  <c r="Y115" i="8"/>
  <c r="B115" i="27" s="1"/>
  <c r="A115"/>
  <c r="Y119" i="8"/>
  <c r="B119" i="27"/>
  <c r="A119" s="1"/>
  <c r="Y123" i="8"/>
  <c r="B123" i="27" s="1"/>
  <c r="A123" s="1"/>
  <c r="Y127" i="8"/>
  <c r="B127" i="27"/>
  <c r="A127" s="1"/>
  <c r="Y131" i="8"/>
  <c r="B131" i="27" s="1"/>
  <c r="A131" s="1"/>
  <c r="Y135" i="8"/>
  <c r="B135" i="27"/>
  <c r="A135" s="1"/>
  <c r="Y139" i="8"/>
  <c r="Y143"/>
  <c r="B143" i="27"/>
  <c r="A143" s="1"/>
  <c r="Y147" i="8"/>
  <c r="B147" i="27" s="1"/>
  <c r="A147"/>
  <c r="Y151" i="8"/>
  <c r="B151" i="27"/>
  <c r="A151" s="1"/>
  <c r="Y155" i="8"/>
  <c r="Y159"/>
  <c r="B159" i="27"/>
  <c r="A159" s="1"/>
  <c r="Y163" i="8"/>
  <c r="B163" i="27" s="1"/>
  <c r="A163" s="1"/>
  <c r="Y167" i="8"/>
  <c r="B167" i="27"/>
  <c r="A167" s="1"/>
  <c r="Y171" i="8"/>
  <c r="Y175"/>
  <c r="B175" i="27"/>
  <c r="A175" s="1"/>
  <c r="Y179" i="8"/>
  <c r="B179" i="27" s="1"/>
  <c r="A179" s="1"/>
  <c r="Y183" i="8"/>
  <c r="B183" i="27"/>
  <c r="A183" s="1"/>
  <c r="Y187" i="8"/>
  <c r="Y191"/>
  <c r="B191" i="27"/>
  <c r="A191" s="1"/>
  <c r="Y195" i="8"/>
  <c r="B195" i="27" s="1"/>
  <c r="A195"/>
  <c r="Y199" i="8"/>
  <c r="B199" i="27"/>
  <c r="A199" s="1"/>
  <c r="Y203" i="8"/>
  <c r="Y207"/>
  <c r="B207" i="27"/>
  <c r="A207" s="1"/>
  <c r="Y211" i="8"/>
  <c r="Y215"/>
  <c r="B215" i="27"/>
  <c r="A215" s="1"/>
  <c r="Y219" i="8"/>
  <c r="Y223"/>
  <c r="B223" i="27"/>
  <c r="A223" s="1"/>
  <c r="Y227" i="8"/>
  <c r="Y231"/>
  <c r="B231" i="27"/>
  <c r="A231" s="1"/>
  <c r="Y235" i="8"/>
  <c r="Y239"/>
  <c r="B239" i="27"/>
  <c r="A239" s="1"/>
  <c r="Y243" i="8"/>
  <c r="B243" i="27" s="1"/>
  <c r="A243" s="1"/>
  <c r="Y247" i="8"/>
  <c r="B247" i="27"/>
  <c r="A247" s="1"/>
  <c r="Y251" i="8"/>
  <c r="Y255"/>
  <c r="B255" i="27"/>
  <c r="A255" s="1"/>
  <c r="Y259" i="8"/>
  <c r="B259" i="27" s="1"/>
  <c r="A259"/>
  <c r="Y263" i="8"/>
  <c r="B263" i="27"/>
  <c r="A263" s="1"/>
  <c r="Y267" i="8"/>
  <c r="Y271"/>
  <c r="B271" i="27"/>
  <c r="A271" s="1"/>
  <c r="Y275" i="8"/>
  <c r="B275" i="27" s="1"/>
  <c r="A275" s="1"/>
  <c r="Y279" i="8"/>
  <c r="B279" i="27"/>
  <c r="A279" s="1"/>
  <c r="Y283" i="8"/>
  <c r="B283" i="27" s="1"/>
  <c r="A283" s="1"/>
  <c r="Y287" i="8"/>
  <c r="X287"/>
  <c r="Y291"/>
  <c r="X291"/>
  <c r="Z9"/>
  <c r="C9" i="27"/>
  <c r="Z25" i="8"/>
  <c r="C25" i="27"/>
  <c r="Z41" i="8"/>
  <c r="C41" i="27"/>
  <c r="Z57" i="8"/>
  <c r="C57" i="27"/>
  <c r="Z73" i="8"/>
  <c r="C73" i="27"/>
  <c r="Z89" i="8"/>
  <c r="C89" i="27"/>
  <c r="Z105" i="8"/>
  <c r="C105" i="27"/>
  <c r="Z121" i="8"/>
  <c r="C121" i="27"/>
  <c r="Z137" i="8"/>
  <c r="C137" i="27"/>
  <c r="Z153" i="8"/>
  <c r="C153" i="27"/>
  <c r="Z169" i="8"/>
  <c r="C169" i="27"/>
  <c r="Z185" i="8"/>
  <c r="C185" i="27"/>
  <c r="Z201" i="8"/>
  <c r="C201" i="27"/>
  <c r="Z217" i="8"/>
  <c r="C217" i="27"/>
  <c r="Z233" i="8"/>
  <c r="C233" i="27"/>
  <c r="Z249" i="8"/>
  <c r="C249" i="27"/>
  <c r="Z265" i="8"/>
  <c r="C265" i="27"/>
  <c r="Z281" i="8"/>
  <c r="C281" i="27"/>
  <c r="Z297" i="8"/>
  <c r="Y15"/>
  <c r="Y31"/>
  <c r="B31" i="27"/>
  <c r="A31" s="1"/>
  <c r="Y47" i="8"/>
  <c r="Y52"/>
  <c r="B52" i="27"/>
  <c r="A52" s="1"/>
  <c r="Y56" i="8"/>
  <c r="B56" i="27" s="1"/>
  <c r="A56" s="1"/>
  <c r="Y60" i="8"/>
  <c r="B60" i="27"/>
  <c r="A60" s="1"/>
  <c r="Y64" i="8"/>
  <c r="B64" i="27" s="1"/>
  <c r="A64" s="1"/>
  <c r="Y68" i="8"/>
  <c r="B68" i="27"/>
  <c r="A68" s="1"/>
  <c r="Y72" i="8"/>
  <c r="B72" i="27" s="1"/>
  <c r="A72" s="1"/>
  <c r="Y76" i="8"/>
  <c r="B76" i="27"/>
  <c r="A76" s="1"/>
  <c r="Y80" i="8"/>
  <c r="Y84"/>
  <c r="B84" i="27"/>
  <c r="A84" s="1"/>
  <c r="Y88" i="8"/>
  <c r="Y92"/>
  <c r="B92" i="27"/>
  <c r="A92" s="1"/>
  <c r="Y96" i="8"/>
  <c r="B96" i="27" s="1"/>
  <c r="A96"/>
  <c r="Y100" i="8"/>
  <c r="B100" i="27"/>
  <c r="A100" s="1"/>
  <c r="Y104" i="8"/>
  <c r="B104" i="27" s="1"/>
  <c r="A104"/>
  <c r="Y108" i="8"/>
  <c r="B108" i="27"/>
  <c r="A108" s="1"/>
  <c r="Y112" i="8"/>
  <c r="Y116"/>
  <c r="B116" i="27"/>
  <c r="A116" s="1"/>
  <c r="Y120" i="8"/>
  <c r="B120" i="27" s="1"/>
  <c r="A120"/>
  <c r="Y124" i="8"/>
  <c r="B124" i="27"/>
  <c r="A124" s="1"/>
  <c r="Y128" i="8"/>
  <c r="Y132"/>
  <c r="B132" i="27"/>
  <c r="A132" s="1"/>
  <c r="Y136" i="8"/>
  <c r="Y140"/>
  <c r="B140" i="27"/>
  <c r="A140" s="1"/>
  <c r="Y144" i="8"/>
  <c r="Y148"/>
  <c r="B148" i="27"/>
  <c r="A148" s="1"/>
  <c r="Y152" i="8"/>
  <c r="Y156"/>
  <c r="B156" i="27"/>
  <c r="A156" s="1"/>
  <c r="Y160" i="8"/>
  <c r="Y164"/>
  <c r="B164" i="27"/>
  <c r="A164" s="1"/>
  <c r="Y168" i="8"/>
  <c r="B168" i="27" s="1"/>
  <c r="A168" s="1"/>
  <c r="Y172" i="8"/>
  <c r="B172" i="27"/>
  <c r="A172" s="1"/>
  <c r="Y176" i="8"/>
  <c r="Y180"/>
  <c r="B180" i="27"/>
  <c r="A180" s="1"/>
  <c r="Y184" i="8"/>
  <c r="B184" i="27" s="1"/>
  <c r="A184"/>
  <c r="Y188" i="8"/>
  <c r="B188" i="27"/>
  <c r="A188" s="1"/>
  <c r="Y192" i="8"/>
  <c r="B192" i="27" s="1"/>
  <c r="A192"/>
  <c r="Y196" i="8"/>
  <c r="B196" i="27"/>
  <c r="A196" s="1"/>
  <c r="Y200" i="8"/>
  <c r="Y204"/>
  <c r="B204" i="27"/>
  <c r="A204" s="1"/>
  <c r="Y208" i="8"/>
  <c r="Y212"/>
  <c r="B212" i="27"/>
  <c r="A212" s="1"/>
  <c r="Y216" i="8"/>
  <c r="B216" i="27" s="1"/>
  <c r="A216" s="1"/>
  <c r="Y220" i="8"/>
  <c r="B220" i="27"/>
  <c r="A220" s="1"/>
  <c r="Y224" i="8"/>
  <c r="Y228"/>
  <c r="B228" i="27"/>
  <c r="A228" s="1"/>
  <c r="Y232" i="8"/>
  <c r="Y236"/>
  <c r="B236" i="27"/>
  <c r="A236" s="1"/>
  <c r="Y240" i="8"/>
  <c r="Y244"/>
  <c r="B244" i="27"/>
  <c r="A244" s="1"/>
  <c r="Y248" i="8"/>
  <c r="Y252"/>
  <c r="B252" i="27"/>
  <c r="A252" s="1"/>
  <c r="Y256" i="8"/>
  <c r="B256" i="27" s="1"/>
  <c r="A256"/>
  <c r="Y260" i="8"/>
  <c r="B260" i="27"/>
  <c r="A260" s="1"/>
  <c r="Y264" i="8"/>
  <c r="Y268"/>
  <c r="B268" i="27"/>
  <c r="A268" s="1"/>
  <c r="Y272" i="8"/>
  <c r="Y276"/>
  <c r="B276" i="27"/>
  <c r="A276" s="1"/>
  <c r="Y280" i="8"/>
  <c r="B280" i="27" s="1"/>
  <c r="A280" s="1"/>
  <c r="Y284" i="8"/>
  <c r="B284" i="27"/>
  <c r="A284" s="1"/>
  <c r="Y288" i="8"/>
  <c r="X288" s="1"/>
  <c r="Y292"/>
  <c r="X292" s="1"/>
  <c r="Y296"/>
  <c r="X296" s="1"/>
  <c r="Y300"/>
  <c r="X300" s="1"/>
  <c r="Y295"/>
  <c r="X295" s="1"/>
  <c r="Y281"/>
  <c r="Y265"/>
  <c r="B265" i="27"/>
  <c r="A265" s="1"/>
  <c r="Y249" i="8"/>
  <c r="B249" i="27" s="1"/>
  <c r="A249"/>
  <c r="Y233" i="8"/>
  <c r="Y217"/>
  <c r="B217" i="27" s="1"/>
  <c r="A217" s="1"/>
  <c r="Y201" i="8"/>
  <c r="B201" i="27"/>
  <c r="A201" s="1"/>
  <c r="Y185" i="8"/>
  <c r="B185" i="27" s="1"/>
  <c r="A185" s="1"/>
  <c r="Y169" i="8"/>
  <c r="Y153"/>
  <c r="Y137"/>
  <c r="B137" i="27"/>
  <c r="A137" s="1"/>
  <c r="Y121" i="8"/>
  <c r="B121" i="27" s="1"/>
  <c r="A121"/>
  <c r="Y105" i="8"/>
  <c r="Y89"/>
  <c r="Y73"/>
  <c r="B73" i="27"/>
  <c r="A73" s="1"/>
  <c r="Y57" i="8"/>
  <c r="Y19"/>
  <c r="B19" i="27"/>
  <c r="A19" s="1"/>
  <c r="Z253" i="8"/>
  <c r="C253" i="27" s="1"/>
  <c r="Z189" i="8"/>
  <c r="C189" i="27" s="1"/>
  <c r="Z125" i="8"/>
  <c r="C125" i="27" s="1"/>
  <c r="Z61" i="8"/>
  <c r="C61" i="27" s="1"/>
  <c r="Y289" i="8"/>
  <c r="X289" s="1"/>
  <c r="Y241"/>
  <c r="B241" i="27" s="1"/>
  <c r="A241"/>
  <c r="Y209" i="8"/>
  <c r="B209" i="27"/>
  <c r="A209" s="1"/>
  <c r="Y161" i="8"/>
  <c r="Y113"/>
  <c r="B113" i="27"/>
  <c r="A113" s="1"/>
  <c r="Y65" i="8"/>
  <c r="Z221"/>
  <c r="C221" i="27"/>
  <c r="Z2" i="8"/>
  <c r="C2" i="27"/>
  <c r="Y293" i="8"/>
  <c r="X293" s="1"/>
  <c r="Y277"/>
  <c r="Y261"/>
  <c r="B261" i="27"/>
  <c r="A261" s="1"/>
  <c r="Y245" i="8"/>
  <c r="Y229"/>
  <c r="B229" i="27"/>
  <c r="A229" s="1"/>
  <c r="Y213" i="8"/>
  <c r="B213" i="27" s="1"/>
  <c r="A213" s="1"/>
  <c r="Y197" i="8"/>
  <c r="B197" i="27"/>
  <c r="A197" s="1"/>
  <c r="Y181" i="8"/>
  <c r="B181" i="27" s="1"/>
  <c r="A181" s="1"/>
  <c r="Y165" i="8"/>
  <c r="B165" i="27"/>
  <c r="A165" s="1"/>
  <c r="Y149" i="8"/>
  <c r="B149" i="27" s="1"/>
  <c r="A149" s="1"/>
  <c r="Y133" i="8"/>
  <c r="B133" i="27"/>
  <c r="A133" s="1"/>
  <c r="Y117" i="8"/>
  <c r="B117" i="27" s="1"/>
  <c r="A117" s="1"/>
  <c r="Y101" i="8"/>
  <c r="B101" i="27"/>
  <c r="A101" s="1"/>
  <c r="Y85" i="8"/>
  <c r="B85" i="27" s="1"/>
  <c r="A85" s="1"/>
  <c r="Y69" i="8"/>
  <c r="B69" i="27"/>
  <c r="A69" s="1"/>
  <c r="Y53" i="8"/>
  <c r="Y3"/>
  <c r="B3" i="27"/>
  <c r="Z237" i="8"/>
  <c r="C237" i="27"/>
  <c r="Z173" i="8"/>
  <c r="C173" i="27"/>
  <c r="Z109" i="8"/>
  <c r="C109" i="27"/>
  <c r="Z45" i="8"/>
  <c r="C45" i="27"/>
  <c r="Z7" i="8"/>
  <c r="C7" i="27"/>
  <c r="Z3" i="8"/>
  <c r="C3" i="27"/>
  <c r="Z10" i="8"/>
  <c r="C10" i="27"/>
  <c r="E11" i="26"/>
  <c r="E26"/>
  <c r="E172"/>
  <c r="E63"/>
  <c r="E160"/>
  <c r="E16"/>
  <c r="E83"/>
  <c r="E145"/>
  <c r="E240"/>
  <c r="E139"/>
  <c r="E34"/>
  <c r="E113"/>
  <c r="E4"/>
  <c r="E71"/>
  <c r="E133"/>
  <c r="E24"/>
  <c r="E134"/>
  <c r="E166"/>
  <c r="E223"/>
  <c r="E7"/>
  <c r="E23"/>
  <c r="E168"/>
  <c r="E247"/>
  <c r="E8"/>
  <c r="E248"/>
  <c r="E188"/>
  <c r="E204"/>
  <c r="E233"/>
  <c r="E18"/>
  <c r="Z8" i="8"/>
  <c r="C8" i="27" s="1"/>
  <c r="Z6" i="8"/>
  <c r="C6" i="27" s="1"/>
  <c r="Z5" i="8"/>
  <c r="C5" i="27" s="1"/>
  <c r="Z4" i="8"/>
  <c r="C4" i="27" s="1"/>
  <c r="AC3" i="19"/>
  <c r="AC4" s="1"/>
  <c r="AC5" s="1"/>
  <c r="X273" i="8"/>
  <c r="X97"/>
  <c r="X269"/>
  <c r="X4"/>
  <c r="X21"/>
  <c r="X24"/>
  <c r="X120"/>
  <c r="X257"/>
  <c r="X38"/>
  <c r="X238"/>
  <c r="B152" i="28"/>
  <c r="X226" i="8"/>
  <c r="X93"/>
  <c r="X63"/>
  <c r="X5"/>
  <c r="X100"/>
  <c r="X37"/>
  <c r="X157"/>
  <c r="X40"/>
  <c r="X6"/>
  <c r="X221"/>
  <c r="X43"/>
  <c r="X81"/>
  <c r="X8"/>
  <c r="A8" i="27"/>
  <c r="X285" i="8"/>
  <c r="X194"/>
  <c r="X255"/>
  <c r="X165"/>
  <c r="X127"/>
  <c r="X66"/>
  <c r="X116"/>
  <c r="X271"/>
  <c r="X79"/>
  <c r="X210"/>
  <c r="X52"/>
  <c r="X207"/>
  <c r="X143"/>
  <c r="X175"/>
  <c r="X82"/>
  <c r="X25"/>
  <c r="X147"/>
  <c r="X28"/>
  <c r="X141"/>
  <c r="X230"/>
  <c r="X205"/>
  <c r="B37" i="28"/>
  <c r="X177" i="8"/>
  <c r="B113" i="28"/>
  <c r="X241" i="8"/>
  <c r="X132"/>
  <c r="X68"/>
  <c r="X239"/>
  <c r="X159"/>
  <c r="X95"/>
  <c r="X149"/>
  <c r="X213"/>
  <c r="X178"/>
  <c r="X84"/>
  <c r="X223"/>
  <c r="X276"/>
  <c r="X111"/>
  <c r="X191"/>
  <c r="X146"/>
  <c r="X50"/>
  <c r="X3"/>
  <c r="A3" i="27"/>
  <c r="X54" i="8"/>
  <c r="X99"/>
  <c r="X249"/>
  <c r="X148"/>
  <c r="X196"/>
  <c r="X164"/>
  <c r="X113"/>
  <c r="X260"/>
  <c r="X228"/>
  <c r="C14" i="28"/>
  <c r="X156" i="8"/>
  <c r="X118"/>
  <c r="X12"/>
  <c r="X77"/>
  <c r="A10" i="27"/>
  <c r="X225" i="8"/>
  <c r="X202"/>
  <c r="X44"/>
  <c r="X280"/>
  <c r="X150"/>
  <c r="X115"/>
  <c r="X184"/>
  <c r="X49"/>
  <c r="X229"/>
  <c r="X133"/>
  <c r="X41"/>
  <c r="X195"/>
  <c r="X279"/>
  <c r="X29"/>
  <c r="X48"/>
  <c r="X70"/>
  <c r="X268"/>
  <c r="X246"/>
  <c r="X72"/>
  <c r="X42"/>
  <c r="X243"/>
  <c r="X134"/>
  <c r="X201"/>
  <c r="X101"/>
  <c r="X284"/>
  <c r="X214"/>
  <c r="X204"/>
  <c r="X282"/>
  <c r="X167"/>
  <c r="X87"/>
  <c r="X13"/>
  <c r="X31"/>
  <c r="X125"/>
  <c r="X259"/>
  <c r="X166"/>
  <c r="X86"/>
  <c r="X263"/>
  <c r="X182"/>
  <c r="X135"/>
  <c r="X56"/>
  <c r="X11"/>
  <c r="X189"/>
  <c r="X193"/>
  <c r="X275"/>
  <c r="X131"/>
  <c r="X102"/>
  <c r="X60"/>
  <c r="X23"/>
  <c r="X45"/>
  <c r="X215"/>
  <c r="X278"/>
  <c r="X262"/>
  <c r="X9"/>
  <c r="X85"/>
  <c r="X104"/>
  <c r="X234"/>
  <c r="X183"/>
  <c r="X140"/>
  <c r="X119"/>
  <c r="X55"/>
  <c r="X265"/>
  <c r="X217"/>
  <c r="X83"/>
  <c r="X236"/>
  <c r="X216"/>
  <c r="X198"/>
  <c r="X137"/>
  <c r="X73"/>
  <c r="X163"/>
  <c r="X71"/>
  <c r="X7"/>
  <c r="X179"/>
  <c r="X61"/>
  <c r="X168"/>
  <c r="X74"/>
  <c r="X26"/>
  <c r="X253"/>
  <c r="X107"/>
  <c r="X270"/>
  <c r="C136" i="28"/>
  <c r="B34"/>
  <c r="B229"/>
  <c r="B48"/>
  <c r="X174" i="8"/>
  <c r="C53" i="28"/>
  <c r="B151"/>
  <c r="B148"/>
  <c r="B241"/>
  <c r="X206" i="8"/>
  <c r="X34"/>
  <c r="B27" i="28"/>
  <c r="B205"/>
  <c r="B245" i="27"/>
  <c r="A245" s="1"/>
  <c r="X245" i="8"/>
  <c r="B169" i="27"/>
  <c r="A169"/>
  <c r="X169" i="8"/>
  <c r="B240" i="27"/>
  <c r="A240" s="1"/>
  <c r="X240" i="8"/>
  <c r="B160" i="27"/>
  <c r="A160" s="1"/>
  <c r="X160" i="8"/>
  <c r="B4" i="28"/>
  <c r="B207"/>
  <c r="B236"/>
  <c r="B160"/>
  <c r="B142"/>
  <c r="B164"/>
  <c r="B110"/>
  <c r="B231"/>
  <c r="B165"/>
  <c r="B217"/>
  <c r="B80"/>
  <c r="B157"/>
  <c r="B235"/>
  <c r="B65"/>
  <c r="B109"/>
  <c r="B185"/>
  <c r="B177"/>
  <c r="B17"/>
  <c r="B218"/>
  <c r="B162"/>
  <c r="B67"/>
  <c r="B93"/>
  <c r="B49"/>
  <c r="B41"/>
  <c r="B33"/>
  <c r="B44"/>
  <c r="B23"/>
  <c r="B16"/>
  <c r="B103"/>
  <c r="B98"/>
  <c r="B105"/>
  <c r="B6"/>
  <c r="B216"/>
  <c r="B250"/>
  <c r="B78"/>
  <c r="B219"/>
  <c r="B89"/>
  <c r="B71"/>
  <c r="B81"/>
  <c r="B114"/>
  <c r="B189"/>
  <c r="B62"/>
  <c r="B83"/>
  <c r="B30"/>
  <c r="B124"/>
  <c r="B77"/>
  <c r="B59"/>
  <c r="B53"/>
  <c r="B170"/>
  <c r="B156"/>
  <c r="B244"/>
  <c r="B136"/>
  <c r="B12"/>
  <c r="B143"/>
  <c r="B72"/>
  <c r="B122"/>
  <c r="B147"/>
  <c r="B52"/>
  <c r="B2"/>
  <c r="B190"/>
  <c r="B102"/>
  <c r="B172"/>
  <c r="B169"/>
  <c r="B74"/>
  <c r="B90"/>
  <c r="B199"/>
  <c r="B115"/>
  <c r="B107"/>
  <c r="B45"/>
  <c r="B214"/>
  <c r="B108"/>
  <c r="B21"/>
  <c r="B251"/>
  <c r="B132"/>
  <c r="B248"/>
  <c r="B222"/>
  <c r="B116"/>
  <c r="B112"/>
  <c r="B43"/>
  <c r="B159"/>
  <c r="B88"/>
  <c r="B8"/>
  <c r="B239"/>
  <c r="B138"/>
  <c r="B119"/>
  <c r="B254" i="27"/>
  <c r="A254"/>
  <c r="X254" i="8"/>
  <c r="B158" i="27"/>
  <c r="A158" s="1"/>
  <c r="X158" i="8"/>
  <c r="X27"/>
  <c r="X256"/>
  <c r="X192"/>
  <c r="X126"/>
  <c r="X96"/>
  <c r="X78"/>
  <c r="X64"/>
  <c r="C42" i="28"/>
  <c r="C163"/>
  <c r="C190"/>
  <c r="B73"/>
  <c r="B137"/>
  <c r="B228"/>
  <c r="B46"/>
  <c r="B201"/>
  <c r="B18"/>
  <c r="B154"/>
  <c r="B97"/>
  <c r="B161"/>
  <c r="B240"/>
  <c r="B105" i="27"/>
  <c r="A105"/>
  <c r="X105" i="8"/>
  <c r="B233" i="27"/>
  <c r="A233" s="1"/>
  <c r="X233" i="8"/>
  <c r="B128" i="27"/>
  <c r="A128" s="1"/>
  <c r="X128" i="8"/>
  <c r="B47" i="27"/>
  <c r="A47" s="1"/>
  <c r="X47" i="8"/>
  <c r="B203" i="27"/>
  <c r="A203" s="1"/>
  <c r="X203" i="8"/>
  <c r="B222" i="27"/>
  <c r="A222" s="1"/>
  <c r="X222" i="8"/>
  <c r="B190" i="27"/>
  <c r="A190"/>
  <c r="X190" i="8"/>
  <c r="B142" i="27"/>
  <c r="A142" s="1"/>
  <c r="X142" i="8"/>
  <c r="B94" i="27"/>
  <c r="A94"/>
  <c r="X94" i="8"/>
  <c r="B33" i="27"/>
  <c r="A33" s="1"/>
  <c r="X33" i="8"/>
  <c r="B20" i="27"/>
  <c r="A20"/>
  <c r="X20" i="8"/>
  <c r="B109" i="27"/>
  <c r="A109" s="1"/>
  <c r="X109" i="8"/>
  <c r="B237" i="27"/>
  <c r="A237"/>
  <c r="X237" i="8"/>
  <c r="X181"/>
  <c r="X19"/>
  <c r="X17"/>
  <c r="X39"/>
  <c r="X110"/>
  <c r="X62"/>
  <c r="X123"/>
  <c r="C13" i="28"/>
  <c r="C63"/>
  <c r="B232"/>
  <c r="B20"/>
  <c r="B193"/>
  <c r="B206"/>
  <c r="B168"/>
  <c r="B61"/>
  <c r="B133"/>
  <c r="B167"/>
  <c r="B153"/>
  <c r="B149"/>
  <c r="C7"/>
  <c r="C80"/>
  <c r="C186"/>
  <c r="C170"/>
  <c r="C150"/>
  <c r="C108"/>
  <c r="C132"/>
  <c r="C113"/>
  <c r="C250"/>
  <c r="C212"/>
  <c r="C157"/>
  <c r="C45"/>
  <c r="C110"/>
  <c r="C112"/>
  <c r="C217"/>
  <c r="C90"/>
  <c r="C171"/>
  <c r="C83"/>
  <c r="C168"/>
  <c r="C35"/>
  <c r="B144" i="27"/>
  <c r="A144" s="1"/>
  <c r="X144" i="8"/>
  <c r="B187" i="27"/>
  <c r="A187" s="1"/>
  <c r="X187" i="8"/>
  <c r="B286" i="27"/>
  <c r="A286" s="1"/>
  <c r="X286" i="8"/>
  <c r="B145" i="27"/>
  <c r="A145"/>
  <c r="X145" i="8"/>
  <c r="B35" i="27"/>
  <c r="A35" s="1"/>
  <c r="X35" i="8"/>
  <c r="X36"/>
  <c r="X173"/>
  <c r="X75"/>
  <c r="X283"/>
  <c r="X129"/>
  <c r="X18"/>
  <c r="C229" i="28"/>
  <c r="C204"/>
  <c r="B10"/>
  <c r="B180"/>
  <c r="B19"/>
  <c r="B163"/>
  <c r="B221"/>
  <c r="B13"/>
  <c r="B57"/>
  <c r="B101"/>
  <c r="B66"/>
  <c r="B186"/>
  <c r="B106" i="27"/>
  <c r="A106" s="1"/>
  <c r="X106" i="8"/>
  <c r="A30" i="27"/>
  <c r="B16"/>
  <c r="A16" s="1"/>
  <c r="X16" i="8"/>
  <c r="X199"/>
  <c r="X151"/>
  <c r="X124"/>
  <c r="X108"/>
  <c r="X92"/>
  <c r="X76"/>
  <c r="X247"/>
  <c r="X244"/>
  <c r="X212"/>
  <c r="X180"/>
  <c r="X103"/>
  <c r="X46"/>
  <c r="X32"/>
  <c r="X14"/>
  <c r="X172"/>
  <c r="X231"/>
  <c r="X252"/>
  <c r="X220"/>
  <c r="X188"/>
  <c r="X69"/>
  <c r="X185"/>
  <c r="X197"/>
  <c r="X121"/>
  <c r="X209"/>
  <c r="X261"/>
  <c r="C10" i="28"/>
  <c r="C2"/>
  <c r="C43"/>
  <c r="C19"/>
  <c r="C64"/>
  <c r="C44"/>
  <c r="C31"/>
  <c r="C34"/>
  <c r="C246"/>
  <c r="C178"/>
  <c r="C167"/>
  <c r="C92"/>
  <c r="C22"/>
  <c r="C158"/>
  <c r="C115"/>
  <c r="C133"/>
  <c r="C230"/>
  <c r="C70"/>
  <c r="C76"/>
  <c r="C156"/>
  <c r="C29"/>
  <c r="C97"/>
  <c r="C227"/>
  <c r="C71"/>
  <c r="C208"/>
  <c r="C219"/>
  <c r="C241"/>
  <c r="C102"/>
  <c r="C218"/>
  <c r="C199"/>
  <c r="C240"/>
  <c r="C182"/>
  <c r="X117" i="8"/>
  <c r="C87" i="28"/>
  <c r="C111"/>
  <c r="C15"/>
  <c r="C88"/>
  <c r="C72"/>
  <c r="C159"/>
  <c r="C46"/>
  <c r="C125"/>
  <c r="C238"/>
  <c r="C77"/>
  <c r="C140"/>
  <c r="C54"/>
  <c r="C57"/>
  <c r="C26"/>
  <c r="C37"/>
  <c r="C107"/>
  <c r="C119"/>
  <c r="C228"/>
  <c r="C203"/>
  <c r="C237"/>
  <c r="C176"/>
  <c r="C224"/>
  <c r="C142"/>
  <c r="C155"/>
  <c r="C184"/>
  <c r="C78"/>
  <c r="C174"/>
  <c r="C134"/>
  <c r="C249"/>
  <c r="C242"/>
  <c r="C8"/>
  <c r="C151"/>
  <c r="C225"/>
  <c r="C105"/>
  <c r="C145"/>
  <c r="C82"/>
  <c r="C117"/>
  <c r="C221"/>
  <c r="C59"/>
  <c r="C165"/>
  <c r="C245"/>
  <c r="C196"/>
  <c r="C30"/>
  <c r="C161"/>
  <c r="C183"/>
  <c r="C69"/>
  <c r="C153"/>
  <c r="C33"/>
  <c r="C41"/>
  <c r="C49"/>
  <c r="C121"/>
  <c r="C40"/>
  <c r="C175"/>
  <c r="C52"/>
  <c r="C48"/>
  <c r="C32"/>
  <c r="C60"/>
  <c r="C75"/>
  <c r="C223"/>
  <c r="C122"/>
  <c r="C236"/>
  <c r="C6"/>
  <c r="G8" i="13"/>
  <c r="G9"/>
  <c r="G10"/>
  <c r="G11"/>
  <c r="G12"/>
  <c r="G14"/>
  <c r="G15"/>
  <c r="G16"/>
  <c r="G17"/>
  <c r="G18"/>
  <c r="G20"/>
  <c r="G21"/>
  <c r="G22"/>
  <c r="G23"/>
  <c r="G24"/>
  <c r="G26"/>
  <c r="G27"/>
  <c r="G28"/>
  <c r="G29"/>
  <c r="G30"/>
  <c r="G32"/>
  <c r="G33"/>
  <c r="G34"/>
  <c r="G35"/>
  <c r="G36"/>
  <c r="G38"/>
  <c r="G39"/>
  <c r="G40"/>
  <c r="G41"/>
  <c r="G42"/>
  <c r="G44"/>
  <c r="G45"/>
  <c r="G46"/>
  <c r="G47"/>
  <c r="G48"/>
  <c r="G50"/>
  <c r="G51"/>
  <c r="G52"/>
  <c r="G53"/>
  <c r="G54"/>
  <c r="G56"/>
  <c r="G57"/>
  <c r="G58"/>
  <c r="G59"/>
  <c r="G60"/>
  <c r="G62"/>
  <c r="G63"/>
  <c r="G64"/>
  <c r="G65"/>
  <c r="G66"/>
  <c r="G68"/>
  <c r="G69"/>
  <c r="G70"/>
  <c r="G71"/>
  <c r="G72"/>
  <c r="G74"/>
  <c r="G75"/>
  <c r="G76"/>
  <c r="G77"/>
  <c r="G78"/>
  <c r="G80"/>
  <c r="G81"/>
  <c r="G82"/>
  <c r="G83"/>
  <c r="G84"/>
  <c r="G86"/>
  <c r="G87"/>
  <c r="G88"/>
  <c r="G89"/>
  <c r="G90"/>
  <c r="G92"/>
  <c r="G93"/>
  <c r="G94"/>
  <c r="G95"/>
  <c r="G96"/>
  <c r="G98"/>
  <c r="G99"/>
  <c r="G100"/>
  <c r="G101"/>
  <c r="G102"/>
  <c r="G104"/>
  <c r="G105"/>
  <c r="G106"/>
  <c r="G107"/>
  <c r="G108"/>
  <c r="G110"/>
  <c r="G111"/>
  <c r="G112"/>
  <c r="G113"/>
  <c r="G114"/>
  <c r="G116"/>
  <c r="G117"/>
  <c r="G118"/>
  <c r="G119"/>
  <c r="G120"/>
  <c r="G122"/>
  <c r="G123"/>
  <c r="G124"/>
  <c r="G125"/>
  <c r="G126"/>
  <c r="G128"/>
  <c r="G129"/>
  <c r="G130"/>
  <c r="G131"/>
  <c r="G132"/>
  <c r="G134"/>
  <c r="G135"/>
  <c r="G136"/>
  <c r="G137"/>
  <c r="G138"/>
  <c r="G140"/>
  <c r="G141"/>
  <c r="G142"/>
  <c r="G143"/>
  <c r="G144"/>
  <c r="G146"/>
  <c r="G147"/>
  <c r="G148"/>
  <c r="G149"/>
  <c r="G150"/>
  <c r="G152"/>
  <c r="G153"/>
  <c r="G154"/>
  <c r="G155"/>
  <c r="G156"/>
  <c r="G158"/>
  <c r="G159"/>
  <c r="G160"/>
  <c r="G161"/>
  <c r="G162"/>
  <c r="G164"/>
  <c r="G165"/>
  <c r="G166"/>
  <c r="G167"/>
  <c r="G168"/>
  <c r="G170"/>
  <c r="G171"/>
  <c r="G172"/>
  <c r="G173"/>
  <c r="G174"/>
  <c r="G176"/>
  <c r="G177"/>
  <c r="G178"/>
  <c r="G179"/>
  <c r="G180"/>
  <c r="G182"/>
  <c r="G183"/>
  <c r="G184"/>
  <c r="G185"/>
  <c r="G186"/>
  <c r="G188"/>
  <c r="G189"/>
  <c r="G190"/>
  <c r="G191"/>
  <c r="G192"/>
  <c r="G194"/>
  <c r="G195"/>
  <c r="G196"/>
  <c r="G197"/>
  <c r="G198"/>
  <c r="G200"/>
  <c r="G201"/>
  <c r="G202"/>
  <c r="G203"/>
  <c r="G204"/>
  <c r="G206"/>
  <c r="G207"/>
  <c r="G208"/>
  <c r="G209"/>
  <c r="G210"/>
  <c r="G212"/>
  <c r="G213"/>
  <c r="G214"/>
  <c r="G215"/>
  <c r="G216"/>
  <c r="G218"/>
  <c r="G219"/>
  <c r="G220"/>
  <c r="G221"/>
  <c r="G222"/>
  <c r="G224"/>
  <c r="G225"/>
  <c r="G226"/>
  <c r="G227"/>
  <c r="G228"/>
  <c r="G230"/>
  <c r="G231"/>
  <c r="G232"/>
  <c r="G233"/>
  <c r="G234"/>
  <c r="G236"/>
  <c r="G237"/>
  <c r="G238"/>
  <c r="G239"/>
  <c r="G240"/>
  <c r="G242"/>
  <c r="G243"/>
  <c r="G244"/>
  <c r="G245"/>
  <c r="G246"/>
  <c r="G248"/>
  <c r="G249"/>
  <c r="G250"/>
  <c r="G251"/>
  <c r="G252"/>
  <c r="G254"/>
  <c r="G255"/>
  <c r="G256"/>
  <c r="G257"/>
  <c r="G258"/>
  <c r="G260"/>
  <c r="G261"/>
  <c r="G262"/>
  <c r="G263"/>
  <c r="G264"/>
  <c r="G266"/>
  <c r="G267"/>
  <c r="G268"/>
  <c r="G269"/>
  <c r="G270"/>
  <c r="G272"/>
  <c r="G273"/>
  <c r="G274"/>
  <c r="G275"/>
  <c r="G276"/>
  <c r="G278"/>
  <c r="G279"/>
  <c r="G280"/>
  <c r="G281"/>
  <c r="G282"/>
  <c r="G284"/>
  <c r="G285"/>
  <c r="G286"/>
  <c r="G3"/>
  <c r="G4"/>
  <c r="G5"/>
  <c r="G6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F3" i="19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"/>
  <c r="D3" i="18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6"/>
  <c r="E6" s="1"/>
  <c r="D10"/>
  <c r="E10" s="1"/>
  <c r="D14"/>
  <c r="E14" s="1"/>
  <c r="D18"/>
  <c r="E18" s="1"/>
  <c r="D22"/>
  <c r="E22" s="1"/>
  <c r="D26"/>
  <c r="E26" s="1"/>
  <c r="D30"/>
  <c r="E30" s="1"/>
  <c r="D34"/>
  <c r="E34" s="1"/>
  <c r="D38"/>
  <c r="E38" s="1"/>
  <c r="D42"/>
  <c r="E42" s="1"/>
  <c r="D46"/>
  <c r="E46" s="1"/>
  <c r="D50"/>
  <c r="E50" s="1"/>
  <c r="D54"/>
  <c r="E54" s="1"/>
  <c r="D58"/>
  <c r="E58" s="1"/>
  <c r="D62"/>
  <c r="E62" s="1"/>
  <c r="D66"/>
  <c r="E66" s="1"/>
  <c r="D70"/>
  <c r="E70" s="1"/>
  <c r="D74"/>
  <c r="E74" s="1"/>
  <c r="D78"/>
  <c r="E78" s="1"/>
  <c r="D82"/>
  <c r="E82" s="1"/>
  <c r="D86"/>
  <c r="E86" s="1"/>
  <c r="D90"/>
  <c r="E90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8"/>
  <c r="E238" s="1"/>
  <c r="D246"/>
  <c r="E246" s="1"/>
  <c r="D95"/>
  <c r="E95" s="1"/>
  <c r="D99"/>
  <c r="E99" s="1"/>
  <c r="D103"/>
  <c r="E103" s="1"/>
  <c r="D107"/>
  <c r="E107" s="1"/>
  <c r="D111"/>
  <c r="E111" s="1"/>
  <c r="D115"/>
  <c r="E115" s="1"/>
  <c r="D119"/>
  <c r="E119" s="1"/>
  <c r="D123"/>
  <c r="E123" s="1"/>
  <c r="D127"/>
  <c r="E127" s="1"/>
  <c r="D131"/>
  <c r="E131" s="1"/>
  <c r="D135"/>
  <c r="E135" s="1"/>
  <c r="D139"/>
  <c r="E139" s="1"/>
  <c r="D143"/>
  <c r="E143" s="1"/>
  <c r="D147"/>
  <c r="E147" s="1"/>
  <c r="D151"/>
  <c r="E151" s="1"/>
  <c r="D155"/>
  <c r="E155" s="1"/>
  <c r="D159"/>
  <c r="E159" s="1"/>
  <c r="D163"/>
  <c r="E163" s="1"/>
  <c r="D167"/>
  <c r="E167" s="1"/>
  <c r="D171"/>
  <c r="E171" s="1"/>
  <c r="D175"/>
  <c r="E175" s="1"/>
  <c r="D179"/>
  <c r="E179" s="1"/>
  <c r="D183"/>
  <c r="E183" s="1"/>
  <c r="D187"/>
  <c r="E187" s="1"/>
  <c r="D191"/>
  <c r="E191" s="1"/>
  <c r="D195"/>
  <c r="E195" s="1"/>
  <c r="D199"/>
  <c r="E199" s="1"/>
  <c r="D203"/>
  <c r="E203" s="1"/>
  <c r="D207"/>
  <c r="E207" s="1"/>
  <c r="D211"/>
  <c r="E211" s="1"/>
  <c r="D215"/>
  <c r="E215" s="1"/>
  <c r="D219"/>
  <c r="E219" s="1"/>
  <c r="D223"/>
  <c r="E223" s="1"/>
  <c r="D227"/>
  <c r="E227" s="1"/>
  <c r="D231"/>
  <c r="E231" s="1"/>
  <c r="D235"/>
  <c r="E235" s="1"/>
  <c r="D239"/>
  <c r="E239" s="1"/>
  <c r="D243"/>
  <c r="E243" s="1"/>
  <c r="D247"/>
  <c r="E247" s="1"/>
  <c r="D251"/>
  <c r="E251" s="1"/>
  <c r="D240"/>
  <c r="E240" s="1"/>
  <c r="D248"/>
  <c r="E248" s="1"/>
  <c r="D92"/>
  <c r="E92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4"/>
  <c r="E244" s="1"/>
  <c r="D2"/>
  <c r="E2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34"/>
  <c r="E234" s="1"/>
  <c r="C234" s="1"/>
  <c r="D242"/>
  <c r="E242" s="1"/>
  <c r="D250"/>
  <c r="E250" s="1"/>
  <c r="D6" i="17"/>
  <c r="E6" s="1"/>
  <c r="D3"/>
  <c r="E3" s="1"/>
  <c r="D7"/>
  <c r="E7" s="1"/>
  <c r="D11"/>
  <c r="E11" s="1"/>
  <c r="D15"/>
  <c r="E15" s="1"/>
  <c r="D19"/>
  <c r="E19" s="1"/>
  <c r="D23"/>
  <c r="E23" s="1"/>
  <c r="D27"/>
  <c r="E27" s="1"/>
  <c r="D31"/>
  <c r="E31" s="1"/>
  <c r="D35"/>
  <c r="E35" s="1"/>
  <c r="D39"/>
  <c r="E39" s="1"/>
  <c r="D43"/>
  <c r="E43" s="1"/>
  <c r="D47"/>
  <c r="E47" s="1"/>
  <c r="D51"/>
  <c r="E51" s="1"/>
  <c r="D55"/>
  <c r="E55" s="1"/>
  <c r="D59"/>
  <c r="E59" s="1"/>
  <c r="D63"/>
  <c r="E63" s="1"/>
  <c r="D67"/>
  <c r="E67" s="1"/>
  <c r="D71"/>
  <c r="E71" s="1"/>
  <c r="D75"/>
  <c r="E75" s="1"/>
  <c r="D79"/>
  <c r="E79" s="1"/>
  <c r="D83"/>
  <c r="E83" s="1"/>
  <c r="D87"/>
  <c r="E87" s="1"/>
  <c r="D91"/>
  <c r="E91" s="1"/>
  <c r="D4"/>
  <c r="E4" s="1"/>
  <c r="D8"/>
  <c r="E8" s="1"/>
  <c r="D12"/>
  <c r="E12" s="1"/>
  <c r="D16"/>
  <c r="E16" s="1"/>
  <c r="D20"/>
  <c r="E20" s="1"/>
  <c r="D24"/>
  <c r="E24" s="1"/>
  <c r="D28"/>
  <c r="E28" s="1"/>
  <c r="D32"/>
  <c r="E32" s="1"/>
  <c r="D36"/>
  <c r="E36" s="1"/>
  <c r="D40"/>
  <c r="E40" s="1"/>
  <c r="D44"/>
  <c r="E44" s="1"/>
  <c r="D48"/>
  <c r="E48" s="1"/>
  <c r="D52"/>
  <c r="E52" s="1"/>
  <c r="D56"/>
  <c r="E56" s="1"/>
  <c r="D60"/>
  <c r="E60" s="1"/>
  <c r="D64"/>
  <c r="E64" s="1"/>
  <c r="D68"/>
  <c r="E68" s="1"/>
  <c r="D72"/>
  <c r="E72" s="1"/>
  <c r="D76"/>
  <c r="E76" s="1"/>
  <c r="D80"/>
  <c r="E80" s="1"/>
  <c r="D84"/>
  <c r="E84" s="1"/>
  <c r="D88"/>
  <c r="E88" s="1"/>
  <c r="D92"/>
  <c r="E92" s="1"/>
  <c r="D5"/>
  <c r="E5" s="1"/>
  <c r="D9"/>
  <c r="E9" s="1"/>
  <c r="D13"/>
  <c r="E13" s="1"/>
  <c r="D17"/>
  <c r="E17" s="1"/>
  <c r="D21"/>
  <c r="E21" s="1"/>
  <c r="D25"/>
  <c r="E25" s="1"/>
  <c r="D29"/>
  <c r="E29" s="1"/>
  <c r="D33"/>
  <c r="E33" s="1"/>
  <c r="D37"/>
  <c r="E37" s="1"/>
  <c r="D41"/>
  <c r="E41" s="1"/>
  <c r="D45"/>
  <c r="E45" s="1"/>
  <c r="D49"/>
  <c r="E49" s="1"/>
  <c r="D53"/>
  <c r="E53" s="1"/>
  <c r="D57"/>
  <c r="E57" s="1"/>
  <c r="D61"/>
  <c r="E61" s="1"/>
  <c r="D65"/>
  <c r="E65" s="1"/>
  <c r="D69"/>
  <c r="E69" s="1"/>
  <c r="D73"/>
  <c r="E73" s="1"/>
  <c r="D77"/>
  <c r="E77" s="1"/>
  <c r="D81"/>
  <c r="E81" s="1"/>
  <c r="D85"/>
  <c r="E85" s="1"/>
  <c r="D89"/>
  <c r="E89" s="1"/>
  <c r="D10"/>
  <c r="E10" s="1"/>
  <c r="D26"/>
  <c r="E26" s="1"/>
  <c r="D42"/>
  <c r="E42" s="1"/>
  <c r="D58"/>
  <c r="E58" s="1"/>
  <c r="D74"/>
  <c r="E74" s="1"/>
  <c r="D90"/>
  <c r="E90" s="1"/>
  <c r="D96"/>
  <c r="E96" s="1"/>
  <c r="D100"/>
  <c r="E100" s="1"/>
  <c r="D104"/>
  <c r="E104" s="1"/>
  <c r="D108"/>
  <c r="E108" s="1"/>
  <c r="D112"/>
  <c r="E112" s="1"/>
  <c r="D116"/>
  <c r="E116" s="1"/>
  <c r="D120"/>
  <c r="E120" s="1"/>
  <c r="D124"/>
  <c r="E124" s="1"/>
  <c r="D128"/>
  <c r="E128" s="1"/>
  <c r="D132"/>
  <c r="E132" s="1"/>
  <c r="D136"/>
  <c r="E136" s="1"/>
  <c r="D140"/>
  <c r="E140" s="1"/>
  <c r="D144"/>
  <c r="E144" s="1"/>
  <c r="D148"/>
  <c r="E148" s="1"/>
  <c r="D152"/>
  <c r="E152" s="1"/>
  <c r="D156"/>
  <c r="E156" s="1"/>
  <c r="D160"/>
  <c r="E160" s="1"/>
  <c r="D164"/>
  <c r="E164" s="1"/>
  <c r="D168"/>
  <c r="E168" s="1"/>
  <c r="D172"/>
  <c r="E172" s="1"/>
  <c r="D176"/>
  <c r="E176" s="1"/>
  <c r="D180"/>
  <c r="E180" s="1"/>
  <c r="D184"/>
  <c r="E184" s="1"/>
  <c r="D188"/>
  <c r="E188" s="1"/>
  <c r="D192"/>
  <c r="E192" s="1"/>
  <c r="D196"/>
  <c r="E196" s="1"/>
  <c r="D200"/>
  <c r="E200" s="1"/>
  <c r="D204"/>
  <c r="E204" s="1"/>
  <c r="D208"/>
  <c r="E208" s="1"/>
  <c r="D212"/>
  <c r="E212" s="1"/>
  <c r="D216"/>
  <c r="E216" s="1"/>
  <c r="D220"/>
  <c r="E220" s="1"/>
  <c r="D224"/>
  <c r="E224" s="1"/>
  <c r="D228"/>
  <c r="E228" s="1"/>
  <c r="D232"/>
  <c r="E232" s="1"/>
  <c r="D236"/>
  <c r="E236" s="1"/>
  <c r="D240"/>
  <c r="E240" s="1"/>
  <c r="D244"/>
  <c r="E244" s="1"/>
  <c r="D248"/>
  <c r="E248" s="1"/>
  <c r="D54"/>
  <c r="E54" s="1"/>
  <c r="D86"/>
  <c r="E86" s="1"/>
  <c r="D99"/>
  <c r="E99" s="1"/>
  <c r="D111"/>
  <c r="E111" s="1"/>
  <c r="D123"/>
  <c r="E123" s="1"/>
  <c r="D131"/>
  <c r="E131" s="1"/>
  <c r="D147"/>
  <c r="E147" s="1"/>
  <c r="D159"/>
  <c r="E159" s="1"/>
  <c r="D171"/>
  <c r="E171" s="1"/>
  <c r="D179"/>
  <c r="E179" s="1"/>
  <c r="D191"/>
  <c r="E191" s="1"/>
  <c r="D203"/>
  <c r="E203" s="1"/>
  <c r="D211"/>
  <c r="E211" s="1"/>
  <c r="D223"/>
  <c r="E223" s="1"/>
  <c r="D235"/>
  <c r="E235" s="1"/>
  <c r="D247"/>
  <c r="E247" s="1"/>
  <c r="D14"/>
  <c r="E14" s="1"/>
  <c r="D30"/>
  <c r="E30" s="1"/>
  <c r="D46"/>
  <c r="E46" s="1"/>
  <c r="D62"/>
  <c r="E62" s="1"/>
  <c r="D78"/>
  <c r="E78" s="1"/>
  <c r="D93"/>
  <c r="E93" s="1"/>
  <c r="D97"/>
  <c r="E97" s="1"/>
  <c r="D101"/>
  <c r="E101" s="1"/>
  <c r="D105"/>
  <c r="E105" s="1"/>
  <c r="D109"/>
  <c r="E109" s="1"/>
  <c r="D113"/>
  <c r="E113" s="1"/>
  <c r="D117"/>
  <c r="E117" s="1"/>
  <c r="D121"/>
  <c r="E121" s="1"/>
  <c r="D125"/>
  <c r="E125" s="1"/>
  <c r="D129"/>
  <c r="E129" s="1"/>
  <c r="D133"/>
  <c r="E133" s="1"/>
  <c r="D137"/>
  <c r="E137" s="1"/>
  <c r="D141"/>
  <c r="E141" s="1"/>
  <c r="D145"/>
  <c r="E145" s="1"/>
  <c r="D149"/>
  <c r="E149" s="1"/>
  <c r="D153"/>
  <c r="E153" s="1"/>
  <c r="D157"/>
  <c r="E157" s="1"/>
  <c r="D161"/>
  <c r="E161" s="1"/>
  <c r="D165"/>
  <c r="E165" s="1"/>
  <c r="D169"/>
  <c r="E169" s="1"/>
  <c r="D173"/>
  <c r="E173" s="1"/>
  <c r="D177"/>
  <c r="E177" s="1"/>
  <c r="D181"/>
  <c r="E181" s="1"/>
  <c r="D185"/>
  <c r="E185" s="1"/>
  <c r="D189"/>
  <c r="E189" s="1"/>
  <c r="D193"/>
  <c r="E193" s="1"/>
  <c r="D197"/>
  <c r="E197" s="1"/>
  <c r="D201"/>
  <c r="E201" s="1"/>
  <c r="D205"/>
  <c r="E205" s="1"/>
  <c r="D209"/>
  <c r="E209" s="1"/>
  <c r="D213"/>
  <c r="E213" s="1"/>
  <c r="D217"/>
  <c r="E217" s="1"/>
  <c r="D221"/>
  <c r="E221" s="1"/>
  <c r="D225"/>
  <c r="E225" s="1"/>
  <c r="D229"/>
  <c r="E229" s="1"/>
  <c r="D233"/>
  <c r="E233" s="1"/>
  <c r="D237"/>
  <c r="E237" s="1"/>
  <c r="D241"/>
  <c r="E241" s="1"/>
  <c r="D245"/>
  <c r="E245" s="1"/>
  <c r="D249"/>
  <c r="E249" s="1"/>
  <c r="D2"/>
  <c r="E2" s="1"/>
  <c r="D38"/>
  <c r="E38" s="1"/>
  <c r="D95"/>
  <c r="E95" s="1"/>
  <c r="D107"/>
  <c r="E107" s="1"/>
  <c r="D115"/>
  <c r="E115" s="1"/>
  <c r="D127"/>
  <c r="E127" s="1"/>
  <c r="D139"/>
  <c r="E139" s="1"/>
  <c r="D151"/>
  <c r="E151" s="1"/>
  <c r="D163"/>
  <c r="E163" s="1"/>
  <c r="D175"/>
  <c r="E175" s="1"/>
  <c r="D187"/>
  <c r="E187" s="1"/>
  <c r="D195"/>
  <c r="E195" s="1"/>
  <c r="D207"/>
  <c r="E207" s="1"/>
  <c r="D219"/>
  <c r="E219" s="1"/>
  <c r="D231"/>
  <c r="E231" s="1"/>
  <c r="D243"/>
  <c r="E243" s="1"/>
  <c r="D18"/>
  <c r="E18" s="1"/>
  <c r="D34"/>
  <c r="E34" s="1"/>
  <c r="D50"/>
  <c r="E50" s="1"/>
  <c r="D66"/>
  <c r="E66" s="1"/>
  <c r="D82"/>
  <c r="E82" s="1"/>
  <c r="D94"/>
  <c r="E94" s="1"/>
  <c r="D98"/>
  <c r="E98" s="1"/>
  <c r="D102"/>
  <c r="E102" s="1"/>
  <c r="D106"/>
  <c r="E106" s="1"/>
  <c r="D110"/>
  <c r="E110" s="1"/>
  <c r="D114"/>
  <c r="E114" s="1"/>
  <c r="D118"/>
  <c r="E118" s="1"/>
  <c r="D122"/>
  <c r="E122" s="1"/>
  <c r="D126"/>
  <c r="E126" s="1"/>
  <c r="D130"/>
  <c r="E130" s="1"/>
  <c r="D134"/>
  <c r="E134" s="1"/>
  <c r="D138"/>
  <c r="E138" s="1"/>
  <c r="D142"/>
  <c r="E142" s="1"/>
  <c r="D146"/>
  <c r="E146" s="1"/>
  <c r="D150"/>
  <c r="E150" s="1"/>
  <c r="D154"/>
  <c r="E154" s="1"/>
  <c r="D158"/>
  <c r="E158" s="1"/>
  <c r="D162"/>
  <c r="E162" s="1"/>
  <c r="D166"/>
  <c r="E166" s="1"/>
  <c r="D170"/>
  <c r="E170" s="1"/>
  <c r="D174"/>
  <c r="E174" s="1"/>
  <c r="D178"/>
  <c r="E178" s="1"/>
  <c r="D182"/>
  <c r="E182" s="1"/>
  <c r="D186"/>
  <c r="E186" s="1"/>
  <c r="D190"/>
  <c r="E190" s="1"/>
  <c r="D194"/>
  <c r="E194" s="1"/>
  <c r="D198"/>
  <c r="E198" s="1"/>
  <c r="D202"/>
  <c r="E202" s="1"/>
  <c r="D206"/>
  <c r="E206" s="1"/>
  <c r="D210"/>
  <c r="E210" s="1"/>
  <c r="D214"/>
  <c r="E214" s="1"/>
  <c r="D218"/>
  <c r="E218" s="1"/>
  <c r="D222"/>
  <c r="E222" s="1"/>
  <c r="D226"/>
  <c r="E226" s="1"/>
  <c r="D230"/>
  <c r="E230" s="1"/>
  <c r="D234"/>
  <c r="E234" s="1"/>
  <c r="D238"/>
  <c r="E238" s="1"/>
  <c r="D242"/>
  <c r="E242" s="1"/>
  <c r="D246"/>
  <c r="E246" s="1"/>
  <c r="D250"/>
  <c r="E250" s="1"/>
  <c r="D22"/>
  <c r="E22" s="1"/>
  <c r="D70"/>
  <c r="E70" s="1"/>
  <c r="D103"/>
  <c r="E103" s="1"/>
  <c r="D119"/>
  <c r="E119" s="1"/>
  <c r="D135"/>
  <c r="E135" s="1"/>
  <c r="D143"/>
  <c r="E143" s="1"/>
  <c r="D155"/>
  <c r="E155" s="1"/>
  <c r="D167"/>
  <c r="E167" s="1"/>
  <c r="D183"/>
  <c r="E183" s="1"/>
  <c r="D199"/>
  <c r="E199" s="1"/>
  <c r="D215"/>
  <c r="E215" s="1"/>
  <c r="D227"/>
  <c r="E227" s="1"/>
  <c r="D239"/>
  <c r="E239" s="1"/>
  <c r="D251"/>
  <c r="E251" s="1"/>
  <c r="L252" i="7"/>
  <c r="L6"/>
  <c r="L7"/>
  <c r="L8"/>
  <c r="L9"/>
  <c r="L10"/>
  <c r="L14"/>
  <c r="L15"/>
  <c r="L16"/>
  <c r="L17"/>
  <c r="L20"/>
  <c r="L22"/>
  <c r="L23"/>
  <c r="L24"/>
  <c r="L25"/>
  <c r="L29"/>
  <c r="L32"/>
  <c r="L33"/>
  <c r="L35"/>
  <c r="L38"/>
  <c r="L39"/>
  <c r="L40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C286" i="29"/>
  <c r="C277"/>
  <c r="C270"/>
  <c r="C249"/>
  <c r="C232"/>
  <c r="C200"/>
  <c r="C192"/>
  <c r="C184"/>
  <c r="C168"/>
  <c r="C160"/>
  <c r="C152"/>
  <c r="C136"/>
  <c r="C128"/>
  <c r="C120"/>
  <c r="C104"/>
  <c r="C245"/>
  <c r="C193"/>
  <c r="C177"/>
  <c r="C169"/>
  <c r="C161"/>
  <c r="C145"/>
  <c r="C137"/>
  <c r="C129"/>
  <c r="C121"/>
  <c r="C113"/>
  <c r="C105"/>
  <c r="C97"/>
  <c r="C81"/>
  <c r="C274"/>
  <c r="C247"/>
  <c r="C272"/>
  <c r="C230"/>
  <c r="C214"/>
  <c r="C189"/>
  <c r="C228"/>
  <c r="C220"/>
  <c r="C285"/>
  <c r="C269"/>
  <c r="C262"/>
  <c r="C253"/>
  <c r="C237"/>
  <c r="C229"/>
  <c r="C221"/>
  <c r="C205"/>
  <c r="C284"/>
  <c r="C275"/>
  <c r="C259"/>
  <c r="C263"/>
  <c r="C225"/>
  <c r="C208"/>
  <c r="C227"/>
  <c r="C212"/>
  <c r="C203"/>
  <c r="C188"/>
  <c r="C180"/>
  <c r="C172"/>
  <c r="C156"/>
  <c r="C148"/>
  <c r="C140"/>
  <c r="C124"/>
  <c r="C116"/>
  <c r="C108"/>
  <c r="C265"/>
  <c r="C243"/>
  <c r="C211"/>
  <c r="C282"/>
  <c r="C266"/>
  <c r="C257"/>
  <c r="C250"/>
  <c r="C241"/>
  <c r="C283"/>
  <c r="C276"/>
  <c r="C267"/>
  <c r="C260"/>
  <c r="C244"/>
  <c r="C256"/>
  <c r="C195"/>
  <c r="C187"/>
  <c r="C179"/>
  <c r="C171"/>
  <c r="C163"/>
  <c r="C147"/>
  <c r="C139"/>
  <c r="C131"/>
  <c r="C115"/>
  <c r="C107"/>
  <c r="C238"/>
  <c r="C222"/>
  <c r="C206"/>
  <c r="C190"/>
  <c r="C182"/>
  <c r="C174"/>
  <c r="C158"/>
  <c r="C150"/>
  <c r="C142"/>
  <c r="C126"/>
  <c r="C118"/>
  <c r="C110"/>
  <c r="C94"/>
  <c r="C86"/>
  <c r="C78"/>
  <c r="C240"/>
  <c r="C224"/>
  <c r="C258"/>
  <c r="C194"/>
  <c r="C280"/>
  <c r="C271"/>
  <c r="C264"/>
  <c r="C255"/>
  <c r="C248"/>
  <c r="C231"/>
  <c r="C223"/>
  <c r="C215"/>
  <c r="C234"/>
  <c r="C226"/>
  <c r="C210"/>
  <c r="C202"/>
  <c r="C235"/>
  <c r="C219"/>
  <c r="C204"/>
  <c r="C281"/>
  <c r="C199"/>
  <c r="C191"/>
  <c r="C183"/>
  <c r="C175"/>
  <c r="C159"/>
  <c r="C151"/>
  <c r="C143"/>
  <c r="C127"/>
  <c r="C119"/>
  <c r="C111"/>
  <c r="C254"/>
  <c r="C233"/>
  <c r="C217"/>
  <c r="C73"/>
  <c r="C65"/>
  <c r="C57"/>
  <c r="C49"/>
  <c r="C41"/>
  <c r="C33"/>
  <c r="C25"/>
  <c r="C9"/>
  <c r="C82"/>
  <c r="C90"/>
  <c r="C74"/>
  <c r="C58"/>
  <c r="C50"/>
  <c r="C42"/>
  <c r="C26"/>
  <c r="C18"/>
  <c r="C10"/>
  <c r="C87"/>
  <c r="C72"/>
  <c r="C56"/>
  <c r="C48"/>
  <c r="C40"/>
  <c r="C24"/>
  <c r="C16"/>
  <c r="C181"/>
  <c r="C173"/>
  <c r="C165"/>
  <c r="C157"/>
  <c r="C141"/>
  <c r="C133"/>
  <c r="C125"/>
  <c r="C109"/>
  <c r="C101"/>
  <c r="C95"/>
  <c r="C7"/>
  <c r="C80"/>
  <c r="C63"/>
  <c r="C55"/>
  <c r="C47"/>
  <c r="C31"/>
  <c r="C23"/>
  <c r="C15"/>
  <c r="C88"/>
  <c r="C79"/>
  <c r="C8"/>
  <c r="C85"/>
  <c r="C103"/>
  <c r="C93"/>
  <c r="C62"/>
  <c r="C54"/>
  <c r="C46"/>
  <c r="C30"/>
  <c r="C22"/>
  <c r="C14"/>
  <c r="C77"/>
  <c r="C69"/>
  <c r="C61"/>
  <c r="C45"/>
  <c r="C37"/>
  <c r="C29"/>
  <c r="C13"/>
  <c r="C100"/>
  <c r="C75"/>
  <c r="C67"/>
  <c r="C59"/>
  <c r="C43"/>
  <c r="C35"/>
  <c r="C27"/>
  <c r="C19"/>
  <c r="C11"/>
  <c r="C178"/>
  <c r="C170"/>
  <c r="C154"/>
  <c r="C146"/>
  <c r="C138"/>
  <c r="C122"/>
  <c r="C114"/>
  <c r="C106"/>
  <c r="C91"/>
  <c r="C99"/>
  <c r="C76"/>
  <c r="C68"/>
  <c r="C60"/>
  <c r="C44"/>
  <c r="C36"/>
  <c r="C28"/>
  <c r="C12"/>
  <c r="C92"/>
  <c r="C98"/>
  <c r="C4" i="25"/>
  <c r="C8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4"/>
  <c r="C88"/>
  <c r="C92"/>
  <c r="C96"/>
  <c r="C100"/>
  <c r="C104"/>
  <c r="C108"/>
  <c r="C112"/>
  <c r="C116"/>
  <c r="C120"/>
  <c r="C124"/>
  <c r="C128"/>
  <c r="C132"/>
  <c r="C136"/>
  <c r="C140"/>
  <c r="C144"/>
  <c r="C148"/>
  <c r="C152"/>
  <c r="C156"/>
  <c r="C160"/>
  <c r="C164"/>
  <c r="C5"/>
  <c r="C24" i="26" s="1"/>
  <c r="C9" i="25"/>
  <c r="C13"/>
  <c r="C17"/>
  <c r="C21"/>
  <c r="C29" i="26" s="1"/>
  <c r="C25" i="25"/>
  <c r="C29"/>
  <c r="C55" i="26" s="1"/>
  <c r="C33" i="25"/>
  <c r="C37"/>
  <c r="C41"/>
  <c r="C45"/>
  <c r="C19" i="26" s="1"/>
  <c r="C49" i="25"/>
  <c r="C53"/>
  <c r="C57"/>
  <c r="C61"/>
  <c r="C65"/>
  <c r="C69"/>
  <c r="C73"/>
  <c r="C77"/>
  <c r="C81"/>
  <c r="C85"/>
  <c r="C89"/>
  <c r="C93"/>
  <c r="C97"/>
  <c r="C101"/>
  <c r="C105"/>
  <c r="C109"/>
  <c r="C113"/>
  <c r="C117"/>
  <c r="C121"/>
  <c r="C125"/>
  <c r="C129"/>
  <c r="C133"/>
  <c r="C137"/>
  <c r="C141"/>
  <c r="C145"/>
  <c r="C149"/>
  <c r="C153"/>
  <c r="C157"/>
  <c r="C161"/>
  <c r="C165"/>
  <c r="C169"/>
  <c r="C173"/>
  <c r="C177"/>
  <c r="C181"/>
  <c r="C185"/>
  <c r="C189"/>
  <c r="C193"/>
  <c r="C197"/>
  <c r="C201"/>
  <c r="C205"/>
  <c r="C209"/>
  <c r="C213"/>
  <c r="C217"/>
  <c r="C221"/>
  <c r="C225"/>
  <c r="C229"/>
  <c r="C233"/>
  <c r="C237"/>
  <c r="C241"/>
  <c r="C245"/>
  <c r="C249"/>
  <c r="C253"/>
  <c r="C257"/>
  <c r="C261"/>
  <c r="C265"/>
  <c r="C269"/>
  <c r="C273"/>
  <c r="C277"/>
  <c r="C281"/>
  <c r="C285"/>
  <c r="C2"/>
  <c r="B6"/>
  <c r="B10" i="26" s="1"/>
  <c r="C6" i="25"/>
  <c r="C10"/>
  <c r="C28" i="26" s="1"/>
  <c r="C14" i="25"/>
  <c r="C18"/>
  <c r="C22"/>
  <c r="C26"/>
  <c r="C30"/>
  <c r="C34"/>
  <c r="C38"/>
  <c r="C42"/>
  <c r="C22" i="26" s="1"/>
  <c r="C46" i="25"/>
  <c r="C50"/>
  <c r="C54"/>
  <c r="C58"/>
  <c r="C62"/>
  <c r="C66"/>
  <c r="C53" i="26" s="1"/>
  <c r="C3" i="25"/>
  <c r="C7"/>
  <c r="C218" i="26" s="1"/>
  <c r="C11" i="25"/>
  <c r="C15"/>
  <c r="C33" i="26" s="1"/>
  <c r="C19" i="25"/>
  <c r="C23"/>
  <c r="C51" i="26" s="1"/>
  <c r="C27" i="25"/>
  <c r="C31"/>
  <c r="C35"/>
  <c r="C39"/>
  <c r="C43"/>
  <c r="C47"/>
  <c r="C3" i="26" s="1"/>
  <c r="C51" i="25"/>
  <c r="C55"/>
  <c r="C59"/>
  <c r="C63"/>
  <c r="C67"/>
  <c r="C71"/>
  <c r="C75"/>
  <c r="C79"/>
  <c r="C83"/>
  <c r="C87"/>
  <c r="C91"/>
  <c r="C95"/>
  <c r="C99"/>
  <c r="C103"/>
  <c r="C107"/>
  <c r="C111"/>
  <c r="C115"/>
  <c r="C119"/>
  <c r="C123"/>
  <c r="C127"/>
  <c r="C131"/>
  <c r="C135"/>
  <c r="C139"/>
  <c r="C143"/>
  <c r="C147"/>
  <c r="C151"/>
  <c r="C155"/>
  <c r="C159"/>
  <c r="C163"/>
  <c r="C167"/>
  <c r="C171"/>
  <c r="C175"/>
  <c r="C179"/>
  <c r="C183"/>
  <c r="C187"/>
  <c r="C191"/>
  <c r="C195"/>
  <c r="C199"/>
  <c r="C203"/>
  <c r="C207"/>
  <c r="C211"/>
  <c r="C215"/>
  <c r="C219"/>
  <c r="C223"/>
  <c r="C227"/>
  <c r="C231"/>
  <c r="C235"/>
  <c r="C239"/>
  <c r="C243"/>
  <c r="C247"/>
  <c r="C251"/>
  <c r="C255"/>
  <c r="C259"/>
  <c r="C263"/>
  <c r="C267"/>
  <c r="C271"/>
  <c r="C275"/>
  <c r="C279"/>
  <c r="C283"/>
  <c r="B4"/>
  <c r="C78"/>
  <c r="C94"/>
  <c r="C110"/>
  <c r="C126"/>
  <c r="C142"/>
  <c r="C158"/>
  <c r="C170"/>
  <c r="C178"/>
  <c r="C186"/>
  <c r="C194"/>
  <c r="C202"/>
  <c r="C210"/>
  <c r="C218"/>
  <c r="C226"/>
  <c r="C234"/>
  <c r="C242"/>
  <c r="C250"/>
  <c r="C258"/>
  <c r="C266"/>
  <c r="C274"/>
  <c r="C282"/>
  <c r="B3"/>
  <c r="B14" i="26" s="1"/>
  <c r="C82" i="25"/>
  <c r="C98"/>
  <c r="C114"/>
  <c r="C130"/>
  <c r="C146"/>
  <c r="C162"/>
  <c r="C172"/>
  <c r="C180"/>
  <c r="C188"/>
  <c r="C196"/>
  <c r="C204"/>
  <c r="C212"/>
  <c r="C220"/>
  <c r="C228"/>
  <c r="C236"/>
  <c r="C244"/>
  <c r="C252"/>
  <c r="C260"/>
  <c r="C268"/>
  <c r="C276"/>
  <c r="C284"/>
  <c r="B5"/>
  <c r="B24" i="26" s="1"/>
  <c r="C70" i="25"/>
  <c r="C86"/>
  <c r="C102"/>
  <c r="C118"/>
  <c r="C134"/>
  <c r="C150"/>
  <c r="C166"/>
  <c r="C174"/>
  <c r="C182"/>
  <c r="C190"/>
  <c r="C198"/>
  <c r="C206"/>
  <c r="C214"/>
  <c r="C222"/>
  <c r="C230"/>
  <c r="C238"/>
  <c r="C246"/>
  <c r="C254"/>
  <c r="C262"/>
  <c r="C270"/>
  <c r="C278"/>
  <c r="C286"/>
  <c r="C74"/>
  <c r="C90"/>
  <c r="C106"/>
  <c r="C122"/>
  <c r="C138"/>
  <c r="C154"/>
  <c r="C168"/>
  <c r="C176"/>
  <c r="C184"/>
  <c r="C192"/>
  <c r="C200"/>
  <c r="C208"/>
  <c r="C216"/>
  <c r="C224"/>
  <c r="C232"/>
  <c r="C240"/>
  <c r="C248"/>
  <c r="C256"/>
  <c r="C264"/>
  <c r="C272"/>
  <c r="C280"/>
  <c r="A287" i="8"/>
  <c r="A288"/>
  <c r="A2"/>
  <c r="A2" i="25" s="1"/>
  <c r="G2" s="1"/>
  <c r="F287" i="8"/>
  <c r="F288"/>
  <c r="G290"/>
  <c r="F290"/>
  <c r="H290"/>
  <c r="G291"/>
  <c r="F291" s="1"/>
  <c r="H291"/>
  <c r="G292"/>
  <c r="F292"/>
  <c r="H292"/>
  <c r="G293"/>
  <c r="F293" s="1"/>
  <c r="H293"/>
  <c r="G294"/>
  <c r="F294"/>
  <c r="H294"/>
  <c r="G296"/>
  <c r="F296" s="1"/>
  <c r="H296"/>
  <c r="G297"/>
  <c r="H297"/>
  <c r="G298"/>
  <c r="F298"/>
  <c r="H298"/>
  <c r="G299"/>
  <c r="F299" s="1"/>
  <c r="H299"/>
  <c r="G300"/>
  <c r="F300"/>
  <c r="H300"/>
  <c r="B290"/>
  <c r="A290" s="1"/>
  <c r="C290"/>
  <c r="B291"/>
  <c r="A291"/>
  <c r="C291"/>
  <c r="B292"/>
  <c r="A292" s="1"/>
  <c r="C292"/>
  <c r="B293"/>
  <c r="A293"/>
  <c r="C293"/>
  <c r="B294"/>
  <c r="A294" s="1"/>
  <c r="C294"/>
  <c r="B296"/>
  <c r="A296"/>
  <c r="C296"/>
  <c r="B297"/>
  <c r="A297" s="1"/>
  <c r="C297"/>
  <c r="B298"/>
  <c r="A298"/>
  <c r="C298"/>
  <c r="B299"/>
  <c r="A299" s="1"/>
  <c r="C299"/>
  <c r="B300"/>
  <c r="A300"/>
  <c r="C300"/>
  <c r="A279"/>
  <c r="B279" i="25"/>
  <c r="A247" i="8"/>
  <c r="B247" i="25"/>
  <c r="A261" i="8"/>
  <c r="B261" i="25"/>
  <c r="A229" i="8"/>
  <c r="B229" i="25"/>
  <c r="A275" i="8"/>
  <c r="B275" i="25"/>
  <c r="A243" i="8"/>
  <c r="B243" i="25"/>
  <c r="A281" i="8"/>
  <c r="B281" i="25"/>
  <c r="A249" i="8"/>
  <c r="B249" i="25"/>
  <c r="A284" i="8"/>
  <c r="B284" i="25"/>
  <c r="A268" i="8"/>
  <c r="B268" i="25"/>
  <c r="A252" i="8"/>
  <c r="B252" i="25"/>
  <c r="A236" i="8"/>
  <c r="B236" i="25"/>
  <c r="A220" i="8"/>
  <c r="B220" i="25"/>
  <c r="A204" i="8"/>
  <c r="B204" i="25"/>
  <c r="A188" i="8"/>
  <c r="B188" i="25"/>
  <c r="A172" i="8"/>
  <c r="B172" i="25"/>
  <c r="A156" i="8"/>
  <c r="B156" i="25"/>
  <c r="A140" i="8"/>
  <c r="B140" i="25"/>
  <c r="A124" i="8"/>
  <c r="B124" i="25"/>
  <c r="A108" i="8"/>
  <c r="B108" i="25"/>
  <c r="A92" i="8"/>
  <c r="B92" i="25"/>
  <c r="A76" i="8"/>
  <c r="B76" i="25"/>
  <c r="A60" i="8"/>
  <c r="B60" i="25"/>
  <c r="A41" i="8"/>
  <c r="B41" i="25"/>
  <c r="A9" i="8"/>
  <c r="A9" i="25" s="1"/>
  <c r="B9"/>
  <c r="A215" i="8"/>
  <c r="B215" i="25"/>
  <c r="A199" i="8"/>
  <c r="B199" i="25"/>
  <c r="A183" i="8"/>
  <c r="B183" i="25"/>
  <c r="A167" i="8"/>
  <c r="B167" i="25"/>
  <c r="A151" i="8"/>
  <c r="B151" i="25"/>
  <c r="A135" i="8"/>
  <c r="B135" i="25"/>
  <c r="A119" i="8"/>
  <c r="B119" i="25"/>
  <c r="A103" i="8"/>
  <c r="B103" i="25"/>
  <c r="A87" i="8"/>
  <c r="B87" i="25"/>
  <c r="A71" i="8"/>
  <c r="B71" i="25"/>
  <c r="A55" i="8"/>
  <c r="B55" i="25"/>
  <c r="A31" i="8"/>
  <c r="B31" i="25"/>
  <c r="A270" i="8"/>
  <c r="B270" i="25"/>
  <c r="A254" i="8"/>
  <c r="B254" i="25"/>
  <c r="A238" i="8"/>
  <c r="B238" i="25"/>
  <c r="A222" i="8"/>
  <c r="B222" i="25"/>
  <c r="A206" i="8"/>
  <c r="B206" i="25"/>
  <c r="A190" i="8"/>
  <c r="B190" i="25"/>
  <c r="A174" i="8"/>
  <c r="B174" i="25"/>
  <c r="A158" i="8"/>
  <c r="B158" i="25"/>
  <c r="A142" i="8"/>
  <c r="B142" i="25"/>
  <c r="A126" i="8"/>
  <c r="B126" i="25"/>
  <c r="A110" i="8"/>
  <c r="B110" i="25"/>
  <c r="A94" i="8"/>
  <c r="B94" i="25"/>
  <c r="A78" i="8"/>
  <c r="B78" i="25"/>
  <c r="A62" i="8"/>
  <c r="B62" i="25"/>
  <c r="A43" i="8"/>
  <c r="B43" i="25"/>
  <c r="A13" i="8"/>
  <c r="B13" i="25"/>
  <c r="A213" i="8"/>
  <c r="B213" i="25"/>
  <c r="A197" i="8"/>
  <c r="B197" i="25"/>
  <c r="A181" i="8"/>
  <c r="B181" i="25"/>
  <c r="A165" i="8"/>
  <c r="B165" i="25"/>
  <c r="A149" i="8"/>
  <c r="B149" i="25"/>
  <c r="A133" i="8"/>
  <c r="B133" i="25"/>
  <c r="A117" i="8"/>
  <c r="B117" i="25"/>
  <c r="A101" i="8"/>
  <c r="B101" i="25"/>
  <c r="A85" i="8"/>
  <c r="B85" i="25"/>
  <c r="A69" i="8"/>
  <c r="B69" i="25"/>
  <c r="A53" i="8"/>
  <c r="B53" i="25"/>
  <c r="A27" i="8"/>
  <c r="B27" i="25"/>
  <c r="A40" i="8"/>
  <c r="B40" i="25"/>
  <c r="A24" i="8"/>
  <c r="A24" i="25" s="1"/>
  <c r="G24" s="1"/>
  <c r="B24"/>
  <c r="A8" i="8"/>
  <c r="A8" i="25" s="1"/>
  <c r="B8"/>
  <c r="C7" i="26"/>
  <c r="C4"/>
  <c r="A30" i="8"/>
  <c r="B30" i="25"/>
  <c r="A14" i="8"/>
  <c r="A14" i="25" s="1"/>
  <c r="G14" s="1"/>
  <c r="B14"/>
  <c r="F10" i="8"/>
  <c r="A10" i="29" s="1"/>
  <c r="B10"/>
  <c r="F42" i="8"/>
  <c r="B42" i="29"/>
  <c r="A42"/>
  <c r="G42" s="1"/>
  <c r="F74" i="8"/>
  <c r="B74" i="29"/>
  <c r="A74"/>
  <c r="G74" s="1"/>
  <c r="F12" i="8"/>
  <c r="B12" i="29"/>
  <c r="F44" i="8"/>
  <c r="B44" i="29"/>
  <c r="A44"/>
  <c r="G44" s="1"/>
  <c r="F76" i="8"/>
  <c r="B76" i="29"/>
  <c r="A76"/>
  <c r="G76" s="1"/>
  <c r="C20"/>
  <c r="C52"/>
  <c r="C84"/>
  <c r="F27" i="8"/>
  <c r="B27" i="29"/>
  <c r="A27" s="1"/>
  <c r="G27" s="1"/>
  <c r="F59" i="8"/>
  <c r="B59" i="29"/>
  <c r="A59" s="1"/>
  <c r="G59" s="1"/>
  <c r="F100" i="8"/>
  <c r="B100" i="29"/>
  <c r="A100" s="1"/>
  <c r="G100" s="1"/>
  <c r="C130"/>
  <c r="C162"/>
  <c r="C51"/>
  <c r="C83"/>
  <c r="C21"/>
  <c r="C53"/>
  <c r="F86" i="8"/>
  <c r="B86" i="29"/>
  <c r="A86" s="1"/>
  <c r="G86" s="1"/>
  <c r="F30" i="8"/>
  <c r="B30" i="29"/>
  <c r="A30" s="1"/>
  <c r="G30" s="1"/>
  <c r="F62" i="8"/>
  <c r="B62" i="29"/>
  <c r="A62" s="1"/>
  <c r="G62" s="1"/>
  <c r="F102" i="8"/>
  <c r="B102" i="29"/>
  <c r="A102" s="1"/>
  <c r="G102" s="1"/>
  <c r="C38"/>
  <c r="C70"/>
  <c r="F108" i="8"/>
  <c r="B108" i="29"/>
  <c r="A108" s="1"/>
  <c r="G108" s="1"/>
  <c r="F140" i="8"/>
  <c r="B140" i="29"/>
  <c r="A140" s="1"/>
  <c r="G140" s="1"/>
  <c r="F172" i="8"/>
  <c r="B172" i="29"/>
  <c r="A172" s="1"/>
  <c r="G172" s="1"/>
  <c r="F29" i="8"/>
  <c r="B29" i="29"/>
  <c r="A29" s="1"/>
  <c r="G29" s="1"/>
  <c r="F61" i="8"/>
  <c r="B61" i="29"/>
  <c r="A61" s="1"/>
  <c r="G61" s="1"/>
  <c r="F94" i="8"/>
  <c r="B94" i="29"/>
  <c r="A94" s="1"/>
  <c r="G94" s="1"/>
  <c r="F31" i="8"/>
  <c r="B31" i="29"/>
  <c r="A31" s="1"/>
  <c r="G31" s="1"/>
  <c r="F63" i="8"/>
  <c r="B63" i="29"/>
  <c r="A63" s="1"/>
  <c r="G63" s="1"/>
  <c r="F7" i="8"/>
  <c r="B7" i="29"/>
  <c r="B175" i="30" s="1"/>
  <c r="C39" i="29"/>
  <c r="C71"/>
  <c r="F16" i="8"/>
  <c r="B16" i="29"/>
  <c r="B18" i="30" s="1"/>
  <c r="F48" i="8"/>
  <c r="B48" i="29"/>
  <c r="A48" s="1"/>
  <c r="G48" s="1"/>
  <c r="F87" i="8"/>
  <c r="B87" i="29"/>
  <c r="A87" s="1"/>
  <c r="G87" s="1"/>
  <c r="C117"/>
  <c r="C149"/>
  <c r="C32"/>
  <c r="C64"/>
  <c r="C96"/>
  <c r="C34"/>
  <c r="C66"/>
  <c r="F9" i="8"/>
  <c r="B9" i="29"/>
  <c r="F41" i="8"/>
  <c r="B41" i="29"/>
  <c r="A41"/>
  <c r="G41" s="1"/>
  <c r="F73" i="8"/>
  <c r="B73" i="29"/>
  <c r="A73"/>
  <c r="G73" s="1"/>
  <c r="C17"/>
  <c r="F89" i="8"/>
  <c r="B89" i="29"/>
  <c r="A89" s="1"/>
  <c r="G89" s="1"/>
  <c r="F119" i="8"/>
  <c r="B119" i="29"/>
  <c r="A119" s="1"/>
  <c r="G119" s="1"/>
  <c r="F151" i="8"/>
  <c r="B151" i="29"/>
  <c r="A151" s="1"/>
  <c r="G151" s="1"/>
  <c r="C186"/>
  <c r="C207"/>
  <c r="C279"/>
  <c r="C135"/>
  <c r="C167"/>
  <c r="F251" i="8"/>
  <c r="B251" i="29"/>
  <c r="A251"/>
  <c r="G251" s="1"/>
  <c r="F99" i="8"/>
  <c r="B99" i="29"/>
  <c r="A99"/>
  <c r="G99" s="1"/>
  <c r="F131" i="8"/>
  <c r="B131" i="29"/>
  <c r="A131"/>
  <c r="G131" s="1"/>
  <c r="F163" i="8"/>
  <c r="B163" i="29"/>
  <c r="A163"/>
  <c r="G163" s="1"/>
  <c r="F195" i="8"/>
  <c r="B195" i="29"/>
  <c r="A195"/>
  <c r="G195" s="1"/>
  <c r="F249" i="8"/>
  <c r="B249" i="29"/>
  <c r="A249"/>
  <c r="G249" s="1"/>
  <c r="F122" i="8"/>
  <c r="B122" i="29"/>
  <c r="A122"/>
  <c r="G122" s="1"/>
  <c r="F154" i="8"/>
  <c r="B154" i="29"/>
  <c r="A154"/>
  <c r="G154" s="1"/>
  <c r="F186" i="8"/>
  <c r="B186" i="29"/>
  <c r="A186"/>
  <c r="G186" s="1"/>
  <c r="F272" i="8"/>
  <c r="B272" i="29"/>
  <c r="A272"/>
  <c r="G272" s="1"/>
  <c r="C218"/>
  <c r="F250" i="8"/>
  <c r="B250" i="29"/>
  <c r="A250" s="1"/>
  <c r="G250" s="1"/>
  <c r="F282" i="8"/>
  <c r="B282" i="29"/>
  <c r="A282" s="1"/>
  <c r="G282" s="1"/>
  <c r="C239"/>
  <c r="C209"/>
  <c r="F105" i="8"/>
  <c r="B105" i="29"/>
  <c r="A105" s="1"/>
  <c r="G105" s="1"/>
  <c r="F137" i="8"/>
  <c r="B137" i="29"/>
  <c r="A137" s="1"/>
  <c r="G137" s="1"/>
  <c r="F169" i="8"/>
  <c r="B169" i="29"/>
  <c r="A169" s="1"/>
  <c r="G169" s="1"/>
  <c r="C201"/>
  <c r="F260" i="8"/>
  <c r="B260" i="29"/>
  <c r="A260"/>
  <c r="G260" s="1"/>
  <c r="C102"/>
  <c r="C134"/>
  <c r="C166"/>
  <c r="C198"/>
  <c r="C252"/>
  <c r="C123"/>
  <c r="C155"/>
  <c r="C242"/>
  <c r="F274" i="8"/>
  <c r="B274" i="29"/>
  <c r="A274"/>
  <c r="G274" s="1"/>
  <c r="F220" i="8"/>
  <c r="B220" i="29"/>
  <c r="A220"/>
  <c r="G220" s="1"/>
  <c r="C251"/>
  <c r="C273"/>
  <c r="F203" i="8"/>
  <c r="B203" i="29"/>
  <c r="A203"/>
  <c r="G203" s="1"/>
  <c r="C132"/>
  <c r="C164"/>
  <c r="C196"/>
  <c r="F244" i="8"/>
  <c r="B244" i="29"/>
  <c r="A244" s="1"/>
  <c r="G244" s="1"/>
  <c r="F96" i="8"/>
  <c r="B96" i="29"/>
  <c r="A96" s="1"/>
  <c r="G96" s="1"/>
  <c r="F128" i="8"/>
  <c r="B128" i="29"/>
  <c r="A128" s="1"/>
  <c r="G128" s="1"/>
  <c r="F160" i="8"/>
  <c r="B160" i="29"/>
  <c r="A160" s="1"/>
  <c r="G160" s="1"/>
  <c r="F192" i="8"/>
  <c r="B192" i="29"/>
  <c r="A192" s="1"/>
  <c r="G192" s="1"/>
  <c r="F242" i="8"/>
  <c r="B242" i="29"/>
  <c r="A242" s="1"/>
  <c r="G242" s="1"/>
  <c r="F117" i="8"/>
  <c r="B117" i="29"/>
  <c r="A117" s="1"/>
  <c r="G117" s="1"/>
  <c r="F149" i="8"/>
  <c r="B149" i="29"/>
  <c r="A149" s="1"/>
  <c r="G149" s="1"/>
  <c r="F181" i="8"/>
  <c r="B181" i="29"/>
  <c r="A181" s="1"/>
  <c r="G181" s="1"/>
  <c r="F229" i="8"/>
  <c r="B229" i="29"/>
  <c r="A229" s="1"/>
  <c r="G229" s="1"/>
  <c r="C268"/>
  <c r="C213"/>
  <c r="C246"/>
  <c r="C278"/>
  <c r="C236"/>
  <c r="F268" i="8"/>
  <c r="B268" i="29"/>
  <c r="A268"/>
  <c r="G268" s="1"/>
  <c r="C197"/>
  <c r="F247" i="8"/>
  <c r="B247" i="29"/>
  <c r="A247" s="1"/>
  <c r="G247" s="1"/>
  <c r="F126" i="8"/>
  <c r="B126" i="29"/>
  <c r="A126" s="1"/>
  <c r="G126" s="1"/>
  <c r="F158" i="8"/>
  <c r="B158" i="29"/>
  <c r="A158" s="1"/>
  <c r="G158" s="1"/>
  <c r="F190" i="8"/>
  <c r="B190" i="29"/>
  <c r="A190" s="1"/>
  <c r="G190" s="1"/>
  <c r="F234" i="8"/>
  <c r="B234" i="29"/>
  <c r="A234" s="1"/>
  <c r="G234" s="1"/>
  <c r="C89"/>
  <c r="C153"/>
  <c r="C185"/>
  <c r="F232" i="8"/>
  <c r="B232" i="29"/>
  <c r="A232"/>
  <c r="G232" s="1"/>
  <c r="C112"/>
  <c r="C144"/>
  <c r="C176"/>
  <c r="C216"/>
  <c r="C261"/>
  <c r="F207" i="8"/>
  <c r="B207" i="29"/>
  <c r="A207" s="1"/>
  <c r="G207" s="1"/>
  <c r="F239" i="8"/>
  <c r="B239" i="29"/>
  <c r="A239" s="1"/>
  <c r="G239" s="1"/>
  <c r="F271" i="8"/>
  <c r="B271" i="29"/>
  <c r="A271" s="1"/>
  <c r="G271" s="1"/>
  <c r="F230" i="8"/>
  <c r="B230" i="29"/>
  <c r="A230" s="1"/>
  <c r="G230" s="1"/>
  <c r="F261" i="8"/>
  <c r="B261" i="29"/>
  <c r="A261" s="1"/>
  <c r="G261" s="1"/>
  <c r="F2" i="8"/>
  <c r="B2" i="29"/>
  <c r="B22"/>
  <c r="B9" i="30"/>
  <c r="A271" i="8"/>
  <c r="B271" i="25"/>
  <c r="A271" s="1"/>
  <c r="G271" s="1"/>
  <c r="A239" i="8"/>
  <c r="B239" i="25"/>
  <c r="A239" s="1"/>
  <c r="G239" s="1"/>
  <c r="A283" i="8"/>
  <c r="B283" i="25"/>
  <c r="A283" s="1"/>
  <c r="G283" s="1"/>
  <c r="A253" i="8"/>
  <c r="B253" i="25"/>
  <c r="A253" s="1"/>
  <c r="G253" s="1"/>
  <c r="A221" i="8"/>
  <c r="B221" i="25"/>
  <c r="A221" s="1"/>
  <c r="G221" s="1"/>
  <c r="A267" i="8"/>
  <c r="B267" i="25"/>
  <c r="A267" s="1"/>
  <c r="G267" s="1"/>
  <c r="A235" i="8"/>
  <c r="B235" i="25"/>
  <c r="A235" s="1"/>
  <c r="G235" s="1"/>
  <c r="A273" i="8"/>
  <c r="B273" i="25"/>
  <c r="A273" s="1"/>
  <c r="G273" s="1"/>
  <c r="A241" i="8"/>
  <c r="B241" i="25"/>
  <c r="A241" s="1"/>
  <c r="G241" s="1"/>
  <c r="A280" i="8"/>
  <c r="B280" i="25"/>
  <c r="A280" s="1"/>
  <c r="G280" s="1"/>
  <c r="A264" i="8"/>
  <c r="B264" i="25"/>
  <c r="A264" s="1"/>
  <c r="G264" s="1"/>
  <c r="A248" i="8"/>
  <c r="B248" i="25"/>
  <c r="A248" s="1"/>
  <c r="G248" s="1"/>
  <c r="A232" i="8"/>
  <c r="B232" i="25"/>
  <c r="A232" s="1"/>
  <c r="G232" s="1"/>
  <c r="A216" i="8"/>
  <c r="B216" i="25"/>
  <c r="A216" s="1"/>
  <c r="G216" s="1"/>
  <c r="A200" i="8"/>
  <c r="B200" i="25"/>
  <c r="A200" s="1"/>
  <c r="G200" s="1"/>
  <c r="A184" i="8"/>
  <c r="B184" i="25"/>
  <c r="A184" s="1"/>
  <c r="G184" s="1"/>
  <c r="A168" i="8"/>
  <c r="B168" i="25"/>
  <c r="A168" s="1"/>
  <c r="G168" s="1"/>
  <c r="A152" i="8"/>
  <c r="B152" i="25"/>
  <c r="A152" s="1"/>
  <c r="G152" s="1"/>
  <c r="A136" i="8"/>
  <c r="B136" i="25"/>
  <c r="A136" s="1"/>
  <c r="G136" s="1"/>
  <c r="A120" i="8"/>
  <c r="B120" i="25"/>
  <c r="A120" s="1"/>
  <c r="G120" s="1"/>
  <c r="A104" i="8"/>
  <c r="B104" i="25"/>
  <c r="A104" s="1"/>
  <c r="G104" s="1"/>
  <c r="A88" i="8"/>
  <c r="B88" i="25"/>
  <c r="A88" s="1"/>
  <c r="G88" s="1"/>
  <c r="A72" i="8"/>
  <c r="B72" i="25"/>
  <c r="A72" s="1"/>
  <c r="G72" s="1"/>
  <c r="A56" i="8"/>
  <c r="B56" i="25"/>
  <c r="A56" s="1"/>
  <c r="G56" s="1"/>
  <c r="A33" i="8"/>
  <c r="B33" i="25"/>
  <c r="B40" i="26" s="1"/>
  <c r="A211" i="8"/>
  <c r="B211" i="25"/>
  <c r="A211" s="1"/>
  <c r="G211" s="1"/>
  <c r="A195" i="8"/>
  <c r="B195" i="25"/>
  <c r="A195" s="1"/>
  <c r="G195" s="1"/>
  <c r="A179" i="8"/>
  <c r="B179" i="25"/>
  <c r="A179" s="1"/>
  <c r="G179" s="1"/>
  <c r="A163" i="8"/>
  <c r="B163" i="25"/>
  <c r="A163" s="1"/>
  <c r="G163" s="1"/>
  <c r="A147" i="8"/>
  <c r="B147" i="25"/>
  <c r="A147" s="1"/>
  <c r="G147" s="1"/>
  <c r="A131" i="8"/>
  <c r="B131" i="25"/>
  <c r="A131" s="1"/>
  <c r="G131" s="1"/>
  <c r="A115" i="8"/>
  <c r="B115" i="25"/>
  <c r="A115" s="1"/>
  <c r="G115" s="1"/>
  <c r="A99" i="8"/>
  <c r="B99" i="25"/>
  <c r="A99" s="1"/>
  <c r="G99" s="1"/>
  <c r="A83" i="8"/>
  <c r="B83" i="25"/>
  <c r="A83" s="1"/>
  <c r="G83" s="1"/>
  <c r="A67" i="8"/>
  <c r="B67" i="25"/>
  <c r="A67" s="1"/>
  <c r="G67" s="1"/>
  <c r="A50" i="8"/>
  <c r="B50" i="25"/>
  <c r="B32" i="26" s="1"/>
  <c r="A23" i="8"/>
  <c r="B23" i="25"/>
  <c r="A23" s="1"/>
  <c r="G23" s="1"/>
  <c r="A266" i="8"/>
  <c r="B266" i="25"/>
  <c r="A266" s="1"/>
  <c r="G266" s="1"/>
  <c r="A250" i="8"/>
  <c r="B250" i="25"/>
  <c r="A250" s="1"/>
  <c r="G250" s="1"/>
  <c r="A234" i="8"/>
  <c r="B234" i="25"/>
  <c r="A234" s="1"/>
  <c r="G234" s="1"/>
  <c r="A218" i="8"/>
  <c r="B218" i="25"/>
  <c r="A218" s="1"/>
  <c r="G218" s="1"/>
  <c r="A202" i="8"/>
  <c r="B202" i="25"/>
  <c r="A202" s="1"/>
  <c r="G202" s="1"/>
  <c r="A186" i="8"/>
  <c r="B186" i="25"/>
  <c r="A186" s="1"/>
  <c r="G186" s="1"/>
  <c r="A170" i="8"/>
  <c r="B170" i="25"/>
  <c r="A170" s="1"/>
  <c r="G170" s="1"/>
  <c r="A154" i="8"/>
  <c r="B154" i="25"/>
  <c r="A154" s="1"/>
  <c r="G154" s="1"/>
  <c r="A138" i="8"/>
  <c r="B138" i="25"/>
  <c r="A138" s="1"/>
  <c r="G138" s="1"/>
  <c r="A122" i="8"/>
  <c r="B122" i="25"/>
  <c r="A122" s="1"/>
  <c r="G122" s="1"/>
  <c r="A106" i="8"/>
  <c r="B106" i="25"/>
  <c r="A106" s="1"/>
  <c r="G106" s="1"/>
  <c r="A90" i="8"/>
  <c r="B90" i="25"/>
  <c r="A90" s="1"/>
  <c r="G90" s="1"/>
  <c r="A74" i="8"/>
  <c r="B74" i="25"/>
  <c r="A74" s="1"/>
  <c r="G74" s="1"/>
  <c r="A58" i="8"/>
  <c r="B58" i="25"/>
  <c r="B49" i="26" s="1"/>
  <c r="A37" i="8"/>
  <c r="B37" i="25"/>
  <c r="A37" s="1"/>
  <c r="G37" s="1"/>
  <c r="A209" i="8"/>
  <c r="B209" i="25"/>
  <c r="A209" s="1"/>
  <c r="G209" s="1"/>
  <c r="A193" i="8"/>
  <c r="B193" i="25"/>
  <c r="A193" s="1"/>
  <c r="G193" s="1"/>
  <c r="A177" i="8"/>
  <c r="B177" i="25"/>
  <c r="A177" s="1"/>
  <c r="G177" s="1"/>
  <c r="A161" i="8"/>
  <c r="B161" i="25"/>
  <c r="A161" s="1"/>
  <c r="G161" s="1"/>
  <c r="A145" i="8"/>
  <c r="B145" i="25"/>
  <c r="A145" s="1"/>
  <c r="G145" s="1"/>
  <c r="A129" i="8"/>
  <c r="B129" i="25"/>
  <c r="A129" s="1"/>
  <c r="G129" s="1"/>
  <c r="A113" i="8"/>
  <c r="B113" i="25"/>
  <c r="A113" s="1"/>
  <c r="G113" s="1"/>
  <c r="A97" i="8"/>
  <c r="B97" i="25"/>
  <c r="A97" s="1"/>
  <c r="G97" s="1"/>
  <c r="A81" i="8"/>
  <c r="B81" i="25"/>
  <c r="A81" s="1"/>
  <c r="G81" s="1"/>
  <c r="A65" i="8"/>
  <c r="B65" i="25"/>
  <c r="A65" s="1"/>
  <c r="G65" s="1"/>
  <c r="A47" i="8"/>
  <c r="B47" i="25"/>
  <c r="A19" i="8"/>
  <c r="B19" i="25"/>
  <c r="A52" i="8"/>
  <c r="B52" i="25"/>
  <c r="B15" i="26" s="1"/>
  <c r="A36" i="8"/>
  <c r="B36" i="25"/>
  <c r="B4" i="26" s="1"/>
  <c r="A20" i="8"/>
  <c r="B20" i="25"/>
  <c r="A20" s="1"/>
  <c r="G20" s="1"/>
  <c r="C9" i="26"/>
  <c r="C6"/>
  <c r="A26" i="8"/>
  <c r="B26" i="25"/>
  <c r="A10" i="8"/>
  <c r="B10" i="25"/>
  <c r="A10" s="1"/>
  <c r="G10" s="1"/>
  <c r="C98" i="26"/>
  <c r="C50"/>
  <c r="C176"/>
  <c r="C38"/>
  <c r="C239"/>
  <c r="C45"/>
  <c r="C146"/>
  <c r="C107"/>
  <c r="C35"/>
  <c r="C59"/>
  <c r="C249"/>
  <c r="C199"/>
  <c r="C77"/>
  <c r="C42"/>
  <c r="C43"/>
  <c r="C232"/>
  <c r="C174"/>
  <c r="C228"/>
  <c r="C150"/>
  <c r="C226"/>
  <c r="C14"/>
  <c r="C195"/>
  <c r="C15"/>
  <c r="C86"/>
  <c r="C196"/>
  <c r="C106"/>
  <c r="C27"/>
  <c r="C208"/>
  <c r="C217"/>
  <c r="C73"/>
  <c r="C82"/>
  <c r="C210"/>
  <c r="C158"/>
  <c r="C47"/>
  <c r="C184"/>
  <c r="C140"/>
  <c r="C20"/>
  <c r="C115"/>
  <c r="C30"/>
  <c r="C154"/>
  <c r="C138"/>
  <c r="C31"/>
  <c r="C46"/>
  <c r="C215"/>
  <c r="C91"/>
  <c r="C67"/>
  <c r="C202"/>
  <c r="C243"/>
  <c r="C37"/>
  <c r="C84"/>
  <c r="C57"/>
  <c r="C180"/>
  <c r="C100"/>
  <c r="C12"/>
  <c r="C41"/>
  <c r="C200"/>
  <c r="C225"/>
  <c r="C39"/>
  <c r="C10"/>
  <c r="C49"/>
  <c r="C121"/>
  <c r="C117"/>
  <c r="C230"/>
  <c r="C64"/>
  <c r="C155"/>
  <c r="C149"/>
  <c r="C110"/>
  <c r="C126"/>
  <c r="C144"/>
  <c r="C205"/>
  <c r="C36"/>
  <c r="C89"/>
  <c r="C34"/>
  <c r="C177"/>
  <c r="C191"/>
  <c r="C197"/>
  <c r="C94"/>
  <c r="C13"/>
  <c r="C119"/>
  <c r="C60"/>
  <c r="C178"/>
  <c r="C25"/>
  <c r="C72"/>
  <c r="C229"/>
  <c r="C213"/>
  <c r="C56"/>
  <c r="C17"/>
  <c r="C129"/>
  <c r="C165"/>
  <c r="C71"/>
  <c r="C54"/>
  <c r="C169"/>
  <c r="C153"/>
  <c r="C70"/>
  <c r="C95"/>
  <c r="C68"/>
  <c r="C203"/>
  <c r="C21"/>
  <c r="C125"/>
  <c r="C212"/>
  <c r="C87"/>
  <c r="C44"/>
  <c r="C227"/>
  <c r="C201"/>
  <c r="C113"/>
  <c r="C101"/>
  <c r="C79"/>
  <c r="C40"/>
  <c r="C66"/>
  <c r="C198"/>
  <c r="C127"/>
  <c r="C96"/>
  <c r="C221"/>
  <c r="C62"/>
  <c r="C48"/>
  <c r="C32"/>
  <c r="C245"/>
  <c r="C238"/>
  <c r="C52"/>
  <c r="C18"/>
  <c r="C16"/>
  <c r="C63"/>
  <c r="C11"/>
  <c r="C134"/>
  <c r="C26"/>
  <c r="C145"/>
  <c r="C168"/>
  <c r="C23"/>
  <c r="C204"/>
  <c r="C240"/>
  <c r="C133"/>
  <c r="C247"/>
  <c r="F18" i="8"/>
  <c r="B18" i="29"/>
  <c r="F50" i="8"/>
  <c r="B50" i="29"/>
  <c r="A50" s="1"/>
  <c r="G50" s="1"/>
  <c r="F81" i="8"/>
  <c r="B81" i="29"/>
  <c r="A81" s="1"/>
  <c r="G81" s="1"/>
  <c r="F20" i="8"/>
  <c r="B20" i="29"/>
  <c r="A20" s="1"/>
  <c r="F52" i="8"/>
  <c r="B52" i="29"/>
  <c r="A52" s="1"/>
  <c r="G52" s="1"/>
  <c r="F84" i="8"/>
  <c r="B84" i="29"/>
  <c r="A84" s="1"/>
  <c r="G84" s="1"/>
  <c r="F35" i="8"/>
  <c r="B35" i="29"/>
  <c r="A35" s="1"/>
  <c r="G35" s="1"/>
  <c r="F67" i="8"/>
  <c r="B67" i="29"/>
  <c r="A67" s="1"/>
  <c r="G67" s="1"/>
  <c r="F92" i="8"/>
  <c r="B92" i="29"/>
  <c r="A92" s="1"/>
  <c r="G92" s="1"/>
  <c r="F101" i="8"/>
  <c r="B101" i="29"/>
  <c r="A101" s="1"/>
  <c r="G101" s="1"/>
  <c r="F38" i="8"/>
  <c r="B38" i="29"/>
  <c r="A38" s="1"/>
  <c r="G38" s="1"/>
  <c r="F70" i="8"/>
  <c r="B70" i="29"/>
  <c r="A70" s="1"/>
  <c r="G70" s="1"/>
  <c r="F85" i="8"/>
  <c r="B85" i="29"/>
  <c r="A85" s="1"/>
  <c r="G85" s="1"/>
  <c r="F116" i="8"/>
  <c r="B116" i="29"/>
  <c r="A116" s="1"/>
  <c r="G116" s="1"/>
  <c r="F148" i="8"/>
  <c r="B148" i="29"/>
  <c r="A148" s="1"/>
  <c r="G148" s="1"/>
  <c r="F180" i="8"/>
  <c r="B180" i="29"/>
  <c r="A180" s="1"/>
  <c r="G180" s="1"/>
  <c r="F37" i="8"/>
  <c r="B37" i="29"/>
  <c r="A37" s="1"/>
  <c r="G37" s="1"/>
  <c r="F69" i="8"/>
  <c r="B69" i="29"/>
  <c r="A69" s="1"/>
  <c r="G69" s="1"/>
  <c r="F39" i="8"/>
  <c r="B39" i="29"/>
  <c r="A39" s="1"/>
  <c r="G39" s="1"/>
  <c r="F71" i="8"/>
  <c r="B71" i="29"/>
  <c r="A71" s="1"/>
  <c r="G71" s="1"/>
  <c r="F24" i="8"/>
  <c r="B24" i="29"/>
  <c r="A24" s="1"/>
  <c r="G24" s="1"/>
  <c r="F56" i="8"/>
  <c r="B56" i="29"/>
  <c r="A56" s="1"/>
  <c r="G56" s="1"/>
  <c r="F8" i="8"/>
  <c r="B8" i="29"/>
  <c r="F17" i="8"/>
  <c r="B17" i="29"/>
  <c r="A17" s="1"/>
  <c r="G17" s="1"/>
  <c r="F49" i="8"/>
  <c r="B49" i="29"/>
  <c r="A49" s="1"/>
  <c r="G49" s="1"/>
  <c r="F98" i="8"/>
  <c r="B98" i="29"/>
  <c r="A98" s="1"/>
  <c r="G98" s="1"/>
  <c r="F127" i="8"/>
  <c r="B127" i="29"/>
  <c r="A127" s="1"/>
  <c r="G127" s="1"/>
  <c r="F159" i="8"/>
  <c r="B159" i="29"/>
  <c r="A159" s="1"/>
  <c r="G159" s="1"/>
  <c r="F183" i="8"/>
  <c r="B183" i="29"/>
  <c r="A183" s="1"/>
  <c r="G183" s="1"/>
  <c r="F208" i="8"/>
  <c r="B208" i="29"/>
  <c r="A208" s="1"/>
  <c r="G208" s="1"/>
  <c r="F107" i="8"/>
  <c r="B107" i="29"/>
  <c r="A107" s="1"/>
  <c r="G107" s="1"/>
  <c r="F139" i="8"/>
  <c r="B139" i="29"/>
  <c r="A139" s="1"/>
  <c r="G139" s="1"/>
  <c r="F171" i="8"/>
  <c r="B171" i="29"/>
  <c r="A171" s="1"/>
  <c r="G171" s="1"/>
  <c r="F269" i="8"/>
  <c r="B269" i="29"/>
  <c r="A269" s="1"/>
  <c r="G269" s="1"/>
  <c r="F130" i="8"/>
  <c r="B130" i="29"/>
  <c r="A130" s="1"/>
  <c r="G130" s="1"/>
  <c r="F162" i="8"/>
  <c r="B162" i="29"/>
  <c r="A162" s="1"/>
  <c r="G162" s="1"/>
  <c r="F194" i="8"/>
  <c r="B194" i="29"/>
  <c r="A194" s="1"/>
  <c r="G194" s="1"/>
  <c r="F253" i="8"/>
  <c r="B253" i="29"/>
  <c r="A253" s="1"/>
  <c r="G253" s="1"/>
  <c r="F279" i="8"/>
  <c r="B279" i="29"/>
  <c r="A279" s="1"/>
  <c r="G279" s="1"/>
  <c r="F257" i="8"/>
  <c r="B257" i="29"/>
  <c r="A257" s="1"/>
  <c r="G257" s="1"/>
  <c r="F224" i="8"/>
  <c r="B224" i="29"/>
  <c r="A224" s="1"/>
  <c r="G224" s="1"/>
  <c r="F113" i="8"/>
  <c r="B113" i="29"/>
  <c r="A113" s="1"/>
  <c r="G113" s="1"/>
  <c r="F145" i="8"/>
  <c r="B145" i="29"/>
  <c r="A145" s="1"/>
  <c r="G145" s="1"/>
  <c r="F177" i="8"/>
  <c r="B177" i="29"/>
  <c r="A177" s="1"/>
  <c r="G177" s="1"/>
  <c r="F210" i="8"/>
  <c r="B210" i="29"/>
  <c r="A210" s="1"/>
  <c r="G210" s="1"/>
  <c r="F276" i="8"/>
  <c r="B276" i="29"/>
  <c r="A276" s="1"/>
  <c r="G276" s="1"/>
  <c r="F281" i="8"/>
  <c r="B281" i="29"/>
  <c r="A281" s="1"/>
  <c r="G281" s="1"/>
  <c r="F228" i="8"/>
  <c r="B228" i="29"/>
  <c r="A228" s="1"/>
  <c r="G228" s="1"/>
  <c r="F217" i="8"/>
  <c r="B217" i="29"/>
  <c r="A217" s="1"/>
  <c r="G217" s="1"/>
  <c r="F267" i="8"/>
  <c r="B267" i="29"/>
  <c r="A267" s="1"/>
  <c r="G267" s="1"/>
  <c r="F104" i="8"/>
  <c r="B104" i="29"/>
  <c r="A104" s="1"/>
  <c r="G104" s="1"/>
  <c r="F136" i="8"/>
  <c r="B136" i="29"/>
  <c r="A136" s="1"/>
  <c r="G136" s="1"/>
  <c r="F168" i="8"/>
  <c r="B168" i="29"/>
  <c r="A168" s="1"/>
  <c r="G168" s="1"/>
  <c r="F200" i="8"/>
  <c r="B200" i="29"/>
  <c r="A200" s="1"/>
  <c r="G200" s="1"/>
  <c r="F256" i="8"/>
  <c r="B256" i="29"/>
  <c r="A256" s="1"/>
  <c r="G256" s="1"/>
  <c r="F125" i="8"/>
  <c r="B125" i="29"/>
  <c r="A125" s="1"/>
  <c r="G125" s="1"/>
  <c r="F157" i="8"/>
  <c r="B157" i="29"/>
  <c r="A157" s="1"/>
  <c r="G157" s="1"/>
  <c r="F189" i="8"/>
  <c r="B189" i="29"/>
  <c r="A189" s="1"/>
  <c r="G189" s="1"/>
  <c r="F246" i="8"/>
  <c r="B246" i="29"/>
  <c r="A246" s="1"/>
  <c r="G246" s="1"/>
  <c r="F243" i="8"/>
  <c r="B243" i="29"/>
  <c r="A243" s="1"/>
  <c r="G243" s="1"/>
  <c r="F275" i="8"/>
  <c r="B275" i="29"/>
  <c r="A275" s="1"/>
  <c r="G275" s="1"/>
  <c r="F205" i="8"/>
  <c r="B205" i="29"/>
  <c r="A205" s="1"/>
  <c r="G205" s="1"/>
  <c r="F134" i="8"/>
  <c r="B134" i="29"/>
  <c r="A134" s="1"/>
  <c r="G134" s="1"/>
  <c r="F166" i="8"/>
  <c r="B166" i="29"/>
  <c r="A166" s="1"/>
  <c r="G166" s="1"/>
  <c r="F198" i="8"/>
  <c r="B198" i="29"/>
  <c r="A198" s="1"/>
  <c r="G198" s="1"/>
  <c r="F215" i="8"/>
  <c r="B215" i="29"/>
  <c r="A215" s="1"/>
  <c r="G215" s="1"/>
  <c r="F248" i="8"/>
  <c r="B248" i="29"/>
  <c r="A248" s="1"/>
  <c r="G248" s="1"/>
  <c r="F280" i="8"/>
  <c r="B280" i="29"/>
  <c r="A280" s="1"/>
  <c r="G280" s="1"/>
  <c r="F238" i="8"/>
  <c r="B238" i="29"/>
  <c r="A238" s="1"/>
  <c r="G238" s="1"/>
  <c r="F270" i="8"/>
  <c r="B270" i="29"/>
  <c r="A270" s="1"/>
  <c r="G270" s="1"/>
  <c r="B2" i="25"/>
  <c r="A263" i="8"/>
  <c r="B263" i="25"/>
  <c r="A231" i="8"/>
  <c r="B231" i="25"/>
  <c r="A277" i="8"/>
  <c r="B277" i="25"/>
  <c r="A245" i="8"/>
  <c r="B245" i="25"/>
  <c r="A259" i="8"/>
  <c r="B259" i="25"/>
  <c r="A227" i="8"/>
  <c r="B227" i="25"/>
  <c r="A265" i="8"/>
  <c r="B265" i="25"/>
  <c r="A233" i="8"/>
  <c r="B233" i="25"/>
  <c r="A276" i="8"/>
  <c r="B276" i="25"/>
  <c r="A260" i="8"/>
  <c r="B260" i="25"/>
  <c r="A244" i="8"/>
  <c r="B244" i="25"/>
  <c r="A228" i="8"/>
  <c r="B228" i="25"/>
  <c r="A212" i="8"/>
  <c r="B212" i="25"/>
  <c r="A196" i="8"/>
  <c r="B196" i="25"/>
  <c r="A180" i="8"/>
  <c r="B180" i="25"/>
  <c r="A164" i="8"/>
  <c r="B164" i="25"/>
  <c r="A148" i="8"/>
  <c r="B148" i="25"/>
  <c r="A132" i="8"/>
  <c r="B132" i="25"/>
  <c r="A116" i="8"/>
  <c r="B116" i="25"/>
  <c r="A100" i="8"/>
  <c r="B100" i="25"/>
  <c r="A84" i="8"/>
  <c r="B84" i="25"/>
  <c r="A68" i="8"/>
  <c r="B68" i="25"/>
  <c r="A51" i="8"/>
  <c r="B51" i="25"/>
  <c r="A25" i="8"/>
  <c r="B25" i="25"/>
  <c r="A207" i="8"/>
  <c r="B207" i="25"/>
  <c r="A191" i="8"/>
  <c r="B191" i="25"/>
  <c r="A175" i="8"/>
  <c r="B175" i="25"/>
  <c r="A159" i="8"/>
  <c r="B159" i="25"/>
  <c r="A143" i="8"/>
  <c r="B143" i="25"/>
  <c r="A127" i="8"/>
  <c r="B127" i="25"/>
  <c r="A111" i="8"/>
  <c r="B111" i="25"/>
  <c r="A95" i="8"/>
  <c r="B95" i="25"/>
  <c r="A79" i="8"/>
  <c r="B79" i="25"/>
  <c r="A63" i="8"/>
  <c r="B63" i="25"/>
  <c r="A45" i="8"/>
  <c r="B45" i="25"/>
  <c r="A15" i="8"/>
  <c r="A15" i="25" s="1"/>
  <c r="G15" s="1"/>
  <c r="B15"/>
  <c r="A278" i="8"/>
  <c r="B278" i="25"/>
  <c r="A262" i="8"/>
  <c r="B262" i="25"/>
  <c r="A246" i="8"/>
  <c r="B246" i="25"/>
  <c r="A230" i="8"/>
  <c r="B230" i="25"/>
  <c r="A214" i="8"/>
  <c r="B214" i="25"/>
  <c r="A198" i="8"/>
  <c r="B198" i="25"/>
  <c r="A182" i="8"/>
  <c r="B182" i="25"/>
  <c r="A166" i="8"/>
  <c r="B166" i="25"/>
  <c r="A150" i="8"/>
  <c r="B150" i="25"/>
  <c r="A134" i="8"/>
  <c r="B134" i="25"/>
  <c r="A118" i="8"/>
  <c r="B118" i="25"/>
  <c r="A102" i="8"/>
  <c r="B102" i="25"/>
  <c r="A86" i="8"/>
  <c r="B86" i="25"/>
  <c r="A70" i="8"/>
  <c r="B70" i="25"/>
  <c r="A54" i="8"/>
  <c r="B54" i="25"/>
  <c r="A29" i="8"/>
  <c r="B29" i="25"/>
  <c r="A205" i="8"/>
  <c r="B205" i="25"/>
  <c r="A189" i="8"/>
  <c r="B189" i="25"/>
  <c r="A173" i="8"/>
  <c r="B173" i="25"/>
  <c r="A157" i="8"/>
  <c r="B157" i="25"/>
  <c r="A141" i="8"/>
  <c r="B141" i="25"/>
  <c r="A125" i="8"/>
  <c r="B125" i="25"/>
  <c r="A109" i="8"/>
  <c r="B109" i="25"/>
  <c r="A93" i="8"/>
  <c r="B93" i="25"/>
  <c r="A77" i="8"/>
  <c r="B77" i="25"/>
  <c r="A61" i="8"/>
  <c r="B61" i="25"/>
  <c r="A42" i="8"/>
  <c r="B42" i="25"/>
  <c r="A11" i="8"/>
  <c r="A11" i="25" s="1"/>
  <c r="G11" s="1"/>
  <c r="B11"/>
  <c r="A48" i="8"/>
  <c r="B48" i="25"/>
  <c r="A32" i="8"/>
  <c r="B32" i="25"/>
  <c r="A16" i="8"/>
  <c r="A16" i="25" s="1"/>
  <c r="G16" s="1"/>
  <c r="B16"/>
  <c r="A38" i="8"/>
  <c r="B38" i="25"/>
  <c r="A22" i="8"/>
  <c r="A22" i="25" s="1"/>
  <c r="G22" s="1"/>
  <c r="B22"/>
  <c r="C5" i="26"/>
  <c r="F26" i="8"/>
  <c r="B26" i="29"/>
  <c r="A26"/>
  <c r="G26" s="1"/>
  <c r="F58" i="8"/>
  <c r="B58" i="29"/>
  <c r="A58"/>
  <c r="G58" s="1"/>
  <c r="F90" i="8"/>
  <c r="B90" i="29"/>
  <c r="A90"/>
  <c r="G90" s="1"/>
  <c r="F28" i="8"/>
  <c r="B28" i="29"/>
  <c r="A28"/>
  <c r="G28" s="1"/>
  <c r="F60" i="8"/>
  <c r="B60" i="29"/>
  <c r="A60"/>
  <c r="G60" s="1"/>
  <c r="F11" i="8"/>
  <c r="A11" i="29" s="1"/>
  <c r="B11"/>
  <c r="F43" i="8"/>
  <c r="B43" i="29"/>
  <c r="A43"/>
  <c r="G43" s="1"/>
  <c r="F75" i="8"/>
  <c r="B75" i="29"/>
  <c r="A75"/>
  <c r="G75" s="1"/>
  <c r="F14" i="8"/>
  <c r="B14" i="29"/>
  <c r="F46" i="8"/>
  <c r="B46" i="29"/>
  <c r="A46"/>
  <c r="G46" s="1"/>
  <c r="F78" i="8"/>
  <c r="B78" i="29"/>
  <c r="A78"/>
  <c r="G78" s="1"/>
  <c r="F124" i="8"/>
  <c r="B124" i="29"/>
  <c r="A124"/>
  <c r="G124" s="1"/>
  <c r="F156" i="8"/>
  <c r="B156" i="29"/>
  <c r="A156"/>
  <c r="G156" s="1"/>
  <c r="F13" i="8"/>
  <c r="B13" i="29"/>
  <c r="F45" i="8"/>
  <c r="B45" i="29"/>
  <c r="A45"/>
  <c r="G45" s="1"/>
  <c r="F77" i="8"/>
  <c r="B77" i="29"/>
  <c r="A77"/>
  <c r="G77" s="1"/>
  <c r="F15" i="8"/>
  <c r="B15" i="29"/>
  <c r="F47" i="8"/>
  <c r="B47" i="29"/>
  <c r="A47"/>
  <c r="G47" s="1"/>
  <c r="F95" i="8"/>
  <c r="B95" i="29"/>
  <c r="A95"/>
  <c r="G95" s="1"/>
  <c r="F32" i="8"/>
  <c r="B32" i="29"/>
  <c r="A32"/>
  <c r="G32" s="1"/>
  <c r="F64" i="8"/>
  <c r="B64" i="29"/>
  <c r="A64"/>
  <c r="G64" s="1"/>
  <c r="F79" i="8"/>
  <c r="B79" i="29"/>
  <c r="A79"/>
  <c r="G79" s="1"/>
  <c r="F82" i="8"/>
  <c r="B82" i="29"/>
  <c r="A82"/>
  <c r="G82" s="1"/>
  <c r="F25" i="8"/>
  <c r="B25" i="29"/>
  <c r="A25"/>
  <c r="G25" s="1"/>
  <c r="F57" i="8"/>
  <c r="B57" i="29"/>
  <c r="A57"/>
  <c r="G57" s="1"/>
  <c r="F97" i="8"/>
  <c r="B97" i="29"/>
  <c r="A97"/>
  <c r="G97" s="1"/>
  <c r="F103" i="8"/>
  <c r="B103" i="29"/>
  <c r="A103"/>
  <c r="G103" s="1"/>
  <c r="F135" i="8"/>
  <c r="B135" i="29"/>
  <c r="A135"/>
  <c r="G135" s="1"/>
  <c r="F167" i="8"/>
  <c r="B167" i="29"/>
  <c r="A167"/>
  <c r="G167" s="1"/>
  <c r="F191" i="8"/>
  <c r="B191" i="29"/>
  <c r="A191"/>
  <c r="G191" s="1"/>
  <c r="F221" i="8"/>
  <c r="B221" i="29"/>
  <c r="A221"/>
  <c r="G221" s="1"/>
  <c r="F83" i="8"/>
  <c r="B83" i="29"/>
  <c r="A83"/>
  <c r="G83" s="1"/>
  <c r="F115" i="8"/>
  <c r="B115" i="29"/>
  <c r="A115"/>
  <c r="G115" s="1"/>
  <c r="F147" i="8"/>
  <c r="B147" i="29"/>
  <c r="A147"/>
  <c r="G147" s="1"/>
  <c r="F179" i="8"/>
  <c r="B179" i="29"/>
  <c r="A179"/>
  <c r="G179" s="1"/>
  <c r="F219" i="8"/>
  <c r="B219" i="29"/>
  <c r="A219"/>
  <c r="G219" s="1"/>
  <c r="F106" i="8"/>
  <c r="B106" i="29"/>
  <c r="A106"/>
  <c r="G106" s="1"/>
  <c r="F138" i="8"/>
  <c r="B138" i="29"/>
  <c r="A138"/>
  <c r="G138" s="1"/>
  <c r="F170" i="8"/>
  <c r="B170" i="29"/>
  <c r="A170"/>
  <c r="G170" s="1"/>
  <c r="F209" i="8"/>
  <c r="B209" i="29"/>
  <c r="A209"/>
  <c r="G209" s="1"/>
  <c r="F285" i="8"/>
  <c r="B285" i="29"/>
  <c r="A285"/>
  <c r="G285" s="1"/>
  <c r="F266" i="8"/>
  <c r="B266" i="29"/>
  <c r="A266"/>
  <c r="G266" s="1"/>
  <c r="F240" i="8"/>
  <c r="B240" i="29"/>
  <c r="A240"/>
  <c r="G240" s="1"/>
  <c r="F121" i="8"/>
  <c r="B121" i="29"/>
  <c r="A121"/>
  <c r="G121" s="1"/>
  <c r="F153" i="8"/>
  <c r="B153" i="29"/>
  <c r="A153"/>
  <c r="G153" s="1"/>
  <c r="F185" i="8"/>
  <c r="B185" i="29"/>
  <c r="A185"/>
  <c r="G185" s="1"/>
  <c r="F211" i="8"/>
  <c r="B211" i="29"/>
  <c r="A211"/>
  <c r="G211" s="1"/>
  <c r="F258" i="8"/>
  <c r="B258" i="29"/>
  <c r="A258"/>
  <c r="G258" s="1"/>
  <c r="F204" i="8"/>
  <c r="B204" i="29"/>
  <c r="A204"/>
  <c r="G204" s="1"/>
  <c r="F236" i="8"/>
  <c r="B236" i="29"/>
  <c r="A236"/>
  <c r="G236" s="1"/>
  <c r="F225" i="8"/>
  <c r="B225" i="29"/>
  <c r="A225"/>
  <c r="G225" s="1"/>
  <c r="F188" i="8"/>
  <c r="B188" i="29"/>
  <c r="A188"/>
  <c r="G188" s="1"/>
  <c r="F227" i="8"/>
  <c r="B227" i="29"/>
  <c r="A227"/>
  <c r="G227" s="1"/>
  <c r="F80" i="8"/>
  <c r="B80" i="29"/>
  <c r="A80"/>
  <c r="G80" s="1"/>
  <c r="F112" i="8"/>
  <c r="B112" i="29"/>
  <c r="A112"/>
  <c r="G112" s="1"/>
  <c r="F144" i="8"/>
  <c r="B144" i="29"/>
  <c r="A144"/>
  <c r="G144" s="1"/>
  <c r="F176" i="8"/>
  <c r="B176" i="29"/>
  <c r="A176"/>
  <c r="G176" s="1"/>
  <c r="F283" i="8"/>
  <c r="B283" i="29"/>
  <c r="A283"/>
  <c r="G283" s="1"/>
  <c r="F133" i="8"/>
  <c r="B133" i="29"/>
  <c r="A133"/>
  <c r="G133" s="1"/>
  <c r="F165" i="8"/>
  <c r="B165" i="29"/>
  <c r="A165"/>
  <c r="G165" s="1"/>
  <c r="F197" i="8"/>
  <c r="B197" i="29"/>
  <c r="A197"/>
  <c r="G197" s="1"/>
  <c r="F252" i="8"/>
  <c r="B252" i="29"/>
  <c r="A252"/>
  <c r="G252" s="1"/>
  <c r="F284" i="8"/>
  <c r="B284" i="29"/>
  <c r="A284"/>
  <c r="G284" s="1"/>
  <c r="F110" i="8"/>
  <c r="B110" i="29"/>
  <c r="A110"/>
  <c r="G110" s="1"/>
  <c r="F142" i="8"/>
  <c r="B142" i="29"/>
  <c r="A142"/>
  <c r="G142" s="1"/>
  <c r="F174" i="8"/>
  <c r="B174" i="29"/>
  <c r="A174"/>
  <c r="G174" s="1"/>
  <c r="F206" i="8"/>
  <c r="B206" i="29"/>
  <c r="A206"/>
  <c r="G206" s="1"/>
  <c r="F202" i="8"/>
  <c r="B202" i="29"/>
  <c r="A202"/>
  <c r="G202" s="1"/>
  <c r="F262" i="8"/>
  <c r="B262" i="29"/>
  <c r="A262"/>
  <c r="G262" s="1"/>
  <c r="F223" i="8"/>
  <c r="B223" i="29"/>
  <c r="A223"/>
  <c r="G223" s="1"/>
  <c r="F255" i="8"/>
  <c r="B255" i="29"/>
  <c r="A255"/>
  <c r="G255" s="1"/>
  <c r="F214" i="8"/>
  <c r="B214" i="29"/>
  <c r="A214"/>
  <c r="G214" s="1"/>
  <c r="F245" i="8"/>
  <c r="B245" i="29"/>
  <c r="A245"/>
  <c r="G245" s="1"/>
  <c r="F277" i="8"/>
  <c r="B277" i="29"/>
  <c r="A277"/>
  <c r="G277" s="1"/>
  <c r="A285" i="8"/>
  <c r="B285" i="25"/>
  <c r="A255" i="8"/>
  <c r="B255" i="25"/>
  <c r="A223" i="8"/>
  <c r="B223" i="25"/>
  <c r="A269" i="8"/>
  <c r="B269" i="25"/>
  <c r="A237" i="8"/>
  <c r="B237" i="25"/>
  <c r="A282" i="8"/>
  <c r="B282" i="25"/>
  <c r="A251" i="8"/>
  <c r="B251" i="25"/>
  <c r="A286" i="8"/>
  <c r="B286" i="25"/>
  <c r="A257" i="8"/>
  <c r="B257" i="25"/>
  <c r="A225" i="8"/>
  <c r="B225" i="25"/>
  <c r="A272" i="8"/>
  <c r="B272" i="25"/>
  <c r="A256" i="8"/>
  <c r="B256" i="25"/>
  <c r="A240" i="8"/>
  <c r="B240" i="25"/>
  <c r="A224" i="8"/>
  <c r="B224" i="25"/>
  <c r="A208" i="8"/>
  <c r="B208" i="25"/>
  <c r="A192" i="8"/>
  <c r="B192" i="25"/>
  <c r="A176" i="8"/>
  <c r="B176" i="25"/>
  <c r="A160" i="8"/>
  <c r="B160" i="25"/>
  <c r="A144" i="8"/>
  <c r="B144" i="25"/>
  <c r="A128" i="8"/>
  <c r="B128" i="25"/>
  <c r="A112" i="8"/>
  <c r="B112" i="25"/>
  <c r="A96" i="8"/>
  <c r="B96" i="25"/>
  <c r="A80" i="8"/>
  <c r="B80" i="25"/>
  <c r="A64" i="8"/>
  <c r="B64" i="25"/>
  <c r="A46" i="8"/>
  <c r="B46" i="25"/>
  <c r="A17" i="8"/>
  <c r="B17" i="25"/>
  <c r="A219" i="8"/>
  <c r="B219" i="25"/>
  <c r="A203" i="8"/>
  <c r="B203" i="25"/>
  <c r="A187" i="8"/>
  <c r="B187" i="25"/>
  <c r="A171" i="8"/>
  <c r="B171" i="25"/>
  <c r="A155" i="8"/>
  <c r="B155" i="25"/>
  <c r="A139" i="8"/>
  <c r="B139" i="25"/>
  <c r="A123" i="8"/>
  <c r="B123" i="25"/>
  <c r="A107" i="8"/>
  <c r="B107" i="25"/>
  <c r="A91" i="8"/>
  <c r="B91" i="25"/>
  <c r="A75" i="8"/>
  <c r="B75" i="25"/>
  <c r="A59" i="8"/>
  <c r="B59" i="25"/>
  <c r="A39" i="8"/>
  <c r="B39" i="25"/>
  <c r="A7" i="8"/>
  <c r="B7" i="25"/>
  <c r="A274" i="8"/>
  <c r="B274" i="25"/>
  <c r="A258" i="8"/>
  <c r="B258" i="25"/>
  <c r="A242" i="8"/>
  <c r="B242" i="25"/>
  <c r="A226" i="8"/>
  <c r="B226" i="25"/>
  <c r="A210" i="8"/>
  <c r="B210" i="25"/>
  <c r="A194" i="8"/>
  <c r="B194" i="25"/>
  <c r="A178" i="8"/>
  <c r="B178" i="25"/>
  <c r="A162" i="8"/>
  <c r="B162" i="25"/>
  <c r="A146" i="8"/>
  <c r="B146" i="25"/>
  <c r="A130" i="8"/>
  <c r="B130" i="25"/>
  <c r="A114" i="8"/>
  <c r="B114" i="25"/>
  <c r="A98" i="8"/>
  <c r="B98" i="25"/>
  <c r="A82" i="8"/>
  <c r="B82" i="25"/>
  <c r="A66" i="8"/>
  <c r="B66" i="25"/>
  <c r="A49" i="8"/>
  <c r="B49" i="25"/>
  <c r="A21" i="8"/>
  <c r="A21" i="25" s="1"/>
  <c r="G21" s="1"/>
  <c r="B21"/>
  <c r="A217" i="8"/>
  <c r="B217" i="25"/>
  <c r="A201" i="8"/>
  <c r="B201" i="25"/>
  <c r="A185" i="8"/>
  <c r="B185" i="25"/>
  <c r="A169" i="8"/>
  <c r="B169" i="25"/>
  <c r="A153" i="8"/>
  <c r="B153" i="25"/>
  <c r="A137" i="8"/>
  <c r="B137" i="25"/>
  <c r="A121" i="8"/>
  <c r="B121" i="25"/>
  <c r="A105" i="8"/>
  <c r="B105" i="25"/>
  <c r="A89" i="8"/>
  <c r="B89" i="25"/>
  <c r="A73" i="8"/>
  <c r="B73" i="25"/>
  <c r="A57" i="8"/>
  <c r="B57" i="25"/>
  <c r="A35" i="8"/>
  <c r="B35" i="25"/>
  <c r="A44" i="8"/>
  <c r="B44" i="25"/>
  <c r="A28" i="8"/>
  <c r="B28" i="25"/>
  <c r="A12" i="8"/>
  <c r="A12" i="25" s="1"/>
  <c r="G12" s="1"/>
  <c r="B12"/>
  <c r="A34" i="8"/>
  <c r="B34" i="25"/>
  <c r="A18" i="8"/>
  <c r="A18" i="25" s="1"/>
  <c r="G18" s="1"/>
  <c r="B18"/>
  <c r="C8" i="26"/>
  <c r="C2"/>
  <c r="F34" i="8"/>
  <c r="B34" i="29"/>
  <c r="A34"/>
  <c r="G34" s="1"/>
  <c r="F66" i="8"/>
  <c r="B66" i="29"/>
  <c r="A66"/>
  <c r="G66" s="1"/>
  <c r="F36" i="8"/>
  <c r="B36" i="29"/>
  <c r="A36"/>
  <c r="G36" s="1"/>
  <c r="F68" i="8"/>
  <c r="B68" i="29"/>
  <c r="A68"/>
  <c r="G68" s="1"/>
  <c r="F19" i="8"/>
  <c r="B19" i="29"/>
  <c r="A19"/>
  <c r="G19" s="1"/>
  <c r="F51" i="8"/>
  <c r="B51" i="29"/>
  <c r="A51"/>
  <c r="G51" s="1"/>
  <c r="F22" i="8"/>
  <c r="A22" i="29" s="1"/>
  <c r="F54" i="8"/>
  <c r="B54" i="29"/>
  <c r="A54" s="1"/>
  <c r="G54" s="1"/>
  <c r="F93" i="8"/>
  <c r="B93" i="29"/>
  <c r="A93" s="1"/>
  <c r="G93" s="1"/>
  <c r="F132" i="8"/>
  <c r="B132" i="29"/>
  <c r="A132" s="1"/>
  <c r="G132" s="1"/>
  <c r="F164" i="8"/>
  <c r="B164" i="29"/>
  <c r="A164" s="1"/>
  <c r="G164" s="1"/>
  <c r="F21" i="8"/>
  <c r="B21" i="29"/>
  <c r="A21" s="1"/>
  <c r="F53" i="8"/>
  <c r="B53" i="29"/>
  <c r="A53" s="1"/>
  <c r="G53" s="1"/>
  <c r="F23" i="8"/>
  <c r="B23" i="29"/>
  <c r="A23" s="1"/>
  <c r="G23" s="1"/>
  <c r="F55" i="8"/>
  <c r="B55" i="29"/>
  <c r="A55" s="1"/>
  <c r="G55" s="1"/>
  <c r="F40" i="8"/>
  <c r="B40" i="29"/>
  <c r="A40" s="1"/>
  <c r="G40" s="1"/>
  <c r="F72" i="8"/>
  <c r="B72" i="29"/>
  <c r="A72" s="1"/>
  <c r="G72" s="1"/>
  <c r="F33" i="8"/>
  <c r="B33" i="29"/>
  <c r="A33" s="1"/>
  <c r="G33" s="1"/>
  <c r="F65" i="8"/>
  <c r="B65" i="29"/>
  <c r="A65" s="1"/>
  <c r="G65" s="1"/>
  <c r="F111" i="8"/>
  <c r="B111" i="29"/>
  <c r="A111" s="1"/>
  <c r="G111" s="1"/>
  <c r="F143" i="8"/>
  <c r="B143" i="29"/>
  <c r="A143" s="1"/>
  <c r="G143" s="1"/>
  <c r="F175" i="8"/>
  <c r="B175" i="29"/>
  <c r="A175" s="1"/>
  <c r="G175" s="1"/>
  <c r="F199" i="8"/>
  <c r="B199" i="29"/>
  <c r="A199" s="1"/>
  <c r="G199" s="1"/>
  <c r="F237" i="8"/>
  <c r="B237" i="29"/>
  <c r="A237" s="1"/>
  <c r="G237" s="1"/>
  <c r="F91" i="8"/>
  <c r="B91" i="29"/>
  <c r="A91" s="1"/>
  <c r="G91" s="1"/>
  <c r="F123" i="8"/>
  <c r="B123" i="29"/>
  <c r="A123" s="1"/>
  <c r="G123" s="1"/>
  <c r="F155" i="8"/>
  <c r="B155" i="29"/>
  <c r="A155" s="1"/>
  <c r="G155" s="1"/>
  <c r="F187" i="8"/>
  <c r="B187" i="29"/>
  <c r="A187" s="1"/>
  <c r="G187" s="1"/>
  <c r="F235" i="8"/>
  <c r="B235" i="29"/>
  <c r="A235" s="1"/>
  <c r="G235" s="1"/>
  <c r="F114" i="8"/>
  <c r="B114" i="29"/>
  <c r="A114" s="1"/>
  <c r="G114" s="1"/>
  <c r="F146" i="8"/>
  <c r="B146" i="29"/>
  <c r="A146" s="1"/>
  <c r="G146" s="1"/>
  <c r="F178" i="8"/>
  <c r="B178" i="29"/>
  <c r="A178" s="1"/>
  <c r="G178" s="1"/>
  <c r="F263" i="8"/>
  <c r="B263" i="29"/>
  <c r="A263" s="1"/>
  <c r="G263" s="1"/>
  <c r="F241" i="8"/>
  <c r="B241" i="29"/>
  <c r="A241" s="1"/>
  <c r="G241" s="1"/>
  <c r="F273" i="8"/>
  <c r="B273" i="29"/>
  <c r="A273" s="1"/>
  <c r="G273" s="1"/>
  <c r="F201" i="8"/>
  <c r="B201" i="29"/>
  <c r="A201" s="1"/>
  <c r="G201" s="1"/>
  <c r="F129" i="8"/>
  <c r="B129" i="29"/>
  <c r="A129" s="1"/>
  <c r="G129" s="1"/>
  <c r="F161" i="8"/>
  <c r="B161" i="29"/>
  <c r="A161" s="1"/>
  <c r="G161" s="1"/>
  <c r="F193" i="8"/>
  <c r="B193" i="29"/>
  <c r="A193" s="1"/>
  <c r="G193" s="1"/>
  <c r="F226" i="8"/>
  <c r="B226" i="29"/>
  <c r="A226" s="1"/>
  <c r="G226" s="1"/>
  <c r="F265" i="8"/>
  <c r="B265" i="29"/>
  <c r="A265" s="1"/>
  <c r="G265" s="1"/>
  <c r="F212" i="8"/>
  <c r="B212" i="29"/>
  <c r="A212" s="1"/>
  <c r="G212" s="1"/>
  <c r="F233" i="8"/>
  <c r="B233" i="29"/>
  <c r="A233" s="1"/>
  <c r="G233" s="1"/>
  <c r="F196" i="8"/>
  <c r="B196" i="29"/>
  <c r="A196" s="1"/>
  <c r="G196" s="1"/>
  <c r="F88" i="8"/>
  <c r="B88" i="29"/>
  <c r="A88" s="1"/>
  <c r="G88" s="1"/>
  <c r="F120" i="8"/>
  <c r="B120" i="29"/>
  <c r="A120" s="1"/>
  <c r="G120" s="1"/>
  <c r="F152" i="8"/>
  <c r="B152" i="29"/>
  <c r="A152" s="1"/>
  <c r="G152" s="1"/>
  <c r="F184" i="8"/>
  <c r="B184" i="29"/>
  <c r="A184" s="1"/>
  <c r="G184" s="1"/>
  <c r="F109" i="8"/>
  <c r="B109" i="29"/>
  <c r="A109" s="1"/>
  <c r="G109" s="1"/>
  <c r="F141" i="8"/>
  <c r="B141" i="29"/>
  <c r="A141" s="1"/>
  <c r="G141" s="1"/>
  <c r="F173" i="8"/>
  <c r="B173" i="29"/>
  <c r="A173" s="1"/>
  <c r="G173" s="1"/>
  <c r="F213" i="8"/>
  <c r="B213" i="29"/>
  <c r="A213" s="1"/>
  <c r="G213" s="1"/>
  <c r="F259" i="8"/>
  <c r="B259" i="29"/>
  <c r="A259" s="1"/>
  <c r="G259" s="1"/>
  <c r="F118" i="8"/>
  <c r="B118" i="29"/>
  <c r="A118" s="1"/>
  <c r="G118" s="1"/>
  <c r="F150" i="8"/>
  <c r="B150" i="29"/>
  <c r="A150" s="1"/>
  <c r="G150" s="1"/>
  <c r="F182" i="8"/>
  <c r="B182" i="29"/>
  <c r="A182" s="1"/>
  <c r="G182" s="1"/>
  <c r="F218" i="8"/>
  <c r="B218" i="29"/>
  <c r="A218" s="1"/>
  <c r="G218" s="1"/>
  <c r="F216" i="8"/>
  <c r="B216" i="29"/>
  <c r="A216" s="1"/>
  <c r="G216" s="1"/>
  <c r="F278" i="8"/>
  <c r="B278" i="29"/>
  <c r="A278" s="1"/>
  <c r="G278" s="1"/>
  <c r="F231" i="8"/>
  <c r="B231" i="29"/>
  <c r="A231" s="1"/>
  <c r="G231" s="1"/>
  <c r="F264" i="8"/>
  <c r="B264" i="29"/>
  <c r="A264" s="1"/>
  <c r="G264" s="1"/>
  <c r="F222" i="8"/>
  <c r="B222" i="29"/>
  <c r="A222" s="1"/>
  <c r="G222" s="1"/>
  <c r="F254" i="8"/>
  <c r="B254" i="29"/>
  <c r="A254" s="1"/>
  <c r="G254" s="1"/>
  <c r="F286" i="8"/>
  <c r="B286" i="29"/>
  <c r="A286" s="1"/>
  <c r="G286" s="1"/>
  <c r="F297" i="8"/>
  <c r="B7" i="30"/>
  <c r="A73" i="25"/>
  <c r="G73"/>
  <c r="A105"/>
  <c r="G105"/>
  <c r="A169"/>
  <c r="G169"/>
  <c r="A201"/>
  <c r="G201"/>
  <c r="A98"/>
  <c r="G98"/>
  <c r="A130"/>
  <c r="G130"/>
  <c r="A162"/>
  <c r="G162"/>
  <c r="A194"/>
  <c r="G194"/>
  <c r="A226"/>
  <c r="G226"/>
  <c r="A258"/>
  <c r="G258"/>
  <c r="A91"/>
  <c r="G91"/>
  <c r="A123"/>
  <c r="G123"/>
  <c r="A155"/>
  <c r="G155"/>
  <c r="A187"/>
  <c r="G187"/>
  <c r="A219"/>
  <c r="G219"/>
  <c r="A80"/>
  <c r="G80"/>
  <c r="A112"/>
  <c r="G112"/>
  <c r="A144"/>
  <c r="G144"/>
  <c r="A176"/>
  <c r="G176"/>
  <c r="A208"/>
  <c r="G208"/>
  <c r="A240"/>
  <c r="G240"/>
  <c r="A272"/>
  <c r="G272"/>
  <c r="A257"/>
  <c r="G257"/>
  <c r="A251"/>
  <c r="G251"/>
  <c r="A237"/>
  <c r="G237"/>
  <c r="A223"/>
  <c r="G223"/>
  <c r="A285"/>
  <c r="G285"/>
  <c r="A77"/>
  <c r="G77"/>
  <c r="A109"/>
  <c r="G109"/>
  <c r="A141"/>
  <c r="G141"/>
  <c r="A173"/>
  <c r="G173"/>
  <c r="A205"/>
  <c r="G205"/>
  <c r="A86"/>
  <c r="G86"/>
  <c r="A118"/>
  <c r="G118"/>
  <c r="A150"/>
  <c r="G150"/>
  <c r="A182"/>
  <c r="G182"/>
  <c r="A214"/>
  <c r="G214"/>
  <c r="A246"/>
  <c r="G246"/>
  <c r="A278"/>
  <c r="G278"/>
  <c r="A79"/>
  <c r="G79"/>
  <c r="A111"/>
  <c r="G111"/>
  <c r="A143"/>
  <c r="G143"/>
  <c r="A175"/>
  <c r="G175"/>
  <c r="A207"/>
  <c r="G207"/>
  <c r="A84"/>
  <c r="G84"/>
  <c r="A116"/>
  <c r="G116"/>
  <c r="A148"/>
  <c r="G148"/>
  <c r="A180"/>
  <c r="G180"/>
  <c r="A212"/>
  <c r="G212"/>
  <c r="A244"/>
  <c r="G244"/>
  <c r="A276"/>
  <c r="G276"/>
  <c r="A265"/>
  <c r="G265"/>
  <c r="A259"/>
  <c r="G259"/>
  <c r="A277"/>
  <c r="G277"/>
  <c r="A263"/>
  <c r="G263"/>
  <c r="A69"/>
  <c r="G69"/>
  <c r="A101"/>
  <c r="G101"/>
  <c r="A133"/>
  <c r="G133"/>
  <c r="A165"/>
  <c r="G165"/>
  <c r="A197"/>
  <c r="G197"/>
  <c r="A94"/>
  <c r="G94"/>
  <c r="A126"/>
  <c r="G126"/>
  <c r="A158"/>
  <c r="G158"/>
  <c r="A190"/>
  <c r="G190"/>
  <c r="A222"/>
  <c r="G222"/>
  <c r="A254"/>
  <c r="G254"/>
  <c r="A31"/>
  <c r="G31"/>
  <c r="A71"/>
  <c r="G71"/>
  <c r="A103"/>
  <c r="G103"/>
  <c r="A135"/>
  <c r="G135"/>
  <c r="A167"/>
  <c r="G167"/>
  <c r="A199"/>
  <c r="G199"/>
  <c r="A92"/>
  <c r="G92"/>
  <c r="A124"/>
  <c r="G124"/>
  <c r="A156"/>
  <c r="G156"/>
  <c r="A188"/>
  <c r="G188"/>
  <c r="A220"/>
  <c r="G220"/>
  <c r="A252"/>
  <c r="G252"/>
  <c r="A284"/>
  <c r="G284"/>
  <c r="A281"/>
  <c r="G281"/>
  <c r="A275"/>
  <c r="G275"/>
  <c r="A261"/>
  <c r="G261"/>
  <c r="A279"/>
  <c r="G279"/>
  <c r="A137"/>
  <c r="G137"/>
  <c r="A89"/>
  <c r="G89"/>
  <c r="A121"/>
  <c r="G121"/>
  <c r="A153"/>
  <c r="G153"/>
  <c r="A185"/>
  <c r="G185"/>
  <c r="A217"/>
  <c r="G217"/>
  <c r="A49"/>
  <c r="G49"/>
  <c r="A82"/>
  <c r="G82"/>
  <c r="A114"/>
  <c r="G114"/>
  <c r="A146"/>
  <c r="G146"/>
  <c r="A178"/>
  <c r="G178"/>
  <c r="A210"/>
  <c r="G210"/>
  <c r="A242"/>
  <c r="G242"/>
  <c r="A274"/>
  <c r="G274"/>
  <c r="A75"/>
  <c r="G75"/>
  <c r="A107"/>
  <c r="G107"/>
  <c r="A139"/>
  <c r="G139"/>
  <c r="A171"/>
  <c r="G171"/>
  <c r="A203"/>
  <c r="G203"/>
  <c r="A96"/>
  <c r="G96"/>
  <c r="A128"/>
  <c r="G128"/>
  <c r="A160"/>
  <c r="G160"/>
  <c r="A192"/>
  <c r="G192"/>
  <c r="A224"/>
  <c r="G224"/>
  <c r="A256"/>
  <c r="G256"/>
  <c r="A225"/>
  <c r="G225"/>
  <c r="A286"/>
  <c r="G286"/>
  <c r="A282"/>
  <c r="G282"/>
  <c r="A269"/>
  <c r="G269"/>
  <c r="A255"/>
  <c r="G255"/>
  <c r="A61"/>
  <c r="G61"/>
  <c r="A93"/>
  <c r="G93"/>
  <c r="A125"/>
  <c r="G125"/>
  <c r="A157"/>
  <c r="G157"/>
  <c r="A189"/>
  <c r="G189"/>
  <c r="A70"/>
  <c r="G70"/>
  <c r="A102"/>
  <c r="G102"/>
  <c r="A134"/>
  <c r="G134"/>
  <c r="A166"/>
  <c r="G166"/>
  <c r="A198"/>
  <c r="G198"/>
  <c r="A230"/>
  <c r="G230"/>
  <c r="A262"/>
  <c r="G262"/>
  <c r="A95"/>
  <c r="G95"/>
  <c r="A127"/>
  <c r="G127"/>
  <c r="A159"/>
  <c r="G159"/>
  <c r="A191"/>
  <c r="G191"/>
  <c r="A25"/>
  <c r="G25"/>
  <c r="A100"/>
  <c r="G100"/>
  <c r="A132"/>
  <c r="G132"/>
  <c r="A164"/>
  <c r="G164"/>
  <c r="A196"/>
  <c r="G196"/>
  <c r="A228"/>
  <c r="G228"/>
  <c r="A260"/>
  <c r="G260"/>
  <c r="A233"/>
  <c r="G233"/>
  <c r="A227"/>
  <c r="G227"/>
  <c r="A245"/>
  <c r="G245"/>
  <c r="A231"/>
  <c r="G231"/>
  <c r="B2" i="26"/>
  <c r="A85" i="25"/>
  <c r="G85" s="1"/>
  <c r="A117"/>
  <c r="G117" s="1"/>
  <c r="A149"/>
  <c r="G149" s="1"/>
  <c r="A181"/>
  <c r="G181" s="1"/>
  <c r="A213"/>
  <c r="G213" s="1"/>
  <c r="A43"/>
  <c r="G43" s="1"/>
  <c r="A78"/>
  <c r="G78" s="1"/>
  <c r="A110"/>
  <c r="G110" s="1"/>
  <c r="A142"/>
  <c r="G142" s="1"/>
  <c r="A174"/>
  <c r="G174" s="1"/>
  <c r="A206"/>
  <c r="G206" s="1"/>
  <c r="A238"/>
  <c r="G238" s="1"/>
  <c r="A270"/>
  <c r="G270" s="1"/>
  <c r="A55"/>
  <c r="G55" s="1"/>
  <c r="A87"/>
  <c r="G87" s="1"/>
  <c r="A119"/>
  <c r="G119" s="1"/>
  <c r="A151"/>
  <c r="G151" s="1"/>
  <c r="A183"/>
  <c r="G183" s="1"/>
  <c r="A215"/>
  <c r="G215" s="1"/>
  <c r="A76"/>
  <c r="G76" s="1"/>
  <c r="A108"/>
  <c r="G108" s="1"/>
  <c r="A140"/>
  <c r="G140" s="1"/>
  <c r="A172"/>
  <c r="G172" s="1"/>
  <c r="A204"/>
  <c r="G204" s="1"/>
  <c r="A236"/>
  <c r="G236" s="1"/>
  <c r="A268"/>
  <c r="G268" s="1"/>
  <c r="A249"/>
  <c r="G249" s="1"/>
  <c r="A243"/>
  <c r="G243" s="1"/>
  <c r="A229"/>
  <c r="G229" s="1"/>
  <c r="A247"/>
  <c r="G247" s="1"/>
  <c r="A68"/>
  <c r="G68" s="1"/>
  <c r="A66"/>
  <c r="G66" s="1"/>
  <c r="A63"/>
  <c r="G63" s="1"/>
  <c r="A64"/>
  <c r="G64" s="1"/>
  <c r="A62"/>
  <c r="G62" s="1"/>
  <c r="A58"/>
  <c r="G58" s="1"/>
  <c r="A60"/>
  <c r="G60" s="1"/>
  <c r="A59"/>
  <c r="G59" s="1"/>
  <c r="A57"/>
  <c r="G57" s="1"/>
  <c r="A53"/>
  <c r="G53" s="1"/>
  <c r="A54"/>
  <c r="G54" s="1"/>
  <c r="A52"/>
  <c r="G52" s="1"/>
  <c r="A51"/>
  <c r="G51" s="1"/>
  <c r="A50"/>
  <c r="G50" s="1"/>
  <c r="A47"/>
  <c r="G47" s="1"/>
  <c r="A48"/>
  <c r="G48" s="1"/>
  <c r="A45"/>
  <c r="G45" s="1"/>
  <c r="A46"/>
  <c r="G46" s="1"/>
  <c r="A44"/>
  <c r="G44" s="1"/>
  <c r="A42"/>
  <c r="G42" s="1"/>
  <c r="A41"/>
  <c r="G41" s="1"/>
  <c r="A40"/>
  <c r="G40" s="1"/>
  <c r="A39"/>
  <c r="G39" s="1"/>
  <c r="A38"/>
  <c r="G38" s="1"/>
  <c r="A36"/>
  <c r="G36" s="1"/>
  <c r="A35"/>
  <c r="G35" s="1"/>
  <c r="A34"/>
  <c r="G34" s="1"/>
  <c r="A33"/>
  <c r="G33" s="1"/>
  <c r="A32"/>
  <c r="G32" s="1"/>
  <c r="A30"/>
  <c r="G30" s="1"/>
  <c r="A29"/>
  <c r="G29" s="1"/>
  <c r="A28"/>
  <c r="G28" s="1"/>
  <c r="A27"/>
  <c r="G27" s="1"/>
  <c r="A26"/>
  <c r="G26" s="1"/>
  <c r="A17"/>
  <c r="G17" s="1"/>
  <c r="A18" i="29"/>
  <c r="G18" s="1"/>
  <c r="A15"/>
  <c r="G15" s="1"/>
  <c r="A14"/>
  <c r="G14" s="1"/>
  <c r="A16"/>
  <c r="G16" s="1"/>
  <c r="A13"/>
  <c r="G13" s="1"/>
  <c r="A12"/>
  <c r="G12" s="1"/>
  <c r="A19" i="25"/>
  <c r="G19" s="1"/>
  <c r="B9" i="26"/>
  <c r="A13" i="25"/>
  <c r="G13"/>
  <c r="B3" i="29"/>
  <c r="B8" i="30" s="1"/>
  <c r="B6" i="29"/>
  <c r="B4"/>
  <c r="B4" i="30"/>
  <c r="B5" i="26"/>
  <c r="A8" i="29"/>
  <c r="A9"/>
  <c r="A11" i="30" s="1"/>
  <c r="B209"/>
  <c r="B232"/>
  <c r="B152"/>
  <c r="B79"/>
  <c r="B228"/>
  <c r="B184"/>
  <c r="B35"/>
  <c r="B15"/>
  <c r="B51"/>
  <c r="B224"/>
  <c r="B19"/>
  <c r="B127"/>
  <c r="B239"/>
  <c r="B216"/>
  <c r="B144"/>
  <c r="B107"/>
  <c r="B170"/>
  <c r="B154"/>
  <c r="B161"/>
  <c r="B178"/>
  <c r="B41"/>
  <c r="B174"/>
  <c r="B114"/>
  <c r="B49"/>
  <c r="B39"/>
  <c r="B218"/>
  <c r="B137"/>
  <c r="B46"/>
  <c r="B139"/>
  <c r="B121"/>
  <c r="B23"/>
  <c r="B215"/>
  <c r="B31"/>
  <c r="B226"/>
  <c r="B146"/>
  <c r="B22"/>
  <c r="B185"/>
  <c r="B194"/>
  <c r="B33"/>
  <c r="B203"/>
  <c r="B111"/>
  <c r="B207"/>
  <c r="B59"/>
  <c r="B192"/>
  <c r="B211"/>
  <c r="B95"/>
  <c r="B130"/>
  <c r="B240"/>
  <c r="B14"/>
  <c r="B73"/>
  <c r="B244"/>
  <c r="B48"/>
  <c r="B5" i="29"/>
  <c r="B12" i="30"/>
  <c r="B102"/>
  <c r="B38"/>
  <c r="B61"/>
  <c r="B173"/>
  <c r="B180"/>
  <c r="B98"/>
  <c r="B97"/>
  <c r="B99"/>
  <c r="B176"/>
  <c r="B118"/>
  <c r="B167"/>
  <c r="B94"/>
  <c r="B28"/>
  <c r="B40"/>
  <c r="B190"/>
  <c r="B142"/>
  <c r="B106"/>
  <c r="B129"/>
  <c r="B166"/>
  <c r="B32"/>
  <c r="B119"/>
  <c r="B159"/>
  <c r="B138"/>
  <c r="B36"/>
  <c r="B96"/>
  <c r="B30"/>
  <c r="B11"/>
  <c r="B112"/>
  <c r="B189"/>
  <c r="B148"/>
  <c r="B206"/>
  <c r="B156"/>
  <c r="B133"/>
  <c r="B181"/>
  <c r="B204"/>
  <c r="B132"/>
  <c r="B141"/>
  <c r="B149"/>
  <c r="B34"/>
  <c r="B124"/>
  <c r="B13"/>
  <c r="B117"/>
  <c r="B222"/>
  <c r="B72"/>
  <c r="B56"/>
  <c r="B168"/>
  <c r="B221"/>
  <c r="B66"/>
  <c r="B213"/>
  <c r="B229"/>
  <c r="B165"/>
  <c r="B237"/>
  <c r="B101"/>
  <c r="B187"/>
  <c r="B115"/>
  <c r="B116"/>
  <c r="B212"/>
  <c r="B93"/>
  <c r="B53"/>
  <c r="B172"/>
  <c r="B58"/>
  <c r="B74"/>
  <c r="B50"/>
  <c r="B68"/>
  <c r="B21"/>
  <c r="B17"/>
  <c r="B251"/>
  <c r="B85"/>
  <c r="B163"/>
  <c r="B78"/>
  <c r="B64"/>
  <c r="A2" i="29"/>
  <c r="G2" s="1"/>
  <c r="B3" i="26"/>
  <c r="B8"/>
  <c r="B241"/>
  <c r="B232"/>
  <c r="B190"/>
  <c r="B228"/>
  <c r="B210"/>
  <c r="B158"/>
  <c r="B76"/>
  <c r="B226"/>
  <c r="B74"/>
  <c r="B156"/>
  <c r="B33"/>
  <c r="B86"/>
  <c r="B115"/>
  <c r="B180"/>
  <c r="B42"/>
  <c r="B82"/>
  <c r="B100"/>
  <c r="B75"/>
  <c r="B132"/>
  <c r="B225"/>
  <c r="B146"/>
  <c r="B106"/>
  <c r="B27"/>
  <c r="B200"/>
  <c r="B129"/>
  <c r="B105"/>
  <c r="B99"/>
  <c r="B91"/>
  <c r="B73"/>
  <c r="B189"/>
  <c r="B202"/>
  <c r="B234"/>
  <c r="B207"/>
  <c r="B236"/>
  <c r="B47"/>
  <c r="B116"/>
  <c r="B176"/>
  <c r="B152"/>
  <c r="B85"/>
  <c r="B20"/>
  <c r="B65"/>
  <c r="B143"/>
  <c r="B227"/>
  <c r="B30"/>
  <c r="B69"/>
  <c r="B131"/>
  <c r="B215"/>
  <c r="B231"/>
  <c r="B31"/>
  <c r="B194"/>
  <c r="B138"/>
  <c r="B102"/>
  <c r="B46"/>
  <c r="B211"/>
  <c r="B121"/>
  <c r="B101"/>
  <c r="B97"/>
  <c r="B89"/>
  <c r="B29"/>
  <c r="B22"/>
  <c r="B67"/>
  <c r="B173"/>
  <c r="B242"/>
  <c r="B98"/>
  <c r="B243"/>
  <c r="B37"/>
  <c r="B84"/>
  <c r="B135"/>
  <c r="B57"/>
  <c r="B124"/>
  <c r="B167"/>
  <c r="B196"/>
  <c r="B53"/>
  <c r="B12"/>
  <c r="B107"/>
  <c r="B217"/>
  <c r="B186"/>
  <c r="B130"/>
  <c r="B90"/>
  <c r="B41"/>
  <c r="B81"/>
  <c r="B175"/>
  <c r="B208"/>
  <c r="B199"/>
  <c r="B159"/>
  <c r="B117"/>
  <c r="B55"/>
  <c r="B39"/>
  <c r="B108"/>
  <c r="B218"/>
  <c r="B182"/>
  <c r="B174"/>
  <c r="B118"/>
  <c r="B150"/>
  <c r="B250"/>
  <c r="B50"/>
  <c r="B164"/>
  <c r="B184"/>
  <c r="B216"/>
  <c r="B38"/>
  <c r="B123"/>
  <c r="B195"/>
  <c r="B192"/>
  <c r="B140"/>
  <c r="B45"/>
  <c r="B148"/>
  <c r="B239"/>
  <c r="B224"/>
  <c r="B92"/>
  <c r="B154"/>
  <c r="B122"/>
  <c r="B35"/>
  <c r="B59"/>
  <c r="B219"/>
  <c r="B201"/>
  <c r="B165"/>
  <c r="B137"/>
  <c r="B109"/>
  <c r="B77"/>
  <c r="B61"/>
  <c r="B43"/>
  <c r="B209"/>
  <c r="B177"/>
  <c r="B161"/>
  <c r="B104"/>
  <c r="B187"/>
  <c r="B220"/>
  <c r="B93"/>
  <c r="B128"/>
  <c r="B111"/>
  <c r="B13"/>
  <c r="B95"/>
  <c r="B60"/>
  <c r="B206"/>
  <c r="B96"/>
  <c r="B162"/>
  <c r="B203"/>
  <c r="B72"/>
  <c r="B103"/>
  <c r="B19"/>
  <c r="B229"/>
  <c r="B235"/>
  <c r="B245"/>
  <c r="B136"/>
  <c r="B56"/>
  <c r="B17"/>
  <c r="B166"/>
  <c r="B251"/>
  <c r="B193"/>
  <c r="B54"/>
  <c r="B214"/>
  <c r="B237"/>
  <c r="B198"/>
  <c r="B149"/>
  <c r="B70"/>
  <c r="B127"/>
  <c r="B68"/>
  <c r="B114"/>
  <c r="B144"/>
  <c r="B171"/>
  <c r="B21"/>
  <c r="B88"/>
  <c r="B78"/>
  <c r="B205"/>
  <c r="B87"/>
  <c r="B44"/>
  <c r="B28"/>
  <c r="B249"/>
  <c r="B79"/>
  <c r="B142"/>
  <c r="B155"/>
  <c r="B66"/>
  <c r="B197"/>
  <c r="B151"/>
  <c r="B110"/>
  <c r="B120"/>
  <c r="B126"/>
  <c r="B58"/>
  <c r="B179"/>
  <c r="B221"/>
  <c r="B62"/>
  <c r="B48"/>
  <c r="B222"/>
  <c r="B213"/>
  <c r="B147"/>
  <c r="B238"/>
  <c r="B80"/>
  <c r="B52"/>
  <c r="B134"/>
  <c r="B230"/>
  <c r="B170"/>
  <c r="B157"/>
  <c r="B64"/>
  <c r="B191"/>
  <c r="B169"/>
  <c r="B246"/>
  <c r="B153"/>
  <c r="B163"/>
  <c r="B94"/>
  <c r="B185"/>
  <c r="B119"/>
  <c r="B183"/>
  <c r="B244"/>
  <c r="B178"/>
  <c r="B141"/>
  <c r="B125"/>
  <c r="B212"/>
  <c r="B181"/>
  <c r="B112"/>
  <c r="B36"/>
  <c r="B133"/>
  <c r="B172"/>
  <c r="B23"/>
  <c r="B113"/>
  <c r="B160"/>
  <c r="B18"/>
  <c r="B248"/>
  <c r="B34"/>
  <c r="B145"/>
  <c r="B188"/>
  <c r="B71"/>
  <c r="B139"/>
  <c r="B83"/>
  <c r="B247"/>
  <c r="B233"/>
  <c r="B168"/>
  <c r="B223"/>
  <c r="B63"/>
  <c r="B26"/>
  <c r="B204"/>
  <c r="B240"/>
  <c r="B16"/>
  <c r="B11"/>
  <c r="A7" i="25"/>
  <c r="G7" s="1"/>
  <c r="B7" i="26"/>
  <c r="F6" i="8"/>
  <c r="A6" i="29"/>
  <c r="F4" i="8"/>
  <c r="A4" i="29"/>
  <c r="A4" i="30" s="1"/>
  <c r="F3" i="8"/>
  <c r="A3" i="29"/>
  <c r="A8" i="30" s="1"/>
  <c r="F5" i="8"/>
  <c r="A5" i="29"/>
  <c r="A12" i="30" s="1"/>
  <c r="A14"/>
  <c r="M3" i="7"/>
  <c r="O252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4"/>
  <c r="T131" i="8"/>
  <c r="T135"/>
  <c r="F42" i="21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O13" i="8"/>
  <c r="N13"/>
  <c r="O15"/>
  <c r="N15"/>
  <c r="O17"/>
  <c r="N17"/>
  <c r="O19"/>
  <c r="N19"/>
  <c r="O21"/>
  <c r="N21"/>
  <c r="O23"/>
  <c r="N23"/>
  <c r="O25"/>
  <c r="N25"/>
  <c r="O27"/>
  <c r="N27"/>
  <c r="O29"/>
  <c r="N29"/>
  <c r="O31"/>
  <c r="N31"/>
  <c r="O33"/>
  <c r="N33"/>
  <c r="O35"/>
  <c r="N35"/>
  <c r="O37"/>
  <c r="N37"/>
  <c r="O39"/>
  <c r="N39"/>
  <c r="O41"/>
  <c r="N41"/>
  <c r="O43"/>
  <c r="N43"/>
  <c r="O45"/>
  <c r="N45"/>
  <c r="O47"/>
  <c r="N47"/>
  <c r="O49"/>
  <c r="N49"/>
  <c r="O51"/>
  <c r="N51"/>
  <c r="O53"/>
  <c r="N53"/>
  <c r="O55"/>
  <c r="N55"/>
  <c r="O57"/>
  <c r="N57"/>
  <c r="O59"/>
  <c r="N59"/>
  <c r="O61"/>
  <c r="N61"/>
  <c r="O63"/>
  <c r="N63"/>
  <c r="O65"/>
  <c r="N65"/>
  <c r="O67"/>
  <c r="N67"/>
  <c r="O69"/>
  <c r="N69"/>
  <c r="O71"/>
  <c r="N71"/>
  <c r="O73"/>
  <c r="N73"/>
  <c r="O75"/>
  <c r="N75"/>
  <c r="O77"/>
  <c r="N77"/>
  <c r="O79"/>
  <c r="N79"/>
  <c r="O81"/>
  <c r="N81"/>
  <c r="O83"/>
  <c r="N83"/>
  <c r="O85"/>
  <c r="N85"/>
  <c r="O87"/>
  <c r="N87"/>
  <c r="O89"/>
  <c r="N89"/>
  <c r="O91"/>
  <c r="N91"/>
  <c r="O93"/>
  <c r="N93"/>
  <c r="O95"/>
  <c r="N95"/>
  <c r="O97"/>
  <c r="N97"/>
  <c r="O99"/>
  <c r="N99"/>
  <c r="O101"/>
  <c r="N101"/>
  <c r="O103"/>
  <c r="N103"/>
  <c r="O105"/>
  <c r="N105"/>
  <c r="O107"/>
  <c r="N107"/>
  <c r="O109"/>
  <c r="N109"/>
  <c r="O111"/>
  <c r="N111"/>
  <c r="O113"/>
  <c r="N113"/>
  <c r="O115"/>
  <c r="N115"/>
  <c r="O117"/>
  <c r="N117"/>
  <c r="O119"/>
  <c r="N119"/>
  <c r="O121"/>
  <c r="N121"/>
  <c r="O123"/>
  <c r="N123"/>
  <c r="O125"/>
  <c r="N125"/>
  <c r="O127"/>
  <c r="N127"/>
  <c r="O129"/>
  <c r="N129"/>
  <c r="O131"/>
  <c r="N131"/>
  <c r="O133"/>
  <c r="N133"/>
  <c r="O135"/>
  <c r="N135"/>
  <c r="O137"/>
  <c r="N137"/>
  <c r="O139"/>
  <c r="N139"/>
  <c r="O141"/>
  <c r="N141"/>
  <c r="O143"/>
  <c r="N143"/>
  <c r="O145"/>
  <c r="N145"/>
  <c r="O147"/>
  <c r="N147"/>
  <c r="O149"/>
  <c r="N149"/>
  <c r="O151"/>
  <c r="N151"/>
  <c r="O153"/>
  <c r="N153"/>
  <c r="O155"/>
  <c r="N155"/>
  <c r="O157"/>
  <c r="N157"/>
  <c r="O159"/>
  <c r="N159"/>
  <c r="O161"/>
  <c r="N161"/>
  <c r="O163"/>
  <c r="N163"/>
  <c r="O165"/>
  <c r="N165"/>
  <c r="O167"/>
  <c r="N167"/>
  <c r="P13"/>
  <c r="C13" i="19"/>
  <c r="P15" i="8"/>
  <c r="C15" i="19"/>
  <c r="P17" i="8"/>
  <c r="P19"/>
  <c r="C19" i="19" s="1"/>
  <c r="P21" i="8"/>
  <c r="C21" i="19" s="1"/>
  <c r="P23" i="8"/>
  <c r="C23" i="19" s="1"/>
  <c r="P25" i="8"/>
  <c r="C25" i="19" s="1"/>
  <c r="P27" i="8"/>
  <c r="C27" i="19" s="1"/>
  <c r="P29" i="8"/>
  <c r="C29" i="19" s="1"/>
  <c r="P31" i="8"/>
  <c r="C31" i="19" s="1"/>
  <c r="P33" i="8"/>
  <c r="C33" i="19" s="1"/>
  <c r="P35" i="8"/>
  <c r="C35" i="19" s="1"/>
  <c r="P37" i="8"/>
  <c r="C37" i="19" s="1"/>
  <c r="P39" i="8"/>
  <c r="C39" i="19" s="1"/>
  <c r="P41" i="8"/>
  <c r="C41" i="19" s="1"/>
  <c r="P43" i="8"/>
  <c r="C43" i="19" s="1"/>
  <c r="P45" i="8"/>
  <c r="C45" i="19" s="1"/>
  <c r="P47" i="8"/>
  <c r="C47" i="19" s="1"/>
  <c r="P49" i="8"/>
  <c r="C49" i="19" s="1"/>
  <c r="P51" i="8"/>
  <c r="C51" i="19" s="1"/>
  <c r="P53" i="8"/>
  <c r="C53" i="19" s="1"/>
  <c r="P55" i="8"/>
  <c r="C55" i="19" s="1"/>
  <c r="P57" i="8"/>
  <c r="C57" i="19" s="1"/>
  <c r="P59" i="8"/>
  <c r="C59" i="19" s="1"/>
  <c r="P61" i="8"/>
  <c r="C61" i="19" s="1"/>
  <c r="P63" i="8"/>
  <c r="C63" i="19" s="1"/>
  <c r="P65" i="8"/>
  <c r="C65" i="19" s="1"/>
  <c r="P67" i="8"/>
  <c r="C67" i="19" s="1"/>
  <c r="P69" i="8"/>
  <c r="C69" i="19" s="1"/>
  <c r="P71" i="8"/>
  <c r="C71" i="19" s="1"/>
  <c r="P73" i="8"/>
  <c r="C73" i="19" s="1"/>
  <c r="P75" i="8"/>
  <c r="C75" i="19" s="1"/>
  <c r="P77" i="8"/>
  <c r="C77" i="19" s="1"/>
  <c r="P79" i="8"/>
  <c r="C79" i="19" s="1"/>
  <c r="P81" i="8"/>
  <c r="C81" i="19" s="1"/>
  <c r="P83" i="8"/>
  <c r="C83" i="19" s="1"/>
  <c r="P85" i="8"/>
  <c r="C85" i="19" s="1"/>
  <c r="P87" i="8"/>
  <c r="C87" i="19" s="1"/>
  <c r="P89" i="8"/>
  <c r="C89" i="19" s="1"/>
  <c r="P91" i="8"/>
  <c r="C91" i="19" s="1"/>
  <c r="P93" i="8"/>
  <c r="C93" i="19" s="1"/>
  <c r="P95" i="8"/>
  <c r="C95" i="19" s="1"/>
  <c r="P97" i="8"/>
  <c r="C97" i="19" s="1"/>
  <c r="P99" i="8"/>
  <c r="C99" i="19" s="1"/>
  <c r="P101" i="8"/>
  <c r="C101" i="19" s="1"/>
  <c r="P103" i="8"/>
  <c r="C103" i="19" s="1"/>
  <c r="P105" i="8"/>
  <c r="C105" i="19" s="1"/>
  <c r="P107" i="8"/>
  <c r="C107" i="19" s="1"/>
  <c r="P109" i="8"/>
  <c r="C109" i="19" s="1"/>
  <c r="P111" i="8"/>
  <c r="C111" i="19" s="1"/>
  <c r="P113" i="8"/>
  <c r="C113" i="19" s="1"/>
  <c r="P115" i="8"/>
  <c r="C115" i="19" s="1"/>
  <c r="P117" i="8"/>
  <c r="C117" i="19" s="1"/>
  <c r="P119" i="8"/>
  <c r="C119" i="19" s="1"/>
  <c r="P121" i="8"/>
  <c r="C121" i="19" s="1"/>
  <c r="P123" i="8"/>
  <c r="C123" i="19" s="1"/>
  <c r="P125" i="8"/>
  <c r="C125" i="19" s="1"/>
  <c r="P127" i="8"/>
  <c r="C127" i="19" s="1"/>
  <c r="P129" i="8"/>
  <c r="C129" i="19" s="1"/>
  <c r="P131" i="8"/>
  <c r="C131" i="19" s="1"/>
  <c r="P133" i="8"/>
  <c r="C133" i="19" s="1"/>
  <c r="P135" i="8"/>
  <c r="C135" i="19" s="1"/>
  <c r="P137" i="8"/>
  <c r="C137" i="19" s="1"/>
  <c r="P139" i="8"/>
  <c r="C139" i="19" s="1"/>
  <c r="P141" i="8"/>
  <c r="C141" i="19" s="1"/>
  <c r="P143" i="8"/>
  <c r="C143" i="19" s="1"/>
  <c r="P145" i="8"/>
  <c r="C145" i="19" s="1"/>
  <c r="P147" i="8"/>
  <c r="C147" i="19" s="1"/>
  <c r="P149" i="8"/>
  <c r="C149" i="19" s="1"/>
  <c r="P151" i="8"/>
  <c r="C151" i="19" s="1"/>
  <c r="P153" i="8"/>
  <c r="C153" i="19" s="1"/>
  <c r="P155" i="8"/>
  <c r="C155" i="19" s="1"/>
  <c r="P157" i="8"/>
  <c r="C157" i="19" s="1"/>
  <c r="P159" i="8"/>
  <c r="C159" i="19" s="1"/>
  <c r="P161" i="8"/>
  <c r="C161" i="19" s="1"/>
  <c r="P163" i="8"/>
  <c r="C163" i="19" s="1"/>
  <c r="O12" i="8"/>
  <c r="N12" s="1"/>
  <c r="O14"/>
  <c r="N14" s="1"/>
  <c r="O16"/>
  <c r="N16" s="1"/>
  <c r="O18"/>
  <c r="N18" s="1"/>
  <c r="O20"/>
  <c r="N20" s="1"/>
  <c r="O22"/>
  <c r="N22" s="1"/>
  <c r="O24"/>
  <c r="N24" s="1"/>
  <c r="O26"/>
  <c r="N26" s="1"/>
  <c r="O28"/>
  <c r="N28" s="1"/>
  <c r="O30"/>
  <c r="N30" s="1"/>
  <c r="O32"/>
  <c r="N32" s="1"/>
  <c r="O34"/>
  <c r="N34" s="1"/>
  <c r="O36"/>
  <c r="N36" s="1"/>
  <c r="O38"/>
  <c r="N38" s="1"/>
  <c r="O40"/>
  <c r="N40" s="1"/>
  <c r="O42"/>
  <c r="N42" s="1"/>
  <c r="O44"/>
  <c r="N44" s="1"/>
  <c r="O46"/>
  <c r="N46" s="1"/>
  <c r="O48"/>
  <c r="N48" s="1"/>
  <c r="O50"/>
  <c r="N50" s="1"/>
  <c r="O52"/>
  <c r="N52" s="1"/>
  <c r="O54"/>
  <c r="N54" s="1"/>
  <c r="O56"/>
  <c r="N56" s="1"/>
  <c r="O58"/>
  <c r="N58" s="1"/>
  <c r="O60"/>
  <c r="N60" s="1"/>
  <c r="O62"/>
  <c r="N62" s="1"/>
  <c r="O64"/>
  <c r="N64" s="1"/>
  <c r="O66"/>
  <c r="N66" s="1"/>
  <c r="O68"/>
  <c r="N68" s="1"/>
  <c r="O70"/>
  <c r="N70" s="1"/>
  <c r="O72"/>
  <c r="N72" s="1"/>
  <c r="O74"/>
  <c r="N74" s="1"/>
  <c r="O76"/>
  <c r="N76" s="1"/>
  <c r="O78"/>
  <c r="N78" s="1"/>
  <c r="O80"/>
  <c r="N80" s="1"/>
  <c r="O82"/>
  <c r="N82" s="1"/>
  <c r="O84"/>
  <c r="N84" s="1"/>
  <c r="O86"/>
  <c r="N86" s="1"/>
  <c r="O88"/>
  <c r="N88" s="1"/>
  <c r="O90"/>
  <c r="N90" s="1"/>
  <c r="O92"/>
  <c r="N92" s="1"/>
  <c r="O94"/>
  <c r="N94" s="1"/>
  <c r="O96"/>
  <c r="N96" s="1"/>
  <c r="O98"/>
  <c r="N98" s="1"/>
  <c r="O100"/>
  <c r="N100" s="1"/>
  <c r="O102"/>
  <c r="N102" s="1"/>
  <c r="O104"/>
  <c r="N104" s="1"/>
  <c r="O106"/>
  <c r="N106" s="1"/>
  <c r="O108"/>
  <c r="N108" s="1"/>
  <c r="O110"/>
  <c r="N110" s="1"/>
  <c r="O112"/>
  <c r="N112" s="1"/>
  <c r="O114"/>
  <c r="N114" s="1"/>
  <c r="O116"/>
  <c r="N116" s="1"/>
  <c r="O118"/>
  <c r="N118" s="1"/>
  <c r="O120"/>
  <c r="N120" s="1"/>
  <c r="O122"/>
  <c r="N122" s="1"/>
  <c r="O124"/>
  <c r="N124" s="1"/>
  <c r="O126"/>
  <c r="N126" s="1"/>
  <c r="O128"/>
  <c r="N128" s="1"/>
  <c r="O130"/>
  <c r="N130" s="1"/>
  <c r="O132"/>
  <c r="N132" s="1"/>
  <c r="O134"/>
  <c r="N134" s="1"/>
  <c r="O136"/>
  <c r="N136" s="1"/>
  <c r="O138"/>
  <c r="N138" s="1"/>
  <c r="O140"/>
  <c r="N140" s="1"/>
  <c r="O142"/>
  <c r="N142" s="1"/>
  <c r="O144"/>
  <c r="N144" s="1"/>
  <c r="O146"/>
  <c r="N146" s="1"/>
  <c r="O148"/>
  <c r="N148" s="1"/>
  <c r="O150"/>
  <c r="N150" s="1"/>
  <c r="O152"/>
  <c r="N152" s="1"/>
  <c r="O154"/>
  <c r="N154" s="1"/>
  <c r="O156"/>
  <c r="N156" s="1"/>
  <c r="O158"/>
  <c r="N158" s="1"/>
  <c r="O160"/>
  <c r="N160" s="1"/>
  <c r="O162"/>
  <c r="N162" s="1"/>
  <c r="O164"/>
  <c r="N164" s="1"/>
  <c r="O166"/>
  <c r="N166" s="1"/>
  <c r="O168"/>
  <c r="N168" s="1"/>
  <c r="O170"/>
  <c r="N170" s="1"/>
  <c r="O172"/>
  <c r="N172" s="1"/>
  <c r="P12"/>
  <c r="C12" i="19" s="1"/>
  <c r="P14" i="8"/>
  <c r="C14" i="19" s="1"/>
  <c r="P16" i="8"/>
  <c r="C16" i="19" s="1"/>
  <c r="P18" i="8"/>
  <c r="C18" i="19" s="1"/>
  <c r="P20" i="8"/>
  <c r="C20" i="19"/>
  <c r="P22" i="8"/>
  <c r="C22" i="19"/>
  <c r="P24" i="8"/>
  <c r="C24" i="19"/>
  <c r="P26" i="8"/>
  <c r="C26" i="19"/>
  <c r="P28" i="8"/>
  <c r="C28" i="19"/>
  <c r="P30" i="8"/>
  <c r="C30" i="19"/>
  <c r="P32" i="8"/>
  <c r="C32" i="19"/>
  <c r="P34" i="8"/>
  <c r="C34" i="19"/>
  <c r="P36" i="8"/>
  <c r="C36" i="19"/>
  <c r="P38" i="8"/>
  <c r="C38" i="19"/>
  <c r="P40" i="8"/>
  <c r="C40" i="19"/>
  <c r="P42" i="8"/>
  <c r="C42" i="19"/>
  <c r="P44" i="8"/>
  <c r="C44" i="19"/>
  <c r="P46" i="8"/>
  <c r="C46" i="19"/>
  <c r="P48" i="8"/>
  <c r="C48" i="19"/>
  <c r="P50" i="8"/>
  <c r="C50" i="19"/>
  <c r="P52" i="8"/>
  <c r="C52" i="19"/>
  <c r="P54" i="8"/>
  <c r="C54" i="19"/>
  <c r="P56" i="8"/>
  <c r="C56" i="19"/>
  <c r="P58" i="8"/>
  <c r="C58" i="19"/>
  <c r="P60" i="8"/>
  <c r="C60" i="19"/>
  <c r="P62" i="8"/>
  <c r="C62" i="19"/>
  <c r="P64" i="8"/>
  <c r="C64" i="19"/>
  <c r="P66" i="8"/>
  <c r="C66" i="19"/>
  <c r="P68" i="8"/>
  <c r="C68" i="19"/>
  <c r="P70" i="8"/>
  <c r="C70" i="19"/>
  <c r="P72" i="8"/>
  <c r="C72" i="19"/>
  <c r="P74" i="8"/>
  <c r="C74" i="19"/>
  <c r="P76" i="8"/>
  <c r="C76" i="19"/>
  <c r="P78" i="8"/>
  <c r="C78" i="19"/>
  <c r="P80" i="8"/>
  <c r="C80" i="19"/>
  <c r="P82" i="8"/>
  <c r="C82" i="19"/>
  <c r="P84" i="8"/>
  <c r="C84" i="19"/>
  <c r="P86" i="8"/>
  <c r="C86" i="19"/>
  <c r="P88" i="8"/>
  <c r="C88" i="19"/>
  <c r="P90" i="8"/>
  <c r="C90" i="19"/>
  <c r="P92" i="8"/>
  <c r="C92" i="19"/>
  <c r="P94" i="8"/>
  <c r="C94" i="19"/>
  <c r="P96" i="8"/>
  <c r="C96" i="19"/>
  <c r="P98" i="8"/>
  <c r="C98" i="19"/>
  <c r="P100" i="8"/>
  <c r="C100" i="19"/>
  <c r="P102" i="8"/>
  <c r="C102" i="19"/>
  <c r="P104" i="8"/>
  <c r="C104" i="19"/>
  <c r="P106" i="8"/>
  <c r="C106" i="19"/>
  <c r="P108" i="8"/>
  <c r="C108" i="19"/>
  <c r="P110" i="8"/>
  <c r="C110" i="19"/>
  <c r="P112" i="8"/>
  <c r="C112" i="19"/>
  <c r="P114" i="8"/>
  <c r="C114" i="19"/>
  <c r="P116" i="8"/>
  <c r="C116" i="19"/>
  <c r="P118" i="8"/>
  <c r="C118" i="19"/>
  <c r="P120" i="8"/>
  <c r="C120" i="19"/>
  <c r="P122" i="8"/>
  <c r="C122" i="19"/>
  <c r="P124" i="8"/>
  <c r="C124" i="19"/>
  <c r="P126" i="8"/>
  <c r="C126" i="19"/>
  <c r="P128" i="8"/>
  <c r="C128" i="19"/>
  <c r="P130" i="8"/>
  <c r="C130" i="19"/>
  <c r="P132" i="8"/>
  <c r="C132" i="19"/>
  <c r="P134" i="8"/>
  <c r="C134" i="19"/>
  <c r="P136" i="8"/>
  <c r="C136" i="19"/>
  <c r="P138" i="8"/>
  <c r="C138" i="19"/>
  <c r="P140" i="8"/>
  <c r="C140" i="19"/>
  <c r="P142" i="8"/>
  <c r="C142" i="19"/>
  <c r="P144" i="8"/>
  <c r="C144" i="19"/>
  <c r="P146" i="8"/>
  <c r="C146" i="19"/>
  <c r="P148" i="8"/>
  <c r="C148" i="19"/>
  <c r="P150" i="8"/>
  <c r="C150" i="19"/>
  <c r="P152" i="8"/>
  <c r="C152" i="19"/>
  <c r="P154" i="8"/>
  <c r="C154" i="19"/>
  <c r="P156" i="8"/>
  <c r="C156" i="19"/>
  <c r="P158" i="8"/>
  <c r="C158" i="19"/>
  <c r="P160" i="8"/>
  <c r="C160" i="19"/>
  <c r="P162" i="8"/>
  <c r="C162" i="19"/>
  <c r="P164" i="8"/>
  <c r="C164" i="19"/>
  <c r="P166" i="8"/>
  <c r="C166" i="19"/>
  <c r="P168" i="8"/>
  <c r="C168" i="19"/>
  <c r="P170" i="8"/>
  <c r="C170" i="19"/>
  <c r="P172" i="8"/>
  <c r="C172" i="19"/>
  <c r="P174" i="8"/>
  <c r="C174" i="19"/>
  <c r="P176" i="8"/>
  <c r="C176" i="19"/>
  <c r="P178" i="8"/>
  <c r="C178" i="19"/>
  <c r="P180" i="8"/>
  <c r="C180" i="19"/>
  <c r="O169" i="8"/>
  <c r="N169"/>
  <c r="O173"/>
  <c r="N173"/>
  <c r="P175"/>
  <c r="C175" i="19"/>
  <c r="O178" i="8"/>
  <c r="N178"/>
  <c r="O181"/>
  <c r="N181"/>
  <c r="O183"/>
  <c r="N183"/>
  <c r="O185"/>
  <c r="N185"/>
  <c r="O187"/>
  <c r="N187"/>
  <c r="O189"/>
  <c r="N189"/>
  <c r="O191"/>
  <c r="N191"/>
  <c r="O193"/>
  <c r="N193"/>
  <c r="O195"/>
  <c r="N195"/>
  <c r="O197"/>
  <c r="N197"/>
  <c r="O199"/>
  <c r="N199"/>
  <c r="O201"/>
  <c r="N201"/>
  <c r="O203"/>
  <c r="N203"/>
  <c r="O205"/>
  <c r="N205"/>
  <c r="O207"/>
  <c r="N207"/>
  <c r="O209"/>
  <c r="N209"/>
  <c r="O211"/>
  <c r="N211"/>
  <c r="O213"/>
  <c r="N213"/>
  <c r="O215"/>
  <c r="N215"/>
  <c r="O217"/>
  <c r="N217"/>
  <c r="O219"/>
  <c r="N219"/>
  <c r="O221"/>
  <c r="N221"/>
  <c r="O223"/>
  <c r="N223"/>
  <c r="O225"/>
  <c r="N225"/>
  <c r="O227"/>
  <c r="N227"/>
  <c r="O229"/>
  <c r="N229"/>
  <c r="O231"/>
  <c r="N231"/>
  <c r="O233"/>
  <c r="N233"/>
  <c r="O235"/>
  <c r="N235"/>
  <c r="O237"/>
  <c r="N237"/>
  <c r="O239"/>
  <c r="N239"/>
  <c r="O241"/>
  <c r="N241"/>
  <c r="O243"/>
  <c r="N243"/>
  <c r="O245"/>
  <c r="N245"/>
  <c r="O247"/>
  <c r="N247"/>
  <c r="O249"/>
  <c r="N249"/>
  <c r="O251"/>
  <c r="N251"/>
  <c r="O253"/>
  <c r="N253"/>
  <c r="O255"/>
  <c r="N255"/>
  <c r="O257"/>
  <c r="N257"/>
  <c r="O259"/>
  <c r="N259"/>
  <c r="O261"/>
  <c r="N261"/>
  <c r="O263"/>
  <c r="N263"/>
  <c r="O265"/>
  <c r="N265"/>
  <c r="O267"/>
  <c r="N267"/>
  <c r="O269"/>
  <c r="N269"/>
  <c r="O271"/>
  <c r="N271"/>
  <c r="O273"/>
  <c r="N273"/>
  <c r="O275"/>
  <c r="N275"/>
  <c r="O277"/>
  <c r="N277"/>
  <c r="O279"/>
  <c r="N279"/>
  <c r="O281"/>
  <c r="N281"/>
  <c r="O283"/>
  <c r="N283"/>
  <c r="O285"/>
  <c r="N285"/>
  <c r="O3"/>
  <c r="N3"/>
  <c r="O9"/>
  <c r="O11"/>
  <c r="N11" s="1"/>
  <c r="P169"/>
  <c r="C169" i="19"/>
  <c r="P173" i="8"/>
  <c r="C173" i="19"/>
  <c r="O176" i="8"/>
  <c r="N176"/>
  <c r="O179"/>
  <c r="N179"/>
  <c r="P181"/>
  <c r="C181" i="19"/>
  <c r="P183" i="8"/>
  <c r="C183" i="19"/>
  <c r="P185" i="8"/>
  <c r="C185" i="19"/>
  <c r="P187" i="8"/>
  <c r="C187" i="19"/>
  <c r="P189" i="8"/>
  <c r="C189" i="19"/>
  <c r="P191" i="8"/>
  <c r="C191" i="19"/>
  <c r="P193" i="8"/>
  <c r="C193" i="19"/>
  <c r="P195" i="8"/>
  <c r="C195" i="19"/>
  <c r="P197" i="8"/>
  <c r="C197" i="19"/>
  <c r="P199" i="8"/>
  <c r="C199" i="19"/>
  <c r="P201" i="8"/>
  <c r="C201" i="19"/>
  <c r="P203" i="8"/>
  <c r="C203" i="19"/>
  <c r="P205" i="8"/>
  <c r="C205" i="19"/>
  <c r="P207" i="8"/>
  <c r="C207" i="19"/>
  <c r="P209" i="8"/>
  <c r="C209" i="19"/>
  <c r="P211" i="8"/>
  <c r="C211" i="19"/>
  <c r="P213" i="8"/>
  <c r="C213" i="19"/>
  <c r="P215" i="8"/>
  <c r="C215" i="19"/>
  <c r="P217" i="8"/>
  <c r="C217" i="19"/>
  <c r="P219" i="8"/>
  <c r="C219" i="19"/>
  <c r="P221" i="8"/>
  <c r="C221" i="19"/>
  <c r="P223" i="8"/>
  <c r="C223" i="19"/>
  <c r="P225" i="8"/>
  <c r="C225" i="19"/>
  <c r="P227" i="8"/>
  <c r="C227" i="19"/>
  <c r="P229" i="8"/>
  <c r="C229" i="19"/>
  <c r="P231" i="8"/>
  <c r="C231" i="19"/>
  <c r="P233" i="8"/>
  <c r="C233" i="19"/>
  <c r="P235" i="8"/>
  <c r="C235" i="19"/>
  <c r="P237" i="8"/>
  <c r="C237" i="19"/>
  <c r="P239" i="8"/>
  <c r="C239" i="19"/>
  <c r="P241" i="8"/>
  <c r="C241" i="19"/>
  <c r="P243" i="8"/>
  <c r="C243" i="19"/>
  <c r="P245" i="8"/>
  <c r="C245" i="19"/>
  <c r="P247" i="8"/>
  <c r="C247" i="19"/>
  <c r="P249" i="8"/>
  <c r="C249" i="19"/>
  <c r="P251" i="8"/>
  <c r="C251" i="19"/>
  <c r="P253" i="8"/>
  <c r="C253" i="19"/>
  <c r="P255" i="8"/>
  <c r="C255" i="19"/>
  <c r="P257" i="8"/>
  <c r="C257" i="19"/>
  <c r="P259" i="8"/>
  <c r="C259" i="19"/>
  <c r="P261" i="8"/>
  <c r="C261" i="19"/>
  <c r="P263" i="8"/>
  <c r="C263" i="19"/>
  <c r="P265" i="8"/>
  <c r="C265" i="19"/>
  <c r="P267" i="8"/>
  <c r="C267" i="19"/>
  <c r="P269" i="8"/>
  <c r="C269" i="19"/>
  <c r="P271" i="8"/>
  <c r="C271" i="19"/>
  <c r="P273" i="8"/>
  <c r="C273" i="19"/>
  <c r="P275" i="8"/>
  <c r="C275" i="19"/>
  <c r="P277" i="8"/>
  <c r="C277" i="19"/>
  <c r="P279" i="8"/>
  <c r="C279" i="19"/>
  <c r="P281" i="8"/>
  <c r="C281" i="19"/>
  <c r="P283" i="8"/>
  <c r="C283" i="19"/>
  <c r="P285" i="8"/>
  <c r="C285" i="19"/>
  <c r="P3" i="8"/>
  <c r="P5"/>
  <c r="P7"/>
  <c r="C7" i="19"/>
  <c r="P9" i="8"/>
  <c r="C9" i="19"/>
  <c r="P11" i="8"/>
  <c r="C11" i="19"/>
  <c r="P165" i="8"/>
  <c r="C165" i="19"/>
  <c r="O171" i="8"/>
  <c r="N171"/>
  <c r="O174"/>
  <c r="N174"/>
  <c r="O177"/>
  <c r="N177"/>
  <c r="P179"/>
  <c r="C179" i="19"/>
  <c r="O182" i="8"/>
  <c r="N182"/>
  <c r="O184"/>
  <c r="N184"/>
  <c r="O186"/>
  <c r="N186"/>
  <c r="O188"/>
  <c r="N188"/>
  <c r="O190"/>
  <c r="N190"/>
  <c r="O192"/>
  <c r="N192"/>
  <c r="O194"/>
  <c r="N194"/>
  <c r="O196"/>
  <c r="N196"/>
  <c r="O198"/>
  <c r="N198"/>
  <c r="O200"/>
  <c r="N200"/>
  <c r="O202"/>
  <c r="N202"/>
  <c r="O204"/>
  <c r="N204"/>
  <c r="O206"/>
  <c r="N206"/>
  <c r="O208"/>
  <c r="N208"/>
  <c r="O210"/>
  <c r="N210"/>
  <c r="O212"/>
  <c r="N212"/>
  <c r="O214"/>
  <c r="N214"/>
  <c r="O216"/>
  <c r="N216"/>
  <c r="O218"/>
  <c r="N218"/>
  <c r="O220"/>
  <c r="N220"/>
  <c r="O222"/>
  <c r="N222"/>
  <c r="O224"/>
  <c r="N224"/>
  <c r="O226"/>
  <c r="N226"/>
  <c r="O228"/>
  <c r="N228"/>
  <c r="O230"/>
  <c r="N230"/>
  <c r="O232"/>
  <c r="N232"/>
  <c r="O234"/>
  <c r="N234"/>
  <c r="O236"/>
  <c r="N236"/>
  <c r="O238"/>
  <c r="N238"/>
  <c r="O240"/>
  <c r="N240"/>
  <c r="O242"/>
  <c r="N242"/>
  <c r="O244"/>
  <c r="N244"/>
  <c r="O246"/>
  <c r="N246"/>
  <c r="O248"/>
  <c r="N248"/>
  <c r="O250"/>
  <c r="N250"/>
  <c r="O252"/>
  <c r="N252"/>
  <c r="O254"/>
  <c r="N254"/>
  <c r="O256"/>
  <c r="N256"/>
  <c r="O258"/>
  <c r="N258"/>
  <c r="O260"/>
  <c r="N260"/>
  <c r="O262"/>
  <c r="N262"/>
  <c r="O264"/>
  <c r="N264"/>
  <c r="O266"/>
  <c r="N266"/>
  <c r="O268"/>
  <c r="N268"/>
  <c r="O270"/>
  <c r="N270"/>
  <c r="O272"/>
  <c r="N272"/>
  <c r="O274"/>
  <c r="N274"/>
  <c r="O276"/>
  <c r="N276"/>
  <c r="O278"/>
  <c r="N278"/>
  <c r="O280"/>
  <c r="N280"/>
  <c r="O282"/>
  <c r="N282"/>
  <c r="O284"/>
  <c r="N284"/>
  <c r="O286"/>
  <c r="N286"/>
  <c r="O4"/>
  <c r="N4"/>
  <c r="O6"/>
  <c r="N6"/>
  <c r="O8"/>
  <c r="O10"/>
  <c r="N10" s="1"/>
  <c r="P2"/>
  <c r="O7"/>
  <c r="P167"/>
  <c r="C167" i="19" s="1"/>
  <c r="P171" i="8"/>
  <c r="C171" i="19" s="1"/>
  <c r="O175" i="8"/>
  <c r="P177"/>
  <c r="C177" i="19" s="1"/>
  <c r="O180" i="8"/>
  <c r="N180" s="1"/>
  <c r="P182"/>
  <c r="C182" i="19" s="1"/>
  <c r="P184" i="8"/>
  <c r="C184" i="19" s="1"/>
  <c r="P186" i="8"/>
  <c r="C186" i="19" s="1"/>
  <c r="P188" i="8"/>
  <c r="C188" i="19" s="1"/>
  <c r="P190" i="8"/>
  <c r="C190" i="19" s="1"/>
  <c r="P192" i="8"/>
  <c r="C192" i="19" s="1"/>
  <c r="P194" i="8"/>
  <c r="C194" i="19" s="1"/>
  <c r="P196" i="8"/>
  <c r="C196" i="19" s="1"/>
  <c r="P198" i="8"/>
  <c r="C198" i="19" s="1"/>
  <c r="P200" i="8"/>
  <c r="C200" i="19" s="1"/>
  <c r="P202" i="8"/>
  <c r="C202" i="19" s="1"/>
  <c r="P204" i="8"/>
  <c r="C204" i="19" s="1"/>
  <c r="P206" i="8"/>
  <c r="C206" i="19" s="1"/>
  <c r="P208" i="8"/>
  <c r="C208" i="19" s="1"/>
  <c r="P210" i="8"/>
  <c r="C210" i="19" s="1"/>
  <c r="P212" i="8"/>
  <c r="C212" i="19" s="1"/>
  <c r="P214" i="8"/>
  <c r="C214" i="19" s="1"/>
  <c r="P216" i="8"/>
  <c r="C216" i="19" s="1"/>
  <c r="P218" i="8"/>
  <c r="C218" i="19" s="1"/>
  <c r="P220" i="8"/>
  <c r="C220" i="19" s="1"/>
  <c r="P222" i="8"/>
  <c r="C222" i="19" s="1"/>
  <c r="P224" i="8"/>
  <c r="C224" i="19" s="1"/>
  <c r="P226" i="8"/>
  <c r="C226" i="19" s="1"/>
  <c r="P228" i="8"/>
  <c r="C228" i="19" s="1"/>
  <c r="P230" i="8"/>
  <c r="C230" i="19" s="1"/>
  <c r="P232" i="8"/>
  <c r="C232" i="19" s="1"/>
  <c r="P234" i="8"/>
  <c r="C234" i="19" s="1"/>
  <c r="P236" i="8"/>
  <c r="C236" i="19" s="1"/>
  <c r="P238" i="8"/>
  <c r="C238" i="19" s="1"/>
  <c r="P240" i="8"/>
  <c r="C240" i="19" s="1"/>
  <c r="P242" i="8"/>
  <c r="C242" i="19" s="1"/>
  <c r="P244" i="8"/>
  <c r="C244" i="19" s="1"/>
  <c r="P246" i="8"/>
  <c r="C246" i="19" s="1"/>
  <c r="P248" i="8"/>
  <c r="C248" i="19" s="1"/>
  <c r="P250" i="8"/>
  <c r="C250" i="19" s="1"/>
  <c r="P252" i="8"/>
  <c r="C252" i="19" s="1"/>
  <c r="P254" i="8"/>
  <c r="C254" i="19" s="1"/>
  <c r="P256" i="8"/>
  <c r="C256" i="19" s="1"/>
  <c r="P258" i="8"/>
  <c r="C258" i="19" s="1"/>
  <c r="P260" i="8"/>
  <c r="C260" i="19" s="1"/>
  <c r="P262" i="8"/>
  <c r="C262" i="19" s="1"/>
  <c r="P264" i="8"/>
  <c r="C264" i="19" s="1"/>
  <c r="P266" i="8"/>
  <c r="C266" i="19" s="1"/>
  <c r="P268" i="8"/>
  <c r="C268" i="19" s="1"/>
  <c r="P270" i="8"/>
  <c r="C270" i="19" s="1"/>
  <c r="P272" i="8"/>
  <c r="C272" i="19" s="1"/>
  <c r="P274" i="8"/>
  <c r="C274" i="19" s="1"/>
  <c r="P276" i="8"/>
  <c r="C276" i="19" s="1"/>
  <c r="P278" i="8"/>
  <c r="C278" i="19" s="1"/>
  <c r="P280" i="8"/>
  <c r="C280" i="19" s="1"/>
  <c r="P282" i="8"/>
  <c r="C282" i="19" s="1"/>
  <c r="P284" i="8"/>
  <c r="C284" i="19" s="1"/>
  <c r="P286" i="8"/>
  <c r="C286" i="19" s="1"/>
  <c r="P4" i="8"/>
  <c r="C4" i="19" s="1"/>
  <c r="C3" i="18" s="1"/>
  <c r="P6" i="8"/>
  <c r="P8"/>
  <c r="C8" i="19" s="1"/>
  <c r="P10" i="8"/>
  <c r="C10" i="19" s="1"/>
  <c r="O2" i="8"/>
  <c r="N2" s="1"/>
  <c r="O5"/>
  <c r="N5" s="1"/>
  <c r="X2"/>
  <c r="A2" i="27"/>
  <c r="O287" i="8"/>
  <c r="N287" s="1"/>
  <c r="O288"/>
  <c r="N288" s="1"/>
  <c r="O290"/>
  <c r="N290" s="1"/>
  <c r="O291"/>
  <c r="N291" s="1"/>
  <c r="O292"/>
  <c r="N292" s="1"/>
  <c r="O293"/>
  <c r="N293" s="1"/>
  <c r="O294"/>
  <c r="N294" s="1"/>
  <c r="O296"/>
  <c r="N296" s="1"/>
  <c r="O297"/>
  <c r="N297" s="1"/>
  <c r="O298"/>
  <c r="N298" s="1"/>
  <c r="O299"/>
  <c r="N299" s="1"/>
  <c r="O300"/>
  <c r="N300" s="1"/>
  <c r="P287"/>
  <c r="P288"/>
  <c r="P290"/>
  <c r="P291"/>
  <c r="P292"/>
  <c r="P293"/>
  <c r="P294"/>
  <c r="P296"/>
  <c r="P297"/>
  <c r="P298"/>
  <c r="P299"/>
  <c r="P300"/>
  <c r="T235"/>
  <c r="S235" s="1"/>
  <c r="T203"/>
  <c r="S203" s="1"/>
  <c r="T171"/>
  <c r="S171" s="1"/>
  <c r="T139"/>
  <c r="T251"/>
  <c r="S251"/>
  <c r="T219"/>
  <c r="S219"/>
  <c r="T187"/>
  <c r="S187"/>
  <c r="T155"/>
  <c r="S155"/>
  <c r="T243"/>
  <c r="S243"/>
  <c r="T227"/>
  <c r="S227"/>
  <c r="T211"/>
  <c r="S211"/>
  <c r="T195"/>
  <c r="S195"/>
  <c r="T179"/>
  <c r="S179"/>
  <c r="T163"/>
  <c r="S163"/>
  <c r="T147"/>
  <c r="J6" i="19"/>
  <c r="J5"/>
  <c r="J7"/>
  <c r="T247" i="8"/>
  <c r="S247"/>
  <c r="T239"/>
  <c r="S239"/>
  <c r="T231"/>
  <c r="S231"/>
  <c r="T223"/>
  <c r="S223"/>
  <c r="T215"/>
  <c r="S215"/>
  <c r="T207"/>
  <c r="S207"/>
  <c r="T199"/>
  <c r="S199"/>
  <c r="T191"/>
  <c r="S191"/>
  <c r="T183"/>
  <c r="S183"/>
  <c r="T175"/>
  <c r="S175"/>
  <c r="T167"/>
  <c r="S167"/>
  <c r="T159"/>
  <c r="S159"/>
  <c r="T151"/>
  <c r="S151"/>
  <c r="T143"/>
  <c r="S143"/>
  <c r="S135"/>
  <c r="S131"/>
  <c r="U4"/>
  <c r="U6"/>
  <c r="U8"/>
  <c r="U10"/>
  <c r="U12"/>
  <c r="U14"/>
  <c r="U16"/>
  <c r="U18"/>
  <c r="U20"/>
  <c r="U22"/>
  <c r="U24"/>
  <c r="U26"/>
  <c r="U28"/>
  <c r="U30"/>
  <c r="U32"/>
  <c r="U34"/>
  <c r="U36"/>
  <c r="U38"/>
  <c r="U40"/>
  <c r="U42"/>
  <c r="U44"/>
  <c r="U46"/>
  <c r="U48"/>
  <c r="U50"/>
  <c r="U52"/>
  <c r="U54"/>
  <c r="U56"/>
  <c r="U58"/>
  <c r="U60"/>
  <c r="U62"/>
  <c r="U64"/>
  <c r="U66"/>
  <c r="U68"/>
  <c r="U70"/>
  <c r="U72"/>
  <c r="U74"/>
  <c r="U76"/>
  <c r="U78"/>
  <c r="U80"/>
  <c r="U82"/>
  <c r="U84"/>
  <c r="U86"/>
  <c r="U88"/>
  <c r="U90"/>
  <c r="U92"/>
  <c r="U94"/>
  <c r="U96"/>
  <c r="U98"/>
  <c r="U100"/>
  <c r="U102"/>
  <c r="U104"/>
  <c r="U106"/>
  <c r="U108"/>
  <c r="U110"/>
  <c r="U112"/>
  <c r="U114"/>
  <c r="U116"/>
  <c r="U118"/>
  <c r="U120"/>
  <c r="U122"/>
  <c r="U124"/>
  <c r="U126"/>
  <c r="U128"/>
  <c r="U130"/>
  <c r="U132"/>
  <c r="U134"/>
  <c r="U136"/>
  <c r="U138"/>
  <c r="U140"/>
  <c r="U142"/>
  <c r="U144"/>
  <c r="U146"/>
  <c r="U148"/>
  <c r="U150"/>
  <c r="U152"/>
  <c r="U154"/>
  <c r="U156"/>
  <c r="U158"/>
  <c r="U160"/>
  <c r="U162"/>
  <c r="U164"/>
  <c r="U166"/>
  <c r="U168"/>
  <c r="U170"/>
  <c r="U172"/>
  <c r="U174"/>
  <c r="U176"/>
  <c r="U178"/>
  <c r="U180"/>
  <c r="U182"/>
  <c r="U3"/>
  <c r="U7"/>
  <c r="U11"/>
  <c r="U15"/>
  <c r="U19"/>
  <c r="U23"/>
  <c r="U27"/>
  <c r="U31"/>
  <c r="U35"/>
  <c r="U39"/>
  <c r="U43"/>
  <c r="U47"/>
  <c r="U51"/>
  <c r="U55"/>
  <c r="U59"/>
  <c r="U63"/>
  <c r="U67"/>
  <c r="U71"/>
  <c r="U75"/>
  <c r="U79"/>
  <c r="U83"/>
  <c r="U87"/>
  <c r="U91"/>
  <c r="U95"/>
  <c r="U99"/>
  <c r="U103"/>
  <c r="U107"/>
  <c r="U111"/>
  <c r="U115"/>
  <c r="U119"/>
  <c r="U123"/>
  <c r="U127"/>
  <c r="U131"/>
  <c r="U135"/>
  <c r="U139"/>
  <c r="U143"/>
  <c r="U147"/>
  <c r="U151"/>
  <c r="U155"/>
  <c r="U159"/>
  <c r="U163"/>
  <c r="U167"/>
  <c r="U171"/>
  <c r="U175"/>
  <c r="U179"/>
  <c r="U183"/>
  <c r="U185"/>
  <c r="U187"/>
  <c r="U189"/>
  <c r="U191"/>
  <c r="U193"/>
  <c r="U195"/>
  <c r="U197"/>
  <c r="U199"/>
  <c r="U201"/>
  <c r="U203"/>
  <c r="U205"/>
  <c r="U207"/>
  <c r="U209"/>
  <c r="U211"/>
  <c r="U213"/>
  <c r="U215"/>
  <c r="U217"/>
  <c r="U219"/>
  <c r="U221"/>
  <c r="U223"/>
  <c r="U225"/>
  <c r="U227"/>
  <c r="U229"/>
  <c r="U231"/>
  <c r="U233"/>
  <c r="U235"/>
  <c r="U237"/>
  <c r="U239"/>
  <c r="U241"/>
  <c r="U243"/>
  <c r="U245"/>
  <c r="U247"/>
  <c r="U249"/>
  <c r="U251"/>
  <c r="T3"/>
  <c r="T5"/>
  <c r="S5" s="1"/>
  <c r="T7"/>
  <c r="T9"/>
  <c r="S9" s="1"/>
  <c r="T11"/>
  <c r="T13"/>
  <c r="S13" s="1"/>
  <c r="T15"/>
  <c r="T17"/>
  <c r="T19"/>
  <c r="T21"/>
  <c r="S21" s="1"/>
  <c r="T23"/>
  <c r="T25"/>
  <c r="S25" s="1"/>
  <c r="T27"/>
  <c r="T29"/>
  <c r="S29" s="1"/>
  <c r="T31"/>
  <c r="T33"/>
  <c r="T35"/>
  <c r="T37"/>
  <c r="S37" s="1"/>
  <c r="T39"/>
  <c r="T41"/>
  <c r="S41" s="1"/>
  <c r="T43"/>
  <c r="T45"/>
  <c r="S45" s="1"/>
  <c r="T47"/>
  <c r="T49"/>
  <c r="T51"/>
  <c r="T53"/>
  <c r="S53" s="1"/>
  <c r="T55"/>
  <c r="T57"/>
  <c r="S57" s="1"/>
  <c r="T59"/>
  <c r="T61"/>
  <c r="S61" s="1"/>
  <c r="T63"/>
  <c r="T65"/>
  <c r="T67"/>
  <c r="T69"/>
  <c r="S69" s="1"/>
  <c r="T71"/>
  <c r="T73"/>
  <c r="S73" s="1"/>
  <c r="T75"/>
  <c r="T77"/>
  <c r="S77" s="1"/>
  <c r="T79"/>
  <c r="T81"/>
  <c r="T83"/>
  <c r="T85"/>
  <c r="S85" s="1"/>
  <c r="T87"/>
  <c r="T89"/>
  <c r="S89" s="1"/>
  <c r="T91"/>
  <c r="T93"/>
  <c r="S93" s="1"/>
  <c r="T95"/>
  <c r="T97"/>
  <c r="T99"/>
  <c r="T101"/>
  <c r="S101" s="1"/>
  <c r="U9"/>
  <c r="U17"/>
  <c r="U25"/>
  <c r="U33"/>
  <c r="U41"/>
  <c r="U49"/>
  <c r="U57"/>
  <c r="U65"/>
  <c r="U73"/>
  <c r="U81"/>
  <c r="U89"/>
  <c r="U97"/>
  <c r="U105"/>
  <c r="U113"/>
  <c r="U121"/>
  <c r="U129"/>
  <c r="U137"/>
  <c r="U145"/>
  <c r="U153"/>
  <c r="U161"/>
  <c r="U169"/>
  <c r="U177"/>
  <c r="U184"/>
  <c r="U188"/>
  <c r="U192"/>
  <c r="U196"/>
  <c r="U200"/>
  <c r="U204"/>
  <c r="U208"/>
  <c r="U212"/>
  <c r="U216"/>
  <c r="U220"/>
  <c r="U224"/>
  <c r="U228"/>
  <c r="U232"/>
  <c r="U236"/>
  <c r="U240"/>
  <c r="U244"/>
  <c r="U248"/>
  <c r="U2"/>
  <c r="T6"/>
  <c r="T10"/>
  <c r="S10" s="1"/>
  <c r="T14"/>
  <c r="T18"/>
  <c r="S18" s="1"/>
  <c r="T22"/>
  <c r="T26"/>
  <c r="T30"/>
  <c r="T34"/>
  <c r="S34" s="1"/>
  <c r="T38"/>
  <c r="T42"/>
  <c r="S42" s="1"/>
  <c r="T46"/>
  <c r="T50"/>
  <c r="S50" s="1"/>
  <c r="T54"/>
  <c r="T58"/>
  <c r="T62"/>
  <c r="T66"/>
  <c r="S66" s="1"/>
  <c r="T70"/>
  <c r="T74"/>
  <c r="S74" s="1"/>
  <c r="T78"/>
  <c r="T82"/>
  <c r="S82" s="1"/>
  <c r="T86"/>
  <c r="T90"/>
  <c r="T94"/>
  <c r="T98"/>
  <c r="S98" s="1"/>
  <c r="T102"/>
  <c r="T104"/>
  <c r="S104" s="1"/>
  <c r="T106"/>
  <c r="T108"/>
  <c r="S108" s="1"/>
  <c r="T110"/>
  <c r="T112"/>
  <c r="T114"/>
  <c r="T116"/>
  <c r="S116" s="1"/>
  <c r="T118"/>
  <c r="T120"/>
  <c r="S120" s="1"/>
  <c r="T122"/>
  <c r="T124"/>
  <c r="S124" s="1"/>
  <c r="T126"/>
  <c r="T128"/>
  <c r="T130"/>
  <c r="T132"/>
  <c r="S132" s="1"/>
  <c r="T134"/>
  <c r="T136"/>
  <c r="S136" s="1"/>
  <c r="T138"/>
  <c r="T140"/>
  <c r="S140" s="1"/>
  <c r="T142"/>
  <c r="T144"/>
  <c r="T146"/>
  <c r="T148"/>
  <c r="S148" s="1"/>
  <c r="T150"/>
  <c r="T152"/>
  <c r="S152" s="1"/>
  <c r="T154"/>
  <c r="S154" s="1"/>
  <c r="T156"/>
  <c r="S156" s="1"/>
  <c r="T158"/>
  <c r="S158" s="1"/>
  <c r="T160"/>
  <c r="S160" s="1"/>
  <c r="T162"/>
  <c r="S162" s="1"/>
  <c r="T164"/>
  <c r="S164" s="1"/>
  <c r="T166"/>
  <c r="S166" s="1"/>
  <c r="T168"/>
  <c r="S168" s="1"/>
  <c r="T170"/>
  <c r="S170" s="1"/>
  <c r="T172"/>
  <c r="S172" s="1"/>
  <c r="T174"/>
  <c r="S174" s="1"/>
  <c r="T176"/>
  <c r="S176" s="1"/>
  <c r="T178"/>
  <c r="S178" s="1"/>
  <c r="T180"/>
  <c r="S180" s="1"/>
  <c r="T182"/>
  <c r="S182" s="1"/>
  <c r="T184"/>
  <c r="S184" s="1"/>
  <c r="T186"/>
  <c r="S186" s="1"/>
  <c r="T188"/>
  <c r="S188" s="1"/>
  <c r="T190"/>
  <c r="S190" s="1"/>
  <c r="T192"/>
  <c r="S192" s="1"/>
  <c r="T194"/>
  <c r="S194" s="1"/>
  <c r="T196"/>
  <c r="S196" s="1"/>
  <c r="T198"/>
  <c r="S198" s="1"/>
  <c r="T200"/>
  <c r="S200" s="1"/>
  <c r="T202"/>
  <c r="S202" s="1"/>
  <c r="T204"/>
  <c r="S204" s="1"/>
  <c r="T206"/>
  <c r="S206" s="1"/>
  <c r="T208"/>
  <c r="S208" s="1"/>
  <c r="T210"/>
  <c r="S210" s="1"/>
  <c r="T212"/>
  <c r="S212" s="1"/>
  <c r="T214"/>
  <c r="S214" s="1"/>
  <c r="T216"/>
  <c r="S216" s="1"/>
  <c r="T218"/>
  <c r="S218" s="1"/>
  <c r="T220"/>
  <c r="S220" s="1"/>
  <c r="T222"/>
  <c r="S222" s="1"/>
  <c r="T224"/>
  <c r="S224" s="1"/>
  <c r="T226"/>
  <c r="S226" s="1"/>
  <c r="T228"/>
  <c r="S228" s="1"/>
  <c r="T230"/>
  <c r="S230" s="1"/>
  <c r="T232"/>
  <c r="S232" s="1"/>
  <c r="T234"/>
  <c r="S234" s="1"/>
  <c r="T236"/>
  <c r="S236" s="1"/>
  <c r="T238"/>
  <c r="S238" s="1"/>
  <c r="T240"/>
  <c r="S240" s="1"/>
  <c r="T242"/>
  <c r="S242" s="1"/>
  <c r="T244"/>
  <c r="S244" s="1"/>
  <c r="T246"/>
  <c r="S246" s="1"/>
  <c r="T248"/>
  <c r="S248" s="1"/>
  <c r="T250"/>
  <c r="S250" s="1"/>
  <c r="T2"/>
  <c r="S2" s="1"/>
  <c r="U5"/>
  <c r="U13"/>
  <c r="U21"/>
  <c r="U29"/>
  <c r="U37"/>
  <c r="U45"/>
  <c r="U53"/>
  <c r="U61"/>
  <c r="U69"/>
  <c r="U77"/>
  <c r="U85"/>
  <c r="U93"/>
  <c r="U101"/>
  <c r="U109"/>
  <c r="U117"/>
  <c r="U125"/>
  <c r="U133"/>
  <c r="U141"/>
  <c r="U149"/>
  <c r="U157"/>
  <c r="U165"/>
  <c r="U173"/>
  <c r="U181"/>
  <c r="U186"/>
  <c r="U190"/>
  <c r="U194"/>
  <c r="U198"/>
  <c r="U202"/>
  <c r="U206"/>
  <c r="U210"/>
  <c r="U214"/>
  <c r="U218"/>
  <c r="U222"/>
  <c r="U226"/>
  <c r="U230"/>
  <c r="U234"/>
  <c r="U238"/>
  <c r="U242"/>
  <c r="U246"/>
  <c r="U250"/>
  <c r="T4"/>
  <c r="S4" s="1"/>
  <c r="T8"/>
  <c r="T12"/>
  <c r="T16"/>
  <c r="T20"/>
  <c r="S20" s="1"/>
  <c r="T24"/>
  <c r="T28"/>
  <c r="T32"/>
  <c r="T36"/>
  <c r="S36" s="1"/>
  <c r="T40"/>
  <c r="T44"/>
  <c r="T48"/>
  <c r="T52"/>
  <c r="S52" s="1"/>
  <c r="T56"/>
  <c r="T60"/>
  <c r="T64"/>
  <c r="T68"/>
  <c r="S68" s="1"/>
  <c r="T72"/>
  <c r="T76"/>
  <c r="T80"/>
  <c r="T84"/>
  <c r="S84" s="1"/>
  <c r="T88"/>
  <c r="T92"/>
  <c r="T96"/>
  <c r="T100"/>
  <c r="S100" s="1"/>
  <c r="T103"/>
  <c r="T105"/>
  <c r="T107"/>
  <c r="T109"/>
  <c r="S109" s="1"/>
  <c r="T111"/>
  <c r="T113"/>
  <c r="T115"/>
  <c r="T117"/>
  <c r="S117" s="1"/>
  <c r="T119"/>
  <c r="T121"/>
  <c r="T123"/>
  <c r="T125"/>
  <c r="S125" s="1"/>
  <c r="T127"/>
  <c r="T249"/>
  <c r="S249" s="1"/>
  <c r="T245"/>
  <c r="S245" s="1"/>
  <c r="T241"/>
  <c r="S241" s="1"/>
  <c r="T237"/>
  <c r="S237" s="1"/>
  <c r="T233"/>
  <c r="S233" s="1"/>
  <c r="T229"/>
  <c r="S229" s="1"/>
  <c r="T225"/>
  <c r="S225" s="1"/>
  <c r="T221"/>
  <c r="S221" s="1"/>
  <c r="T217"/>
  <c r="S217" s="1"/>
  <c r="T213"/>
  <c r="S213" s="1"/>
  <c r="T209"/>
  <c r="S209" s="1"/>
  <c r="T205"/>
  <c r="S205" s="1"/>
  <c r="T201"/>
  <c r="S201" s="1"/>
  <c r="T197"/>
  <c r="S197" s="1"/>
  <c r="T193"/>
  <c r="S193" s="1"/>
  <c r="T189"/>
  <c r="S189" s="1"/>
  <c r="T185"/>
  <c r="S185" s="1"/>
  <c r="T181"/>
  <c r="S181" s="1"/>
  <c r="T177"/>
  <c r="S177" s="1"/>
  <c r="T173"/>
  <c r="S173" s="1"/>
  <c r="T169"/>
  <c r="S169" s="1"/>
  <c r="T165"/>
  <c r="S165" s="1"/>
  <c r="T161"/>
  <c r="S161" s="1"/>
  <c r="T157"/>
  <c r="S157" s="1"/>
  <c r="T153"/>
  <c r="S153" s="1"/>
  <c r="T149"/>
  <c r="S149" s="1"/>
  <c r="T145"/>
  <c r="T141"/>
  <c r="T137"/>
  <c r="T133"/>
  <c r="S133" s="1"/>
  <c r="T129"/>
  <c r="B10" i="19"/>
  <c r="A10" s="1"/>
  <c r="G10" s="1"/>
  <c r="B11"/>
  <c r="A11" s="1"/>
  <c r="B8"/>
  <c r="A8" s="1"/>
  <c r="G8" s="1"/>
  <c r="N8" i="8"/>
  <c r="B9" i="19"/>
  <c r="A9" s="1"/>
  <c r="G9" s="1"/>
  <c r="N9" i="8"/>
  <c r="A5" i="28"/>
  <c r="A122"/>
  <c r="A68"/>
  <c r="A79"/>
  <c r="A102"/>
  <c r="A164"/>
  <c r="A207"/>
  <c r="A89"/>
  <c r="A161"/>
  <c r="A71"/>
  <c r="A126"/>
  <c r="A153"/>
  <c r="A63"/>
  <c r="A173"/>
  <c r="A97"/>
  <c r="A115"/>
  <c r="A155"/>
  <c r="A211"/>
  <c r="A142"/>
  <c r="A239"/>
  <c r="A187"/>
  <c r="A184"/>
  <c r="A57"/>
  <c r="A18"/>
  <c r="A205"/>
  <c r="A124"/>
  <c r="A246"/>
  <c r="A141"/>
  <c r="A231"/>
  <c r="A192"/>
  <c r="A227"/>
  <c r="A168"/>
  <c r="A42"/>
  <c r="A67"/>
  <c r="A191"/>
  <c r="A193"/>
  <c r="A223"/>
  <c r="A235"/>
  <c r="A29"/>
  <c r="A163"/>
  <c r="A100"/>
  <c r="A33"/>
  <c r="A199"/>
  <c r="A195"/>
  <c r="A185"/>
  <c r="A69"/>
  <c r="A65"/>
  <c r="A50"/>
  <c r="A133"/>
  <c r="A39"/>
  <c r="A144"/>
  <c r="A103"/>
  <c r="A73"/>
  <c r="A31"/>
  <c r="A200"/>
  <c r="A28"/>
  <c r="A188"/>
  <c r="A226"/>
  <c r="A64"/>
  <c r="A35"/>
  <c r="A16"/>
  <c r="A244"/>
  <c r="A8"/>
  <c r="A2"/>
  <c r="A4"/>
  <c r="A6"/>
  <c r="A202"/>
  <c r="A242"/>
  <c r="A240"/>
  <c r="A190"/>
  <c r="A74"/>
  <c r="A95"/>
  <c r="A127"/>
  <c r="A110"/>
  <c r="A216"/>
  <c r="A146"/>
  <c r="A165"/>
  <c r="A40"/>
  <c r="A66"/>
  <c r="A114"/>
  <c r="A51"/>
  <c r="A128"/>
  <c r="A160"/>
  <c r="A147"/>
  <c r="A172"/>
  <c r="A194"/>
  <c r="A248"/>
  <c r="A123"/>
  <c r="A131"/>
  <c r="A148"/>
  <c r="A108"/>
  <c r="A140"/>
  <c r="A21"/>
  <c r="A198"/>
  <c r="A249"/>
  <c r="A201"/>
  <c r="A237"/>
  <c r="A59"/>
  <c r="A222"/>
  <c r="A132"/>
  <c r="A53"/>
  <c r="A93"/>
  <c r="A224"/>
  <c r="A170"/>
  <c r="A171"/>
  <c r="A41"/>
  <c r="A183"/>
  <c r="A116"/>
  <c r="A241"/>
  <c r="A70"/>
  <c r="A101"/>
  <c r="A62"/>
  <c r="A196"/>
  <c r="A45"/>
  <c r="A83"/>
  <c r="A43"/>
  <c r="A34"/>
  <c r="A159"/>
  <c r="A135"/>
  <c r="A72"/>
  <c r="A98"/>
  <c r="A88"/>
  <c r="A105"/>
  <c r="A111"/>
  <c r="A15"/>
  <c r="A23"/>
  <c r="A10"/>
  <c r="A24"/>
  <c r="A182"/>
  <c r="A166"/>
  <c r="A58"/>
  <c r="A250"/>
  <c r="A169"/>
  <c r="A52"/>
  <c r="A121"/>
  <c r="A118"/>
  <c r="A233"/>
  <c r="A90"/>
  <c r="A81"/>
  <c r="A134"/>
  <c r="A80"/>
  <c r="A60"/>
  <c r="A157"/>
  <c r="A149"/>
  <c r="A32"/>
  <c r="A55"/>
  <c r="A215"/>
  <c r="A180"/>
  <c r="A251"/>
  <c r="A30"/>
  <c r="A178"/>
  <c r="A61"/>
  <c r="A221"/>
  <c r="A92"/>
  <c r="A77"/>
  <c r="A189"/>
  <c r="A208"/>
  <c r="A162"/>
  <c r="A84"/>
  <c r="A125"/>
  <c r="A38"/>
  <c r="A99"/>
  <c r="A117"/>
  <c r="A204"/>
  <c r="A49"/>
  <c r="A25"/>
  <c r="A156"/>
  <c r="A152"/>
  <c r="A76"/>
  <c r="A176"/>
  <c r="A214"/>
  <c r="A150"/>
  <c r="A177"/>
  <c r="A37"/>
  <c r="A229"/>
  <c r="A109"/>
  <c r="A225"/>
  <c r="A11"/>
  <c r="A36"/>
  <c r="A19"/>
  <c r="A143"/>
  <c r="A44"/>
  <c r="A113"/>
  <c r="A104"/>
  <c r="A12"/>
  <c r="A136"/>
  <c r="A112"/>
  <c r="A137"/>
  <c r="A9"/>
  <c r="A3"/>
  <c r="A186"/>
  <c r="A210"/>
  <c r="A129"/>
  <c r="A236"/>
  <c r="A86"/>
  <c r="A247"/>
  <c r="A91"/>
  <c r="A138"/>
  <c r="A120"/>
  <c r="A175"/>
  <c r="A119"/>
  <c r="A96"/>
  <c r="A217"/>
  <c r="A75"/>
  <c r="A94"/>
  <c r="A167"/>
  <c r="A78"/>
  <c r="A106"/>
  <c r="A48"/>
  <c r="A219"/>
  <c r="A174"/>
  <c r="A238"/>
  <c r="A158"/>
  <c r="A54"/>
  <c r="A22"/>
  <c r="A17"/>
  <c r="A13"/>
  <c r="A209"/>
  <c r="A218"/>
  <c r="A181"/>
  <c r="A206"/>
  <c r="A203"/>
  <c r="A243"/>
  <c r="A228"/>
  <c r="A46"/>
  <c r="A234"/>
  <c r="A197"/>
  <c r="A85"/>
  <c r="A230"/>
  <c r="A14"/>
  <c r="A213"/>
  <c r="A139"/>
  <c r="A212"/>
  <c r="A107"/>
  <c r="A220"/>
  <c r="A154"/>
  <c r="A179"/>
  <c r="A245"/>
  <c r="A26"/>
  <c r="A20"/>
  <c r="A47"/>
  <c r="A56"/>
  <c r="A82"/>
  <c r="A145"/>
  <c r="A232"/>
  <c r="A27"/>
  <c r="A87"/>
  <c r="A151"/>
  <c r="A130"/>
  <c r="A7"/>
  <c r="B286" i="19"/>
  <c r="B278"/>
  <c r="A278" s="1"/>
  <c r="B270"/>
  <c r="B262"/>
  <c r="A262" s="1"/>
  <c r="B254"/>
  <c r="B246"/>
  <c r="A246" s="1"/>
  <c r="B238"/>
  <c r="B230"/>
  <c r="A230" s="1"/>
  <c r="B222"/>
  <c r="B214"/>
  <c r="A214" s="1"/>
  <c r="B206"/>
  <c r="B198"/>
  <c r="A198" s="1"/>
  <c r="B190"/>
  <c r="B182"/>
  <c r="A182" s="1"/>
  <c r="B171"/>
  <c r="B179"/>
  <c r="A179" s="1"/>
  <c r="B283"/>
  <c r="B275"/>
  <c r="A275" s="1"/>
  <c r="B267"/>
  <c r="B259"/>
  <c r="A259" s="1"/>
  <c r="B251"/>
  <c r="B243"/>
  <c r="A243" s="1"/>
  <c r="B235"/>
  <c r="B227"/>
  <c r="A227" s="1"/>
  <c r="B219"/>
  <c r="B211"/>
  <c r="A211" s="1"/>
  <c r="B203"/>
  <c r="B195"/>
  <c r="A195" s="1"/>
  <c r="B187"/>
  <c r="B178"/>
  <c r="A178" s="1"/>
  <c r="B158"/>
  <c r="A158" s="1"/>
  <c r="G158" s="1"/>
  <c r="B142"/>
  <c r="A142" s="1"/>
  <c r="B126"/>
  <c r="A126" s="1"/>
  <c r="B110"/>
  <c r="A110" s="1"/>
  <c r="B94"/>
  <c r="A94" s="1"/>
  <c r="G94" s="1"/>
  <c r="B78"/>
  <c r="A78" s="1"/>
  <c r="B62"/>
  <c r="A62" s="1"/>
  <c r="B46"/>
  <c r="A46" s="1"/>
  <c r="B30"/>
  <c r="A30" s="1"/>
  <c r="G30" s="1"/>
  <c r="B14"/>
  <c r="A14" s="1"/>
  <c r="B163"/>
  <c r="B155"/>
  <c r="A155" s="1"/>
  <c r="B147"/>
  <c r="B139"/>
  <c r="A139" s="1"/>
  <c r="B131"/>
  <c r="B123"/>
  <c r="A123" s="1"/>
  <c r="B115"/>
  <c r="B107"/>
  <c r="A107" s="1"/>
  <c r="B99"/>
  <c r="B91"/>
  <c r="A91" s="1"/>
  <c r="B83"/>
  <c r="B75"/>
  <c r="A75" s="1"/>
  <c r="B67"/>
  <c r="B59"/>
  <c r="A59" s="1"/>
  <c r="B51"/>
  <c r="B43"/>
  <c r="A43" s="1"/>
  <c r="B35"/>
  <c r="B27"/>
  <c r="A27" s="1"/>
  <c r="B19"/>
  <c r="B180"/>
  <c r="A180" s="1"/>
  <c r="B284"/>
  <c r="B276"/>
  <c r="A276" s="1"/>
  <c r="B268"/>
  <c r="B260"/>
  <c r="A260" s="1"/>
  <c r="B252"/>
  <c r="B244"/>
  <c r="A244" s="1"/>
  <c r="B236"/>
  <c r="B228"/>
  <c r="A228" s="1"/>
  <c r="B220"/>
  <c r="B212"/>
  <c r="A212" s="1"/>
  <c r="B204"/>
  <c r="B196"/>
  <c r="A196" s="1"/>
  <c r="B188"/>
  <c r="B176"/>
  <c r="A176" s="1"/>
  <c r="B281"/>
  <c r="B273"/>
  <c r="A273" s="1"/>
  <c r="B265"/>
  <c r="B257"/>
  <c r="A257" s="1"/>
  <c r="B249"/>
  <c r="B241"/>
  <c r="A241" s="1"/>
  <c r="B233"/>
  <c r="B225"/>
  <c r="A225" s="1"/>
  <c r="B217"/>
  <c r="B209"/>
  <c r="A209" s="1"/>
  <c r="B201"/>
  <c r="B193"/>
  <c r="A193" s="1"/>
  <c r="B185"/>
  <c r="B172"/>
  <c r="A172" s="1"/>
  <c r="B156"/>
  <c r="A156" s="1"/>
  <c r="G156" s="1"/>
  <c r="B140"/>
  <c r="A140" s="1"/>
  <c r="B124"/>
  <c r="A124" s="1"/>
  <c r="B108"/>
  <c r="A108" s="1"/>
  <c r="B92"/>
  <c r="A92" s="1"/>
  <c r="G92" s="1"/>
  <c r="B76"/>
  <c r="A76" s="1"/>
  <c r="B60"/>
  <c r="A60" s="1"/>
  <c r="B44"/>
  <c r="A44" s="1"/>
  <c r="B28"/>
  <c r="A28" s="1"/>
  <c r="G28" s="1"/>
  <c r="B12"/>
  <c r="A12" s="1"/>
  <c r="B161"/>
  <c r="B153"/>
  <c r="A153" s="1"/>
  <c r="B145"/>
  <c r="B137"/>
  <c r="A137" s="1"/>
  <c r="B129"/>
  <c r="B121"/>
  <c r="A121" s="1"/>
  <c r="B113"/>
  <c r="B105"/>
  <c r="A105" s="1"/>
  <c r="B97"/>
  <c r="B89"/>
  <c r="A89" s="1"/>
  <c r="B81"/>
  <c r="B73"/>
  <c r="A73" s="1"/>
  <c r="B65"/>
  <c r="B57"/>
  <c r="A57" s="1"/>
  <c r="B49"/>
  <c r="B41"/>
  <c r="A41" s="1"/>
  <c r="B33"/>
  <c r="B25"/>
  <c r="A25" s="1"/>
  <c r="B282"/>
  <c r="A282" s="1"/>
  <c r="B274"/>
  <c r="B266"/>
  <c r="A266" s="1"/>
  <c r="G266" s="1"/>
  <c r="B258"/>
  <c r="B250"/>
  <c r="A250" s="1"/>
  <c r="G250" s="1"/>
  <c r="B242"/>
  <c r="B234"/>
  <c r="A234" s="1"/>
  <c r="B226"/>
  <c r="B218"/>
  <c r="A218" s="1"/>
  <c r="B210"/>
  <c r="B202"/>
  <c r="A202" s="1"/>
  <c r="G202" s="1"/>
  <c r="B194"/>
  <c r="B186"/>
  <c r="A186" s="1"/>
  <c r="G186" s="1"/>
  <c r="B177"/>
  <c r="B279"/>
  <c r="A279" s="1"/>
  <c r="B271"/>
  <c r="B263"/>
  <c r="A263" s="1"/>
  <c r="B255"/>
  <c r="B247"/>
  <c r="A247" s="1"/>
  <c r="G247" s="1"/>
  <c r="B239"/>
  <c r="B231"/>
  <c r="A231" s="1"/>
  <c r="G231" s="1"/>
  <c r="B223"/>
  <c r="B215"/>
  <c r="A215" s="1"/>
  <c r="B207"/>
  <c r="B199"/>
  <c r="A199" s="1"/>
  <c r="B191"/>
  <c r="B183"/>
  <c r="A183" s="1"/>
  <c r="G183" s="1"/>
  <c r="B173"/>
  <c r="B170"/>
  <c r="A170" s="1"/>
  <c r="G170" s="1"/>
  <c r="B154"/>
  <c r="A154" s="1"/>
  <c r="B138"/>
  <c r="A138" s="1"/>
  <c r="B122"/>
  <c r="A122" s="1"/>
  <c r="B106"/>
  <c r="A106" s="1"/>
  <c r="G106" s="1"/>
  <c r="B90"/>
  <c r="A90" s="1"/>
  <c r="B74"/>
  <c r="A74" s="1"/>
  <c r="B58"/>
  <c r="A58" s="1"/>
  <c r="B42"/>
  <c r="A42" s="1"/>
  <c r="G42" s="1"/>
  <c r="B26"/>
  <c r="A26" s="1"/>
  <c r="B167"/>
  <c r="B159"/>
  <c r="A159" s="1"/>
  <c r="B151"/>
  <c r="B143"/>
  <c r="A143" s="1"/>
  <c r="B135"/>
  <c r="B127"/>
  <c r="A127" s="1"/>
  <c r="B119"/>
  <c r="B111"/>
  <c r="A111" s="1"/>
  <c r="B103"/>
  <c r="B95"/>
  <c r="A95" s="1"/>
  <c r="B87"/>
  <c r="B79"/>
  <c r="A79" s="1"/>
  <c r="B71"/>
  <c r="B63"/>
  <c r="A63" s="1"/>
  <c r="B55"/>
  <c r="B47"/>
  <c r="A47" s="1"/>
  <c r="B39"/>
  <c r="B31"/>
  <c r="A31" s="1"/>
  <c r="B23"/>
  <c r="B15"/>
  <c r="A15" s="1"/>
  <c r="B280"/>
  <c r="A280" s="1"/>
  <c r="B272"/>
  <c r="B264"/>
  <c r="A264" s="1"/>
  <c r="B256"/>
  <c r="B248"/>
  <c r="A248" s="1"/>
  <c r="G248" s="1"/>
  <c r="B240"/>
  <c r="B232"/>
  <c r="A232" s="1"/>
  <c r="G232" s="1"/>
  <c r="B224"/>
  <c r="B216"/>
  <c r="A216" s="1"/>
  <c r="B208"/>
  <c r="B200"/>
  <c r="A200" s="1"/>
  <c r="B192"/>
  <c r="B184"/>
  <c r="A184" s="1"/>
  <c r="G184" s="1"/>
  <c r="B174"/>
  <c r="B285"/>
  <c r="A285" s="1"/>
  <c r="G285" s="1"/>
  <c r="B277"/>
  <c r="B269"/>
  <c r="A269" s="1"/>
  <c r="B261"/>
  <c r="B253"/>
  <c r="A253" s="1"/>
  <c r="B245"/>
  <c r="B237"/>
  <c r="A237" s="1"/>
  <c r="G237" s="1"/>
  <c r="B229"/>
  <c r="B221"/>
  <c r="A221" s="1"/>
  <c r="G221" s="1"/>
  <c r="B213"/>
  <c r="B205"/>
  <c r="A205" s="1"/>
  <c r="B197"/>
  <c r="B189"/>
  <c r="A189" s="1"/>
  <c r="B181"/>
  <c r="B169"/>
  <c r="A169" s="1"/>
  <c r="G169" s="1"/>
  <c r="B160"/>
  <c r="A160" s="1"/>
  <c r="B144"/>
  <c r="A144" s="1"/>
  <c r="B128"/>
  <c r="A128" s="1"/>
  <c r="B112"/>
  <c r="A112" s="1"/>
  <c r="G112" s="1"/>
  <c r="B96"/>
  <c r="A96" s="1"/>
  <c r="B80"/>
  <c r="A80" s="1"/>
  <c r="B64"/>
  <c r="A64" s="1"/>
  <c r="B48"/>
  <c r="A48" s="1"/>
  <c r="G48" s="1"/>
  <c r="B32"/>
  <c r="A32" s="1"/>
  <c r="B16"/>
  <c r="A16" s="1"/>
  <c r="G16" s="1"/>
  <c r="B165"/>
  <c r="B157"/>
  <c r="A157" s="1"/>
  <c r="B149"/>
  <c r="B141"/>
  <c r="A141" s="1"/>
  <c r="B133"/>
  <c r="B125"/>
  <c r="A125" s="1"/>
  <c r="G125" s="1"/>
  <c r="B117"/>
  <c r="B109"/>
  <c r="A109" s="1"/>
  <c r="G109" s="1"/>
  <c r="B101"/>
  <c r="B93"/>
  <c r="A93" s="1"/>
  <c r="B85"/>
  <c r="B77"/>
  <c r="A77" s="1"/>
  <c r="B69"/>
  <c r="B61"/>
  <c r="A61" s="1"/>
  <c r="G61" s="1"/>
  <c r="B53"/>
  <c r="B45"/>
  <c r="A45" s="1"/>
  <c r="G45" s="1"/>
  <c r="B37"/>
  <c r="B29"/>
  <c r="A29" s="1"/>
  <c r="B21"/>
  <c r="B13"/>
  <c r="A13" s="1"/>
  <c r="C17"/>
  <c r="S147" i="8"/>
  <c r="S139"/>
  <c r="B17" i="19"/>
  <c r="A17" s="1"/>
  <c r="S141" i="8"/>
  <c r="S127"/>
  <c r="S123"/>
  <c r="S119"/>
  <c r="S115"/>
  <c r="S111"/>
  <c r="S107"/>
  <c r="S103"/>
  <c r="S96"/>
  <c r="S88"/>
  <c r="S80"/>
  <c r="S72"/>
  <c r="S64"/>
  <c r="S56"/>
  <c r="S48"/>
  <c r="S40"/>
  <c r="S32"/>
  <c r="S24"/>
  <c r="S16"/>
  <c r="S8"/>
  <c r="S144"/>
  <c r="S128"/>
  <c r="S112"/>
  <c r="S90"/>
  <c r="S58"/>
  <c r="S26"/>
  <c r="S97"/>
  <c r="S81"/>
  <c r="S65"/>
  <c r="S49"/>
  <c r="S33"/>
  <c r="S17"/>
  <c r="S129"/>
  <c r="S137"/>
  <c r="S145"/>
  <c r="S121"/>
  <c r="S113"/>
  <c r="S105"/>
  <c r="S92"/>
  <c r="S76"/>
  <c r="S60"/>
  <c r="S44"/>
  <c r="S28"/>
  <c r="S12"/>
  <c r="S150"/>
  <c r="S146"/>
  <c r="S142"/>
  <c r="S138"/>
  <c r="S134"/>
  <c r="S130"/>
  <c r="S126"/>
  <c r="S122"/>
  <c r="S118"/>
  <c r="S114"/>
  <c r="S110"/>
  <c r="S106"/>
  <c r="S102"/>
  <c r="S94"/>
  <c r="S86"/>
  <c r="S78"/>
  <c r="S70"/>
  <c r="S62"/>
  <c r="S54"/>
  <c r="S46"/>
  <c r="S38"/>
  <c r="S30"/>
  <c r="S22"/>
  <c r="S14"/>
  <c r="S6"/>
  <c r="S99"/>
  <c r="S95"/>
  <c r="S91"/>
  <c r="S87"/>
  <c r="S83"/>
  <c r="S79"/>
  <c r="S75"/>
  <c r="S71"/>
  <c r="S67"/>
  <c r="S63"/>
  <c r="S59"/>
  <c r="S55"/>
  <c r="S51"/>
  <c r="S47"/>
  <c r="S43"/>
  <c r="S39"/>
  <c r="S35"/>
  <c r="S31"/>
  <c r="S27"/>
  <c r="S23"/>
  <c r="S19"/>
  <c r="S15"/>
  <c r="S11"/>
  <c r="S7"/>
  <c r="S3"/>
  <c r="B2" i="19"/>
  <c r="C2"/>
  <c r="C5"/>
  <c r="C3"/>
  <c r="B6"/>
  <c r="B2" i="18" s="1"/>
  <c r="B4" i="19"/>
  <c r="C6"/>
  <c r="C2" i="18" s="1"/>
  <c r="B5" i="19"/>
  <c r="B3"/>
  <c r="M171" i="7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G11" i="19"/>
  <c r="G77"/>
  <c r="G141"/>
  <c r="G80"/>
  <c r="G144"/>
  <c r="G205"/>
  <c r="G269"/>
  <c r="G216"/>
  <c r="G280"/>
  <c r="G63"/>
  <c r="G95"/>
  <c r="G127"/>
  <c r="G159"/>
  <c r="G74"/>
  <c r="G138"/>
  <c r="G199"/>
  <c r="G263"/>
  <c r="G218"/>
  <c r="G282"/>
  <c r="G41"/>
  <c r="G73"/>
  <c r="G105"/>
  <c r="G137"/>
  <c r="G44"/>
  <c r="G76"/>
  <c r="G108"/>
  <c r="G140"/>
  <c r="G172"/>
  <c r="G209"/>
  <c r="G241"/>
  <c r="G273"/>
  <c r="G196"/>
  <c r="G228"/>
  <c r="G260"/>
  <c r="G180"/>
  <c r="G75"/>
  <c r="G107"/>
  <c r="G139"/>
  <c r="G46"/>
  <c r="G78"/>
  <c r="G110"/>
  <c r="G142"/>
  <c r="G178"/>
  <c r="G211"/>
  <c r="G243"/>
  <c r="G275"/>
  <c r="G182"/>
  <c r="G214"/>
  <c r="G246"/>
  <c r="G278"/>
  <c r="A21"/>
  <c r="G21"/>
  <c r="A53"/>
  <c r="G53"/>
  <c r="A85"/>
  <c r="G85"/>
  <c r="A117"/>
  <c r="G117"/>
  <c r="A149"/>
  <c r="G149"/>
  <c r="A181"/>
  <c r="G181"/>
  <c r="A213"/>
  <c r="G213"/>
  <c r="A245"/>
  <c r="G245"/>
  <c r="A277"/>
  <c r="G277"/>
  <c r="A192"/>
  <c r="G192"/>
  <c r="A224"/>
  <c r="G224"/>
  <c r="A256"/>
  <c r="G256"/>
  <c r="A71"/>
  <c r="G71"/>
  <c r="A103"/>
  <c r="G103"/>
  <c r="A135"/>
  <c r="G135"/>
  <c r="A167"/>
  <c r="G167"/>
  <c r="A173"/>
  <c r="G173"/>
  <c r="A207"/>
  <c r="G207"/>
  <c r="A239"/>
  <c r="G239"/>
  <c r="A271"/>
  <c r="G271"/>
  <c r="A194"/>
  <c r="G194"/>
  <c r="A226"/>
  <c r="G226"/>
  <c r="A258"/>
  <c r="G258"/>
  <c r="A49"/>
  <c r="G49"/>
  <c r="A81"/>
  <c r="G81"/>
  <c r="A113"/>
  <c r="G113"/>
  <c r="A145"/>
  <c r="G145"/>
  <c r="A185"/>
  <c r="G185"/>
  <c r="A217"/>
  <c r="G217"/>
  <c r="A249"/>
  <c r="G249"/>
  <c r="A281"/>
  <c r="G281"/>
  <c r="A204"/>
  <c r="G204"/>
  <c r="A236"/>
  <c r="G236"/>
  <c r="A268"/>
  <c r="G268"/>
  <c r="A51"/>
  <c r="G51"/>
  <c r="A83"/>
  <c r="G83"/>
  <c r="A115"/>
  <c r="G115"/>
  <c r="A147"/>
  <c r="G147"/>
  <c r="A187"/>
  <c r="G187"/>
  <c r="A219"/>
  <c r="G219"/>
  <c r="A251"/>
  <c r="G251"/>
  <c r="A283"/>
  <c r="G283"/>
  <c r="A190"/>
  <c r="G190"/>
  <c r="A222"/>
  <c r="G222"/>
  <c r="A254"/>
  <c r="G254"/>
  <c r="A286"/>
  <c r="G286"/>
  <c r="G29"/>
  <c r="G93"/>
  <c r="G157"/>
  <c r="G32"/>
  <c r="G64"/>
  <c r="G96"/>
  <c r="G128"/>
  <c r="G160"/>
  <c r="G189"/>
  <c r="G253"/>
  <c r="G200"/>
  <c r="G264"/>
  <c r="G79"/>
  <c r="G111"/>
  <c r="G143"/>
  <c r="G26"/>
  <c r="G58"/>
  <c r="G90"/>
  <c r="G122"/>
  <c r="G154"/>
  <c r="G215"/>
  <c r="G279"/>
  <c r="G234"/>
  <c r="G25"/>
  <c r="G57"/>
  <c r="G89"/>
  <c r="G121"/>
  <c r="G153"/>
  <c r="G60"/>
  <c r="G124"/>
  <c r="G193"/>
  <c r="G225"/>
  <c r="G257"/>
  <c r="G176"/>
  <c r="G212"/>
  <c r="G244"/>
  <c r="G276"/>
  <c r="G59"/>
  <c r="G91"/>
  <c r="G123"/>
  <c r="G155"/>
  <c r="G62"/>
  <c r="G126"/>
  <c r="G195"/>
  <c r="G227"/>
  <c r="G259"/>
  <c r="G179"/>
  <c r="G198"/>
  <c r="G230"/>
  <c r="G262"/>
  <c r="G17"/>
  <c r="A37"/>
  <c r="G37"/>
  <c r="A69"/>
  <c r="G69"/>
  <c r="A101"/>
  <c r="G101"/>
  <c r="A133"/>
  <c r="G133"/>
  <c r="A165"/>
  <c r="G165"/>
  <c r="A197"/>
  <c r="G197"/>
  <c r="A229"/>
  <c r="G229"/>
  <c r="A261"/>
  <c r="G261"/>
  <c r="A174"/>
  <c r="G174"/>
  <c r="A208"/>
  <c r="G208"/>
  <c r="A240"/>
  <c r="G240"/>
  <c r="A272"/>
  <c r="G272"/>
  <c r="A55"/>
  <c r="G55"/>
  <c r="A87"/>
  <c r="G87"/>
  <c r="A119"/>
  <c r="G119"/>
  <c r="A151"/>
  <c r="G151"/>
  <c r="A191"/>
  <c r="G191"/>
  <c r="A223"/>
  <c r="G223"/>
  <c r="A255"/>
  <c r="G255"/>
  <c r="A177"/>
  <c r="G177"/>
  <c r="A210"/>
  <c r="G210"/>
  <c r="A242"/>
  <c r="G242"/>
  <c r="A274"/>
  <c r="G274"/>
  <c r="A33"/>
  <c r="G33"/>
  <c r="A65"/>
  <c r="G65"/>
  <c r="A97"/>
  <c r="G97"/>
  <c r="A129"/>
  <c r="G129"/>
  <c r="A161"/>
  <c r="G161"/>
  <c r="A201"/>
  <c r="G201"/>
  <c r="A233"/>
  <c r="G233"/>
  <c r="A265"/>
  <c r="G265"/>
  <c r="A188"/>
  <c r="G188"/>
  <c r="A220"/>
  <c r="G220"/>
  <c r="A252"/>
  <c r="G252"/>
  <c r="A284"/>
  <c r="G284"/>
  <c r="A67"/>
  <c r="G67"/>
  <c r="A99"/>
  <c r="G99"/>
  <c r="A131"/>
  <c r="G131"/>
  <c r="A163"/>
  <c r="G163"/>
  <c r="A203"/>
  <c r="G203"/>
  <c r="A235"/>
  <c r="G235"/>
  <c r="A267"/>
  <c r="G267"/>
  <c r="A171"/>
  <c r="G171"/>
  <c r="A206"/>
  <c r="G206"/>
  <c r="A238"/>
  <c r="G238"/>
  <c r="A270"/>
  <c r="G270"/>
  <c r="C8" i="18"/>
  <c r="L3" i="8"/>
  <c r="C3" i="13"/>
  <c r="L7" i="8"/>
  <c r="C7" i="13"/>
  <c r="L11" i="8"/>
  <c r="C11" i="13"/>
  <c r="L15" i="8"/>
  <c r="C15" i="13"/>
  <c r="L19" i="8"/>
  <c r="C19" i="13"/>
  <c r="L23" i="8"/>
  <c r="C23" i="13"/>
  <c r="L27" i="8"/>
  <c r="C27" i="13"/>
  <c r="L31" i="8"/>
  <c r="C31" i="13"/>
  <c r="L35" i="8"/>
  <c r="C35" i="13"/>
  <c r="L39" i="8"/>
  <c r="C39" i="13"/>
  <c r="L43" i="8"/>
  <c r="C43" i="13"/>
  <c r="L47" i="8"/>
  <c r="C47" i="13"/>
  <c r="L51" i="8"/>
  <c r="C51" i="13"/>
  <c r="L55" i="8"/>
  <c r="C55" i="13"/>
  <c r="L59" i="8"/>
  <c r="C59" i="13"/>
  <c r="L63" i="8"/>
  <c r="C63" i="13"/>
  <c r="L67" i="8"/>
  <c r="C67" i="13"/>
  <c r="L71" i="8"/>
  <c r="C71" i="13"/>
  <c r="L75" i="8"/>
  <c r="C75" i="13"/>
  <c r="L79" i="8"/>
  <c r="C79" i="13"/>
  <c r="L83" i="8"/>
  <c r="C83" i="13"/>
  <c r="L87" i="8"/>
  <c r="C87" i="13"/>
  <c r="L91" i="8"/>
  <c r="C91" i="13"/>
  <c r="L95" i="8"/>
  <c r="C95" i="13"/>
  <c r="L99" i="8"/>
  <c r="C99" i="13"/>
  <c r="L103" i="8"/>
  <c r="C103" i="13"/>
  <c r="L107" i="8"/>
  <c r="C107" i="13"/>
  <c r="L111" i="8"/>
  <c r="C111" i="13"/>
  <c r="L115" i="8"/>
  <c r="C115" i="13"/>
  <c r="L119" i="8"/>
  <c r="C119" i="13"/>
  <c r="L123" i="8"/>
  <c r="C123" i="13"/>
  <c r="L127" i="8"/>
  <c r="C127" i="13"/>
  <c r="L131" i="8"/>
  <c r="C131" i="13"/>
  <c r="L135" i="8"/>
  <c r="C135" i="13"/>
  <c r="L139" i="8"/>
  <c r="C139" i="13"/>
  <c r="L143" i="8"/>
  <c r="C143" i="13"/>
  <c r="L147" i="8"/>
  <c r="C147" i="13"/>
  <c r="L151" i="8"/>
  <c r="C151" i="13"/>
  <c r="L155" i="8"/>
  <c r="C155" i="13"/>
  <c r="L159" i="8"/>
  <c r="C159" i="13"/>
  <c r="L163" i="8"/>
  <c r="C163" i="13"/>
  <c r="L167" i="8"/>
  <c r="C167" i="13"/>
  <c r="L171" i="8"/>
  <c r="C171" i="13"/>
  <c r="L175" i="8"/>
  <c r="C175" i="13"/>
  <c r="L179" i="8"/>
  <c r="C179" i="13"/>
  <c r="L183" i="8"/>
  <c r="C183" i="13"/>
  <c r="L187" i="8"/>
  <c r="C187" i="13"/>
  <c r="L191" i="8"/>
  <c r="C191" i="13"/>
  <c r="L195" i="8"/>
  <c r="C195" i="13"/>
  <c r="L199" i="8"/>
  <c r="C199" i="13"/>
  <c r="L203" i="8"/>
  <c r="C203" i="13"/>
  <c r="L207" i="8"/>
  <c r="C207" i="13"/>
  <c r="L211" i="8"/>
  <c r="C211" i="13"/>
  <c r="L215" i="8"/>
  <c r="C215" i="13"/>
  <c r="L219" i="8"/>
  <c r="C219" i="13"/>
  <c r="L223" i="8"/>
  <c r="C223" i="13"/>
  <c r="L227" i="8"/>
  <c r="C227" i="13"/>
  <c r="L231" i="8"/>
  <c r="C231" i="13"/>
  <c r="L235" i="8"/>
  <c r="C235" i="13"/>
  <c r="L239" i="8"/>
  <c r="C239" i="13"/>
  <c r="L243" i="8"/>
  <c r="C243" i="13"/>
  <c r="L247" i="8"/>
  <c r="C247" i="13"/>
  <c r="L251" i="8"/>
  <c r="C251" i="13"/>
  <c r="L255" i="8"/>
  <c r="C255" i="13"/>
  <c r="L259" i="8"/>
  <c r="C259" i="13"/>
  <c r="L263" i="8"/>
  <c r="C263" i="13"/>
  <c r="L267" i="8"/>
  <c r="C267" i="13"/>
  <c r="L4" i="8"/>
  <c r="C4" i="13"/>
  <c r="L8" i="8"/>
  <c r="C8" i="13"/>
  <c r="L12" i="8"/>
  <c r="C12" i="13"/>
  <c r="L16" i="8"/>
  <c r="C16" i="13"/>
  <c r="L20" i="8"/>
  <c r="C20" i="13"/>
  <c r="L24" i="8"/>
  <c r="C24" i="13"/>
  <c r="L28" i="8"/>
  <c r="C28" i="13"/>
  <c r="L32" i="8"/>
  <c r="C32" i="13"/>
  <c r="L36" i="8"/>
  <c r="C36" i="13"/>
  <c r="L40" i="8"/>
  <c r="C40" i="13"/>
  <c r="L44" i="8"/>
  <c r="C44" i="13"/>
  <c r="L48" i="8"/>
  <c r="C48" i="13"/>
  <c r="L52" i="8"/>
  <c r="C52" i="13"/>
  <c r="L56" i="8"/>
  <c r="C56" i="13"/>
  <c r="L60" i="8"/>
  <c r="C60" i="13"/>
  <c r="L64" i="8"/>
  <c r="C64" i="13"/>
  <c r="L68" i="8"/>
  <c r="C68" i="13"/>
  <c r="L72" i="8"/>
  <c r="C72" i="13"/>
  <c r="L76" i="8"/>
  <c r="C76" i="13"/>
  <c r="L80" i="8"/>
  <c r="C80" i="13"/>
  <c r="L84" i="8"/>
  <c r="C84" i="13"/>
  <c r="L88" i="8"/>
  <c r="C88" i="13"/>
  <c r="L92" i="8"/>
  <c r="C92" i="13"/>
  <c r="L96" i="8"/>
  <c r="C96" i="13"/>
  <c r="L100" i="8"/>
  <c r="C100" i="13"/>
  <c r="L104" i="8"/>
  <c r="C104" i="13"/>
  <c r="L108" i="8"/>
  <c r="C108" i="13"/>
  <c r="L112" i="8"/>
  <c r="C112" i="13"/>
  <c r="L116" i="8"/>
  <c r="C116" i="13"/>
  <c r="L120" i="8"/>
  <c r="C120" i="13"/>
  <c r="L124" i="8"/>
  <c r="C124" i="13"/>
  <c r="L128" i="8"/>
  <c r="C128" i="13"/>
  <c r="L132" i="8"/>
  <c r="C132" i="13"/>
  <c r="L136" i="8"/>
  <c r="C136" i="13"/>
  <c r="L140" i="8"/>
  <c r="C140" i="13"/>
  <c r="L144" i="8"/>
  <c r="C144" i="13"/>
  <c r="L148" i="8"/>
  <c r="C148" i="13"/>
  <c r="L152" i="8"/>
  <c r="C152" i="13"/>
  <c r="L156" i="8"/>
  <c r="C156" i="13"/>
  <c r="L160" i="8"/>
  <c r="C160" i="13"/>
  <c r="L164" i="8"/>
  <c r="C164" i="13"/>
  <c r="L168" i="8"/>
  <c r="C168" i="13"/>
  <c r="L172" i="8"/>
  <c r="C172" i="13"/>
  <c r="L176" i="8"/>
  <c r="C176" i="13"/>
  <c r="L180" i="8"/>
  <c r="C180" i="13"/>
  <c r="L184" i="8"/>
  <c r="C184" i="13"/>
  <c r="L188" i="8"/>
  <c r="C188" i="13"/>
  <c r="L192" i="8"/>
  <c r="C192" i="13"/>
  <c r="L196" i="8"/>
  <c r="C196" i="13"/>
  <c r="L200" i="8"/>
  <c r="C200" i="13"/>
  <c r="L204" i="8"/>
  <c r="C204" i="13"/>
  <c r="L208" i="8"/>
  <c r="C208" i="13"/>
  <c r="L212" i="8"/>
  <c r="C212" i="13"/>
  <c r="L216" i="8"/>
  <c r="C216" i="13"/>
  <c r="L220" i="8"/>
  <c r="C220" i="13"/>
  <c r="L224" i="8"/>
  <c r="C224" i="13"/>
  <c r="L228" i="8"/>
  <c r="C228" i="13"/>
  <c r="L232" i="8"/>
  <c r="C232" i="13"/>
  <c r="L236" i="8"/>
  <c r="C236" i="13"/>
  <c r="L240" i="8"/>
  <c r="C240" i="13"/>
  <c r="L244" i="8"/>
  <c r="C244" i="13"/>
  <c r="L248" i="8"/>
  <c r="C248" i="13"/>
  <c r="L252" i="8"/>
  <c r="C252" i="13"/>
  <c r="L256" i="8"/>
  <c r="C256" i="13"/>
  <c r="L260" i="8"/>
  <c r="C260" i="13"/>
  <c r="L264" i="8"/>
  <c r="C264" i="13"/>
  <c r="L268" i="8"/>
  <c r="C268" i="13"/>
  <c r="L5" i="8"/>
  <c r="C5" i="13"/>
  <c r="L9" i="8"/>
  <c r="C9" i="13"/>
  <c r="L13" i="8"/>
  <c r="C13" i="13"/>
  <c r="L17" i="8"/>
  <c r="C17" i="13"/>
  <c r="L21" i="8"/>
  <c r="C21" i="13"/>
  <c r="L25" i="8"/>
  <c r="C25" i="13"/>
  <c r="L29" i="8"/>
  <c r="C29" i="13"/>
  <c r="L33" i="8"/>
  <c r="C33" i="13"/>
  <c r="L37" i="8"/>
  <c r="C37" i="13"/>
  <c r="L41" i="8"/>
  <c r="C41" i="13"/>
  <c r="L45" i="8"/>
  <c r="C45" i="13"/>
  <c r="L49" i="8"/>
  <c r="C49" i="13"/>
  <c r="L53" i="8"/>
  <c r="C53" i="13"/>
  <c r="L57" i="8"/>
  <c r="C57" i="13"/>
  <c r="L61" i="8"/>
  <c r="C61" i="13"/>
  <c r="L65" i="8"/>
  <c r="C65" i="13"/>
  <c r="L69" i="8"/>
  <c r="C69" i="13"/>
  <c r="L73" i="8"/>
  <c r="C73" i="13"/>
  <c r="L77" i="8"/>
  <c r="C77" i="13"/>
  <c r="L81" i="8"/>
  <c r="C81" i="13"/>
  <c r="L85" i="8"/>
  <c r="C85" i="13"/>
  <c r="L89" i="8"/>
  <c r="C89" i="13"/>
  <c r="L93" i="8"/>
  <c r="C93" i="13"/>
  <c r="L97" i="8"/>
  <c r="C97" i="13"/>
  <c r="L101" i="8"/>
  <c r="C101" i="13"/>
  <c r="L105" i="8"/>
  <c r="C105" i="13"/>
  <c r="L109" i="8"/>
  <c r="C109" i="13"/>
  <c r="L113" i="8"/>
  <c r="C113" i="13"/>
  <c r="L117" i="8"/>
  <c r="C117" i="13"/>
  <c r="L121" i="8"/>
  <c r="C121" i="13"/>
  <c r="L125" i="8"/>
  <c r="C125" i="13"/>
  <c r="L129" i="8"/>
  <c r="C129" i="13"/>
  <c r="L133" i="8"/>
  <c r="C133" i="13"/>
  <c r="L137" i="8"/>
  <c r="C137" i="13"/>
  <c r="L141" i="8"/>
  <c r="C141" i="13"/>
  <c r="L145" i="8"/>
  <c r="C145" i="13"/>
  <c r="L149" i="8"/>
  <c r="C149" i="13"/>
  <c r="L153" i="8"/>
  <c r="C153" i="13"/>
  <c r="L157" i="8"/>
  <c r="C157" i="13"/>
  <c r="L161" i="8"/>
  <c r="C161" i="13"/>
  <c r="L165" i="8"/>
  <c r="C165" i="13"/>
  <c r="L169" i="8"/>
  <c r="C169" i="13"/>
  <c r="L173" i="8"/>
  <c r="C173" i="13"/>
  <c r="L177" i="8"/>
  <c r="C177" i="13"/>
  <c r="L181" i="8"/>
  <c r="C181" i="13"/>
  <c r="L185" i="8"/>
  <c r="C185" i="13"/>
  <c r="L189" i="8"/>
  <c r="C189" i="13"/>
  <c r="L193" i="8"/>
  <c r="C193" i="13"/>
  <c r="L197" i="8"/>
  <c r="C197" i="13"/>
  <c r="L201" i="8"/>
  <c r="C201" i="13"/>
  <c r="L205" i="8"/>
  <c r="C205" i="13"/>
  <c r="L209" i="8"/>
  <c r="C209" i="13"/>
  <c r="L213" i="8"/>
  <c r="C213" i="13"/>
  <c r="L217" i="8"/>
  <c r="C217" i="13"/>
  <c r="L221" i="8"/>
  <c r="C221" i="13"/>
  <c r="L225" i="8"/>
  <c r="C225" i="13"/>
  <c r="L229" i="8"/>
  <c r="C229" i="13"/>
  <c r="L233" i="8"/>
  <c r="C233" i="13"/>
  <c r="L237" i="8"/>
  <c r="C237" i="13"/>
  <c r="L241" i="8"/>
  <c r="C241" i="13"/>
  <c r="L245" i="8"/>
  <c r="C245" i="13"/>
  <c r="L249" i="8"/>
  <c r="C249" i="13"/>
  <c r="L253" i="8"/>
  <c r="C253" i="13"/>
  <c r="L257" i="8"/>
  <c r="C257" i="13"/>
  <c r="L261" i="8"/>
  <c r="C261" i="13"/>
  <c r="L265" i="8"/>
  <c r="C265" i="13"/>
  <c r="L269" i="8"/>
  <c r="C269" i="13"/>
  <c r="L273" i="8"/>
  <c r="C273" i="13"/>
  <c r="L277" i="8"/>
  <c r="C277" i="13"/>
  <c r="L281" i="8"/>
  <c r="C281" i="13"/>
  <c r="L285" i="8"/>
  <c r="C285" i="13"/>
  <c r="L2" i="8"/>
  <c r="L6"/>
  <c r="C6" i="13" s="1"/>
  <c r="L10" i="8"/>
  <c r="C10" i="13" s="1"/>
  <c r="L14" i="8"/>
  <c r="C14" i="13" s="1"/>
  <c r="L18" i="8"/>
  <c r="C18" i="13" s="1"/>
  <c r="L22" i="8"/>
  <c r="C22" i="13" s="1"/>
  <c r="L26" i="8"/>
  <c r="C26" i="13" s="1"/>
  <c r="L30" i="8"/>
  <c r="C30" i="13" s="1"/>
  <c r="L34" i="8"/>
  <c r="C34" i="13" s="1"/>
  <c r="L38" i="8"/>
  <c r="C38" i="13" s="1"/>
  <c r="L42" i="8"/>
  <c r="C42" i="13" s="1"/>
  <c r="L46" i="8"/>
  <c r="C46" i="13" s="1"/>
  <c r="L50" i="8"/>
  <c r="C50" i="13" s="1"/>
  <c r="L54" i="8"/>
  <c r="C54" i="13" s="1"/>
  <c r="L58" i="8"/>
  <c r="C58" i="13" s="1"/>
  <c r="L62" i="8"/>
  <c r="C62" i="13" s="1"/>
  <c r="L66" i="8"/>
  <c r="C66" i="13" s="1"/>
  <c r="L70" i="8"/>
  <c r="C70" i="13" s="1"/>
  <c r="L74" i="8"/>
  <c r="C74" i="13" s="1"/>
  <c r="L78" i="8"/>
  <c r="C78" i="13" s="1"/>
  <c r="L82" i="8"/>
  <c r="C82" i="13" s="1"/>
  <c r="L86" i="8"/>
  <c r="C86" i="13" s="1"/>
  <c r="L90" i="8"/>
  <c r="C90" i="13" s="1"/>
  <c r="L94" i="8"/>
  <c r="C94" i="13" s="1"/>
  <c r="L98" i="8"/>
  <c r="C98" i="13" s="1"/>
  <c r="L102" i="8"/>
  <c r="C102" i="13" s="1"/>
  <c r="L106" i="8"/>
  <c r="C106" i="13" s="1"/>
  <c r="L110" i="8"/>
  <c r="C110" i="13" s="1"/>
  <c r="L114" i="8"/>
  <c r="C114" i="13" s="1"/>
  <c r="L118" i="8"/>
  <c r="C118" i="13" s="1"/>
  <c r="L122" i="8"/>
  <c r="C122" i="13" s="1"/>
  <c r="L126" i="8"/>
  <c r="C126" i="13" s="1"/>
  <c r="L130" i="8"/>
  <c r="C130" i="13" s="1"/>
  <c r="L134" i="8"/>
  <c r="C134" i="13" s="1"/>
  <c r="L138" i="8"/>
  <c r="C138" i="13" s="1"/>
  <c r="L142" i="8"/>
  <c r="C142" i="13" s="1"/>
  <c r="L146" i="8"/>
  <c r="C146" i="13" s="1"/>
  <c r="L150" i="8"/>
  <c r="C150" i="13" s="1"/>
  <c r="L154" i="8"/>
  <c r="C154" i="13" s="1"/>
  <c r="L158" i="8"/>
  <c r="C158" i="13" s="1"/>
  <c r="L162" i="8"/>
  <c r="C162" i="13" s="1"/>
  <c r="L166" i="8"/>
  <c r="C166" i="13" s="1"/>
  <c r="L170" i="8"/>
  <c r="C170" i="13" s="1"/>
  <c r="L174" i="8"/>
  <c r="C174" i="13" s="1"/>
  <c r="L178" i="8"/>
  <c r="C178" i="13" s="1"/>
  <c r="L182" i="8"/>
  <c r="C182" i="13" s="1"/>
  <c r="L186" i="8"/>
  <c r="C186" i="13" s="1"/>
  <c r="L190" i="8"/>
  <c r="C190" i="13" s="1"/>
  <c r="L194" i="8"/>
  <c r="C194" i="13" s="1"/>
  <c r="L198" i="8"/>
  <c r="C198" i="13" s="1"/>
  <c r="L202" i="8"/>
  <c r="C202" i="13" s="1"/>
  <c r="L206" i="8"/>
  <c r="C206" i="13" s="1"/>
  <c r="L210" i="8"/>
  <c r="C210" i="13" s="1"/>
  <c r="L214" i="8"/>
  <c r="C214" i="13" s="1"/>
  <c r="L218" i="8"/>
  <c r="C218" i="13" s="1"/>
  <c r="L222" i="8"/>
  <c r="C222" i="13" s="1"/>
  <c r="L226" i="8"/>
  <c r="C226" i="13" s="1"/>
  <c r="L230" i="8"/>
  <c r="C230" i="13" s="1"/>
  <c r="L234" i="8"/>
  <c r="C234" i="13" s="1"/>
  <c r="L238" i="8"/>
  <c r="C238" i="13" s="1"/>
  <c r="L242" i="8"/>
  <c r="C242" i="13" s="1"/>
  <c r="L246" i="8"/>
  <c r="C246" i="13" s="1"/>
  <c r="L250" i="8"/>
  <c r="C250" i="13" s="1"/>
  <c r="L254" i="8"/>
  <c r="C254" i="13" s="1"/>
  <c r="L258" i="8"/>
  <c r="C258" i="13" s="1"/>
  <c r="L262" i="8"/>
  <c r="C262" i="13" s="1"/>
  <c r="L266" i="8"/>
  <c r="C266" i="13" s="1"/>
  <c r="L270" i="8"/>
  <c r="C270" i="13" s="1"/>
  <c r="L274" i="8"/>
  <c r="C274" i="13" s="1"/>
  <c r="L278" i="8"/>
  <c r="C278" i="13" s="1"/>
  <c r="L282" i="8"/>
  <c r="C282" i="13" s="1"/>
  <c r="L286" i="8"/>
  <c r="C286" i="13" s="1"/>
  <c r="K3" i="8"/>
  <c r="L272"/>
  <c r="C272" i="13"/>
  <c r="L280" i="8"/>
  <c r="C280" i="13"/>
  <c r="L288" i="8"/>
  <c r="K7"/>
  <c r="K11"/>
  <c r="K15"/>
  <c r="K19"/>
  <c r="K23"/>
  <c r="K27"/>
  <c r="K31"/>
  <c r="K35"/>
  <c r="K39"/>
  <c r="K43"/>
  <c r="K47"/>
  <c r="K51"/>
  <c r="K55"/>
  <c r="K59"/>
  <c r="K63"/>
  <c r="K67"/>
  <c r="K71"/>
  <c r="K75"/>
  <c r="K79"/>
  <c r="K83"/>
  <c r="K87"/>
  <c r="K91"/>
  <c r="K95"/>
  <c r="K99"/>
  <c r="K103"/>
  <c r="K107"/>
  <c r="K111"/>
  <c r="K115"/>
  <c r="K119"/>
  <c r="K123"/>
  <c r="K127"/>
  <c r="K131"/>
  <c r="K135"/>
  <c r="K139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35"/>
  <c r="K239"/>
  <c r="K243"/>
  <c r="K247"/>
  <c r="K251"/>
  <c r="K255"/>
  <c r="K259"/>
  <c r="K263"/>
  <c r="K267"/>
  <c r="K271"/>
  <c r="K275"/>
  <c r="K279"/>
  <c r="K283"/>
  <c r="K287"/>
  <c r="J287" s="1"/>
  <c r="L275"/>
  <c r="C275" i="13" s="1"/>
  <c r="L283" i="8"/>
  <c r="C283" i="13" s="1"/>
  <c r="K4" i="8"/>
  <c r="K8"/>
  <c r="K12"/>
  <c r="K16"/>
  <c r="K20"/>
  <c r="K24"/>
  <c r="K28"/>
  <c r="K32"/>
  <c r="K36"/>
  <c r="K40"/>
  <c r="K44"/>
  <c r="K48"/>
  <c r="K52"/>
  <c r="K56"/>
  <c r="K60"/>
  <c r="K64"/>
  <c r="K68"/>
  <c r="K72"/>
  <c r="K76"/>
  <c r="K80"/>
  <c r="K84"/>
  <c r="K88"/>
  <c r="K92"/>
  <c r="K96"/>
  <c r="K100"/>
  <c r="K104"/>
  <c r="K108"/>
  <c r="K112"/>
  <c r="K116"/>
  <c r="K120"/>
  <c r="K124"/>
  <c r="K128"/>
  <c r="K132"/>
  <c r="K136"/>
  <c r="K140"/>
  <c r="K144"/>
  <c r="K148"/>
  <c r="K152"/>
  <c r="K156"/>
  <c r="K160"/>
  <c r="K164"/>
  <c r="K168"/>
  <c r="K172"/>
  <c r="K176"/>
  <c r="K180"/>
  <c r="K184"/>
  <c r="K188"/>
  <c r="K192"/>
  <c r="K196"/>
  <c r="K200"/>
  <c r="K204"/>
  <c r="K208"/>
  <c r="K212"/>
  <c r="K216"/>
  <c r="K220"/>
  <c r="K224"/>
  <c r="K228"/>
  <c r="K232"/>
  <c r="K236"/>
  <c r="K240"/>
  <c r="K244"/>
  <c r="K248"/>
  <c r="K252"/>
  <c r="K256"/>
  <c r="K260"/>
  <c r="K264"/>
  <c r="K268"/>
  <c r="K272"/>
  <c r="K276"/>
  <c r="K280"/>
  <c r="K284"/>
  <c r="K288"/>
  <c r="J288"/>
  <c r="L276"/>
  <c r="C276" i="13"/>
  <c r="L284" i="8"/>
  <c r="C284" i="13"/>
  <c r="K5" i="8"/>
  <c r="K9"/>
  <c r="K13"/>
  <c r="K17"/>
  <c r="K21"/>
  <c r="K25"/>
  <c r="K29"/>
  <c r="K33"/>
  <c r="K37"/>
  <c r="K41"/>
  <c r="K45"/>
  <c r="K49"/>
  <c r="K53"/>
  <c r="K57"/>
  <c r="K61"/>
  <c r="K65"/>
  <c r="K69"/>
  <c r="K73"/>
  <c r="K77"/>
  <c r="K81"/>
  <c r="K85"/>
  <c r="K89"/>
  <c r="K93"/>
  <c r="K97"/>
  <c r="K101"/>
  <c r="K105"/>
  <c r="K109"/>
  <c r="K113"/>
  <c r="K117"/>
  <c r="K121"/>
  <c r="K125"/>
  <c r="K129"/>
  <c r="K133"/>
  <c r="K137"/>
  <c r="K141"/>
  <c r="K145"/>
  <c r="K149"/>
  <c r="K153"/>
  <c r="K157"/>
  <c r="K161"/>
  <c r="K165"/>
  <c r="K169"/>
  <c r="K173"/>
  <c r="K177"/>
  <c r="K181"/>
  <c r="K185"/>
  <c r="K189"/>
  <c r="K193"/>
  <c r="K197"/>
  <c r="K201"/>
  <c r="K205"/>
  <c r="K209"/>
  <c r="K213"/>
  <c r="K217"/>
  <c r="K221"/>
  <c r="K225"/>
  <c r="K229"/>
  <c r="K233"/>
  <c r="K237"/>
  <c r="K241"/>
  <c r="K245"/>
  <c r="K249"/>
  <c r="K253"/>
  <c r="K257"/>
  <c r="K261"/>
  <c r="K265"/>
  <c r="K269"/>
  <c r="K273"/>
  <c r="K277"/>
  <c r="K281"/>
  <c r="K285"/>
  <c r="K2"/>
  <c r="J2" s="1"/>
  <c r="L271"/>
  <c r="C271" i="13" s="1"/>
  <c r="L279" i="8"/>
  <c r="C279" i="13" s="1"/>
  <c r="L287" i="8"/>
  <c r="K6"/>
  <c r="K10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K98"/>
  <c r="K102"/>
  <c r="K106"/>
  <c r="K110"/>
  <c r="K114"/>
  <c r="K118"/>
  <c r="K122"/>
  <c r="K126"/>
  <c r="K130"/>
  <c r="K134"/>
  <c r="K138"/>
  <c r="K142"/>
  <c r="K146"/>
  <c r="K150"/>
  <c r="K154"/>
  <c r="K158"/>
  <c r="K162"/>
  <c r="K166"/>
  <c r="K170"/>
  <c r="K174"/>
  <c r="K178"/>
  <c r="K182"/>
  <c r="K186"/>
  <c r="K190"/>
  <c r="K194"/>
  <c r="K198"/>
  <c r="K202"/>
  <c r="K206"/>
  <c r="K210"/>
  <c r="K214"/>
  <c r="K218"/>
  <c r="K222"/>
  <c r="K226"/>
  <c r="K230"/>
  <c r="K234"/>
  <c r="K238"/>
  <c r="K242"/>
  <c r="K246"/>
  <c r="K250"/>
  <c r="K254"/>
  <c r="K258"/>
  <c r="K262"/>
  <c r="K266"/>
  <c r="K270"/>
  <c r="K274"/>
  <c r="K278"/>
  <c r="K282"/>
  <c r="K286"/>
  <c r="G15" i="19"/>
  <c r="G14"/>
  <c r="G47"/>
  <c r="G43"/>
  <c r="A39"/>
  <c r="G39"/>
  <c r="A35"/>
  <c r="G35"/>
  <c r="G31"/>
  <c r="G27"/>
  <c r="A23"/>
  <c r="G23"/>
  <c r="A19"/>
  <c r="G19"/>
  <c r="G13"/>
  <c r="G12"/>
  <c r="L291" i="8"/>
  <c r="K292"/>
  <c r="K294"/>
  <c r="K297"/>
  <c r="K299"/>
  <c r="L292"/>
  <c r="L294"/>
  <c r="L297"/>
  <c r="L299"/>
  <c r="L290"/>
  <c r="K290"/>
  <c r="K293"/>
  <c r="K296"/>
  <c r="K298"/>
  <c r="K300"/>
  <c r="K291"/>
  <c r="L293"/>
  <c r="L296"/>
  <c r="L298"/>
  <c r="L300"/>
  <c r="C5" i="18"/>
  <c r="C6"/>
  <c r="C9"/>
  <c r="C7"/>
  <c r="C4"/>
  <c r="C182"/>
  <c r="C198"/>
  <c r="C214"/>
  <c r="C230"/>
  <c r="C246"/>
  <c r="C158"/>
  <c r="C173"/>
  <c r="C181"/>
  <c r="C189"/>
  <c r="C197"/>
  <c r="C213"/>
  <c r="C229"/>
  <c r="C245"/>
  <c r="C154"/>
  <c r="C146"/>
  <c r="C160"/>
  <c r="C174"/>
  <c r="C190"/>
  <c r="C206"/>
  <c r="C222"/>
  <c r="C238"/>
  <c r="C166"/>
  <c r="C177"/>
  <c r="C185"/>
  <c r="C193"/>
  <c r="C201"/>
  <c r="C217"/>
  <c r="C233"/>
  <c r="C249"/>
  <c r="C150"/>
  <c r="C142"/>
  <c r="C134"/>
  <c r="C126"/>
  <c r="C118"/>
  <c r="C138"/>
  <c r="C122"/>
  <c r="C114"/>
  <c r="C106"/>
  <c r="C98"/>
  <c r="C90"/>
  <c r="C171"/>
  <c r="C163"/>
  <c r="C155"/>
  <c r="C147"/>
  <c r="C139"/>
  <c r="C131"/>
  <c r="C123"/>
  <c r="C115"/>
  <c r="C107"/>
  <c r="C99"/>
  <c r="C91"/>
  <c r="C87"/>
  <c r="C79"/>
  <c r="C71"/>
  <c r="C63"/>
  <c r="C55"/>
  <c r="C47"/>
  <c r="C39"/>
  <c r="C31"/>
  <c r="C23"/>
  <c r="C15"/>
  <c r="C130"/>
  <c r="C110"/>
  <c r="C102"/>
  <c r="C94"/>
  <c r="C167"/>
  <c r="C159"/>
  <c r="C151"/>
  <c r="C143"/>
  <c r="C135"/>
  <c r="C127"/>
  <c r="C119"/>
  <c r="C111"/>
  <c r="C103"/>
  <c r="C95"/>
  <c r="C83"/>
  <c r="C75"/>
  <c r="C67"/>
  <c r="C59"/>
  <c r="C51"/>
  <c r="C43"/>
  <c r="C35"/>
  <c r="C27"/>
  <c r="C19"/>
  <c r="C11"/>
  <c r="C84"/>
  <c r="C12"/>
  <c r="C16"/>
  <c r="C20"/>
  <c r="C24"/>
  <c r="C28"/>
  <c r="C32"/>
  <c r="C36"/>
  <c r="C40"/>
  <c r="C44"/>
  <c r="C48"/>
  <c r="C52"/>
  <c r="C56"/>
  <c r="C60"/>
  <c r="C64"/>
  <c r="C68"/>
  <c r="C72"/>
  <c r="C76"/>
  <c r="C80"/>
  <c r="C86"/>
  <c r="C14"/>
  <c r="C22"/>
  <c r="C30"/>
  <c r="C38"/>
  <c r="C46"/>
  <c r="C54"/>
  <c r="C62"/>
  <c r="C70"/>
  <c r="C78"/>
  <c r="C178"/>
  <c r="C194"/>
  <c r="C210"/>
  <c r="C226"/>
  <c r="C242"/>
  <c r="C156"/>
  <c r="C172"/>
  <c r="C180"/>
  <c r="C188"/>
  <c r="C196"/>
  <c r="C204"/>
  <c r="C212"/>
  <c r="C220"/>
  <c r="C228"/>
  <c r="C236"/>
  <c r="C244"/>
  <c r="C170"/>
  <c r="C175"/>
  <c r="C183"/>
  <c r="C191"/>
  <c r="C199"/>
  <c r="C207"/>
  <c r="C215"/>
  <c r="C223"/>
  <c r="C231"/>
  <c r="C239"/>
  <c r="C247"/>
  <c r="C152"/>
  <c r="C144"/>
  <c r="C136"/>
  <c r="C128"/>
  <c r="C120"/>
  <c r="C112"/>
  <c r="C104"/>
  <c r="C96"/>
  <c r="C165"/>
  <c r="C157"/>
  <c r="C149"/>
  <c r="C141"/>
  <c r="C133"/>
  <c r="C125"/>
  <c r="C117"/>
  <c r="C109"/>
  <c r="C101"/>
  <c r="C93"/>
  <c r="C81"/>
  <c r="C73"/>
  <c r="C10"/>
  <c r="C18"/>
  <c r="C26"/>
  <c r="C34"/>
  <c r="C42"/>
  <c r="C50"/>
  <c r="C58"/>
  <c r="C66"/>
  <c r="C74"/>
  <c r="C82"/>
  <c r="C168"/>
  <c r="C186"/>
  <c r="C202"/>
  <c r="C218"/>
  <c r="C164"/>
  <c r="C176"/>
  <c r="C184"/>
  <c r="C192"/>
  <c r="C200"/>
  <c r="C208"/>
  <c r="C216"/>
  <c r="C224"/>
  <c r="C232"/>
  <c r="C240"/>
  <c r="C248"/>
  <c r="C162"/>
  <c r="C179"/>
  <c r="C187"/>
  <c r="C195"/>
  <c r="C203"/>
  <c r="C211"/>
  <c r="C219"/>
  <c r="C227"/>
  <c r="C235"/>
  <c r="C243"/>
  <c r="C251"/>
  <c r="C148"/>
  <c r="C140"/>
  <c r="C132"/>
  <c r="C124"/>
  <c r="C116"/>
  <c r="C108"/>
  <c r="C100"/>
  <c r="C92"/>
  <c r="C88"/>
  <c r="C169"/>
  <c r="C161"/>
  <c r="C153"/>
  <c r="C145"/>
  <c r="C137"/>
  <c r="C129"/>
  <c r="C121"/>
  <c r="C113"/>
  <c r="C105"/>
  <c r="C97"/>
  <c r="C89"/>
  <c r="C85"/>
  <c r="C77"/>
  <c r="C69"/>
  <c r="C61"/>
  <c r="C53"/>
  <c r="C45"/>
  <c r="C37"/>
  <c r="C29"/>
  <c r="C65"/>
  <c r="C49"/>
  <c r="C33"/>
  <c r="C25"/>
  <c r="C17"/>
  <c r="C57"/>
  <c r="C41"/>
  <c r="C21"/>
  <c r="C13"/>
  <c r="B174"/>
  <c r="B206"/>
  <c r="B238"/>
  <c r="B166"/>
  <c r="B185"/>
  <c r="B201"/>
  <c r="B217"/>
  <c r="B233"/>
  <c r="B249"/>
  <c r="B160"/>
  <c r="B198"/>
  <c r="B230"/>
  <c r="B158"/>
  <c r="B181"/>
  <c r="B197"/>
  <c r="B213"/>
  <c r="B229"/>
  <c r="B245"/>
  <c r="B146"/>
  <c r="B130"/>
  <c r="B142"/>
  <c r="B110"/>
  <c r="B94"/>
  <c r="B163"/>
  <c r="B147"/>
  <c r="B131"/>
  <c r="B115"/>
  <c r="B99"/>
  <c r="B83"/>
  <c r="B67"/>
  <c r="B51"/>
  <c r="B35"/>
  <c r="B19"/>
  <c r="B14"/>
  <c r="B30"/>
  <c r="B46"/>
  <c r="B62"/>
  <c r="B118"/>
  <c r="B106"/>
  <c r="B90"/>
  <c r="B159"/>
  <c r="B143"/>
  <c r="B127"/>
  <c r="B111"/>
  <c r="B95"/>
  <c r="B79"/>
  <c r="B63"/>
  <c r="B47"/>
  <c r="B31"/>
  <c r="B15"/>
  <c r="B18"/>
  <c r="B34"/>
  <c r="B50"/>
  <c r="B66"/>
  <c r="B82"/>
  <c r="B70"/>
  <c r="B168"/>
  <c r="B202"/>
  <c r="B234"/>
  <c r="B172"/>
  <c r="B188"/>
  <c r="B204"/>
  <c r="B220"/>
  <c r="B236"/>
  <c r="B162"/>
  <c r="B183"/>
  <c r="B199"/>
  <c r="B215"/>
  <c r="B231"/>
  <c r="B247"/>
  <c r="B144"/>
  <c r="B128"/>
  <c r="B112"/>
  <c r="B96"/>
  <c r="B161"/>
  <c r="B145"/>
  <c r="B129"/>
  <c r="B113"/>
  <c r="B97"/>
  <c r="B81"/>
  <c r="B78"/>
  <c r="B210"/>
  <c r="B242"/>
  <c r="B176"/>
  <c r="B192"/>
  <c r="B208"/>
  <c r="B224"/>
  <c r="B240"/>
  <c r="B170"/>
  <c r="B187"/>
  <c r="B203"/>
  <c r="B219"/>
  <c r="B235"/>
  <c r="B251"/>
  <c r="B140"/>
  <c r="B124"/>
  <c r="B108"/>
  <c r="B92"/>
  <c r="B157"/>
  <c r="B141"/>
  <c r="B125"/>
  <c r="B109"/>
  <c r="B93"/>
  <c r="B77"/>
  <c r="B61"/>
  <c r="B45"/>
  <c r="B29"/>
  <c r="B41"/>
  <c r="B25"/>
  <c r="B17"/>
  <c r="B12"/>
  <c r="B28"/>
  <c r="B52"/>
  <c r="B68"/>
  <c r="B84"/>
  <c r="B65"/>
  <c r="B49"/>
  <c r="B33"/>
  <c r="B21"/>
  <c r="B13"/>
  <c r="B16"/>
  <c r="B24"/>
  <c r="B32"/>
  <c r="B40"/>
  <c r="B48"/>
  <c r="B56"/>
  <c r="B64"/>
  <c r="B72"/>
  <c r="B80"/>
  <c r="B88"/>
  <c r="B20"/>
  <c r="B36"/>
  <c r="B44"/>
  <c r="B60"/>
  <c r="B76"/>
  <c r="B3"/>
  <c r="B9"/>
  <c r="C3" i="29"/>
  <c r="C5"/>
  <c r="C4"/>
  <c r="C2"/>
  <c r="C2" i="30" s="1"/>
  <c r="C6" i="29"/>
  <c r="A4" i="8"/>
  <c r="A4" i="25" s="1"/>
  <c r="A6" i="8"/>
  <c r="A6" i="25"/>
  <c r="A10" i="26" s="1"/>
  <c r="A3" i="8"/>
  <c r="A3" i="25"/>
  <c r="A14" i="26" s="1"/>
  <c r="A5" i="8"/>
  <c r="A5" i="25"/>
  <c r="A5" i="19"/>
  <c r="G5"/>
  <c r="A4"/>
  <c r="G4"/>
  <c r="A3"/>
  <c r="G3"/>
  <c r="A6"/>
  <c r="G6"/>
  <c r="A2"/>
  <c r="F3" i="16"/>
  <c r="J5" i="13" s="1"/>
  <c r="A165" i="26"/>
  <c r="A234"/>
  <c r="A201"/>
  <c r="A143"/>
  <c r="A124"/>
  <c r="A215"/>
  <c r="A46"/>
  <c r="A67"/>
  <c r="A98"/>
  <c r="A194"/>
  <c r="A180"/>
  <c r="A146"/>
  <c r="A41"/>
  <c r="A159"/>
  <c r="A105"/>
  <c r="A118"/>
  <c r="A216"/>
  <c r="A195"/>
  <c r="A148"/>
  <c r="A35"/>
  <c r="A61"/>
  <c r="A173"/>
  <c r="A210"/>
  <c r="A74"/>
  <c r="A86"/>
  <c r="A140"/>
  <c r="A186"/>
  <c r="A225"/>
  <c r="A91"/>
  <c r="A101"/>
  <c r="A169"/>
  <c r="A70"/>
  <c r="A114"/>
  <c r="A125"/>
  <c r="A87"/>
  <c r="A129"/>
  <c r="A207"/>
  <c r="A85"/>
  <c r="A227"/>
  <c r="A30"/>
  <c r="A231"/>
  <c r="A211"/>
  <c r="A109"/>
  <c r="A243"/>
  <c r="A135"/>
  <c r="A152"/>
  <c r="A130"/>
  <c r="A81"/>
  <c r="A55"/>
  <c r="A218"/>
  <c r="A150"/>
  <c r="A102"/>
  <c r="A45"/>
  <c r="A90"/>
  <c r="A59"/>
  <c r="A43"/>
  <c r="A232"/>
  <c r="A158"/>
  <c r="A115"/>
  <c r="A42"/>
  <c r="A138"/>
  <c r="A27"/>
  <c r="A73"/>
  <c r="A157"/>
  <c r="A237"/>
  <c r="A185"/>
  <c r="A171"/>
  <c r="A78"/>
  <c r="A112"/>
  <c r="A239"/>
  <c r="A79"/>
  <c r="A155"/>
  <c r="A151"/>
  <c r="A58"/>
  <c r="A136"/>
  <c r="A132"/>
  <c r="A64"/>
  <c r="A149"/>
  <c r="A244"/>
  <c r="A205"/>
  <c r="A200"/>
  <c r="A177"/>
  <c r="A197"/>
  <c r="A60"/>
  <c r="A25"/>
  <c r="A19"/>
  <c r="A56"/>
  <c r="A23"/>
  <c r="A18"/>
  <c r="A240"/>
  <c r="A172"/>
  <c r="A16"/>
  <c r="A166"/>
  <c r="A202"/>
  <c r="A236"/>
  <c r="A20"/>
  <c r="A184"/>
  <c r="A69"/>
  <c r="A121"/>
  <c r="A29"/>
  <c r="A97"/>
  <c r="A37"/>
  <c r="A57"/>
  <c r="A116"/>
  <c r="A107"/>
  <c r="A175"/>
  <c r="A39"/>
  <c r="A182"/>
  <c r="A250"/>
  <c r="A38"/>
  <c r="A196"/>
  <c r="A106"/>
  <c r="A219"/>
  <c r="A137"/>
  <c r="A190"/>
  <c r="A76"/>
  <c r="A15"/>
  <c r="A192"/>
  <c r="A189"/>
  <c r="A156"/>
  <c r="A108"/>
  <c r="A217"/>
  <c r="A50"/>
  <c r="A77"/>
  <c r="A33"/>
  <c r="A122"/>
  <c r="A208"/>
  <c r="A198"/>
  <c r="A141"/>
  <c r="A44"/>
  <c r="A168"/>
  <c r="A142"/>
  <c r="A110"/>
  <c r="A221"/>
  <c r="A147"/>
  <c r="A230"/>
  <c r="A246"/>
  <c r="A183"/>
  <c r="A245"/>
  <c r="A117"/>
  <c r="A220"/>
  <c r="A206"/>
  <c r="A72"/>
  <c r="A213"/>
  <c r="A223"/>
  <c r="A160"/>
  <c r="A133"/>
  <c r="A11"/>
  <c r="A161"/>
  <c r="A126"/>
  <c r="A62"/>
  <c r="A238"/>
  <c r="A163"/>
  <c r="A178"/>
  <c r="A36"/>
  <c r="A247"/>
  <c r="A120"/>
  <c r="A103"/>
  <c r="A17"/>
  <c r="A145"/>
  <c r="A134"/>
  <c r="A71"/>
  <c r="A47"/>
  <c r="A167"/>
  <c r="A49"/>
  <c r="A176"/>
  <c r="A228"/>
  <c r="A51"/>
  <c r="A54"/>
  <c r="A127"/>
  <c r="A92"/>
  <c r="A104"/>
  <c r="A96"/>
  <c r="A32"/>
  <c r="A80"/>
  <c r="A94"/>
  <c r="A144"/>
  <c r="A100"/>
  <c r="A13"/>
  <c r="A162"/>
  <c r="A229"/>
  <c r="A139"/>
  <c r="A248"/>
  <c r="A63"/>
  <c r="A65"/>
  <c r="A53"/>
  <c r="A174"/>
  <c r="A224"/>
  <c r="A226"/>
  <c r="A99"/>
  <c r="A214"/>
  <c r="A181"/>
  <c r="A209"/>
  <c r="A40"/>
  <c r="A179"/>
  <c r="A222"/>
  <c r="A191"/>
  <c r="A119"/>
  <c r="A88"/>
  <c r="A187"/>
  <c r="A95"/>
  <c r="A203"/>
  <c r="A233"/>
  <c r="A242"/>
  <c r="A131"/>
  <c r="A84"/>
  <c r="A199"/>
  <c r="A123"/>
  <c r="A89"/>
  <c r="A164"/>
  <c r="A75"/>
  <c r="A241"/>
  <c r="A153"/>
  <c r="A21"/>
  <c r="A28"/>
  <c r="A66"/>
  <c r="A170"/>
  <c r="A111"/>
  <c r="A113"/>
  <c r="A31"/>
  <c r="A82"/>
  <c r="A212"/>
  <c r="A93"/>
  <c r="A193"/>
  <c r="A251"/>
  <c r="A188"/>
  <c r="A83"/>
  <c r="A22"/>
  <c r="A154"/>
  <c r="A68"/>
  <c r="A128"/>
  <c r="A52"/>
  <c r="A249"/>
  <c r="A235"/>
  <c r="A34"/>
  <c r="A204"/>
  <c r="A26"/>
  <c r="A24"/>
  <c r="G3" i="25"/>
  <c r="G2" i="19"/>
  <c r="G5" i="25"/>
  <c r="A8" i="26"/>
  <c r="A12"/>
  <c r="G6" i="25"/>
  <c r="A7" i="26"/>
  <c r="G8" i="29"/>
  <c r="G8" i="25"/>
  <c r="G9"/>
  <c r="G9" i="29"/>
  <c r="A3" i="26"/>
  <c r="A4"/>
  <c r="C6" i="30"/>
  <c r="C5"/>
  <c r="C10"/>
  <c r="C9"/>
  <c r="C3"/>
  <c r="C19"/>
  <c r="C143"/>
  <c r="C67"/>
  <c r="C200"/>
  <c r="C24"/>
  <c r="C216"/>
  <c r="C51"/>
  <c r="C184"/>
  <c r="C170"/>
  <c r="C38"/>
  <c r="C166"/>
  <c r="C119"/>
  <c r="C176"/>
  <c r="C63"/>
  <c r="C199"/>
  <c r="C107"/>
  <c r="C82"/>
  <c r="C201"/>
  <c r="C98"/>
  <c r="C48"/>
  <c r="C180"/>
  <c r="C203"/>
  <c r="C144"/>
  <c r="C138"/>
  <c r="C150"/>
  <c r="C18"/>
  <c r="C194"/>
  <c r="C32"/>
  <c r="C27"/>
  <c r="C137"/>
  <c r="C240"/>
  <c r="C23"/>
  <c r="C128"/>
  <c r="C22"/>
  <c r="C33"/>
  <c r="C114"/>
  <c r="C234"/>
  <c r="C192"/>
  <c r="C162"/>
  <c r="C231"/>
  <c r="C53"/>
  <c r="C117"/>
  <c r="C72"/>
  <c r="C101"/>
  <c r="C214"/>
  <c r="C26"/>
  <c r="C93"/>
  <c r="C177"/>
  <c r="C42"/>
  <c r="C17"/>
  <c r="C164"/>
  <c r="C124"/>
  <c r="C206"/>
  <c r="C123"/>
  <c r="C140"/>
  <c r="C132"/>
  <c r="C141"/>
  <c r="C13"/>
  <c r="C187"/>
  <c r="C76"/>
  <c r="C116"/>
  <c r="C4"/>
  <c r="C47"/>
  <c r="C228"/>
  <c r="C35"/>
  <c r="C223"/>
  <c r="C40"/>
  <c r="C232"/>
  <c r="C28"/>
  <c r="C219"/>
  <c r="C190"/>
  <c r="C217"/>
  <c r="C173"/>
  <c r="C218"/>
  <c r="C134"/>
  <c r="C103"/>
  <c r="C211"/>
  <c r="C52"/>
  <c r="C233"/>
  <c r="C41"/>
  <c r="C20"/>
  <c r="C158"/>
  <c r="C118"/>
  <c r="C171"/>
  <c r="C241"/>
  <c r="C250"/>
  <c r="C146"/>
  <c r="C161"/>
  <c r="C225"/>
  <c r="C49"/>
  <c r="C81"/>
  <c r="C110"/>
  <c r="C121"/>
  <c r="C120"/>
  <c r="C209"/>
  <c r="C185"/>
  <c r="C75"/>
  <c r="C14"/>
  <c r="C16"/>
  <c r="C126"/>
  <c r="C57"/>
  <c r="C208"/>
  <c r="C243"/>
  <c r="C83"/>
  <c r="C237"/>
  <c r="C251"/>
  <c r="C196"/>
  <c r="C247"/>
  <c r="C84"/>
  <c r="C156"/>
  <c r="C157"/>
  <c r="C238"/>
  <c r="C78"/>
  <c r="C179"/>
  <c r="C197"/>
  <c r="C50"/>
  <c r="C56"/>
  <c r="C62"/>
  <c r="C220"/>
  <c r="C236"/>
  <c r="C60"/>
  <c r="C149"/>
  <c r="C7"/>
  <c r="C59"/>
  <c r="C239"/>
  <c r="C111"/>
  <c r="C139"/>
  <c r="C136"/>
  <c r="C244"/>
  <c r="C95"/>
  <c r="C87"/>
  <c r="C142"/>
  <c r="C69"/>
  <c r="C226"/>
  <c r="C79"/>
  <c r="C99"/>
  <c r="C235"/>
  <c r="C36"/>
  <c r="C151"/>
  <c r="C129"/>
  <c r="C174"/>
  <c r="C160"/>
  <c r="C30"/>
  <c r="C65"/>
  <c r="C127"/>
  <c r="C97"/>
  <c r="C242"/>
  <c r="C122"/>
  <c r="C113"/>
  <c r="C54"/>
  <c r="C131"/>
  <c r="C12"/>
  <c r="C77"/>
  <c r="C73"/>
  <c r="C43"/>
  <c r="C202"/>
  <c r="C153"/>
  <c r="C195"/>
  <c r="C25"/>
  <c r="C39"/>
  <c r="C167"/>
  <c r="C71"/>
  <c r="C213"/>
  <c r="C229"/>
  <c r="C45"/>
  <c r="C68"/>
  <c r="C249"/>
  <c r="C66"/>
  <c r="C212"/>
  <c r="C125"/>
  <c r="C92"/>
  <c r="C230"/>
  <c r="C109"/>
  <c r="C155"/>
  <c r="C227"/>
  <c r="C58"/>
  <c r="C198"/>
  <c r="C205"/>
  <c r="C163"/>
  <c r="C37"/>
  <c r="C133"/>
  <c r="C168"/>
  <c r="C115"/>
  <c r="C8"/>
  <c r="C104"/>
  <c r="C248"/>
  <c r="C175"/>
  <c r="C55"/>
  <c r="C207"/>
  <c r="C145"/>
  <c r="C152"/>
  <c r="C193"/>
  <c r="C102"/>
  <c r="C61"/>
  <c r="C89"/>
  <c r="C112"/>
  <c r="C31"/>
  <c r="C94"/>
  <c r="C130"/>
  <c r="C106"/>
  <c r="C178"/>
  <c r="C188"/>
  <c r="C182"/>
  <c r="C169"/>
  <c r="C11"/>
  <c r="C80"/>
  <c r="C186"/>
  <c r="C154"/>
  <c r="C86"/>
  <c r="C210"/>
  <c r="C15"/>
  <c r="C246"/>
  <c r="C96"/>
  <c r="C183"/>
  <c r="C44"/>
  <c r="C224"/>
  <c r="C90"/>
  <c r="C105"/>
  <c r="C159"/>
  <c r="C215"/>
  <c r="C135"/>
  <c r="C46"/>
  <c r="C88"/>
  <c r="C29"/>
  <c r="C172"/>
  <c r="C222"/>
  <c r="C70"/>
  <c r="C245"/>
  <c r="C108"/>
  <c r="C100"/>
  <c r="C91"/>
  <c r="C165"/>
  <c r="C21"/>
  <c r="C85"/>
  <c r="C189"/>
  <c r="C148"/>
  <c r="C74"/>
  <c r="C147"/>
  <c r="C204"/>
  <c r="C191"/>
  <c r="C64"/>
  <c r="C181"/>
  <c r="C221"/>
  <c r="C34"/>
  <c r="J278" i="8"/>
  <c r="B278" i="13"/>
  <c r="A278" s="1"/>
  <c r="J262" i="8"/>
  <c r="B262" i="13"/>
  <c r="A262"/>
  <c r="J246" i="8"/>
  <c r="B246" i="13"/>
  <c r="A246" s="1"/>
  <c r="J230" i="8"/>
  <c r="B230" i="13"/>
  <c r="A230"/>
  <c r="J214" i="8"/>
  <c r="B214" i="13"/>
  <c r="A214" s="1"/>
  <c r="J198" i="8"/>
  <c r="B198" i="13"/>
  <c r="A198"/>
  <c r="J182" i="8"/>
  <c r="B182" i="13"/>
  <c r="A182" s="1"/>
  <c r="J166" i="8"/>
  <c r="B166" i="13"/>
  <c r="A166"/>
  <c r="J150" i="8"/>
  <c r="B150" i="13"/>
  <c r="A150" s="1"/>
  <c r="J134" i="8"/>
  <c r="B134" i="13"/>
  <c r="A134"/>
  <c r="J118" i="8"/>
  <c r="B118" i="13"/>
  <c r="A118" s="1"/>
  <c r="J102" i="8"/>
  <c r="B102" i="13"/>
  <c r="A102"/>
  <c r="J86" i="8"/>
  <c r="B86" i="13"/>
  <c r="A86" s="1"/>
  <c r="J70" i="8"/>
  <c r="B70" i="13"/>
  <c r="A70"/>
  <c r="J54" i="8"/>
  <c r="B54" i="13"/>
  <c r="A54" s="1"/>
  <c r="J38" i="8"/>
  <c r="B38" i="13"/>
  <c r="A38"/>
  <c r="J22" i="8"/>
  <c r="B22" i="13"/>
  <c r="A22" s="1"/>
  <c r="J6" i="8"/>
  <c r="A6" i="13" s="1"/>
  <c r="B6"/>
  <c r="J273" i="8"/>
  <c r="B273" i="13"/>
  <c r="A273"/>
  <c r="J257" i="8"/>
  <c r="B257" i="13"/>
  <c r="A257" s="1"/>
  <c r="J241" i="8"/>
  <c r="B241" i="13"/>
  <c r="A241"/>
  <c r="J225" i="8"/>
  <c r="B225" i="13"/>
  <c r="A225" s="1"/>
  <c r="J209" i="8"/>
  <c r="B209" i="13"/>
  <c r="A209"/>
  <c r="J193" i="8"/>
  <c r="B193" i="13"/>
  <c r="A193" s="1"/>
  <c r="J177" i="8"/>
  <c r="B177" i="13"/>
  <c r="A177"/>
  <c r="J161" i="8"/>
  <c r="B161" i="13"/>
  <c r="A161" s="1"/>
  <c r="J145" i="8"/>
  <c r="B145" i="13"/>
  <c r="A145"/>
  <c r="J129" i="8"/>
  <c r="B129" i="13"/>
  <c r="A129" s="1"/>
  <c r="J113" i="8"/>
  <c r="B113" i="13"/>
  <c r="A113"/>
  <c r="J97" i="8"/>
  <c r="B97" i="13"/>
  <c r="A97" s="1"/>
  <c r="J81" i="8"/>
  <c r="B81" i="13"/>
  <c r="A81"/>
  <c r="J65" i="8"/>
  <c r="B65" i="13"/>
  <c r="A65" s="1"/>
  <c r="J49" i="8"/>
  <c r="B49" i="13"/>
  <c r="A49"/>
  <c r="J33" i="8"/>
  <c r="B33" i="13"/>
  <c r="A33" s="1"/>
  <c r="J17" i="8"/>
  <c r="B17" i="13"/>
  <c r="A17"/>
  <c r="B280"/>
  <c r="A280"/>
  <c r="J280" i="8"/>
  <c r="B264" i="13"/>
  <c r="A264" s="1"/>
  <c r="J264" i="8"/>
  <c r="B248" i="13"/>
  <c r="A248"/>
  <c r="J248" i="8"/>
  <c r="B232" i="13"/>
  <c r="A232" s="1"/>
  <c r="J232" i="8"/>
  <c r="B216" i="13"/>
  <c r="A216"/>
  <c r="J216" i="8"/>
  <c r="B200" i="13"/>
  <c r="A200" s="1"/>
  <c r="J200" i="8"/>
  <c r="B184" i="13"/>
  <c r="A184"/>
  <c r="J184" i="8"/>
  <c r="B168" i="13"/>
  <c r="A168" s="1"/>
  <c r="J168" i="8"/>
  <c r="B152" i="13"/>
  <c r="A152"/>
  <c r="J152" i="8"/>
  <c r="B136" i="13"/>
  <c r="A136" s="1"/>
  <c r="J136" i="8"/>
  <c r="B120" i="13"/>
  <c r="A120"/>
  <c r="J120" i="8"/>
  <c r="B104" i="13"/>
  <c r="A104" s="1"/>
  <c r="J104" i="8"/>
  <c r="B88" i="13"/>
  <c r="A88"/>
  <c r="J88" i="8"/>
  <c r="B72" i="13"/>
  <c r="A72" s="1"/>
  <c r="J72" i="8"/>
  <c r="B56" i="13"/>
  <c r="A56"/>
  <c r="J56" i="8"/>
  <c r="B40" i="13"/>
  <c r="A40" s="1"/>
  <c r="J40" i="8"/>
  <c r="B24" i="13"/>
  <c r="A24"/>
  <c r="J24" i="8"/>
  <c r="B8" i="13"/>
  <c r="A8" s="1"/>
  <c r="J8" i="8"/>
  <c r="B271" i="13"/>
  <c r="A271" s="1"/>
  <c r="J271" i="8"/>
  <c r="B255" i="13"/>
  <c r="A255"/>
  <c r="J255" i="8"/>
  <c r="B239" i="13"/>
  <c r="A239" s="1"/>
  <c r="J239" i="8"/>
  <c r="B223" i="13"/>
  <c r="A223"/>
  <c r="J223" i="8"/>
  <c r="B207" i="13"/>
  <c r="A207" s="1"/>
  <c r="J207" i="8"/>
  <c r="B191" i="13"/>
  <c r="A191"/>
  <c r="J191" i="8"/>
  <c r="B175" i="13"/>
  <c r="A175" s="1"/>
  <c r="J175" i="8"/>
  <c r="B159" i="13"/>
  <c r="A159"/>
  <c r="J159" i="8"/>
  <c r="B143" i="13"/>
  <c r="A143" s="1"/>
  <c r="J143" i="8"/>
  <c r="B127" i="13"/>
  <c r="A127"/>
  <c r="J127" i="8"/>
  <c r="B111" i="13"/>
  <c r="A111" s="1"/>
  <c r="J111" i="8"/>
  <c r="B95" i="13"/>
  <c r="A95"/>
  <c r="J95" i="8"/>
  <c r="B79" i="13"/>
  <c r="A79" s="1"/>
  <c r="J79" i="8"/>
  <c r="B63" i="13"/>
  <c r="A63"/>
  <c r="J63" i="8"/>
  <c r="B47" i="13"/>
  <c r="A47" s="1"/>
  <c r="J47" i="8"/>
  <c r="B31" i="13"/>
  <c r="A31"/>
  <c r="J31" i="8"/>
  <c r="B15" i="13"/>
  <c r="J15" i="8"/>
  <c r="A15" i="13"/>
  <c r="J274" i="8"/>
  <c r="B274" i="13"/>
  <c r="A274" s="1"/>
  <c r="J258" i="8"/>
  <c r="B258" i="13"/>
  <c r="A258"/>
  <c r="J242" i="8"/>
  <c r="B242" i="13"/>
  <c r="A242" s="1"/>
  <c r="J226" i="8"/>
  <c r="B226" i="13"/>
  <c r="A226"/>
  <c r="J210" i="8"/>
  <c r="B210" i="13"/>
  <c r="A210" s="1"/>
  <c r="J194" i="8"/>
  <c r="B194" i="13"/>
  <c r="A194"/>
  <c r="J178" i="8"/>
  <c r="B178" i="13"/>
  <c r="A178" s="1"/>
  <c r="J162" i="8"/>
  <c r="B162" i="13"/>
  <c r="A162"/>
  <c r="J146" i="8"/>
  <c r="B146" i="13"/>
  <c r="A146" s="1"/>
  <c r="J130" i="8"/>
  <c r="B130" i="13"/>
  <c r="A130"/>
  <c r="J114" i="8"/>
  <c r="B114" i="13"/>
  <c r="A114" s="1"/>
  <c r="J98" i="8"/>
  <c r="B98" i="13"/>
  <c r="A98"/>
  <c r="J82" i="8"/>
  <c r="B82" i="13"/>
  <c r="A82" s="1"/>
  <c r="J66" i="8"/>
  <c r="B66" i="13"/>
  <c r="A66"/>
  <c r="J50" i="8"/>
  <c r="B50" i="13"/>
  <c r="A50" s="1"/>
  <c r="J34" i="8"/>
  <c r="B34" i="13"/>
  <c r="A34"/>
  <c r="J18" i="8"/>
  <c r="B18" i="13"/>
  <c r="A18" s="1"/>
  <c r="J285" i="8"/>
  <c r="B285" i="13"/>
  <c r="A285"/>
  <c r="J269" i="8"/>
  <c r="B269" i="13"/>
  <c r="A269" s="1"/>
  <c r="J253" i="8"/>
  <c r="B253" i="13"/>
  <c r="A253"/>
  <c r="J237" i="8"/>
  <c r="B237" i="13"/>
  <c r="A237" s="1"/>
  <c r="J221" i="8"/>
  <c r="B221" i="13"/>
  <c r="A221"/>
  <c r="J205" i="8"/>
  <c r="B205" i="13"/>
  <c r="A205" s="1"/>
  <c r="J189" i="8"/>
  <c r="B189" i="13"/>
  <c r="A189"/>
  <c r="J173" i="8"/>
  <c r="B173" i="13"/>
  <c r="A173" s="1"/>
  <c r="J157" i="8"/>
  <c r="B157" i="13"/>
  <c r="A157"/>
  <c r="J141" i="8"/>
  <c r="B141" i="13"/>
  <c r="A141" s="1"/>
  <c r="J125" i="8"/>
  <c r="B125" i="13"/>
  <c r="A125"/>
  <c r="J109" i="8"/>
  <c r="B109" i="13"/>
  <c r="A109" s="1"/>
  <c r="J93" i="8"/>
  <c r="B93" i="13"/>
  <c r="A93"/>
  <c r="J77" i="8"/>
  <c r="B77" i="13"/>
  <c r="A77" s="1"/>
  <c r="J61" i="8"/>
  <c r="B61" i="13"/>
  <c r="A61"/>
  <c r="J45" i="8"/>
  <c r="B45" i="13"/>
  <c r="A45" s="1"/>
  <c r="J29" i="8"/>
  <c r="B29" i="13"/>
  <c r="A29"/>
  <c r="J13" i="8"/>
  <c r="B13" i="13"/>
  <c r="A13" s="1"/>
  <c r="B276"/>
  <c r="A276" s="1"/>
  <c r="J276" i="8"/>
  <c r="B260" i="13"/>
  <c r="A260"/>
  <c r="J260" i="8"/>
  <c r="B244" i="13"/>
  <c r="A244" s="1"/>
  <c r="J244" i="8"/>
  <c r="B228" i="13"/>
  <c r="A228"/>
  <c r="J228" i="8"/>
  <c r="B212" i="13"/>
  <c r="A212" s="1"/>
  <c r="J212" i="8"/>
  <c r="B196" i="13"/>
  <c r="A196"/>
  <c r="J196" i="8"/>
  <c r="B180" i="13"/>
  <c r="A180" s="1"/>
  <c r="J180" i="8"/>
  <c r="B164" i="13"/>
  <c r="A164"/>
  <c r="J164" i="8"/>
  <c r="B148" i="13"/>
  <c r="A148" s="1"/>
  <c r="J148" i="8"/>
  <c r="B132" i="13"/>
  <c r="A132"/>
  <c r="J132" i="8"/>
  <c r="B116" i="13"/>
  <c r="A116" s="1"/>
  <c r="J116" i="8"/>
  <c r="B100" i="13"/>
  <c r="A100"/>
  <c r="J100" i="8"/>
  <c r="B84" i="13"/>
  <c r="A84" s="1"/>
  <c r="J84" i="8"/>
  <c r="B68" i="13"/>
  <c r="A68"/>
  <c r="J68" i="8"/>
  <c r="B52" i="13"/>
  <c r="A52" s="1"/>
  <c r="J52" i="8"/>
  <c r="B36" i="13"/>
  <c r="A36"/>
  <c r="J36" i="8"/>
  <c r="B20" i="13"/>
  <c r="A20" s="1"/>
  <c r="J20" i="8"/>
  <c r="B4" i="13"/>
  <c r="J4" i="8"/>
  <c r="B283" i="13"/>
  <c r="A283"/>
  <c r="J283" i="8"/>
  <c r="B267" i="13"/>
  <c r="A267" s="1"/>
  <c r="J267" i="8"/>
  <c r="B251" i="13"/>
  <c r="A251"/>
  <c r="J251" i="8"/>
  <c r="B235" i="13"/>
  <c r="A235" s="1"/>
  <c r="J235" i="8"/>
  <c r="B219" i="13"/>
  <c r="A219"/>
  <c r="J219" i="8"/>
  <c r="B203" i="13"/>
  <c r="A203" s="1"/>
  <c r="J203" i="8"/>
  <c r="B187" i="13"/>
  <c r="A187"/>
  <c r="J187" i="8"/>
  <c r="B171" i="13"/>
  <c r="A171" s="1"/>
  <c r="J171" i="8"/>
  <c r="B155" i="13"/>
  <c r="A155"/>
  <c r="J155" i="8"/>
  <c r="B139" i="13"/>
  <c r="A139" s="1"/>
  <c r="J139" i="8"/>
  <c r="B123" i="13"/>
  <c r="A123"/>
  <c r="J123" i="8"/>
  <c r="B107" i="13"/>
  <c r="A107" s="1"/>
  <c r="J107" i="8"/>
  <c r="B91" i="13"/>
  <c r="A91"/>
  <c r="J91" i="8"/>
  <c r="B75" i="13"/>
  <c r="A75" s="1"/>
  <c r="J75" i="8"/>
  <c r="B59" i="13"/>
  <c r="A59"/>
  <c r="J59" i="8"/>
  <c r="B43" i="13"/>
  <c r="A43" s="1"/>
  <c r="J43" i="8"/>
  <c r="B27" i="13"/>
  <c r="A27"/>
  <c r="J27" i="8"/>
  <c r="B11" i="13"/>
  <c r="A11" s="1"/>
  <c r="J11" i="8"/>
  <c r="B286" i="13"/>
  <c r="A286" s="1"/>
  <c r="J286" i="8"/>
  <c r="B270" i="13"/>
  <c r="A270"/>
  <c r="J270" i="8"/>
  <c r="B254" i="13"/>
  <c r="A254" s="1"/>
  <c r="J254" i="8"/>
  <c r="B238" i="13"/>
  <c r="A238"/>
  <c r="J238" i="8"/>
  <c r="B222" i="13"/>
  <c r="A222" s="1"/>
  <c r="J222" i="8"/>
  <c r="J206"/>
  <c r="B206" i="13"/>
  <c r="A206" s="1"/>
  <c r="J190" i="8"/>
  <c r="B190" i="13"/>
  <c r="A190"/>
  <c r="J174" i="8"/>
  <c r="B174" i="13"/>
  <c r="A174" s="1"/>
  <c r="J158" i="8"/>
  <c r="B158" i="13"/>
  <c r="A158"/>
  <c r="J142" i="8"/>
  <c r="B142" i="13"/>
  <c r="A142" s="1"/>
  <c r="J126" i="8"/>
  <c r="B126" i="13"/>
  <c r="A126"/>
  <c r="J110" i="8"/>
  <c r="B110" i="13"/>
  <c r="A110" s="1"/>
  <c r="J94" i="8"/>
  <c r="B94" i="13"/>
  <c r="A94"/>
  <c r="J78" i="8"/>
  <c r="B78" i="13"/>
  <c r="A78" s="1"/>
  <c r="J62" i="8"/>
  <c r="B62" i="13"/>
  <c r="A62"/>
  <c r="J46" i="8"/>
  <c r="B46" i="13"/>
  <c r="A46" s="1"/>
  <c r="J30" i="8"/>
  <c r="B30" i="13"/>
  <c r="A30"/>
  <c r="J14" i="8"/>
  <c r="B14" i="13"/>
  <c r="J281" i="8"/>
  <c r="B281" i="13"/>
  <c r="A281" s="1"/>
  <c r="J265" i="8"/>
  <c r="B265" i="13"/>
  <c r="A265"/>
  <c r="J249" i="8"/>
  <c r="B249" i="13"/>
  <c r="A249" s="1"/>
  <c r="J233" i="8"/>
  <c r="B233" i="13"/>
  <c r="A233"/>
  <c r="J217" i="8"/>
  <c r="B217" i="13"/>
  <c r="A217" s="1"/>
  <c r="J201" i="8"/>
  <c r="B201" i="13"/>
  <c r="A201"/>
  <c r="J185" i="8"/>
  <c r="B185" i="13"/>
  <c r="A185" s="1"/>
  <c r="J169" i="8"/>
  <c r="B169" i="13"/>
  <c r="A169"/>
  <c r="J153" i="8"/>
  <c r="B153" i="13"/>
  <c r="A153" s="1"/>
  <c r="J137" i="8"/>
  <c r="B137" i="13"/>
  <c r="A137"/>
  <c r="J121" i="8"/>
  <c r="B121" i="13"/>
  <c r="A121" s="1"/>
  <c r="J105" i="8"/>
  <c r="B105" i="13"/>
  <c r="A105"/>
  <c r="J89" i="8"/>
  <c r="B89" i="13"/>
  <c r="A89" s="1"/>
  <c r="J73" i="8"/>
  <c r="B73" i="13"/>
  <c r="A73"/>
  <c r="J57" i="8"/>
  <c r="B57" i="13"/>
  <c r="A57" s="1"/>
  <c r="J41" i="8"/>
  <c r="B41" i="13"/>
  <c r="A41"/>
  <c r="J25" i="8"/>
  <c r="B25" i="13"/>
  <c r="A25" s="1"/>
  <c r="J9" i="8"/>
  <c r="B9" i="13"/>
  <c r="B272"/>
  <c r="A272" s="1"/>
  <c r="J272" i="8"/>
  <c r="B256" i="13"/>
  <c r="A256"/>
  <c r="J256" i="8"/>
  <c r="B240" i="13"/>
  <c r="A240" s="1"/>
  <c r="J240" i="8"/>
  <c r="B224" i="13"/>
  <c r="A224"/>
  <c r="J224" i="8"/>
  <c r="B208" i="13"/>
  <c r="A208" s="1"/>
  <c r="J208" i="8"/>
  <c r="B192" i="13"/>
  <c r="A192"/>
  <c r="J192" i="8"/>
  <c r="B176" i="13"/>
  <c r="A176" s="1"/>
  <c r="J176" i="8"/>
  <c r="B160" i="13"/>
  <c r="A160"/>
  <c r="J160" i="8"/>
  <c r="B144" i="13"/>
  <c r="A144" s="1"/>
  <c r="J144" i="8"/>
  <c r="B128" i="13"/>
  <c r="A128"/>
  <c r="J128" i="8"/>
  <c r="B112" i="13"/>
  <c r="A112" s="1"/>
  <c r="J112" i="8"/>
  <c r="B96" i="13"/>
  <c r="A96"/>
  <c r="J96" i="8"/>
  <c r="B80" i="13"/>
  <c r="A80" s="1"/>
  <c r="J80" i="8"/>
  <c r="B64" i="13"/>
  <c r="A64"/>
  <c r="J64" i="8"/>
  <c r="B48" i="13"/>
  <c r="A48" s="1"/>
  <c r="J48" i="8"/>
  <c r="B32" i="13"/>
  <c r="A32"/>
  <c r="J32" i="8"/>
  <c r="B16" i="13"/>
  <c r="A16" s="1"/>
  <c r="J16" i="8"/>
  <c r="B279" i="13"/>
  <c r="A279"/>
  <c r="J279" i="8"/>
  <c r="B263" i="13"/>
  <c r="A263" s="1"/>
  <c r="J263" i="8"/>
  <c r="B247" i="13"/>
  <c r="A247"/>
  <c r="J247" i="8"/>
  <c r="B231" i="13"/>
  <c r="A231" s="1"/>
  <c r="J231" i="8"/>
  <c r="B215" i="13"/>
  <c r="A215"/>
  <c r="J215" i="8"/>
  <c r="B199" i="13"/>
  <c r="A199" s="1"/>
  <c r="J199" i="8"/>
  <c r="B183" i="13"/>
  <c r="A183"/>
  <c r="J183" i="8"/>
  <c r="B167" i="13"/>
  <c r="A167" s="1"/>
  <c r="J167" i="8"/>
  <c r="B151" i="13"/>
  <c r="A151"/>
  <c r="J151" i="8"/>
  <c r="B135" i="13"/>
  <c r="A135" s="1"/>
  <c r="J135" i="8"/>
  <c r="B119" i="13"/>
  <c r="A119"/>
  <c r="J119" i="8"/>
  <c r="B103" i="13"/>
  <c r="A103" s="1"/>
  <c r="J103" i="8"/>
  <c r="B87" i="13"/>
  <c r="A87"/>
  <c r="J87" i="8"/>
  <c r="B71" i="13"/>
  <c r="A71" s="1"/>
  <c r="J71" i="8"/>
  <c r="B55" i="13"/>
  <c r="A55"/>
  <c r="J55" i="8"/>
  <c r="B39" i="13"/>
  <c r="A39" s="1"/>
  <c r="J39" i="8"/>
  <c r="B23" i="13"/>
  <c r="A23"/>
  <c r="J23" i="8"/>
  <c r="B7" i="13"/>
  <c r="A7" s="1"/>
  <c r="J7" i="8"/>
  <c r="B3" i="13"/>
  <c r="J3" i="8"/>
  <c r="J282"/>
  <c r="B282" i="13"/>
  <c r="A282"/>
  <c r="J266" i="8"/>
  <c r="B266" i="13"/>
  <c r="A266" s="1"/>
  <c r="J250" i="8"/>
  <c r="B250" i="13"/>
  <c r="A250"/>
  <c r="J234" i="8"/>
  <c r="B234" i="13"/>
  <c r="A234" s="1"/>
  <c r="J218" i="8"/>
  <c r="B218" i="13"/>
  <c r="A218"/>
  <c r="J202" i="8"/>
  <c r="B202" i="13"/>
  <c r="A202" s="1"/>
  <c r="J186" i="8"/>
  <c r="B186" i="13"/>
  <c r="A186"/>
  <c r="J170" i="8"/>
  <c r="B170" i="13"/>
  <c r="A170" s="1"/>
  <c r="J154" i="8"/>
  <c r="B154" i="13"/>
  <c r="A154"/>
  <c r="J138" i="8"/>
  <c r="B138" i="13"/>
  <c r="A138" s="1"/>
  <c r="J122" i="8"/>
  <c r="B122" i="13"/>
  <c r="A122"/>
  <c r="J106" i="8"/>
  <c r="B106" i="13"/>
  <c r="A106" s="1"/>
  <c r="J90" i="8"/>
  <c r="B90" i="13"/>
  <c r="A90"/>
  <c r="J74" i="8"/>
  <c r="B74" i="13"/>
  <c r="A74" s="1"/>
  <c r="J58" i="8"/>
  <c r="B58" i="13"/>
  <c r="A58"/>
  <c r="J42" i="8"/>
  <c r="B42" i="13"/>
  <c r="A42" s="1"/>
  <c r="J26" i="8"/>
  <c r="B26" i="13"/>
  <c r="A26"/>
  <c r="J10" i="8"/>
  <c r="B10" i="13"/>
  <c r="A10" s="1"/>
  <c r="J277" i="8"/>
  <c r="B277" i="13"/>
  <c r="A277" s="1"/>
  <c r="J261" i="8"/>
  <c r="B261" i="13"/>
  <c r="A261"/>
  <c r="J245" i="8"/>
  <c r="B245" i="13"/>
  <c r="A245" s="1"/>
  <c r="J229" i="8"/>
  <c r="B229" i="13"/>
  <c r="A229"/>
  <c r="J213" i="8"/>
  <c r="B213" i="13"/>
  <c r="A213" s="1"/>
  <c r="J197" i="8"/>
  <c r="B197" i="13"/>
  <c r="A197"/>
  <c r="J181" i="8"/>
  <c r="B181" i="13"/>
  <c r="A181" s="1"/>
  <c r="J165" i="8"/>
  <c r="B165" i="13"/>
  <c r="A165"/>
  <c r="J149" i="8"/>
  <c r="B149" i="13"/>
  <c r="A149" s="1"/>
  <c r="J133" i="8"/>
  <c r="B133" i="13"/>
  <c r="A133"/>
  <c r="J117" i="8"/>
  <c r="B117" i="13"/>
  <c r="A117" s="1"/>
  <c r="J101" i="8"/>
  <c r="B101" i="13"/>
  <c r="A101"/>
  <c r="J85" i="8"/>
  <c r="B85" i="13"/>
  <c r="A85" s="1"/>
  <c r="J69" i="8"/>
  <c r="B69" i="13"/>
  <c r="A69"/>
  <c r="J53" i="8"/>
  <c r="B53" i="13"/>
  <c r="A53" s="1"/>
  <c r="J37" i="8"/>
  <c r="B37" i="13"/>
  <c r="A37"/>
  <c r="J21" i="8"/>
  <c r="B21" i="13"/>
  <c r="A21" s="1"/>
  <c r="J5" i="8"/>
  <c r="B5" i="13"/>
  <c r="B284"/>
  <c r="A284" s="1"/>
  <c r="J284" i="8"/>
  <c r="B268" i="13"/>
  <c r="A268"/>
  <c r="J268" i="8"/>
  <c r="B252" i="13"/>
  <c r="A252" s="1"/>
  <c r="J252" i="8"/>
  <c r="B236" i="13"/>
  <c r="A236"/>
  <c r="J236" i="8"/>
  <c r="B220" i="13"/>
  <c r="A220" s="1"/>
  <c r="J220" i="8"/>
  <c r="B204" i="13"/>
  <c r="A204"/>
  <c r="J204" i="8"/>
  <c r="B188" i="13"/>
  <c r="A188" s="1"/>
  <c r="J188" i="8"/>
  <c r="B172" i="13"/>
  <c r="A172"/>
  <c r="J172" i="8"/>
  <c r="B156" i="13"/>
  <c r="A156" s="1"/>
  <c r="J156" i="8"/>
  <c r="B140" i="13"/>
  <c r="A140"/>
  <c r="J140" i="8"/>
  <c r="B124" i="13"/>
  <c r="A124" s="1"/>
  <c r="J124" i="8"/>
  <c r="B108" i="13"/>
  <c r="A108"/>
  <c r="J108" i="8"/>
  <c r="B92" i="13"/>
  <c r="A92" s="1"/>
  <c r="J92" i="8"/>
  <c r="B76" i="13"/>
  <c r="A76"/>
  <c r="J76" i="8"/>
  <c r="B60" i="13"/>
  <c r="A60" s="1"/>
  <c r="J60" i="8"/>
  <c r="B44" i="13"/>
  <c r="A44"/>
  <c r="J44" i="8"/>
  <c r="B28" i="13"/>
  <c r="A28" s="1"/>
  <c r="J28" i="8"/>
  <c r="B12" i="13"/>
  <c r="A12"/>
  <c r="J12" i="8"/>
  <c r="B275" i="13"/>
  <c r="A275" s="1"/>
  <c r="J275" i="8"/>
  <c r="B259" i="13"/>
  <c r="A259"/>
  <c r="J259" i="8"/>
  <c r="B243" i="13"/>
  <c r="A243" s="1"/>
  <c r="J243" i="8"/>
  <c r="B227" i="13"/>
  <c r="A227"/>
  <c r="J227" i="8"/>
  <c r="B211" i="13"/>
  <c r="A211" s="1"/>
  <c r="J211" i="8"/>
  <c r="B195" i="13"/>
  <c r="A195"/>
  <c r="J195" i="8"/>
  <c r="B179" i="13"/>
  <c r="A179" s="1"/>
  <c r="J179" i="8"/>
  <c r="B163" i="13"/>
  <c r="A163"/>
  <c r="J163" i="8"/>
  <c r="B147" i="13"/>
  <c r="A147" s="1"/>
  <c r="J147" i="8"/>
  <c r="B131" i="13"/>
  <c r="A131"/>
  <c r="J131" i="8"/>
  <c r="B115" i="13"/>
  <c r="A115" s="1"/>
  <c r="J115" i="8"/>
  <c r="B99" i="13"/>
  <c r="A99"/>
  <c r="J99" i="8"/>
  <c r="B83" i="13"/>
  <c r="A83" s="1"/>
  <c r="J83" i="8"/>
  <c r="B67" i="13"/>
  <c r="A67"/>
  <c r="J67" i="8"/>
  <c r="B51" i="13"/>
  <c r="A51" s="1"/>
  <c r="J51" i="8"/>
  <c r="B35" i="13"/>
  <c r="A35"/>
  <c r="J35" i="8"/>
  <c r="B19" i="13"/>
  <c r="A19" s="1"/>
  <c r="J19" i="8"/>
  <c r="A6" i="26"/>
  <c r="A2"/>
  <c r="B6" i="30"/>
  <c r="A5" i="26"/>
  <c r="A9"/>
  <c r="B10" i="30"/>
  <c r="J291" i="8"/>
  <c r="J300"/>
  <c r="J290"/>
  <c r="J292"/>
  <c r="J298"/>
  <c r="J293"/>
  <c r="J299"/>
  <c r="J294"/>
  <c r="J296"/>
  <c r="J297"/>
  <c r="A6" i="18"/>
  <c r="A8"/>
  <c r="A5"/>
  <c r="A4"/>
  <c r="A84"/>
  <c r="A76"/>
  <c r="A68"/>
  <c r="A60"/>
  <c r="A52"/>
  <c r="A44"/>
  <c r="A36"/>
  <c r="A28"/>
  <c r="A20"/>
  <c r="A12"/>
  <c r="A82"/>
  <c r="A74"/>
  <c r="A66"/>
  <c r="A58"/>
  <c r="A50"/>
  <c r="A42"/>
  <c r="A34"/>
  <c r="A26"/>
  <c r="A18"/>
  <c r="A10"/>
  <c r="A160"/>
  <c r="A174"/>
  <c r="A190"/>
  <c r="A206"/>
  <c r="A222"/>
  <c r="A238"/>
  <c r="A250"/>
  <c r="A166"/>
  <c r="A177"/>
  <c r="A185"/>
  <c r="A193"/>
  <c r="A201"/>
  <c r="A209"/>
  <c r="A217"/>
  <c r="A225"/>
  <c r="A233"/>
  <c r="A241"/>
  <c r="A249"/>
  <c r="A150"/>
  <c r="A80"/>
  <c r="A72"/>
  <c r="A64"/>
  <c r="A56"/>
  <c r="A48"/>
  <c r="A40"/>
  <c r="A32"/>
  <c r="A24"/>
  <c r="A16"/>
  <c r="A86"/>
  <c r="A78"/>
  <c r="A70"/>
  <c r="A62"/>
  <c r="A54"/>
  <c r="A46"/>
  <c r="A38"/>
  <c r="A30"/>
  <c r="A22"/>
  <c r="A14"/>
  <c r="A182"/>
  <c r="A198"/>
  <c r="A214"/>
  <c r="A230"/>
  <c r="A246"/>
  <c r="A158"/>
  <c r="A173"/>
  <c r="A181"/>
  <c r="A189"/>
  <c r="A197"/>
  <c r="A205"/>
  <c r="A213"/>
  <c r="A221"/>
  <c r="A229"/>
  <c r="A237"/>
  <c r="A245"/>
  <c r="A154"/>
  <c r="A146"/>
  <c r="A138"/>
  <c r="A130"/>
  <c r="A122"/>
  <c r="A134"/>
  <c r="A118"/>
  <c r="A110"/>
  <c r="A102"/>
  <c r="A94"/>
  <c r="A167"/>
  <c r="A159"/>
  <c r="A151"/>
  <c r="A143"/>
  <c r="A135"/>
  <c r="A127"/>
  <c r="A119"/>
  <c r="A111"/>
  <c r="A103"/>
  <c r="A95"/>
  <c r="A83"/>
  <c r="A75"/>
  <c r="A67"/>
  <c r="A59"/>
  <c r="A51"/>
  <c r="A43"/>
  <c r="A35"/>
  <c r="A27"/>
  <c r="A19"/>
  <c r="A11"/>
  <c r="A142"/>
  <c r="A126"/>
  <c r="A114"/>
  <c r="A106"/>
  <c r="A98"/>
  <c r="A90"/>
  <c r="A171"/>
  <c r="A163"/>
  <c r="A155"/>
  <c r="A147"/>
  <c r="A139"/>
  <c r="A131"/>
  <c r="A123"/>
  <c r="A115"/>
  <c r="A107"/>
  <c r="A99"/>
  <c r="A91"/>
  <c r="A87"/>
  <c r="A79"/>
  <c r="A71"/>
  <c r="A63"/>
  <c r="A55"/>
  <c r="A47"/>
  <c r="A39"/>
  <c r="A31"/>
  <c r="A23"/>
  <c r="A15"/>
  <c r="A168"/>
  <c r="A186"/>
  <c r="A202"/>
  <c r="A218"/>
  <c r="A234"/>
  <c r="A164"/>
  <c r="A176"/>
  <c r="A184"/>
  <c r="A192"/>
  <c r="A200"/>
  <c r="A208"/>
  <c r="A216"/>
  <c r="A224"/>
  <c r="A232"/>
  <c r="A240"/>
  <c r="A248"/>
  <c r="A162"/>
  <c r="A179"/>
  <c r="A187"/>
  <c r="A195"/>
  <c r="A203"/>
  <c r="A211"/>
  <c r="A219"/>
  <c r="A227"/>
  <c r="A235"/>
  <c r="A243"/>
  <c r="A251"/>
  <c r="A148"/>
  <c r="A140"/>
  <c r="A132"/>
  <c r="A124"/>
  <c r="A116"/>
  <c r="A108"/>
  <c r="A100"/>
  <c r="A92"/>
  <c r="A88"/>
  <c r="A169"/>
  <c r="A161"/>
  <c r="A153"/>
  <c r="A145"/>
  <c r="A137"/>
  <c r="A129"/>
  <c r="A121"/>
  <c r="A113"/>
  <c r="A105"/>
  <c r="A97"/>
  <c r="A89"/>
  <c r="A85"/>
  <c r="A77"/>
  <c r="A178"/>
  <c r="A194"/>
  <c r="A210"/>
  <c r="A226"/>
  <c r="A242"/>
  <c r="A156"/>
  <c r="A172"/>
  <c r="A180"/>
  <c r="A188"/>
  <c r="A196"/>
  <c r="A204"/>
  <c r="A212"/>
  <c r="A220"/>
  <c r="A228"/>
  <c r="A236"/>
  <c r="A244"/>
  <c r="A170"/>
  <c r="A175"/>
  <c r="A183"/>
  <c r="A191"/>
  <c r="A199"/>
  <c r="A207"/>
  <c r="A215"/>
  <c r="A223"/>
  <c r="A231"/>
  <c r="A239"/>
  <c r="A247"/>
  <c r="A152"/>
  <c r="A144"/>
  <c r="A136"/>
  <c r="A128"/>
  <c r="A120"/>
  <c r="A112"/>
  <c r="A104"/>
  <c r="A96"/>
  <c r="A165"/>
  <c r="A157"/>
  <c r="A149"/>
  <c r="A141"/>
  <c r="A133"/>
  <c r="A125"/>
  <c r="A117"/>
  <c r="A109"/>
  <c r="A101"/>
  <c r="A93"/>
  <c r="A81"/>
  <c r="A73"/>
  <c r="A65"/>
  <c r="A57"/>
  <c r="A49"/>
  <c r="A41"/>
  <c r="A33"/>
  <c r="A69"/>
  <c r="A53"/>
  <c r="A37"/>
  <c r="A61"/>
  <c r="A45"/>
  <c r="A29"/>
  <c r="A25"/>
  <c r="A17"/>
  <c r="A21"/>
  <c r="A13"/>
  <c r="A7"/>
  <c r="A2"/>
  <c r="A9"/>
  <c r="A3"/>
  <c r="F4" i="16"/>
  <c r="A5" i="13"/>
  <c r="A9"/>
  <c r="A14"/>
  <c r="G5" i="29"/>
  <c r="B5" i="30"/>
  <c r="A3" i="13"/>
  <c r="A4"/>
  <c r="G4" i="29"/>
  <c r="B2" i="30"/>
  <c r="G6" i="29"/>
  <c r="V4" i="19"/>
  <c r="V6"/>
  <c r="F5" i="16"/>
  <c r="J7" i="13" s="1"/>
  <c r="V48" i="25"/>
  <c r="V6"/>
  <c r="X6" s="1"/>
  <c r="V3"/>
  <c r="Y3"/>
  <c r="V52"/>
  <c r="V64"/>
  <c r="Z64"/>
  <c r="V60"/>
  <c r="V56"/>
  <c r="W56"/>
  <c r="V34"/>
  <c r="V47"/>
  <c r="V68"/>
  <c r="X68"/>
  <c r="V36"/>
  <c r="X36"/>
  <c r="V18"/>
  <c r="V39"/>
  <c r="V2"/>
  <c r="Z2"/>
  <c r="V65"/>
  <c r="G3" i="29"/>
  <c r="A6" i="30"/>
  <c r="A2"/>
  <c r="A5"/>
  <c r="A10"/>
  <c r="AA6" i="19"/>
  <c r="Z6"/>
  <c r="Y4"/>
  <c r="X4"/>
  <c r="W4"/>
  <c r="A300" i="16"/>
  <c r="A12"/>
  <c r="C12" s="1"/>
  <c r="A282"/>
  <c r="A262"/>
  <c r="C262" s="1"/>
  <c r="A296"/>
  <c r="A290"/>
  <c r="C290" s="1"/>
  <c r="A277"/>
  <c r="A261"/>
  <c r="C261" s="1"/>
  <c r="A241"/>
  <c r="A201"/>
  <c r="D201" s="1"/>
  <c r="A230"/>
  <c r="A212"/>
  <c r="C212" s="1"/>
  <c r="A166"/>
  <c r="A154"/>
  <c r="D154" s="1"/>
  <c r="A286"/>
  <c r="A270"/>
  <c r="C270" s="1"/>
  <c r="A258"/>
  <c r="A250"/>
  <c r="C250" s="1"/>
  <c r="A242"/>
  <c r="A229"/>
  <c r="B229" s="1"/>
  <c r="A298"/>
  <c r="A294"/>
  <c r="A292"/>
  <c r="C292" s="1"/>
  <c r="A288"/>
  <c r="A281"/>
  <c r="A265"/>
  <c r="C265" s="1"/>
  <c r="A253"/>
  <c r="A235"/>
  <c r="B235" s="1"/>
  <c r="A203"/>
  <c r="A234"/>
  <c r="B234" s="1"/>
  <c r="A222"/>
  <c r="A210"/>
  <c r="C210" s="1"/>
  <c r="A204"/>
  <c r="A160"/>
  <c r="D160" s="1"/>
  <c r="A156"/>
  <c r="A150"/>
  <c r="D150" s="1"/>
  <c r="A146"/>
  <c r="A196"/>
  <c r="B196" s="1"/>
  <c r="A192"/>
  <c r="A188"/>
  <c r="B188" s="1"/>
  <c r="A182"/>
  <c r="A178"/>
  <c r="B178" s="1"/>
  <c r="A174"/>
  <c r="A170"/>
  <c r="B170" s="1"/>
  <c r="A136"/>
  <c r="A128"/>
  <c r="D128" s="1"/>
  <c r="A120"/>
  <c r="A112"/>
  <c r="D112" s="1"/>
  <c r="A104"/>
  <c r="A97"/>
  <c r="C97" s="1"/>
  <c r="A140"/>
  <c r="A133"/>
  <c r="D133" s="1"/>
  <c r="A125"/>
  <c r="A117"/>
  <c r="D117" s="1"/>
  <c r="A109"/>
  <c r="A101"/>
  <c r="D101" s="1"/>
  <c r="A280"/>
  <c r="A272"/>
  <c r="C272" s="1"/>
  <c r="A264"/>
  <c r="A256"/>
  <c r="C256" s="1"/>
  <c r="A248"/>
  <c r="A240"/>
  <c r="C240" s="1"/>
  <c r="A225"/>
  <c r="A299"/>
  <c r="C299" s="1"/>
  <c r="A297"/>
  <c r="A295"/>
  <c r="A293"/>
  <c r="A291"/>
  <c r="C291" s="1"/>
  <c r="A289"/>
  <c r="A287"/>
  <c r="A279"/>
  <c r="C279" s="1"/>
  <c r="A271"/>
  <c r="A263"/>
  <c r="C263" s="1"/>
  <c r="A255"/>
  <c r="A247"/>
  <c r="C247" s="1"/>
  <c r="A239"/>
  <c r="A223"/>
  <c r="B223" s="1"/>
  <c r="A202"/>
  <c r="A198"/>
  <c r="D198" s="1"/>
  <c r="A232"/>
  <c r="A224"/>
  <c r="B224" s="1"/>
  <c r="A216"/>
  <c r="A211"/>
  <c r="C211" s="1"/>
  <c r="A207"/>
  <c r="A167"/>
  <c r="C167" s="1"/>
  <c r="A163"/>
  <c r="A159"/>
  <c r="D159" s="1"/>
  <c r="A155"/>
  <c r="A151"/>
  <c r="D151" s="1"/>
  <c r="A147"/>
  <c r="A197"/>
  <c r="B197" s="1"/>
  <c r="A193"/>
  <c r="A189"/>
  <c r="B189" s="1"/>
  <c r="A185"/>
  <c r="A181"/>
  <c r="B181" s="1"/>
  <c r="A177"/>
  <c r="A173"/>
  <c r="B173" s="1"/>
  <c r="A169"/>
  <c r="A134"/>
  <c r="D134" s="1"/>
  <c r="A126"/>
  <c r="A118"/>
  <c r="D118" s="1"/>
  <c r="A110"/>
  <c r="A102"/>
  <c r="D102" s="1"/>
  <c r="A143"/>
  <c r="A139"/>
  <c r="D139" s="1"/>
  <c r="A131"/>
  <c r="A123"/>
  <c r="D123" s="1"/>
  <c r="A115"/>
  <c r="A107"/>
  <c r="D107" s="1"/>
  <c r="A99"/>
  <c r="A5"/>
  <c r="A78"/>
  <c r="C78" s="1"/>
  <c r="A46"/>
  <c r="A14"/>
  <c r="A70"/>
  <c r="D70" s="1"/>
  <c r="A38"/>
  <c r="A6"/>
  <c r="A90"/>
  <c r="C90" s="1"/>
  <c r="A74"/>
  <c r="A58"/>
  <c r="A42"/>
  <c r="A26"/>
  <c r="A10"/>
  <c r="D10" s="1"/>
  <c r="A96"/>
  <c r="A88"/>
  <c r="A80"/>
  <c r="D80" s="1"/>
  <c r="A72"/>
  <c r="A64"/>
  <c r="A56"/>
  <c r="A48"/>
  <c r="A40"/>
  <c r="C40" s="1"/>
  <c r="A32"/>
  <c r="A24"/>
  <c r="A16"/>
  <c r="D16" s="1"/>
  <c r="A95"/>
  <c r="A91"/>
  <c r="A87"/>
  <c r="A83"/>
  <c r="A79"/>
  <c r="A75"/>
  <c r="A71"/>
  <c r="B71" s="1"/>
  <c r="A67"/>
  <c r="D67" s="1"/>
  <c r="A63"/>
  <c r="A59"/>
  <c r="A55"/>
  <c r="A51"/>
  <c r="A47"/>
  <c r="A43"/>
  <c r="B43" s="1"/>
  <c r="A39"/>
  <c r="B39" s="1"/>
  <c r="A35"/>
  <c r="D35" s="1"/>
  <c r="A31"/>
  <c r="A25"/>
  <c r="D25" s="1"/>
  <c r="A17"/>
  <c r="C17" s="1"/>
  <c r="A7"/>
  <c r="A27"/>
  <c r="A23"/>
  <c r="A19"/>
  <c r="A15"/>
  <c r="A11"/>
  <c r="AA56" i="25"/>
  <c r="X39"/>
  <c r="X56"/>
  <c r="W6"/>
  <c r="W48"/>
  <c r="X64"/>
  <c r="W39"/>
  <c r="Z6"/>
  <c r="W36"/>
  <c r="W64"/>
  <c r="Z39"/>
  <c r="Z36"/>
  <c r="Y64"/>
  <c r="Y6"/>
  <c r="AA64"/>
  <c r="AA6"/>
  <c r="Z34"/>
  <c r="Y36"/>
  <c r="AA36"/>
  <c r="Y56"/>
  <c r="Z56"/>
  <c r="Z48"/>
  <c r="AA34"/>
  <c r="AA2"/>
  <c r="AA48"/>
  <c r="Y2"/>
  <c r="X2"/>
  <c r="Z68"/>
  <c r="W68"/>
  <c r="Z47"/>
  <c r="Y52"/>
  <c r="X52"/>
  <c r="W2"/>
  <c r="Y68"/>
  <c r="X47"/>
  <c r="AA68"/>
  <c r="AA47"/>
  <c r="W52"/>
  <c r="W60"/>
  <c r="Z60"/>
  <c r="W3"/>
  <c r="AA3"/>
  <c r="W18"/>
  <c r="X3"/>
  <c r="AA18"/>
  <c r="Z3"/>
  <c r="B12" i="16"/>
  <c r="D12"/>
  <c r="U8" i="29"/>
  <c r="U4"/>
  <c r="U22"/>
  <c r="U21"/>
  <c r="U9"/>
  <c r="U6"/>
  <c r="U14"/>
  <c r="U2"/>
  <c r="U3"/>
  <c r="U10"/>
  <c r="C32" i="16"/>
  <c r="C300"/>
  <c r="D43"/>
  <c r="D58"/>
  <c r="B67"/>
  <c r="D99"/>
  <c r="C107"/>
  <c r="B107"/>
  <c r="D115"/>
  <c r="C123"/>
  <c r="B123"/>
  <c r="D131"/>
  <c r="B139"/>
  <c r="C139"/>
  <c r="D143"/>
  <c r="C102"/>
  <c r="B102"/>
  <c r="D110"/>
  <c r="C118"/>
  <c r="B118"/>
  <c r="D126"/>
  <c r="C134"/>
  <c r="B134"/>
  <c r="B169"/>
  <c r="C173"/>
  <c r="D173"/>
  <c r="B177"/>
  <c r="C181"/>
  <c r="D181"/>
  <c r="B185"/>
  <c r="C189"/>
  <c r="D189"/>
  <c r="B193"/>
  <c r="C197"/>
  <c r="D197"/>
  <c r="D147"/>
  <c r="B151"/>
  <c r="C151"/>
  <c r="D155"/>
  <c r="B159"/>
  <c r="C159"/>
  <c r="D163"/>
  <c r="B167"/>
  <c r="D167"/>
  <c r="C207"/>
  <c r="B211"/>
  <c r="D211"/>
  <c r="B216"/>
  <c r="C224"/>
  <c r="D224"/>
  <c r="B232"/>
  <c r="B198"/>
  <c r="C198"/>
  <c r="D202"/>
  <c r="C223"/>
  <c r="D223"/>
  <c r="C239"/>
  <c r="B247"/>
  <c r="D247"/>
  <c r="C255"/>
  <c r="B263"/>
  <c r="D263"/>
  <c r="C271"/>
  <c r="B279"/>
  <c r="D279"/>
  <c r="C287"/>
  <c r="B291"/>
  <c r="D291"/>
  <c r="C295"/>
  <c r="B299"/>
  <c r="D299"/>
  <c r="B225"/>
  <c r="B240"/>
  <c r="D240"/>
  <c r="C248"/>
  <c r="B256"/>
  <c r="D256"/>
  <c r="C264"/>
  <c r="B272"/>
  <c r="D272"/>
  <c r="C280"/>
  <c r="C101"/>
  <c r="B101"/>
  <c r="D109"/>
  <c r="C117"/>
  <c r="B117"/>
  <c r="D125"/>
  <c r="C133"/>
  <c r="B133"/>
  <c r="B140"/>
  <c r="B97"/>
  <c r="D97"/>
  <c r="D104"/>
  <c r="C112"/>
  <c r="B112"/>
  <c r="D120"/>
  <c r="C128"/>
  <c r="B128"/>
  <c r="D136"/>
  <c r="C170"/>
  <c r="D170"/>
  <c r="B174"/>
  <c r="C178"/>
  <c r="D178"/>
  <c r="B182"/>
  <c r="C188"/>
  <c r="D188"/>
  <c r="B192"/>
  <c r="C196"/>
  <c r="D196"/>
  <c r="D146"/>
  <c r="B150"/>
  <c r="C150"/>
  <c r="D156"/>
  <c r="B160"/>
  <c r="C160"/>
  <c r="C204"/>
  <c r="B210"/>
  <c r="D210"/>
  <c r="B222"/>
  <c r="C234"/>
  <c r="D234"/>
  <c r="C203"/>
  <c r="C235"/>
  <c r="D235"/>
  <c r="C253"/>
  <c r="B265"/>
  <c r="D265"/>
  <c r="C281"/>
  <c r="B292"/>
  <c r="D292"/>
  <c r="C298"/>
  <c r="C229"/>
  <c r="D229"/>
  <c r="C242"/>
  <c r="B250"/>
  <c r="D250"/>
  <c r="C258"/>
  <c r="B270"/>
  <c r="D270"/>
  <c r="C286"/>
  <c r="B154"/>
  <c r="C154"/>
  <c r="D166"/>
  <c r="B212"/>
  <c r="D212"/>
  <c r="B230"/>
  <c r="B201"/>
  <c r="C201"/>
  <c r="C241"/>
  <c r="B261"/>
  <c r="D261"/>
  <c r="C277"/>
  <c r="B290"/>
  <c r="D290"/>
  <c r="B289"/>
  <c r="C289"/>
  <c r="D289"/>
  <c r="B293"/>
  <c r="C293"/>
  <c r="D293"/>
  <c r="B297"/>
  <c r="C297"/>
  <c r="D297"/>
  <c r="B288"/>
  <c r="C288"/>
  <c r="D288"/>
  <c r="B294"/>
  <c r="C294"/>
  <c r="D294"/>
  <c r="B296"/>
  <c r="C296"/>
  <c r="D296"/>
  <c r="B262"/>
  <c r="D262"/>
  <c r="C282"/>
  <c r="C25"/>
  <c r="B35"/>
  <c r="D75"/>
  <c r="C16"/>
  <c r="C80"/>
  <c r="D90"/>
  <c r="B78"/>
  <c r="D17"/>
  <c r="C7"/>
  <c r="C43"/>
  <c r="D59"/>
  <c r="B83"/>
  <c r="B16"/>
  <c r="B48"/>
  <c r="B80"/>
  <c r="B26"/>
  <c r="B90"/>
  <c r="D78"/>
  <c r="C39"/>
  <c r="C71"/>
  <c r="D24"/>
  <c r="D88"/>
  <c r="B19"/>
  <c r="C47"/>
  <c r="C79"/>
  <c r="D56"/>
  <c r="B17"/>
  <c r="D39"/>
  <c r="C55"/>
  <c r="D71"/>
  <c r="C87"/>
  <c r="D40"/>
  <c r="C10"/>
  <c r="C70"/>
  <c r="B25"/>
  <c r="C15"/>
  <c r="C35"/>
  <c r="C67"/>
  <c r="B14"/>
  <c r="B11"/>
  <c r="C27"/>
  <c r="B40"/>
  <c r="B72"/>
  <c r="B10"/>
  <c r="B74"/>
  <c r="B70"/>
  <c r="C2" i="13"/>
  <c r="C2" i="17"/>
  <c r="B2" i="13"/>
  <c r="W4" i="29"/>
  <c r="Z4"/>
  <c r="Y4"/>
  <c r="V4"/>
  <c r="X4"/>
  <c r="X8"/>
  <c r="V8"/>
  <c r="Z8"/>
  <c r="V14"/>
  <c r="X14"/>
  <c r="Z14"/>
  <c r="V10"/>
  <c r="Y10"/>
  <c r="Z10"/>
  <c r="X10"/>
  <c r="W10"/>
  <c r="Y3"/>
  <c r="X3"/>
  <c r="Z3"/>
  <c r="W3"/>
  <c r="V3"/>
  <c r="X2"/>
  <c r="Z2"/>
  <c r="W2"/>
  <c r="V2"/>
  <c r="Y2"/>
  <c r="Y6"/>
  <c r="V6"/>
  <c r="X6"/>
  <c r="W6"/>
  <c r="Z6"/>
  <c r="X9"/>
  <c r="W9"/>
  <c r="V9"/>
  <c r="Y9"/>
  <c r="Z9"/>
  <c r="W21"/>
  <c r="Z21"/>
  <c r="Y21"/>
  <c r="V21"/>
  <c r="X21"/>
  <c r="V22"/>
  <c r="Z22"/>
  <c r="Y22"/>
  <c r="W22"/>
  <c r="X22"/>
  <c r="B2" i="17"/>
  <c r="A2" i="13"/>
  <c r="J9"/>
  <c r="J11" s="1"/>
  <c r="B3" i="17"/>
  <c r="B5"/>
  <c r="B7"/>
  <c r="B9"/>
  <c r="B11"/>
  <c r="B13"/>
  <c r="B15"/>
  <c r="B17"/>
  <c r="B19"/>
  <c r="B21"/>
  <c r="B23"/>
  <c r="B25"/>
  <c r="B27"/>
  <c r="B29"/>
  <c r="B31"/>
  <c r="B33"/>
  <c r="B35"/>
  <c r="B37"/>
  <c r="B39"/>
  <c r="B41"/>
  <c r="B43"/>
  <c r="B45"/>
  <c r="B47"/>
  <c r="B49"/>
  <c r="B51"/>
  <c r="B53"/>
  <c r="B55"/>
  <c r="B57"/>
  <c r="B59"/>
  <c r="B4"/>
  <c r="B6"/>
  <c r="B8"/>
  <c r="B10"/>
  <c r="B12"/>
  <c r="B14"/>
  <c r="B16"/>
  <c r="B18"/>
  <c r="B20"/>
  <c r="B22"/>
  <c r="B24"/>
  <c r="B26"/>
  <c r="B28"/>
  <c r="B30"/>
  <c r="B32"/>
  <c r="B34"/>
  <c r="B36"/>
  <c r="B38"/>
  <c r="B40"/>
  <c r="B42"/>
  <c r="B44"/>
  <c r="B46"/>
  <c r="B48"/>
  <c r="B50"/>
  <c r="B52"/>
  <c r="B54"/>
  <c r="B56"/>
  <c r="B58"/>
  <c r="B61"/>
  <c r="B63"/>
  <c r="B65"/>
  <c r="B67"/>
  <c r="B69"/>
  <c r="B71"/>
  <c r="B73"/>
  <c r="B75"/>
  <c r="B77"/>
  <c r="B79"/>
  <c r="B81"/>
  <c r="B83"/>
  <c r="B85"/>
  <c r="B87"/>
  <c r="B89"/>
  <c r="B91"/>
  <c r="B93"/>
  <c r="B95"/>
  <c r="B97"/>
  <c r="B99"/>
  <c r="B101"/>
  <c r="B103"/>
  <c r="B105"/>
  <c r="B107"/>
  <c r="B109"/>
  <c r="B111"/>
  <c r="B113"/>
  <c r="B115"/>
  <c r="B60"/>
  <c r="B62"/>
  <c r="B64"/>
  <c r="B66"/>
  <c r="B68"/>
  <c r="B70"/>
  <c r="B72"/>
  <c r="B74"/>
  <c r="B76"/>
  <c r="B78"/>
  <c r="B80"/>
  <c r="B82"/>
  <c r="B84"/>
  <c r="B86"/>
  <c r="B88"/>
  <c r="B90"/>
  <c r="B92"/>
  <c r="B94"/>
  <c r="B96"/>
  <c r="B98"/>
  <c r="B100"/>
  <c r="B102"/>
  <c r="B104"/>
  <c r="B106"/>
  <c r="B108"/>
  <c r="B110"/>
  <c r="B112"/>
  <c r="B114"/>
  <c r="B116"/>
  <c r="B118"/>
  <c r="B120"/>
  <c r="B122"/>
  <c r="B124"/>
  <c r="B126"/>
  <c r="B128"/>
  <c r="B130"/>
  <c r="B132"/>
  <c r="B134"/>
  <c r="B136"/>
  <c r="B138"/>
  <c r="B140"/>
  <c r="B142"/>
  <c r="B144"/>
  <c r="B146"/>
  <c r="B148"/>
  <c r="B150"/>
  <c r="B152"/>
  <c r="B154"/>
  <c r="B156"/>
  <c r="B158"/>
  <c r="B160"/>
  <c r="B162"/>
  <c r="B164"/>
  <c r="B166"/>
  <c r="B168"/>
  <c r="B170"/>
  <c r="B172"/>
  <c r="B174"/>
  <c r="B176"/>
  <c r="B178"/>
  <c r="B180"/>
  <c r="B182"/>
  <c r="B184"/>
  <c r="B186"/>
  <c r="B188"/>
  <c r="B190"/>
  <c r="B192"/>
  <c r="B194"/>
  <c r="B196"/>
  <c r="B198"/>
  <c r="B200"/>
  <c r="B202"/>
  <c r="B204"/>
  <c r="B206"/>
  <c r="B208"/>
  <c r="B210"/>
  <c r="B212"/>
  <c r="B214"/>
  <c r="B216"/>
  <c r="B218"/>
  <c r="B220"/>
  <c r="B222"/>
  <c r="B224"/>
  <c r="B226"/>
  <c r="B228"/>
  <c r="B117"/>
  <c r="B119"/>
  <c r="B121"/>
  <c r="B123"/>
  <c r="B125"/>
  <c r="B127"/>
  <c r="B129"/>
  <c r="B131"/>
  <c r="B133"/>
  <c r="B135"/>
  <c r="B137"/>
  <c r="B139"/>
  <c r="B141"/>
  <c r="B143"/>
  <c r="B145"/>
  <c r="B147"/>
  <c r="B149"/>
  <c r="B151"/>
  <c r="B153"/>
  <c r="B155"/>
  <c r="B157"/>
  <c r="B159"/>
  <c r="B161"/>
  <c r="B163"/>
  <c r="B165"/>
  <c r="B167"/>
  <c r="B169"/>
  <c r="B171"/>
  <c r="B173"/>
  <c r="B175"/>
  <c r="B177"/>
  <c r="B179"/>
  <c r="B181"/>
  <c r="B183"/>
  <c r="B185"/>
  <c r="B187"/>
  <c r="B189"/>
  <c r="B191"/>
  <c r="B193"/>
  <c r="B195"/>
  <c r="B197"/>
  <c r="B199"/>
  <c r="B201"/>
  <c r="B203"/>
  <c r="B205"/>
  <c r="B207"/>
  <c r="B209"/>
  <c r="B211"/>
  <c r="B213"/>
  <c r="B215"/>
  <c r="B217"/>
  <c r="B219"/>
  <c r="B221"/>
  <c r="B223"/>
  <c r="B225"/>
  <c r="B227"/>
  <c r="B229"/>
  <c r="B230"/>
  <c r="B232"/>
  <c r="B234"/>
  <c r="B236"/>
  <c r="B238"/>
  <c r="B240"/>
  <c r="B242"/>
  <c r="B244"/>
  <c r="B246"/>
  <c r="B248"/>
  <c r="B250"/>
  <c r="B231"/>
  <c r="B233"/>
  <c r="B235"/>
  <c r="B237"/>
  <c r="B239"/>
  <c r="B241"/>
  <c r="B243"/>
  <c r="B245"/>
  <c r="B247"/>
  <c r="B249"/>
  <c r="B251"/>
  <c r="C4"/>
  <c r="C6"/>
  <c r="C8"/>
  <c r="C10"/>
  <c r="C12"/>
  <c r="C14"/>
  <c r="C16"/>
  <c r="C18"/>
  <c r="C20"/>
  <c r="C22"/>
  <c r="C24"/>
  <c r="C26"/>
  <c r="C28"/>
  <c r="C30"/>
  <c r="C32"/>
  <c r="C34"/>
  <c r="C36"/>
  <c r="C38"/>
  <c r="C40"/>
  <c r="C42"/>
  <c r="C44"/>
  <c r="C46"/>
  <c r="C48"/>
  <c r="C50"/>
  <c r="C52"/>
  <c r="C54"/>
  <c r="C56"/>
  <c r="C58"/>
  <c r="C3"/>
  <c r="C5"/>
  <c r="C7"/>
  <c r="C9"/>
  <c r="C11"/>
  <c r="C13"/>
  <c r="C15"/>
  <c r="C17"/>
  <c r="C19"/>
  <c r="C21"/>
  <c r="C23"/>
  <c r="C25"/>
  <c r="C27"/>
  <c r="C29"/>
  <c r="C31"/>
  <c r="C33"/>
  <c r="C35"/>
  <c r="C37"/>
  <c r="C39"/>
  <c r="C41"/>
  <c r="C43"/>
  <c r="C45"/>
  <c r="C47"/>
  <c r="C49"/>
  <c r="C51"/>
  <c r="C53"/>
  <c r="C55"/>
  <c r="C57"/>
  <c r="C60"/>
  <c r="C62"/>
  <c r="C64"/>
  <c r="C66"/>
  <c r="C68"/>
  <c r="C70"/>
  <c r="C72"/>
  <c r="C74"/>
  <c r="C76"/>
  <c r="C78"/>
  <c r="C80"/>
  <c r="C82"/>
  <c r="C84"/>
  <c r="C86"/>
  <c r="C88"/>
  <c r="C90"/>
  <c r="C92"/>
  <c r="C94"/>
  <c r="C96"/>
  <c r="C98"/>
  <c r="C100"/>
  <c r="C102"/>
  <c r="C104"/>
  <c r="C106"/>
  <c r="C108"/>
  <c r="C110"/>
  <c r="C112"/>
  <c r="C114"/>
  <c r="C59"/>
  <c r="C61"/>
  <c r="C63"/>
  <c r="C65"/>
  <c r="C67"/>
  <c r="C69"/>
  <c r="C71"/>
  <c r="C73"/>
  <c r="C75"/>
  <c r="C77"/>
  <c r="C79"/>
  <c r="C81"/>
  <c r="C83"/>
  <c r="C85"/>
  <c r="C87"/>
  <c r="C89"/>
  <c r="C91"/>
  <c r="C93"/>
  <c r="C95"/>
  <c r="C97"/>
  <c r="C99"/>
  <c r="C101"/>
  <c r="C103"/>
  <c r="C105"/>
  <c r="C107"/>
  <c r="C109"/>
  <c r="C111"/>
  <c r="C113"/>
  <c r="C115"/>
  <c r="C117"/>
  <c r="C119"/>
  <c r="C121"/>
  <c r="C123"/>
  <c r="C125"/>
  <c r="C127"/>
  <c r="C129"/>
  <c r="C131"/>
  <c r="C133"/>
  <c r="C135"/>
  <c r="C137"/>
  <c r="C139"/>
  <c r="C141"/>
  <c r="C143"/>
  <c r="C145"/>
  <c r="C147"/>
  <c r="C149"/>
  <c r="C151"/>
  <c r="C153"/>
  <c r="C155"/>
  <c r="C157"/>
  <c r="C159"/>
  <c r="C161"/>
  <c r="C163"/>
  <c r="C165"/>
  <c r="C167"/>
  <c r="C169"/>
  <c r="C171"/>
  <c r="C173"/>
  <c r="C175"/>
  <c r="C177"/>
  <c r="C179"/>
  <c r="C181"/>
  <c r="C183"/>
  <c r="C185"/>
  <c r="C187"/>
  <c r="C189"/>
  <c r="C191"/>
  <c r="C193"/>
  <c r="C195"/>
  <c r="C197"/>
  <c r="C199"/>
  <c r="C201"/>
  <c r="C203"/>
  <c r="C205"/>
  <c r="C207"/>
  <c r="C209"/>
  <c r="C211"/>
  <c r="C213"/>
  <c r="C215"/>
  <c r="C217"/>
  <c r="C219"/>
  <c r="C221"/>
  <c r="C223"/>
  <c r="C225"/>
  <c r="C227"/>
  <c r="C229"/>
  <c r="C116"/>
  <c r="C118"/>
  <c r="C120"/>
  <c r="C122"/>
  <c r="C124"/>
  <c r="C126"/>
  <c r="C128"/>
  <c r="C130"/>
  <c r="C132"/>
  <c r="C134"/>
  <c r="C136"/>
  <c r="C138"/>
  <c r="C140"/>
  <c r="C142"/>
  <c r="C144"/>
  <c r="C146"/>
  <c r="C148"/>
  <c r="C150"/>
  <c r="C152"/>
  <c r="C154"/>
  <c r="C156"/>
  <c r="C158"/>
  <c r="C160"/>
  <c r="C162"/>
  <c r="C164"/>
  <c r="C166"/>
  <c r="C168"/>
  <c r="C170"/>
  <c r="C172"/>
  <c r="C174"/>
  <c r="C176"/>
  <c r="C178"/>
  <c r="C180"/>
  <c r="C182"/>
  <c r="C184"/>
  <c r="C186"/>
  <c r="C188"/>
  <c r="C190"/>
  <c r="C192"/>
  <c r="C194"/>
  <c r="C196"/>
  <c r="C198"/>
  <c r="C200"/>
  <c r="C202"/>
  <c r="C204"/>
  <c r="C206"/>
  <c r="C208"/>
  <c r="C210"/>
  <c r="C212"/>
  <c r="C214"/>
  <c r="C216"/>
  <c r="C218"/>
  <c r="C220"/>
  <c r="C222"/>
  <c r="C224"/>
  <c r="C226"/>
  <c r="C228"/>
  <c r="C231"/>
  <c r="C233"/>
  <c r="C235"/>
  <c r="C237"/>
  <c r="C239"/>
  <c r="C241"/>
  <c r="C243"/>
  <c r="C245"/>
  <c r="C247"/>
  <c r="C249"/>
  <c r="C251"/>
  <c r="C230"/>
  <c r="C232"/>
  <c r="C234"/>
  <c r="C236"/>
  <c r="C238"/>
  <c r="C240"/>
  <c r="C242"/>
  <c r="C244"/>
  <c r="C246"/>
  <c r="C248"/>
  <c r="C250"/>
  <c r="A2"/>
  <c r="A4"/>
  <c r="A6"/>
  <c r="A8"/>
  <c r="A10"/>
  <c r="A12"/>
  <c r="A14"/>
  <c r="A16"/>
  <c r="A18"/>
  <c r="A20"/>
  <c r="A22"/>
  <c r="A24"/>
  <c r="A26"/>
  <c r="A28"/>
  <c r="A30"/>
  <c r="A32"/>
  <c r="A34"/>
  <c r="A36"/>
  <c r="A38"/>
  <c r="A40"/>
  <c r="A42"/>
  <c r="A44"/>
  <c r="A46"/>
  <c r="A48"/>
  <c r="A50"/>
  <c r="A52"/>
  <c r="A54"/>
  <c r="A56"/>
  <c r="A58"/>
  <c r="A3"/>
  <c r="A5"/>
  <c r="A7"/>
  <c r="A9"/>
  <c r="A11"/>
  <c r="A13"/>
  <c r="A15"/>
  <c r="A17"/>
  <c r="A19"/>
  <c r="A21"/>
  <c r="A23"/>
  <c r="A25"/>
  <c r="A27"/>
  <c r="A29"/>
  <c r="A31"/>
  <c r="A33"/>
  <c r="A35"/>
  <c r="A37"/>
  <c r="A39"/>
  <c r="A41"/>
  <c r="A43"/>
  <c r="A45"/>
  <c r="A47"/>
  <c r="A49"/>
  <c r="A51"/>
  <c r="A53"/>
  <c r="A55"/>
  <c r="A57"/>
  <c r="A59"/>
  <c r="A60"/>
  <c r="A62"/>
  <c r="A64"/>
  <c r="A66"/>
  <c r="A68"/>
  <c r="A70"/>
  <c r="A72"/>
  <c r="A74"/>
  <c r="A76"/>
  <c r="A78"/>
  <c r="A80"/>
  <c r="A82"/>
  <c r="A84"/>
  <c r="A86"/>
  <c r="A88"/>
  <c r="A90"/>
  <c r="A92"/>
  <c r="A94"/>
  <c r="A96"/>
  <c r="A98"/>
  <c r="A100"/>
  <c r="A102"/>
  <c r="A104"/>
  <c r="A106"/>
  <c r="A108"/>
  <c r="A110"/>
  <c r="A112"/>
  <c r="A114"/>
  <c r="A116"/>
  <c r="A61"/>
  <c r="A63"/>
  <c r="A65"/>
  <c r="A67"/>
  <c r="A69"/>
  <c r="A71"/>
  <c r="A73"/>
  <c r="A75"/>
  <c r="A77"/>
  <c r="A79"/>
  <c r="A81"/>
  <c r="A83"/>
  <c r="A85"/>
  <c r="A87"/>
  <c r="A89"/>
  <c r="A91"/>
  <c r="A93"/>
  <c r="A95"/>
  <c r="A97"/>
  <c r="A99"/>
  <c r="A101"/>
  <c r="A103"/>
  <c r="A105"/>
  <c r="A107"/>
  <c r="A109"/>
  <c r="A111"/>
  <c r="A113"/>
  <c r="A115"/>
  <c r="A117"/>
  <c r="A119"/>
  <c r="A121"/>
  <c r="A123"/>
  <c r="A125"/>
  <c r="A127"/>
  <c r="A129"/>
  <c r="A131"/>
  <c r="A133"/>
  <c r="A135"/>
  <c r="A137"/>
  <c r="A139"/>
  <c r="A141"/>
  <c r="A143"/>
  <c r="A145"/>
  <c r="A147"/>
  <c r="A149"/>
  <c r="A151"/>
  <c r="A153"/>
  <c r="A155"/>
  <c r="A157"/>
  <c r="A159"/>
  <c r="A161"/>
  <c r="A163"/>
  <c r="A165"/>
  <c r="A167"/>
  <c r="A169"/>
  <c r="A171"/>
  <c r="A173"/>
  <c r="A175"/>
  <c r="A177"/>
  <c r="A179"/>
  <c r="A181"/>
  <c r="A183"/>
  <c r="A185"/>
  <c r="A187"/>
  <c r="A189"/>
  <c r="A191"/>
  <c r="A193"/>
  <c r="A195"/>
  <c r="A197"/>
  <c r="A199"/>
  <c r="A201"/>
  <c r="A203"/>
  <c r="A205"/>
  <c r="A207"/>
  <c r="A209"/>
  <c r="A211"/>
  <c r="A213"/>
  <c r="A215"/>
  <c r="A217"/>
  <c r="A219"/>
  <c r="A221"/>
  <c r="A223"/>
  <c r="A225"/>
  <c r="A227"/>
  <c r="A229"/>
  <c r="A118"/>
  <c r="A120"/>
  <c r="A122"/>
  <c r="A124"/>
  <c r="A126"/>
  <c r="A128"/>
  <c r="A130"/>
  <c r="A132"/>
  <c r="A134"/>
  <c r="A136"/>
  <c r="A138"/>
  <c r="A140"/>
  <c r="A142"/>
  <c r="A144"/>
  <c r="A146"/>
  <c r="A148"/>
  <c r="A150"/>
  <c r="A152"/>
  <c r="A154"/>
  <c r="A156"/>
  <c r="A158"/>
  <c r="A160"/>
  <c r="A162"/>
  <c r="A164"/>
  <c r="A166"/>
  <c r="A168"/>
  <c r="A170"/>
  <c r="A172"/>
  <c r="A174"/>
  <c r="A176"/>
  <c r="A178"/>
  <c r="A180"/>
  <c r="A182"/>
  <c r="A184"/>
  <c r="A186"/>
  <c r="A188"/>
  <c r="A190"/>
  <c r="A192"/>
  <c r="A194"/>
  <c r="A196"/>
  <c r="A198"/>
  <c r="A200"/>
  <c r="A202"/>
  <c r="A204"/>
  <c r="A206"/>
  <c r="A208"/>
  <c r="A210"/>
  <c r="A212"/>
  <c r="A214"/>
  <c r="A216"/>
  <c r="A218"/>
  <c r="A220"/>
  <c r="A222"/>
  <c r="A224"/>
  <c r="A226"/>
  <c r="A228"/>
  <c r="A231"/>
  <c r="A233"/>
  <c r="A235"/>
  <c r="A237"/>
  <c r="A239"/>
  <c r="A241"/>
  <c r="A243"/>
  <c r="A245"/>
  <c r="A247"/>
  <c r="A249"/>
  <c r="A251"/>
  <c r="A230"/>
  <c r="A232"/>
  <c r="A234"/>
  <c r="A236"/>
  <c r="A238"/>
  <c r="A240"/>
  <c r="A242"/>
  <c r="A244"/>
  <c r="A246"/>
  <c r="A248"/>
  <c r="A250"/>
  <c r="R13" i="16"/>
  <c r="R15" s="1"/>
  <c r="S50" i="25"/>
  <c r="S36"/>
  <c r="S54"/>
  <c r="S7"/>
  <c r="S34"/>
  <c r="S60"/>
  <c r="S62"/>
  <c r="S27"/>
  <c r="S14"/>
  <c r="S48"/>
  <c r="S35"/>
  <c r="S33"/>
  <c r="S58"/>
  <c r="S52"/>
  <c r="S26"/>
  <c r="S16"/>
  <c r="S66"/>
  <c r="S6"/>
  <c r="S53"/>
  <c r="S8"/>
  <c r="S68"/>
  <c r="S15"/>
  <c r="S11"/>
  <c r="S38"/>
  <c r="S17"/>
  <c r="S57"/>
  <c r="S12"/>
  <c r="S42"/>
  <c r="S113"/>
  <c r="S90"/>
  <c r="S218"/>
  <c r="S131"/>
  <c r="S104"/>
  <c r="S232"/>
  <c r="S221"/>
  <c r="S105"/>
  <c r="S130"/>
  <c r="S258"/>
  <c r="S187"/>
  <c r="S144"/>
  <c r="S272"/>
  <c r="S223"/>
  <c r="S141"/>
  <c r="S118"/>
  <c r="S246"/>
  <c r="S143"/>
  <c r="S116"/>
  <c r="S244"/>
  <c r="S277"/>
  <c r="S133"/>
  <c r="S126"/>
  <c r="S254"/>
  <c r="S135"/>
  <c r="S124"/>
  <c r="S252"/>
  <c r="S261"/>
  <c r="S97"/>
  <c r="S37"/>
  <c r="S170"/>
  <c r="S83"/>
  <c r="S211"/>
  <c r="S152"/>
  <c r="S280"/>
  <c r="S239"/>
  <c r="S185"/>
  <c r="S114"/>
  <c r="S242"/>
  <c r="S139"/>
  <c r="S128"/>
  <c r="S256"/>
  <c r="S269"/>
  <c r="S125"/>
  <c r="S102"/>
  <c r="S230"/>
  <c r="S159"/>
  <c r="S132"/>
  <c r="S260"/>
  <c r="S231"/>
  <c r="S149"/>
  <c r="S78"/>
  <c r="S206"/>
  <c r="S87"/>
  <c r="S215"/>
  <c r="S172"/>
  <c r="S249"/>
  <c r="S81"/>
  <c r="S209"/>
  <c r="S186"/>
  <c r="S99"/>
  <c r="S72"/>
  <c r="S200"/>
  <c r="S235"/>
  <c r="S73"/>
  <c r="S98"/>
  <c r="S226"/>
  <c r="S155"/>
  <c r="S112"/>
  <c r="S240"/>
  <c r="S237"/>
  <c r="S109"/>
  <c r="S86"/>
  <c r="S214"/>
  <c r="S111"/>
  <c r="S84"/>
  <c r="S212"/>
  <c r="S259"/>
  <c r="S101"/>
  <c r="S94"/>
  <c r="S222"/>
  <c r="S103"/>
  <c r="S92"/>
  <c r="S220"/>
  <c r="S275"/>
  <c r="S65"/>
  <c r="S193"/>
  <c r="S138"/>
  <c r="S266"/>
  <c r="S179"/>
  <c r="S120"/>
  <c r="S248"/>
  <c r="S253"/>
  <c r="S153"/>
  <c r="S82"/>
  <c r="S210"/>
  <c r="S107"/>
  <c r="S96"/>
  <c r="S224"/>
  <c r="S282"/>
  <c r="S93"/>
  <c r="S70"/>
  <c r="S198"/>
  <c r="S127"/>
  <c r="S100"/>
  <c r="S228"/>
  <c r="S245"/>
  <c r="S117"/>
  <c r="S43"/>
  <c r="S174"/>
  <c r="S55"/>
  <c r="S183"/>
  <c r="S140"/>
  <c r="S268"/>
  <c r="S247"/>
  <c r="S10" i="19"/>
  <c r="S35"/>
  <c r="S39"/>
  <c r="S47"/>
  <c r="S22"/>
  <c r="S20"/>
  <c r="S11"/>
  <c r="S14"/>
  <c r="S12"/>
  <c r="S16"/>
  <c r="S5" i="25"/>
  <c r="S19"/>
  <c r="S10"/>
  <c r="S22"/>
  <c r="S21"/>
  <c r="S4"/>
  <c r="S9"/>
  <c r="S13"/>
  <c r="S24"/>
  <c r="S45"/>
  <c r="S59"/>
  <c r="S3"/>
  <c r="S23"/>
  <c r="S47"/>
  <c r="S20"/>
  <c r="S51"/>
  <c r="S46"/>
  <c r="S28"/>
  <c r="S41"/>
  <c r="S40"/>
  <c r="S30"/>
  <c r="S63"/>
  <c r="S29"/>
  <c r="S32"/>
  <c r="S64"/>
  <c r="S39"/>
  <c r="S44"/>
  <c r="S18"/>
  <c r="S177"/>
  <c r="S154"/>
  <c r="S67"/>
  <c r="S195"/>
  <c r="S168"/>
  <c r="S241"/>
  <c r="S271"/>
  <c r="S201"/>
  <c r="S194"/>
  <c r="S123"/>
  <c r="S80"/>
  <c r="S208"/>
  <c r="S251"/>
  <c r="S77"/>
  <c r="S205"/>
  <c r="S182"/>
  <c r="S79"/>
  <c r="S207"/>
  <c r="S180"/>
  <c r="S265"/>
  <c r="S69"/>
  <c r="S197"/>
  <c r="S190"/>
  <c r="S71"/>
  <c r="S199"/>
  <c r="S188"/>
  <c r="S281"/>
  <c r="S137"/>
  <c r="S161"/>
  <c r="S106"/>
  <c r="S234"/>
  <c r="S147"/>
  <c r="S88"/>
  <c r="S216"/>
  <c r="S267"/>
  <c r="S121"/>
  <c r="S49"/>
  <c r="S178"/>
  <c r="S75"/>
  <c r="S203"/>
  <c r="S192"/>
  <c r="S286"/>
  <c r="S61"/>
  <c r="S189"/>
  <c r="S166"/>
  <c r="S95"/>
  <c r="S25"/>
  <c r="S196"/>
  <c r="S227"/>
  <c r="S85"/>
  <c r="S213"/>
  <c r="S142"/>
  <c r="S270"/>
  <c r="S151"/>
  <c r="S108"/>
  <c r="S236"/>
  <c r="S229"/>
  <c r="S145"/>
  <c r="S122"/>
  <c r="S250"/>
  <c r="S163"/>
  <c r="S136"/>
  <c r="S264"/>
  <c r="S283"/>
  <c r="S169"/>
  <c r="S162"/>
  <c r="S91"/>
  <c r="S219"/>
  <c r="S176"/>
  <c r="S257"/>
  <c r="S285"/>
  <c r="S173"/>
  <c r="S150"/>
  <c r="S278"/>
  <c r="S175"/>
  <c r="S148"/>
  <c r="S276"/>
  <c r="S263"/>
  <c r="S165"/>
  <c r="S158"/>
  <c r="S31"/>
  <c r="S167"/>
  <c r="S156"/>
  <c r="S284"/>
  <c r="S279"/>
  <c r="S129"/>
  <c r="S74"/>
  <c r="S202"/>
  <c r="S115"/>
  <c r="S56"/>
  <c r="S184"/>
  <c r="S273"/>
  <c r="S89"/>
  <c r="S217"/>
  <c r="S146"/>
  <c r="S274"/>
  <c r="S171"/>
  <c r="S160"/>
  <c r="S225"/>
  <c r="S255"/>
  <c r="S157"/>
  <c r="S134"/>
  <c r="S262"/>
  <c r="S191"/>
  <c r="S164"/>
  <c r="S233"/>
  <c r="S2"/>
  <c r="S181"/>
  <c r="S110"/>
  <c r="S238"/>
  <c r="S119"/>
  <c r="S76"/>
  <c r="S204"/>
  <c r="S243"/>
  <c r="S23" i="19"/>
  <c r="S15"/>
  <c r="S7"/>
  <c r="S43"/>
  <c r="S13"/>
  <c r="S77"/>
  <c r="S80"/>
  <c r="S205"/>
  <c r="S216"/>
  <c r="S95"/>
  <c r="S74"/>
  <c r="S199"/>
  <c r="S218"/>
  <c r="S73"/>
  <c r="S76"/>
  <c r="S209"/>
  <c r="S228"/>
  <c r="S107"/>
  <c r="S110"/>
  <c r="S243"/>
  <c r="S246"/>
  <c r="S53"/>
  <c r="S24"/>
  <c r="S152"/>
  <c r="S277"/>
  <c r="S175"/>
  <c r="S167"/>
  <c r="S146"/>
  <c r="S271"/>
  <c r="S49"/>
  <c r="S52"/>
  <c r="S185"/>
  <c r="S204"/>
  <c r="S83"/>
  <c r="S86"/>
  <c r="S219"/>
  <c r="S222"/>
  <c r="S29"/>
  <c r="S157"/>
  <c r="S128"/>
  <c r="S253"/>
  <c r="S264"/>
  <c r="S26"/>
  <c r="S154"/>
  <c r="S279"/>
  <c r="S25"/>
  <c r="S153"/>
  <c r="S124"/>
  <c r="S257"/>
  <c r="S276"/>
  <c r="S155"/>
  <c r="S126"/>
  <c r="S259"/>
  <c r="S262"/>
  <c r="S101"/>
  <c r="S72"/>
  <c r="S197"/>
  <c r="S208"/>
  <c r="S87"/>
  <c r="S66"/>
  <c r="S191"/>
  <c r="S210"/>
  <c r="S65"/>
  <c r="S36"/>
  <c r="S164"/>
  <c r="S188"/>
  <c r="S67"/>
  <c r="S38"/>
  <c r="S2"/>
  <c r="S109"/>
  <c r="S112"/>
  <c r="S237"/>
  <c r="S248"/>
  <c r="S127"/>
  <c r="S106"/>
  <c r="S231"/>
  <c r="S250"/>
  <c r="S105"/>
  <c r="S108"/>
  <c r="S241"/>
  <c r="S260"/>
  <c r="S139"/>
  <c r="S142"/>
  <c r="S275"/>
  <c r="S278"/>
  <c r="S85"/>
  <c r="S56"/>
  <c r="S181"/>
  <c r="S192"/>
  <c r="S71"/>
  <c r="S50"/>
  <c r="S173"/>
  <c r="S194"/>
  <c r="S81"/>
  <c r="S84"/>
  <c r="S217"/>
  <c r="S236"/>
  <c r="S115"/>
  <c r="S118"/>
  <c r="S251"/>
  <c r="S254"/>
  <c r="S61"/>
  <c r="S32"/>
  <c r="S160"/>
  <c r="S285"/>
  <c r="S79"/>
  <c r="S58"/>
  <c r="S183"/>
  <c r="S202"/>
  <c r="S57"/>
  <c r="S28"/>
  <c r="S156"/>
  <c r="S176"/>
  <c r="S59"/>
  <c r="S30"/>
  <c r="S158"/>
  <c r="S179"/>
  <c r="S17"/>
  <c r="S133"/>
  <c r="S104"/>
  <c r="S229"/>
  <c r="S240"/>
  <c r="S119"/>
  <c r="S98"/>
  <c r="S223"/>
  <c r="S242"/>
  <c r="S97"/>
  <c r="S68"/>
  <c r="S201"/>
  <c r="S220"/>
  <c r="S99"/>
  <c r="S70"/>
  <c r="S166"/>
  <c r="S171"/>
  <c r="S5"/>
  <c r="S203"/>
  <c r="S206"/>
  <c r="S8"/>
  <c r="S27"/>
  <c r="S19"/>
  <c r="S9"/>
  <c r="S31"/>
  <c r="S18"/>
  <c r="S141"/>
  <c r="S144"/>
  <c r="S269"/>
  <c r="S280"/>
  <c r="S159"/>
  <c r="S138"/>
  <c r="S263"/>
  <c r="S282"/>
  <c r="S137"/>
  <c r="S140"/>
  <c r="S273"/>
  <c r="S180"/>
  <c r="S46"/>
  <c r="S178"/>
  <c r="S182"/>
  <c r="S4"/>
  <c r="S117"/>
  <c r="S88"/>
  <c r="S213"/>
  <c r="S224"/>
  <c r="S103"/>
  <c r="S82"/>
  <c r="S207"/>
  <c r="S226"/>
  <c r="S113"/>
  <c r="S116"/>
  <c r="S249"/>
  <c r="S268"/>
  <c r="S147"/>
  <c r="S150"/>
  <c r="S283"/>
  <c r="S286"/>
  <c r="S93"/>
  <c r="S64"/>
  <c r="S189"/>
  <c r="S200"/>
  <c r="S111"/>
  <c r="S90"/>
  <c r="S215"/>
  <c r="S234"/>
  <c r="S89"/>
  <c r="S60"/>
  <c r="S193"/>
  <c r="S212"/>
  <c r="S91"/>
  <c r="S62"/>
  <c r="S195"/>
  <c r="S198"/>
  <c r="S37"/>
  <c r="S165"/>
  <c r="S136"/>
  <c r="S261"/>
  <c r="S272"/>
  <c r="S151"/>
  <c r="S130"/>
  <c r="S255"/>
  <c r="S274"/>
  <c r="S129"/>
  <c r="S100"/>
  <c r="S233"/>
  <c r="S252"/>
  <c r="S131"/>
  <c r="S102"/>
  <c r="S45"/>
  <c r="S48"/>
  <c r="S169"/>
  <c r="S184"/>
  <c r="S63"/>
  <c r="S42"/>
  <c r="S170"/>
  <c r="S186"/>
  <c r="S41"/>
  <c r="S44"/>
  <c r="S172"/>
  <c r="S196"/>
  <c r="S75"/>
  <c r="S78"/>
  <c r="S211"/>
  <c r="S214"/>
  <c r="S21"/>
  <c r="S149"/>
  <c r="S120"/>
  <c r="S245"/>
  <c r="S256"/>
  <c r="S135"/>
  <c r="S114"/>
  <c r="S239"/>
  <c r="S258"/>
  <c r="S145"/>
  <c r="S148"/>
  <c r="S281"/>
  <c r="S51"/>
  <c r="S54"/>
  <c r="S187"/>
  <c r="S190"/>
  <c r="S6"/>
  <c r="S125"/>
  <c r="S96"/>
  <c r="S221"/>
  <c r="S232"/>
  <c r="S143"/>
  <c r="S122"/>
  <c r="S247"/>
  <c r="S266"/>
  <c r="S121"/>
  <c r="S92"/>
  <c r="S225"/>
  <c r="S244"/>
  <c r="S123"/>
  <c r="S94"/>
  <c r="S227"/>
  <c r="S230"/>
  <c r="S69"/>
  <c r="S40"/>
  <c r="S168"/>
  <c r="S174"/>
  <c r="S55"/>
  <c r="S34"/>
  <c r="S162"/>
  <c r="S177"/>
  <c r="S33"/>
  <c r="S161"/>
  <c r="S132"/>
  <c r="S265"/>
  <c r="S284"/>
  <c r="S163"/>
  <c r="S3"/>
  <c r="S235"/>
  <c r="S238"/>
  <c r="S134"/>
  <c r="S267"/>
  <c r="S270"/>
  <c r="M13" i="13" l="1"/>
  <c r="N13" s="1"/>
  <c r="O13" s="1"/>
  <c r="P13" s="1"/>
  <c r="M6"/>
  <c r="N6" s="1"/>
  <c r="O6" s="1"/>
  <c r="P6" s="1"/>
  <c r="M19"/>
  <c r="N19" s="1"/>
  <c r="O19" s="1"/>
  <c r="P19" s="1"/>
  <c r="M18"/>
  <c r="N18" s="1"/>
  <c r="O18" s="1"/>
  <c r="P18" s="1"/>
  <c r="M14"/>
  <c r="N14" s="1"/>
  <c r="O14" s="1"/>
  <c r="P14" s="1"/>
  <c r="M20"/>
  <c r="N20" s="1"/>
  <c r="O20" s="1"/>
  <c r="P20" s="1"/>
  <c r="M8"/>
  <c r="N8" s="1"/>
  <c r="O8" s="1"/>
  <c r="P8" s="1"/>
  <c r="M7"/>
  <c r="N7" s="1"/>
  <c r="O7" s="1"/>
  <c r="P7" s="1"/>
  <c r="M12"/>
  <c r="N12" s="1"/>
  <c r="O12" s="1"/>
  <c r="P12" s="1"/>
  <c r="T12" i="16"/>
  <c r="V12"/>
  <c r="R16"/>
  <c r="U12"/>
  <c r="Y14" i="29"/>
  <c r="W14"/>
  <c r="W8"/>
  <c r="Y8"/>
  <c r="D15" i="16"/>
  <c r="B15"/>
  <c r="D23"/>
  <c r="B23"/>
  <c r="C23"/>
  <c r="D7"/>
  <c r="B7"/>
  <c r="D51"/>
  <c r="B51"/>
  <c r="C51"/>
  <c r="B59"/>
  <c r="C59"/>
  <c r="B75"/>
  <c r="C75"/>
  <c r="D83"/>
  <c r="C83"/>
  <c r="B91"/>
  <c r="C91"/>
  <c r="D91"/>
  <c r="D32"/>
  <c r="B32"/>
  <c r="D48"/>
  <c r="C48"/>
  <c r="D64"/>
  <c r="C64"/>
  <c r="B64"/>
  <c r="D96"/>
  <c r="C96"/>
  <c r="B96"/>
  <c r="C26"/>
  <c r="D26"/>
  <c r="C58"/>
  <c r="B58"/>
  <c r="C38"/>
  <c r="B38"/>
  <c r="D38"/>
  <c r="D14"/>
  <c r="C14"/>
  <c r="C99"/>
  <c r="B99"/>
  <c r="C115"/>
  <c r="B115"/>
  <c r="C131"/>
  <c r="B131"/>
  <c r="B143"/>
  <c r="C143"/>
  <c r="C110"/>
  <c r="B110"/>
  <c r="C126"/>
  <c r="B126"/>
  <c r="C169"/>
  <c r="D169"/>
  <c r="C177"/>
  <c r="D177"/>
  <c r="C185"/>
  <c r="D185"/>
  <c r="C193"/>
  <c r="D193"/>
  <c r="B147"/>
  <c r="C147"/>
  <c r="B155"/>
  <c r="C155"/>
  <c r="B163"/>
  <c r="C163"/>
  <c r="B207"/>
  <c r="D207"/>
  <c r="C216"/>
  <c r="D216"/>
  <c r="C232"/>
  <c r="D232"/>
  <c r="B202"/>
  <c r="C202"/>
  <c r="B239"/>
  <c r="D239"/>
  <c r="B255"/>
  <c r="D255"/>
  <c r="B271"/>
  <c r="D271"/>
  <c r="B287"/>
  <c r="D287"/>
  <c r="B295"/>
  <c r="D295"/>
  <c r="AA39" i="25"/>
  <c r="Y39"/>
  <c r="W47"/>
  <c r="Y47"/>
  <c r="X60"/>
  <c r="Y60"/>
  <c r="AA60"/>
  <c r="AA52"/>
  <c r="Z52"/>
  <c r="W6" i="19"/>
  <c r="X6"/>
  <c r="Y6"/>
  <c r="G4" i="25"/>
  <c r="A48" i="26"/>
  <c r="D11" i="16"/>
  <c r="C11"/>
  <c r="D19"/>
  <c r="C19"/>
  <c r="D27"/>
  <c r="B27"/>
  <c r="B31"/>
  <c r="D31"/>
  <c r="C31"/>
  <c r="B47"/>
  <c r="D47"/>
  <c r="B55"/>
  <c r="D55"/>
  <c r="B63"/>
  <c r="D63"/>
  <c r="C63"/>
  <c r="B79"/>
  <c r="D79"/>
  <c r="B87"/>
  <c r="D87"/>
  <c r="B95"/>
  <c r="D95"/>
  <c r="C95"/>
  <c r="C24"/>
  <c r="B24"/>
  <c r="C56"/>
  <c r="B56"/>
  <c r="C72"/>
  <c r="D72"/>
  <c r="C88"/>
  <c r="B88"/>
  <c r="D42"/>
  <c r="C42"/>
  <c r="B42"/>
  <c r="D74"/>
  <c r="C74"/>
  <c r="D6"/>
  <c r="C6"/>
  <c r="B6"/>
  <c r="C46"/>
  <c r="D46"/>
  <c r="B46"/>
  <c r="D5"/>
  <c r="C5"/>
  <c r="B5"/>
  <c r="C225"/>
  <c r="D225"/>
  <c r="B248"/>
  <c r="D248"/>
  <c r="B264"/>
  <c r="D264"/>
  <c r="B280"/>
  <c r="D280"/>
  <c r="C109"/>
  <c r="B109"/>
  <c r="C125"/>
  <c r="B125"/>
  <c r="C140"/>
  <c r="D140"/>
  <c r="C104"/>
  <c r="B104"/>
  <c r="C120"/>
  <c r="B120"/>
  <c r="C136"/>
  <c r="B136"/>
  <c r="C174"/>
  <c r="D174"/>
  <c r="C182"/>
  <c r="D182"/>
  <c r="C192"/>
  <c r="D192"/>
  <c r="B146"/>
  <c r="C146"/>
  <c r="B156"/>
  <c r="C156"/>
  <c r="B204"/>
  <c r="D204"/>
  <c r="C222"/>
  <c r="D222"/>
  <c r="B203"/>
  <c r="D203"/>
  <c r="B253"/>
  <c r="D253"/>
  <c r="B281"/>
  <c r="D281"/>
  <c r="B298"/>
  <c r="D298"/>
  <c r="B242"/>
  <c r="D242"/>
  <c r="B258"/>
  <c r="D258"/>
  <c r="B286"/>
  <c r="D286"/>
  <c r="B166"/>
  <c r="C166"/>
  <c r="C230"/>
  <c r="D230"/>
  <c r="B241"/>
  <c r="D241"/>
  <c r="B277"/>
  <c r="D277"/>
  <c r="B282"/>
  <c r="D282"/>
  <c r="B300"/>
  <c r="D300"/>
  <c r="Y65" i="25"/>
  <c r="W65"/>
  <c r="AA65"/>
  <c r="Z65"/>
  <c r="X65"/>
  <c r="Z18"/>
  <c r="X18"/>
  <c r="Y18"/>
  <c r="Y34"/>
  <c r="X34"/>
  <c r="W34"/>
  <c r="Y48"/>
  <c r="X48"/>
  <c r="Z4" i="19"/>
  <c r="AA4"/>
  <c r="J6" i="13"/>
  <c r="A13" i="16"/>
  <c r="A274"/>
  <c r="A285"/>
  <c r="A269"/>
  <c r="A249"/>
  <c r="A227"/>
  <c r="A238"/>
  <c r="A218"/>
  <c r="A206"/>
  <c r="A162"/>
  <c r="A184"/>
  <c r="A278"/>
  <c r="A266"/>
  <c r="A254"/>
  <c r="A246"/>
  <c r="A237"/>
  <c r="A221"/>
  <c r="A273"/>
  <c r="A257"/>
  <c r="A245"/>
  <c r="A219"/>
  <c r="A199"/>
  <c r="A226"/>
  <c r="A214"/>
  <c r="A208"/>
  <c r="A164"/>
  <c r="A158"/>
  <c r="A152"/>
  <c r="A148"/>
  <c r="A144"/>
  <c r="A194"/>
  <c r="A190"/>
  <c r="A186"/>
  <c r="A180"/>
  <c r="A176"/>
  <c r="A172"/>
  <c r="A168"/>
  <c r="A132"/>
  <c r="A124"/>
  <c r="A116"/>
  <c r="A108"/>
  <c r="A100"/>
  <c r="A142"/>
  <c r="A137"/>
  <c r="A129"/>
  <c r="A121"/>
  <c r="A113"/>
  <c r="A105"/>
  <c r="A86"/>
  <c r="A65"/>
  <c r="A284"/>
  <c r="A276"/>
  <c r="A268"/>
  <c r="A260"/>
  <c r="A252"/>
  <c r="A244"/>
  <c r="A233"/>
  <c r="A217"/>
  <c r="A283"/>
  <c r="A275"/>
  <c r="A267"/>
  <c r="A259"/>
  <c r="A251"/>
  <c r="A243"/>
  <c r="A231"/>
  <c r="A215"/>
  <c r="A200"/>
  <c r="A236"/>
  <c r="A228"/>
  <c r="A220"/>
  <c r="A213"/>
  <c r="A209"/>
  <c r="A205"/>
  <c r="A165"/>
  <c r="A161"/>
  <c r="A157"/>
  <c r="A153"/>
  <c r="A149"/>
  <c r="A145"/>
  <c r="A195"/>
  <c r="A191"/>
  <c r="A187"/>
  <c r="A183"/>
  <c r="A179"/>
  <c r="A175"/>
  <c r="A171"/>
  <c r="A138"/>
  <c r="A130"/>
  <c r="A122"/>
  <c r="A114"/>
  <c r="A106"/>
  <c r="A98"/>
  <c r="A141"/>
  <c r="A135"/>
  <c r="A127"/>
  <c r="A119"/>
  <c r="A111"/>
  <c r="A103"/>
  <c r="A76"/>
  <c r="A4"/>
  <c r="A33"/>
  <c r="A2"/>
  <c r="A50"/>
  <c r="A44"/>
  <c r="A8"/>
  <c r="A81"/>
  <c r="A49"/>
  <c r="A9"/>
  <c r="A62"/>
  <c r="A22"/>
  <c r="A82"/>
  <c r="A18"/>
  <c r="A92"/>
  <c r="A60"/>
  <c r="A28"/>
  <c r="A89"/>
  <c r="A73"/>
  <c r="A57"/>
  <c r="A41"/>
  <c r="A21"/>
  <c r="A3"/>
  <c r="A94"/>
  <c r="A30"/>
  <c r="A54"/>
  <c r="A66"/>
  <c r="A34"/>
  <c r="A84"/>
  <c r="A68"/>
  <c r="A52"/>
  <c r="A36"/>
  <c r="A20"/>
  <c r="A93"/>
  <c r="A85"/>
  <c r="A77"/>
  <c r="A69"/>
  <c r="A61"/>
  <c r="A53"/>
  <c r="A45"/>
  <c r="A37"/>
  <c r="A29"/>
  <c r="B8" i="18"/>
  <c r="B5"/>
  <c r="B4"/>
  <c r="B190"/>
  <c r="B222"/>
  <c r="B177"/>
  <c r="B193"/>
  <c r="B150"/>
  <c r="B182"/>
  <c r="B214"/>
  <c r="B246"/>
  <c r="B173"/>
  <c r="B189"/>
  <c r="B154"/>
  <c r="B138"/>
  <c r="B122"/>
  <c r="B126"/>
  <c r="B102"/>
  <c r="B171"/>
  <c r="B155"/>
  <c r="B139"/>
  <c r="B123"/>
  <c r="B107"/>
  <c r="B91"/>
  <c r="B75"/>
  <c r="B59"/>
  <c r="B43"/>
  <c r="B27"/>
  <c r="B11"/>
  <c r="B22"/>
  <c r="B38"/>
  <c r="B54"/>
  <c r="B134"/>
  <c r="B114"/>
  <c r="B98"/>
  <c r="B167"/>
  <c r="B151"/>
  <c r="B135"/>
  <c r="B119"/>
  <c r="B103"/>
  <c r="B87"/>
  <c r="B71"/>
  <c r="B55"/>
  <c r="B39"/>
  <c r="B23"/>
  <c r="B10"/>
  <c r="B26"/>
  <c r="B42"/>
  <c r="B58"/>
  <c r="B74"/>
  <c r="B178"/>
  <c r="B86"/>
  <c r="B186"/>
  <c r="B218"/>
  <c r="B156"/>
  <c r="B180"/>
  <c r="B196"/>
  <c r="B212"/>
  <c r="B228"/>
  <c r="B244"/>
  <c r="B175"/>
  <c r="B191"/>
  <c r="B207"/>
  <c r="B223"/>
  <c r="B239"/>
  <c r="B152"/>
  <c r="B136"/>
  <c r="B120"/>
  <c r="B104"/>
  <c r="B169"/>
  <c r="B153"/>
  <c r="B137"/>
  <c r="B121"/>
  <c r="B105"/>
  <c r="B89"/>
  <c r="B73"/>
  <c r="B194"/>
  <c r="B226"/>
  <c r="B164"/>
  <c r="B184"/>
  <c r="B200"/>
  <c r="B216"/>
  <c r="B232"/>
  <c r="B248"/>
  <c r="B179"/>
  <c r="B195"/>
  <c r="B211"/>
  <c r="B227"/>
  <c r="B243"/>
  <c r="B148"/>
  <c r="B132"/>
  <c r="B116"/>
  <c r="B100"/>
  <c r="B165"/>
  <c r="B149"/>
  <c r="B133"/>
  <c r="B117"/>
  <c r="B101"/>
  <c r="B85"/>
  <c r="B69"/>
  <c r="B53"/>
  <c r="B37"/>
  <c r="B57"/>
  <c r="N7" i="8"/>
  <c r="B7" i="19"/>
  <c r="A7" s="1"/>
  <c r="G11" i="29"/>
  <c r="A17" i="30"/>
  <c r="G20" i="29"/>
  <c r="A16" i="30"/>
  <c r="G10" i="29"/>
  <c r="A7" i="30"/>
  <c r="C250" i="18"/>
  <c r="B250"/>
  <c r="C237"/>
  <c r="B237"/>
  <c r="C221"/>
  <c r="B221"/>
  <c r="C205"/>
  <c r="B205"/>
  <c r="N175" i="8"/>
  <c r="B175" i="19"/>
  <c r="A175" s="1"/>
  <c r="G175" s="1"/>
  <c r="G21" i="29"/>
  <c r="A3" i="30"/>
  <c r="G22" i="29"/>
  <c r="A9" i="30"/>
  <c r="C241" i="18"/>
  <c r="B241"/>
  <c r="C225"/>
  <c r="B225"/>
  <c r="C209"/>
  <c r="B209"/>
  <c r="J11" i="25"/>
  <c r="B6" i="18"/>
  <c r="B7"/>
  <c r="B53" i="27"/>
  <c r="A53" s="1"/>
  <c r="X53" i="8"/>
  <c r="B65" i="27"/>
  <c r="A65" s="1"/>
  <c r="X65" i="8"/>
  <c r="B161" i="27"/>
  <c r="A161" s="1"/>
  <c r="X161" i="8"/>
  <c r="B153" i="27"/>
  <c r="A153" s="1"/>
  <c r="X153" i="8"/>
  <c r="B281" i="27"/>
  <c r="A281" s="1"/>
  <c r="X281" i="8"/>
  <c r="B232" i="27"/>
  <c r="A232" s="1"/>
  <c r="X232" i="8"/>
  <c r="B224" i="27"/>
  <c r="A224" s="1"/>
  <c r="X224" i="8"/>
  <c r="B176" i="27"/>
  <c r="A176" s="1"/>
  <c r="X176" i="8"/>
  <c r="B136" i="27"/>
  <c r="A136" s="1"/>
  <c r="X136" i="8"/>
  <c r="B80" i="27"/>
  <c r="A80" s="1"/>
  <c r="X80" i="8"/>
  <c r="B251" i="27"/>
  <c r="A251" s="1"/>
  <c r="X251" i="8"/>
  <c r="B235" i="27"/>
  <c r="A235" s="1"/>
  <c r="X235" i="8"/>
  <c r="B227" i="27"/>
  <c r="A227" s="1"/>
  <c r="X227" i="8"/>
  <c r="B219" i="27"/>
  <c r="A219" s="1"/>
  <c r="X219" i="8"/>
  <c r="B211" i="27"/>
  <c r="A211" s="1"/>
  <c r="X211" i="8"/>
  <c r="B171" i="27"/>
  <c r="A171" s="1"/>
  <c r="X171" i="8"/>
  <c r="B155" i="27"/>
  <c r="A155" s="1"/>
  <c r="X155" i="8"/>
  <c r="B91" i="27"/>
  <c r="A91" s="1"/>
  <c r="X91" i="8"/>
  <c r="B67" i="27"/>
  <c r="A67" s="1"/>
  <c r="X67" i="8"/>
  <c r="B250" i="27"/>
  <c r="A250" s="1"/>
  <c r="X250" i="8"/>
  <c r="B242" i="27"/>
  <c r="A242" s="1"/>
  <c r="X242" i="8"/>
  <c r="B186" i="27"/>
  <c r="A186" s="1"/>
  <c r="X186" i="8"/>
  <c r="B170" i="27"/>
  <c r="A170" s="1"/>
  <c r="X170" i="8"/>
  <c r="B162" i="27"/>
  <c r="A162" s="1"/>
  <c r="X162" i="8"/>
  <c r="B138" i="27"/>
  <c r="A138" s="1"/>
  <c r="X138" i="8"/>
  <c r="B130" i="27"/>
  <c r="A130" s="1"/>
  <c r="X130" i="8"/>
  <c r="B122" i="27"/>
  <c r="A122" s="1"/>
  <c r="X122" i="8"/>
  <c r="B114" i="27"/>
  <c r="A114" s="1"/>
  <c r="X114" i="8"/>
  <c r="B277" i="27"/>
  <c r="A277" s="1"/>
  <c r="X277" i="8"/>
  <c r="C239" i="28"/>
  <c r="C192"/>
  <c r="C79"/>
  <c r="C131"/>
  <c r="C73"/>
  <c r="C123"/>
  <c r="C209"/>
  <c r="C244"/>
  <c r="C154"/>
  <c r="C86"/>
  <c r="C233"/>
  <c r="C149"/>
  <c r="C191"/>
  <c r="C91"/>
  <c r="C138"/>
  <c r="C28"/>
  <c r="C137"/>
  <c r="C202"/>
  <c r="C74"/>
  <c r="C193"/>
  <c r="C18"/>
  <c r="C198"/>
  <c r="C135"/>
  <c r="C201"/>
  <c r="C146"/>
  <c r="C129"/>
  <c r="C124"/>
  <c r="C11"/>
  <c r="C39"/>
  <c r="C188"/>
  <c r="C197"/>
  <c r="C51"/>
  <c r="C5"/>
  <c r="C47"/>
  <c r="C12"/>
  <c r="C56"/>
  <c r="C23"/>
  <c r="C143"/>
  <c r="C36"/>
  <c r="C93"/>
  <c r="C67"/>
  <c r="C162"/>
  <c r="C127"/>
  <c r="C17"/>
  <c r="C177"/>
  <c r="C185"/>
  <c r="C96"/>
  <c r="C50"/>
  <c r="C101"/>
  <c r="C147"/>
  <c r="C152"/>
  <c r="C222"/>
  <c r="C206"/>
  <c r="C126"/>
  <c r="C247"/>
  <c r="C210"/>
  <c r="C164"/>
  <c r="C172"/>
  <c r="C211"/>
  <c r="C106"/>
  <c r="C114"/>
  <c r="C231"/>
  <c r="C216"/>
  <c r="C9"/>
  <c r="C3"/>
  <c r="C180"/>
  <c r="C16"/>
  <c r="C130"/>
  <c r="C98"/>
  <c r="C27"/>
  <c r="C200"/>
  <c r="C38"/>
  <c r="C84"/>
  <c r="C128"/>
  <c r="C21"/>
  <c r="C61"/>
  <c r="C220"/>
  <c r="C94"/>
  <c r="C213"/>
  <c r="C62"/>
  <c r="C169"/>
  <c r="C116"/>
  <c r="C243"/>
  <c r="C85"/>
  <c r="C95"/>
  <c r="C81"/>
  <c r="C120"/>
  <c r="C234"/>
  <c r="C166"/>
  <c r="C55"/>
  <c r="C68"/>
  <c r="C248"/>
  <c r="C215"/>
  <c r="C207"/>
  <c r="C58"/>
  <c r="C144"/>
  <c r="C20"/>
  <c r="C232"/>
  <c r="C226"/>
  <c r="C104"/>
  <c r="C103"/>
  <c r="C99"/>
  <c r="C205"/>
  <c r="C251"/>
  <c r="C141"/>
  <c r="C179"/>
  <c r="C148"/>
  <c r="C214"/>
  <c r="C109"/>
  <c r="C65"/>
  <c r="C235"/>
  <c r="C139"/>
  <c r="C100"/>
  <c r="C25"/>
  <c r="C89"/>
  <c r="C189"/>
  <c r="C194"/>
  <c r="C181"/>
  <c r="C173"/>
  <c r="C195"/>
  <c r="C160"/>
  <c r="C187"/>
  <c r="C66"/>
  <c r="C118"/>
  <c r="C24"/>
  <c r="C4"/>
  <c r="B57" i="27"/>
  <c r="A57" s="1"/>
  <c r="X57" i="8"/>
  <c r="B89" i="27"/>
  <c r="A89" s="1"/>
  <c r="X89" i="8"/>
  <c r="B272" i="27"/>
  <c r="A272" s="1"/>
  <c r="X272" i="8"/>
  <c r="B264" i="27"/>
  <c r="A264" s="1"/>
  <c r="X264" i="8"/>
  <c r="B248" i="27"/>
  <c r="A248" s="1"/>
  <c r="X248" i="8"/>
  <c r="B208" i="27"/>
  <c r="A208" s="1"/>
  <c r="X208" i="8"/>
  <c r="B200" i="27"/>
  <c r="A200" s="1"/>
  <c r="X200" i="8"/>
  <c r="B152" i="27"/>
  <c r="A152" s="1"/>
  <c r="X152" i="8"/>
  <c r="B112" i="27"/>
  <c r="A112" s="1"/>
  <c r="X112" i="8"/>
  <c r="B88" i="27"/>
  <c r="A88" s="1"/>
  <c r="X88" i="8"/>
  <c r="B15" i="27"/>
  <c r="A15" s="1"/>
  <c r="X15" i="8"/>
  <c r="B267" i="27"/>
  <c r="A267" s="1"/>
  <c r="X267" i="8"/>
  <c r="B139" i="27"/>
  <c r="A139" s="1"/>
  <c r="X139" i="8"/>
  <c r="B59" i="27"/>
  <c r="A59" s="1"/>
  <c r="X59" i="8"/>
  <c r="B51" i="27"/>
  <c r="A51" s="1"/>
  <c r="X51" i="8"/>
  <c r="B208" i="28"/>
  <c r="B120"/>
  <c r="B171"/>
  <c r="B70"/>
  <c r="B198"/>
  <c r="B51"/>
  <c r="B15"/>
  <c r="B174"/>
  <c r="B242"/>
  <c r="B118"/>
  <c r="B79"/>
  <c r="B233"/>
  <c r="B86"/>
  <c r="B127"/>
  <c r="B182"/>
  <c r="B194"/>
  <c r="B40"/>
  <c r="B202"/>
  <c r="B60"/>
  <c r="B192"/>
  <c r="B69"/>
  <c r="B183"/>
  <c r="B184"/>
  <c r="B158"/>
  <c r="B22"/>
  <c r="B92"/>
  <c r="B195"/>
  <c r="B178"/>
  <c r="B246"/>
  <c r="B204"/>
  <c r="B25"/>
  <c r="B100"/>
  <c r="B139"/>
  <c r="B135"/>
  <c r="B35"/>
  <c r="B104"/>
  <c r="B130"/>
  <c r="B82"/>
  <c r="B5"/>
  <c r="B7"/>
  <c r="B155"/>
  <c r="B58"/>
  <c r="B106"/>
  <c r="B95"/>
  <c r="B210"/>
  <c r="B126"/>
  <c r="B215"/>
  <c r="B94"/>
  <c r="B197"/>
  <c r="B50"/>
  <c r="B123"/>
  <c r="B54"/>
  <c r="B245"/>
  <c r="B227"/>
  <c r="B125"/>
  <c r="B117"/>
  <c r="B203"/>
  <c r="B191"/>
  <c r="B56"/>
  <c r="B39"/>
  <c r="B47"/>
  <c r="B11"/>
  <c r="B3"/>
  <c r="B166"/>
  <c r="B173"/>
  <c r="B175"/>
  <c r="B234"/>
  <c r="B68"/>
  <c r="B211"/>
  <c r="B209"/>
  <c r="B121"/>
  <c r="B146"/>
  <c r="B96"/>
  <c r="B75"/>
  <c r="B176"/>
  <c r="B230"/>
  <c r="B26"/>
  <c r="B220"/>
  <c r="B179"/>
  <c r="B212"/>
  <c r="B84"/>
  <c r="B99"/>
  <c r="B85"/>
  <c r="B14"/>
  <c r="B64"/>
  <c r="B111"/>
  <c r="B144"/>
  <c r="B200"/>
  <c r="B28"/>
  <c r="B249"/>
  <c r="B55"/>
  <c r="B224"/>
  <c r="B36"/>
  <c r="B87"/>
  <c r="B145"/>
  <c r="B29"/>
  <c r="B42"/>
  <c r="B140"/>
  <c r="B187"/>
  <c r="B181"/>
  <c r="B63"/>
  <c r="B32"/>
  <c r="B9"/>
  <c r="B31"/>
  <c r="B226"/>
  <c r="B243"/>
  <c r="B38"/>
  <c r="B141"/>
  <c r="B131"/>
  <c r="B150"/>
  <c r="B134"/>
  <c r="B91"/>
  <c r="B24"/>
  <c r="B188"/>
  <c r="B225"/>
  <c r="B76"/>
  <c r="B237"/>
  <c r="B238"/>
  <c r="B196"/>
  <c r="B213"/>
  <c r="B128"/>
  <c r="B247"/>
  <c r="B129"/>
  <c r="B274" i="27"/>
  <c r="A274" s="1"/>
  <c r="X274" i="8"/>
  <c r="B266" i="27"/>
  <c r="A266" s="1"/>
  <c r="X266" i="8"/>
  <c r="B258" i="27"/>
  <c r="A258" s="1"/>
  <c r="X258" i="8"/>
  <c r="B218" i="27"/>
  <c r="A218" s="1"/>
  <c r="X218" i="8"/>
  <c r="B154" i="27"/>
  <c r="A154" s="1"/>
  <c r="X154" i="8"/>
  <c r="B98" i="27"/>
  <c r="A98" s="1"/>
  <c r="X98" i="8"/>
  <c r="B18" i="19"/>
  <c r="A18" s="1"/>
  <c r="G18" s="1"/>
  <c r="B24"/>
  <c r="A24" s="1"/>
  <c r="G24" s="1"/>
  <c r="B40"/>
  <c r="A40" s="1"/>
  <c r="G40" s="1"/>
  <c r="B56"/>
  <c r="A56" s="1"/>
  <c r="G56" s="1"/>
  <c r="B72"/>
  <c r="A72" s="1"/>
  <c r="G72" s="1"/>
  <c r="B88"/>
  <c r="A88" s="1"/>
  <c r="G88" s="1"/>
  <c r="B104"/>
  <c r="A104" s="1"/>
  <c r="G104" s="1"/>
  <c r="B120"/>
  <c r="A120" s="1"/>
  <c r="G120" s="1"/>
  <c r="B136"/>
  <c r="A136" s="1"/>
  <c r="G136" s="1"/>
  <c r="B152"/>
  <c r="A152" s="1"/>
  <c r="G152" s="1"/>
  <c r="B168"/>
  <c r="A168" s="1"/>
  <c r="G168" s="1"/>
  <c r="B34"/>
  <c r="A34" s="1"/>
  <c r="G34" s="1"/>
  <c r="B50"/>
  <c r="A50" s="1"/>
  <c r="G50" s="1"/>
  <c r="B66"/>
  <c r="A66" s="1"/>
  <c r="G66" s="1"/>
  <c r="B82"/>
  <c r="A82" s="1"/>
  <c r="G82" s="1"/>
  <c r="B98"/>
  <c r="A98" s="1"/>
  <c r="G98" s="1"/>
  <c r="B114"/>
  <c r="A114" s="1"/>
  <c r="G114" s="1"/>
  <c r="B130"/>
  <c r="A130" s="1"/>
  <c r="G130" s="1"/>
  <c r="B146"/>
  <c r="A146" s="1"/>
  <c r="G146" s="1"/>
  <c r="B162"/>
  <c r="A162" s="1"/>
  <c r="G162" s="1"/>
  <c r="B20"/>
  <c r="A20" s="1"/>
  <c r="G20" s="1"/>
  <c r="B36"/>
  <c r="A36" s="1"/>
  <c r="G36" s="1"/>
  <c r="B52"/>
  <c r="A52" s="1"/>
  <c r="G52" s="1"/>
  <c r="B68"/>
  <c r="A68" s="1"/>
  <c r="G68" s="1"/>
  <c r="B84"/>
  <c r="A84" s="1"/>
  <c r="G84" s="1"/>
  <c r="B100"/>
  <c r="A100" s="1"/>
  <c r="G100" s="1"/>
  <c r="B116"/>
  <c r="A116" s="1"/>
  <c r="G116" s="1"/>
  <c r="B132"/>
  <c r="A132" s="1"/>
  <c r="G132" s="1"/>
  <c r="B148"/>
  <c r="A148" s="1"/>
  <c r="G148" s="1"/>
  <c r="B164"/>
  <c r="A164" s="1"/>
  <c r="G164" s="1"/>
  <c r="B22"/>
  <c r="A22" s="1"/>
  <c r="G22" s="1"/>
  <c r="B38"/>
  <c r="A38" s="1"/>
  <c r="G38" s="1"/>
  <c r="B54"/>
  <c r="A54" s="1"/>
  <c r="G54" s="1"/>
  <c r="B70"/>
  <c r="A70" s="1"/>
  <c r="G70" s="1"/>
  <c r="B86"/>
  <c r="A86" s="1"/>
  <c r="G86" s="1"/>
  <c r="B102"/>
  <c r="A102" s="1"/>
  <c r="G102" s="1"/>
  <c r="B118"/>
  <c r="A118" s="1"/>
  <c r="G118" s="1"/>
  <c r="B134"/>
  <c r="A134" s="1"/>
  <c r="G134" s="1"/>
  <c r="B150"/>
  <c r="A150" s="1"/>
  <c r="G150" s="1"/>
  <c r="B166"/>
  <c r="A166" s="1"/>
  <c r="G166" s="1"/>
  <c r="A13" i="30"/>
  <c r="A15"/>
  <c r="A18"/>
  <c r="B25" i="26"/>
  <c r="B51"/>
  <c r="A7" i="29"/>
  <c r="B108" i="30"/>
  <c r="B164"/>
  <c r="B214"/>
  <c r="B109"/>
  <c r="B147"/>
  <c r="B198"/>
  <c r="B157"/>
  <c r="B42"/>
  <c r="B197"/>
  <c r="B243"/>
  <c r="B125"/>
  <c r="B179"/>
  <c r="B26"/>
  <c r="B196"/>
  <c r="B76"/>
  <c r="B238"/>
  <c r="B70"/>
  <c r="B45"/>
  <c r="B177"/>
  <c r="B29"/>
  <c r="B247"/>
  <c r="B191"/>
  <c r="B245"/>
  <c r="B249"/>
  <c r="B140"/>
  <c r="B123"/>
  <c r="B83"/>
  <c r="B236"/>
  <c r="B227"/>
  <c r="B155"/>
  <c r="B37"/>
  <c r="B220"/>
  <c r="B62"/>
  <c r="B60"/>
  <c r="B205"/>
  <c r="B230"/>
  <c r="B92"/>
  <c r="B91"/>
  <c r="B84"/>
  <c r="B100"/>
  <c r="B104"/>
  <c r="B134"/>
  <c r="B169"/>
  <c r="B110"/>
  <c r="B63"/>
  <c r="B67"/>
  <c r="B193"/>
  <c r="B160"/>
  <c r="B89"/>
  <c r="B235"/>
  <c r="B69"/>
  <c r="B122"/>
  <c r="B150"/>
  <c r="B81"/>
  <c r="B52"/>
  <c r="B57"/>
  <c r="B88"/>
  <c r="B126"/>
  <c r="B234"/>
  <c r="B135"/>
  <c r="B202"/>
  <c r="B25"/>
  <c r="B162"/>
  <c r="B105"/>
  <c r="B201"/>
  <c r="B233"/>
  <c r="B82"/>
  <c r="B80"/>
  <c r="B71"/>
  <c r="B44"/>
  <c r="B183"/>
  <c r="B103"/>
  <c r="B131"/>
  <c r="B241"/>
  <c r="B171"/>
  <c r="B27"/>
  <c r="B219"/>
  <c r="B195"/>
  <c r="B75"/>
  <c r="B153"/>
  <c r="B210"/>
  <c r="B217"/>
  <c r="B90"/>
  <c r="B250"/>
  <c r="B87"/>
  <c r="B182"/>
  <c r="B47"/>
  <c r="B65"/>
  <c r="B145"/>
  <c r="B77"/>
  <c r="B158"/>
  <c r="B186"/>
  <c r="B246"/>
  <c r="B16"/>
  <c r="B20"/>
  <c r="B188"/>
  <c r="B54"/>
  <c r="B225"/>
  <c r="B113"/>
  <c r="B86"/>
  <c r="B242"/>
  <c r="B43"/>
  <c r="B128"/>
  <c r="B200"/>
  <c r="B248"/>
  <c r="B143"/>
  <c r="B55"/>
  <c r="B136"/>
  <c r="B151"/>
  <c r="B120"/>
  <c r="B208"/>
  <c r="B231"/>
  <c r="B24"/>
  <c r="B199"/>
  <c r="B223"/>
  <c r="B3"/>
  <c r="B6" i="26"/>
  <c r="C139"/>
  <c r="C166"/>
  <c r="C233"/>
  <c r="C172"/>
  <c r="C83"/>
  <c r="C188"/>
  <c r="C248"/>
  <c r="C160"/>
  <c r="C80"/>
  <c r="C136"/>
  <c r="C222"/>
  <c r="C171"/>
  <c r="C58"/>
  <c r="C114"/>
  <c r="C128"/>
  <c r="C93"/>
  <c r="C214"/>
  <c r="C104"/>
  <c r="C161"/>
  <c r="C223"/>
  <c r="C109"/>
  <c r="C173"/>
  <c r="C112"/>
  <c r="C181"/>
  <c r="C78"/>
  <c r="C103"/>
  <c r="C141"/>
  <c r="C162"/>
  <c r="C206"/>
  <c r="C185"/>
  <c r="C111"/>
  <c r="C237"/>
  <c r="C187"/>
  <c r="C157"/>
  <c r="C209"/>
  <c r="C108"/>
  <c r="C97"/>
  <c r="C235"/>
  <c r="C120"/>
  <c r="C183"/>
  <c r="C163"/>
  <c r="C220"/>
  <c r="C170"/>
  <c r="C105"/>
  <c r="C147"/>
  <c r="C88"/>
  <c r="C179"/>
  <c r="C244"/>
  <c r="C151"/>
  <c r="C246"/>
  <c r="C142"/>
  <c r="C193"/>
  <c r="C251"/>
  <c r="C224"/>
  <c r="C211"/>
  <c r="C81"/>
  <c r="C132"/>
  <c r="C131"/>
  <c r="C143"/>
  <c r="C156"/>
  <c r="C207"/>
  <c r="C189"/>
  <c r="C99"/>
  <c r="C231"/>
  <c r="C92"/>
  <c r="C122"/>
  <c r="C186"/>
  <c r="C69"/>
  <c r="C148"/>
  <c r="C65"/>
  <c r="C85"/>
  <c r="C192"/>
  <c r="C164"/>
  <c r="C236"/>
  <c r="C234"/>
  <c r="C190"/>
  <c r="C137"/>
  <c r="C74"/>
  <c r="C241"/>
  <c r="C75"/>
  <c r="C90"/>
  <c r="C124"/>
  <c r="C216"/>
  <c r="C123"/>
  <c r="C102"/>
  <c r="C76"/>
  <c r="C118"/>
  <c r="C242"/>
  <c r="C182"/>
  <c r="C61"/>
  <c r="C159"/>
  <c r="C219"/>
  <c r="C175"/>
  <c r="C130"/>
  <c r="C167"/>
  <c r="C152"/>
  <c r="C135"/>
  <c r="C194"/>
  <c r="C116"/>
  <c r="C250"/>
  <c r="X58" i="8"/>
  <c r="X30"/>
  <c r="X90"/>
  <c r="X10"/>
  <c r="X22"/>
  <c r="V115" i="31"/>
  <c r="X115"/>
  <c r="Z122"/>
  <c r="X122"/>
  <c r="W33"/>
  <c r="V33"/>
  <c r="Y6"/>
  <c r="W6"/>
  <c r="Z6"/>
  <c r="W167"/>
  <c r="V167"/>
  <c r="W198"/>
  <c r="V198"/>
  <c r="X198"/>
  <c r="W24"/>
  <c r="X24"/>
  <c r="Z146"/>
  <c r="Y146"/>
  <c r="A251" i="32"/>
  <c r="A80"/>
  <c r="A100"/>
  <c r="A217"/>
  <c r="A8"/>
  <c r="A208"/>
  <c r="A186"/>
  <c r="A90"/>
  <c r="A92"/>
  <c r="A240"/>
  <c r="A102"/>
  <c r="A234"/>
  <c r="A70"/>
  <c r="A141"/>
  <c r="A215"/>
  <c r="A127"/>
  <c r="A202"/>
  <c r="A182"/>
  <c r="A121"/>
  <c r="A3"/>
  <c r="A130"/>
  <c r="A87"/>
  <c r="A250"/>
  <c r="A115"/>
  <c r="A138"/>
  <c r="A18"/>
  <c r="A157"/>
  <c r="A140"/>
  <c r="A247"/>
  <c r="A37"/>
  <c r="A119"/>
  <c r="A60"/>
  <c r="A166"/>
  <c r="A22"/>
  <c r="A106"/>
  <c r="A82"/>
  <c r="A105"/>
  <c r="A5"/>
  <c r="A4"/>
  <c r="A237"/>
  <c r="A205"/>
  <c r="A68"/>
  <c r="A192"/>
  <c r="A49"/>
  <c r="A114"/>
  <c r="A62"/>
  <c r="A145"/>
  <c r="A53"/>
  <c r="A225"/>
  <c r="A223"/>
  <c r="A221"/>
  <c r="A184"/>
  <c r="A94"/>
  <c r="A89"/>
  <c r="A84"/>
  <c r="A224"/>
  <c r="A160"/>
  <c r="A58"/>
  <c r="A125"/>
  <c r="A158"/>
  <c r="A246"/>
  <c r="A136"/>
  <c r="A149"/>
  <c r="A220"/>
  <c r="A27"/>
  <c r="A161"/>
  <c r="A46"/>
  <c r="A19"/>
  <c r="A48"/>
  <c r="A131"/>
  <c r="A212"/>
  <c r="A9"/>
  <c r="A216"/>
  <c r="A171"/>
  <c r="A111"/>
  <c r="A104"/>
  <c r="A207"/>
  <c r="A242"/>
  <c r="A123"/>
  <c r="A233"/>
  <c r="A231"/>
  <c r="A50"/>
  <c r="A13"/>
  <c r="A78"/>
  <c r="A30"/>
  <c r="A148"/>
  <c r="A152"/>
  <c r="A124"/>
  <c r="A168"/>
  <c r="A67"/>
  <c r="A179"/>
  <c r="A154"/>
  <c r="A86"/>
  <c r="A23"/>
  <c r="A175"/>
  <c r="A101"/>
  <c r="A81"/>
  <c r="A36"/>
  <c r="A142"/>
  <c r="A91"/>
  <c r="A97"/>
  <c r="A187"/>
  <c r="A185"/>
  <c r="A213"/>
  <c r="A199"/>
  <c r="A72"/>
  <c r="A210"/>
  <c r="A198"/>
  <c r="A107"/>
  <c r="A64"/>
  <c r="A110"/>
  <c r="A103"/>
  <c r="A203"/>
  <c r="A44"/>
  <c r="A201"/>
  <c r="A163"/>
  <c r="A180"/>
  <c r="A113"/>
  <c r="A150"/>
  <c r="A144"/>
  <c r="A116"/>
  <c r="A14"/>
  <c r="A122"/>
  <c r="A61"/>
  <c r="A196"/>
  <c r="A235"/>
  <c r="J9" i="31"/>
  <c r="AF25" l="1"/>
  <c r="AF22"/>
  <c r="AF24"/>
  <c r="AF26"/>
  <c r="AF23"/>
  <c r="AF18"/>
  <c r="AF20"/>
  <c r="AF17"/>
  <c r="AF16"/>
  <c r="AF19"/>
  <c r="AF13"/>
  <c r="AF10"/>
  <c r="AF14"/>
  <c r="AF12"/>
  <c r="AF11"/>
  <c r="A35" i="30"/>
  <c r="A200"/>
  <c r="A143"/>
  <c r="A104"/>
  <c r="A19"/>
  <c r="A136"/>
  <c r="A216"/>
  <c r="A151"/>
  <c r="A120"/>
  <c r="A224"/>
  <c r="A175"/>
  <c r="A88"/>
  <c r="A43"/>
  <c r="A228"/>
  <c r="A159"/>
  <c r="A239"/>
  <c r="A234"/>
  <c r="A146"/>
  <c r="A90"/>
  <c r="A194"/>
  <c r="A105"/>
  <c r="A107"/>
  <c r="A25"/>
  <c r="A160"/>
  <c r="A152"/>
  <c r="A48"/>
  <c r="A183"/>
  <c r="A81"/>
  <c r="A223"/>
  <c r="A202"/>
  <c r="A242"/>
  <c r="A150"/>
  <c r="A102"/>
  <c r="A113"/>
  <c r="A173"/>
  <c r="A49"/>
  <c r="A131"/>
  <c r="A99"/>
  <c r="A27"/>
  <c r="A167"/>
  <c r="A94"/>
  <c r="A28"/>
  <c r="A103"/>
  <c r="A106"/>
  <c r="A129"/>
  <c r="A33"/>
  <c r="A195"/>
  <c r="A188"/>
  <c r="A215"/>
  <c r="A59"/>
  <c r="A209"/>
  <c r="A36"/>
  <c r="A30"/>
  <c r="A170"/>
  <c r="A244"/>
  <c r="A138"/>
  <c r="A67"/>
  <c r="A246"/>
  <c r="A134"/>
  <c r="A154"/>
  <c r="A82"/>
  <c r="A161"/>
  <c r="A210"/>
  <c r="A225"/>
  <c r="A54"/>
  <c r="A20"/>
  <c r="A79"/>
  <c r="A176"/>
  <c r="A114"/>
  <c r="A139"/>
  <c r="A226"/>
  <c r="A121"/>
  <c r="A23"/>
  <c r="A241"/>
  <c r="A57"/>
  <c r="A247"/>
  <c r="A227"/>
  <c r="A197"/>
  <c r="A74"/>
  <c r="A50"/>
  <c r="A56"/>
  <c r="A109"/>
  <c r="A221"/>
  <c r="A164"/>
  <c r="A213"/>
  <c r="A148"/>
  <c r="A229"/>
  <c r="A133"/>
  <c r="A237"/>
  <c r="A70"/>
  <c r="A187"/>
  <c r="A132"/>
  <c r="A76"/>
  <c r="A149"/>
  <c r="A34"/>
  <c r="A64"/>
  <c r="A91"/>
  <c r="A236"/>
  <c r="A117"/>
  <c r="A222"/>
  <c r="A68"/>
  <c r="A249"/>
  <c r="A168"/>
  <c r="A214"/>
  <c r="A66"/>
  <c r="A189"/>
  <c r="A100"/>
  <c r="A84"/>
  <c r="A177"/>
  <c r="A165"/>
  <c r="A45"/>
  <c r="A230"/>
  <c r="A140"/>
  <c r="A205"/>
  <c r="A141"/>
  <c r="A155"/>
  <c r="G7" i="29"/>
  <c r="A128" i="30"/>
  <c r="A211"/>
  <c r="A127"/>
  <c r="A40"/>
  <c r="A51"/>
  <c r="A144"/>
  <c r="A240"/>
  <c r="A95"/>
  <c r="A87"/>
  <c r="A184"/>
  <c r="A207"/>
  <c r="A118"/>
  <c r="A31"/>
  <c r="A208"/>
  <c r="A248"/>
  <c r="A24"/>
  <c r="A65"/>
  <c r="A46"/>
  <c r="A122"/>
  <c r="A22"/>
  <c r="A185"/>
  <c r="A153"/>
  <c r="A203"/>
  <c r="A111"/>
  <c r="A219"/>
  <c r="A171"/>
  <c r="A130"/>
  <c r="A44"/>
  <c r="A71"/>
  <c r="A80"/>
  <c r="A126"/>
  <c r="A158"/>
  <c r="A190"/>
  <c r="A142"/>
  <c r="A38"/>
  <c r="A69"/>
  <c r="A162"/>
  <c r="A32"/>
  <c r="A89"/>
  <c r="A55"/>
  <c r="A135"/>
  <c r="A96"/>
  <c r="A174"/>
  <c r="A77"/>
  <c r="A52"/>
  <c r="A218"/>
  <c r="A217"/>
  <c r="A166"/>
  <c r="A75"/>
  <c r="A235"/>
  <c r="A119"/>
  <c r="A192"/>
  <c r="A145"/>
  <c r="A63"/>
  <c r="A169"/>
  <c r="A110"/>
  <c r="A193"/>
  <c r="A98"/>
  <c r="A231"/>
  <c r="A182"/>
  <c r="A250"/>
  <c r="A86"/>
  <c r="A233"/>
  <c r="A61"/>
  <c r="A178"/>
  <c r="A201"/>
  <c r="A180"/>
  <c r="A97"/>
  <c r="A112"/>
  <c r="A232"/>
  <c r="A137"/>
  <c r="A199"/>
  <c r="A41"/>
  <c r="A73"/>
  <c r="A47"/>
  <c r="A186"/>
  <c r="A39"/>
  <c r="A212"/>
  <c r="A93"/>
  <c r="A58"/>
  <c r="A123"/>
  <c r="A21"/>
  <c r="A85"/>
  <c r="A191"/>
  <c r="A115"/>
  <c r="A179"/>
  <c r="A53"/>
  <c r="A172"/>
  <c r="A198"/>
  <c r="A147"/>
  <c r="A181"/>
  <c r="A204"/>
  <c r="A163"/>
  <c r="A220"/>
  <c r="A37"/>
  <c r="A116"/>
  <c r="A26"/>
  <c r="A125"/>
  <c r="A243"/>
  <c r="A156"/>
  <c r="A42"/>
  <c r="A157"/>
  <c r="A251"/>
  <c r="A60"/>
  <c r="A245"/>
  <c r="A78"/>
  <c r="A108"/>
  <c r="A124"/>
  <c r="A29"/>
  <c r="A206"/>
  <c r="A92"/>
  <c r="A83"/>
  <c r="A72"/>
  <c r="A101"/>
  <c r="A238"/>
  <c r="A62"/>
  <c r="A196"/>
  <c r="J11" i="29"/>
  <c r="AB7"/>
  <c r="J9" s="1"/>
  <c r="AB6"/>
  <c r="J18" i="27"/>
  <c r="AB7"/>
  <c r="J9" s="1"/>
  <c r="AB6"/>
  <c r="J11"/>
  <c r="AC7" i="19"/>
  <c r="J9" s="1"/>
  <c r="G7"/>
  <c r="J11"/>
  <c r="AC6"/>
  <c r="C29" i="16"/>
  <c r="D29"/>
  <c r="B29"/>
  <c r="B45"/>
  <c r="C45"/>
  <c r="D45"/>
  <c r="B61"/>
  <c r="D61"/>
  <c r="C61"/>
  <c r="B77"/>
  <c r="D77"/>
  <c r="C77"/>
  <c r="C93"/>
  <c r="D93"/>
  <c r="B93"/>
  <c r="B36"/>
  <c r="D36"/>
  <c r="C36"/>
  <c r="B68"/>
  <c r="D68"/>
  <c r="C68"/>
  <c r="D34"/>
  <c r="B34"/>
  <c r="C34"/>
  <c r="B54"/>
  <c r="C54"/>
  <c r="D54"/>
  <c r="D94"/>
  <c r="C94"/>
  <c r="B94"/>
  <c r="B21"/>
  <c r="D21"/>
  <c r="C21"/>
  <c r="B57"/>
  <c r="C57"/>
  <c r="D57"/>
  <c r="C89"/>
  <c r="D89"/>
  <c r="B89"/>
  <c r="D60"/>
  <c r="B60"/>
  <c r="C60"/>
  <c r="B18"/>
  <c r="C18"/>
  <c r="D18"/>
  <c r="C22"/>
  <c r="B22"/>
  <c r="D22"/>
  <c r="B9"/>
  <c r="D9"/>
  <c r="C9"/>
  <c r="C81"/>
  <c r="B81"/>
  <c r="D81"/>
  <c r="D44"/>
  <c r="B44"/>
  <c r="C44"/>
  <c r="D2"/>
  <c r="B2"/>
  <c r="C2"/>
  <c r="B4"/>
  <c r="D4"/>
  <c r="C4"/>
  <c r="D103"/>
  <c r="C103"/>
  <c r="B103"/>
  <c r="D119"/>
  <c r="B119"/>
  <c r="C119"/>
  <c r="D135"/>
  <c r="C135"/>
  <c r="B135"/>
  <c r="D98"/>
  <c r="B98"/>
  <c r="C98"/>
  <c r="D114"/>
  <c r="C114"/>
  <c r="B114"/>
  <c r="D130"/>
  <c r="B130"/>
  <c r="C130"/>
  <c r="B171"/>
  <c r="C171"/>
  <c r="D171"/>
  <c r="B179"/>
  <c r="D179"/>
  <c r="C179"/>
  <c r="B187"/>
  <c r="C187"/>
  <c r="D187"/>
  <c r="B195"/>
  <c r="D195"/>
  <c r="C195"/>
  <c r="D149"/>
  <c r="B149"/>
  <c r="C149"/>
  <c r="D157"/>
  <c r="C157"/>
  <c r="B157"/>
  <c r="D165"/>
  <c r="B165"/>
  <c r="C165"/>
  <c r="C209"/>
  <c r="D209"/>
  <c r="B209"/>
  <c r="B220"/>
  <c r="C220"/>
  <c r="D220"/>
  <c r="B236"/>
  <c r="D236"/>
  <c r="C236"/>
  <c r="B215"/>
  <c r="C215"/>
  <c r="D215"/>
  <c r="C243"/>
  <c r="D243"/>
  <c r="B243"/>
  <c r="C259"/>
  <c r="B259"/>
  <c r="D259"/>
  <c r="C275"/>
  <c r="D275"/>
  <c r="B275"/>
  <c r="C217"/>
  <c r="D217"/>
  <c r="B217"/>
  <c r="B244"/>
  <c r="D244"/>
  <c r="C244"/>
  <c r="B260"/>
  <c r="D260"/>
  <c r="C260"/>
  <c r="B276"/>
  <c r="D276"/>
  <c r="C276"/>
  <c r="D65"/>
  <c r="B65"/>
  <c r="C65"/>
  <c r="C105"/>
  <c r="B105"/>
  <c r="D105"/>
  <c r="C121"/>
  <c r="B121"/>
  <c r="D121"/>
  <c r="C137"/>
  <c r="B137"/>
  <c r="D137"/>
  <c r="C100"/>
  <c r="B100"/>
  <c r="D100"/>
  <c r="C116"/>
  <c r="B116"/>
  <c r="D116"/>
  <c r="C132"/>
  <c r="B132"/>
  <c r="D132"/>
  <c r="C172"/>
  <c r="D172"/>
  <c r="B172"/>
  <c r="C180"/>
  <c r="D180"/>
  <c r="B180"/>
  <c r="C190"/>
  <c r="D190"/>
  <c r="B190"/>
  <c r="B144"/>
  <c r="C144"/>
  <c r="D144"/>
  <c r="B152"/>
  <c r="C152"/>
  <c r="D152"/>
  <c r="B164"/>
  <c r="C164"/>
  <c r="D164"/>
  <c r="C214"/>
  <c r="D214"/>
  <c r="B214"/>
  <c r="B199"/>
  <c r="C199"/>
  <c r="D199"/>
  <c r="B245"/>
  <c r="D245"/>
  <c r="C245"/>
  <c r="B273"/>
  <c r="D273"/>
  <c r="C273"/>
  <c r="C237"/>
  <c r="D237"/>
  <c r="B237"/>
  <c r="B254"/>
  <c r="D254"/>
  <c r="C254"/>
  <c r="B278"/>
  <c r="D278"/>
  <c r="C278"/>
  <c r="B162"/>
  <c r="C162"/>
  <c r="D162"/>
  <c r="C218"/>
  <c r="D218"/>
  <c r="B218"/>
  <c r="C227"/>
  <c r="D227"/>
  <c r="B227"/>
  <c r="B269"/>
  <c r="D269"/>
  <c r="C269"/>
  <c r="B274"/>
  <c r="D274"/>
  <c r="C274"/>
  <c r="T8"/>
  <c r="K9" s="1"/>
  <c r="Q5" i="13" s="1"/>
  <c r="T10" i="16"/>
  <c r="K11" s="1"/>
  <c r="Q7" i="13" s="1"/>
  <c r="T7" i="16"/>
  <c r="K8" s="1"/>
  <c r="Q4" i="13" s="1"/>
  <c r="T9" i="16"/>
  <c r="K10" s="1"/>
  <c r="Q6" i="13" s="1"/>
  <c r="T11" i="16"/>
  <c r="K12" s="1"/>
  <c r="Q8" i="13" s="1"/>
  <c r="AN10" i="31"/>
  <c r="AN12" s="1"/>
  <c r="J11"/>
  <c r="AC6" i="25"/>
  <c r="J13"/>
  <c r="AO11"/>
  <c r="AC7"/>
  <c r="J9" s="1"/>
  <c r="B37" i="16"/>
  <c r="D37"/>
  <c r="C37"/>
  <c r="D53"/>
  <c r="C53"/>
  <c r="B53"/>
  <c r="D69"/>
  <c r="B69"/>
  <c r="C69"/>
  <c r="D85"/>
  <c r="B85"/>
  <c r="C85"/>
  <c r="B20"/>
  <c r="C20"/>
  <c r="D20"/>
  <c r="D52"/>
  <c r="C52"/>
  <c r="B52"/>
  <c r="D84"/>
  <c r="B84"/>
  <c r="C84"/>
  <c r="D66"/>
  <c r="C66"/>
  <c r="B66"/>
  <c r="D30"/>
  <c r="C30"/>
  <c r="B30"/>
  <c r="C3"/>
  <c r="D3"/>
  <c r="B3"/>
  <c r="C41"/>
  <c r="B41"/>
  <c r="D41"/>
  <c r="D73"/>
  <c r="C73"/>
  <c r="B73"/>
  <c r="D28"/>
  <c r="B28"/>
  <c r="C28"/>
  <c r="D92"/>
  <c r="C92"/>
  <c r="B92"/>
  <c r="C82"/>
  <c r="D82"/>
  <c r="B82"/>
  <c r="B62"/>
  <c r="D62"/>
  <c r="C62"/>
  <c r="D49"/>
  <c r="C49"/>
  <c r="B49"/>
  <c r="D8"/>
  <c r="B8"/>
  <c r="C8"/>
  <c r="B50"/>
  <c r="D50"/>
  <c r="C50"/>
  <c r="D33"/>
  <c r="B33"/>
  <c r="C33"/>
  <c r="C76"/>
  <c r="D76"/>
  <c r="B76"/>
  <c r="C111"/>
  <c r="B111"/>
  <c r="D111"/>
  <c r="C127"/>
  <c r="B127"/>
  <c r="D127"/>
  <c r="C141"/>
  <c r="D141"/>
  <c r="B141"/>
  <c r="C106"/>
  <c r="B106"/>
  <c r="D106"/>
  <c r="C122"/>
  <c r="B122"/>
  <c r="D122"/>
  <c r="C138"/>
  <c r="B138"/>
  <c r="D138"/>
  <c r="C175"/>
  <c r="D175"/>
  <c r="B175"/>
  <c r="C183"/>
  <c r="D183"/>
  <c r="B183"/>
  <c r="C191"/>
  <c r="D191"/>
  <c r="B191"/>
  <c r="B145"/>
  <c r="C145"/>
  <c r="D145"/>
  <c r="B153"/>
  <c r="C153"/>
  <c r="D153"/>
  <c r="B161"/>
  <c r="C161"/>
  <c r="D161"/>
  <c r="B205"/>
  <c r="D205"/>
  <c r="C205"/>
  <c r="B213"/>
  <c r="D213"/>
  <c r="C213"/>
  <c r="C228"/>
  <c r="D228"/>
  <c r="B228"/>
  <c r="B200"/>
  <c r="C200"/>
  <c r="D200"/>
  <c r="C231"/>
  <c r="D231"/>
  <c r="B231"/>
  <c r="B251"/>
  <c r="D251"/>
  <c r="C251"/>
  <c r="B267"/>
  <c r="D267"/>
  <c r="C267"/>
  <c r="B283"/>
  <c r="D283"/>
  <c r="C283"/>
  <c r="B233"/>
  <c r="C233"/>
  <c r="D233"/>
  <c r="C252"/>
  <c r="D252"/>
  <c r="B252"/>
  <c r="C268"/>
  <c r="B268"/>
  <c r="D268"/>
  <c r="C284"/>
  <c r="D284"/>
  <c r="B284"/>
  <c r="C86"/>
  <c r="D86"/>
  <c r="B86"/>
  <c r="D113"/>
  <c r="C113"/>
  <c r="B113"/>
  <c r="D129"/>
  <c r="B129"/>
  <c r="C129"/>
  <c r="B142"/>
  <c r="C142"/>
  <c r="D142"/>
  <c r="D108"/>
  <c r="B108"/>
  <c r="C108"/>
  <c r="D124"/>
  <c r="C124"/>
  <c r="B124"/>
  <c r="B168"/>
  <c r="D168"/>
  <c r="C168"/>
  <c r="B176"/>
  <c r="C176"/>
  <c r="D176"/>
  <c r="B186"/>
  <c r="D186"/>
  <c r="C186"/>
  <c r="B194"/>
  <c r="C194"/>
  <c r="D194"/>
  <c r="D148"/>
  <c r="C148"/>
  <c r="B148"/>
  <c r="D158"/>
  <c r="B158"/>
  <c r="C158"/>
  <c r="C208"/>
  <c r="D208"/>
  <c r="B208"/>
  <c r="B226"/>
  <c r="C226"/>
  <c r="D226"/>
  <c r="B219"/>
  <c r="D219"/>
  <c r="C219"/>
  <c r="C257"/>
  <c r="B257"/>
  <c r="D257"/>
  <c r="B221"/>
  <c r="D221"/>
  <c r="C221"/>
  <c r="C246"/>
  <c r="B246"/>
  <c r="D246"/>
  <c r="C266"/>
  <c r="D266"/>
  <c r="B266"/>
  <c r="B184"/>
  <c r="C184"/>
  <c r="D184"/>
  <c r="C206"/>
  <c r="D206"/>
  <c r="B206"/>
  <c r="B238"/>
  <c r="C238"/>
  <c r="D238"/>
  <c r="C249"/>
  <c r="D249"/>
  <c r="B249"/>
  <c r="C285"/>
  <c r="B285"/>
  <c r="D285"/>
  <c r="D13"/>
  <c r="B13"/>
  <c r="C13"/>
  <c r="U9"/>
  <c r="K16" s="1"/>
  <c r="Q12" i="13" s="1"/>
  <c r="U11" i="16"/>
  <c r="K18" s="1"/>
  <c r="Q14" i="13" s="1"/>
  <c r="U8" i="16"/>
  <c r="K15" s="1"/>
  <c r="Q11" i="13" s="1"/>
  <c r="U10" i="16"/>
  <c r="K17" s="1"/>
  <c r="Q13" i="13" s="1"/>
  <c r="U7" i="16"/>
  <c r="K14" s="1"/>
  <c r="Q10" i="13" s="1"/>
  <c r="V8" i="16"/>
  <c r="K21" s="1"/>
  <c r="Q17" i="13" s="1"/>
  <c r="V10" i="16"/>
  <c r="K23" s="1"/>
  <c r="Q19" i="13" s="1"/>
  <c r="V7" i="16"/>
  <c r="K20" s="1"/>
  <c r="Q16" i="13" s="1"/>
  <c r="V9" i="16"/>
  <c r="K22" s="1"/>
  <c r="Q18" i="13" s="1"/>
  <c r="V11" i="16"/>
  <c r="K24" s="1"/>
  <c r="Q20" i="13" s="1"/>
  <c r="V180" i="25" l="1"/>
  <c r="V152"/>
  <c r="V189"/>
  <c r="V101"/>
  <c r="V224"/>
  <c r="V119"/>
  <c r="V62"/>
  <c r="V121"/>
  <c r="V238"/>
  <c r="V197"/>
  <c r="V263"/>
  <c r="V96"/>
  <c r="V210"/>
  <c r="V206"/>
  <c r="V172"/>
  <c r="V103"/>
  <c r="V192"/>
  <c r="V76"/>
  <c r="V169"/>
  <c r="V148"/>
  <c r="V79"/>
  <c r="V186"/>
  <c r="V281"/>
  <c r="V195"/>
  <c r="V61"/>
  <c r="V132"/>
  <c r="V258"/>
  <c r="V50"/>
  <c r="V185"/>
  <c r="V240"/>
  <c r="V38"/>
  <c r="V166"/>
  <c r="V237"/>
  <c r="V43"/>
  <c r="V228"/>
  <c r="V49"/>
  <c r="V116"/>
  <c r="V279"/>
  <c r="V277"/>
  <c r="V260"/>
  <c r="V110"/>
  <c r="V74"/>
  <c r="V198"/>
  <c r="V244"/>
  <c r="V84"/>
  <c r="V8"/>
  <c r="V168"/>
  <c r="V94"/>
  <c r="V271"/>
  <c r="V232"/>
  <c r="V33"/>
  <c r="V208"/>
  <c r="V191"/>
  <c r="V257"/>
  <c r="V44"/>
  <c r="V147"/>
  <c r="V167"/>
  <c r="V156"/>
  <c r="V267"/>
  <c r="V219"/>
  <c r="V161"/>
  <c r="V193"/>
  <c r="V182"/>
  <c r="V30"/>
  <c r="V145"/>
  <c r="V223"/>
  <c r="V252"/>
  <c r="V173"/>
  <c r="V40"/>
  <c r="V199"/>
  <c r="V245"/>
  <c r="V212"/>
  <c r="V128"/>
  <c r="V16"/>
  <c r="V201"/>
  <c r="V134"/>
  <c r="V102"/>
  <c r="V124"/>
  <c r="V207"/>
  <c r="V23"/>
  <c r="V122"/>
  <c r="V242"/>
  <c r="V236"/>
  <c r="V203"/>
  <c r="V31"/>
  <c r="V151"/>
  <c r="V229"/>
  <c r="V265"/>
  <c r="V284"/>
  <c r="V28"/>
  <c r="V137"/>
  <c r="V273"/>
  <c r="V278"/>
  <c r="V235"/>
  <c r="V59"/>
  <c r="V17"/>
  <c r="V222"/>
  <c r="V80"/>
  <c r="V175"/>
  <c r="V82"/>
  <c r="V226"/>
  <c r="V194"/>
  <c r="V72"/>
  <c r="V135"/>
  <c r="V14"/>
  <c r="V188"/>
  <c r="V139"/>
  <c r="V66"/>
  <c r="V196"/>
  <c r="V120"/>
  <c r="V220"/>
  <c r="V15"/>
  <c r="V162"/>
  <c r="V89"/>
  <c r="V213"/>
  <c r="V27"/>
  <c r="V262"/>
  <c r="V231"/>
  <c r="V255"/>
  <c r="V171"/>
  <c r="V69"/>
  <c r="V227"/>
  <c r="V67"/>
  <c r="V264"/>
  <c r="V24"/>
  <c r="V160"/>
  <c r="V141"/>
  <c r="V140"/>
  <c r="V10"/>
  <c r="V144"/>
  <c r="V270"/>
  <c r="V127"/>
  <c r="V88"/>
  <c r="V58"/>
  <c r="V184"/>
  <c r="V133"/>
  <c r="V214"/>
  <c r="V181"/>
  <c r="V90"/>
  <c r="V125"/>
  <c r="V205"/>
  <c r="V57"/>
  <c r="V204"/>
  <c r="V117"/>
  <c r="V285"/>
  <c r="V108"/>
  <c r="V107"/>
  <c r="V142"/>
  <c r="V19"/>
  <c r="V75"/>
  <c r="V179"/>
  <c r="V114"/>
  <c r="V176"/>
  <c r="V42"/>
  <c r="V202"/>
  <c r="V104"/>
  <c r="V187"/>
  <c r="V216"/>
  <c r="V51"/>
  <c r="V282"/>
  <c r="V155"/>
  <c r="V174"/>
  <c r="V251"/>
  <c r="V92"/>
  <c r="V115"/>
  <c r="V100"/>
  <c r="V190"/>
  <c r="V98"/>
  <c r="V154"/>
  <c r="V81"/>
  <c r="V170"/>
  <c r="V225"/>
  <c r="V97"/>
  <c r="V266"/>
  <c r="V118"/>
  <c r="V99"/>
  <c r="V7"/>
  <c r="V41"/>
  <c r="V253"/>
  <c r="V35"/>
  <c r="V261"/>
  <c r="V77"/>
  <c r="V234"/>
  <c r="V25"/>
  <c r="V259"/>
  <c r="V268"/>
  <c r="V105"/>
  <c r="V286"/>
  <c r="V200"/>
  <c r="V159"/>
  <c r="V243"/>
  <c r="V73"/>
  <c r="V146"/>
  <c r="V4"/>
  <c r="V248"/>
  <c r="V21"/>
  <c r="V183"/>
  <c r="V123"/>
  <c r="V63"/>
  <c r="V177"/>
  <c r="V230"/>
  <c r="V85"/>
  <c r="V93"/>
  <c r="V215"/>
  <c r="V165"/>
  <c r="V283"/>
  <c r="V111"/>
  <c r="V157"/>
  <c r="V272"/>
  <c r="V13"/>
  <c r="V158"/>
  <c r="V269"/>
  <c r="V150"/>
  <c r="V29"/>
  <c r="V9"/>
  <c r="V70"/>
  <c r="V45"/>
  <c r="V83"/>
  <c r="V87"/>
  <c r="V126"/>
  <c r="V26"/>
  <c r="V91"/>
  <c r="V113"/>
  <c r="V11"/>
  <c r="V241"/>
  <c r="V112"/>
  <c r="V164"/>
  <c r="V274"/>
  <c r="V153"/>
  <c r="V37"/>
  <c r="V211"/>
  <c r="V55"/>
  <c r="V280"/>
  <c r="V247"/>
  <c r="V239"/>
  <c r="V250"/>
  <c r="V109"/>
  <c r="V78"/>
  <c r="V12"/>
  <c r="V106"/>
  <c r="V22"/>
  <c r="V209"/>
  <c r="V131"/>
  <c r="V136"/>
  <c r="V5"/>
  <c r="J8"/>
  <c r="V254"/>
  <c r="V46"/>
  <c r="V54"/>
  <c r="V71"/>
  <c r="V143"/>
  <c r="V233"/>
  <c r="V53"/>
  <c r="V129"/>
  <c r="V149"/>
  <c r="V246"/>
  <c r="V275"/>
  <c r="V86"/>
  <c r="V95"/>
  <c r="V217"/>
  <c r="V221"/>
  <c r="V130"/>
  <c r="V163"/>
  <c r="V276"/>
  <c r="V218"/>
  <c r="V178"/>
  <c r="V249"/>
  <c r="V32"/>
  <c r="V256"/>
  <c r="V20"/>
  <c r="V138"/>
  <c r="M6" i="31"/>
  <c r="N6" s="1"/>
  <c r="O6" s="1"/>
  <c r="P6" s="1"/>
  <c r="M11"/>
  <c r="N11" s="1"/>
  <c r="O11" s="1"/>
  <c r="P11" s="1"/>
  <c r="M5"/>
  <c r="N5" s="1"/>
  <c r="O5" s="1"/>
  <c r="P5" s="1"/>
  <c r="M18"/>
  <c r="N18" s="1"/>
  <c r="O18" s="1"/>
  <c r="P18" s="1"/>
  <c r="M13"/>
  <c r="N13" s="1"/>
  <c r="O13" s="1"/>
  <c r="P13" s="1"/>
  <c r="M20"/>
  <c r="N20" s="1"/>
  <c r="O20" s="1"/>
  <c r="P20" s="1"/>
  <c r="M8"/>
  <c r="N8" s="1"/>
  <c r="O8" s="1"/>
  <c r="P8" s="1"/>
  <c r="M17"/>
  <c r="N17" s="1"/>
  <c r="O17" s="1"/>
  <c r="P17" s="1"/>
  <c r="M19"/>
  <c r="N19" s="1"/>
  <c r="O19" s="1"/>
  <c r="P19" s="1"/>
  <c r="M12"/>
  <c r="N12" s="1"/>
  <c r="O12" s="1"/>
  <c r="P12" s="1"/>
  <c r="M7"/>
  <c r="N7" s="1"/>
  <c r="O7" s="1"/>
  <c r="P7" s="1"/>
  <c r="M14"/>
  <c r="N14" s="1"/>
  <c r="O14" s="1"/>
  <c r="P14" s="1"/>
  <c r="J9" i="16"/>
  <c r="J10"/>
  <c r="J11"/>
  <c r="J12"/>
  <c r="J8"/>
  <c r="J13" i="19"/>
  <c r="AO10"/>
  <c r="AO12" s="1"/>
  <c r="U152" i="27"/>
  <c r="U195"/>
  <c r="U263"/>
  <c r="U15"/>
  <c r="U221"/>
  <c r="U10"/>
  <c r="U197"/>
  <c r="U220"/>
  <c r="U164"/>
  <c r="U176"/>
  <c r="U92"/>
  <c r="U148"/>
  <c r="U106"/>
  <c r="U9"/>
  <c r="U169"/>
  <c r="U98"/>
  <c r="U8"/>
  <c r="U256"/>
  <c r="U223"/>
  <c r="U101"/>
  <c r="U14"/>
  <c r="U91"/>
  <c r="U31"/>
  <c r="U249"/>
  <c r="U247"/>
  <c r="U159"/>
  <c r="U214"/>
  <c r="U137"/>
  <c r="U273"/>
  <c r="U239"/>
  <c r="U118"/>
  <c r="U268"/>
  <c r="U252"/>
  <c r="U166"/>
  <c r="U187"/>
  <c r="U201"/>
  <c r="U248"/>
  <c r="U32"/>
  <c r="U283"/>
  <c r="U76"/>
  <c r="U90"/>
  <c r="U11"/>
  <c r="J8"/>
  <c r="U276"/>
  <c r="U149"/>
  <c r="U233"/>
  <c r="U19"/>
  <c r="U147"/>
  <c r="U228"/>
  <c r="U75"/>
  <c r="U17"/>
  <c r="U232"/>
  <c r="U104"/>
  <c r="U45"/>
  <c r="U156"/>
  <c r="U172"/>
  <c r="U50"/>
  <c r="U198"/>
  <c r="U240"/>
  <c r="U41"/>
  <c r="U74"/>
  <c r="U204"/>
  <c r="U108"/>
  <c r="U78"/>
  <c r="U167"/>
  <c r="U191"/>
  <c r="U64"/>
  <c r="U68"/>
  <c r="U7"/>
  <c r="U73"/>
  <c r="U87"/>
  <c r="U2"/>
  <c r="U3"/>
  <c r="U258"/>
  <c r="U237"/>
  <c r="U162"/>
  <c r="U212"/>
  <c r="U222"/>
  <c r="U257"/>
  <c r="U23"/>
  <c r="U165"/>
  <c r="U194"/>
  <c r="U250"/>
  <c r="U281"/>
  <c r="U269"/>
  <c r="U142"/>
  <c r="U193"/>
  <c r="U20"/>
  <c r="U161"/>
  <c r="U267"/>
  <c r="U4"/>
  <c r="U128"/>
  <c r="U265"/>
  <c r="U158"/>
  <c r="U210"/>
  <c r="U117"/>
  <c r="U209"/>
  <c r="U242"/>
  <c r="U151"/>
  <c r="U44"/>
  <c r="U46"/>
  <c r="U52"/>
  <c r="U153"/>
  <c r="U114"/>
  <c r="U262"/>
  <c r="U189"/>
  <c r="U241"/>
  <c r="U99"/>
  <c r="U174"/>
  <c r="U231"/>
  <c r="U234"/>
  <c r="U71"/>
  <c r="U63"/>
  <c r="U127"/>
  <c r="U5"/>
  <c r="U219"/>
  <c r="U115"/>
  <c r="U80"/>
  <c r="U103"/>
  <c r="U235"/>
  <c r="U16"/>
  <c r="U59"/>
  <c r="U18"/>
  <c r="U155"/>
  <c r="U236"/>
  <c r="U27"/>
  <c r="U140"/>
  <c r="U225"/>
  <c r="U111"/>
  <c r="U37"/>
  <c r="U96"/>
  <c r="U94"/>
  <c r="U13"/>
  <c r="U26"/>
  <c r="U29"/>
  <c r="U175"/>
  <c r="U217"/>
  <c r="U53"/>
  <c r="U116"/>
  <c r="U270"/>
  <c r="U173"/>
  <c r="U54"/>
  <c r="U208"/>
  <c r="U216"/>
  <c r="U243"/>
  <c r="U51"/>
  <c r="U244"/>
  <c r="U178"/>
  <c r="U261"/>
  <c r="U146"/>
  <c r="U183"/>
  <c r="U150"/>
  <c r="U47"/>
  <c r="U200"/>
  <c r="U135"/>
  <c r="U285"/>
  <c r="U134"/>
  <c r="U119"/>
  <c r="U230"/>
  <c r="U89"/>
  <c r="U160"/>
  <c r="U84"/>
  <c r="U39"/>
  <c r="U93"/>
  <c r="U255"/>
  <c r="U107"/>
  <c r="U121"/>
  <c r="U105"/>
  <c r="U275"/>
  <c r="U286"/>
  <c r="U120"/>
  <c r="U157"/>
  <c r="U95"/>
  <c r="U190"/>
  <c r="U22"/>
  <c r="U224"/>
  <c r="U85"/>
  <c r="U36"/>
  <c r="U86"/>
  <c r="U271"/>
  <c r="U88"/>
  <c r="U170"/>
  <c r="U82"/>
  <c r="U34"/>
  <c r="U65"/>
  <c r="U139"/>
  <c r="U238"/>
  <c r="U72"/>
  <c r="U21"/>
  <c r="U227"/>
  <c r="U110"/>
  <c r="U12"/>
  <c r="U124"/>
  <c r="U25"/>
  <c r="U35"/>
  <c r="U102"/>
  <c r="U185"/>
  <c r="U57"/>
  <c r="U24"/>
  <c r="U129"/>
  <c r="U206"/>
  <c r="U113"/>
  <c r="U284"/>
  <c r="U58"/>
  <c r="U199"/>
  <c r="U141"/>
  <c r="U246"/>
  <c r="U163"/>
  <c r="U38"/>
  <c r="U79"/>
  <c r="U226"/>
  <c r="U123"/>
  <c r="U264"/>
  <c r="U33"/>
  <c r="U6"/>
  <c r="U253"/>
  <c r="U67"/>
  <c r="U81"/>
  <c r="U177"/>
  <c r="U55"/>
  <c r="U145"/>
  <c r="U125"/>
  <c r="U259"/>
  <c r="U207"/>
  <c r="U144"/>
  <c r="U83"/>
  <c r="U213"/>
  <c r="U196"/>
  <c r="U62"/>
  <c r="U215"/>
  <c r="U43"/>
  <c r="U132"/>
  <c r="U168"/>
  <c r="U280"/>
  <c r="U48"/>
  <c r="U30"/>
  <c r="U77"/>
  <c r="U182"/>
  <c r="U143"/>
  <c r="U260"/>
  <c r="U122"/>
  <c r="U274"/>
  <c r="U211"/>
  <c r="U154"/>
  <c r="U277"/>
  <c r="U278"/>
  <c r="U251"/>
  <c r="U171"/>
  <c r="U254"/>
  <c r="U202"/>
  <c r="U28"/>
  <c r="U49"/>
  <c r="U126"/>
  <c r="U181"/>
  <c r="U136"/>
  <c r="U40"/>
  <c r="U130"/>
  <c r="U245"/>
  <c r="U100"/>
  <c r="U188"/>
  <c r="U70"/>
  <c r="U186"/>
  <c r="U61"/>
  <c r="U266"/>
  <c r="U56"/>
  <c r="U133"/>
  <c r="U60"/>
  <c r="U203"/>
  <c r="U69"/>
  <c r="U205"/>
  <c r="U66"/>
  <c r="U180"/>
  <c r="U279"/>
  <c r="U272"/>
  <c r="U192"/>
  <c r="U179"/>
  <c r="U282"/>
  <c r="U112"/>
  <c r="U97"/>
  <c r="U109"/>
  <c r="U42"/>
  <c r="U131"/>
  <c r="U229"/>
  <c r="U184"/>
  <c r="U218"/>
  <c r="U138"/>
  <c r="AN10"/>
  <c r="AN12" s="1"/>
  <c r="AD11" i="31"/>
  <c r="AC11" s="1"/>
  <c r="AE11"/>
  <c r="AE14"/>
  <c r="AD14"/>
  <c r="AC14" s="1"/>
  <c r="AD13"/>
  <c r="AC13" s="1"/>
  <c r="AE13"/>
  <c r="P10"/>
  <c r="H4" i="32" s="1"/>
  <c r="AE16" i="31"/>
  <c r="O10" s="1"/>
  <c r="AD16"/>
  <c r="AE20"/>
  <c r="AD20"/>
  <c r="AC20" s="1"/>
  <c r="AD23"/>
  <c r="AC23" s="1"/>
  <c r="AE23"/>
  <c r="AD24"/>
  <c r="AC24" s="1"/>
  <c r="AE24"/>
  <c r="AD25"/>
  <c r="AC25" s="1"/>
  <c r="AE25"/>
  <c r="AO13" i="25"/>
  <c r="AO14" s="1"/>
  <c r="AT10"/>
  <c r="AR10"/>
  <c r="M8"/>
  <c r="M20"/>
  <c r="M26"/>
  <c r="M32"/>
  <c r="M14"/>
  <c r="AQ9" i="31"/>
  <c r="AP9"/>
  <c r="AR9"/>
  <c r="AN13"/>
  <c r="J17" i="16"/>
  <c r="J16"/>
  <c r="J18"/>
  <c r="J15"/>
  <c r="J14"/>
  <c r="J24"/>
  <c r="J21"/>
  <c r="J22"/>
  <c r="J23"/>
  <c r="J20"/>
  <c r="V277" i="19"/>
  <c r="V18"/>
  <c r="V233"/>
  <c r="V169"/>
  <c r="V276"/>
  <c r="V244"/>
  <c r="V212"/>
  <c r="V180"/>
  <c r="V148"/>
  <c r="V116"/>
  <c r="V84"/>
  <c r="V52"/>
  <c r="V20"/>
  <c r="V282"/>
  <c r="V246"/>
  <c r="V214"/>
  <c r="V182"/>
  <c r="V150"/>
  <c r="V118"/>
  <c r="V86"/>
  <c r="V54"/>
  <c r="V281"/>
  <c r="V205"/>
  <c r="V141"/>
  <c r="V101"/>
  <c r="V65"/>
  <c r="V33"/>
  <c r="V283"/>
  <c r="V251"/>
  <c r="V219"/>
  <c r="V187"/>
  <c r="V155"/>
  <c r="V123"/>
  <c r="V91"/>
  <c r="V59"/>
  <c r="V27"/>
  <c r="V250"/>
  <c r="V42"/>
  <c r="V261"/>
  <c r="V193"/>
  <c r="V89"/>
  <c r="V256"/>
  <c r="V224"/>
  <c r="V192"/>
  <c r="V160"/>
  <c r="V128"/>
  <c r="V96"/>
  <c r="V64"/>
  <c r="V32"/>
  <c r="V278"/>
  <c r="V242"/>
  <c r="V210"/>
  <c r="V178"/>
  <c r="V146"/>
  <c r="V114"/>
  <c r="V82"/>
  <c r="V46"/>
  <c r="V269"/>
  <c r="V197"/>
  <c r="V133"/>
  <c r="V97"/>
  <c r="V61"/>
  <c r="V29"/>
  <c r="V279"/>
  <c r="V247"/>
  <c r="V215"/>
  <c r="V183"/>
  <c r="V151"/>
  <c r="V119"/>
  <c r="V87"/>
  <c r="V55"/>
  <c r="V23"/>
  <c r="V249"/>
  <c r="V253"/>
  <c r="V185"/>
  <c r="V284"/>
  <c r="V252"/>
  <c r="V220"/>
  <c r="V188"/>
  <c r="V156"/>
  <c r="V124"/>
  <c r="V92"/>
  <c r="V60"/>
  <c r="V28"/>
  <c r="V274"/>
  <c r="V238"/>
  <c r="V206"/>
  <c r="V174"/>
  <c r="V142"/>
  <c r="V110"/>
  <c r="V78"/>
  <c r="V38"/>
  <c r="V257"/>
  <c r="V189"/>
  <c r="V125"/>
  <c r="V93"/>
  <c r="V57"/>
  <c r="V25"/>
  <c r="V275"/>
  <c r="V243"/>
  <c r="V211"/>
  <c r="V179"/>
  <c r="V147"/>
  <c r="V115"/>
  <c r="V83"/>
  <c r="V51"/>
  <c r="V19"/>
  <c r="V153"/>
  <c r="V285"/>
  <c r="V209"/>
  <c r="V137"/>
  <c r="V264"/>
  <c r="V232"/>
  <c r="V200"/>
  <c r="V168"/>
  <c r="V136"/>
  <c r="V104"/>
  <c r="V72"/>
  <c r="V40"/>
  <c r="V8"/>
  <c r="V270"/>
  <c r="V234"/>
  <c r="V202"/>
  <c r="V170"/>
  <c r="V138"/>
  <c r="V106"/>
  <c r="V74"/>
  <c r="V30"/>
  <c r="V213"/>
  <c r="V149"/>
  <c r="V105"/>
  <c r="V69"/>
  <c r="V37"/>
  <c r="V5"/>
  <c r="V255"/>
  <c r="V223"/>
  <c r="V191"/>
  <c r="V159"/>
  <c r="V127"/>
  <c r="V95"/>
  <c r="V63"/>
  <c r="V31"/>
  <c r="V50"/>
  <c r="V201"/>
  <c r="V260"/>
  <c r="V196"/>
  <c r="V132"/>
  <c r="V68"/>
  <c r="V230"/>
  <c r="V166"/>
  <c r="V102"/>
  <c r="V22"/>
  <c r="V173"/>
  <c r="V81"/>
  <c r="V17"/>
  <c r="V235"/>
  <c r="V171"/>
  <c r="V107"/>
  <c r="V43"/>
  <c r="V265"/>
  <c r="V225"/>
  <c r="V272"/>
  <c r="V208"/>
  <c r="V144"/>
  <c r="V80"/>
  <c r="V16"/>
  <c r="V226"/>
  <c r="V162"/>
  <c r="V98"/>
  <c r="V14"/>
  <c r="V165"/>
  <c r="V77"/>
  <c r="V13"/>
  <c r="V231"/>
  <c r="V167"/>
  <c r="V103"/>
  <c r="V39"/>
  <c r="V34"/>
  <c r="V145"/>
  <c r="V236"/>
  <c r="V172"/>
  <c r="V108"/>
  <c r="V44"/>
  <c r="V258"/>
  <c r="V190"/>
  <c r="V126"/>
  <c r="V62"/>
  <c r="V221"/>
  <c r="V109"/>
  <c r="V41"/>
  <c r="V259"/>
  <c r="V195"/>
  <c r="V131"/>
  <c r="V67"/>
  <c r="V3"/>
  <c r="V241"/>
  <c r="V280"/>
  <c r="V216"/>
  <c r="V152"/>
  <c r="V88"/>
  <c r="V24"/>
  <c r="V254"/>
  <c r="V186"/>
  <c r="V122"/>
  <c r="V58"/>
  <c r="V181"/>
  <c r="V85"/>
  <c r="V21"/>
  <c r="V239"/>
  <c r="V175"/>
  <c r="V111"/>
  <c r="V47"/>
  <c r="V2"/>
  <c r="V273"/>
  <c r="V129"/>
  <c r="V228"/>
  <c r="V164"/>
  <c r="V100"/>
  <c r="V36"/>
  <c r="V266"/>
  <c r="V198"/>
  <c r="V134"/>
  <c r="V70"/>
  <c r="V237"/>
  <c r="V117"/>
  <c r="V49"/>
  <c r="V267"/>
  <c r="V203"/>
  <c r="V139"/>
  <c r="V75"/>
  <c r="V11"/>
  <c r="V10"/>
  <c r="V161"/>
  <c r="V240"/>
  <c r="V176"/>
  <c r="V112"/>
  <c r="V48"/>
  <c r="V262"/>
  <c r="V194"/>
  <c r="V130"/>
  <c r="V66"/>
  <c r="V229"/>
  <c r="V113"/>
  <c r="V45"/>
  <c r="V263"/>
  <c r="V199"/>
  <c r="V135"/>
  <c r="V71"/>
  <c r="V7"/>
  <c r="V217"/>
  <c r="V268"/>
  <c r="V204"/>
  <c r="V140"/>
  <c r="V76"/>
  <c r="V12"/>
  <c r="V222"/>
  <c r="V158"/>
  <c r="V94"/>
  <c r="V157"/>
  <c r="V73"/>
  <c r="V9"/>
  <c r="V227"/>
  <c r="V163"/>
  <c r="V99"/>
  <c r="V35"/>
  <c r="V26"/>
  <c r="V177"/>
  <c r="V248"/>
  <c r="V184"/>
  <c r="V120"/>
  <c r="V56"/>
  <c r="V286"/>
  <c r="V218"/>
  <c r="V154"/>
  <c r="V90"/>
  <c r="V245"/>
  <c r="V121"/>
  <c r="V53"/>
  <c r="V271"/>
  <c r="V207"/>
  <c r="V143"/>
  <c r="V79"/>
  <c r="V15"/>
  <c r="J8"/>
  <c r="M31" i="27"/>
  <c r="N31" s="1"/>
  <c r="O31" s="1"/>
  <c r="P31" s="1"/>
  <c r="M14"/>
  <c r="N14" s="1"/>
  <c r="O14" s="1"/>
  <c r="P14" s="1"/>
  <c r="M20"/>
  <c r="N20" s="1"/>
  <c r="O20" s="1"/>
  <c r="P20" s="1"/>
  <c r="M25"/>
  <c r="N25" s="1"/>
  <c r="O25" s="1"/>
  <c r="P25" s="1"/>
  <c r="M19"/>
  <c r="N19" s="1"/>
  <c r="O19" s="1"/>
  <c r="P19" s="1"/>
  <c r="M13"/>
  <c r="N13" s="1"/>
  <c r="O13" s="1"/>
  <c r="P13" s="1"/>
  <c r="M26"/>
  <c r="N26" s="1"/>
  <c r="O26" s="1"/>
  <c r="P26" s="1"/>
  <c r="M32"/>
  <c r="N32" s="1"/>
  <c r="O32" s="1"/>
  <c r="P32" s="1"/>
  <c r="M7"/>
  <c r="N7" s="1"/>
  <c r="O7" s="1"/>
  <c r="P7" s="1"/>
  <c r="M8"/>
  <c r="N8" s="1"/>
  <c r="O8" s="1"/>
  <c r="P8" s="1"/>
  <c r="M17"/>
  <c r="N17" s="1"/>
  <c r="O17" s="1"/>
  <c r="P17" s="1"/>
  <c r="M18"/>
  <c r="N18" s="1"/>
  <c r="O18" s="1"/>
  <c r="P18" s="1"/>
  <c r="M12"/>
  <c r="N12" s="1"/>
  <c r="O12" s="1"/>
  <c r="P12" s="1"/>
  <c r="M23"/>
  <c r="N23" s="1"/>
  <c r="O23" s="1"/>
  <c r="P23" s="1"/>
  <c r="M6"/>
  <c r="N6" s="1"/>
  <c r="O6" s="1"/>
  <c r="P6" s="1"/>
  <c r="M29"/>
  <c r="N29" s="1"/>
  <c r="O29" s="1"/>
  <c r="P29" s="1"/>
  <c r="M11"/>
  <c r="N11" s="1"/>
  <c r="O11" s="1"/>
  <c r="P11" s="1"/>
  <c r="M5"/>
  <c r="N5" s="1"/>
  <c r="O5" s="1"/>
  <c r="P5" s="1"/>
  <c r="M30"/>
  <c r="N30" s="1"/>
  <c r="O30" s="1"/>
  <c r="P30" s="1"/>
  <c r="M24"/>
  <c r="N24" s="1"/>
  <c r="O24" s="1"/>
  <c r="P24" s="1"/>
  <c r="U79" i="29"/>
  <c r="U278"/>
  <c r="U45"/>
  <c r="U165"/>
  <c r="U80"/>
  <c r="U31"/>
  <c r="U281"/>
  <c r="U89"/>
  <c r="U254"/>
  <c r="U263"/>
  <c r="U52"/>
  <c r="U206"/>
  <c r="U221"/>
  <c r="U106"/>
  <c r="U232"/>
  <c r="U282"/>
  <c r="U131"/>
  <c r="U122"/>
  <c r="U88"/>
  <c r="U177"/>
  <c r="U237"/>
  <c r="U158"/>
  <c r="U141"/>
  <c r="U92"/>
  <c r="U69"/>
  <c r="U43"/>
  <c r="U94"/>
  <c r="U157"/>
  <c r="U213"/>
  <c r="U183"/>
  <c r="U5"/>
  <c r="U24"/>
  <c r="U209"/>
  <c r="U168"/>
  <c r="U260"/>
  <c r="U58"/>
  <c r="U65"/>
  <c r="U176"/>
  <c r="U274"/>
  <c r="U181"/>
  <c r="U16"/>
  <c r="U140"/>
  <c r="U121"/>
  <c r="U51"/>
  <c r="U118"/>
  <c r="U233"/>
  <c r="U17"/>
  <c r="U11"/>
  <c r="U76"/>
  <c r="U133"/>
  <c r="U119"/>
  <c r="U40"/>
  <c r="U112"/>
  <c r="U214"/>
  <c r="U180"/>
  <c r="U215"/>
  <c r="U247"/>
  <c r="U44"/>
  <c r="U117"/>
  <c r="U74"/>
  <c r="U146"/>
  <c r="U188"/>
  <c r="U253"/>
  <c r="U48"/>
  <c r="U77"/>
  <c r="U144"/>
  <c r="U160"/>
  <c r="U224"/>
  <c r="U155"/>
  <c r="U252"/>
  <c r="U18"/>
  <c r="U15"/>
  <c r="U243"/>
  <c r="U147"/>
  <c r="U236"/>
  <c r="U93"/>
  <c r="U185"/>
  <c r="U219"/>
  <c r="U72"/>
  <c r="U87"/>
  <c r="U34"/>
  <c r="U226"/>
  <c r="U179"/>
  <c r="U255"/>
  <c r="U97"/>
  <c r="U178"/>
  <c r="U150"/>
  <c r="U242"/>
  <c r="U245"/>
  <c r="U187"/>
  <c r="U212"/>
  <c r="U90"/>
  <c r="U161"/>
  <c r="U102"/>
  <c r="U220"/>
  <c r="U250"/>
  <c r="U207"/>
  <c r="U47"/>
  <c r="U91"/>
  <c r="U105"/>
  <c r="U270"/>
  <c r="U268"/>
  <c r="U127"/>
  <c r="U196"/>
  <c r="U41"/>
  <c r="U108"/>
  <c r="U129"/>
  <c r="U173"/>
  <c r="U225"/>
  <c r="U57"/>
  <c r="U142"/>
  <c r="U200"/>
  <c r="U50"/>
  <c r="U96"/>
  <c r="U166"/>
  <c r="U275"/>
  <c r="U62"/>
  <c r="U63"/>
  <c r="U136"/>
  <c r="U143"/>
  <c r="U267"/>
  <c r="U182"/>
  <c r="U276"/>
  <c r="U75"/>
  <c r="U211"/>
  <c r="U107"/>
  <c r="U132"/>
  <c r="U54"/>
  <c r="U239"/>
  <c r="U240"/>
  <c r="U261"/>
  <c r="U85"/>
  <c r="U70"/>
  <c r="U153"/>
  <c r="U273"/>
  <c r="U264"/>
  <c r="J8"/>
  <c r="U156"/>
  <c r="U229"/>
  <c r="U164"/>
  <c r="U218"/>
  <c r="U83"/>
  <c r="U217"/>
  <c r="U137"/>
  <c r="U199"/>
  <c r="U172"/>
  <c r="U64"/>
  <c r="U223"/>
  <c r="U286"/>
  <c r="U271"/>
  <c r="U125"/>
  <c r="U198"/>
  <c r="U20"/>
  <c r="U104"/>
  <c r="U257"/>
  <c r="U116"/>
  <c r="U81"/>
  <c r="U222"/>
  <c r="U82"/>
  <c r="U244"/>
  <c r="U35"/>
  <c r="U68"/>
  <c r="U204"/>
  <c r="U283"/>
  <c r="U128"/>
  <c r="U246"/>
  <c r="U175"/>
  <c r="U30"/>
  <c r="U266"/>
  <c r="U139"/>
  <c r="U37"/>
  <c r="U262"/>
  <c r="U258"/>
  <c r="U171"/>
  <c r="U189"/>
  <c r="U111"/>
  <c r="U73"/>
  <c r="U169"/>
  <c r="U59"/>
  <c r="U193"/>
  <c r="U33"/>
  <c r="U192"/>
  <c r="U248"/>
  <c r="U109"/>
  <c r="U29"/>
  <c r="U126"/>
  <c r="U49"/>
  <c r="U39"/>
  <c r="U191"/>
  <c r="U197"/>
  <c r="U7"/>
  <c r="U152"/>
  <c r="U124"/>
  <c r="U259"/>
  <c r="U23"/>
  <c r="U55"/>
  <c r="U145"/>
  <c r="U203"/>
  <c r="U28"/>
  <c r="U195"/>
  <c r="U19"/>
  <c r="U186"/>
  <c r="U38"/>
  <c r="U135"/>
  <c r="U249"/>
  <c r="U201"/>
  <c r="U167"/>
  <c r="U26"/>
  <c r="U114"/>
  <c r="U205"/>
  <c r="U120"/>
  <c r="U228"/>
  <c r="U251"/>
  <c r="U279"/>
  <c r="U138"/>
  <c r="U174"/>
  <c r="U98"/>
  <c r="U148"/>
  <c r="U123"/>
  <c r="U12"/>
  <c r="U194"/>
  <c r="U280"/>
  <c r="U46"/>
  <c r="U256"/>
  <c r="U100"/>
  <c r="U130"/>
  <c r="U216"/>
  <c r="U56"/>
  <c r="U163"/>
  <c r="U42"/>
  <c r="U230"/>
  <c r="U162"/>
  <c r="U269"/>
  <c r="U53"/>
  <c r="U208"/>
  <c r="U27"/>
  <c r="U113"/>
  <c r="U95"/>
  <c r="U101"/>
  <c r="U149"/>
  <c r="U36"/>
  <c r="U202"/>
  <c r="U99"/>
  <c r="U25"/>
  <c r="U235"/>
  <c r="U159"/>
  <c r="U60"/>
  <c r="U265"/>
  <c r="U134"/>
  <c r="U84"/>
  <c r="U238"/>
  <c r="U66"/>
  <c r="U86"/>
  <c r="U110"/>
  <c r="U78"/>
  <c r="U227"/>
  <c r="U61"/>
  <c r="U115"/>
  <c r="U284"/>
  <c r="U190"/>
  <c r="U13"/>
  <c r="U234"/>
  <c r="U210"/>
  <c r="U285"/>
  <c r="U170"/>
  <c r="U103"/>
  <c r="U32"/>
  <c r="U184"/>
  <c r="U277"/>
  <c r="U151"/>
  <c r="U241"/>
  <c r="U67"/>
  <c r="U154"/>
  <c r="U272"/>
  <c r="U71"/>
  <c r="U231"/>
  <c r="J13"/>
  <c r="AN10"/>
  <c r="AN12" s="1"/>
  <c r="AE12" i="31"/>
  <c r="AD12"/>
  <c r="AC12" s="1"/>
  <c r="AD10"/>
  <c r="P4"/>
  <c r="H3" i="32" s="1"/>
  <c r="AE10" i="31"/>
  <c r="O4" s="1"/>
  <c r="AE19"/>
  <c r="AD19"/>
  <c r="AC19" s="1"/>
  <c r="AD17"/>
  <c r="AC17" s="1"/>
  <c r="AE17"/>
  <c r="AE18"/>
  <c r="AD18"/>
  <c r="AC18" s="1"/>
  <c r="AD26"/>
  <c r="AC26" s="1"/>
  <c r="AE26"/>
  <c r="AD22"/>
  <c r="AE22"/>
  <c r="O16" s="1"/>
  <c r="P16"/>
  <c r="H5" i="32" s="1"/>
  <c r="AC10" i="31" l="1"/>
  <c r="M4" s="1"/>
  <c r="N4"/>
  <c r="M31" i="29"/>
  <c r="N31" s="1"/>
  <c r="O31" s="1"/>
  <c r="P31" s="1"/>
  <c r="M24"/>
  <c r="N24" s="1"/>
  <c r="O24" s="1"/>
  <c r="P24" s="1"/>
  <c r="M19"/>
  <c r="N19" s="1"/>
  <c r="O19" s="1"/>
  <c r="P19" s="1"/>
  <c r="M20"/>
  <c r="N20" s="1"/>
  <c r="O20" s="1"/>
  <c r="P20" s="1"/>
  <c r="M6"/>
  <c r="N6" s="1"/>
  <c r="O6" s="1"/>
  <c r="P6" s="1"/>
  <c r="M8"/>
  <c r="N8" s="1"/>
  <c r="O8" s="1"/>
  <c r="P8" s="1"/>
  <c r="M12"/>
  <c r="N12" s="1"/>
  <c r="O12" s="1"/>
  <c r="P12" s="1"/>
  <c r="M7"/>
  <c r="N7" s="1"/>
  <c r="O7" s="1"/>
  <c r="P7" s="1"/>
  <c r="M32"/>
  <c r="N32" s="1"/>
  <c r="O32" s="1"/>
  <c r="P32" s="1"/>
  <c r="M26"/>
  <c r="N26" s="1"/>
  <c r="O26" s="1"/>
  <c r="P26" s="1"/>
  <c r="M13"/>
  <c r="N13" s="1"/>
  <c r="O13" s="1"/>
  <c r="P13" s="1"/>
  <c r="M30"/>
  <c r="N30" s="1"/>
  <c r="O30" s="1"/>
  <c r="P30" s="1"/>
  <c r="M18"/>
  <c r="N18" s="1"/>
  <c r="O18" s="1"/>
  <c r="P18" s="1"/>
  <c r="M25"/>
  <c r="N25" s="1"/>
  <c r="O25" s="1"/>
  <c r="P25" s="1"/>
  <c r="M14"/>
  <c r="N14" s="1"/>
  <c r="O14" s="1"/>
  <c r="P14" s="1"/>
  <c r="Y71"/>
  <c r="V71"/>
  <c r="X71"/>
  <c r="W71"/>
  <c r="Z71"/>
  <c r="X154"/>
  <c r="W154"/>
  <c r="Y154"/>
  <c r="V154"/>
  <c r="Z154"/>
  <c r="Z241"/>
  <c r="V241"/>
  <c r="X241"/>
  <c r="W241"/>
  <c r="Y241"/>
  <c r="V277"/>
  <c r="Z277"/>
  <c r="X277"/>
  <c r="W277"/>
  <c r="Y277"/>
  <c r="Y32"/>
  <c r="Z32"/>
  <c r="X32"/>
  <c r="W32"/>
  <c r="V32"/>
  <c r="V170"/>
  <c r="W170"/>
  <c r="X170"/>
  <c r="Z170"/>
  <c r="Y170"/>
  <c r="W210"/>
  <c r="Y210"/>
  <c r="Z210"/>
  <c r="V210"/>
  <c r="X210"/>
  <c r="V13"/>
  <c r="Z13"/>
  <c r="X13"/>
  <c r="Y13"/>
  <c r="W13"/>
  <c r="Z284"/>
  <c r="Y284"/>
  <c r="W284"/>
  <c r="X284"/>
  <c r="V284"/>
  <c r="W61"/>
  <c r="V61"/>
  <c r="Y61"/>
  <c r="Z61"/>
  <c r="X61"/>
  <c r="X78"/>
  <c r="W78"/>
  <c r="Z78"/>
  <c r="V78"/>
  <c r="Y78"/>
  <c r="W86"/>
  <c r="Z86"/>
  <c r="V86"/>
  <c r="Y86"/>
  <c r="X86"/>
  <c r="W238"/>
  <c r="V238"/>
  <c r="X238"/>
  <c r="Z238"/>
  <c r="Y238"/>
  <c r="X134"/>
  <c r="Y134"/>
  <c r="Z134"/>
  <c r="W134"/>
  <c r="V134"/>
  <c r="Y60"/>
  <c r="X60"/>
  <c r="V60"/>
  <c r="W60"/>
  <c r="Z60"/>
  <c r="X235"/>
  <c r="W235"/>
  <c r="V235"/>
  <c r="Y235"/>
  <c r="Z235"/>
  <c r="Z99"/>
  <c r="V99"/>
  <c r="W99"/>
  <c r="X99"/>
  <c r="Y99"/>
  <c r="Z36"/>
  <c r="Y36"/>
  <c r="X36"/>
  <c r="W36"/>
  <c r="V36"/>
  <c r="V101"/>
  <c r="W101"/>
  <c r="Z101"/>
  <c r="X101"/>
  <c r="Y101"/>
  <c r="Z113"/>
  <c r="Y113"/>
  <c r="X113"/>
  <c r="W113"/>
  <c r="V113"/>
  <c r="W208"/>
  <c r="Z208"/>
  <c r="X208"/>
  <c r="Y208"/>
  <c r="V208"/>
  <c r="Z269"/>
  <c r="V269"/>
  <c r="X269"/>
  <c r="Y269"/>
  <c r="W269"/>
  <c r="Y230"/>
  <c r="X230"/>
  <c r="V230"/>
  <c r="W230"/>
  <c r="Z230"/>
  <c r="W163"/>
  <c r="Z163"/>
  <c r="Y163"/>
  <c r="V163"/>
  <c r="X163"/>
  <c r="W216"/>
  <c r="X216"/>
  <c r="Y216"/>
  <c r="Z216"/>
  <c r="V216"/>
  <c r="Y100"/>
  <c r="Z100"/>
  <c r="V100"/>
  <c r="X100"/>
  <c r="W100"/>
  <c r="Z46"/>
  <c r="X46"/>
  <c r="Y46"/>
  <c r="V46"/>
  <c r="W46"/>
  <c r="V194"/>
  <c r="W194"/>
  <c r="Z194"/>
  <c r="X194"/>
  <c r="Y194"/>
  <c r="W123"/>
  <c r="V123"/>
  <c r="Z123"/>
  <c r="Y123"/>
  <c r="X123"/>
  <c r="W98"/>
  <c r="Y98"/>
  <c r="V98"/>
  <c r="X98"/>
  <c r="Z98"/>
  <c r="Z138"/>
  <c r="V138"/>
  <c r="X138"/>
  <c r="W138"/>
  <c r="Y138"/>
  <c r="W251"/>
  <c r="Z251"/>
  <c r="V251"/>
  <c r="Y251"/>
  <c r="X251"/>
  <c r="Y120"/>
  <c r="X120"/>
  <c r="V120"/>
  <c r="Z120"/>
  <c r="W120"/>
  <c r="Y114"/>
  <c r="Z114"/>
  <c r="V114"/>
  <c r="X114"/>
  <c r="W114"/>
  <c r="Z167"/>
  <c r="Y167"/>
  <c r="X167"/>
  <c r="W167"/>
  <c r="V167"/>
  <c r="Z249"/>
  <c r="Y249"/>
  <c r="X249"/>
  <c r="V249"/>
  <c r="W249"/>
  <c r="V38"/>
  <c r="W38"/>
  <c r="X38"/>
  <c r="Z38"/>
  <c r="Y38"/>
  <c r="V19"/>
  <c r="W19"/>
  <c r="X19"/>
  <c r="Y19"/>
  <c r="Z19"/>
  <c r="Z28"/>
  <c r="Y28"/>
  <c r="X28"/>
  <c r="W28"/>
  <c r="V28"/>
  <c r="Y145"/>
  <c r="Z145"/>
  <c r="V145"/>
  <c r="X145"/>
  <c r="W145"/>
  <c r="Z23"/>
  <c r="V23"/>
  <c r="Y23"/>
  <c r="W23"/>
  <c r="X23"/>
  <c r="V124"/>
  <c r="W124"/>
  <c r="Y124"/>
  <c r="Z124"/>
  <c r="X124"/>
  <c r="W7"/>
  <c r="V7"/>
  <c r="X7"/>
  <c r="Y7"/>
  <c r="Z7"/>
  <c r="V191"/>
  <c r="W191"/>
  <c r="Z191"/>
  <c r="X191"/>
  <c r="Y191"/>
  <c r="V49"/>
  <c r="W49"/>
  <c r="Z49"/>
  <c r="Y49"/>
  <c r="X49"/>
  <c r="Z29"/>
  <c r="Y29"/>
  <c r="X29"/>
  <c r="V29"/>
  <c r="W29"/>
  <c r="X248"/>
  <c r="W248"/>
  <c r="Y248"/>
  <c r="V248"/>
  <c r="Z248"/>
  <c r="X33"/>
  <c r="W33"/>
  <c r="Z33"/>
  <c r="Y33"/>
  <c r="V33"/>
  <c r="Y59"/>
  <c r="Z59"/>
  <c r="V59"/>
  <c r="X59"/>
  <c r="W59"/>
  <c r="Y73"/>
  <c r="V73"/>
  <c r="W73"/>
  <c r="Z73"/>
  <c r="X73"/>
  <c r="Z189"/>
  <c r="X189"/>
  <c r="W189"/>
  <c r="V189"/>
  <c r="Y189"/>
  <c r="Y258"/>
  <c r="W258"/>
  <c r="V258"/>
  <c r="Z258"/>
  <c r="X258"/>
  <c r="V37"/>
  <c r="W37"/>
  <c r="Z37"/>
  <c r="Y37"/>
  <c r="X37"/>
  <c r="W266"/>
  <c r="Z266"/>
  <c r="Y266"/>
  <c r="X266"/>
  <c r="V266"/>
  <c r="Y175"/>
  <c r="X175"/>
  <c r="Z175"/>
  <c r="W175"/>
  <c r="V175"/>
  <c r="X128"/>
  <c r="Y128"/>
  <c r="V128"/>
  <c r="W128"/>
  <c r="Z128"/>
  <c r="X204"/>
  <c r="W204"/>
  <c r="Y204"/>
  <c r="Z204"/>
  <c r="V204"/>
  <c r="X35"/>
  <c r="W35"/>
  <c r="Y35"/>
  <c r="Z35"/>
  <c r="V35"/>
  <c r="AC22" i="31"/>
  <c r="M16" s="1"/>
  <c r="N16"/>
  <c r="G145" i="32"/>
  <c r="G80"/>
  <c r="G65"/>
  <c r="G36"/>
  <c r="G27"/>
  <c r="G19"/>
  <c r="G9"/>
  <c r="G17"/>
  <c r="G7"/>
  <c r="G116"/>
  <c r="G77"/>
  <c r="G61"/>
  <c r="G47"/>
  <c r="G39"/>
  <c r="G23"/>
  <c r="G11"/>
  <c r="G2"/>
  <c r="G140"/>
  <c r="G79"/>
  <c r="G63"/>
  <c r="G48"/>
  <c r="G40"/>
  <c r="G26"/>
  <c r="G99"/>
  <c r="G76"/>
  <c r="G59"/>
  <c r="G42"/>
  <c r="G20"/>
  <c r="G8"/>
  <c r="G202"/>
  <c r="G34"/>
  <c r="G150"/>
  <c r="G41"/>
  <c r="G60"/>
  <c r="G75"/>
  <c r="G95"/>
  <c r="G131"/>
  <c r="G158"/>
  <c r="G89"/>
  <c r="G126"/>
  <c r="G118"/>
  <c r="G248"/>
  <c r="G176"/>
  <c r="G182"/>
  <c r="G184"/>
  <c r="G200"/>
  <c r="G125"/>
  <c r="G111"/>
  <c r="G191"/>
  <c r="G221"/>
  <c r="G160"/>
  <c r="G245"/>
  <c r="G183"/>
  <c r="G185"/>
  <c r="G246"/>
  <c r="G37"/>
  <c r="G72"/>
  <c r="G108"/>
  <c r="G135"/>
  <c r="G102"/>
  <c r="G239"/>
  <c r="G250"/>
  <c r="G208"/>
  <c r="G141"/>
  <c r="G127"/>
  <c r="G112"/>
  <c r="G138"/>
  <c r="G197"/>
  <c r="G30"/>
  <c r="G54"/>
  <c r="G70"/>
  <c r="G88"/>
  <c r="G121"/>
  <c r="G148"/>
  <c r="G226"/>
  <c r="G114"/>
  <c r="G179"/>
  <c r="G215"/>
  <c r="G209"/>
  <c r="G218"/>
  <c r="G232"/>
  <c r="G234"/>
  <c r="G149"/>
  <c r="G105"/>
  <c r="G155"/>
  <c r="G198"/>
  <c r="G136"/>
  <c r="G230"/>
  <c r="G172"/>
  <c r="G222"/>
  <c r="G227"/>
  <c r="G29"/>
  <c r="G64"/>
  <c r="G151"/>
  <c r="G115"/>
  <c r="G207"/>
  <c r="G219"/>
  <c r="G171"/>
  <c r="G166"/>
  <c r="G144"/>
  <c r="G174"/>
  <c r="G38"/>
  <c r="G123"/>
  <c r="G109"/>
  <c r="G249"/>
  <c r="G94"/>
  <c r="G206"/>
  <c r="G236"/>
  <c r="G137"/>
  <c r="G199"/>
  <c r="G107"/>
  <c r="G244"/>
  <c r="G91"/>
  <c r="G159"/>
  <c r="G170"/>
  <c r="G204"/>
  <c r="G193"/>
  <c r="G133"/>
  <c r="G181"/>
  <c r="G49"/>
  <c r="G213"/>
  <c r="G186"/>
  <c r="G146"/>
  <c r="G78"/>
  <c r="G188"/>
  <c r="G98"/>
  <c r="G73"/>
  <c r="G57"/>
  <c r="G31"/>
  <c r="G21"/>
  <c r="G16"/>
  <c r="G24"/>
  <c r="G15"/>
  <c r="G3"/>
  <c r="G83"/>
  <c r="G69"/>
  <c r="G53"/>
  <c r="G43"/>
  <c r="G25"/>
  <c r="G13"/>
  <c r="G4"/>
  <c r="G32"/>
  <c r="G93"/>
  <c r="G71"/>
  <c r="G55"/>
  <c r="G44"/>
  <c r="G35"/>
  <c r="G12"/>
  <c r="G82"/>
  <c r="G67"/>
  <c r="G51"/>
  <c r="G28"/>
  <c r="G10"/>
  <c r="G5"/>
  <c r="G50"/>
  <c r="G18"/>
  <c r="G33"/>
  <c r="G52"/>
  <c r="G68"/>
  <c r="G87"/>
  <c r="G117"/>
  <c r="G139"/>
  <c r="G211"/>
  <c r="G113"/>
  <c r="G178"/>
  <c r="G223"/>
  <c r="G210"/>
  <c r="G224"/>
  <c r="G161"/>
  <c r="G96"/>
  <c r="G157"/>
  <c r="G101"/>
  <c r="G142"/>
  <c r="G196"/>
  <c r="G128"/>
  <c r="G228"/>
  <c r="G154"/>
  <c r="G212"/>
  <c r="G214"/>
  <c r="G6"/>
  <c r="G56"/>
  <c r="G85"/>
  <c r="G122"/>
  <c r="G173"/>
  <c r="G156"/>
  <c r="G241"/>
  <c r="G217"/>
  <c r="G233"/>
  <c r="G106"/>
  <c r="G165"/>
  <c r="G180"/>
  <c r="G187"/>
  <c r="G46"/>
  <c r="G14"/>
  <c r="G62"/>
  <c r="G81"/>
  <c r="G97"/>
  <c r="G132"/>
  <c r="G164"/>
  <c r="G100"/>
  <c r="G147"/>
  <c r="G247"/>
  <c r="G242"/>
  <c r="G168"/>
  <c r="G240"/>
  <c r="G169"/>
  <c r="G177"/>
  <c r="G84"/>
  <c r="G124"/>
  <c r="G220"/>
  <c r="G104"/>
  <c r="G167"/>
  <c r="G130"/>
  <c r="G238"/>
  <c r="G189"/>
  <c r="G251"/>
  <c r="G45"/>
  <c r="G90"/>
  <c r="G103"/>
  <c r="G201"/>
  <c r="G195"/>
  <c r="G163"/>
  <c r="G92"/>
  <c r="G203"/>
  <c r="G235"/>
  <c r="G237"/>
  <c r="G74"/>
  <c r="G143"/>
  <c r="G231"/>
  <c r="G162"/>
  <c r="G175"/>
  <c r="G205"/>
  <c r="G86"/>
  <c r="G119"/>
  <c r="G225"/>
  <c r="G243"/>
  <c r="G134"/>
  <c r="G153"/>
  <c r="G216"/>
  <c r="G120"/>
  <c r="G66"/>
  <c r="G192"/>
  <c r="G152"/>
  <c r="G22"/>
  <c r="G190"/>
  <c r="G58"/>
  <c r="G129"/>
  <c r="G110"/>
  <c r="G194"/>
  <c r="G229"/>
  <c r="AR9" i="29"/>
  <c r="AP9"/>
  <c r="AN13"/>
  <c r="AS9"/>
  <c r="AQ9"/>
  <c r="V231"/>
  <c r="X231"/>
  <c r="W231"/>
  <c r="Y231"/>
  <c r="Z231"/>
  <c r="Y272"/>
  <c r="Z272"/>
  <c r="V272"/>
  <c r="X272"/>
  <c r="W272"/>
  <c r="Y67"/>
  <c r="V67"/>
  <c r="Z67"/>
  <c r="X67"/>
  <c r="W67"/>
  <c r="W151"/>
  <c r="V151"/>
  <c r="Z151"/>
  <c r="Y151"/>
  <c r="X151"/>
  <c r="V184"/>
  <c r="W184"/>
  <c r="Z184"/>
  <c r="Y184"/>
  <c r="X184"/>
  <c r="V103"/>
  <c r="X103"/>
  <c r="W103"/>
  <c r="Y103"/>
  <c r="Z103"/>
  <c r="X285"/>
  <c r="Z285"/>
  <c r="V285"/>
  <c r="W285"/>
  <c r="Y285"/>
  <c r="X234"/>
  <c r="W234"/>
  <c r="Z234"/>
  <c r="V234"/>
  <c r="Y234"/>
  <c r="Y190"/>
  <c r="X190"/>
  <c r="Z190"/>
  <c r="W190"/>
  <c r="V190"/>
  <c r="X115"/>
  <c r="W115"/>
  <c r="Z115"/>
  <c r="Y115"/>
  <c r="V115"/>
  <c r="X227"/>
  <c r="Y227"/>
  <c r="V227"/>
  <c r="Z227"/>
  <c r="W227"/>
  <c r="X110"/>
  <c r="W110"/>
  <c r="Y110"/>
  <c r="Z110"/>
  <c r="V110"/>
  <c r="V66"/>
  <c r="X66"/>
  <c r="W66"/>
  <c r="Y66"/>
  <c r="Z66"/>
  <c r="V84"/>
  <c r="W84"/>
  <c r="Z84"/>
  <c r="X84"/>
  <c r="Y84"/>
  <c r="Z265"/>
  <c r="V265"/>
  <c r="X265"/>
  <c r="Y265"/>
  <c r="W265"/>
  <c r="Z159"/>
  <c r="W159"/>
  <c r="Y159"/>
  <c r="V159"/>
  <c r="X159"/>
  <c r="Z25"/>
  <c r="X25"/>
  <c r="V25"/>
  <c r="W25"/>
  <c r="Y25"/>
  <c r="Z202"/>
  <c r="X202"/>
  <c r="W202"/>
  <c r="V202"/>
  <c r="Y202"/>
  <c r="Y149"/>
  <c r="Z149"/>
  <c r="X149"/>
  <c r="V149"/>
  <c r="W149"/>
  <c r="Y95"/>
  <c r="V95"/>
  <c r="Z95"/>
  <c r="W95"/>
  <c r="X95"/>
  <c r="X27"/>
  <c r="W27"/>
  <c r="Z27"/>
  <c r="Y27"/>
  <c r="V27"/>
  <c r="X53"/>
  <c r="V53"/>
  <c r="W53"/>
  <c r="Y53"/>
  <c r="Z53"/>
  <c r="Z162"/>
  <c r="W162"/>
  <c r="X162"/>
  <c r="Y162"/>
  <c r="V162"/>
  <c r="W42"/>
  <c r="X42"/>
  <c r="Y42"/>
  <c r="V42"/>
  <c r="Z42"/>
  <c r="X56"/>
  <c r="Y56"/>
  <c r="V56"/>
  <c r="W56"/>
  <c r="Z56"/>
  <c r="X130"/>
  <c r="V130"/>
  <c r="Z130"/>
  <c r="W130"/>
  <c r="Y130"/>
  <c r="V256"/>
  <c r="W256"/>
  <c r="Y256"/>
  <c r="Z256"/>
  <c r="X256"/>
  <c r="Y280"/>
  <c r="V280"/>
  <c r="W280"/>
  <c r="X280"/>
  <c r="Z280"/>
  <c r="Y12"/>
  <c r="X12"/>
  <c r="Z12"/>
  <c r="W12"/>
  <c r="V12"/>
  <c r="Z148"/>
  <c r="Y148"/>
  <c r="X148"/>
  <c r="W148"/>
  <c r="V148"/>
  <c r="V174"/>
  <c r="W174"/>
  <c r="Y174"/>
  <c r="Z174"/>
  <c r="X174"/>
  <c r="X279"/>
  <c r="W279"/>
  <c r="Y279"/>
  <c r="Z279"/>
  <c r="V279"/>
  <c r="W228"/>
  <c r="V228"/>
  <c r="Z228"/>
  <c r="Y228"/>
  <c r="X228"/>
  <c r="Z205"/>
  <c r="Y205"/>
  <c r="V205"/>
  <c r="X205"/>
  <c r="W205"/>
  <c r="V26"/>
  <c r="X26"/>
  <c r="W26"/>
  <c r="Y26"/>
  <c r="Z26"/>
  <c r="W201"/>
  <c r="Z201"/>
  <c r="X201"/>
  <c r="Y201"/>
  <c r="V201"/>
  <c r="V135"/>
  <c r="W135"/>
  <c r="Z135"/>
  <c r="Y135"/>
  <c r="X135"/>
  <c r="Z186"/>
  <c r="Y186"/>
  <c r="W186"/>
  <c r="X186"/>
  <c r="V186"/>
  <c r="X195"/>
  <c r="W195"/>
  <c r="Y195"/>
  <c r="Z195"/>
  <c r="V195"/>
  <c r="Y203"/>
  <c r="X203"/>
  <c r="W203"/>
  <c r="V203"/>
  <c r="Z203"/>
  <c r="Y55"/>
  <c r="Z55"/>
  <c r="V55"/>
  <c r="W55"/>
  <c r="X55"/>
  <c r="V259"/>
  <c r="W259"/>
  <c r="Y259"/>
  <c r="X259"/>
  <c r="Z259"/>
  <c r="X152"/>
  <c r="V152"/>
  <c r="Z152"/>
  <c r="W152"/>
  <c r="Y152"/>
  <c r="W197"/>
  <c r="Y197"/>
  <c r="V197"/>
  <c r="Z197"/>
  <c r="X197"/>
  <c r="X39"/>
  <c r="Y39"/>
  <c r="V39"/>
  <c r="W39"/>
  <c r="Z39"/>
  <c r="Z126"/>
  <c r="X126"/>
  <c r="W126"/>
  <c r="Y126"/>
  <c r="V126"/>
  <c r="Y109"/>
  <c r="X109"/>
  <c r="W109"/>
  <c r="Z109"/>
  <c r="V109"/>
  <c r="Z192"/>
  <c r="Y192"/>
  <c r="W192"/>
  <c r="X192"/>
  <c r="V192"/>
  <c r="X193"/>
  <c r="W193"/>
  <c r="Y193"/>
  <c r="Z193"/>
  <c r="V193"/>
  <c r="W169"/>
  <c r="X169"/>
  <c r="Y169"/>
  <c r="Z169"/>
  <c r="V169"/>
  <c r="X111"/>
  <c r="Z111"/>
  <c r="V111"/>
  <c r="W111"/>
  <c r="Y111"/>
  <c r="X171"/>
  <c r="Z171"/>
  <c r="Y171"/>
  <c r="W171"/>
  <c r="V171"/>
  <c r="V262"/>
  <c r="Z262"/>
  <c r="Y262"/>
  <c r="W262"/>
  <c r="X262"/>
  <c r="X139"/>
  <c r="W139"/>
  <c r="V139"/>
  <c r="Y139"/>
  <c r="Z139"/>
  <c r="X30"/>
  <c r="V30"/>
  <c r="W30"/>
  <c r="Z30"/>
  <c r="Y30"/>
  <c r="V246"/>
  <c r="W246"/>
  <c r="Z246"/>
  <c r="X246"/>
  <c r="Y246"/>
  <c r="V283"/>
  <c r="W283"/>
  <c r="Z283"/>
  <c r="X283"/>
  <c r="Y283"/>
  <c r="Z68"/>
  <c r="Y68"/>
  <c r="X68"/>
  <c r="W68"/>
  <c r="V68"/>
  <c r="X244"/>
  <c r="W244"/>
  <c r="Z244"/>
  <c r="V244"/>
  <c r="Y244"/>
  <c r="Z82"/>
  <c r="W82"/>
  <c r="V82"/>
  <c r="Y82"/>
  <c r="X82"/>
  <c r="W81"/>
  <c r="Z81"/>
  <c r="Y81"/>
  <c r="V81"/>
  <c r="X81"/>
  <c r="X257"/>
  <c r="W257"/>
  <c r="Y257"/>
  <c r="V257"/>
  <c r="Z257"/>
  <c r="Y20"/>
  <c r="X20"/>
  <c r="Z20"/>
  <c r="W20"/>
  <c r="V20"/>
  <c r="V125"/>
  <c r="W125"/>
  <c r="Z125"/>
  <c r="Y125"/>
  <c r="X125"/>
  <c r="X286"/>
  <c r="W286"/>
  <c r="Y286"/>
  <c r="Z286"/>
  <c r="V286"/>
  <c r="X64"/>
  <c r="W64"/>
  <c r="Z64"/>
  <c r="V64"/>
  <c r="Y64"/>
  <c r="X199"/>
  <c r="W199"/>
  <c r="V199"/>
  <c r="Z199"/>
  <c r="Y199"/>
  <c r="Y217"/>
  <c r="X217"/>
  <c r="W217"/>
  <c r="Z217"/>
  <c r="V217"/>
  <c r="X218"/>
  <c r="V218"/>
  <c r="Z218"/>
  <c r="W218"/>
  <c r="Y218"/>
  <c r="Z229"/>
  <c r="V229"/>
  <c r="X229"/>
  <c r="Y229"/>
  <c r="W229"/>
  <c r="V273"/>
  <c r="W273"/>
  <c r="Z273"/>
  <c r="Y273"/>
  <c r="X273"/>
  <c r="Y70"/>
  <c r="X70"/>
  <c r="V70"/>
  <c r="W70"/>
  <c r="Z70"/>
  <c r="Z261"/>
  <c r="Y261"/>
  <c r="X261"/>
  <c r="V261"/>
  <c r="W261"/>
  <c r="V239"/>
  <c r="W239"/>
  <c r="Z239"/>
  <c r="Y239"/>
  <c r="X239"/>
  <c r="Y132"/>
  <c r="X132"/>
  <c r="V132"/>
  <c r="W132"/>
  <c r="Z132"/>
  <c r="V211"/>
  <c r="W211"/>
  <c r="Z211"/>
  <c r="Y211"/>
  <c r="X211"/>
  <c r="X276"/>
  <c r="W276"/>
  <c r="Y276"/>
  <c r="Z276"/>
  <c r="V276"/>
  <c r="X267"/>
  <c r="W267"/>
  <c r="Y267"/>
  <c r="V267"/>
  <c r="Z267"/>
  <c r="V136"/>
  <c r="Z136"/>
  <c r="Y136"/>
  <c r="X136"/>
  <c r="W136"/>
  <c r="Z62"/>
  <c r="V62"/>
  <c r="W62"/>
  <c r="X62"/>
  <c r="Y62"/>
  <c r="Z166"/>
  <c r="V166"/>
  <c r="X166"/>
  <c r="W166"/>
  <c r="Y166"/>
  <c r="W50"/>
  <c r="V50"/>
  <c r="Z50"/>
  <c r="X50"/>
  <c r="Y50"/>
  <c r="W142"/>
  <c r="X142"/>
  <c r="Z142"/>
  <c r="V142"/>
  <c r="Y142"/>
  <c r="Y225"/>
  <c r="W225"/>
  <c r="Z225"/>
  <c r="X225"/>
  <c r="V225"/>
  <c r="Y129"/>
  <c r="V129"/>
  <c r="Z129"/>
  <c r="W129"/>
  <c r="X129"/>
  <c r="Z41"/>
  <c r="X41"/>
  <c r="Y41"/>
  <c r="V41"/>
  <c r="W41"/>
  <c r="Z127"/>
  <c r="V127"/>
  <c r="Y127"/>
  <c r="X127"/>
  <c r="W127"/>
  <c r="W270"/>
  <c r="Z270"/>
  <c r="X270"/>
  <c r="Y270"/>
  <c r="V270"/>
  <c r="V91"/>
  <c r="Z91"/>
  <c r="Y91"/>
  <c r="X91"/>
  <c r="W91"/>
  <c r="Z207"/>
  <c r="V207"/>
  <c r="W207"/>
  <c r="Y207"/>
  <c r="X207"/>
  <c r="V220"/>
  <c r="W220"/>
  <c r="Z220"/>
  <c r="X220"/>
  <c r="Y220"/>
  <c r="V161"/>
  <c r="Z161"/>
  <c r="X161"/>
  <c r="Y161"/>
  <c r="W161"/>
  <c r="Z212"/>
  <c r="V212"/>
  <c r="W212"/>
  <c r="X212"/>
  <c r="Y212"/>
  <c r="X245"/>
  <c r="Y245"/>
  <c r="Z245"/>
  <c r="V245"/>
  <c r="W245"/>
  <c r="Z150"/>
  <c r="Y150"/>
  <c r="X150"/>
  <c r="V150"/>
  <c r="W150"/>
  <c r="V97"/>
  <c r="W97"/>
  <c r="Z97"/>
  <c r="Y97"/>
  <c r="X97"/>
  <c r="Y179"/>
  <c r="X179"/>
  <c r="V179"/>
  <c r="W179"/>
  <c r="Z179"/>
  <c r="Z34"/>
  <c r="V34"/>
  <c r="W34"/>
  <c r="X34"/>
  <c r="Y34"/>
  <c r="X72"/>
  <c r="Y72"/>
  <c r="Z72"/>
  <c r="W72"/>
  <c r="V72"/>
  <c r="X185"/>
  <c r="Z185"/>
  <c r="W185"/>
  <c r="V185"/>
  <c r="Y185"/>
  <c r="X236"/>
  <c r="Y236"/>
  <c r="Z236"/>
  <c r="V236"/>
  <c r="W236"/>
  <c r="Y243"/>
  <c r="Z243"/>
  <c r="W243"/>
  <c r="X243"/>
  <c r="V243"/>
  <c r="Z18"/>
  <c r="Y18"/>
  <c r="X18"/>
  <c r="W18"/>
  <c r="V18"/>
  <c r="Z155"/>
  <c r="X155"/>
  <c r="Y155"/>
  <c r="V155"/>
  <c r="W155"/>
  <c r="W160"/>
  <c r="Z160"/>
  <c r="X160"/>
  <c r="Y160"/>
  <c r="V160"/>
  <c r="Y77"/>
  <c r="V77"/>
  <c r="W77"/>
  <c r="Z77"/>
  <c r="X77"/>
  <c r="W253"/>
  <c r="V253"/>
  <c r="Z253"/>
  <c r="Y253"/>
  <c r="X253"/>
  <c r="V146"/>
  <c r="W146"/>
  <c r="Z146"/>
  <c r="Y146"/>
  <c r="X146"/>
  <c r="V117"/>
  <c r="W117"/>
  <c r="X117"/>
  <c r="Y117"/>
  <c r="Z117"/>
  <c r="Z247"/>
  <c r="Y247"/>
  <c r="X247"/>
  <c r="W247"/>
  <c r="V247"/>
  <c r="V180"/>
  <c r="X180"/>
  <c r="W180"/>
  <c r="Y180"/>
  <c r="Z180"/>
  <c r="X112"/>
  <c r="W112"/>
  <c r="Y112"/>
  <c r="V112"/>
  <c r="Z112"/>
  <c r="V119"/>
  <c r="Z119"/>
  <c r="Y119"/>
  <c r="X119"/>
  <c r="W119"/>
  <c r="Z76"/>
  <c r="V76"/>
  <c r="W76"/>
  <c r="X76"/>
  <c r="Y76"/>
  <c r="V17"/>
  <c r="Z17"/>
  <c r="Y17"/>
  <c r="X17"/>
  <c r="W17"/>
  <c r="W118"/>
  <c r="Z118"/>
  <c r="X118"/>
  <c r="Y118"/>
  <c r="V118"/>
  <c r="W121"/>
  <c r="Z121"/>
  <c r="Y121"/>
  <c r="X121"/>
  <c r="V121"/>
  <c r="Z16"/>
  <c r="Y16"/>
  <c r="X16"/>
  <c r="W16"/>
  <c r="V16"/>
  <c r="V274"/>
  <c r="Z274"/>
  <c r="X274"/>
  <c r="W274"/>
  <c r="Y274"/>
  <c r="Z65"/>
  <c r="V65"/>
  <c r="W65"/>
  <c r="Y65"/>
  <c r="X65"/>
  <c r="Y260"/>
  <c r="Z260"/>
  <c r="X260"/>
  <c r="W260"/>
  <c r="V260"/>
  <c r="X209"/>
  <c r="W209"/>
  <c r="V209"/>
  <c r="Z209"/>
  <c r="Y209"/>
  <c r="X5"/>
  <c r="V5"/>
  <c r="W5"/>
  <c r="Z5"/>
  <c r="Y5"/>
  <c r="Z213"/>
  <c r="X213"/>
  <c r="Y213"/>
  <c r="V213"/>
  <c r="W213"/>
  <c r="W94"/>
  <c r="Z94"/>
  <c r="Y94"/>
  <c r="X94"/>
  <c r="V94"/>
  <c r="Z69"/>
  <c r="V69"/>
  <c r="W69"/>
  <c r="X69"/>
  <c r="Y69"/>
  <c r="W141"/>
  <c r="Z141"/>
  <c r="V141"/>
  <c r="Y141"/>
  <c r="X141"/>
  <c r="W237"/>
  <c r="Z237"/>
  <c r="Y237"/>
  <c r="X237"/>
  <c r="V237"/>
  <c r="Y88"/>
  <c r="V88"/>
  <c r="X88"/>
  <c r="W88"/>
  <c r="Z88"/>
  <c r="Z131"/>
  <c r="V131"/>
  <c r="X131"/>
  <c r="W131"/>
  <c r="Y131"/>
  <c r="V232"/>
  <c r="Y232"/>
  <c r="X232"/>
  <c r="Z232"/>
  <c r="W232"/>
  <c r="Z221"/>
  <c r="X221"/>
  <c r="W221"/>
  <c r="Y221"/>
  <c r="V221"/>
  <c r="Y52"/>
  <c r="W52"/>
  <c r="Z52"/>
  <c r="V52"/>
  <c r="X52"/>
  <c r="Y254"/>
  <c r="X254"/>
  <c r="V254"/>
  <c r="Z254"/>
  <c r="W254"/>
  <c r="V281"/>
  <c r="X281"/>
  <c r="W281"/>
  <c r="Z281"/>
  <c r="Y281"/>
  <c r="W80"/>
  <c r="Z80"/>
  <c r="Y80"/>
  <c r="X80"/>
  <c r="V80"/>
  <c r="Z45"/>
  <c r="V45"/>
  <c r="W45"/>
  <c r="X45"/>
  <c r="Y45"/>
  <c r="X79"/>
  <c r="W79"/>
  <c r="Y79"/>
  <c r="Z79"/>
  <c r="V79"/>
  <c r="AA15" i="19"/>
  <c r="Y15"/>
  <c r="W15"/>
  <c r="Z15"/>
  <c r="X15"/>
  <c r="AA143"/>
  <c r="Y143"/>
  <c r="X143"/>
  <c r="W143"/>
  <c r="Z143"/>
  <c r="X271"/>
  <c r="AA271"/>
  <c r="Z271"/>
  <c r="Y271"/>
  <c r="W271"/>
  <c r="W121"/>
  <c r="X121"/>
  <c r="Y121"/>
  <c r="AA121"/>
  <c r="Z121"/>
  <c r="Z90"/>
  <c r="AA90"/>
  <c r="Y90"/>
  <c r="X90"/>
  <c r="W90"/>
  <c r="Z218"/>
  <c r="W218"/>
  <c r="Y218"/>
  <c r="X218"/>
  <c r="AA218"/>
  <c r="Z56"/>
  <c r="W56"/>
  <c r="Y56"/>
  <c r="X56"/>
  <c r="AA56"/>
  <c r="AA184"/>
  <c r="Z184"/>
  <c r="X184"/>
  <c r="W184"/>
  <c r="Y184"/>
  <c r="Y177"/>
  <c r="X177"/>
  <c r="W177"/>
  <c r="AA177"/>
  <c r="Z177"/>
  <c r="X35"/>
  <c r="W35"/>
  <c r="Z35"/>
  <c r="AA35"/>
  <c r="Y35"/>
  <c r="Y163"/>
  <c r="W163"/>
  <c r="AA163"/>
  <c r="X163"/>
  <c r="Z163"/>
  <c r="AA9"/>
  <c r="Y9"/>
  <c r="X9"/>
  <c r="W9"/>
  <c r="Z9"/>
  <c r="Z157"/>
  <c r="AA157"/>
  <c r="Y157"/>
  <c r="W157"/>
  <c r="X157"/>
  <c r="W158"/>
  <c r="X158"/>
  <c r="Y158"/>
  <c r="AA158"/>
  <c r="Z158"/>
  <c r="Z12"/>
  <c r="X12"/>
  <c r="W12"/>
  <c r="Y12"/>
  <c r="AA12"/>
  <c r="Z140"/>
  <c r="AA140"/>
  <c r="Y140"/>
  <c r="W140"/>
  <c r="X140"/>
  <c r="Y268"/>
  <c r="AA268"/>
  <c r="Z268"/>
  <c r="X268"/>
  <c r="W268"/>
  <c r="Y7"/>
  <c r="W7"/>
  <c r="AA7"/>
  <c r="X7"/>
  <c r="Z7"/>
  <c r="AA135"/>
  <c r="Y135"/>
  <c r="W135"/>
  <c r="Z135"/>
  <c r="X135"/>
  <c r="X263"/>
  <c r="AA263"/>
  <c r="W263"/>
  <c r="Z263"/>
  <c r="Y263"/>
  <c r="W113"/>
  <c r="X113"/>
  <c r="Y113"/>
  <c r="AA113"/>
  <c r="Z113"/>
  <c r="Y66"/>
  <c r="W66"/>
  <c r="X66"/>
  <c r="AA66"/>
  <c r="Z66"/>
  <c r="W194"/>
  <c r="X194"/>
  <c r="Y194"/>
  <c r="AA194"/>
  <c r="Z194"/>
  <c r="Z48"/>
  <c r="W48"/>
  <c r="AA48"/>
  <c r="Y48"/>
  <c r="X48"/>
  <c r="AA176"/>
  <c r="Y176"/>
  <c r="W176"/>
  <c r="Z176"/>
  <c r="X176"/>
  <c r="Y161"/>
  <c r="X161"/>
  <c r="W161"/>
  <c r="Z161"/>
  <c r="AA161"/>
  <c r="W11"/>
  <c r="X11"/>
  <c r="Z11"/>
  <c r="Y11"/>
  <c r="AA11"/>
  <c r="W139"/>
  <c r="X139"/>
  <c r="Z139"/>
  <c r="AA139"/>
  <c r="Y139"/>
  <c r="Z267"/>
  <c r="AA267"/>
  <c r="Y267"/>
  <c r="X267"/>
  <c r="W267"/>
  <c r="W117"/>
  <c r="X117"/>
  <c r="Y117"/>
  <c r="AA117"/>
  <c r="Z117"/>
  <c r="Y70"/>
  <c r="W70"/>
  <c r="AA70"/>
  <c r="X70"/>
  <c r="Z70"/>
  <c r="W198"/>
  <c r="X198"/>
  <c r="Y198"/>
  <c r="AA198"/>
  <c r="Z198"/>
  <c r="Z36"/>
  <c r="X36"/>
  <c r="Y36"/>
  <c r="AA36"/>
  <c r="W36"/>
  <c r="W164"/>
  <c r="X164"/>
  <c r="Z164"/>
  <c r="AA164"/>
  <c r="Y164"/>
  <c r="AA129"/>
  <c r="Z129"/>
  <c r="X129"/>
  <c r="W129"/>
  <c r="Y129"/>
  <c r="Z2"/>
  <c r="AA2"/>
  <c r="Y2"/>
  <c r="W2"/>
  <c r="X2"/>
  <c r="AA111"/>
  <c r="Y111"/>
  <c r="X111"/>
  <c r="W111"/>
  <c r="Z111"/>
  <c r="X239"/>
  <c r="AA239"/>
  <c r="Z239"/>
  <c r="Y239"/>
  <c r="W239"/>
  <c r="AA85"/>
  <c r="Z85"/>
  <c r="X85"/>
  <c r="W85"/>
  <c r="Y85"/>
  <c r="Z58"/>
  <c r="X58"/>
  <c r="Y58"/>
  <c r="AA58"/>
  <c r="W58"/>
  <c r="AA186"/>
  <c r="Z186"/>
  <c r="X186"/>
  <c r="W186"/>
  <c r="Y186"/>
  <c r="Z24"/>
  <c r="AA24"/>
  <c r="Y24"/>
  <c r="X24"/>
  <c r="W24"/>
  <c r="AA152"/>
  <c r="Z152"/>
  <c r="X152"/>
  <c r="W152"/>
  <c r="Y152"/>
  <c r="Z280"/>
  <c r="AA280"/>
  <c r="X280"/>
  <c r="W280"/>
  <c r="Y280"/>
  <c r="Y3"/>
  <c r="AA3"/>
  <c r="Z3"/>
  <c r="X3"/>
  <c r="W3"/>
  <c r="AA131"/>
  <c r="Y131"/>
  <c r="W131"/>
  <c r="Z131"/>
  <c r="X131"/>
  <c r="X259"/>
  <c r="AA259"/>
  <c r="W259"/>
  <c r="Z259"/>
  <c r="Y259"/>
  <c r="W109"/>
  <c r="X109"/>
  <c r="Y109"/>
  <c r="Z109"/>
  <c r="AA109"/>
  <c r="W62"/>
  <c r="AA62"/>
  <c r="X62"/>
  <c r="Y62"/>
  <c r="Z62"/>
  <c r="W190"/>
  <c r="X190"/>
  <c r="Y190"/>
  <c r="AA190"/>
  <c r="Z190"/>
  <c r="Z44"/>
  <c r="X44"/>
  <c r="AA44"/>
  <c r="Y44"/>
  <c r="W44"/>
  <c r="AA172"/>
  <c r="Y172"/>
  <c r="W172"/>
  <c r="Z172"/>
  <c r="X172"/>
  <c r="W145"/>
  <c r="X145"/>
  <c r="Z145"/>
  <c r="Y145"/>
  <c r="AA145"/>
  <c r="Y39"/>
  <c r="W39"/>
  <c r="Z39"/>
  <c r="X39"/>
  <c r="AA39"/>
  <c r="Z167"/>
  <c r="X167"/>
  <c r="W167"/>
  <c r="Y167"/>
  <c r="AA167"/>
  <c r="AA13"/>
  <c r="Z13"/>
  <c r="W13"/>
  <c r="Y13"/>
  <c r="X13"/>
  <c r="Z165"/>
  <c r="AA165"/>
  <c r="X165"/>
  <c r="Y165"/>
  <c r="W165"/>
  <c r="Z98"/>
  <c r="AA98"/>
  <c r="Y98"/>
  <c r="X98"/>
  <c r="W98"/>
  <c r="Z226"/>
  <c r="W226"/>
  <c r="Y226"/>
  <c r="X226"/>
  <c r="AA226"/>
  <c r="Y80"/>
  <c r="X80"/>
  <c r="W80"/>
  <c r="Z80"/>
  <c r="AA80"/>
  <c r="X208"/>
  <c r="Z208"/>
  <c r="W208"/>
  <c r="AA208"/>
  <c r="Y208"/>
  <c r="Z225"/>
  <c r="W225"/>
  <c r="Y225"/>
  <c r="AA225"/>
  <c r="X225"/>
  <c r="W43"/>
  <c r="X43"/>
  <c r="Z43"/>
  <c r="AA43"/>
  <c r="Y43"/>
  <c r="Y171"/>
  <c r="X171"/>
  <c r="AA171"/>
  <c r="W171"/>
  <c r="Z171"/>
  <c r="AA17"/>
  <c r="Y17"/>
  <c r="X17"/>
  <c r="W17"/>
  <c r="Z17"/>
  <c r="Y173"/>
  <c r="X173"/>
  <c r="W173"/>
  <c r="Z173"/>
  <c r="AA173"/>
  <c r="Z102"/>
  <c r="X102"/>
  <c r="W102"/>
  <c r="Y102"/>
  <c r="AA102"/>
  <c r="X230"/>
  <c r="Y230"/>
  <c r="AA230"/>
  <c r="Z230"/>
  <c r="W230"/>
  <c r="Z132"/>
  <c r="AA132"/>
  <c r="Y132"/>
  <c r="W132"/>
  <c r="X132"/>
  <c r="X260"/>
  <c r="Y260"/>
  <c r="AA260"/>
  <c r="W260"/>
  <c r="Z260"/>
  <c r="Y50"/>
  <c r="W50"/>
  <c r="AA50"/>
  <c r="Z50"/>
  <c r="X50"/>
  <c r="W63"/>
  <c r="X63"/>
  <c r="Z63"/>
  <c r="Y63"/>
  <c r="AA63"/>
  <c r="AA127"/>
  <c r="Y127"/>
  <c r="W127"/>
  <c r="Z127"/>
  <c r="X127"/>
  <c r="Z191"/>
  <c r="W191"/>
  <c r="X191"/>
  <c r="Y191"/>
  <c r="AA191"/>
  <c r="Z255"/>
  <c r="AA255"/>
  <c r="Y255"/>
  <c r="X255"/>
  <c r="W255"/>
  <c r="X37"/>
  <c r="Y37"/>
  <c r="AA37"/>
  <c r="Z37"/>
  <c r="W37"/>
  <c r="AA105"/>
  <c r="Z105"/>
  <c r="X105"/>
  <c r="W105"/>
  <c r="Y105"/>
  <c r="Z213"/>
  <c r="W213"/>
  <c r="Y213"/>
  <c r="X213"/>
  <c r="AA213"/>
  <c r="Y74"/>
  <c r="W74"/>
  <c r="X74"/>
  <c r="AA74"/>
  <c r="Z74"/>
  <c r="Z138"/>
  <c r="AA138"/>
  <c r="W138"/>
  <c r="Y138"/>
  <c r="X138"/>
  <c r="W202"/>
  <c r="X202"/>
  <c r="Y202"/>
  <c r="AA202"/>
  <c r="Z202"/>
  <c r="Y270"/>
  <c r="W270"/>
  <c r="X270"/>
  <c r="AA270"/>
  <c r="Z270"/>
  <c r="Z40"/>
  <c r="Y40"/>
  <c r="W40"/>
  <c r="AA40"/>
  <c r="X40"/>
  <c r="Z104"/>
  <c r="AA104"/>
  <c r="X104"/>
  <c r="Y104"/>
  <c r="W104"/>
  <c r="W168"/>
  <c r="X168"/>
  <c r="Y168"/>
  <c r="AA168"/>
  <c r="Z168"/>
  <c r="Z232"/>
  <c r="AA232"/>
  <c r="X232"/>
  <c r="W232"/>
  <c r="Y232"/>
  <c r="AA137"/>
  <c r="Z137"/>
  <c r="W137"/>
  <c r="Y137"/>
  <c r="X137"/>
  <c r="Z285"/>
  <c r="W285"/>
  <c r="Y285"/>
  <c r="AA285"/>
  <c r="X285"/>
  <c r="AA19"/>
  <c r="Z19"/>
  <c r="X19"/>
  <c r="W19"/>
  <c r="Y19"/>
  <c r="W83"/>
  <c r="X83"/>
  <c r="Z83"/>
  <c r="Y83"/>
  <c r="AA83"/>
  <c r="W147"/>
  <c r="X147"/>
  <c r="Y147"/>
  <c r="AA147"/>
  <c r="Z147"/>
  <c r="W211"/>
  <c r="X211"/>
  <c r="AA211"/>
  <c r="Z211"/>
  <c r="Y211"/>
  <c r="W275"/>
  <c r="X275"/>
  <c r="Z275"/>
  <c r="Y275"/>
  <c r="AA275"/>
  <c r="W57"/>
  <c r="X57"/>
  <c r="Y57"/>
  <c r="AA57"/>
  <c r="Z57"/>
  <c r="AA125"/>
  <c r="Z125"/>
  <c r="W125"/>
  <c r="Y125"/>
  <c r="X125"/>
  <c r="Z257"/>
  <c r="AA257"/>
  <c r="Y257"/>
  <c r="X257"/>
  <c r="W257"/>
  <c r="Z78"/>
  <c r="X78"/>
  <c r="W78"/>
  <c r="Y78"/>
  <c r="AA78"/>
  <c r="Y142"/>
  <c r="W142"/>
  <c r="AA142"/>
  <c r="Z142"/>
  <c r="X142"/>
  <c r="AA206"/>
  <c r="X206"/>
  <c r="W206"/>
  <c r="Y206"/>
  <c r="Z206"/>
  <c r="X274"/>
  <c r="Y274"/>
  <c r="AA274"/>
  <c r="W274"/>
  <c r="Z274"/>
  <c r="Y60"/>
  <c r="AA60"/>
  <c r="W60"/>
  <c r="X60"/>
  <c r="Z60"/>
  <c r="Z124"/>
  <c r="AA124"/>
  <c r="X124"/>
  <c r="Y124"/>
  <c r="W124"/>
  <c r="W188"/>
  <c r="X188"/>
  <c r="Y188"/>
  <c r="AA188"/>
  <c r="Z188"/>
  <c r="Z252"/>
  <c r="AA252"/>
  <c r="X252"/>
  <c r="W252"/>
  <c r="Y252"/>
  <c r="Y185"/>
  <c r="X185"/>
  <c r="W185"/>
  <c r="Z185"/>
  <c r="AA185"/>
  <c r="X249"/>
  <c r="AA249"/>
  <c r="Z249"/>
  <c r="Y249"/>
  <c r="W249"/>
  <c r="AA55"/>
  <c r="Y55"/>
  <c r="W55"/>
  <c r="Z55"/>
  <c r="X55"/>
  <c r="W119"/>
  <c r="X119"/>
  <c r="Z119"/>
  <c r="Y119"/>
  <c r="AA119"/>
  <c r="Z183"/>
  <c r="W183"/>
  <c r="X183"/>
  <c r="Y183"/>
  <c r="AA183"/>
  <c r="Z247"/>
  <c r="AA247"/>
  <c r="Y247"/>
  <c r="W247"/>
  <c r="X247"/>
  <c r="X29"/>
  <c r="Z29"/>
  <c r="AA29"/>
  <c r="Y29"/>
  <c r="W29"/>
  <c r="AA97"/>
  <c r="Z97"/>
  <c r="W97"/>
  <c r="Y97"/>
  <c r="X97"/>
  <c r="Y197"/>
  <c r="X197"/>
  <c r="W197"/>
  <c r="AA197"/>
  <c r="Z197"/>
  <c r="Z46"/>
  <c r="X46"/>
  <c r="W46"/>
  <c r="Y46"/>
  <c r="AA46"/>
  <c r="Y114"/>
  <c r="W114"/>
  <c r="X114"/>
  <c r="Z114"/>
  <c r="AA114"/>
  <c r="AA178"/>
  <c r="Z178"/>
  <c r="W178"/>
  <c r="Y178"/>
  <c r="X178"/>
  <c r="X242"/>
  <c r="Y242"/>
  <c r="AA242"/>
  <c r="W242"/>
  <c r="Z242"/>
  <c r="Z32"/>
  <c r="W32"/>
  <c r="Y32"/>
  <c r="X32"/>
  <c r="AA32"/>
  <c r="Z96"/>
  <c r="AA96"/>
  <c r="X96"/>
  <c r="Y96"/>
  <c r="W96"/>
  <c r="W160"/>
  <c r="X160"/>
  <c r="Z160"/>
  <c r="AA160"/>
  <c r="Y160"/>
  <c r="Z224"/>
  <c r="AA224"/>
  <c r="X224"/>
  <c r="W224"/>
  <c r="Y224"/>
  <c r="W89"/>
  <c r="X89"/>
  <c r="Y89"/>
  <c r="AA89"/>
  <c r="Z89"/>
  <c r="Z261"/>
  <c r="W261"/>
  <c r="Y261"/>
  <c r="X261"/>
  <c r="AA261"/>
  <c r="Z250"/>
  <c r="AA250"/>
  <c r="Y250"/>
  <c r="X250"/>
  <c r="W250"/>
  <c r="AA59"/>
  <c r="Y59"/>
  <c r="W59"/>
  <c r="Z59"/>
  <c r="X59"/>
  <c r="W123"/>
  <c r="X123"/>
  <c r="Z123"/>
  <c r="AA123"/>
  <c r="Y123"/>
  <c r="Y187"/>
  <c r="W187"/>
  <c r="AA187"/>
  <c r="X187"/>
  <c r="Z187"/>
  <c r="X251"/>
  <c r="AA251"/>
  <c r="Z251"/>
  <c r="Y251"/>
  <c r="W251"/>
  <c r="AA33"/>
  <c r="Y33"/>
  <c r="W33"/>
  <c r="X33"/>
  <c r="Z33"/>
  <c r="W101"/>
  <c r="X101"/>
  <c r="Y101"/>
  <c r="AA101"/>
  <c r="Z101"/>
  <c r="AA205"/>
  <c r="X205"/>
  <c r="Y205"/>
  <c r="Z205"/>
  <c r="W205"/>
  <c r="Y54"/>
  <c r="W54"/>
  <c r="AA54"/>
  <c r="X54"/>
  <c r="Z54"/>
  <c r="Z118"/>
  <c r="AA118"/>
  <c r="W118"/>
  <c r="Y118"/>
  <c r="X118"/>
  <c r="W182"/>
  <c r="X182"/>
  <c r="Y182"/>
  <c r="AA182"/>
  <c r="Z182"/>
  <c r="Z246"/>
  <c r="W246"/>
  <c r="X246"/>
  <c r="AA246"/>
  <c r="Y246"/>
  <c r="Y20"/>
  <c r="X20"/>
  <c r="W20"/>
  <c r="AA20"/>
  <c r="Z20"/>
  <c r="Z84"/>
  <c r="AA84"/>
  <c r="X84"/>
  <c r="Y84"/>
  <c r="W84"/>
  <c r="Y148"/>
  <c r="W148"/>
  <c r="Z148"/>
  <c r="AA148"/>
  <c r="X148"/>
  <c r="Y212"/>
  <c r="AA212"/>
  <c r="X212"/>
  <c r="W212"/>
  <c r="Z212"/>
  <c r="X276"/>
  <c r="Z276"/>
  <c r="AA276"/>
  <c r="W276"/>
  <c r="Y276"/>
  <c r="Z233"/>
  <c r="W233"/>
  <c r="Y233"/>
  <c r="AA233"/>
  <c r="X233"/>
  <c r="X277"/>
  <c r="AA277"/>
  <c r="W277"/>
  <c r="Z277"/>
  <c r="Y277"/>
  <c r="H23" i="16"/>
  <c r="G23" s="1"/>
  <c r="I23"/>
  <c r="I21"/>
  <c r="H21"/>
  <c r="G21" s="1"/>
  <c r="M17" i="13" s="1"/>
  <c r="N17" s="1"/>
  <c r="O17" s="1"/>
  <c r="P17" s="1"/>
  <c r="P10"/>
  <c r="H4" i="17" s="1"/>
  <c r="H14" i="16"/>
  <c r="I14"/>
  <c r="O10" i="13" s="1"/>
  <c r="H18" i="16"/>
  <c r="G18" s="1"/>
  <c r="I18"/>
  <c r="H17"/>
  <c r="G17" s="1"/>
  <c r="I17"/>
  <c r="AR5" i="31"/>
  <c r="AG23" s="1"/>
  <c r="Q17" s="1"/>
  <c r="AR6"/>
  <c r="AG24" s="1"/>
  <c r="Q18" s="1"/>
  <c r="AR7"/>
  <c r="AG25" s="1"/>
  <c r="Q19" s="1"/>
  <c r="AR8"/>
  <c r="AG26" s="1"/>
  <c r="Q20" s="1"/>
  <c r="AR4"/>
  <c r="AG22" s="1"/>
  <c r="Q16" s="1"/>
  <c r="AQ5"/>
  <c r="AG17" s="1"/>
  <c r="Q11" s="1"/>
  <c r="AQ4"/>
  <c r="AG16" s="1"/>
  <c r="Q10" s="1"/>
  <c r="AQ7"/>
  <c r="AG19" s="1"/>
  <c r="Q13" s="1"/>
  <c r="AQ6"/>
  <c r="AG18" s="1"/>
  <c r="Q12" s="1"/>
  <c r="AQ8"/>
  <c r="AG20" s="1"/>
  <c r="Q14" s="1"/>
  <c r="R14" i="25"/>
  <c r="N14"/>
  <c r="O14" s="1"/>
  <c r="P14" s="1"/>
  <c r="R26"/>
  <c r="N26"/>
  <c r="O26" s="1"/>
  <c r="P26" s="1"/>
  <c r="R8"/>
  <c r="N8"/>
  <c r="O8" s="1"/>
  <c r="P8" s="1"/>
  <c r="AT5"/>
  <c r="AH28" s="1"/>
  <c r="Q22" s="1"/>
  <c r="AT7"/>
  <c r="AH30" s="1"/>
  <c r="Q24" s="1"/>
  <c r="AT9"/>
  <c r="AH32" s="1"/>
  <c r="Q26" s="1"/>
  <c r="AT8"/>
  <c r="AH31" s="1"/>
  <c r="Q25" s="1"/>
  <c r="AT6"/>
  <c r="AH29" s="1"/>
  <c r="Q23" s="1"/>
  <c r="AQ9" i="27"/>
  <c r="AP9"/>
  <c r="AS9"/>
  <c r="AR9"/>
  <c r="AN13"/>
  <c r="X218"/>
  <c r="Y218"/>
  <c r="V218"/>
  <c r="Z218"/>
  <c r="W218"/>
  <c r="Y229"/>
  <c r="Z229"/>
  <c r="W229"/>
  <c r="V229"/>
  <c r="X229"/>
  <c r="W42"/>
  <c r="V42"/>
  <c r="Y42"/>
  <c r="X42"/>
  <c r="Z42"/>
  <c r="Y97"/>
  <c r="V97"/>
  <c r="Z97"/>
  <c r="W97"/>
  <c r="X97"/>
  <c r="Y282"/>
  <c r="V282"/>
  <c r="W282"/>
  <c r="Z282"/>
  <c r="X282"/>
  <c r="X192"/>
  <c r="V192"/>
  <c r="Y192"/>
  <c r="Z192"/>
  <c r="W192"/>
  <c r="Z279"/>
  <c r="Y279"/>
  <c r="X279"/>
  <c r="W279"/>
  <c r="V279"/>
  <c r="Z66"/>
  <c r="X66"/>
  <c r="Y66"/>
  <c r="V66"/>
  <c r="W66"/>
  <c r="Z69"/>
  <c r="Y69"/>
  <c r="W69"/>
  <c r="V69"/>
  <c r="X69"/>
  <c r="W60"/>
  <c r="Y60"/>
  <c r="X60"/>
  <c r="Z60"/>
  <c r="V60"/>
  <c r="W56"/>
  <c r="V56"/>
  <c r="X56"/>
  <c r="Z56"/>
  <c r="Y56"/>
  <c r="V61"/>
  <c r="Y61"/>
  <c r="Z61"/>
  <c r="X61"/>
  <c r="W61"/>
  <c r="W70"/>
  <c r="V70"/>
  <c r="X70"/>
  <c r="Z70"/>
  <c r="Y70"/>
  <c r="W100"/>
  <c r="Y100"/>
  <c r="X100"/>
  <c r="V100"/>
  <c r="Z100"/>
  <c r="V130"/>
  <c r="W130"/>
  <c r="X130"/>
  <c r="Z130"/>
  <c r="Y130"/>
  <c r="Y136"/>
  <c r="X136"/>
  <c r="W136"/>
  <c r="Z136"/>
  <c r="V136"/>
  <c r="Y126"/>
  <c r="V126"/>
  <c r="Z126"/>
  <c r="X126"/>
  <c r="W126"/>
  <c r="Z28"/>
  <c r="V28"/>
  <c r="Y28"/>
  <c r="X28"/>
  <c r="W28"/>
  <c r="W254"/>
  <c r="X254"/>
  <c r="Z254"/>
  <c r="V254"/>
  <c r="Y254"/>
  <c r="V251"/>
  <c r="W251"/>
  <c r="Z251"/>
  <c r="X251"/>
  <c r="Y251"/>
  <c r="Z277"/>
  <c r="W277"/>
  <c r="V277"/>
  <c r="Y277"/>
  <c r="X277"/>
  <c r="V211"/>
  <c r="X211"/>
  <c r="Y211"/>
  <c r="Z211"/>
  <c r="W211"/>
  <c r="W122"/>
  <c r="X122"/>
  <c r="Y122"/>
  <c r="V122"/>
  <c r="Z122"/>
  <c r="W143"/>
  <c r="V143"/>
  <c r="Y143"/>
  <c r="X143"/>
  <c r="Z143"/>
  <c r="X77"/>
  <c r="Z77"/>
  <c r="W77"/>
  <c r="Y77"/>
  <c r="V77"/>
  <c r="Y48"/>
  <c r="Z48"/>
  <c r="V48"/>
  <c r="X48"/>
  <c r="W48"/>
  <c r="AS10" i="25"/>
  <c r="AQ10"/>
  <c r="V222" i="29"/>
  <c r="Z222"/>
  <c r="X222"/>
  <c r="Y222"/>
  <c r="W222"/>
  <c r="W116"/>
  <c r="Z116"/>
  <c r="V116"/>
  <c r="X116"/>
  <c r="Y116"/>
  <c r="Y104"/>
  <c r="X104"/>
  <c r="V104"/>
  <c r="W104"/>
  <c r="Z104"/>
  <c r="Y198"/>
  <c r="X198"/>
  <c r="V198"/>
  <c r="W198"/>
  <c r="Z198"/>
  <c r="Y271"/>
  <c r="X271"/>
  <c r="V271"/>
  <c r="Z271"/>
  <c r="W271"/>
  <c r="Y223"/>
  <c r="X223"/>
  <c r="V223"/>
  <c r="W223"/>
  <c r="Z223"/>
  <c r="V172"/>
  <c r="Z172"/>
  <c r="W172"/>
  <c r="Y172"/>
  <c r="X172"/>
  <c r="W137"/>
  <c r="Y137"/>
  <c r="X137"/>
  <c r="Z137"/>
  <c r="V137"/>
  <c r="V83"/>
  <c r="W83"/>
  <c r="X83"/>
  <c r="Y83"/>
  <c r="Z83"/>
  <c r="Y164"/>
  <c r="V164"/>
  <c r="Z164"/>
  <c r="W164"/>
  <c r="X164"/>
  <c r="Z156"/>
  <c r="V156"/>
  <c r="W156"/>
  <c r="X156"/>
  <c r="Y156"/>
  <c r="Z264"/>
  <c r="Y264"/>
  <c r="V264"/>
  <c r="W264"/>
  <c r="X264"/>
  <c r="W153"/>
  <c r="Z153"/>
  <c r="Y153"/>
  <c r="V153"/>
  <c r="X153"/>
  <c r="W85"/>
  <c r="V85"/>
  <c r="Y85"/>
  <c r="Z85"/>
  <c r="X85"/>
  <c r="X240"/>
  <c r="W240"/>
  <c r="Y240"/>
  <c r="V240"/>
  <c r="Z240"/>
  <c r="Y54"/>
  <c r="V54"/>
  <c r="X54"/>
  <c r="Z54"/>
  <c r="W54"/>
  <c r="Z107"/>
  <c r="V107"/>
  <c r="W107"/>
  <c r="Y107"/>
  <c r="X107"/>
  <c r="W75"/>
  <c r="V75"/>
  <c r="X75"/>
  <c r="Y75"/>
  <c r="Z75"/>
  <c r="Y182"/>
  <c r="X182"/>
  <c r="W182"/>
  <c r="V182"/>
  <c r="Z182"/>
  <c r="W143"/>
  <c r="Z143"/>
  <c r="X143"/>
  <c r="V143"/>
  <c r="Y143"/>
  <c r="Z63"/>
  <c r="X63"/>
  <c r="Y63"/>
  <c r="W63"/>
  <c r="V63"/>
  <c r="W275"/>
  <c r="V275"/>
  <c r="Z275"/>
  <c r="Y275"/>
  <c r="X275"/>
  <c r="W96"/>
  <c r="V96"/>
  <c r="Z96"/>
  <c r="Y96"/>
  <c r="X96"/>
  <c r="Z200"/>
  <c r="Y200"/>
  <c r="V200"/>
  <c r="W200"/>
  <c r="X200"/>
  <c r="X57"/>
  <c r="Y57"/>
  <c r="Z57"/>
  <c r="V57"/>
  <c r="W57"/>
  <c r="Z173"/>
  <c r="Y173"/>
  <c r="V173"/>
  <c r="W173"/>
  <c r="X173"/>
  <c r="Y108"/>
  <c r="Z108"/>
  <c r="W108"/>
  <c r="V108"/>
  <c r="X108"/>
  <c r="X196"/>
  <c r="Y196"/>
  <c r="Z196"/>
  <c r="W196"/>
  <c r="V196"/>
  <c r="Z268"/>
  <c r="V268"/>
  <c r="W268"/>
  <c r="X268"/>
  <c r="Y268"/>
  <c r="Z105"/>
  <c r="X105"/>
  <c r="W105"/>
  <c r="V105"/>
  <c r="Y105"/>
  <c r="W47"/>
  <c r="V47"/>
  <c r="Z47"/>
  <c r="Y47"/>
  <c r="X47"/>
  <c r="Z250"/>
  <c r="V250"/>
  <c r="X250"/>
  <c r="W250"/>
  <c r="Y250"/>
  <c r="X102"/>
  <c r="W102"/>
  <c r="Z102"/>
  <c r="Y102"/>
  <c r="V102"/>
  <c r="X90"/>
  <c r="Y90"/>
  <c r="Z90"/>
  <c r="V90"/>
  <c r="W90"/>
  <c r="Y187"/>
  <c r="X187"/>
  <c r="W187"/>
  <c r="V187"/>
  <c r="Z187"/>
  <c r="X242"/>
  <c r="Y242"/>
  <c r="V242"/>
  <c r="W242"/>
  <c r="Z242"/>
  <c r="X178"/>
  <c r="W178"/>
  <c r="V178"/>
  <c r="Y178"/>
  <c r="Z178"/>
  <c r="V255"/>
  <c r="X255"/>
  <c r="W255"/>
  <c r="Y255"/>
  <c r="Z255"/>
  <c r="Y226"/>
  <c r="Z226"/>
  <c r="V226"/>
  <c r="W226"/>
  <c r="X226"/>
  <c r="Z87"/>
  <c r="Y87"/>
  <c r="V87"/>
  <c r="X87"/>
  <c r="W87"/>
  <c r="X219"/>
  <c r="W219"/>
  <c r="Z219"/>
  <c r="Y219"/>
  <c r="V219"/>
  <c r="X93"/>
  <c r="Y93"/>
  <c r="Z93"/>
  <c r="V93"/>
  <c r="W93"/>
  <c r="X147"/>
  <c r="V147"/>
  <c r="Z147"/>
  <c r="W147"/>
  <c r="Y147"/>
  <c r="W15"/>
  <c r="Z15"/>
  <c r="V15"/>
  <c r="X15"/>
  <c r="Y15"/>
  <c r="Y252"/>
  <c r="V252"/>
  <c r="Z252"/>
  <c r="W252"/>
  <c r="X252"/>
  <c r="Z224"/>
  <c r="X224"/>
  <c r="W224"/>
  <c r="Y224"/>
  <c r="V224"/>
  <c r="V144"/>
  <c r="Z144"/>
  <c r="Y144"/>
  <c r="X144"/>
  <c r="W144"/>
  <c r="W48"/>
  <c r="Y48"/>
  <c r="X48"/>
  <c r="V48"/>
  <c r="Z48"/>
  <c r="X188"/>
  <c r="W188"/>
  <c r="Z188"/>
  <c r="Y188"/>
  <c r="V188"/>
  <c r="Z74"/>
  <c r="Y74"/>
  <c r="V74"/>
  <c r="X74"/>
  <c r="W74"/>
  <c r="Y44"/>
  <c r="X44"/>
  <c r="Z44"/>
  <c r="W44"/>
  <c r="V44"/>
  <c r="W215"/>
  <c r="Z215"/>
  <c r="V215"/>
  <c r="Y215"/>
  <c r="X215"/>
  <c r="V214"/>
  <c r="X214"/>
  <c r="W214"/>
  <c r="Z214"/>
  <c r="Y214"/>
  <c r="W40"/>
  <c r="V40"/>
  <c r="Z40"/>
  <c r="Y40"/>
  <c r="X40"/>
  <c r="V133"/>
  <c r="Y133"/>
  <c r="X133"/>
  <c r="W133"/>
  <c r="Z133"/>
  <c r="V11"/>
  <c r="X11"/>
  <c r="W11"/>
  <c r="Y11"/>
  <c r="Z11"/>
  <c r="Y233"/>
  <c r="Z233"/>
  <c r="V233"/>
  <c r="W233"/>
  <c r="X233"/>
  <c r="Z51"/>
  <c r="Y51"/>
  <c r="X51"/>
  <c r="W51"/>
  <c r="V51"/>
  <c r="Y140"/>
  <c r="V140"/>
  <c r="X140"/>
  <c r="W140"/>
  <c r="Z140"/>
  <c r="Z181"/>
  <c r="X181"/>
  <c r="W181"/>
  <c r="Y181"/>
  <c r="V181"/>
  <c r="X176"/>
  <c r="Y176"/>
  <c r="Z176"/>
  <c r="V176"/>
  <c r="W176"/>
  <c r="X58"/>
  <c r="Z58"/>
  <c r="V58"/>
  <c r="W58"/>
  <c r="Y58"/>
  <c r="Z168"/>
  <c r="X168"/>
  <c r="W168"/>
  <c r="Y168"/>
  <c r="V168"/>
  <c r="Y24"/>
  <c r="X24"/>
  <c r="V24"/>
  <c r="W24"/>
  <c r="Z24"/>
  <c r="Y183"/>
  <c r="Z183"/>
  <c r="V183"/>
  <c r="X183"/>
  <c r="W183"/>
  <c r="Z157"/>
  <c r="V157"/>
  <c r="X157"/>
  <c r="W157"/>
  <c r="Y157"/>
  <c r="V43"/>
  <c r="X43"/>
  <c r="W43"/>
  <c r="Z43"/>
  <c r="Y43"/>
  <c r="Y92"/>
  <c r="X92"/>
  <c r="V92"/>
  <c r="Z92"/>
  <c r="W92"/>
  <c r="X158"/>
  <c r="Z158"/>
  <c r="W158"/>
  <c r="V158"/>
  <c r="Y158"/>
  <c r="X177"/>
  <c r="Y177"/>
  <c r="V177"/>
  <c r="W177"/>
  <c r="Z177"/>
  <c r="Z122"/>
  <c r="X122"/>
  <c r="W122"/>
  <c r="Y122"/>
  <c r="V122"/>
  <c r="Z282"/>
  <c r="V282"/>
  <c r="Y282"/>
  <c r="X282"/>
  <c r="W282"/>
  <c r="Y106"/>
  <c r="X106"/>
  <c r="W106"/>
  <c r="V106"/>
  <c r="Z106"/>
  <c r="V206"/>
  <c r="Y206"/>
  <c r="X206"/>
  <c r="Z206"/>
  <c r="W206"/>
  <c r="Y263"/>
  <c r="X263"/>
  <c r="V263"/>
  <c r="W263"/>
  <c r="Z263"/>
  <c r="Z89"/>
  <c r="V89"/>
  <c r="Y89"/>
  <c r="X89"/>
  <c r="W89"/>
  <c r="Z31"/>
  <c r="X31"/>
  <c r="W31"/>
  <c r="Y31"/>
  <c r="V31"/>
  <c r="Z165"/>
  <c r="Y165"/>
  <c r="X165"/>
  <c r="W165"/>
  <c r="V165"/>
  <c r="Y278"/>
  <c r="X278"/>
  <c r="W278"/>
  <c r="V278"/>
  <c r="Z278"/>
  <c r="W79" i="19"/>
  <c r="X79"/>
  <c r="Z79"/>
  <c r="Y79"/>
  <c r="AA79"/>
  <c r="Y207"/>
  <c r="AA207"/>
  <c r="X207"/>
  <c r="Z207"/>
  <c r="W207"/>
  <c r="AA53"/>
  <c r="Y53"/>
  <c r="X53"/>
  <c r="W53"/>
  <c r="Z53"/>
  <c r="X245"/>
  <c r="AA245"/>
  <c r="Z245"/>
  <c r="Y245"/>
  <c r="W245"/>
  <c r="W154"/>
  <c r="X154"/>
  <c r="Y154"/>
  <c r="Z154"/>
  <c r="AA154"/>
  <c r="X286"/>
  <c r="Y286"/>
  <c r="AA286"/>
  <c r="Z286"/>
  <c r="W286"/>
  <c r="Y120"/>
  <c r="X120"/>
  <c r="W120"/>
  <c r="AA120"/>
  <c r="Z120"/>
  <c r="X248"/>
  <c r="Z248"/>
  <c r="W248"/>
  <c r="Y248"/>
  <c r="AA248"/>
  <c r="X26"/>
  <c r="AA26"/>
  <c r="Z26"/>
  <c r="W26"/>
  <c r="Y26"/>
  <c r="AA99"/>
  <c r="Y99"/>
  <c r="W99"/>
  <c r="Z99"/>
  <c r="X99"/>
  <c r="X227"/>
  <c r="AA227"/>
  <c r="W227"/>
  <c r="Z227"/>
  <c r="Y227"/>
  <c r="W73"/>
  <c r="X73"/>
  <c r="Y73"/>
  <c r="AA73"/>
  <c r="Z73"/>
  <c r="Z94"/>
  <c r="AA94"/>
  <c r="W94"/>
  <c r="Y94"/>
  <c r="X94"/>
  <c r="Z222"/>
  <c r="W222"/>
  <c r="X222"/>
  <c r="AA222"/>
  <c r="Y222"/>
  <c r="Y76"/>
  <c r="X76"/>
  <c r="W76"/>
  <c r="Z76"/>
  <c r="AA76"/>
  <c r="W204"/>
  <c r="Y204"/>
  <c r="Z204"/>
  <c r="X204"/>
  <c r="AA204"/>
  <c r="Z217"/>
  <c r="W217"/>
  <c r="Y217"/>
  <c r="AA217"/>
  <c r="X217"/>
  <c r="W71"/>
  <c r="X71"/>
  <c r="Z71"/>
  <c r="AA71"/>
  <c r="Y71"/>
  <c r="Y199"/>
  <c r="X199"/>
  <c r="AA199"/>
  <c r="W199"/>
  <c r="Z199"/>
  <c r="AA45"/>
  <c r="Y45"/>
  <c r="X45"/>
  <c r="W45"/>
  <c r="Z45"/>
  <c r="X229"/>
  <c r="AA229"/>
  <c r="Z229"/>
  <c r="Y229"/>
  <c r="W229"/>
  <c r="Z130"/>
  <c r="AA130"/>
  <c r="W130"/>
  <c r="Y130"/>
  <c r="X130"/>
  <c r="Z262"/>
  <c r="W262"/>
  <c r="X262"/>
  <c r="AA262"/>
  <c r="Y262"/>
  <c r="Z112"/>
  <c r="AA112"/>
  <c r="X112"/>
  <c r="Y112"/>
  <c r="W112"/>
  <c r="X240"/>
  <c r="Y240"/>
  <c r="W240"/>
  <c r="AA240"/>
  <c r="Z240"/>
  <c r="Z10"/>
  <c r="AA10"/>
  <c r="Y10"/>
  <c r="W10"/>
  <c r="X10"/>
  <c r="AA75"/>
  <c r="Y75"/>
  <c r="X75"/>
  <c r="W75"/>
  <c r="Z75"/>
  <c r="Z203"/>
  <c r="W203"/>
  <c r="Y203"/>
  <c r="AA203"/>
  <c r="X203"/>
  <c r="AA49"/>
  <c r="Z49"/>
  <c r="X49"/>
  <c r="W49"/>
  <c r="Y49"/>
  <c r="W237"/>
  <c r="X237"/>
  <c r="Z237"/>
  <c r="Y237"/>
  <c r="AA237"/>
  <c r="Z134"/>
  <c r="AA134"/>
  <c r="W134"/>
  <c r="Y134"/>
  <c r="X134"/>
  <c r="Z266"/>
  <c r="AA266"/>
  <c r="X266"/>
  <c r="W266"/>
  <c r="Y266"/>
  <c r="Z100"/>
  <c r="AA100"/>
  <c r="X100"/>
  <c r="Y100"/>
  <c r="W100"/>
  <c r="Z228"/>
  <c r="AA228"/>
  <c r="X228"/>
  <c r="W228"/>
  <c r="Y228"/>
  <c r="Z273"/>
  <c r="W273"/>
  <c r="Y273"/>
  <c r="X273"/>
  <c r="AA273"/>
  <c r="W47"/>
  <c r="X47"/>
  <c r="Z47"/>
  <c r="Y47"/>
  <c r="AA47"/>
  <c r="Y175"/>
  <c r="W175"/>
  <c r="AA175"/>
  <c r="Z175"/>
  <c r="X175"/>
  <c r="W21"/>
  <c r="X21"/>
  <c r="Z21"/>
  <c r="AA21"/>
  <c r="Y21"/>
  <c r="Z181"/>
  <c r="AA181"/>
  <c r="Y181"/>
  <c r="W181"/>
  <c r="X181"/>
  <c r="Y122"/>
  <c r="W122"/>
  <c r="X122"/>
  <c r="AA122"/>
  <c r="Z122"/>
  <c r="X254"/>
  <c r="Z254"/>
  <c r="AA254"/>
  <c r="Y254"/>
  <c r="W254"/>
  <c r="Y88"/>
  <c r="X88"/>
  <c r="W88"/>
  <c r="AA88"/>
  <c r="Z88"/>
  <c r="X216"/>
  <c r="Y216"/>
  <c r="W216"/>
  <c r="Z216"/>
  <c r="AA216"/>
  <c r="Z241"/>
  <c r="W241"/>
  <c r="Y241"/>
  <c r="AA241"/>
  <c r="X241"/>
  <c r="W67"/>
  <c r="X67"/>
  <c r="Z67"/>
  <c r="AA67"/>
  <c r="Y67"/>
  <c r="Y195"/>
  <c r="X195"/>
  <c r="AA195"/>
  <c r="W195"/>
  <c r="Z195"/>
  <c r="W41"/>
  <c r="X41"/>
  <c r="Y41"/>
  <c r="AA41"/>
  <c r="Z41"/>
  <c r="X221"/>
  <c r="AA221"/>
  <c r="Z221"/>
  <c r="Y221"/>
  <c r="W221"/>
  <c r="Y126"/>
  <c r="W126"/>
  <c r="AA126"/>
  <c r="X126"/>
  <c r="Z126"/>
  <c r="Z258"/>
  <c r="W258"/>
  <c r="Y258"/>
  <c r="X258"/>
  <c r="AA258"/>
  <c r="Y108"/>
  <c r="X108"/>
  <c r="W108"/>
  <c r="Z108"/>
  <c r="AA108"/>
  <c r="X236"/>
  <c r="Z236"/>
  <c r="AA236"/>
  <c r="W236"/>
  <c r="Y236"/>
  <c r="AA34"/>
  <c r="Y34"/>
  <c r="Z34"/>
  <c r="X34"/>
  <c r="W34"/>
  <c r="W103"/>
  <c r="X103"/>
  <c r="Z103"/>
  <c r="Y103"/>
  <c r="AA103"/>
  <c r="Z231"/>
  <c r="W231"/>
  <c r="Y231"/>
  <c r="X231"/>
  <c r="AA231"/>
  <c r="W77"/>
  <c r="X77"/>
  <c r="Y77"/>
  <c r="Z77"/>
  <c r="AA77"/>
  <c r="Y14"/>
  <c r="X14"/>
  <c r="W14"/>
  <c r="Z14"/>
  <c r="AA14"/>
  <c r="W162"/>
  <c r="X162"/>
  <c r="Y162"/>
  <c r="Z162"/>
  <c r="AA162"/>
  <c r="Z16"/>
  <c r="AA16"/>
  <c r="X16"/>
  <c r="Y16"/>
  <c r="W16"/>
  <c r="X144"/>
  <c r="W144"/>
  <c r="Y144"/>
  <c r="AA144"/>
  <c r="Z144"/>
  <c r="Z272"/>
  <c r="AA272"/>
  <c r="Y272"/>
  <c r="X272"/>
  <c r="W272"/>
  <c r="X265"/>
  <c r="AA265"/>
  <c r="W265"/>
  <c r="Z265"/>
  <c r="Y265"/>
  <c r="AA107"/>
  <c r="Y107"/>
  <c r="W107"/>
  <c r="Z107"/>
  <c r="X107"/>
  <c r="W235"/>
  <c r="X235"/>
  <c r="AA235"/>
  <c r="Z235"/>
  <c r="Y235"/>
  <c r="W81"/>
  <c r="X81"/>
  <c r="Y81"/>
  <c r="Z81"/>
  <c r="AA81"/>
  <c r="Z22"/>
  <c r="AA22"/>
  <c r="Y22"/>
  <c r="W22"/>
  <c r="X22"/>
  <c r="W166"/>
  <c r="X166"/>
  <c r="Y166"/>
  <c r="Z166"/>
  <c r="AA166"/>
  <c r="Z68"/>
  <c r="AA68"/>
  <c r="X68"/>
  <c r="Y68"/>
  <c r="W68"/>
  <c r="W196"/>
  <c r="X196"/>
  <c r="Y196"/>
  <c r="AA196"/>
  <c r="Z196"/>
  <c r="Z201"/>
  <c r="AA201"/>
  <c r="X201"/>
  <c r="Y201"/>
  <c r="W201"/>
  <c r="Z31"/>
  <c r="W31"/>
  <c r="AA31"/>
  <c r="X31"/>
  <c r="Y31"/>
  <c r="W95"/>
  <c r="X95"/>
  <c r="Z95"/>
  <c r="AA95"/>
  <c r="Y95"/>
  <c r="Z159"/>
  <c r="X159"/>
  <c r="Y159"/>
  <c r="AA159"/>
  <c r="W159"/>
  <c r="Z223"/>
  <c r="W223"/>
  <c r="Y223"/>
  <c r="AA223"/>
  <c r="X223"/>
  <c r="Z5"/>
  <c r="AA5"/>
  <c r="X5"/>
  <c r="Y5"/>
  <c r="W5"/>
  <c r="AA69"/>
  <c r="Z69"/>
  <c r="X69"/>
  <c r="W69"/>
  <c r="Y69"/>
  <c r="Y149"/>
  <c r="X149"/>
  <c r="W149"/>
  <c r="Z149"/>
  <c r="AA149"/>
  <c r="Z30"/>
  <c r="AA30"/>
  <c r="X30"/>
  <c r="Y30"/>
  <c r="W30"/>
  <c r="Y106"/>
  <c r="W106"/>
  <c r="X106"/>
  <c r="AA106"/>
  <c r="Z106"/>
  <c r="AA170"/>
  <c r="Z170"/>
  <c r="W170"/>
  <c r="Y170"/>
  <c r="X170"/>
  <c r="Z234"/>
  <c r="W234"/>
  <c r="Y234"/>
  <c r="X234"/>
  <c r="AA234"/>
  <c r="Y8"/>
  <c r="W8"/>
  <c r="AA8"/>
  <c r="X8"/>
  <c r="Z8"/>
  <c r="Y72"/>
  <c r="X72"/>
  <c r="W72"/>
  <c r="Z72"/>
  <c r="AA72"/>
  <c r="Z136"/>
  <c r="AA136"/>
  <c r="X136"/>
  <c r="Y136"/>
  <c r="W136"/>
  <c r="AA200"/>
  <c r="Z200"/>
  <c r="W200"/>
  <c r="Y200"/>
  <c r="X200"/>
  <c r="X264"/>
  <c r="Y264"/>
  <c r="W264"/>
  <c r="Z264"/>
  <c r="AA264"/>
  <c r="Z209"/>
  <c r="AA209"/>
  <c r="Y209"/>
  <c r="X209"/>
  <c r="W209"/>
  <c r="Z153"/>
  <c r="AA153"/>
  <c r="X153"/>
  <c r="Y153"/>
  <c r="W153"/>
  <c r="AA51"/>
  <c r="Y51"/>
  <c r="X51"/>
  <c r="W51"/>
  <c r="Z51"/>
  <c r="W115"/>
  <c r="X115"/>
  <c r="Z115"/>
  <c r="AA115"/>
  <c r="Y115"/>
  <c r="Z179"/>
  <c r="X179"/>
  <c r="Y179"/>
  <c r="AA179"/>
  <c r="W179"/>
  <c r="Z243"/>
  <c r="W243"/>
  <c r="Y243"/>
  <c r="AA243"/>
  <c r="X243"/>
  <c r="W25"/>
  <c r="X25"/>
  <c r="Y25"/>
  <c r="AA25"/>
  <c r="Z25"/>
  <c r="AA93"/>
  <c r="Z93"/>
  <c r="W93"/>
  <c r="Y93"/>
  <c r="X93"/>
  <c r="Y189"/>
  <c r="X189"/>
  <c r="W189"/>
  <c r="AA189"/>
  <c r="Z189"/>
  <c r="X38"/>
  <c r="W38"/>
  <c r="Y38"/>
  <c r="Z38"/>
  <c r="AA38"/>
  <c r="Y110"/>
  <c r="W110"/>
  <c r="AA110"/>
  <c r="Z110"/>
  <c r="X110"/>
  <c r="AA174"/>
  <c r="Z174"/>
  <c r="W174"/>
  <c r="Y174"/>
  <c r="X174"/>
  <c r="X238"/>
  <c r="Z238"/>
  <c r="AA238"/>
  <c r="W238"/>
  <c r="Y238"/>
  <c r="Z28"/>
  <c r="Y28"/>
  <c r="AA28"/>
  <c r="X28"/>
  <c r="W28"/>
  <c r="Z92"/>
  <c r="AA92"/>
  <c r="Y92"/>
  <c r="W92"/>
  <c r="X92"/>
  <c r="W156"/>
  <c r="X156"/>
  <c r="Z156"/>
  <c r="AA156"/>
  <c r="Y156"/>
  <c r="Y220"/>
  <c r="W220"/>
  <c r="X220"/>
  <c r="AA220"/>
  <c r="Z220"/>
  <c r="X284"/>
  <c r="Y284"/>
  <c r="AA284"/>
  <c r="W284"/>
  <c r="Z284"/>
  <c r="W253"/>
  <c r="X253"/>
  <c r="AA253"/>
  <c r="Z253"/>
  <c r="Y253"/>
  <c r="W23"/>
  <c r="X23"/>
  <c r="Z23"/>
  <c r="Y23"/>
  <c r="AA23"/>
  <c r="AA87"/>
  <c r="Y87"/>
  <c r="X87"/>
  <c r="W87"/>
  <c r="Z87"/>
  <c r="Y151"/>
  <c r="W151"/>
  <c r="AA151"/>
  <c r="Z151"/>
  <c r="X151"/>
  <c r="X215"/>
  <c r="AA215"/>
  <c r="Z215"/>
  <c r="Y215"/>
  <c r="W215"/>
  <c r="Z279"/>
  <c r="W279"/>
  <c r="Y279"/>
  <c r="AA279"/>
  <c r="X279"/>
  <c r="W61"/>
  <c r="X61"/>
  <c r="Z61"/>
  <c r="AA61"/>
  <c r="Y61"/>
  <c r="AA133"/>
  <c r="Z133"/>
  <c r="W133"/>
  <c r="Y133"/>
  <c r="X133"/>
  <c r="W269"/>
  <c r="X269"/>
  <c r="Z269"/>
  <c r="Y269"/>
  <c r="AA269"/>
  <c r="Z82"/>
  <c r="AA82"/>
  <c r="W82"/>
  <c r="Y82"/>
  <c r="X82"/>
  <c r="Y146"/>
  <c r="X146"/>
  <c r="AA146"/>
  <c r="Z146"/>
  <c r="W146"/>
  <c r="X210"/>
  <c r="Z210"/>
  <c r="AA210"/>
  <c r="W210"/>
  <c r="Y210"/>
  <c r="X278"/>
  <c r="Y278"/>
  <c r="AA278"/>
  <c r="Z278"/>
  <c r="W278"/>
  <c r="Y64"/>
  <c r="X64"/>
  <c r="W64"/>
  <c r="Z64"/>
  <c r="AA64"/>
  <c r="Z128"/>
  <c r="AA128"/>
  <c r="Y128"/>
  <c r="W128"/>
  <c r="X128"/>
  <c r="W192"/>
  <c r="X192"/>
  <c r="Y192"/>
  <c r="Z192"/>
  <c r="AA192"/>
  <c r="Y256"/>
  <c r="AA256"/>
  <c r="Z256"/>
  <c r="X256"/>
  <c r="W256"/>
  <c r="Y193"/>
  <c r="X193"/>
  <c r="W193"/>
  <c r="Z193"/>
  <c r="AA193"/>
  <c r="Z42"/>
  <c r="X42"/>
  <c r="Y42"/>
  <c r="AA42"/>
  <c r="W42"/>
  <c r="X27"/>
  <c r="Z27"/>
  <c r="W27"/>
  <c r="AA27"/>
  <c r="Y27"/>
  <c r="AA91"/>
  <c r="Y91"/>
  <c r="X91"/>
  <c r="W91"/>
  <c r="Z91"/>
  <c r="Y155"/>
  <c r="X155"/>
  <c r="AA155"/>
  <c r="Z155"/>
  <c r="W155"/>
  <c r="W219"/>
  <c r="X219"/>
  <c r="Z219"/>
  <c r="Y219"/>
  <c r="AA219"/>
  <c r="Z283"/>
  <c r="W283"/>
  <c r="Y283"/>
  <c r="AA283"/>
  <c r="X283"/>
  <c r="W65"/>
  <c r="X65"/>
  <c r="Y65"/>
  <c r="AA65"/>
  <c r="Z65"/>
  <c r="AA141"/>
  <c r="Z141"/>
  <c r="W141"/>
  <c r="Y141"/>
  <c r="X141"/>
  <c r="Z281"/>
  <c r="W281"/>
  <c r="Y281"/>
  <c r="AA281"/>
  <c r="X281"/>
  <c r="Z86"/>
  <c r="AA86"/>
  <c r="W86"/>
  <c r="Y86"/>
  <c r="X86"/>
  <c r="W150"/>
  <c r="X150"/>
  <c r="Y150"/>
  <c r="AA150"/>
  <c r="Z150"/>
  <c r="Z214"/>
  <c r="W214"/>
  <c r="X214"/>
  <c r="AA214"/>
  <c r="Y214"/>
  <c r="X282"/>
  <c r="Y282"/>
  <c r="AA282"/>
  <c r="W282"/>
  <c r="Z282"/>
  <c r="Z52"/>
  <c r="X52"/>
  <c r="AA52"/>
  <c r="Y52"/>
  <c r="W52"/>
  <c r="Y116"/>
  <c r="X116"/>
  <c r="W116"/>
  <c r="Z116"/>
  <c r="AA116"/>
  <c r="AA180"/>
  <c r="Z180"/>
  <c r="W180"/>
  <c r="Y180"/>
  <c r="X180"/>
  <c r="X244"/>
  <c r="Y244"/>
  <c r="AA244"/>
  <c r="W244"/>
  <c r="Z244"/>
  <c r="Y169"/>
  <c r="X169"/>
  <c r="W169"/>
  <c r="Z169"/>
  <c r="AA169"/>
  <c r="Z18"/>
  <c r="X18"/>
  <c r="Y18"/>
  <c r="AA18"/>
  <c r="W18"/>
  <c r="P16" i="13"/>
  <c r="H5" i="17" s="1"/>
  <c r="I20" i="16"/>
  <c r="O16" i="13" s="1"/>
  <c r="H20" i="16"/>
  <c r="I22"/>
  <c r="H22"/>
  <c r="G22" s="1"/>
  <c r="I24"/>
  <c r="H24"/>
  <c r="G24" s="1"/>
  <c r="H15"/>
  <c r="G15" s="1"/>
  <c r="M11" i="13" s="1"/>
  <c r="N11" s="1"/>
  <c r="O11" s="1"/>
  <c r="P11" s="1"/>
  <c r="I15" i="16"/>
  <c r="I16"/>
  <c r="H16"/>
  <c r="G16" s="1"/>
  <c r="AP7" i="31"/>
  <c r="AG13" s="1"/>
  <c r="Q7" s="1"/>
  <c r="AP5"/>
  <c r="AG11" s="1"/>
  <c r="Q5" s="1"/>
  <c r="AP4"/>
  <c r="AG10" s="1"/>
  <c r="Q4" s="1"/>
  <c r="AP8"/>
  <c r="AG14" s="1"/>
  <c r="Q8" s="1"/>
  <c r="AP6"/>
  <c r="AG12" s="1"/>
  <c r="Q6" s="1"/>
  <c r="R32" i="25"/>
  <c r="N32"/>
  <c r="O32" s="1"/>
  <c r="P32" s="1"/>
  <c r="R20"/>
  <c r="N20"/>
  <c r="O20" s="1"/>
  <c r="P20" s="1"/>
  <c r="AR9"/>
  <c r="AH20" s="1"/>
  <c r="Q14" s="1"/>
  <c r="AR6"/>
  <c r="AH17" s="1"/>
  <c r="Q11" s="1"/>
  <c r="AR8"/>
  <c r="AH19" s="1"/>
  <c r="Q13" s="1"/>
  <c r="AR7"/>
  <c r="AH18" s="1"/>
  <c r="Q12" s="1"/>
  <c r="AR5"/>
  <c r="AH16" s="1"/>
  <c r="Q10" s="1"/>
  <c r="AC16" i="31"/>
  <c r="M10" s="1"/>
  <c r="N10"/>
  <c r="F32" i="32"/>
  <c r="F22"/>
  <c r="F40"/>
  <c r="F44"/>
  <c r="F42"/>
  <c r="F25"/>
  <c r="F17"/>
  <c r="F7"/>
  <c r="F47"/>
  <c r="F2"/>
  <c r="F33"/>
  <c r="F41"/>
  <c r="F14"/>
  <c r="F36"/>
  <c r="F39"/>
  <c r="F37"/>
  <c r="F21"/>
  <c r="F49"/>
  <c r="F51"/>
  <c r="F27"/>
  <c r="F34"/>
  <c r="F16"/>
  <c r="F6"/>
  <c r="F3"/>
  <c r="F46"/>
  <c r="F24"/>
  <c r="F4"/>
  <c r="F5"/>
  <c r="F11"/>
  <c r="F35"/>
  <c r="F26"/>
  <c r="F31"/>
  <c r="F38"/>
  <c r="F30"/>
  <c r="F9"/>
  <c r="F45"/>
  <c r="F18"/>
  <c r="F8"/>
  <c r="F48"/>
  <c r="F19"/>
  <c r="F43"/>
  <c r="F15"/>
  <c r="F13"/>
  <c r="F20"/>
  <c r="F12"/>
  <c r="F10"/>
  <c r="F50"/>
  <c r="F28"/>
  <c r="F23"/>
  <c r="F29"/>
  <c r="Z138" i="27"/>
  <c r="V138"/>
  <c r="X138"/>
  <c r="Y138"/>
  <c r="W138"/>
  <c r="X184"/>
  <c r="Y184"/>
  <c r="W184"/>
  <c r="V184"/>
  <c r="Z184"/>
  <c r="Z131"/>
  <c r="V131"/>
  <c r="X131"/>
  <c r="Y131"/>
  <c r="W131"/>
  <c r="X109"/>
  <c r="Y109"/>
  <c r="W109"/>
  <c r="V109"/>
  <c r="Z109"/>
  <c r="X112"/>
  <c r="W112"/>
  <c r="Z112"/>
  <c r="Y112"/>
  <c r="V112"/>
  <c r="W179"/>
  <c r="Z179"/>
  <c r="Y179"/>
  <c r="V179"/>
  <c r="X179"/>
  <c r="W272"/>
  <c r="X272"/>
  <c r="Z272"/>
  <c r="Y272"/>
  <c r="V272"/>
  <c r="Y180"/>
  <c r="Z180"/>
  <c r="W180"/>
  <c r="X180"/>
  <c r="V180"/>
  <c r="Z205"/>
  <c r="X205"/>
  <c r="W205"/>
  <c r="Y205"/>
  <c r="V205"/>
  <c r="Z203"/>
  <c r="V203"/>
  <c r="X203"/>
  <c r="W203"/>
  <c r="Y203"/>
  <c r="Y133"/>
  <c r="V133"/>
  <c r="Z133"/>
  <c r="W133"/>
  <c r="X133"/>
  <c r="Y266"/>
  <c r="X266"/>
  <c r="Z266"/>
  <c r="W266"/>
  <c r="V266"/>
  <c r="W186"/>
  <c r="V186"/>
  <c r="X186"/>
  <c r="Y186"/>
  <c r="Z186"/>
  <c r="V188"/>
  <c r="Z188"/>
  <c r="W188"/>
  <c r="X188"/>
  <c r="Y188"/>
  <c r="X245"/>
  <c r="Y245"/>
  <c r="V245"/>
  <c r="Z245"/>
  <c r="W245"/>
  <c r="W40"/>
  <c r="X40"/>
  <c r="Y40"/>
  <c r="Z40"/>
  <c r="V40"/>
  <c r="W181"/>
  <c r="V181"/>
  <c r="Y181"/>
  <c r="X181"/>
  <c r="Z181"/>
  <c r="V49"/>
  <c r="X49"/>
  <c r="Z49"/>
  <c r="Y49"/>
  <c r="W49"/>
  <c r="W202"/>
  <c r="X202"/>
  <c r="Z202"/>
  <c r="Y202"/>
  <c r="V202"/>
  <c r="Z171"/>
  <c r="X171"/>
  <c r="V171"/>
  <c r="W171"/>
  <c r="Y171"/>
  <c r="X278"/>
  <c r="Y278"/>
  <c r="Z278"/>
  <c r="W278"/>
  <c r="V278"/>
  <c r="Y154"/>
  <c r="V154"/>
  <c r="Z154"/>
  <c r="X154"/>
  <c r="W154"/>
  <c r="W274"/>
  <c r="Y274"/>
  <c r="Z274"/>
  <c r="V274"/>
  <c r="X274"/>
  <c r="X260"/>
  <c r="W260"/>
  <c r="Z260"/>
  <c r="Y260"/>
  <c r="V260"/>
  <c r="X182"/>
  <c r="W182"/>
  <c r="V182"/>
  <c r="Y182"/>
  <c r="Z182"/>
  <c r="AU10" i="25"/>
  <c r="Y168" i="27"/>
  <c r="X168"/>
  <c r="Z168"/>
  <c r="V168"/>
  <c r="W168"/>
  <c r="Y43"/>
  <c r="V43"/>
  <c r="X43"/>
  <c r="W43"/>
  <c r="Z43"/>
  <c r="Y62"/>
  <c r="X62"/>
  <c r="V62"/>
  <c r="Z62"/>
  <c r="W62"/>
  <c r="X213"/>
  <c r="V213"/>
  <c r="Z213"/>
  <c r="W213"/>
  <c r="Y213"/>
  <c r="Z144"/>
  <c r="X144"/>
  <c r="W144"/>
  <c r="V144"/>
  <c r="Y144"/>
  <c r="W259"/>
  <c r="Z259"/>
  <c r="Y259"/>
  <c r="X259"/>
  <c r="V259"/>
  <c r="V145"/>
  <c r="W145"/>
  <c r="X145"/>
  <c r="Z145"/>
  <c r="Y145"/>
  <c r="Y177"/>
  <c r="V177"/>
  <c r="W177"/>
  <c r="X177"/>
  <c r="Z177"/>
  <c r="V67"/>
  <c r="W67"/>
  <c r="Z67"/>
  <c r="Y67"/>
  <c r="X67"/>
  <c r="V6"/>
  <c r="X6"/>
  <c r="W6"/>
  <c r="Z6"/>
  <c r="Y6"/>
  <c r="V264"/>
  <c r="Y264"/>
  <c r="Z264"/>
  <c r="X264"/>
  <c r="W264"/>
  <c r="V226"/>
  <c r="Z226"/>
  <c r="W226"/>
  <c r="Y226"/>
  <c r="X226"/>
  <c r="V38"/>
  <c r="Y38"/>
  <c r="X38"/>
  <c r="W38"/>
  <c r="Z38"/>
  <c r="Y246"/>
  <c r="X246"/>
  <c r="V246"/>
  <c r="W246"/>
  <c r="Z246"/>
  <c r="W199"/>
  <c r="Z199"/>
  <c r="V199"/>
  <c r="Y199"/>
  <c r="X199"/>
  <c r="Y284"/>
  <c r="Z284"/>
  <c r="V284"/>
  <c r="X284"/>
  <c r="W284"/>
  <c r="Z206"/>
  <c r="V206"/>
  <c r="W206"/>
  <c r="Y206"/>
  <c r="X206"/>
  <c r="Z24"/>
  <c r="V24"/>
  <c r="Y24"/>
  <c r="X24"/>
  <c r="W24"/>
  <c r="Y185"/>
  <c r="V185"/>
  <c r="Z185"/>
  <c r="X185"/>
  <c r="W185"/>
  <c r="X35"/>
  <c r="Y35"/>
  <c r="V35"/>
  <c r="Z35"/>
  <c r="W35"/>
  <c r="V124"/>
  <c r="Z124"/>
  <c r="X124"/>
  <c r="W124"/>
  <c r="Y124"/>
  <c r="Y110"/>
  <c r="V110"/>
  <c r="Z110"/>
  <c r="W110"/>
  <c r="X110"/>
  <c r="X21"/>
  <c r="W21"/>
  <c r="Y21"/>
  <c r="V21"/>
  <c r="Z21"/>
  <c r="Y238"/>
  <c r="X238"/>
  <c r="Z238"/>
  <c r="W238"/>
  <c r="V238"/>
  <c r="Z65"/>
  <c r="Y65"/>
  <c r="V65"/>
  <c r="W65"/>
  <c r="X65"/>
  <c r="Z82"/>
  <c r="V82"/>
  <c r="Y82"/>
  <c r="W82"/>
  <c r="X82"/>
  <c r="Y88"/>
  <c r="Z88"/>
  <c r="X88"/>
  <c r="V88"/>
  <c r="W88"/>
  <c r="W86"/>
  <c r="Z86"/>
  <c r="V86"/>
  <c r="X86"/>
  <c r="Y86"/>
  <c r="Z85"/>
  <c r="X85"/>
  <c r="Y85"/>
  <c r="W85"/>
  <c r="V85"/>
  <c r="Z22"/>
  <c r="V22"/>
  <c r="Y22"/>
  <c r="W22"/>
  <c r="X22"/>
  <c r="Z95"/>
  <c r="X95"/>
  <c r="Y95"/>
  <c r="W95"/>
  <c r="V95"/>
  <c r="W120"/>
  <c r="Z120"/>
  <c r="Y120"/>
  <c r="X120"/>
  <c r="V120"/>
  <c r="Z275"/>
  <c r="Y275"/>
  <c r="X275"/>
  <c r="W275"/>
  <c r="V275"/>
  <c r="Y121"/>
  <c r="X121"/>
  <c r="W121"/>
  <c r="Z121"/>
  <c r="V121"/>
  <c r="V255"/>
  <c r="X255"/>
  <c r="W255"/>
  <c r="Y255"/>
  <c r="Z255"/>
  <c r="Y39"/>
  <c r="V39"/>
  <c r="W39"/>
  <c r="Z39"/>
  <c r="X39"/>
  <c r="W160"/>
  <c r="Z160"/>
  <c r="X160"/>
  <c r="Y160"/>
  <c r="V160"/>
  <c r="V230"/>
  <c r="Z230"/>
  <c r="X230"/>
  <c r="W230"/>
  <c r="Y230"/>
  <c r="Z134"/>
  <c r="V134"/>
  <c r="Y134"/>
  <c r="X134"/>
  <c r="W134"/>
  <c r="W135"/>
  <c r="Z135"/>
  <c r="V135"/>
  <c r="Y135"/>
  <c r="X135"/>
  <c r="W47"/>
  <c r="Y47"/>
  <c r="X47"/>
  <c r="Z47"/>
  <c r="V47"/>
  <c r="Z183"/>
  <c r="V183"/>
  <c r="X183"/>
  <c r="W183"/>
  <c r="Y183"/>
  <c r="X261"/>
  <c r="V261"/>
  <c r="W261"/>
  <c r="Z261"/>
  <c r="Y261"/>
  <c r="Y244"/>
  <c r="W244"/>
  <c r="X244"/>
  <c r="Z244"/>
  <c r="V244"/>
  <c r="X243"/>
  <c r="W243"/>
  <c r="V243"/>
  <c r="Y243"/>
  <c r="Z243"/>
  <c r="Z208"/>
  <c r="Y208"/>
  <c r="X208"/>
  <c r="V208"/>
  <c r="W208"/>
  <c r="V173"/>
  <c r="Y173"/>
  <c r="W173"/>
  <c r="Z173"/>
  <c r="X173"/>
  <c r="Y116"/>
  <c r="V116"/>
  <c r="W116"/>
  <c r="Z116"/>
  <c r="X116"/>
  <c r="Z217"/>
  <c r="V217"/>
  <c r="X217"/>
  <c r="W217"/>
  <c r="Y217"/>
  <c r="V29"/>
  <c r="Z29"/>
  <c r="X29"/>
  <c r="W29"/>
  <c r="Y29"/>
  <c r="W13"/>
  <c r="Z13"/>
  <c r="V13"/>
  <c r="X13"/>
  <c r="Y13"/>
  <c r="Y96"/>
  <c r="V96"/>
  <c r="W96"/>
  <c r="Z96"/>
  <c r="X96"/>
  <c r="X111"/>
  <c r="V111"/>
  <c r="Z111"/>
  <c r="Y111"/>
  <c r="W111"/>
  <c r="X140"/>
  <c r="V140"/>
  <c r="W140"/>
  <c r="Z140"/>
  <c r="Y140"/>
  <c r="X236"/>
  <c r="W236"/>
  <c r="V236"/>
  <c r="Y236"/>
  <c r="Z236"/>
  <c r="X18"/>
  <c r="V18"/>
  <c r="W18"/>
  <c r="Z18"/>
  <c r="Y18"/>
  <c r="V16"/>
  <c r="Y16"/>
  <c r="X16"/>
  <c r="Z16"/>
  <c r="W16"/>
  <c r="V103"/>
  <c r="Z103"/>
  <c r="X103"/>
  <c r="W103"/>
  <c r="Y103"/>
  <c r="V115"/>
  <c r="Y115"/>
  <c r="W115"/>
  <c r="Z115"/>
  <c r="X115"/>
  <c r="X5"/>
  <c r="W5"/>
  <c r="V5"/>
  <c r="Z5"/>
  <c r="Y5"/>
  <c r="Z63"/>
  <c r="W63"/>
  <c r="X63"/>
  <c r="V63"/>
  <c r="Y63"/>
  <c r="Z234"/>
  <c r="V234"/>
  <c r="W234"/>
  <c r="X234"/>
  <c r="Y234"/>
  <c r="Y174"/>
  <c r="V174"/>
  <c r="W174"/>
  <c r="Z174"/>
  <c r="X174"/>
  <c r="Z241"/>
  <c r="V241"/>
  <c r="W241"/>
  <c r="Y241"/>
  <c r="X241"/>
  <c r="W262"/>
  <c r="Y262"/>
  <c r="Z262"/>
  <c r="V262"/>
  <c r="X262"/>
  <c r="W153"/>
  <c r="V153"/>
  <c r="Y153"/>
  <c r="X153"/>
  <c r="Z153"/>
  <c r="Z46"/>
  <c r="W46"/>
  <c r="X46"/>
  <c r="Y46"/>
  <c r="V46"/>
  <c r="Y151"/>
  <c r="W151"/>
  <c r="X151"/>
  <c r="Z151"/>
  <c r="V151"/>
  <c r="Z209"/>
  <c r="W209"/>
  <c r="X209"/>
  <c r="V209"/>
  <c r="Y209"/>
  <c r="Y210"/>
  <c r="V210"/>
  <c r="X210"/>
  <c r="W210"/>
  <c r="Z210"/>
  <c r="W265"/>
  <c r="V265"/>
  <c r="Z265"/>
  <c r="Y265"/>
  <c r="X265"/>
  <c r="Z4"/>
  <c r="Y4"/>
  <c r="X4"/>
  <c r="W4"/>
  <c r="V4"/>
  <c r="Y161"/>
  <c r="W161"/>
  <c r="X161"/>
  <c r="V161"/>
  <c r="Z161"/>
  <c r="Z193"/>
  <c r="Y193"/>
  <c r="V193"/>
  <c r="W193"/>
  <c r="X193"/>
  <c r="W269"/>
  <c r="V269"/>
  <c r="Z269"/>
  <c r="Y269"/>
  <c r="X269"/>
  <c r="Y250"/>
  <c r="Z250"/>
  <c r="X250"/>
  <c r="V250"/>
  <c r="W250"/>
  <c r="Z165"/>
  <c r="Y165"/>
  <c r="X165"/>
  <c r="V165"/>
  <c r="W165"/>
  <c r="W257"/>
  <c r="Z257"/>
  <c r="V257"/>
  <c r="X257"/>
  <c r="Y257"/>
  <c r="Y212"/>
  <c r="X212"/>
  <c r="W212"/>
  <c r="V212"/>
  <c r="Z212"/>
  <c r="V237"/>
  <c r="W237"/>
  <c r="Y237"/>
  <c r="X237"/>
  <c r="Z237"/>
  <c r="X3"/>
  <c r="V3"/>
  <c r="Z3"/>
  <c r="W3"/>
  <c r="Y3"/>
  <c r="W87"/>
  <c r="Z87"/>
  <c r="Y87"/>
  <c r="X87"/>
  <c r="V87"/>
  <c r="Y7"/>
  <c r="Z7"/>
  <c r="W7"/>
  <c r="V7"/>
  <c r="X7"/>
  <c r="X64"/>
  <c r="V64"/>
  <c r="W64"/>
  <c r="Y64"/>
  <c r="Z64"/>
  <c r="X167"/>
  <c r="Y167"/>
  <c r="Z167"/>
  <c r="V167"/>
  <c r="W167"/>
  <c r="X108"/>
  <c r="Y108"/>
  <c r="V108"/>
  <c r="Z108"/>
  <c r="W108"/>
  <c r="W74"/>
  <c r="V74"/>
  <c r="X74"/>
  <c r="Z74"/>
  <c r="Y74"/>
  <c r="Y240"/>
  <c r="W240"/>
  <c r="Z240"/>
  <c r="X240"/>
  <c r="V240"/>
  <c r="W50"/>
  <c r="Y50"/>
  <c r="X50"/>
  <c r="Z50"/>
  <c r="V50"/>
  <c r="V156"/>
  <c r="W156"/>
  <c r="Z156"/>
  <c r="Y156"/>
  <c r="X156"/>
  <c r="X104"/>
  <c r="Y104"/>
  <c r="Z104"/>
  <c r="V104"/>
  <c r="W104"/>
  <c r="Z17"/>
  <c r="W17"/>
  <c r="Y17"/>
  <c r="X17"/>
  <c r="V17"/>
  <c r="X228"/>
  <c r="Y228"/>
  <c r="Z228"/>
  <c r="V228"/>
  <c r="W228"/>
  <c r="X19"/>
  <c r="Y19"/>
  <c r="V19"/>
  <c r="W19"/>
  <c r="Z19"/>
  <c r="Y149"/>
  <c r="W149"/>
  <c r="V149"/>
  <c r="X149"/>
  <c r="Z149"/>
  <c r="Y90"/>
  <c r="X90"/>
  <c r="V90"/>
  <c r="W90"/>
  <c r="Z90"/>
  <c r="Z283"/>
  <c r="W283"/>
  <c r="X283"/>
  <c r="Y283"/>
  <c r="V283"/>
  <c r="Z248"/>
  <c r="X248"/>
  <c r="Y248"/>
  <c r="W248"/>
  <c r="V248"/>
  <c r="W187"/>
  <c r="V187"/>
  <c r="Y187"/>
  <c r="Z187"/>
  <c r="X187"/>
  <c r="Y252"/>
  <c r="Z252"/>
  <c r="W252"/>
  <c r="X252"/>
  <c r="V252"/>
  <c r="Z118"/>
  <c r="X118"/>
  <c r="Y118"/>
  <c r="V118"/>
  <c r="W118"/>
  <c r="W273"/>
  <c r="V273"/>
  <c r="Y273"/>
  <c r="X273"/>
  <c r="Z273"/>
  <c r="Y214"/>
  <c r="W214"/>
  <c r="Z214"/>
  <c r="X214"/>
  <c r="V214"/>
  <c r="Y247"/>
  <c r="V247"/>
  <c r="W247"/>
  <c r="X247"/>
  <c r="Z247"/>
  <c r="V31"/>
  <c r="Y31"/>
  <c r="X31"/>
  <c r="Z31"/>
  <c r="W31"/>
  <c r="X14"/>
  <c r="W14"/>
  <c r="Y14"/>
  <c r="Z14"/>
  <c r="V14"/>
  <c r="X223"/>
  <c r="Y223"/>
  <c r="Z223"/>
  <c r="V223"/>
  <c r="W223"/>
  <c r="Z8"/>
  <c r="V8"/>
  <c r="X8"/>
  <c r="W8"/>
  <c r="Y8"/>
  <c r="X169"/>
  <c r="W169"/>
  <c r="Y169"/>
  <c r="Z169"/>
  <c r="V169"/>
  <c r="X106"/>
  <c r="Y106"/>
  <c r="V106"/>
  <c r="W106"/>
  <c r="Z106"/>
  <c r="V92"/>
  <c r="W92"/>
  <c r="Y92"/>
  <c r="X92"/>
  <c r="Z92"/>
  <c r="W164"/>
  <c r="Y164"/>
  <c r="X164"/>
  <c r="V164"/>
  <c r="Z164"/>
  <c r="Z197"/>
  <c r="V197"/>
  <c r="Y197"/>
  <c r="X197"/>
  <c r="W197"/>
  <c r="Z221"/>
  <c r="Y221"/>
  <c r="V221"/>
  <c r="W221"/>
  <c r="X221"/>
  <c r="V263"/>
  <c r="Z263"/>
  <c r="W263"/>
  <c r="Y263"/>
  <c r="X263"/>
  <c r="Y152"/>
  <c r="V152"/>
  <c r="X152"/>
  <c r="Z152"/>
  <c r="W152"/>
  <c r="AS9" i="19"/>
  <c r="AR9"/>
  <c r="AO13"/>
  <c r="AT9"/>
  <c r="AQ9"/>
  <c r="M26"/>
  <c r="N26" s="1"/>
  <c r="O26" s="1"/>
  <c r="P26" s="1"/>
  <c r="M14"/>
  <c r="N14" s="1"/>
  <c r="O14" s="1"/>
  <c r="P14" s="1"/>
  <c r="M20"/>
  <c r="N20" s="1"/>
  <c r="O20" s="1"/>
  <c r="P20" s="1"/>
  <c r="M32"/>
  <c r="N32" s="1"/>
  <c r="O32" s="1"/>
  <c r="P32" s="1"/>
  <c r="M8"/>
  <c r="N8" s="1"/>
  <c r="O8" s="1"/>
  <c r="P8" s="1"/>
  <c r="M18"/>
  <c r="N18" s="1"/>
  <c r="O18" s="1"/>
  <c r="P18" s="1"/>
  <c r="M30"/>
  <c r="N30" s="1"/>
  <c r="O30" s="1"/>
  <c r="P30" s="1"/>
  <c r="M23"/>
  <c r="N23" s="1"/>
  <c r="O23" s="1"/>
  <c r="P23" s="1"/>
  <c r="M7"/>
  <c r="N7" s="1"/>
  <c r="O7" s="1"/>
  <c r="P7" s="1"/>
  <c r="M11"/>
  <c r="N11" s="1"/>
  <c r="O11" s="1"/>
  <c r="P11" s="1"/>
  <c r="M24"/>
  <c r="N24" s="1"/>
  <c r="O24" s="1"/>
  <c r="P24" s="1"/>
  <c r="M6"/>
  <c r="N6" s="1"/>
  <c r="O6" s="1"/>
  <c r="P6" s="1"/>
  <c r="M12"/>
  <c r="N12" s="1"/>
  <c r="O12" s="1"/>
  <c r="P12" s="1"/>
  <c r="M17"/>
  <c r="N17" s="1"/>
  <c r="O17" s="1"/>
  <c r="P17" s="1"/>
  <c r="M29"/>
  <c r="N29" s="1"/>
  <c r="O29" s="1"/>
  <c r="P29" s="1"/>
  <c r="M5"/>
  <c r="N5" s="1"/>
  <c r="O5" s="1"/>
  <c r="P5" s="1"/>
  <c r="M19"/>
  <c r="N19" s="1"/>
  <c r="O19" s="1"/>
  <c r="P19" s="1"/>
  <c r="M31"/>
  <c r="N31" s="1"/>
  <c r="O31" s="1"/>
  <c r="P31" s="1"/>
  <c r="M25"/>
  <c r="N25" s="1"/>
  <c r="O25" s="1"/>
  <c r="P25" s="1"/>
  <c r="M13"/>
  <c r="N13" s="1"/>
  <c r="O13" s="1"/>
  <c r="P13" s="1"/>
  <c r="H12" i="16"/>
  <c r="G12" s="1"/>
  <c r="I12"/>
  <c r="I10"/>
  <c r="H10"/>
  <c r="G10" s="1"/>
  <c r="Z138" i="25"/>
  <c r="X138"/>
  <c r="Y138"/>
  <c r="AA138"/>
  <c r="W138"/>
  <c r="AA256"/>
  <c r="Z256"/>
  <c r="W256"/>
  <c r="Y256"/>
  <c r="X256"/>
  <c r="W249"/>
  <c r="Y249"/>
  <c r="AA249"/>
  <c r="Z249"/>
  <c r="X249"/>
  <c r="W218"/>
  <c r="X218"/>
  <c r="Z218"/>
  <c r="Y218"/>
  <c r="AA218"/>
  <c r="W163"/>
  <c r="Z163"/>
  <c r="Y163"/>
  <c r="AA163"/>
  <c r="X163"/>
  <c r="Z221"/>
  <c r="X221"/>
  <c r="W221"/>
  <c r="AA221"/>
  <c r="Y221"/>
  <c r="Y95"/>
  <c r="Z95"/>
  <c r="AA95"/>
  <c r="X95"/>
  <c r="W95"/>
  <c r="W275"/>
  <c r="X275"/>
  <c r="AA275"/>
  <c r="Z275"/>
  <c r="Y275"/>
  <c r="W149"/>
  <c r="AA149"/>
  <c r="Z149"/>
  <c r="Y149"/>
  <c r="X149"/>
  <c r="W53"/>
  <c r="Y53"/>
  <c r="AA53"/>
  <c r="Z53"/>
  <c r="X53"/>
  <c r="X143"/>
  <c r="W143"/>
  <c r="AA143"/>
  <c r="Y143"/>
  <c r="Z143"/>
  <c r="X54"/>
  <c r="Y54"/>
  <c r="Z54"/>
  <c r="W54"/>
  <c r="AA54"/>
  <c r="AA254"/>
  <c r="W254"/>
  <c r="Y254"/>
  <c r="Z254"/>
  <c r="X254"/>
  <c r="X5"/>
  <c r="W5"/>
  <c r="Z5"/>
  <c r="AA5"/>
  <c r="Y5"/>
  <c r="W131"/>
  <c r="Y131"/>
  <c r="Z131"/>
  <c r="X131"/>
  <c r="AA131"/>
  <c r="W22"/>
  <c r="AA22"/>
  <c r="Y22"/>
  <c r="Z22"/>
  <c r="X22"/>
  <c r="Y12"/>
  <c r="W12"/>
  <c r="X12"/>
  <c r="Z12"/>
  <c r="AA12"/>
  <c r="Y109"/>
  <c r="Z109"/>
  <c r="W109"/>
  <c r="AA109"/>
  <c r="X109"/>
  <c r="X239"/>
  <c r="W239"/>
  <c r="Y239"/>
  <c r="AA239"/>
  <c r="Z239"/>
  <c r="AA280"/>
  <c r="Y280"/>
  <c r="X280"/>
  <c r="W280"/>
  <c r="Z280"/>
  <c r="Z211"/>
  <c r="X211"/>
  <c r="Y211"/>
  <c r="AA211"/>
  <c r="W211"/>
  <c r="Z153"/>
  <c r="AA153"/>
  <c r="W153"/>
  <c r="Y153"/>
  <c r="X153"/>
  <c r="AA164"/>
  <c r="Y164"/>
  <c r="Z164"/>
  <c r="X164"/>
  <c r="W164"/>
  <c r="AA241"/>
  <c r="W241"/>
  <c r="Y241"/>
  <c r="X241"/>
  <c r="Z241"/>
  <c r="AA113"/>
  <c r="X113"/>
  <c r="W113"/>
  <c r="Y113"/>
  <c r="Z113"/>
  <c r="X26"/>
  <c r="W26"/>
  <c r="Y26"/>
  <c r="Z26"/>
  <c r="AA26"/>
  <c r="X87"/>
  <c r="W87"/>
  <c r="Z87"/>
  <c r="Y87"/>
  <c r="AA87"/>
  <c r="X45"/>
  <c r="AA45"/>
  <c r="Y45"/>
  <c r="W45"/>
  <c r="Z45"/>
  <c r="Y9"/>
  <c r="AA9"/>
  <c r="Z9"/>
  <c r="X9"/>
  <c r="W9"/>
  <c r="X150"/>
  <c r="Y150"/>
  <c r="W150"/>
  <c r="AA150"/>
  <c r="Z150"/>
  <c r="Z158"/>
  <c r="AA158"/>
  <c r="W158"/>
  <c r="Y158"/>
  <c r="X158"/>
  <c r="AA272"/>
  <c r="Y272"/>
  <c r="Z272"/>
  <c r="X272"/>
  <c r="W272"/>
  <c r="Z111"/>
  <c r="Y111"/>
  <c r="W111"/>
  <c r="AA111"/>
  <c r="X111"/>
  <c r="X165"/>
  <c r="W165"/>
  <c r="AA165"/>
  <c r="Z165"/>
  <c r="Y165"/>
  <c r="AA93"/>
  <c r="Z93"/>
  <c r="Y93"/>
  <c r="W93"/>
  <c r="X93"/>
  <c r="X230"/>
  <c r="Z230"/>
  <c r="W230"/>
  <c r="Y230"/>
  <c r="AA230"/>
  <c r="Z63"/>
  <c r="Y63"/>
  <c r="AA63"/>
  <c r="W63"/>
  <c r="X63"/>
  <c r="Z183"/>
  <c r="Y183"/>
  <c r="X183"/>
  <c r="AA183"/>
  <c r="W183"/>
  <c r="W248"/>
  <c r="X248"/>
  <c r="AA248"/>
  <c r="Y248"/>
  <c r="Z248"/>
  <c r="AA146"/>
  <c r="W146"/>
  <c r="Z146"/>
  <c r="Y146"/>
  <c r="X146"/>
  <c r="Y243"/>
  <c r="W243"/>
  <c r="X243"/>
  <c r="Z243"/>
  <c r="AA243"/>
  <c r="Z200"/>
  <c r="W200"/>
  <c r="AA200"/>
  <c r="X200"/>
  <c r="Y200"/>
  <c r="Z105"/>
  <c r="X105"/>
  <c r="Y105"/>
  <c r="AA105"/>
  <c r="W105"/>
  <c r="AA259"/>
  <c r="X259"/>
  <c r="Y259"/>
  <c r="W259"/>
  <c r="Z259"/>
  <c r="Y234"/>
  <c r="X234"/>
  <c r="Z234"/>
  <c r="AA234"/>
  <c r="W234"/>
  <c r="AA261"/>
  <c r="W261"/>
  <c r="X261"/>
  <c r="Y261"/>
  <c r="Z261"/>
  <c r="X253"/>
  <c r="Y253"/>
  <c r="W253"/>
  <c r="AA253"/>
  <c r="Z253"/>
  <c r="Z7"/>
  <c r="AA7"/>
  <c r="Y7"/>
  <c r="W7"/>
  <c r="X7"/>
  <c r="AA118"/>
  <c r="W118"/>
  <c r="Z118"/>
  <c r="X118"/>
  <c r="Y118"/>
  <c r="X97"/>
  <c r="W97"/>
  <c r="AA97"/>
  <c r="Z97"/>
  <c r="Y97"/>
  <c r="Z170"/>
  <c r="W170"/>
  <c r="AA170"/>
  <c r="X170"/>
  <c r="Y170"/>
  <c r="X154"/>
  <c r="W154"/>
  <c r="Z154"/>
  <c r="AA154"/>
  <c r="Y154"/>
  <c r="Y190"/>
  <c r="X190"/>
  <c r="AA190"/>
  <c r="W190"/>
  <c r="Z190"/>
  <c r="AA115"/>
  <c r="W115"/>
  <c r="X115"/>
  <c r="Y115"/>
  <c r="Z115"/>
  <c r="X251"/>
  <c r="Z251"/>
  <c r="W251"/>
  <c r="AA251"/>
  <c r="Y251"/>
  <c r="Z155"/>
  <c r="AA155"/>
  <c r="Y155"/>
  <c r="X155"/>
  <c r="W155"/>
  <c r="AA51"/>
  <c r="Z51"/>
  <c r="Y51"/>
  <c r="W51"/>
  <c r="X51"/>
  <c r="X187"/>
  <c r="W187"/>
  <c r="AA187"/>
  <c r="Z187"/>
  <c r="Y187"/>
  <c r="W202"/>
  <c r="Z202"/>
  <c r="AA202"/>
  <c r="Y202"/>
  <c r="X202"/>
  <c r="X176"/>
  <c r="W176"/>
  <c r="Y176"/>
  <c r="Z176"/>
  <c r="AA176"/>
  <c r="Y179"/>
  <c r="X179"/>
  <c r="W179"/>
  <c r="AA179"/>
  <c r="Z179"/>
  <c r="Z19"/>
  <c r="W19"/>
  <c r="AA19"/>
  <c r="X19"/>
  <c r="Y19"/>
  <c r="Y107"/>
  <c r="Z107"/>
  <c r="W107"/>
  <c r="AA107"/>
  <c r="X107"/>
  <c r="X285"/>
  <c r="Y285"/>
  <c r="Z285"/>
  <c r="AA285"/>
  <c r="W285"/>
  <c r="W204"/>
  <c r="Y204"/>
  <c r="X204"/>
  <c r="AA204"/>
  <c r="Z204"/>
  <c r="AA205"/>
  <c r="W205"/>
  <c r="Z205"/>
  <c r="Y205"/>
  <c r="X205"/>
  <c r="Y90"/>
  <c r="Z90"/>
  <c r="AA90"/>
  <c r="X90"/>
  <c r="W90"/>
  <c r="AA214"/>
  <c r="X214"/>
  <c r="W214"/>
  <c r="Y214"/>
  <c r="Z214"/>
  <c r="X184"/>
  <c r="W184"/>
  <c r="Z184"/>
  <c r="Y184"/>
  <c r="AA184"/>
  <c r="W88"/>
  <c r="X88"/>
  <c r="AA88"/>
  <c r="Y88"/>
  <c r="Z88"/>
  <c r="Z270"/>
  <c r="AA270"/>
  <c r="X270"/>
  <c r="Y270"/>
  <c r="W270"/>
  <c r="Z10"/>
  <c r="W10"/>
  <c r="X10"/>
  <c r="AA10"/>
  <c r="Y10"/>
  <c r="W141"/>
  <c r="Z141"/>
  <c r="AA141"/>
  <c r="X141"/>
  <c r="Y141"/>
  <c r="W24"/>
  <c r="AA24"/>
  <c r="X24"/>
  <c r="Z24"/>
  <c r="Y24"/>
  <c r="Z67"/>
  <c r="W67"/>
  <c r="AA67"/>
  <c r="Y67"/>
  <c r="X67"/>
  <c r="X69"/>
  <c r="Z69"/>
  <c r="W69"/>
  <c r="AA69"/>
  <c r="Y69"/>
  <c r="AA255"/>
  <c r="X255"/>
  <c r="Y255"/>
  <c r="W255"/>
  <c r="Z255"/>
  <c r="AA262"/>
  <c r="W262"/>
  <c r="X262"/>
  <c r="Y262"/>
  <c r="Z262"/>
  <c r="Y213"/>
  <c r="Z213"/>
  <c r="AA213"/>
  <c r="W213"/>
  <c r="X213"/>
  <c r="Z162"/>
  <c r="Y162"/>
  <c r="X162"/>
  <c r="AA162"/>
  <c r="W162"/>
  <c r="AA220"/>
  <c r="Y220"/>
  <c r="W220"/>
  <c r="X220"/>
  <c r="Z220"/>
  <c r="AA196"/>
  <c r="Y196"/>
  <c r="X196"/>
  <c r="W196"/>
  <c r="Z196"/>
  <c r="Z139"/>
  <c r="Y139"/>
  <c r="AA139"/>
  <c r="W139"/>
  <c r="X139"/>
  <c r="W14"/>
  <c r="Y14"/>
  <c r="Z14"/>
  <c r="X14"/>
  <c r="AA14"/>
  <c r="Y72"/>
  <c r="W72"/>
  <c r="AA72"/>
  <c r="X72"/>
  <c r="Z72"/>
  <c r="X226"/>
  <c r="Z226"/>
  <c r="W226"/>
  <c r="Y226"/>
  <c r="AA226"/>
  <c r="X175"/>
  <c r="W175"/>
  <c r="Z175"/>
  <c r="Y175"/>
  <c r="AA175"/>
  <c r="Z222"/>
  <c r="Y222"/>
  <c r="W222"/>
  <c r="X222"/>
  <c r="AA222"/>
  <c r="W59"/>
  <c r="X59"/>
  <c r="Z59"/>
  <c r="AA59"/>
  <c r="Y59"/>
  <c r="X278"/>
  <c r="AA278"/>
  <c r="Y278"/>
  <c r="W278"/>
  <c r="Z278"/>
  <c r="Y137"/>
  <c r="W137"/>
  <c r="X137"/>
  <c r="Z137"/>
  <c r="AA137"/>
  <c r="W284"/>
  <c r="AA284"/>
  <c r="X284"/>
  <c r="Z284"/>
  <c r="Y284"/>
  <c r="Z229"/>
  <c r="AA229"/>
  <c r="Y229"/>
  <c r="W229"/>
  <c r="X229"/>
  <c r="W31"/>
  <c r="X31"/>
  <c r="Z31"/>
  <c r="AA31"/>
  <c r="Y31"/>
  <c r="X236"/>
  <c r="Z236"/>
  <c r="Y236"/>
  <c r="AA236"/>
  <c r="W236"/>
  <c r="AA122"/>
  <c r="X122"/>
  <c r="Y122"/>
  <c r="Z122"/>
  <c r="W122"/>
  <c r="AA207"/>
  <c r="Y207"/>
  <c r="X207"/>
  <c r="Z207"/>
  <c r="W207"/>
  <c r="Y102"/>
  <c r="AA102"/>
  <c r="W102"/>
  <c r="X102"/>
  <c r="Z102"/>
  <c r="Z201"/>
  <c r="X201"/>
  <c r="W201"/>
  <c r="AA201"/>
  <c r="Y201"/>
  <c r="AA128"/>
  <c r="Z128"/>
  <c r="W128"/>
  <c r="Y128"/>
  <c r="X128"/>
  <c r="X245"/>
  <c r="AA245"/>
  <c r="Y245"/>
  <c r="Z245"/>
  <c r="W245"/>
  <c r="Y40"/>
  <c r="Z40"/>
  <c r="W40"/>
  <c r="AA40"/>
  <c r="X40"/>
  <c r="W252"/>
  <c r="Y252"/>
  <c r="Z252"/>
  <c r="X252"/>
  <c r="AA252"/>
  <c r="Y145"/>
  <c r="W145"/>
  <c r="X145"/>
  <c r="Z145"/>
  <c r="AA145"/>
  <c r="Z182"/>
  <c r="X182"/>
  <c r="AA182"/>
  <c r="W182"/>
  <c r="Y182"/>
  <c r="Y161"/>
  <c r="W161"/>
  <c r="Z161"/>
  <c r="AA161"/>
  <c r="X161"/>
  <c r="Z267"/>
  <c r="AA267"/>
  <c r="Y267"/>
  <c r="W267"/>
  <c r="X267"/>
  <c r="X167"/>
  <c r="W167"/>
  <c r="AA167"/>
  <c r="Z167"/>
  <c r="Y167"/>
  <c r="Z44"/>
  <c r="X44"/>
  <c r="Y44"/>
  <c r="W44"/>
  <c r="AA44"/>
  <c r="X191"/>
  <c r="AA191"/>
  <c r="Z191"/>
  <c r="Y191"/>
  <c r="W191"/>
  <c r="AA33"/>
  <c r="W33"/>
  <c r="Y33"/>
  <c r="Z33"/>
  <c r="X33"/>
  <c r="Y271"/>
  <c r="X271"/>
  <c r="AA271"/>
  <c r="Z271"/>
  <c r="W271"/>
  <c r="X168"/>
  <c r="Y168"/>
  <c r="AA168"/>
  <c r="W168"/>
  <c r="Z168"/>
  <c r="W84"/>
  <c r="Y84"/>
  <c r="X84"/>
  <c r="Z84"/>
  <c r="AA84"/>
  <c r="AA198"/>
  <c r="W198"/>
  <c r="Y198"/>
  <c r="X198"/>
  <c r="Z198"/>
  <c r="W110"/>
  <c r="AA110"/>
  <c r="X110"/>
  <c r="Y110"/>
  <c r="Z110"/>
  <c r="Z277"/>
  <c r="Y277"/>
  <c r="W277"/>
  <c r="AA277"/>
  <c r="X277"/>
  <c r="Y116"/>
  <c r="W116"/>
  <c r="AA116"/>
  <c r="X116"/>
  <c r="Z116"/>
  <c r="X228"/>
  <c r="AA228"/>
  <c r="Y228"/>
  <c r="W228"/>
  <c r="Z228"/>
  <c r="W237"/>
  <c r="Z237"/>
  <c r="Y237"/>
  <c r="AA237"/>
  <c r="X237"/>
  <c r="X38"/>
  <c r="AA38"/>
  <c r="Y38"/>
  <c r="W38"/>
  <c r="Z38"/>
  <c r="AA185"/>
  <c r="Z185"/>
  <c r="W185"/>
  <c r="Y185"/>
  <c r="X185"/>
  <c r="Y258"/>
  <c r="Z258"/>
  <c r="AA258"/>
  <c r="X258"/>
  <c r="W258"/>
  <c r="X61"/>
  <c r="AA61"/>
  <c r="Y61"/>
  <c r="W61"/>
  <c r="Z61"/>
  <c r="Y281"/>
  <c r="Z281"/>
  <c r="X281"/>
  <c r="AA281"/>
  <c r="W281"/>
  <c r="W79"/>
  <c r="Y79"/>
  <c r="AA79"/>
  <c r="Z79"/>
  <c r="X79"/>
  <c r="W169"/>
  <c r="Z169"/>
  <c r="Y169"/>
  <c r="X169"/>
  <c r="AA169"/>
  <c r="Z192"/>
  <c r="Y192"/>
  <c r="X192"/>
  <c r="AA192"/>
  <c r="W192"/>
  <c r="Z172"/>
  <c r="AA172"/>
  <c r="X172"/>
  <c r="Y172"/>
  <c r="W172"/>
  <c r="Y210"/>
  <c r="Z210"/>
  <c r="AA210"/>
  <c r="W210"/>
  <c r="X210"/>
  <c r="X263"/>
  <c r="W263"/>
  <c r="Y263"/>
  <c r="AA263"/>
  <c r="Z263"/>
  <c r="X238"/>
  <c r="Z238"/>
  <c r="Y238"/>
  <c r="W238"/>
  <c r="AA238"/>
  <c r="Z62"/>
  <c r="W62"/>
  <c r="Y62"/>
  <c r="X62"/>
  <c r="AA62"/>
  <c r="AA224"/>
  <c r="Z224"/>
  <c r="W224"/>
  <c r="X224"/>
  <c r="Y224"/>
  <c r="X189"/>
  <c r="Z189"/>
  <c r="Y189"/>
  <c r="AA189"/>
  <c r="W189"/>
  <c r="W180"/>
  <c r="X180"/>
  <c r="AA180"/>
  <c r="Z180"/>
  <c r="Y180"/>
  <c r="Y30" i="27"/>
  <c r="Z30"/>
  <c r="W30"/>
  <c r="X30"/>
  <c r="V30"/>
  <c r="W280"/>
  <c r="Z280"/>
  <c r="V280"/>
  <c r="Y280"/>
  <c r="X280"/>
  <c r="X132"/>
  <c r="Z132"/>
  <c r="W132"/>
  <c r="Y132"/>
  <c r="V132"/>
  <c r="X215"/>
  <c r="W215"/>
  <c r="Z215"/>
  <c r="Y215"/>
  <c r="V215"/>
  <c r="V196"/>
  <c r="X196"/>
  <c r="Y196"/>
  <c r="Z196"/>
  <c r="W196"/>
  <c r="W83"/>
  <c r="Z83"/>
  <c r="Y83"/>
  <c r="X83"/>
  <c r="V83"/>
  <c r="Y207"/>
  <c r="Z207"/>
  <c r="V207"/>
  <c r="W207"/>
  <c r="X207"/>
  <c r="Z125"/>
  <c r="Y125"/>
  <c r="X125"/>
  <c r="W125"/>
  <c r="V125"/>
  <c r="X55"/>
  <c r="Z55"/>
  <c r="Y55"/>
  <c r="V55"/>
  <c r="W55"/>
  <c r="W81"/>
  <c r="V81"/>
  <c r="Y81"/>
  <c r="X81"/>
  <c r="Z81"/>
  <c r="Z253"/>
  <c r="V253"/>
  <c r="W253"/>
  <c r="X253"/>
  <c r="Y253"/>
  <c r="Y33"/>
  <c r="X33"/>
  <c r="V33"/>
  <c r="Z33"/>
  <c r="W33"/>
  <c r="W123"/>
  <c r="Z123"/>
  <c r="V123"/>
  <c r="Y123"/>
  <c r="X123"/>
  <c r="W79"/>
  <c r="Z79"/>
  <c r="V79"/>
  <c r="X79"/>
  <c r="Y79"/>
  <c r="W163"/>
  <c r="Z163"/>
  <c r="V163"/>
  <c r="Y163"/>
  <c r="X163"/>
  <c r="Y141"/>
  <c r="X141"/>
  <c r="Z141"/>
  <c r="V141"/>
  <c r="W141"/>
  <c r="Z58"/>
  <c r="V58"/>
  <c r="Y58"/>
  <c r="X58"/>
  <c r="W58"/>
  <c r="W113"/>
  <c r="Z113"/>
  <c r="V113"/>
  <c r="Y113"/>
  <c r="X113"/>
  <c r="Y129"/>
  <c r="Z129"/>
  <c r="V129"/>
  <c r="W129"/>
  <c r="X129"/>
  <c r="Y57"/>
  <c r="X57"/>
  <c r="Z57"/>
  <c r="W57"/>
  <c r="V57"/>
  <c r="Z102"/>
  <c r="V102"/>
  <c r="X102"/>
  <c r="W102"/>
  <c r="Y102"/>
  <c r="W25"/>
  <c r="Z25"/>
  <c r="Y25"/>
  <c r="X25"/>
  <c r="V25"/>
  <c r="X12"/>
  <c r="Z12"/>
  <c r="V12"/>
  <c r="Y12"/>
  <c r="W12"/>
  <c r="V227"/>
  <c r="Y227"/>
  <c r="W227"/>
  <c r="Z227"/>
  <c r="X227"/>
  <c r="V72"/>
  <c r="Y72"/>
  <c r="W72"/>
  <c r="Z72"/>
  <c r="X72"/>
  <c r="V139"/>
  <c r="Y139"/>
  <c r="W139"/>
  <c r="Z139"/>
  <c r="X139"/>
  <c r="Y34"/>
  <c r="V34"/>
  <c r="Z34"/>
  <c r="W34"/>
  <c r="X34"/>
  <c r="X170"/>
  <c r="V170"/>
  <c r="W170"/>
  <c r="Z170"/>
  <c r="Y170"/>
  <c r="Z271"/>
  <c r="W271"/>
  <c r="Y271"/>
  <c r="V271"/>
  <c r="X271"/>
  <c r="Z36"/>
  <c r="Y36"/>
  <c r="X36"/>
  <c r="W36"/>
  <c r="V36"/>
  <c r="X224"/>
  <c r="Y224"/>
  <c r="W224"/>
  <c r="Z224"/>
  <c r="V224"/>
  <c r="X190"/>
  <c r="Y190"/>
  <c r="Z190"/>
  <c r="V190"/>
  <c r="W190"/>
  <c r="Y157"/>
  <c r="V157"/>
  <c r="X157"/>
  <c r="W157"/>
  <c r="Z157"/>
  <c r="W286"/>
  <c r="V286"/>
  <c r="Z286"/>
  <c r="X286"/>
  <c r="Y286"/>
  <c r="Z105"/>
  <c r="V105"/>
  <c r="Y105"/>
  <c r="X105"/>
  <c r="W105"/>
  <c r="W107"/>
  <c r="Z107"/>
  <c r="Y107"/>
  <c r="V107"/>
  <c r="X107"/>
  <c r="X93"/>
  <c r="V93"/>
  <c r="W93"/>
  <c r="Z93"/>
  <c r="Y93"/>
  <c r="Z84"/>
  <c r="X84"/>
  <c r="W84"/>
  <c r="Y84"/>
  <c r="V84"/>
  <c r="X89"/>
  <c r="V89"/>
  <c r="Z89"/>
  <c r="Y89"/>
  <c r="W89"/>
  <c r="X119"/>
  <c r="Z119"/>
  <c r="V119"/>
  <c r="W119"/>
  <c r="Y119"/>
  <c r="W285"/>
  <c r="Z285"/>
  <c r="X285"/>
  <c r="V285"/>
  <c r="Y285"/>
  <c r="Y200"/>
  <c r="Z200"/>
  <c r="V200"/>
  <c r="X200"/>
  <c r="W200"/>
  <c r="X150"/>
  <c r="V150"/>
  <c r="W150"/>
  <c r="Z150"/>
  <c r="Y150"/>
  <c r="Y146"/>
  <c r="V146"/>
  <c r="W146"/>
  <c r="Z146"/>
  <c r="X146"/>
  <c r="Y178"/>
  <c r="Z178"/>
  <c r="X178"/>
  <c r="V178"/>
  <c r="W178"/>
  <c r="Y51"/>
  <c r="Z51"/>
  <c r="W51"/>
  <c r="X51"/>
  <c r="V51"/>
  <c r="Y216"/>
  <c r="Z216"/>
  <c r="X216"/>
  <c r="W216"/>
  <c r="V216"/>
  <c r="X54"/>
  <c r="Y54"/>
  <c r="V54"/>
  <c r="Z54"/>
  <c r="W54"/>
  <c r="Y270"/>
  <c r="W270"/>
  <c r="Z270"/>
  <c r="X270"/>
  <c r="V270"/>
  <c r="W53"/>
  <c r="X53"/>
  <c r="Z53"/>
  <c r="V53"/>
  <c r="Y53"/>
  <c r="W175"/>
  <c r="Y175"/>
  <c r="X175"/>
  <c r="V175"/>
  <c r="Z175"/>
  <c r="Z26"/>
  <c r="W26"/>
  <c r="X26"/>
  <c r="Y26"/>
  <c r="V26"/>
  <c r="Z94"/>
  <c r="X94"/>
  <c r="Y94"/>
  <c r="V94"/>
  <c r="W94"/>
  <c r="V37"/>
  <c r="Z37"/>
  <c r="X37"/>
  <c r="W37"/>
  <c r="Y37"/>
  <c r="Z225"/>
  <c r="X225"/>
  <c r="W225"/>
  <c r="Y225"/>
  <c r="V225"/>
  <c r="Z27"/>
  <c r="W27"/>
  <c r="X27"/>
  <c r="Y27"/>
  <c r="V27"/>
  <c r="W155"/>
  <c r="Y155"/>
  <c r="X155"/>
  <c r="V155"/>
  <c r="Z155"/>
  <c r="Z59"/>
  <c r="W59"/>
  <c r="Y59"/>
  <c r="X59"/>
  <c r="V59"/>
  <c r="V235"/>
  <c r="X235"/>
  <c r="W235"/>
  <c r="Z235"/>
  <c r="Y235"/>
  <c r="W80"/>
  <c r="X80"/>
  <c r="V80"/>
  <c r="Y80"/>
  <c r="Z80"/>
  <c r="V219"/>
  <c r="Y219"/>
  <c r="X219"/>
  <c r="Z219"/>
  <c r="W219"/>
  <c r="W127"/>
  <c r="V127"/>
  <c r="Y127"/>
  <c r="Z127"/>
  <c r="X127"/>
  <c r="W71"/>
  <c r="Z71"/>
  <c r="V71"/>
  <c r="Y71"/>
  <c r="X71"/>
  <c r="V231"/>
  <c r="W231"/>
  <c r="Z231"/>
  <c r="Y231"/>
  <c r="X231"/>
  <c r="X99"/>
  <c r="Y99"/>
  <c r="V99"/>
  <c r="W99"/>
  <c r="Z99"/>
  <c r="Z189"/>
  <c r="Y189"/>
  <c r="X189"/>
  <c r="W189"/>
  <c r="V189"/>
  <c r="X114"/>
  <c r="W114"/>
  <c r="Y114"/>
  <c r="Z114"/>
  <c r="V114"/>
  <c r="V52"/>
  <c r="Y52"/>
  <c r="Z52"/>
  <c r="W52"/>
  <c r="X52"/>
  <c r="Z44"/>
  <c r="V44"/>
  <c r="Y44"/>
  <c r="X44"/>
  <c r="W44"/>
  <c r="Z242"/>
  <c r="Y242"/>
  <c r="V242"/>
  <c r="W242"/>
  <c r="X242"/>
  <c r="X117"/>
  <c r="W117"/>
  <c r="V117"/>
  <c r="Y117"/>
  <c r="Z117"/>
  <c r="Z158"/>
  <c r="V158"/>
  <c r="X158"/>
  <c r="Y158"/>
  <c r="W158"/>
  <c r="Y128"/>
  <c r="X128"/>
  <c r="V128"/>
  <c r="Z128"/>
  <c r="W128"/>
  <c r="Z267"/>
  <c r="V267"/>
  <c r="W267"/>
  <c r="X267"/>
  <c r="Y267"/>
  <c r="Z20"/>
  <c r="V20"/>
  <c r="Y20"/>
  <c r="X20"/>
  <c r="W20"/>
  <c r="Y142"/>
  <c r="W142"/>
  <c r="V142"/>
  <c r="Z142"/>
  <c r="X142"/>
  <c r="W281"/>
  <c r="Z281"/>
  <c r="V281"/>
  <c r="X281"/>
  <c r="Y281"/>
  <c r="Y194"/>
  <c r="V194"/>
  <c r="W194"/>
  <c r="Z194"/>
  <c r="X194"/>
  <c r="Y23"/>
  <c r="V23"/>
  <c r="Z23"/>
  <c r="X23"/>
  <c r="W23"/>
  <c r="Y222"/>
  <c r="Z222"/>
  <c r="V222"/>
  <c r="W222"/>
  <c r="X222"/>
  <c r="V162"/>
  <c r="X162"/>
  <c r="W162"/>
  <c r="Z162"/>
  <c r="Y162"/>
  <c r="W258"/>
  <c r="Y258"/>
  <c r="Z258"/>
  <c r="V258"/>
  <c r="X258"/>
  <c r="W2"/>
  <c r="V2"/>
  <c r="Y2"/>
  <c r="Z2"/>
  <c r="X2"/>
  <c r="Z73"/>
  <c r="V73"/>
  <c r="W73"/>
  <c r="X73"/>
  <c r="Y73"/>
  <c r="Z68"/>
  <c r="V68"/>
  <c r="X68"/>
  <c r="W68"/>
  <c r="Y68"/>
  <c r="X191"/>
  <c r="W191"/>
  <c r="Z191"/>
  <c r="V191"/>
  <c r="Y191"/>
  <c r="Y78"/>
  <c r="X78"/>
  <c r="W78"/>
  <c r="V78"/>
  <c r="Z78"/>
  <c r="X204"/>
  <c r="W204"/>
  <c r="V204"/>
  <c r="Z204"/>
  <c r="Y204"/>
  <c r="Z41"/>
  <c r="V41"/>
  <c r="X41"/>
  <c r="W41"/>
  <c r="Y41"/>
  <c r="Y198"/>
  <c r="W198"/>
  <c r="Z198"/>
  <c r="V198"/>
  <c r="X198"/>
  <c r="Y172"/>
  <c r="V172"/>
  <c r="W172"/>
  <c r="Z172"/>
  <c r="X172"/>
  <c r="X45"/>
  <c r="V45"/>
  <c r="W45"/>
  <c r="Z45"/>
  <c r="Y45"/>
  <c r="Z232"/>
  <c r="W232"/>
  <c r="V232"/>
  <c r="X232"/>
  <c r="Y232"/>
  <c r="V75"/>
  <c r="X75"/>
  <c r="Z75"/>
  <c r="Y75"/>
  <c r="W75"/>
  <c r="Y147"/>
  <c r="Z147"/>
  <c r="W147"/>
  <c r="X147"/>
  <c r="V147"/>
  <c r="V233"/>
  <c r="Y233"/>
  <c r="X233"/>
  <c r="W233"/>
  <c r="Z233"/>
  <c r="Z276"/>
  <c r="X276"/>
  <c r="Y276"/>
  <c r="W276"/>
  <c r="V276"/>
  <c r="Y11"/>
  <c r="X11"/>
  <c r="Z11"/>
  <c r="V11"/>
  <c r="W11"/>
  <c r="X76"/>
  <c r="Z76"/>
  <c r="W76"/>
  <c r="V76"/>
  <c r="Y76"/>
  <c r="X32"/>
  <c r="Z32"/>
  <c r="V32"/>
  <c r="W32"/>
  <c r="Y32"/>
  <c r="Y201"/>
  <c r="X201"/>
  <c r="Z201"/>
  <c r="V201"/>
  <c r="W201"/>
  <c r="Y166"/>
  <c r="W166"/>
  <c r="X166"/>
  <c r="Z166"/>
  <c r="V166"/>
  <c r="Y268"/>
  <c r="W268"/>
  <c r="Z268"/>
  <c r="V268"/>
  <c r="X268"/>
  <c r="X239"/>
  <c r="W239"/>
  <c r="V239"/>
  <c r="Z239"/>
  <c r="Y239"/>
  <c r="X137"/>
  <c r="Y137"/>
  <c r="V137"/>
  <c r="W137"/>
  <c r="Z137"/>
  <c r="Y159"/>
  <c r="W159"/>
  <c r="X159"/>
  <c r="Z159"/>
  <c r="V159"/>
  <c r="W249"/>
  <c r="X249"/>
  <c r="Z249"/>
  <c r="Y249"/>
  <c r="V249"/>
  <c r="W91"/>
  <c r="Y91"/>
  <c r="X91"/>
  <c r="Z91"/>
  <c r="V91"/>
  <c r="W101"/>
  <c r="V101"/>
  <c r="Z101"/>
  <c r="Y101"/>
  <c r="X101"/>
  <c r="W256"/>
  <c r="Z256"/>
  <c r="Y256"/>
  <c r="X256"/>
  <c r="V256"/>
  <c r="W98"/>
  <c r="X98"/>
  <c r="Y98"/>
  <c r="Z98"/>
  <c r="V98"/>
  <c r="Z9"/>
  <c r="V9"/>
  <c r="W9"/>
  <c r="X9"/>
  <c r="Y9"/>
  <c r="Y148"/>
  <c r="Z148"/>
  <c r="X148"/>
  <c r="W148"/>
  <c r="V148"/>
  <c r="Z176"/>
  <c r="Y176"/>
  <c r="W176"/>
  <c r="X176"/>
  <c r="V176"/>
  <c r="W220"/>
  <c r="V220"/>
  <c r="Z220"/>
  <c r="Y220"/>
  <c r="X220"/>
  <c r="W10"/>
  <c r="X10"/>
  <c r="Y10"/>
  <c r="Z10"/>
  <c r="V10"/>
  <c r="V15"/>
  <c r="Z15"/>
  <c r="Y15"/>
  <c r="X15"/>
  <c r="W15"/>
  <c r="Z195"/>
  <c r="W195"/>
  <c r="Y195"/>
  <c r="X195"/>
  <c r="V195"/>
  <c r="H8" i="16"/>
  <c r="P4" i="13"/>
  <c r="H3" i="17" s="1"/>
  <c r="I8" i="16"/>
  <c r="O4" i="13" s="1"/>
  <c r="I11" i="16"/>
  <c r="H11"/>
  <c r="G11" s="1"/>
  <c r="I9"/>
  <c r="H9"/>
  <c r="G9" s="1"/>
  <c r="M5" i="13" s="1"/>
  <c r="N5" s="1"/>
  <c r="O5" s="1"/>
  <c r="P5" s="1"/>
  <c r="X20" i="25"/>
  <c r="Y20"/>
  <c r="AA20"/>
  <c r="W20"/>
  <c r="Z20"/>
  <c r="W32"/>
  <c r="Z32"/>
  <c r="Y32"/>
  <c r="AA32"/>
  <c r="X32"/>
  <c r="Z178"/>
  <c r="W178"/>
  <c r="X178"/>
  <c r="AA178"/>
  <c r="Y178"/>
  <c r="Z276"/>
  <c r="AA276"/>
  <c r="Y276"/>
  <c r="W276"/>
  <c r="X276"/>
  <c r="AA130"/>
  <c r="Z130"/>
  <c r="W130"/>
  <c r="X130"/>
  <c r="Y130"/>
  <c r="AA217"/>
  <c r="Z217"/>
  <c r="W217"/>
  <c r="X217"/>
  <c r="Y217"/>
  <c r="AA86"/>
  <c r="X86"/>
  <c r="W86"/>
  <c r="Y86"/>
  <c r="Z86"/>
  <c r="X246"/>
  <c r="Z246"/>
  <c r="W246"/>
  <c r="Y246"/>
  <c r="AA246"/>
  <c r="Y129"/>
  <c r="Z129"/>
  <c r="AA129"/>
  <c r="W129"/>
  <c r="X129"/>
  <c r="Z233"/>
  <c r="X233"/>
  <c r="Y233"/>
  <c r="AA233"/>
  <c r="W233"/>
  <c r="Y71"/>
  <c r="Z71"/>
  <c r="W71"/>
  <c r="X71"/>
  <c r="AA71"/>
  <c r="Z46"/>
  <c r="W46"/>
  <c r="X46"/>
  <c r="Y46"/>
  <c r="AA46"/>
  <c r="Y136"/>
  <c r="X136"/>
  <c r="Z136"/>
  <c r="AA136"/>
  <c r="W136"/>
  <c r="X209"/>
  <c r="W209"/>
  <c r="Z209"/>
  <c r="AA209"/>
  <c r="Y209"/>
  <c r="AA106"/>
  <c r="Y106"/>
  <c r="Z106"/>
  <c r="X106"/>
  <c r="W106"/>
  <c r="Y78"/>
  <c r="Z78"/>
  <c r="W78"/>
  <c r="X78"/>
  <c r="AA78"/>
  <c r="X250"/>
  <c r="W250"/>
  <c r="Z250"/>
  <c r="AA250"/>
  <c r="Y250"/>
  <c r="Z247"/>
  <c r="Y247"/>
  <c r="X247"/>
  <c r="AA247"/>
  <c r="W247"/>
  <c r="Y55"/>
  <c r="AA55"/>
  <c r="W55"/>
  <c r="X55"/>
  <c r="Z55"/>
  <c r="Y37"/>
  <c r="X37"/>
  <c r="Z37"/>
  <c r="W37"/>
  <c r="AA37"/>
  <c r="Z274"/>
  <c r="X274"/>
  <c r="AA274"/>
  <c r="Y274"/>
  <c r="W274"/>
  <c r="AA112"/>
  <c r="W112"/>
  <c r="Z112"/>
  <c r="Y112"/>
  <c r="X112"/>
  <c r="W11"/>
  <c r="X11"/>
  <c r="Y11"/>
  <c r="AA11"/>
  <c r="Z11"/>
  <c r="AA91"/>
  <c r="W91"/>
  <c r="Z91"/>
  <c r="Y91"/>
  <c r="X91"/>
  <c r="Y126"/>
  <c r="W126"/>
  <c r="X126"/>
  <c r="AA126"/>
  <c r="Z126"/>
  <c r="AA83"/>
  <c r="Z83"/>
  <c r="W83"/>
  <c r="X83"/>
  <c r="Y83"/>
  <c r="W70"/>
  <c r="Z70"/>
  <c r="AA70"/>
  <c r="Y70"/>
  <c r="X70"/>
  <c r="Z29"/>
  <c r="W29"/>
  <c r="X29"/>
  <c r="AA29"/>
  <c r="Y29"/>
  <c r="W269"/>
  <c r="Z269"/>
  <c r="AA269"/>
  <c r="Y269"/>
  <c r="X269"/>
  <c r="W13"/>
  <c r="Y13"/>
  <c r="AA13"/>
  <c r="X13"/>
  <c r="Z13"/>
  <c r="Y157"/>
  <c r="AA157"/>
  <c r="Z157"/>
  <c r="X157"/>
  <c r="W157"/>
  <c r="AA283"/>
  <c r="X283"/>
  <c r="Y283"/>
  <c r="W283"/>
  <c r="Z283"/>
  <c r="Z215"/>
  <c r="X215"/>
  <c r="AA215"/>
  <c r="W215"/>
  <c r="Y215"/>
  <c r="AA85"/>
  <c r="X85"/>
  <c r="W85"/>
  <c r="Y85"/>
  <c r="Z85"/>
  <c r="Z177"/>
  <c r="W177"/>
  <c r="X177"/>
  <c r="Y177"/>
  <c r="AA177"/>
  <c r="AA123"/>
  <c r="X123"/>
  <c r="Z123"/>
  <c r="Y123"/>
  <c r="W123"/>
  <c r="Z21"/>
  <c r="X21"/>
  <c r="AA21"/>
  <c r="Y21"/>
  <c r="W21"/>
  <c r="Z4"/>
  <c r="Y4"/>
  <c r="AA4"/>
  <c r="X4"/>
  <c r="W4"/>
  <c r="W73"/>
  <c r="AA73"/>
  <c r="X73"/>
  <c r="Z73"/>
  <c r="Y73"/>
  <c r="Y159"/>
  <c r="Z159"/>
  <c r="X159"/>
  <c r="AA159"/>
  <c r="W159"/>
  <c r="Z286"/>
  <c r="Y286"/>
  <c r="AA286"/>
  <c r="W286"/>
  <c r="X286"/>
  <c r="X268"/>
  <c r="Z268"/>
  <c r="W268"/>
  <c r="Y268"/>
  <c r="AA268"/>
  <c r="X25"/>
  <c r="Z25"/>
  <c r="Y25"/>
  <c r="AA25"/>
  <c r="W25"/>
  <c r="Z77"/>
  <c r="X77"/>
  <c r="Y77"/>
  <c r="AA77"/>
  <c r="W77"/>
  <c r="AA35"/>
  <c r="Y35"/>
  <c r="W35"/>
  <c r="Z35"/>
  <c r="X35"/>
  <c r="W41"/>
  <c r="AA41"/>
  <c r="Y41"/>
  <c r="Z41"/>
  <c r="X41"/>
  <c r="W99"/>
  <c r="Z99"/>
  <c r="X99"/>
  <c r="Y99"/>
  <c r="AA99"/>
  <c r="W266"/>
  <c r="Z266"/>
  <c r="AA266"/>
  <c r="Y266"/>
  <c r="X266"/>
  <c r="Z225"/>
  <c r="W225"/>
  <c r="Y225"/>
  <c r="X225"/>
  <c r="AA225"/>
  <c r="Z81"/>
  <c r="AA81"/>
  <c r="X81"/>
  <c r="Y81"/>
  <c r="W81"/>
  <c r="Y98"/>
  <c r="Z98"/>
  <c r="AA98"/>
  <c r="W98"/>
  <c r="X98"/>
  <c r="X100"/>
  <c r="W100"/>
  <c r="AA100"/>
  <c r="Z100"/>
  <c r="Y100"/>
  <c r="AA92"/>
  <c r="Y92"/>
  <c r="X92"/>
  <c r="W92"/>
  <c r="Z92"/>
  <c r="Z174"/>
  <c r="AA174"/>
  <c r="W174"/>
  <c r="Y174"/>
  <c r="X174"/>
  <c r="W282"/>
  <c r="AA282"/>
  <c r="Z282"/>
  <c r="X282"/>
  <c r="Y282"/>
  <c r="X216"/>
  <c r="Y216"/>
  <c r="W216"/>
  <c r="Z216"/>
  <c r="AA216"/>
  <c r="Y104"/>
  <c r="X104"/>
  <c r="W104"/>
  <c r="Z104"/>
  <c r="AA104"/>
  <c r="Z42"/>
  <c r="Y42"/>
  <c r="W42"/>
  <c r="AA42"/>
  <c r="X42"/>
  <c r="Z114"/>
  <c r="Y114"/>
  <c r="X114"/>
  <c r="W114"/>
  <c r="AA114"/>
  <c r="Y75"/>
  <c r="Z75"/>
  <c r="W75"/>
  <c r="AA75"/>
  <c r="X75"/>
  <c r="Z142"/>
  <c r="W142"/>
  <c r="X142"/>
  <c r="Y142"/>
  <c r="AA142"/>
  <c r="Y108"/>
  <c r="Z108"/>
  <c r="W108"/>
  <c r="AA108"/>
  <c r="X108"/>
  <c r="Y117"/>
  <c r="AA117"/>
  <c r="Z117"/>
  <c r="W117"/>
  <c r="X117"/>
  <c r="AA57"/>
  <c r="X57"/>
  <c r="Z57"/>
  <c r="W57"/>
  <c r="Y57"/>
  <c r="W125"/>
  <c r="Y125"/>
  <c r="X125"/>
  <c r="AA125"/>
  <c r="Z125"/>
  <c r="W181"/>
  <c r="Z181"/>
  <c r="Y181"/>
  <c r="AA181"/>
  <c r="X181"/>
  <c r="AA133"/>
  <c r="Y133"/>
  <c r="W133"/>
  <c r="Z133"/>
  <c r="X133"/>
  <c r="X58"/>
  <c r="AA58"/>
  <c r="W58"/>
  <c r="Z58"/>
  <c r="Y58"/>
  <c r="AA127"/>
  <c r="Z127"/>
  <c r="W127"/>
  <c r="Y127"/>
  <c r="X127"/>
  <c r="W144"/>
  <c r="X144"/>
  <c r="AA144"/>
  <c r="Y144"/>
  <c r="Z144"/>
  <c r="W140"/>
  <c r="Y140"/>
  <c r="AA140"/>
  <c r="X140"/>
  <c r="Z140"/>
  <c r="AA160"/>
  <c r="Y160"/>
  <c r="X160"/>
  <c r="Z160"/>
  <c r="W160"/>
  <c r="Z264"/>
  <c r="AA264"/>
  <c r="Y264"/>
  <c r="X264"/>
  <c r="W264"/>
  <c r="Y227"/>
  <c r="X227"/>
  <c r="AA227"/>
  <c r="W227"/>
  <c r="Z227"/>
  <c r="AA171"/>
  <c r="Z171"/>
  <c r="Y171"/>
  <c r="W171"/>
  <c r="X171"/>
  <c r="Y231"/>
  <c r="X231"/>
  <c r="W231"/>
  <c r="AA231"/>
  <c r="Z231"/>
  <c r="X27"/>
  <c r="Z27"/>
  <c r="W27"/>
  <c r="AA27"/>
  <c r="Y27"/>
  <c r="Y89"/>
  <c r="W89"/>
  <c r="X89"/>
  <c r="AA89"/>
  <c r="Z89"/>
  <c r="Z15"/>
  <c r="W15"/>
  <c r="Y15"/>
  <c r="X15"/>
  <c r="AA15"/>
  <c r="Z120"/>
  <c r="X120"/>
  <c r="W120"/>
  <c r="Y120"/>
  <c r="AA120"/>
  <c r="Y66"/>
  <c r="Z66"/>
  <c r="X66"/>
  <c r="W66"/>
  <c r="AA66"/>
  <c r="Y188"/>
  <c r="AA188"/>
  <c r="Z188"/>
  <c r="X188"/>
  <c r="W188"/>
  <c r="AA135"/>
  <c r="Z135"/>
  <c r="W135"/>
  <c r="Y135"/>
  <c r="X135"/>
  <c r="Z194"/>
  <c r="AA194"/>
  <c r="Y194"/>
  <c r="X194"/>
  <c r="W194"/>
  <c r="X82"/>
  <c r="W82"/>
  <c r="Y82"/>
  <c r="Z82"/>
  <c r="AA82"/>
  <c r="W80"/>
  <c r="AA80"/>
  <c r="Z80"/>
  <c r="X80"/>
  <c r="Y80"/>
  <c r="Y17"/>
  <c r="W17"/>
  <c r="Z17"/>
  <c r="X17"/>
  <c r="AA17"/>
  <c r="Y235"/>
  <c r="X235"/>
  <c r="Z235"/>
  <c r="AA235"/>
  <c r="W235"/>
  <c r="AA273"/>
  <c r="Y273"/>
  <c r="W273"/>
  <c r="X273"/>
  <c r="Z273"/>
  <c r="Y28"/>
  <c r="Z28"/>
  <c r="AA28"/>
  <c r="W28"/>
  <c r="X28"/>
  <c r="AA265"/>
  <c r="Z265"/>
  <c r="X265"/>
  <c r="Y265"/>
  <c r="W265"/>
  <c r="W151"/>
  <c r="AA151"/>
  <c r="Y151"/>
  <c r="X151"/>
  <c r="Z151"/>
  <c r="Z203"/>
  <c r="Y203"/>
  <c r="X203"/>
  <c r="AA203"/>
  <c r="W203"/>
  <c r="Z242"/>
  <c r="W242"/>
  <c r="AA242"/>
  <c r="Y242"/>
  <c r="X242"/>
  <c r="W23"/>
  <c r="Z23"/>
  <c r="AA23"/>
  <c r="Y23"/>
  <c r="X23"/>
  <c r="X124"/>
  <c r="Y124"/>
  <c r="Z124"/>
  <c r="W124"/>
  <c r="AA124"/>
  <c r="Y134"/>
  <c r="AA134"/>
  <c r="Z134"/>
  <c r="W134"/>
  <c r="X134"/>
  <c r="X16"/>
  <c r="Z16"/>
  <c r="W16"/>
  <c r="Y16"/>
  <c r="AA16"/>
  <c r="W212"/>
  <c r="Z212"/>
  <c r="X212"/>
  <c r="AA212"/>
  <c r="Y212"/>
  <c r="Z199"/>
  <c r="W199"/>
  <c r="AA199"/>
  <c r="Y199"/>
  <c r="X199"/>
  <c r="AA173"/>
  <c r="Y173"/>
  <c r="W173"/>
  <c r="Z173"/>
  <c r="X173"/>
  <c r="Y223"/>
  <c r="Z223"/>
  <c r="AA223"/>
  <c r="X223"/>
  <c r="W223"/>
  <c r="W30"/>
  <c r="AA30"/>
  <c r="X30"/>
  <c r="Z30"/>
  <c r="Y30"/>
  <c r="X193"/>
  <c r="W193"/>
  <c r="Z193"/>
  <c r="AA193"/>
  <c r="Y193"/>
  <c r="W219"/>
  <c r="Y219"/>
  <c r="AA219"/>
  <c r="Z219"/>
  <c r="X219"/>
  <c r="AA156"/>
  <c r="W156"/>
  <c r="Y156"/>
  <c r="X156"/>
  <c r="Z156"/>
  <c r="X147"/>
  <c r="Y147"/>
  <c r="Z147"/>
  <c r="W147"/>
  <c r="AA147"/>
  <c r="Y257"/>
  <c r="Z257"/>
  <c r="X257"/>
  <c r="AA257"/>
  <c r="W257"/>
  <c r="X208"/>
  <c r="W208"/>
  <c r="AA208"/>
  <c r="Y208"/>
  <c r="Z208"/>
  <c r="W232"/>
  <c r="Z232"/>
  <c r="X232"/>
  <c r="AA232"/>
  <c r="Y232"/>
  <c r="Y94"/>
  <c r="X94"/>
  <c r="W94"/>
  <c r="Z94"/>
  <c r="AA94"/>
  <c r="Y8"/>
  <c r="W8"/>
  <c r="Z8"/>
  <c r="AA8"/>
  <c r="X8"/>
  <c r="X244"/>
  <c r="Z244"/>
  <c r="AA244"/>
  <c r="Y244"/>
  <c r="W244"/>
  <c r="AA74"/>
  <c r="X74"/>
  <c r="W74"/>
  <c r="Y74"/>
  <c r="Z74"/>
  <c r="Z260"/>
  <c r="W260"/>
  <c r="X260"/>
  <c r="Y260"/>
  <c r="AA260"/>
  <c r="X279"/>
  <c r="Y279"/>
  <c r="Z279"/>
  <c r="AA279"/>
  <c r="W279"/>
  <c r="Y49"/>
  <c r="AA49"/>
  <c r="X49"/>
  <c r="W49"/>
  <c r="Z49"/>
  <c r="Z43"/>
  <c r="W43"/>
  <c r="AA43"/>
  <c r="X43"/>
  <c r="Y43"/>
  <c r="W166"/>
  <c r="Y166"/>
  <c r="Z166"/>
  <c r="AA166"/>
  <c r="X166"/>
  <c r="W240"/>
  <c r="Y240"/>
  <c r="X240"/>
  <c r="Z240"/>
  <c r="AA240"/>
  <c r="W50"/>
  <c r="Y50"/>
  <c r="Z50"/>
  <c r="AA50"/>
  <c r="X50"/>
  <c r="W132"/>
  <c r="X132"/>
  <c r="Z132"/>
  <c r="AA132"/>
  <c r="Y132"/>
  <c r="Y195"/>
  <c r="X195"/>
  <c r="W195"/>
  <c r="AA195"/>
  <c r="Z195"/>
  <c r="X186"/>
  <c r="W186"/>
  <c r="AA186"/>
  <c r="Z186"/>
  <c r="Y186"/>
  <c r="Z148"/>
  <c r="Y148"/>
  <c r="X148"/>
  <c r="W148"/>
  <c r="AA148"/>
  <c r="Z76"/>
  <c r="X76"/>
  <c r="Y76"/>
  <c r="W76"/>
  <c r="AA76"/>
  <c r="Y103"/>
  <c r="X103"/>
  <c r="W103"/>
  <c r="Z103"/>
  <c r="AA103"/>
  <c r="W206"/>
  <c r="AA206"/>
  <c r="X206"/>
  <c r="Y206"/>
  <c r="Z206"/>
  <c r="W96"/>
  <c r="Y96"/>
  <c r="AA96"/>
  <c r="Z96"/>
  <c r="X96"/>
  <c r="Z197"/>
  <c r="X197"/>
  <c r="W197"/>
  <c r="Y197"/>
  <c r="AA197"/>
  <c r="Y121"/>
  <c r="Z121"/>
  <c r="X121"/>
  <c r="W121"/>
  <c r="AA121"/>
  <c r="Z119"/>
  <c r="W119"/>
  <c r="X119"/>
  <c r="AA119"/>
  <c r="Y119"/>
  <c r="W101"/>
  <c r="Z101"/>
  <c r="X101"/>
  <c r="Y101"/>
  <c r="AA101"/>
  <c r="Z152"/>
  <c r="AA152"/>
  <c r="X152"/>
  <c r="Y152"/>
  <c r="W152"/>
  <c r="AG13" l="1"/>
  <c r="AG11"/>
  <c r="AG14"/>
  <c r="AG15"/>
  <c r="AG12"/>
  <c r="AG10"/>
  <c r="AG38"/>
  <c r="AG36"/>
  <c r="AG37"/>
  <c r="AG39"/>
  <c r="AG34"/>
  <c r="AG35"/>
  <c r="AG29"/>
  <c r="AG33"/>
  <c r="AG31"/>
  <c r="AG30"/>
  <c r="AG28"/>
  <c r="AG32"/>
  <c r="N4" i="13"/>
  <c r="G8" i="16"/>
  <c r="M4" i="13" s="1"/>
  <c r="AF25" i="27"/>
  <c r="AF22"/>
  <c r="AF26"/>
  <c r="AF23"/>
  <c r="AF24"/>
  <c r="AF30"/>
  <c r="AF32"/>
  <c r="AF29"/>
  <c r="AF31"/>
  <c r="AF28"/>
  <c r="AF17"/>
  <c r="AF19"/>
  <c r="AF20"/>
  <c r="AF18"/>
  <c r="AF16"/>
  <c r="AT4" i="19"/>
  <c r="AH28" s="1"/>
  <c r="Q22" s="1"/>
  <c r="AT7"/>
  <c r="AH31" s="1"/>
  <c r="Q25" s="1"/>
  <c r="AT6"/>
  <c r="AH30" s="1"/>
  <c r="Q24" s="1"/>
  <c r="AT8"/>
  <c r="AH32" s="1"/>
  <c r="Q26" s="1"/>
  <c r="AT5"/>
  <c r="AH29" s="1"/>
  <c r="Q23" s="1"/>
  <c r="AR7"/>
  <c r="AH19" s="1"/>
  <c r="Q13" s="1"/>
  <c r="AR4"/>
  <c r="AH16" s="1"/>
  <c r="Q10" s="1"/>
  <c r="AR5"/>
  <c r="AH17" s="1"/>
  <c r="Q11" s="1"/>
  <c r="AR8"/>
  <c r="AH20" s="1"/>
  <c r="Q14" s="1"/>
  <c r="AR6"/>
  <c r="AH18" s="1"/>
  <c r="Q12" s="1"/>
  <c r="AU6" i="25"/>
  <c r="AH35" s="1"/>
  <c r="Q29" s="1"/>
  <c r="AU9"/>
  <c r="AH38" s="1"/>
  <c r="Q32" s="1"/>
  <c r="AU8"/>
  <c r="AH37" s="1"/>
  <c r="Q31" s="1"/>
  <c r="AU5"/>
  <c r="AH34" s="1"/>
  <c r="Q28" s="1"/>
  <c r="AU7"/>
  <c r="AH36" s="1"/>
  <c r="Q30" s="1"/>
  <c r="G20" i="16"/>
  <c r="M16" i="13" s="1"/>
  <c r="N16"/>
  <c r="AS8" i="25"/>
  <c r="AH25" s="1"/>
  <c r="Q19" s="1"/>
  <c r="AS7"/>
  <c r="AH24" s="1"/>
  <c r="Q18" s="1"/>
  <c r="AS9"/>
  <c r="AH26" s="1"/>
  <c r="Q20" s="1"/>
  <c r="AS5"/>
  <c r="AH22" s="1"/>
  <c r="Q16" s="1"/>
  <c r="AS6"/>
  <c r="AH23" s="1"/>
  <c r="Q17" s="1"/>
  <c r="AR8" i="27"/>
  <c r="AG26" s="1"/>
  <c r="Q20" s="1"/>
  <c r="AR7"/>
  <c r="AG25" s="1"/>
  <c r="Q19" s="1"/>
  <c r="AR5"/>
  <c r="AG23" s="1"/>
  <c r="Q17" s="1"/>
  <c r="AR6"/>
  <c r="AG24" s="1"/>
  <c r="Q18" s="1"/>
  <c r="AR4"/>
  <c r="AG22" s="1"/>
  <c r="Q16" s="1"/>
  <c r="AP4"/>
  <c r="AG10" s="1"/>
  <c r="Q4" s="1"/>
  <c r="AP7"/>
  <c r="AG13" s="1"/>
  <c r="Q7" s="1"/>
  <c r="AP5"/>
  <c r="AG11" s="1"/>
  <c r="Q5" s="1"/>
  <c r="AP8"/>
  <c r="AG14" s="1"/>
  <c r="Q8" s="1"/>
  <c r="AP6"/>
  <c r="AG12" s="1"/>
  <c r="Q6" s="1"/>
  <c r="N10" i="13"/>
  <c r="G14" i="16"/>
  <c r="M10" i="13" s="1"/>
  <c r="AG17" i="19"/>
  <c r="AG18"/>
  <c r="AG20"/>
  <c r="AG16"/>
  <c r="AG19"/>
  <c r="AG23"/>
  <c r="AG24"/>
  <c r="AG22"/>
  <c r="AG25"/>
  <c r="AG26"/>
  <c r="AG31"/>
  <c r="AG29"/>
  <c r="AG30"/>
  <c r="AG32"/>
  <c r="AG28"/>
  <c r="AF37" i="29"/>
  <c r="AF34"/>
  <c r="AF36"/>
  <c r="AF38"/>
  <c r="AF35"/>
  <c r="AF10"/>
  <c r="AF14"/>
  <c r="AF11"/>
  <c r="AF13"/>
  <c r="AF12"/>
  <c r="AQ8"/>
  <c r="AG20" s="1"/>
  <c r="Q14" s="1"/>
  <c r="AQ4"/>
  <c r="AG16" s="1"/>
  <c r="Q10" s="1"/>
  <c r="AQ6"/>
  <c r="AG18" s="1"/>
  <c r="Q12" s="1"/>
  <c r="AQ7"/>
  <c r="AG19" s="1"/>
  <c r="Q13" s="1"/>
  <c r="AQ5"/>
  <c r="AG17" s="1"/>
  <c r="Q11" s="1"/>
  <c r="AR7"/>
  <c r="AG25" s="1"/>
  <c r="Q19" s="1"/>
  <c r="AR5"/>
  <c r="AG23" s="1"/>
  <c r="Q17" s="1"/>
  <c r="AR6"/>
  <c r="AG24" s="1"/>
  <c r="Q18" s="1"/>
  <c r="AR4"/>
  <c r="AG22" s="1"/>
  <c r="Q16" s="1"/>
  <c r="AR8"/>
  <c r="AG26" s="1"/>
  <c r="Q20" s="1"/>
  <c r="AG21" i="25"/>
  <c r="AG20"/>
  <c r="AG17"/>
  <c r="AG19"/>
  <c r="AG18"/>
  <c r="AG16"/>
  <c r="AG24"/>
  <c r="AG25"/>
  <c r="AG26"/>
  <c r="AG22"/>
  <c r="AG27"/>
  <c r="AG23"/>
  <c r="G5" i="17"/>
  <c r="G52"/>
  <c r="G7"/>
  <c r="G226"/>
  <c r="G248"/>
  <c r="G216"/>
  <c r="G189"/>
  <c r="G157"/>
  <c r="G125"/>
  <c r="G99"/>
  <c r="G163"/>
  <c r="G131"/>
  <c r="G8"/>
  <c r="G24"/>
  <c r="G36"/>
  <c r="G44"/>
  <c r="G74"/>
  <c r="G60"/>
  <c r="G238"/>
  <c r="G206"/>
  <c r="G228"/>
  <c r="G196"/>
  <c r="G169"/>
  <c r="G137"/>
  <c r="G105"/>
  <c r="G175"/>
  <c r="G143"/>
  <c r="G111"/>
  <c r="G18"/>
  <c r="G33"/>
  <c r="G45"/>
  <c r="G61"/>
  <c r="G76"/>
  <c r="G92"/>
  <c r="G9"/>
  <c r="G25"/>
  <c r="G85"/>
  <c r="G112"/>
  <c r="G144"/>
  <c r="G176"/>
  <c r="G122"/>
  <c r="G154"/>
  <c r="G186"/>
  <c r="G213"/>
  <c r="G245"/>
  <c r="G62"/>
  <c r="G56"/>
  <c r="G234"/>
  <c r="G202"/>
  <c r="G224"/>
  <c r="G193"/>
  <c r="G165"/>
  <c r="G133"/>
  <c r="G103"/>
  <c r="G171"/>
  <c r="G139"/>
  <c r="G107"/>
  <c r="G20"/>
  <c r="G34"/>
  <c r="G42"/>
  <c r="G50"/>
  <c r="G68"/>
  <c r="G246"/>
  <c r="G214"/>
  <c r="G236"/>
  <c r="G204"/>
  <c r="G177"/>
  <c r="G145"/>
  <c r="G113"/>
  <c r="G183"/>
  <c r="G151"/>
  <c r="G119"/>
  <c r="G14"/>
  <c r="G30"/>
  <c r="G41"/>
  <c r="G57"/>
  <c r="G73"/>
  <c r="G88"/>
  <c r="G4"/>
  <c r="G21"/>
  <c r="G81"/>
  <c r="G104"/>
  <c r="G136"/>
  <c r="G168"/>
  <c r="G114"/>
  <c r="G146"/>
  <c r="G178"/>
  <c r="G205"/>
  <c r="G223"/>
  <c r="G249"/>
  <c r="G217"/>
  <c r="G190"/>
  <c r="G158"/>
  <c r="G126"/>
  <c r="G180"/>
  <c r="G148"/>
  <c r="G116"/>
  <c r="G86"/>
  <c r="G27"/>
  <c r="G11"/>
  <c r="G91"/>
  <c r="G75"/>
  <c r="G59"/>
  <c r="G43"/>
  <c r="G235"/>
  <c r="G195"/>
  <c r="G247"/>
  <c r="G215"/>
  <c r="G241"/>
  <c r="G209"/>
  <c r="G182"/>
  <c r="G150"/>
  <c r="G118"/>
  <c r="G172"/>
  <c r="G140"/>
  <c r="G108"/>
  <c r="G82"/>
  <c r="G23"/>
  <c r="G102"/>
  <c r="G87"/>
  <c r="G71"/>
  <c r="G55"/>
  <c r="G39"/>
  <c r="G227"/>
  <c r="G237"/>
  <c r="G2"/>
  <c r="G70"/>
  <c r="G64"/>
  <c r="G242"/>
  <c r="G210"/>
  <c r="G232"/>
  <c r="G200"/>
  <c r="G173"/>
  <c r="G141"/>
  <c r="G109"/>
  <c r="G179"/>
  <c r="G147"/>
  <c r="G115"/>
  <c r="G16"/>
  <c r="G32"/>
  <c r="G40"/>
  <c r="G48"/>
  <c r="G58"/>
  <c r="G3"/>
  <c r="G222"/>
  <c r="G244"/>
  <c r="G212"/>
  <c r="G185"/>
  <c r="G153"/>
  <c r="G121"/>
  <c r="G97"/>
  <c r="G159"/>
  <c r="G127"/>
  <c r="G10"/>
  <c r="G26"/>
  <c r="G37"/>
  <c r="G53"/>
  <c r="G69"/>
  <c r="G84"/>
  <c r="G100"/>
  <c r="G17"/>
  <c r="G77"/>
  <c r="G93"/>
  <c r="G128"/>
  <c r="G160"/>
  <c r="G106"/>
  <c r="G138"/>
  <c r="G170"/>
  <c r="G197"/>
  <c r="G229"/>
  <c r="G203"/>
  <c r="G72"/>
  <c r="G250"/>
  <c r="G218"/>
  <c r="G240"/>
  <c r="G208"/>
  <c r="G181"/>
  <c r="G149"/>
  <c r="G117"/>
  <c r="G187"/>
  <c r="G155"/>
  <c r="G123"/>
  <c r="G12"/>
  <c r="G28"/>
  <c r="G38"/>
  <c r="G46"/>
  <c r="G66"/>
  <c r="G54"/>
  <c r="G230"/>
  <c r="G198"/>
  <c r="G220"/>
  <c r="G191"/>
  <c r="G161"/>
  <c r="G129"/>
  <c r="G101"/>
  <c r="G167"/>
  <c r="G135"/>
  <c r="G6"/>
  <c r="G22"/>
  <c r="G35"/>
  <c r="G49"/>
  <c r="G65"/>
  <c r="G80"/>
  <c r="G96"/>
  <c r="G13"/>
  <c r="G29"/>
  <c r="G89"/>
  <c r="G120"/>
  <c r="G152"/>
  <c r="G184"/>
  <c r="G130"/>
  <c r="G162"/>
  <c r="G192"/>
  <c r="G239"/>
  <c r="G207"/>
  <c r="G233"/>
  <c r="G201"/>
  <c r="G174"/>
  <c r="G142"/>
  <c r="G110"/>
  <c r="G164"/>
  <c r="G132"/>
  <c r="G94"/>
  <c r="G78"/>
  <c r="G19"/>
  <c r="G98"/>
  <c r="G83"/>
  <c r="G67"/>
  <c r="G51"/>
  <c r="G251"/>
  <c r="G219"/>
  <c r="G221"/>
  <c r="G231"/>
  <c r="G199"/>
  <c r="G225"/>
  <c r="G194"/>
  <c r="G166"/>
  <c r="G134"/>
  <c r="G188"/>
  <c r="G156"/>
  <c r="G124"/>
  <c r="G90"/>
  <c r="G31"/>
  <c r="G15"/>
  <c r="G95"/>
  <c r="G79"/>
  <c r="G63"/>
  <c r="G47"/>
  <c r="G243"/>
  <c r="G211"/>
  <c r="AF35" i="27"/>
  <c r="AF36"/>
  <c r="AF38"/>
  <c r="AF34"/>
  <c r="AF37"/>
  <c r="AF13"/>
  <c r="AF12"/>
  <c r="AF11"/>
  <c r="AF10"/>
  <c r="AF14"/>
  <c r="AQ4" i="19"/>
  <c r="AH10" s="1"/>
  <c r="Q4" s="1"/>
  <c r="AQ6"/>
  <c r="AH12" s="1"/>
  <c r="Q6" s="1"/>
  <c r="AQ7"/>
  <c r="AH13" s="1"/>
  <c r="Q7" s="1"/>
  <c r="AQ8"/>
  <c r="AH14" s="1"/>
  <c r="Q8" s="1"/>
  <c r="AQ5"/>
  <c r="AH11" s="1"/>
  <c r="Q5" s="1"/>
  <c r="AS7"/>
  <c r="AH25" s="1"/>
  <c r="Q19" s="1"/>
  <c r="AS6"/>
  <c r="AH24" s="1"/>
  <c r="Q18" s="1"/>
  <c r="AS8"/>
  <c r="AH26" s="1"/>
  <c r="Q20" s="1"/>
  <c r="AS5"/>
  <c r="AH23" s="1"/>
  <c r="Q17" s="1"/>
  <c r="AS4"/>
  <c r="AH22" s="1"/>
  <c r="Q16" s="1"/>
  <c r="AQ9" i="25"/>
  <c r="AH14" s="1"/>
  <c r="Q8" s="1"/>
  <c r="AQ6"/>
  <c r="AH11" s="1"/>
  <c r="Q5" s="1"/>
  <c r="AQ8"/>
  <c r="AH13" s="1"/>
  <c r="Q7" s="1"/>
  <c r="AQ7"/>
  <c r="AH12" s="1"/>
  <c r="Q6" s="1"/>
  <c r="AQ5"/>
  <c r="AH10" s="1"/>
  <c r="Q4" s="1"/>
  <c r="AS6" i="27"/>
  <c r="AG30" s="1"/>
  <c r="Q24" s="1"/>
  <c r="AS5"/>
  <c r="AG29" s="1"/>
  <c r="Q23" s="1"/>
  <c r="AS8"/>
  <c r="AG32" s="1"/>
  <c r="Q26" s="1"/>
  <c r="AS7"/>
  <c r="AG31" s="1"/>
  <c r="Q25" s="1"/>
  <c r="AS4"/>
  <c r="AG28" s="1"/>
  <c r="Q22" s="1"/>
  <c r="AQ4"/>
  <c r="AG16" s="1"/>
  <c r="Q10" s="1"/>
  <c r="AQ6"/>
  <c r="AG18" s="1"/>
  <c r="Q12" s="1"/>
  <c r="AQ8"/>
  <c r="AG20" s="1"/>
  <c r="Q14" s="1"/>
  <c r="AQ7"/>
  <c r="AG19" s="1"/>
  <c r="Q13" s="1"/>
  <c r="AQ5"/>
  <c r="AG17" s="1"/>
  <c r="Q11" s="1"/>
  <c r="F30" i="17"/>
  <c r="F16"/>
  <c r="F8"/>
  <c r="F20"/>
  <c r="F3"/>
  <c r="F18"/>
  <c r="F45"/>
  <c r="F36"/>
  <c r="F42"/>
  <c r="F4"/>
  <c r="F15"/>
  <c r="F23"/>
  <c r="F31"/>
  <c r="F47"/>
  <c r="F28"/>
  <c r="F14"/>
  <c r="F37"/>
  <c r="F51"/>
  <c r="F40"/>
  <c r="F46"/>
  <c r="F7"/>
  <c r="F13"/>
  <c r="F21"/>
  <c r="F29"/>
  <c r="F43"/>
  <c r="F33"/>
  <c r="F24"/>
  <c r="F49"/>
  <c r="F41"/>
  <c r="F10"/>
  <c r="F26"/>
  <c r="F44"/>
  <c r="F50"/>
  <c r="F34"/>
  <c r="F11"/>
  <c r="F19"/>
  <c r="F27"/>
  <c r="F39"/>
  <c r="F12"/>
  <c r="F6"/>
  <c r="F22"/>
  <c r="F2"/>
  <c r="F48"/>
  <c r="F32"/>
  <c r="F38"/>
  <c r="F9"/>
  <c r="F17"/>
  <c r="F25"/>
  <c r="F35"/>
  <c r="F5"/>
  <c r="AG11" i="19"/>
  <c r="AG12"/>
  <c r="AG10"/>
  <c r="AG13"/>
  <c r="AG14"/>
  <c r="AG36"/>
  <c r="AG34"/>
  <c r="AG37"/>
  <c r="AG38"/>
  <c r="AG35"/>
  <c r="AF29" i="29"/>
  <c r="AF31"/>
  <c r="AF32"/>
  <c r="AF28"/>
  <c r="AF30"/>
  <c r="AF19"/>
  <c r="AF18"/>
  <c r="AF16"/>
  <c r="AF17"/>
  <c r="AF20"/>
  <c r="AF22"/>
  <c r="AF23"/>
  <c r="AF24"/>
  <c r="AF26"/>
  <c r="AF25"/>
  <c r="AS4"/>
  <c r="AG28" s="1"/>
  <c r="Q22" s="1"/>
  <c r="AS5"/>
  <c r="AG29" s="1"/>
  <c r="Q23" s="1"/>
  <c r="AS7"/>
  <c r="AG31" s="1"/>
  <c r="Q25" s="1"/>
  <c r="AS8"/>
  <c r="AG32" s="1"/>
  <c r="Q26" s="1"/>
  <c r="AS6"/>
  <c r="AG30" s="1"/>
  <c r="Q24" s="1"/>
  <c r="AP4"/>
  <c r="AG10" s="1"/>
  <c r="Q4" s="1"/>
  <c r="AP8"/>
  <c r="AG14" s="1"/>
  <c r="Q8" s="1"/>
  <c r="AP7"/>
  <c r="AG13" s="1"/>
  <c r="Q7" s="1"/>
  <c r="AP6"/>
  <c r="AG12" s="1"/>
  <c r="Q6" s="1"/>
  <c r="AP5"/>
  <c r="AG11" s="1"/>
  <c r="Q5" s="1"/>
  <c r="AD25" l="1"/>
  <c r="AC25" s="1"/>
  <c r="AE25"/>
  <c r="AD26"/>
  <c r="AC26" s="1"/>
  <c r="AE26"/>
  <c r="AD23"/>
  <c r="AC23" s="1"/>
  <c r="M17" s="1"/>
  <c r="N17" s="1"/>
  <c r="O17" s="1"/>
  <c r="P17" s="1"/>
  <c r="AE23"/>
  <c r="AD20"/>
  <c r="AC20" s="1"/>
  <c r="AE20"/>
  <c r="P10"/>
  <c r="H4" i="30" s="1"/>
  <c r="AE16" i="29"/>
  <c r="O10" s="1"/>
  <c r="AD16"/>
  <c r="AE19"/>
  <c r="AD19"/>
  <c r="AC19" s="1"/>
  <c r="P22"/>
  <c r="H6" i="30" s="1"/>
  <c r="AE28" i="29"/>
  <c r="O22" s="1"/>
  <c r="AD28"/>
  <c r="AD31"/>
  <c r="AC31" s="1"/>
  <c r="AE31"/>
  <c r="AF35" i="19"/>
  <c r="AE35"/>
  <c r="AD35" s="1"/>
  <c r="AE37"/>
  <c r="AD37" s="1"/>
  <c r="AF37"/>
  <c r="AE36"/>
  <c r="AD36" s="1"/>
  <c r="AF36"/>
  <c r="AE13"/>
  <c r="AD13" s="1"/>
  <c r="AF13"/>
  <c r="AF12"/>
  <c r="AE12"/>
  <c r="AD12" s="1"/>
  <c r="P4" i="27"/>
  <c r="H3" i="28" s="1"/>
  <c r="AE10" i="27"/>
  <c r="O4" s="1"/>
  <c r="AD10"/>
  <c r="AE12"/>
  <c r="AD12"/>
  <c r="AC12" s="1"/>
  <c r="AD37"/>
  <c r="AC37" s="1"/>
  <c r="AE37"/>
  <c r="AE38"/>
  <c r="AD38"/>
  <c r="AC38" s="1"/>
  <c r="AD35"/>
  <c r="AC35" s="1"/>
  <c r="AE35"/>
  <c r="AE27" i="25"/>
  <c r="AD27" s="1"/>
  <c r="AK28" s="1"/>
  <c r="AJ26"/>
  <c r="AF27"/>
  <c r="AE26"/>
  <c r="AD26" s="1"/>
  <c r="AK27" s="1"/>
  <c r="AF26"/>
  <c r="AJ25"/>
  <c r="AF24"/>
  <c r="AE24"/>
  <c r="AJ23"/>
  <c r="AF18"/>
  <c r="AE18"/>
  <c r="AJ17"/>
  <c r="AF17"/>
  <c r="AE17"/>
  <c r="AD17" s="1"/>
  <c r="AJ16"/>
  <c r="AF21"/>
  <c r="AJ20"/>
  <c r="AE21"/>
  <c r="AD21" s="1"/>
  <c r="AK22" s="1"/>
  <c r="AD13" i="29"/>
  <c r="AC13" s="1"/>
  <c r="AE13"/>
  <c r="AE14"/>
  <c r="AD14"/>
  <c r="AC14" s="1"/>
  <c r="AD35"/>
  <c r="AC35" s="1"/>
  <c r="M29" s="1"/>
  <c r="N29" s="1"/>
  <c r="O29" s="1"/>
  <c r="P29" s="1"/>
  <c r="AE35"/>
  <c r="AE36"/>
  <c r="AD36"/>
  <c r="AC36" s="1"/>
  <c r="AD37"/>
  <c r="AC37" s="1"/>
  <c r="AE37"/>
  <c r="AF32" i="19"/>
  <c r="AE32"/>
  <c r="AD32" s="1"/>
  <c r="AE29"/>
  <c r="AD29" s="1"/>
  <c r="AF29"/>
  <c r="AE26"/>
  <c r="AD26" s="1"/>
  <c r="AF26"/>
  <c r="P16"/>
  <c r="H5" i="18" s="1"/>
  <c r="AE22" i="19"/>
  <c r="AF22"/>
  <c r="O16" s="1"/>
  <c r="AF23"/>
  <c r="AE23"/>
  <c r="AD23" s="1"/>
  <c r="AE16"/>
  <c r="AF16"/>
  <c r="O10" s="1"/>
  <c r="P10"/>
  <c r="H4" i="18" s="1"/>
  <c r="AF18" i="19"/>
  <c r="AE18"/>
  <c r="AD18" s="1"/>
  <c r="P10" i="27"/>
  <c r="H4" i="28" s="1"/>
  <c r="AE16" i="27"/>
  <c r="O10" s="1"/>
  <c r="AD16"/>
  <c r="AD20"/>
  <c r="AC20" s="1"/>
  <c r="AE20"/>
  <c r="AE17"/>
  <c r="AD17"/>
  <c r="AC17" s="1"/>
  <c r="AE31"/>
  <c r="AD31"/>
  <c r="AC31" s="1"/>
  <c r="AD32"/>
  <c r="AC32" s="1"/>
  <c r="AE32"/>
  <c r="AD24"/>
  <c r="AC24" s="1"/>
  <c r="AE24"/>
  <c r="AE26"/>
  <c r="AD26"/>
  <c r="AC26" s="1"/>
  <c r="AD25"/>
  <c r="AC25" s="1"/>
  <c r="AE25"/>
  <c r="AE28" i="25"/>
  <c r="AF28"/>
  <c r="O22" s="1"/>
  <c r="P22"/>
  <c r="H6" i="26" s="1"/>
  <c r="AF31" i="25"/>
  <c r="AJ30"/>
  <c r="AE31"/>
  <c r="AJ28"/>
  <c r="AF29"/>
  <c r="AE29"/>
  <c r="P28"/>
  <c r="H7" i="26" s="1"/>
  <c r="AE34" i="25"/>
  <c r="AF34"/>
  <c r="O28" s="1"/>
  <c r="AF37"/>
  <c r="AJ36"/>
  <c r="AE37"/>
  <c r="AD37" s="1"/>
  <c r="AE38"/>
  <c r="AD38" s="1"/>
  <c r="AK39" s="1"/>
  <c r="AF38"/>
  <c r="AJ37"/>
  <c r="AJ11"/>
  <c r="AF12"/>
  <c r="AE12"/>
  <c r="AJ13"/>
  <c r="AE14"/>
  <c r="AD14" s="1"/>
  <c r="AK15" s="1"/>
  <c r="AF14"/>
  <c r="AE13"/>
  <c r="AD13" s="1"/>
  <c r="AF13"/>
  <c r="AJ12"/>
  <c r="AD24" i="29"/>
  <c r="AC24" s="1"/>
  <c r="AE24"/>
  <c r="AD22"/>
  <c r="P16"/>
  <c r="H5" i="30" s="1"/>
  <c r="AE22" i="29"/>
  <c r="O16" s="1"/>
  <c r="AE17"/>
  <c r="AD17"/>
  <c r="AC17" s="1"/>
  <c r="M11" s="1"/>
  <c r="N11" s="1"/>
  <c r="AD18"/>
  <c r="AC18" s="1"/>
  <c r="AE18"/>
  <c r="AD30"/>
  <c r="AC30" s="1"/>
  <c r="AE30"/>
  <c r="AD32"/>
  <c r="AC32" s="1"/>
  <c r="AE32"/>
  <c r="AD29"/>
  <c r="AC29" s="1"/>
  <c r="M23" s="1"/>
  <c r="N23" s="1"/>
  <c r="O23" s="1"/>
  <c r="P23" s="1"/>
  <c r="AE29"/>
  <c r="AE38" i="19"/>
  <c r="AD38" s="1"/>
  <c r="AF38"/>
  <c r="AE34"/>
  <c r="P28"/>
  <c r="H7" i="18" s="1"/>
  <c r="AF34" i="19"/>
  <c r="O28" s="1"/>
  <c r="AE14"/>
  <c r="AD14" s="1"/>
  <c r="AF14"/>
  <c r="AE10"/>
  <c r="AF10"/>
  <c r="O4" s="1"/>
  <c r="P4"/>
  <c r="H3" i="18" s="1"/>
  <c r="AF11" i="19"/>
  <c r="AE11"/>
  <c r="AD11" s="1"/>
  <c r="AE14" i="27"/>
  <c r="AD14"/>
  <c r="AC14" s="1"/>
  <c r="AE11"/>
  <c r="AD11"/>
  <c r="AC11" s="1"/>
  <c r="AE13"/>
  <c r="AD13"/>
  <c r="AC13" s="1"/>
  <c r="AE34"/>
  <c r="O28" s="1"/>
  <c r="P28"/>
  <c r="H7" i="28" s="1"/>
  <c r="AD34" i="27"/>
  <c r="AE36"/>
  <c r="AD36"/>
  <c r="AC36" s="1"/>
  <c r="AJ22" i="25"/>
  <c r="AE23"/>
  <c r="AD23" s="1"/>
  <c r="AF23"/>
  <c r="AF22"/>
  <c r="O16" s="1"/>
  <c r="AE22"/>
  <c r="P16"/>
  <c r="H5" i="26" s="1"/>
  <c r="AE25" i="25"/>
  <c r="AD25" s="1"/>
  <c r="AJ24"/>
  <c r="AF25"/>
  <c r="P10"/>
  <c r="H4" i="26" s="1"/>
  <c r="AF16" i="25"/>
  <c r="O10" s="1"/>
  <c r="AE16"/>
  <c r="AE19"/>
  <c r="AF19"/>
  <c r="AJ18"/>
  <c r="AF20"/>
  <c r="AE20"/>
  <c r="AD20" s="1"/>
  <c r="AK21" s="1"/>
  <c r="AJ19"/>
  <c r="AD12" i="29"/>
  <c r="AC12" s="1"/>
  <c r="AE12"/>
  <c r="AE11"/>
  <c r="AD11"/>
  <c r="AC11" s="1"/>
  <c r="M5" s="1"/>
  <c r="N5" s="1"/>
  <c r="O5" s="1"/>
  <c r="P5" s="1"/>
  <c r="P4"/>
  <c r="H3" i="30" s="1"/>
  <c r="AE10" i="29"/>
  <c r="O4" s="1"/>
  <c r="AD10"/>
  <c r="AE38"/>
  <c r="AD38"/>
  <c r="AC38" s="1"/>
  <c r="P28"/>
  <c r="H7" i="30" s="1"/>
  <c r="AE34" i="29"/>
  <c r="O28" s="1"/>
  <c r="AD34"/>
  <c r="AF28" i="19"/>
  <c r="O22" s="1"/>
  <c r="AE28"/>
  <c r="P22"/>
  <c r="H6" i="18" s="1"/>
  <c r="AF30" i="19"/>
  <c r="AE30"/>
  <c r="AD30" s="1"/>
  <c r="AF31"/>
  <c r="AE31"/>
  <c r="AD31" s="1"/>
  <c r="AE25"/>
  <c r="AD25" s="1"/>
  <c r="AF25"/>
  <c r="AE24"/>
  <c r="AD24" s="1"/>
  <c r="AF24"/>
  <c r="AE19"/>
  <c r="AD19" s="1"/>
  <c r="AF19"/>
  <c r="AE20"/>
  <c r="AD20" s="1"/>
  <c r="AF20"/>
  <c r="AE17"/>
  <c r="AD17" s="1"/>
  <c r="AF17"/>
  <c r="AD18" i="27"/>
  <c r="AC18" s="1"/>
  <c r="AE18"/>
  <c r="AD19"/>
  <c r="AC19" s="1"/>
  <c r="AE19"/>
  <c r="AE28"/>
  <c r="O22" s="1"/>
  <c r="P22"/>
  <c r="H6" i="28" s="1"/>
  <c r="AD28" i="27"/>
  <c r="AD29"/>
  <c r="AC29" s="1"/>
  <c r="AE29"/>
  <c r="AD30"/>
  <c r="AC30" s="1"/>
  <c r="AE30"/>
  <c r="AD23"/>
  <c r="AC23" s="1"/>
  <c r="AE23"/>
  <c r="AD22"/>
  <c r="AE22"/>
  <c r="O16" s="1"/>
  <c r="P16"/>
  <c r="H5" i="28" s="1"/>
  <c r="AE32" i="25"/>
  <c r="AF32"/>
  <c r="AJ31"/>
  <c r="AE30"/>
  <c r="AD30" s="1"/>
  <c r="AJ29"/>
  <c r="AF30"/>
  <c r="AF33"/>
  <c r="AE33"/>
  <c r="AD33" s="1"/>
  <c r="AK34" s="1"/>
  <c r="AJ32"/>
  <c r="AJ34"/>
  <c r="AF35"/>
  <c r="AE35"/>
  <c r="AD35" s="1"/>
  <c r="AF39"/>
  <c r="AE39"/>
  <c r="AD39" s="1"/>
  <c r="AK40" s="1"/>
  <c r="AJ38"/>
  <c r="AE36"/>
  <c r="AD36" s="1"/>
  <c r="AJ35"/>
  <c r="AF36"/>
  <c r="AF10"/>
  <c r="O4" s="1"/>
  <c r="AE10"/>
  <c r="P4"/>
  <c r="H3" i="26" s="1"/>
  <c r="AE15" i="25"/>
  <c r="AD15" s="1"/>
  <c r="AK16" s="1"/>
  <c r="AF15"/>
  <c r="AJ14"/>
  <c r="AJ10"/>
  <c r="AF11"/>
  <c r="AE11"/>
  <c r="AD11" s="1"/>
  <c r="AK12" l="1"/>
  <c r="M5"/>
  <c r="AC28" i="27"/>
  <c r="M22" s="1"/>
  <c r="N22"/>
  <c r="AD28" i="19"/>
  <c r="M22" s="1"/>
  <c r="N22"/>
  <c r="AC34" i="29"/>
  <c r="M28" s="1"/>
  <c r="N28"/>
  <c r="N10" i="25"/>
  <c r="AD16"/>
  <c r="F8" i="26"/>
  <c r="F9"/>
  <c r="F22"/>
  <c r="F36"/>
  <c r="F38"/>
  <c r="F12"/>
  <c r="F26"/>
  <c r="F5"/>
  <c r="F34"/>
  <c r="F43"/>
  <c r="F33"/>
  <c r="F2"/>
  <c r="F29"/>
  <c r="F10"/>
  <c r="F32"/>
  <c r="F6"/>
  <c r="F35"/>
  <c r="F15"/>
  <c r="F39"/>
  <c r="F21"/>
  <c r="F44"/>
  <c r="F19"/>
  <c r="F46"/>
  <c r="F24"/>
  <c r="F51"/>
  <c r="F18"/>
  <c r="F48"/>
  <c r="F31"/>
  <c r="F23"/>
  <c r="F37"/>
  <c r="F16"/>
  <c r="F4"/>
  <c r="F25"/>
  <c r="F3"/>
  <c r="F20"/>
  <c r="F47"/>
  <c r="F30"/>
  <c r="F11"/>
  <c r="F13"/>
  <c r="F42"/>
  <c r="F14"/>
  <c r="F45"/>
  <c r="F17"/>
  <c r="F49"/>
  <c r="F28"/>
  <c r="F50"/>
  <c r="F41"/>
  <c r="F27"/>
  <c r="F40"/>
  <c r="F7"/>
  <c r="AK24" i="25"/>
  <c r="M17"/>
  <c r="N28" i="27"/>
  <c r="AC34"/>
  <c r="M28" s="1"/>
  <c r="N28" i="19"/>
  <c r="AD34"/>
  <c r="M28" s="1"/>
  <c r="AK14" i="25"/>
  <c r="M7"/>
  <c r="AK38"/>
  <c r="M31"/>
  <c r="AD34"/>
  <c r="N28"/>
  <c r="N22"/>
  <c r="AD28"/>
  <c r="F19" i="18"/>
  <c r="F41"/>
  <c r="F37"/>
  <c r="F42"/>
  <c r="F12"/>
  <c r="F2"/>
  <c r="F8"/>
  <c r="F24"/>
  <c r="F32"/>
  <c r="F6"/>
  <c r="F29"/>
  <c r="F23"/>
  <c r="F45"/>
  <c r="F44"/>
  <c r="F13"/>
  <c r="F5"/>
  <c r="F4"/>
  <c r="F15"/>
  <c r="F9"/>
  <c r="F28"/>
  <c r="F22"/>
  <c r="F18"/>
  <c r="F26"/>
  <c r="F10"/>
  <c r="F17"/>
  <c r="F20"/>
  <c r="F25"/>
  <c r="F11"/>
  <c r="F31"/>
  <c r="F36"/>
  <c r="F30"/>
  <c r="F3"/>
  <c r="F27"/>
  <c r="F40"/>
  <c r="F38"/>
  <c r="F34"/>
  <c r="F39"/>
  <c r="F16"/>
  <c r="F47"/>
  <c r="F43"/>
  <c r="F51"/>
  <c r="F21"/>
  <c r="F48"/>
  <c r="F50"/>
  <c r="F35"/>
  <c r="F7"/>
  <c r="F46"/>
  <c r="F14"/>
  <c r="F49"/>
  <c r="F33"/>
  <c r="AD16" i="19"/>
  <c r="M10" s="1"/>
  <c r="N10"/>
  <c r="AD22"/>
  <c r="M16" s="1"/>
  <c r="N16"/>
  <c r="AK18" i="25"/>
  <c r="M11"/>
  <c r="N4" i="27"/>
  <c r="AC10"/>
  <c r="M4" s="1"/>
  <c r="G198" i="28"/>
  <c r="G68"/>
  <c r="G196"/>
  <c r="G194"/>
  <c r="G201"/>
  <c r="G212"/>
  <c r="G124"/>
  <c r="G146"/>
  <c r="G190"/>
  <c r="G193"/>
  <c r="G167"/>
  <c r="G240"/>
  <c r="G147"/>
  <c r="G32"/>
  <c r="G134"/>
  <c r="G85"/>
  <c r="G140"/>
  <c r="G180"/>
  <c r="G186"/>
  <c r="G245"/>
  <c r="G23"/>
  <c r="G75"/>
  <c r="G187"/>
  <c r="G98"/>
  <c r="G135"/>
  <c r="G131"/>
  <c r="G13"/>
  <c r="G69"/>
  <c r="G88"/>
  <c r="G28"/>
  <c r="G30"/>
  <c r="G62"/>
  <c r="G37"/>
  <c r="G156"/>
  <c r="G218"/>
  <c r="G115"/>
  <c r="G126"/>
  <c r="G70"/>
  <c r="G90"/>
  <c r="G241"/>
  <c r="G171"/>
  <c r="G114"/>
  <c r="G216"/>
  <c r="G79"/>
  <c r="G247"/>
  <c r="G234"/>
  <c r="G251"/>
  <c r="G34"/>
  <c r="G142"/>
  <c r="G97"/>
  <c r="G161"/>
  <c r="G189"/>
  <c r="G155"/>
  <c r="G78"/>
  <c r="G139"/>
  <c r="G83"/>
  <c r="G8"/>
  <c r="G46"/>
  <c r="G107"/>
  <c r="G33"/>
  <c r="G38"/>
  <c r="G130"/>
  <c r="G16"/>
  <c r="G132"/>
  <c r="G96"/>
  <c r="G248"/>
  <c r="G48"/>
  <c r="G177"/>
  <c r="G197"/>
  <c r="G150"/>
  <c r="G221"/>
  <c r="G232"/>
  <c r="G65"/>
  <c r="G122"/>
  <c r="G208"/>
  <c r="G31"/>
  <c r="G95"/>
  <c r="G205"/>
  <c r="G215"/>
  <c r="G154"/>
  <c r="G100"/>
  <c r="G40"/>
  <c r="G152"/>
  <c r="G123"/>
  <c r="G163"/>
  <c r="G204"/>
  <c r="G49"/>
  <c r="G54"/>
  <c r="G151"/>
  <c r="G188"/>
  <c r="G7"/>
  <c r="G226"/>
  <c r="G112"/>
  <c r="G104"/>
  <c r="G77"/>
  <c r="G52"/>
  <c r="G84"/>
  <c r="G173"/>
  <c r="G153"/>
  <c r="G238"/>
  <c r="G117"/>
  <c r="G127"/>
  <c r="G249"/>
  <c r="G93"/>
  <c r="G148"/>
  <c r="G224"/>
  <c r="G121"/>
  <c r="G182"/>
  <c r="G86"/>
  <c r="G39"/>
  <c r="G106"/>
  <c r="G222"/>
  <c r="G242"/>
  <c r="G170"/>
  <c r="G109"/>
  <c r="G42"/>
  <c r="G162"/>
  <c r="G53"/>
  <c r="G64"/>
  <c r="G143"/>
  <c r="G9"/>
  <c r="G82"/>
  <c r="G3"/>
  <c r="G25"/>
  <c r="G6"/>
  <c r="G29"/>
  <c r="G184"/>
  <c r="G94"/>
  <c r="G76"/>
  <c r="G18"/>
  <c r="G199"/>
  <c r="G133"/>
  <c r="G214"/>
  <c r="G102"/>
  <c r="G119"/>
  <c r="G209"/>
  <c r="G103"/>
  <c r="G41"/>
  <c r="G12"/>
  <c r="G19"/>
  <c r="G61"/>
  <c r="G129"/>
  <c r="G91"/>
  <c r="G89"/>
  <c r="G207"/>
  <c r="G92"/>
  <c r="G63"/>
  <c r="G168"/>
  <c r="G51"/>
  <c r="G47"/>
  <c r="G237"/>
  <c r="G206"/>
  <c r="G145"/>
  <c r="G72"/>
  <c r="G111"/>
  <c r="G56"/>
  <c r="G81"/>
  <c r="G149"/>
  <c r="G164"/>
  <c r="G166"/>
  <c r="G15"/>
  <c r="G174"/>
  <c r="G55"/>
  <c r="G165"/>
  <c r="G227"/>
  <c r="G110"/>
  <c r="G120"/>
  <c r="G200"/>
  <c r="G87"/>
  <c r="G4"/>
  <c r="G99"/>
  <c r="G2"/>
  <c r="G176"/>
  <c r="G125"/>
  <c r="G50"/>
  <c r="G195"/>
  <c r="G128"/>
  <c r="G108"/>
  <c r="G228"/>
  <c r="G58"/>
  <c r="G191"/>
  <c r="G236"/>
  <c r="G118"/>
  <c r="G35"/>
  <c r="G14"/>
  <c r="G20"/>
  <c r="G137"/>
  <c r="G21"/>
  <c r="G210"/>
  <c r="G235"/>
  <c r="G60"/>
  <c r="G181"/>
  <c r="G231"/>
  <c r="G74"/>
  <c r="G172"/>
  <c r="G230"/>
  <c r="G71"/>
  <c r="G185"/>
  <c r="G246"/>
  <c r="G22"/>
  <c r="G144"/>
  <c r="G67"/>
  <c r="G10"/>
  <c r="G158"/>
  <c r="G223"/>
  <c r="G233"/>
  <c r="G220"/>
  <c r="G175"/>
  <c r="G243"/>
  <c r="G178"/>
  <c r="G169"/>
  <c r="G202"/>
  <c r="G24"/>
  <c r="G57"/>
  <c r="G244"/>
  <c r="G225"/>
  <c r="G105"/>
  <c r="G136"/>
  <c r="G36"/>
  <c r="G45"/>
  <c r="G219"/>
  <c r="G160"/>
  <c r="G101"/>
  <c r="G141"/>
  <c r="G192"/>
  <c r="G250"/>
  <c r="G203"/>
  <c r="G179"/>
  <c r="G211"/>
  <c r="G26"/>
  <c r="G5"/>
  <c r="G44"/>
  <c r="G27"/>
  <c r="G73"/>
  <c r="G159"/>
  <c r="G116"/>
  <c r="G66"/>
  <c r="G229"/>
  <c r="G239"/>
  <c r="G80"/>
  <c r="G157"/>
  <c r="G138"/>
  <c r="G217"/>
  <c r="G11"/>
  <c r="G183"/>
  <c r="G213"/>
  <c r="G17"/>
  <c r="G59"/>
  <c r="G113"/>
  <c r="G43"/>
  <c r="N10" i="29"/>
  <c r="AC16"/>
  <c r="M10" s="1"/>
  <c r="F29" i="30"/>
  <c r="F23"/>
  <c r="F31"/>
  <c r="F2"/>
  <c r="F6"/>
  <c r="F35"/>
  <c r="F39"/>
  <c r="F45"/>
  <c r="F49"/>
  <c r="F10"/>
  <c r="F24"/>
  <c r="F20"/>
  <c r="F48"/>
  <c r="F47"/>
  <c r="F44"/>
  <c r="F37"/>
  <c r="F15"/>
  <c r="F8"/>
  <c r="F51"/>
  <c r="F34"/>
  <c r="F36"/>
  <c r="F14"/>
  <c r="F19"/>
  <c r="F12"/>
  <c r="F38"/>
  <c r="F40"/>
  <c r="F17"/>
  <c r="F4"/>
  <c r="F18"/>
  <c r="F22"/>
  <c r="F16"/>
  <c r="F43"/>
  <c r="F28"/>
  <c r="F13"/>
  <c r="F9"/>
  <c r="F11"/>
  <c r="F7"/>
  <c r="F46"/>
  <c r="F26"/>
  <c r="F33"/>
  <c r="F41"/>
  <c r="F25"/>
  <c r="F30"/>
  <c r="F27"/>
  <c r="F21"/>
  <c r="F42"/>
  <c r="F50"/>
  <c r="F3"/>
  <c r="F5"/>
  <c r="F32"/>
  <c r="AD32" i="25"/>
  <c r="AK33" s="1"/>
  <c r="AD12"/>
  <c r="AD29"/>
  <c r="AD24"/>
  <c r="G82" i="26"/>
  <c r="G239"/>
  <c r="G186"/>
  <c r="G102"/>
  <c r="G132"/>
  <c r="G70"/>
  <c r="G5"/>
  <c r="G25"/>
  <c r="G200"/>
  <c r="G106"/>
  <c r="G22"/>
  <c r="G143"/>
  <c r="G243"/>
  <c r="G88"/>
  <c r="G201"/>
  <c r="G47"/>
  <c r="G86"/>
  <c r="G89"/>
  <c r="G214"/>
  <c r="G247"/>
  <c r="G226"/>
  <c r="G100"/>
  <c r="G141"/>
  <c r="G168"/>
  <c r="G2"/>
  <c r="G232"/>
  <c r="G169"/>
  <c r="G77"/>
  <c r="G73"/>
  <c r="G197"/>
  <c r="G133"/>
  <c r="G13"/>
  <c r="G207"/>
  <c r="G50"/>
  <c r="G112"/>
  <c r="G238"/>
  <c r="G90"/>
  <c r="G39"/>
  <c r="G32"/>
  <c r="G202"/>
  <c r="G134"/>
  <c r="G33"/>
  <c r="G176"/>
  <c r="G222"/>
  <c r="G48"/>
  <c r="G150"/>
  <c r="G67"/>
  <c r="G111"/>
  <c r="G121"/>
  <c r="G246"/>
  <c r="G199"/>
  <c r="G140"/>
  <c r="G130"/>
  <c r="G157"/>
  <c r="G198"/>
  <c r="G52"/>
  <c r="G233"/>
  <c r="G56"/>
  <c r="G92"/>
  <c r="G105"/>
  <c r="G229"/>
  <c r="G23"/>
  <c r="G144"/>
  <c r="G206"/>
  <c r="G156"/>
  <c r="G61"/>
  <c r="G99"/>
  <c r="G45"/>
  <c r="G10"/>
  <c r="G28"/>
  <c r="G184"/>
  <c r="G53"/>
  <c r="G136"/>
  <c r="G174"/>
  <c r="G177"/>
  <c r="G68"/>
  <c r="G217"/>
  <c r="G107"/>
  <c r="G14"/>
  <c r="G178"/>
  <c r="G237"/>
  <c r="G44"/>
  <c r="G188"/>
  <c r="G51"/>
  <c r="G91"/>
  <c r="G97"/>
  <c r="G227"/>
  <c r="G209"/>
  <c r="G95"/>
  <c r="G31"/>
  <c r="G163"/>
  <c r="G212"/>
  <c r="G24"/>
  <c r="G84"/>
  <c r="G114"/>
  <c r="G192"/>
  <c r="G166"/>
  <c r="G43"/>
  <c r="G20"/>
  <c r="G123"/>
  <c r="G16"/>
  <c r="G179"/>
  <c r="G38"/>
  <c r="G64"/>
  <c r="G79"/>
  <c r="G81"/>
  <c r="G204"/>
  <c r="G215"/>
  <c r="G152"/>
  <c r="G126"/>
  <c r="G175"/>
  <c r="G196"/>
  <c r="G142"/>
  <c r="G250"/>
  <c r="G80"/>
  <c r="G27"/>
  <c r="G155"/>
  <c r="G205"/>
  <c r="G103"/>
  <c r="G42"/>
  <c r="G104"/>
  <c r="G173"/>
  <c r="G170"/>
  <c r="G63"/>
  <c r="G139"/>
  <c r="G146"/>
  <c r="G138"/>
  <c r="G249"/>
  <c r="G11"/>
  <c r="G59"/>
  <c r="G29"/>
  <c r="G160"/>
  <c r="G6"/>
  <c r="G223"/>
  <c r="G165"/>
  <c r="G94"/>
  <c r="G96"/>
  <c r="G113"/>
  <c r="G236"/>
  <c r="G216"/>
  <c r="G58"/>
  <c r="G185"/>
  <c r="G181"/>
  <c r="G228"/>
  <c r="G17"/>
  <c r="G182"/>
  <c r="G108"/>
  <c r="G49"/>
  <c r="G191"/>
  <c r="G244"/>
  <c r="G231"/>
  <c r="G167"/>
  <c r="G131"/>
  <c r="G161"/>
  <c r="G203"/>
  <c r="G83"/>
  <c r="G3"/>
  <c r="G36"/>
  <c r="G190"/>
  <c r="G26"/>
  <c r="G85"/>
  <c r="G37"/>
  <c r="G149"/>
  <c r="G15"/>
  <c r="G242"/>
  <c r="G18"/>
  <c r="G117"/>
  <c r="G124"/>
  <c r="G145"/>
  <c r="G93"/>
  <c r="G180"/>
  <c r="G76"/>
  <c r="G21"/>
  <c r="G147"/>
  <c r="G187"/>
  <c r="G125"/>
  <c r="G234"/>
  <c r="G162"/>
  <c r="G65"/>
  <c r="G245"/>
  <c r="G195"/>
  <c r="G248"/>
  <c r="G69"/>
  <c r="G240"/>
  <c r="G135"/>
  <c r="G235"/>
  <c r="G4"/>
  <c r="G116"/>
  <c r="G101"/>
  <c r="G241"/>
  <c r="G34"/>
  <c r="G154"/>
  <c r="G12"/>
  <c r="G109"/>
  <c r="G115"/>
  <c r="G40"/>
  <c r="G158"/>
  <c r="G194"/>
  <c r="G57"/>
  <c r="G213"/>
  <c r="G172"/>
  <c r="G183"/>
  <c r="G30"/>
  <c r="G98"/>
  <c r="G128"/>
  <c r="G153"/>
  <c r="G9"/>
  <c r="G210"/>
  <c r="G66"/>
  <c r="G219"/>
  <c r="G220"/>
  <c r="G230"/>
  <c r="G19"/>
  <c r="G159"/>
  <c r="G87"/>
  <c r="G122"/>
  <c r="G137"/>
  <c r="G7"/>
  <c r="G8"/>
  <c r="G208"/>
  <c r="G110"/>
  <c r="G225"/>
  <c r="G75"/>
  <c r="G119"/>
  <c r="G54"/>
  <c r="G55"/>
  <c r="G78"/>
  <c r="G218"/>
  <c r="G74"/>
  <c r="G35"/>
  <c r="G171"/>
  <c r="G211"/>
  <c r="G120"/>
  <c r="G148"/>
  <c r="G151"/>
  <c r="G62"/>
  <c r="G221"/>
  <c r="G189"/>
  <c r="G60"/>
  <c r="G46"/>
  <c r="G72"/>
  <c r="G118"/>
  <c r="G129"/>
  <c r="G251"/>
  <c r="G224"/>
  <c r="G127"/>
  <c r="G41"/>
  <c r="G193"/>
  <c r="G164"/>
  <c r="G71"/>
  <c r="AD10" i="25"/>
  <c r="N4"/>
  <c r="AK37"/>
  <c r="M30"/>
  <c r="AK36"/>
  <c r="M29"/>
  <c r="AK31"/>
  <c r="M24"/>
  <c r="AC22" i="27"/>
  <c r="M16" s="1"/>
  <c r="N16"/>
  <c r="AC10" i="29"/>
  <c r="M4" s="1"/>
  <c r="N4"/>
  <c r="G209" i="30"/>
  <c r="G219"/>
  <c r="G205"/>
  <c r="G103"/>
  <c r="G151"/>
  <c r="G211"/>
  <c r="G133"/>
  <c r="G93"/>
  <c r="G14"/>
  <c r="G118"/>
  <c r="G39"/>
  <c r="G79"/>
  <c r="G184"/>
  <c r="G148"/>
  <c r="G21"/>
  <c r="G142"/>
  <c r="G135"/>
  <c r="G37"/>
  <c r="G15"/>
  <c r="G233"/>
  <c r="G138"/>
  <c r="G123"/>
  <c r="G183"/>
  <c r="G131"/>
  <c r="G81"/>
  <c r="G167"/>
  <c r="G116"/>
  <c r="G33"/>
  <c r="G29"/>
  <c r="G161"/>
  <c r="G95"/>
  <c r="G198"/>
  <c r="G191"/>
  <c r="G92"/>
  <c r="G145"/>
  <c r="G218"/>
  <c r="G74"/>
  <c r="G87"/>
  <c r="G26"/>
  <c r="G86"/>
  <c r="G220"/>
  <c r="G73"/>
  <c r="G217"/>
  <c r="G84"/>
  <c r="G243"/>
  <c r="G110"/>
  <c r="G124"/>
  <c r="G213"/>
  <c r="G194"/>
  <c r="G207"/>
  <c r="G121"/>
  <c r="G91"/>
  <c r="G172"/>
  <c r="G104"/>
  <c r="G78"/>
  <c r="G210"/>
  <c r="G175"/>
  <c r="G25"/>
  <c r="G24"/>
  <c r="G61"/>
  <c r="G96"/>
  <c r="G11"/>
  <c r="G12"/>
  <c r="G4"/>
  <c r="G10"/>
  <c r="G5"/>
  <c r="G249"/>
  <c r="G178"/>
  <c r="G71"/>
  <c r="G107"/>
  <c r="G174"/>
  <c r="G208"/>
  <c r="G75"/>
  <c r="G223"/>
  <c r="G237"/>
  <c r="G168"/>
  <c r="G62"/>
  <c r="G244"/>
  <c r="G157"/>
  <c r="G215"/>
  <c r="G197"/>
  <c r="G109"/>
  <c r="G149"/>
  <c r="G182"/>
  <c r="G101"/>
  <c r="G106"/>
  <c r="G34"/>
  <c r="G134"/>
  <c r="G58"/>
  <c r="G57"/>
  <c r="G225"/>
  <c r="G159"/>
  <c r="G53"/>
  <c r="G31"/>
  <c r="G82"/>
  <c r="G127"/>
  <c r="G229"/>
  <c r="G164"/>
  <c r="G63"/>
  <c r="G80"/>
  <c r="G216"/>
  <c r="G152"/>
  <c r="G52"/>
  <c r="G238"/>
  <c r="G204"/>
  <c r="G144"/>
  <c r="G54"/>
  <c r="G250"/>
  <c r="G147"/>
  <c r="G221"/>
  <c r="G163"/>
  <c r="G105"/>
  <c r="G139"/>
  <c r="G158"/>
  <c r="G66"/>
  <c r="G89"/>
  <c r="G17"/>
  <c r="G102"/>
  <c r="G165"/>
  <c r="G36"/>
  <c r="G241"/>
  <c r="G153"/>
  <c r="G18"/>
  <c r="G77"/>
  <c r="G97"/>
  <c r="G128"/>
  <c r="G195"/>
  <c r="G162"/>
  <c r="G55"/>
  <c r="G70"/>
  <c r="G226"/>
  <c r="G140"/>
  <c r="G49"/>
  <c r="G193"/>
  <c r="G154"/>
  <c r="G132"/>
  <c r="G38"/>
  <c r="G232"/>
  <c r="G115"/>
  <c r="G185"/>
  <c r="G230"/>
  <c r="G90"/>
  <c r="G112"/>
  <c r="G203"/>
  <c r="G227"/>
  <c r="G64"/>
  <c r="G251"/>
  <c r="G181"/>
  <c r="G130"/>
  <c r="G22"/>
  <c r="G188"/>
  <c r="G120"/>
  <c r="G13"/>
  <c r="G32"/>
  <c r="G114"/>
  <c r="G126"/>
  <c r="G141"/>
  <c r="G47"/>
  <c r="G44"/>
  <c r="G242"/>
  <c r="G125"/>
  <c r="G155"/>
  <c r="G236"/>
  <c r="G136"/>
  <c r="G113"/>
  <c r="G67"/>
  <c r="G199"/>
  <c r="G83"/>
  <c r="G214"/>
  <c r="G189"/>
  <c r="G76"/>
  <c r="G65"/>
  <c r="G224"/>
  <c r="G206"/>
  <c r="G56"/>
  <c r="G239"/>
  <c r="G187"/>
  <c r="G117"/>
  <c r="G43"/>
  <c r="G234"/>
  <c r="G88"/>
  <c r="G16"/>
  <c r="G48"/>
  <c r="G129"/>
  <c r="G2"/>
  <c r="G3"/>
  <c r="G7"/>
  <c r="G8"/>
  <c r="G9"/>
  <c r="G6"/>
  <c r="G231"/>
  <c r="G94"/>
  <c r="G137"/>
  <c r="G192"/>
  <c r="G30"/>
  <c r="G200"/>
  <c r="G119"/>
  <c r="G50"/>
  <c r="G176"/>
  <c r="G99"/>
  <c r="G98"/>
  <c r="G166"/>
  <c r="G222"/>
  <c r="G51"/>
  <c r="G235"/>
  <c r="G190"/>
  <c r="G68"/>
  <c r="G46"/>
  <c r="G240"/>
  <c r="G186"/>
  <c r="G19"/>
  <c r="G247"/>
  <c r="G169"/>
  <c r="G111"/>
  <c r="G202"/>
  <c r="G246"/>
  <c r="G72"/>
  <c r="G20"/>
  <c r="G146"/>
  <c r="G40"/>
  <c r="G245"/>
  <c r="G212"/>
  <c r="G122"/>
  <c r="G170"/>
  <c r="G35"/>
  <c r="G248"/>
  <c r="G108"/>
  <c r="G41"/>
  <c r="G171"/>
  <c r="G45"/>
  <c r="G85"/>
  <c r="G150"/>
  <c r="G179"/>
  <c r="G27"/>
  <c r="G173"/>
  <c r="G143"/>
  <c r="G60"/>
  <c r="G28"/>
  <c r="G180"/>
  <c r="G177"/>
  <c r="G42"/>
  <c r="G228"/>
  <c r="G156"/>
  <c r="G100"/>
  <c r="G201"/>
  <c r="G196"/>
  <c r="G59"/>
  <c r="G23"/>
  <c r="G160"/>
  <c r="G69"/>
  <c r="AK26" i="25"/>
  <c r="M19"/>
  <c r="AD22"/>
  <c r="N16"/>
  <c r="G192" i="18"/>
  <c r="G11"/>
  <c r="G231"/>
  <c r="G52"/>
  <c r="G101"/>
  <c r="G222"/>
  <c r="G50"/>
  <c r="G54"/>
  <c r="G169"/>
  <c r="G249"/>
  <c r="G177"/>
  <c r="G161"/>
  <c r="G133"/>
  <c r="G7"/>
  <c r="G72"/>
  <c r="G206"/>
  <c r="G30"/>
  <c r="G163"/>
  <c r="G134"/>
  <c r="G223"/>
  <c r="G165"/>
  <c r="G190"/>
  <c r="G187"/>
  <c r="G28"/>
  <c r="G93"/>
  <c r="G43"/>
  <c r="G71"/>
  <c r="G164"/>
  <c r="G97"/>
  <c r="G63"/>
  <c r="G124"/>
  <c r="G245"/>
  <c r="G194"/>
  <c r="G221"/>
  <c r="G32"/>
  <c r="G113"/>
  <c r="G77"/>
  <c r="G21"/>
  <c r="G203"/>
  <c r="G14"/>
  <c r="G159"/>
  <c r="G62"/>
  <c r="G202"/>
  <c r="G69"/>
  <c r="G240"/>
  <c r="G150"/>
  <c r="G103"/>
  <c r="G84"/>
  <c r="G234"/>
  <c r="G170"/>
  <c r="G149"/>
  <c r="G65"/>
  <c r="G175"/>
  <c r="G129"/>
  <c r="G87"/>
  <c r="G107"/>
  <c r="G151"/>
  <c r="G38"/>
  <c r="G168"/>
  <c r="G173"/>
  <c r="G233"/>
  <c r="G31"/>
  <c r="G153"/>
  <c r="G196"/>
  <c r="G3"/>
  <c r="G162"/>
  <c r="G60"/>
  <c r="G216"/>
  <c r="G68"/>
  <c r="G183"/>
  <c r="G79"/>
  <c r="G191"/>
  <c r="G213"/>
  <c r="G9"/>
  <c r="G2"/>
  <c r="G227"/>
  <c r="G144"/>
  <c r="G146"/>
  <c r="G114"/>
  <c r="G47"/>
  <c r="G157"/>
  <c r="G143"/>
  <c r="G241"/>
  <c r="G155"/>
  <c r="G109"/>
  <c r="G8"/>
  <c r="G236"/>
  <c r="G179"/>
  <c r="G225"/>
  <c r="G189"/>
  <c r="G135"/>
  <c r="G58"/>
  <c r="G57"/>
  <c r="G83"/>
  <c r="G45"/>
  <c r="G217"/>
  <c r="G67"/>
  <c r="G20"/>
  <c r="G219"/>
  <c r="G85"/>
  <c r="G23"/>
  <c r="G232"/>
  <c r="G89"/>
  <c r="G138"/>
  <c r="G184"/>
  <c r="G18"/>
  <c r="G76"/>
  <c r="G185"/>
  <c r="G120"/>
  <c r="G64"/>
  <c r="G90"/>
  <c r="G224"/>
  <c r="G25"/>
  <c r="G15"/>
  <c r="G141"/>
  <c r="G247"/>
  <c r="G81"/>
  <c r="G139"/>
  <c r="G112"/>
  <c r="G34"/>
  <c r="G197"/>
  <c r="G128"/>
  <c r="G122"/>
  <c r="G251"/>
  <c r="G104"/>
  <c r="G24"/>
  <c r="G118"/>
  <c r="G188"/>
  <c r="G239"/>
  <c r="G13"/>
  <c r="G130"/>
  <c r="G126"/>
  <c r="G246"/>
  <c r="G148"/>
  <c r="G205"/>
  <c r="G86"/>
  <c r="G172"/>
  <c r="G39"/>
  <c r="G193"/>
  <c r="G106"/>
  <c r="G212"/>
  <c r="G4"/>
  <c r="G209"/>
  <c r="G181"/>
  <c r="G244"/>
  <c r="G195"/>
  <c r="G200"/>
  <c r="G237"/>
  <c r="G35"/>
  <c r="G61"/>
  <c r="G174"/>
  <c r="G96"/>
  <c r="G37"/>
  <c r="G142"/>
  <c r="G95"/>
  <c r="G220"/>
  <c r="G12"/>
  <c r="G92"/>
  <c r="G214"/>
  <c r="G248"/>
  <c r="G156"/>
  <c r="G218"/>
  <c r="G211"/>
  <c r="G88"/>
  <c r="G182"/>
  <c r="G186"/>
  <c r="G75"/>
  <c r="G33"/>
  <c r="G171"/>
  <c r="G100"/>
  <c r="G228"/>
  <c r="G26"/>
  <c r="G226"/>
  <c r="G91"/>
  <c r="G116"/>
  <c r="G147"/>
  <c r="G99"/>
  <c r="G132"/>
  <c r="G235"/>
  <c r="G154"/>
  <c r="G42"/>
  <c r="G152"/>
  <c r="G123"/>
  <c r="G108"/>
  <c r="G70"/>
  <c r="G198"/>
  <c r="G94"/>
  <c r="G201"/>
  <c r="G230"/>
  <c r="G125"/>
  <c r="G242"/>
  <c r="G19"/>
  <c r="G80"/>
  <c r="G207"/>
  <c r="G166"/>
  <c r="G6"/>
  <c r="G111"/>
  <c r="G105"/>
  <c r="G167"/>
  <c r="G44"/>
  <c r="G145"/>
  <c r="G82"/>
  <c r="G51"/>
  <c r="G56"/>
  <c r="G41"/>
  <c r="G48"/>
  <c r="G250"/>
  <c r="G78"/>
  <c r="G208"/>
  <c r="G74"/>
  <c r="G66"/>
  <c r="G127"/>
  <c r="G119"/>
  <c r="G115"/>
  <c r="G210"/>
  <c r="G55"/>
  <c r="G29"/>
  <c r="G199"/>
  <c r="G176"/>
  <c r="G53"/>
  <c r="G16"/>
  <c r="G136"/>
  <c r="G73"/>
  <c r="G180"/>
  <c r="G27"/>
  <c r="G17"/>
  <c r="G131"/>
  <c r="G178"/>
  <c r="G10"/>
  <c r="G36"/>
  <c r="G158"/>
  <c r="G40"/>
  <c r="G46"/>
  <c r="G229"/>
  <c r="G110"/>
  <c r="G98"/>
  <c r="G121"/>
  <c r="G137"/>
  <c r="G243"/>
  <c r="G49"/>
  <c r="G22"/>
  <c r="G238"/>
  <c r="G102"/>
  <c r="G215"/>
  <c r="G140"/>
  <c r="G117"/>
  <c r="G59"/>
  <c r="G204"/>
  <c r="G5"/>
  <c r="G160"/>
  <c r="AD10" i="19"/>
  <c r="M4" s="1"/>
  <c r="N4"/>
  <c r="AC22" i="29"/>
  <c r="M16" s="1"/>
  <c r="N16"/>
  <c r="AC16" i="27"/>
  <c r="M10" s="1"/>
  <c r="N10"/>
  <c r="F18" i="28"/>
  <c r="F2"/>
  <c r="F35"/>
  <c r="F34"/>
  <c r="F3"/>
  <c r="F16"/>
  <c r="F30"/>
  <c r="F48"/>
  <c r="F51"/>
  <c r="F28"/>
  <c r="F5"/>
  <c r="F37"/>
  <c r="F38"/>
  <c r="F49"/>
  <c r="F19"/>
  <c r="F43"/>
  <c r="F7"/>
  <c r="F23"/>
  <c r="F10"/>
  <c r="F32"/>
  <c r="F33"/>
  <c r="F15"/>
  <c r="F36"/>
  <c r="F31"/>
  <c r="F20"/>
  <c r="F40"/>
  <c r="F44"/>
  <c r="F8"/>
  <c r="F14"/>
  <c r="F46"/>
  <c r="F42"/>
  <c r="F24"/>
  <c r="F47"/>
  <c r="F45"/>
  <c r="F26"/>
  <c r="F27"/>
  <c r="F17"/>
  <c r="F22"/>
  <c r="F41"/>
  <c r="F9"/>
  <c r="F29"/>
  <c r="F50"/>
  <c r="F21"/>
  <c r="F12"/>
  <c r="F25"/>
  <c r="F39"/>
  <c r="F4"/>
  <c r="F6"/>
  <c r="F11"/>
  <c r="F13"/>
  <c r="AC28" i="29"/>
  <c r="M22" s="1"/>
  <c r="N22"/>
  <c r="AD19" i="25"/>
  <c r="O11" i="29"/>
  <c r="P11" s="1"/>
  <c r="AD31" i="25"/>
  <c r="AD18"/>
  <c r="AK20" l="1"/>
  <c r="M13"/>
  <c r="AK23"/>
  <c r="M16"/>
  <c r="R16" s="1"/>
  <c r="AK11"/>
  <c r="M4"/>
  <c r="R4" s="1"/>
  <c r="AK30"/>
  <c r="M23"/>
  <c r="M28"/>
  <c r="R28" s="1"/>
  <c r="AK35"/>
  <c r="AK32"/>
  <c r="M25"/>
  <c r="AK19"/>
  <c r="M12"/>
  <c r="N19"/>
  <c r="O19" s="1"/>
  <c r="P19" s="1"/>
  <c r="R19"/>
  <c r="R24"/>
  <c r="N24"/>
  <c r="O24" s="1"/>
  <c r="P24" s="1"/>
  <c r="N29"/>
  <c r="O29" s="1"/>
  <c r="P29" s="1"/>
  <c r="R29"/>
  <c r="N30"/>
  <c r="O30" s="1"/>
  <c r="P30" s="1"/>
  <c r="R30"/>
  <c r="AK25"/>
  <c r="M18"/>
  <c r="AK13"/>
  <c r="M6"/>
  <c r="N11"/>
  <c r="O11" s="1"/>
  <c r="P11" s="1"/>
  <c r="R11"/>
  <c r="AK29"/>
  <c r="M22"/>
  <c r="R22" s="1"/>
  <c r="R31"/>
  <c r="N31"/>
  <c r="O31" s="1"/>
  <c r="P31" s="1"/>
  <c r="N7"/>
  <c r="O7" s="1"/>
  <c r="P7" s="1"/>
  <c r="R7"/>
  <c r="R17"/>
  <c r="N17"/>
  <c r="O17" s="1"/>
  <c r="P17" s="1"/>
  <c r="M10"/>
  <c r="R10" s="1"/>
  <c r="AK17"/>
  <c r="N5"/>
  <c r="O5" s="1"/>
  <c r="P5" s="1"/>
  <c r="R5"/>
  <c r="R6" l="1"/>
  <c r="N6"/>
  <c r="O6" s="1"/>
  <c r="P6" s="1"/>
  <c r="R18"/>
  <c r="N18"/>
  <c r="O18" s="1"/>
  <c r="P18" s="1"/>
  <c r="R12"/>
  <c r="N12"/>
  <c r="O12" s="1"/>
  <c r="P12" s="1"/>
  <c r="R25"/>
  <c r="N25"/>
  <c r="O25" s="1"/>
  <c r="P25" s="1"/>
  <c r="R23"/>
  <c r="N23"/>
  <c r="O23" s="1"/>
  <c r="P23" s="1"/>
  <c r="R13"/>
  <c r="N13"/>
  <c r="O13" s="1"/>
  <c r="P13" s="1"/>
</calcChain>
</file>

<file path=xl/sharedStrings.xml><?xml version="1.0" encoding="utf-8"?>
<sst xmlns="http://schemas.openxmlformats.org/spreadsheetml/2006/main" count="789" uniqueCount="208">
  <si>
    <t>Rider</t>
  </si>
  <si>
    <t>Horse</t>
  </si>
  <si>
    <t xml:space="preserve"> Time</t>
  </si>
  <si>
    <t>1D</t>
  </si>
  <si>
    <t>2D</t>
  </si>
  <si>
    <t>3D</t>
  </si>
  <si>
    <t>4D</t>
  </si>
  <si>
    <t>Draw</t>
  </si>
  <si>
    <t>Placing</t>
  </si>
  <si>
    <t>Time</t>
  </si>
  <si>
    <t>Payout</t>
  </si>
  <si>
    <t>D</t>
  </si>
  <si>
    <t>Placings:</t>
  </si>
  <si>
    <t>5D</t>
  </si>
  <si>
    <t>1st Open</t>
  </si>
  <si>
    <t>2nd Open</t>
  </si>
  <si>
    <t>Poles</t>
  </si>
  <si>
    <t>Youth</t>
  </si>
  <si>
    <t>PeeWee</t>
  </si>
  <si>
    <t>Name</t>
  </si>
  <si>
    <t>1st</t>
  </si>
  <si>
    <t>2nd</t>
  </si>
  <si>
    <t>P</t>
  </si>
  <si>
    <t>PW</t>
  </si>
  <si>
    <t>3rd</t>
  </si>
  <si>
    <t>4th</t>
  </si>
  <si>
    <t>5th</t>
  </si>
  <si>
    <t>Key:</t>
  </si>
  <si>
    <t>9XX.XXX</t>
  </si>
  <si>
    <t>nt or NT</t>
  </si>
  <si>
    <t>Tip:</t>
  </si>
  <si>
    <t>No Time:</t>
  </si>
  <si>
    <t>Scratch:</t>
  </si>
  <si>
    <t>Open Member</t>
  </si>
  <si>
    <t>Youth Member</t>
  </si>
  <si>
    <t>Member</t>
  </si>
  <si>
    <t>How to Use:</t>
  </si>
  <si>
    <t>Try it out!</t>
  </si>
  <si>
    <t>"Enter Draw" Sheet</t>
  </si>
  <si>
    <t>"1st Open", "2nd Open", "Youth", and "Poles" Sheets</t>
  </si>
  <si>
    <r>
      <t xml:space="preserve">- </t>
    </r>
    <r>
      <rPr>
        <u/>
        <sz val="11"/>
        <color theme="1"/>
        <rFont val="Calibri"/>
        <family val="2"/>
        <scheme val="minor"/>
      </rPr>
      <t>DO NOT</t>
    </r>
    <r>
      <rPr>
        <sz val="11"/>
        <color theme="1"/>
        <rFont val="Calibri"/>
        <family val="2"/>
        <scheme val="minor"/>
      </rPr>
      <t xml:space="preserve"> enter a "0" or any other value in a column not used. Just leave it blank.</t>
    </r>
  </si>
  <si>
    <t>- Here is an example of how entries may look:</t>
  </si>
  <si>
    <t>2. How many placings will be in each D</t>
  </si>
  <si>
    <t>1. The times as people run</t>
  </si>
  <si>
    <t xml:space="preserve">and their horse’s name. </t>
  </si>
  <si>
    <t>- Use the "Enter Draw" sheet when people sign up. Enter the number(s) they draw, their name</t>
  </si>
  <si>
    <t>into descending order automatically, including a blank slot for the rake after every 5.</t>
  </si>
  <si>
    <t>- There is a "key" on each run sheet of acceptable inputs for a tipped barrel, no time, or scratch.</t>
  </si>
  <si>
    <t xml:space="preserve">- The D splits are automatically generated and the placings automatically fill in as well. </t>
  </si>
  <si>
    <t>- Here is an example of the "1st Open" sheet based on the above entries:</t>
  </si>
  <si>
    <r>
      <t xml:space="preserve">- Everything displayed above is generated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>. The only thing to enter is the times.</t>
    </r>
  </si>
  <si>
    <t>- Here is an example of the "1st Open" sheet once times are entered:</t>
  </si>
  <si>
    <t>"Results" Sheets</t>
  </si>
  <si>
    <t xml:space="preserve">- The results sheets automatically sort all of the times from the run sheets into descending order </t>
  </si>
  <si>
    <t xml:space="preserve">and generates 1D, 2D, etc. in the column to the right of the top time in each D. </t>
  </si>
  <si>
    <t>- The only manual input optional on this sheet is an "x" by each Blazin Barrels member.</t>
  </si>
  <si>
    <r>
      <t>-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Everything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shown above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is automatically generated. Absolutely </t>
    </r>
    <r>
      <rPr>
        <u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 manual input is needed.</t>
    </r>
  </si>
  <si>
    <r>
      <t xml:space="preserve">- The data in the following picture is </t>
    </r>
    <r>
      <rPr>
        <u/>
        <sz val="11"/>
        <color theme="1"/>
        <rFont val="Calibri"/>
        <family val="2"/>
        <scheme val="minor"/>
      </rPr>
      <t>automatically</t>
    </r>
    <r>
      <rPr>
        <sz val="11"/>
        <color theme="1"/>
        <rFont val="Calibri"/>
        <family val="2"/>
        <scheme val="minor"/>
      </rPr>
      <t xml:space="preserve"> filled in based on the above picture:</t>
    </r>
  </si>
  <si>
    <t>3. The payout amount for each placing</t>
  </si>
  <si>
    <t>- There are only 3 things to manually input on the run sheets:</t>
  </si>
  <si>
    <t>- Here is an example of the "1st Open Results" sheet based on the times entered:</t>
  </si>
  <si>
    <t>- The run sheets ("1st Open", "2nd Open", etc.) sort the names from the "Enter Draw" sheet</t>
  </si>
  <si>
    <t>- ONLY enter a normal time or one of these listed inputs in the "Time" column.</t>
  </si>
  <si>
    <r>
      <t xml:space="preserve">- </t>
    </r>
    <r>
      <rPr>
        <sz val="11"/>
        <color theme="1"/>
        <rFont val="Calibri"/>
        <family val="2"/>
        <scheme val="minor"/>
      </rPr>
      <t xml:space="preserve">DO NOT be alarmed when a results sheet looks like the following picture. As soon as times </t>
    </r>
  </si>
  <si>
    <r>
      <rPr>
        <sz val="11"/>
        <color theme="1"/>
        <rFont val="Calibri"/>
        <family val="2"/>
        <scheme val="minor"/>
      </rPr>
      <t>are entered on 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corresponding run sheet, it will calculate like the above picture.</t>
    </r>
  </si>
  <si>
    <t xml:space="preserve">Feel free to play with numbers, names, and times. I locked all of the cells with formulas, so only the cells that require manual input can be accessed. </t>
  </si>
  <si>
    <t>If you have any questions or suggestions, please let me know!</t>
  </si>
  <si>
    <t>Jessica Sandbulte</t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</si>
  <si>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BEFORE</t>
    </r>
    <r>
      <rPr>
        <sz val="11"/>
        <color theme="1"/>
        <rFont val="Calibri"/>
        <family val="2"/>
        <scheme val="minor"/>
      </rPr>
      <t xml:space="preserve"> the run starts, delete their draw number for that run on this sheet.</t>
    </r>
  </si>
  <si>
    <r>
      <t xml:space="preserve">- If someone scratches </t>
    </r>
    <r>
      <rPr>
        <u/>
        <sz val="11"/>
        <color theme="1"/>
        <rFont val="Calibri"/>
        <family val="2"/>
        <scheme val="minor"/>
      </rPr>
      <t>AFTER</t>
    </r>
    <r>
      <rPr>
        <sz val="11"/>
        <color theme="1"/>
        <rFont val="Calibri"/>
        <family val="2"/>
        <scheme val="minor"/>
      </rPr>
      <t xml:space="preserve"> the run starts, enter the word "scratch" in the time column on the </t>
    </r>
  </si>
  <si>
    <t>run sheet.</t>
  </si>
  <si>
    <t>scratch</t>
  </si>
  <si>
    <t>2nd Youth</t>
  </si>
  <si>
    <t>1Y</t>
  </si>
  <si>
    <t>2Y</t>
  </si>
  <si>
    <t># of Runners</t>
  </si>
  <si>
    <t>Entry Fee</t>
  </si>
  <si>
    <t># of runners:</t>
  </si>
  <si>
    <t>Entry Fee:</t>
  </si>
  <si>
    <t>Total</t>
  </si>
  <si>
    <t>Youth 2</t>
  </si>
  <si>
    <t>Added Money</t>
  </si>
  <si>
    <r>
      <rPr>
        <b/>
        <sz val="10.5"/>
        <color theme="1"/>
        <rFont val="Segoe UI Black"/>
        <family val="2"/>
      </rPr>
      <t>1st Open Carry to Youth: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oco</t>
    </r>
    <r>
      <rPr>
        <b/>
        <sz val="10.5"/>
        <color theme="1"/>
        <rFont val="Segoe UI Semibold"/>
        <family val="2"/>
      </rPr>
      <t>" in the Youth column.</t>
    </r>
  </si>
  <si>
    <r>
      <rPr>
        <sz val="10.5"/>
        <color theme="1"/>
        <rFont val="Segoe UI Black"/>
        <family val="2"/>
      </rPr>
      <t>Youth Carry to 1st or 2nd Open:</t>
    </r>
    <r>
      <rPr>
        <sz val="10.5"/>
        <color theme="1"/>
        <rFont val="Segoe UI Semibold"/>
        <family val="2"/>
      </rPr>
      <t xml:space="preserve"> Input "</t>
    </r>
    <r>
      <rPr>
        <sz val="10.5"/>
        <color theme="1"/>
        <rFont val="Segoe UI Black"/>
        <family val="2"/>
      </rPr>
      <t>yco</t>
    </r>
    <r>
      <rPr>
        <sz val="10.5"/>
        <color theme="1"/>
        <rFont val="Segoe UI Semibold"/>
        <family val="2"/>
      </rPr>
      <t>" in the 1st Open or 2nd Open column.</t>
    </r>
  </si>
  <si>
    <r>
      <rPr>
        <b/>
        <sz val="10.5"/>
        <color theme="1"/>
        <rFont val="Segoe UI Black"/>
        <family val="2"/>
      </rPr>
      <t>1st Open Carry to 2nd Open:</t>
    </r>
    <r>
      <rPr>
        <b/>
        <sz val="10.5"/>
        <color theme="1"/>
        <rFont val="Segoe UI Semibold"/>
        <family val="2"/>
      </rPr>
      <t xml:space="preserve"> Input "</t>
    </r>
    <r>
      <rPr>
        <b/>
        <sz val="10.5"/>
        <color theme="1"/>
        <rFont val="Segoe UI Black"/>
        <family val="2"/>
      </rPr>
      <t>co</t>
    </r>
    <r>
      <rPr>
        <b/>
        <sz val="10.5"/>
        <color theme="1"/>
        <rFont val="Segoe UI Semibold"/>
        <family val="2"/>
      </rPr>
      <t>" in the 2nd Open column.</t>
    </r>
  </si>
  <si>
    <t>6th</t>
  </si>
  <si>
    <t>Mens</t>
  </si>
  <si>
    <t>M</t>
  </si>
  <si>
    <t>Kensey Roemen</t>
  </si>
  <si>
    <t>BR SNIPPYSGOGODRIFT</t>
  </si>
  <si>
    <t>Gambler</t>
  </si>
  <si>
    <t xml:space="preserve">Jessica Taubert </t>
  </si>
  <si>
    <t>Rositas Peponita</t>
  </si>
  <si>
    <t>Ashlie Matthews</t>
  </si>
  <si>
    <t>Don’t Hooey Me</t>
  </si>
  <si>
    <t>Cisco</t>
  </si>
  <si>
    <t>Mike Boomgarden</t>
  </si>
  <si>
    <t>Peanut</t>
  </si>
  <si>
    <t>Madison</t>
  </si>
  <si>
    <t>Striker</t>
  </si>
  <si>
    <t>Louis</t>
  </si>
  <si>
    <t>Taryn Odens</t>
  </si>
  <si>
    <t>Lady A</t>
  </si>
  <si>
    <t>Kailey Deknikker</t>
  </si>
  <si>
    <t>Rocket</t>
  </si>
  <si>
    <t>Joslyn Deknikker</t>
  </si>
  <si>
    <t>Chasers Special</t>
  </si>
  <si>
    <t>Rochelle Chapman</t>
  </si>
  <si>
    <t>Fancy</t>
  </si>
  <si>
    <t>Trinity Chapman</t>
  </si>
  <si>
    <t>Gabby</t>
  </si>
  <si>
    <t>Brooklyn Chapman</t>
  </si>
  <si>
    <t>Raisin</t>
  </si>
  <si>
    <t>Blake Chapman</t>
  </si>
  <si>
    <t>Misty</t>
  </si>
  <si>
    <t>Ace</t>
  </si>
  <si>
    <t>Jessica Mueller</t>
  </si>
  <si>
    <t>MFR Laughing Xena</t>
  </si>
  <si>
    <t>Janice Roebuck</t>
  </si>
  <si>
    <t>Peaches</t>
  </si>
  <si>
    <t>Emily Kruger</t>
  </si>
  <si>
    <t>French Iced Stella</t>
  </si>
  <si>
    <t>Deb Kruger</t>
  </si>
  <si>
    <t>Peptos Pretty Kaidas</t>
  </si>
  <si>
    <t>Marda Olson</t>
  </si>
  <si>
    <t>Cassie Mehlbrech</t>
  </si>
  <si>
    <t>Shelby Hohn</t>
  </si>
  <si>
    <t>Trigger</t>
  </si>
  <si>
    <t>Kamber Warne</t>
  </si>
  <si>
    <t>Scooters Maydays (Bird)</t>
  </si>
  <si>
    <t>Norma Jo Wood</t>
  </si>
  <si>
    <t>Dixie</t>
  </si>
  <si>
    <t>Kaylee Hieronimus</t>
  </si>
  <si>
    <t>Lil E</t>
  </si>
  <si>
    <t>Natalie Hieronimus</t>
  </si>
  <si>
    <t>SH Chrome Ta Fame "Jet"</t>
  </si>
  <si>
    <t>Kami Eilers</t>
  </si>
  <si>
    <t>Wally</t>
  </si>
  <si>
    <t>Gypsy</t>
  </si>
  <si>
    <t>Tracy Haaseth</t>
  </si>
  <si>
    <t>Nu Buck N Chex</t>
  </si>
  <si>
    <t>Staci Bungard</t>
  </si>
  <si>
    <t>Chicks Alive N Dashn</t>
  </si>
  <si>
    <t>Michelle Hodne</t>
  </si>
  <si>
    <t>Uno Sonita Olena</t>
  </si>
  <si>
    <t>Barb Westover</t>
  </si>
  <si>
    <t>Romie</t>
  </si>
  <si>
    <t>Cindy Loiseau</t>
  </si>
  <si>
    <t>Lucy</t>
  </si>
  <si>
    <t>Morgan Spykerboer</t>
  </si>
  <si>
    <t>Frenchman's Big Bucks</t>
  </si>
  <si>
    <t>Theresa Navrkal</t>
  </si>
  <si>
    <t>Bid For Zahara</t>
  </si>
  <si>
    <t>Harper Harshfield</t>
  </si>
  <si>
    <t>Sandy</t>
  </si>
  <si>
    <t>Josey Fey</t>
  </si>
  <si>
    <t>O So Country</t>
  </si>
  <si>
    <t>Whitchs Taboo</t>
  </si>
  <si>
    <t>Hatty Fey</t>
  </si>
  <si>
    <t>Megan Thorson</t>
  </si>
  <si>
    <t>Rocky Rio Rebel</t>
  </si>
  <si>
    <t>Shannon Jensen</t>
  </si>
  <si>
    <t>It's A French Cartel</t>
  </si>
  <si>
    <t>Frenchmans Dashnista</t>
  </si>
  <si>
    <t>Victoria Matthews</t>
  </si>
  <si>
    <t>Alexa Matthews</t>
  </si>
  <si>
    <t>Hooey</t>
  </si>
  <si>
    <t>Aria Matthews</t>
  </si>
  <si>
    <t>Makayla Cross</t>
  </si>
  <si>
    <t>Destiny</t>
  </si>
  <si>
    <t>Doc</t>
  </si>
  <si>
    <t>Kristin Zancanella</t>
  </si>
  <si>
    <t>Steph Kuemper</t>
  </si>
  <si>
    <t>Queenie</t>
  </si>
  <si>
    <t>Horse 1</t>
  </si>
  <si>
    <t>Horse 2</t>
  </si>
  <si>
    <t>Horse 3</t>
  </si>
  <si>
    <t>Brooke Haensel</t>
  </si>
  <si>
    <t>Fundip</t>
  </si>
  <si>
    <t>Jhett</t>
  </si>
  <si>
    <t>Sandy Highland</t>
  </si>
  <si>
    <t>Nitros Fashion Frenzy</t>
  </si>
  <si>
    <t>Rockin Knud</t>
  </si>
  <si>
    <t>Jim Peterson</t>
  </si>
  <si>
    <t>Miles</t>
  </si>
  <si>
    <t>Rowdy Martin</t>
  </si>
  <si>
    <t>Ava Nelson</t>
  </si>
  <si>
    <t>Gracie</t>
  </si>
  <si>
    <t>Jenna Clark</t>
  </si>
  <si>
    <t>Jasper</t>
  </si>
  <si>
    <t>Hailey Reisch</t>
  </si>
  <si>
    <t>MS Hollywood</t>
  </si>
  <si>
    <t>Lacey Wagner</t>
  </si>
  <si>
    <t xml:space="preserve">Lola   </t>
  </si>
  <si>
    <t>Avery Groen</t>
  </si>
  <si>
    <t>Barbie</t>
  </si>
  <si>
    <t>Stephanie Lang</t>
  </si>
  <si>
    <t>Beauty</t>
  </si>
  <si>
    <t>Shea Lang</t>
  </si>
  <si>
    <t>Binkie</t>
  </si>
  <si>
    <t>nt</t>
  </si>
  <si>
    <t>Aubrey Moody</t>
  </si>
  <si>
    <t>Shaker</t>
  </si>
  <si>
    <t>RU Toasted</t>
  </si>
  <si>
    <t>Brandy Holzer</t>
  </si>
  <si>
    <t>Six</t>
  </si>
  <si>
    <t>Scooby</t>
  </si>
  <si>
    <t>x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</si>
</sst>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0.000"/>
    <numFmt numFmtId="165" formatCode="0.0000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.5"/>
      <color theme="1"/>
      <name val="Segoe UI Semibold"/>
      <family val="2"/>
    </font>
    <font>
      <sz val="10.5"/>
      <color theme="1"/>
      <name val="Segoe UI Semibold"/>
      <family val="2"/>
    </font>
    <font>
      <b/>
      <sz val="10.5"/>
      <color theme="1"/>
      <name val="Segoe UI Black"/>
      <family val="2"/>
    </font>
    <font>
      <b/>
      <sz val="11"/>
      <color theme="1"/>
      <name val="Segoe UI Black"/>
      <family val="2"/>
    </font>
    <font>
      <sz val="10.5"/>
      <name val="Segoe UI Semibold"/>
      <family val="2"/>
    </font>
    <font>
      <sz val="10.5"/>
      <color theme="0"/>
      <name val="Segoe UI Semibold"/>
      <family val="2"/>
    </font>
    <font>
      <sz val="10.5"/>
      <color theme="1"/>
      <name val="Segoe UI Black"/>
      <family val="2"/>
    </font>
    <font>
      <sz val="10"/>
      <color theme="1"/>
      <name val="Segoe UI Black"/>
      <family val="2"/>
    </font>
    <font>
      <sz val="10.5"/>
      <color rgb="FFFF0000"/>
      <name val="Segoe UI Semibold"/>
      <family val="2"/>
    </font>
    <font>
      <sz val="11"/>
      <color theme="1"/>
      <name val="Segoe UI Black"/>
      <family val="2"/>
    </font>
    <font>
      <sz val="10.5"/>
      <name val="Segoe UI Black"/>
      <family val="2"/>
    </font>
    <font>
      <sz val="10"/>
      <color theme="1"/>
      <name val="Segoe UI Semibold"/>
      <family val="2"/>
    </font>
    <font>
      <sz val="16"/>
      <color theme="1"/>
      <name val="Segoe UI Black"/>
      <family val="2"/>
    </font>
    <font>
      <u/>
      <sz val="11"/>
      <color theme="1"/>
      <name val="Calibri"/>
      <family val="2"/>
      <scheme val="minor"/>
    </font>
    <font>
      <sz val="13"/>
      <color theme="1"/>
      <name val="Segoe UI Black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8C8C8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4" xfId="0" applyBorder="1"/>
    <xf numFmtId="164" fontId="0" fillId="0" borderId="1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/>
    <xf numFmtId="0" fontId="5" fillId="0" borderId="10" xfId="0" applyFont="1" applyBorder="1" applyAlignment="1">
      <alignment horizontal="center"/>
    </xf>
    <xf numFmtId="0" fontId="5" fillId="0" borderId="1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2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3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5" fillId="2" borderId="37" xfId="0" applyFont="1" applyFill="1" applyBorder="1" applyAlignment="1">
      <alignment horizontal="center"/>
    </xf>
    <xf numFmtId="164" fontId="5" fillId="2" borderId="38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164" fontId="5" fillId="2" borderId="2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164" fontId="5" fillId="5" borderId="28" xfId="0" applyNumberFormat="1" applyFont="1" applyFill="1" applyBorder="1" applyAlignment="1" applyProtection="1">
      <alignment horizontal="center"/>
      <protection locked="0"/>
    </xf>
    <xf numFmtId="164" fontId="5" fillId="5" borderId="29" xfId="0" applyNumberFormat="1" applyFont="1" applyFill="1" applyBorder="1" applyAlignment="1" applyProtection="1">
      <alignment horizontal="center"/>
      <protection locked="0"/>
    </xf>
    <xf numFmtId="164" fontId="5" fillId="5" borderId="31" xfId="0" applyNumberFormat="1" applyFont="1" applyFill="1" applyBorder="1" applyAlignment="1" applyProtection="1">
      <alignment horizontal="center"/>
      <protection locked="0"/>
    </xf>
    <xf numFmtId="164" fontId="5" fillId="5" borderId="30" xfId="0" applyNumberFormat="1" applyFont="1" applyFill="1" applyBorder="1" applyAlignment="1" applyProtection="1">
      <alignment horizontal="center"/>
      <protection locked="0"/>
    </xf>
    <xf numFmtId="164" fontId="5" fillId="5" borderId="32" xfId="0" applyNumberFormat="1" applyFont="1" applyFill="1" applyBorder="1" applyAlignment="1" applyProtection="1">
      <alignment horizontal="center"/>
      <protection locked="0"/>
    </xf>
    <xf numFmtId="164" fontId="5" fillId="5" borderId="17" xfId="0" applyNumberFormat="1" applyFont="1" applyFill="1" applyBorder="1" applyAlignment="1" applyProtection="1">
      <alignment horizontal="center"/>
      <protection locked="0"/>
    </xf>
    <xf numFmtId="164" fontId="5" fillId="5" borderId="18" xfId="0" applyNumberFormat="1" applyFont="1" applyFill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/>
    </xf>
    <xf numFmtId="164" fontId="7" fillId="2" borderId="24" xfId="0" applyNumberFormat="1" applyFont="1" applyFill="1" applyBorder="1" applyAlignment="1">
      <alignment horizontal="center"/>
    </xf>
    <xf numFmtId="0" fontId="5" fillId="0" borderId="5" xfId="0" applyFont="1" applyBorder="1" applyProtection="1">
      <protection locked="0"/>
    </xf>
    <xf numFmtId="0" fontId="5" fillId="0" borderId="7" xfId="0" applyFont="1" applyBorder="1" applyProtection="1">
      <protection locked="0"/>
    </xf>
    <xf numFmtId="164" fontId="5" fillId="0" borderId="0" xfId="0" applyNumberFormat="1" applyFont="1" applyAlignment="1">
      <alignment horizontal="center"/>
    </xf>
    <xf numFmtId="0" fontId="2" fillId="0" borderId="0" xfId="0" applyFont="1"/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4" fontId="0" fillId="0" borderId="1" xfId="0" applyNumberFormat="1" applyBorder="1"/>
    <xf numFmtId="164" fontId="0" fillId="0" borderId="8" xfId="0" applyNumberFormat="1" applyBorder="1" applyAlignment="1">
      <alignment horizontal="center"/>
    </xf>
    <xf numFmtId="0" fontId="5" fillId="2" borderId="0" xfId="0" applyFont="1" applyFill="1"/>
    <xf numFmtId="0" fontId="5" fillId="0" borderId="19" xfId="0" applyFont="1" applyBorder="1"/>
    <xf numFmtId="0" fontId="5" fillId="0" borderId="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/>
    <xf numFmtId="164" fontId="5" fillId="0" borderId="24" xfId="0" applyNumberFormat="1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6" fillId="7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64" fontId="5" fillId="0" borderId="10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12" fillId="0" borderId="0" xfId="0" applyFont="1"/>
    <xf numFmtId="164" fontId="5" fillId="0" borderId="0" xfId="0" applyNumberFormat="1" applyFont="1"/>
    <xf numFmtId="0" fontId="11" fillId="0" borderId="0" xfId="0" applyFont="1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15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7" fillId="2" borderId="36" xfId="0" applyFont="1" applyFill="1" applyBorder="1" applyAlignment="1">
      <alignment horizontal="center" wrapText="1"/>
    </xf>
    <xf numFmtId="164" fontId="5" fillId="0" borderId="43" xfId="0" applyNumberFormat="1" applyFont="1" applyBorder="1" applyAlignment="1">
      <alignment horizontal="center"/>
    </xf>
    <xf numFmtId="0" fontId="6" fillId="9" borderId="19" xfId="0" applyFont="1" applyFill="1" applyBorder="1" applyAlignment="1">
      <alignment horizontal="center"/>
    </xf>
    <xf numFmtId="0" fontId="6" fillId="8" borderId="19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3" fillId="2" borderId="36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1" fontId="5" fillId="0" borderId="0" xfId="0" applyNumberFormat="1" applyFont="1"/>
    <xf numFmtId="0" fontId="5" fillId="0" borderId="2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164" fontId="7" fillId="0" borderId="27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vertical="center"/>
    </xf>
    <xf numFmtId="0" fontId="1" fillId="0" borderId="0" xfId="0" quotePrefix="1" applyFont="1" applyAlignment="1">
      <alignment horizontal="left" vertical="center" indent="3"/>
    </xf>
    <xf numFmtId="0" fontId="0" fillId="0" borderId="0" xfId="0" quotePrefix="1"/>
    <xf numFmtId="0" fontId="0" fillId="0" borderId="0" xfId="0" applyAlignment="1">
      <alignment horizontal="left" indent="3"/>
    </xf>
    <xf numFmtId="0" fontId="0" fillId="0" borderId="0" xfId="0" quotePrefix="1" applyAlignment="1">
      <alignment horizontal="left" vertical="center" indent="1"/>
    </xf>
    <xf numFmtId="0" fontId="0" fillId="0" borderId="0" xfId="0" quotePrefix="1" applyAlignment="1">
      <alignment horizontal="left" indent="1"/>
    </xf>
    <xf numFmtId="0" fontId="0" fillId="0" borderId="0" xfId="0" quotePrefix="1" applyAlignment="1">
      <alignment horizontal="left" indent="3"/>
    </xf>
    <xf numFmtId="0" fontId="0" fillId="0" borderId="0" xfId="0" quotePrefix="1" applyAlignment="1">
      <alignment horizontal="left" vertical="center" indent="3"/>
    </xf>
    <xf numFmtId="0" fontId="1" fillId="0" borderId="0" xfId="0" applyFont="1" applyAlignment="1">
      <alignment horizontal="left" indent="4"/>
    </xf>
    <xf numFmtId="0" fontId="0" fillId="0" borderId="0" xfId="0" quotePrefix="1" applyAlignment="1">
      <alignment horizontal="left" vertical="center"/>
    </xf>
    <xf numFmtId="0" fontId="1" fillId="13" borderId="0" xfId="0" quotePrefix="1" applyFont="1" applyFill="1" applyAlignment="1">
      <alignment horizontal="left" vertical="center"/>
    </xf>
    <xf numFmtId="0" fontId="0" fillId="13" borderId="0" xfId="0" applyFill="1" applyAlignment="1">
      <alignment vertical="center" wrapText="1"/>
    </xf>
    <xf numFmtId="0" fontId="1" fillId="13" borderId="0" xfId="0" quotePrefix="1" applyFont="1" applyFill="1" applyAlignment="1">
      <alignment horizontal="left" vertical="center" indent="1"/>
    </xf>
    <xf numFmtId="0" fontId="7" fillId="2" borderId="36" xfId="0" applyFont="1" applyFill="1" applyBorder="1" applyAlignment="1">
      <alignment horizontal="center"/>
    </xf>
    <xf numFmtId="164" fontId="5" fillId="5" borderId="47" xfId="0" applyNumberFormat="1" applyFont="1" applyFill="1" applyBorder="1" applyAlignment="1" applyProtection="1">
      <alignment horizontal="center"/>
      <protection locked="0"/>
    </xf>
    <xf numFmtId="164" fontId="5" fillId="0" borderId="48" xfId="0" applyNumberFormat="1" applyFont="1" applyBorder="1"/>
    <xf numFmtId="164" fontId="5" fillId="5" borderId="1" xfId="0" applyNumberFormat="1" applyFont="1" applyFill="1" applyBorder="1" applyAlignment="1">
      <alignment horizontal="center"/>
    </xf>
    <xf numFmtId="9" fontId="5" fillId="0" borderId="0" xfId="2" applyFont="1"/>
    <xf numFmtId="9" fontId="5" fillId="0" borderId="0" xfId="2" applyFont="1" applyAlignment="1">
      <alignment horizontal="center"/>
    </xf>
    <xf numFmtId="0" fontId="10" fillId="0" borderId="22" xfId="0" applyFont="1" applyBorder="1"/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4" fontId="5" fillId="0" borderId="0" xfId="0" applyNumberFormat="1" applyFont="1"/>
    <xf numFmtId="44" fontId="5" fillId="0" borderId="0" xfId="1" applyFont="1"/>
    <xf numFmtId="44" fontId="0" fillId="0" borderId="11" xfId="1" applyFont="1" applyBorder="1"/>
    <xf numFmtId="44" fontId="0" fillId="0" borderId="5" xfId="1" applyFont="1" applyBorder="1"/>
    <xf numFmtId="44" fontId="0" fillId="0" borderId="7" xfId="1" applyFont="1" applyBorder="1"/>
    <xf numFmtId="44" fontId="5" fillId="0" borderId="50" xfId="1" applyFont="1" applyBorder="1" applyAlignment="1">
      <alignment horizontal="center"/>
    </xf>
    <xf numFmtId="44" fontId="5" fillId="0" borderId="52" xfId="1" applyFont="1" applyBorder="1" applyAlignment="1">
      <alignment horizontal="center"/>
    </xf>
    <xf numFmtId="44" fontId="5" fillId="0" borderId="49" xfId="1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44" fontId="5" fillId="0" borderId="51" xfId="1" applyFont="1" applyBorder="1" applyAlignment="1">
      <alignment horizontal="center"/>
    </xf>
    <xf numFmtId="44" fontId="5" fillId="0" borderId="38" xfId="1" applyFont="1" applyBorder="1" applyAlignment="1">
      <alignment horizontal="center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4" fontId="5" fillId="5" borderId="17" xfId="1" applyFont="1" applyFill="1" applyBorder="1" applyProtection="1">
      <protection locked="0"/>
    </xf>
    <xf numFmtId="44" fontId="5" fillId="0" borderId="41" xfId="1" applyFont="1" applyBorder="1" applyAlignment="1">
      <alignment horizontal="center"/>
    </xf>
    <xf numFmtId="44" fontId="5" fillId="0" borderId="53" xfId="1" applyFont="1" applyBorder="1" applyAlignment="1">
      <alignment horizontal="center"/>
    </xf>
    <xf numFmtId="44" fontId="5" fillId="0" borderId="55" xfId="1" applyFont="1" applyBorder="1" applyAlignment="1">
      <alignment horizontal="center"/>
    </xf>
    <xf numFmtId="44" fontId="5" fillId="0" borderId="54" xfId="1" applyFont="1" applyBorder="1" applyAlignment="1">
      <alignment horizontal="center"/>
    </xf>
    <xf numFmtId="164" fontId="5" fillId="5" borderId="56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5" fillId="5" borderId="1" xfId="0" applyNumberFormat="1" applyFont="1" applyFill="1" applyBorder="1" applyAlignment="1" applyProtection="1">
      <alignment horizontal="center"/>
      <protection locked="0"/>
    </xf>
    <xf numFmtId="164" fontId="8" fillId="0" borderId="0" xfId="0" applyNumberFormat="1" applyFont="1" applyAlignment="1">
      <alignment horizontal="center"/>
    </xf>
    <xf numFmtId="164" fontId="5" fillId="0" borderId="48" xfId="0" applyNumberFormat="1" applyFont="1" applyBorder="1" applyAlignment="1">
      <alignment horizontal="center"/>
    </xf>
    <xf numFmtId="164" fontId="5" fillId="5" borderId="28" xfId="0" quotePrefix="1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1" fontId="12" fillId="0" borderId="0" xfId="0" applyNumberFormat="1" applyFont="1"/>
    <xf numFmtId="0" fontId="5" fillId="0" borderId="3" xfId="0" quotePrefix="1" applyFont="1" applyBorder="1" applyAlignment="1" applyProtection="1">
      <alignment horizontal="center"/>
      <protection locked="0"/>
    </xf>
    <xf numFmtId="0" fontId="5" fillId="0" borderId="1" xfId="0" quotePrefix="1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39" xfId="0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5" fontId="5" fillId="0" borderId="0" xfId="0" applyNumberFormat="1" applyFont="1"/>
    <xf numFmtId="44" fontId="0" fillId="0" borderId="11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44" fontId="12" fillId="0" borderId="0" xfId="1" applyFont="1"/>
    <xf numFmtId="44" fontId="0" fillId="0" borderId="0" xfId="1" applyFont="1"/>
    <xf numFmtId="1" fontId="8" fillId="0" borderId="24" xfId="0" applyNumberFormat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9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Protection="1"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58" xfId="0" applyFont="1" applyBorder="1" applyAlignment="1" applyProtection="1">
      <alignment horizontal="center"/>
      <protection locked="0"/>
    </xf>
    <xf numFmtId="44" fontId="5" fillId="0" borderId="21" xfId="1" applyFont="1" applyBorder="1" applyAlignment="1">
      <alignment horizontal="center"/>
    </xf>
    <xf numFmtId="0" fontId="0" fillId="0" borderId="3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12" borderId="22" xfId="0" applyFont="1" applyFill="1" applyBorder="1" applyAlignment="1">
      <alignment horizontal="center" vertical="center"/>
    </xf>
    <xf numFmtId="0" fontId="18" fillId="12" borderId="23" xfId="0" applyFont="1" applyFill="1" applyBorder="1" applyAlignment="1">
      <alignment horizontal="center" vertical="center"/>
    </xf>
    <xf numFmtId="0" fontId="18" fillId="12" borderId="24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left" vertical="center" wrapText="1"/>
    </xf>
    <xf numFmtId="0" fontId="5" fillId="5" borderId="44" xfId="0" applyFont="1" applyFill="1" applyBorder="1" applyAlignment="1">
      <alignment horizontal="left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37" xfId="0" applyFont="1" applyFill="1" applyBorder="1" applyAlignment="1">
      <alignment horizontal="left" vertical="center" wrapText="1"/>
    </xf>
    <xf numFmtId="0" fontId="5" fillId="5" borderId="36" xfId="0" applyFont="1" applyFill="1" applyBorder="1" applyAlignment="1">
      <alignment horizontal="left" vertical="center" wrapText="1"/>
    </xf>
    <xf numFmtId="0" fontId="5" fillId="5" borderId="38" xfId="0" applyFont="1" applyFill="1" applyBorder="1" applyAlignment="1">
      <alignment horizontal="left" vertical="center" wrapText="1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 wrapText="1"/>
    </xf>
    <xf numFmtId="0" fontId="7" fillId="2" borderId="44" xfId="0" applyFont="1" applyFill="1" applyBorder="1" applyAlignment="1">
      <alignment horizontal="center" wrapText="1"/>
    </xf>
    <xf numFmtId="0" fontId="7" fillId="2" borderId="41" xfId="0" applyFont="1" applyFill="1" applyBorder="1" applyAlignment="1">
      <alignment horizontal="center" wrapText="1"/>
    </xf>
    <xf numFmtId="0" fontId="4" fillId="5" borderId="33" xfId="0" applyFont="1" applyFill="1" applyBorder="1" applyAlignment="1">
      <alignment horizontal="left" vertical="center" wrapText="1"/>
    </xf>
    <xf numFmtId="0" fontId="4" fillId="5" borderId="44" xfId="0" applyFont="1" applyFill="1" applyBorder="1" applyAlignment="1">
      <alignment horizontal="left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34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4" fillId="5" borderId="35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10" borderId="45" xfId="0" applyFont="1" applyFill="1" applyBorder="1" applyAlignment="1">
      <alignment horizontal="center"/>
    </xf>
    <xf numFmtId="0" fontId="14" fillId="10" borderId="4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6" borderId="33" xfId="0" applyFont="1" applyFill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6" fillId="7" borderId="33" xfId="0" applyFont="1" applyFill="1" applyBorder="1" applyAlignment="1">
      <alignment horizontal="center" vertical="center"/>
    </xf>
    <xf numFmtId="0" fontId="6" fillId="7" borderId="34" xfId="0" applyFont="1" applyFill="1" applyBorder="1" applyAlignment="1">
      <alignment horizontal="center" vertical="center"/>
    </xf>
    <xf numFmtId="0" fontId="6" fillId="7" borderId="37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6" fillId="9" borderId="33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8" borderId="33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7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2" tint="-0.49998474074526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3737"/>
      <color rgb="FFBA8CDC"/>
      <color rgb="FF9E5ECE"/>
      <color rgb="FFFFFFA3"/>
      <color rgb="FFFFFF85"/>
      <color rgb="FFFFBD47"/>
      <color rgb="FFB17ED8"/>
      <color rgb="FFA86FD3"/>
      <color rgb="FF8D42C6"/>
      <color rgb="FF8C8C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</xdr:row>
      <xdr:rowOff>57150</xdr:rowOff>
    </xdr:from>
    <xdr:to>
      <xdr:col>9</xdr:col>
      <xdr:colOff>752475</xdr:colOff>
      <xdr:row>11</xdr:row>
      <xdr:rowOff>123825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pSpPr/>
      </xdr:nvGrpSpPr>
      <xdr:grpSpPr>
        <a:xfrm>
          <a:off x="57150" y="1362075"/>
          <a:ext cx="5886450" cy="1019175"/>
          <a:chOff x="619125" y="1143000"/>
          <a:chExt cx="7315200" cy="1019175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SpPr/>
        </xdr:nvSpPr>
        <xdr:spPr>
          <a:xfrm>
            <a:off x="619125" y="1152525"/>
            <a:ext cx="7296150" cy="9906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5" name="Picture 4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619125" y="1143000"/>
            <a:ext cx="7315200" cy="10191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26</xdr:row>
      <xdr:rowOff>76200</xdr:rowOff>
    </xdr:from>
    <xdr:to>
      <xdr:col>8</xdr:col>
      <xdr:colOff>361950</xdr:colOff>
      <xdr:row>30</xdr:row>
      <xdr:rowOff>123825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571500" y="5219700"/>
          <a:ext cx="4371975" cy="933450"/>
          <a:chOff x="295275" y="4219575"/>
          <a:chExt cx="4371975" cy="933450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/>
        </xdr:nvSpPr>
        <xdr:spPr>
          <a:xfrm>
            <a:off x="295275" y="4219575"/>
            <a:ext cx="4362450" cy="9334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8" name="Picture 7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4219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238125</xdr:colOff>
      <xdr:row>33</xdr:row>
      <xdr:rowOff>47625</xdr:rowOff>
    </xdr:from>
    <xdr:to>
      <xdr:col>8</xdr:col>
      <xdr:colOff>285750</xdr:colOff>
      <xdr:row>37</xdr:row>
      <xdr:rowOff>161925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pSpPr/>
      </xdr:nvGrpSpPr>
      <xdr:grpSpPr>
        <a:xfrm>
          <a:off x="542925" y="6648450"/>
          <a:ext cx="4324350" cy="962025"/>
          <a:chOff x="285750" y="5343525"/>
          <a:chExt cx="4381500" cy="952500"/>
        </a:xfrm>
      </xdr:grpSpPr>
      <xdr:sp macro="" textlink="">
        <xdr:nvSpPr>
          <xdr:cNvPr id="12" name="Rectangle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285750" y="5343525"/>
            <a:ext cx="4381500" cy="9429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1" name="Picture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0" y="5362575"/>
            <a:ext cx="4362450" cy="9334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76200</xdr:colOff>
      <xdr:row>38</xdr:row>
      <xdr:rowOff>180974</xdr:rowOff>
    </xdr:from>
    <xdr:to>
      <xdr:col>9</xdr:col>
      <xdr:colOff>752475</xdr:colOff>
      <xdr:row>55</xdr:row>
      <xdr:rowOff>38100</xdr:rowOff>
    </xdr:to>
    <xdr:grpSp>
      <xdr:nvGrpSpPr>
        <xdr:cNvPr id="16" name="Group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pSpPr/>
      </xdr:nvGrpSpPr>
      <xdr:grpSpPr>
        <a:xfrm>
          <a:off x="76200" y="7858124"/>
          <a:ext cx="5867400" cy="3209926"/>
          <a:chOff x="285750" y="6686549"/>
          <a:chExt cx="7553325" cy="3943351"/>
        </a:xfrm>
      </xdr:grpSpPr>
      <xdr:sp macro="" textlink="">
        <xdr:nvSpPr>
          <xdr:cNvPr id="15" name="Rectangle 14">
            <a:extLst>
              <a:ext uri="{FF2B5EF4-FFF2-40B4-BE49-F238E27FC236}">
                <a16:creationId xmlns:a16="http://schemas.microsoft.com/office/drawing/2014/main" xmlns="" id="{00000000-0008-0000-0000-00000F000000}"/>
              </a:ext>
            </a:extLst>
          </xdr:cNvPr>
          <xdr:cNvSpPr/>
        </xdr:nvSpPr>
        <xdr:spPr>
          <a:xfrm>
            <a:off x="285750" y="6686549"/>
            <a:ext cx="7553325" cy="3933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xmlns="" id="{00000000-0008-0000-0000-00000E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04801" y="6696075"/>
            <a:ext cx="7534274" cy="39338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266700</xdr:colOff>
      <xdr:row>61</xdr:row>
      <xdr:rowOff>76200</xdr:rowOff>
    </xdr:from>
    <xdr:to>
      <xdr:col>9</xdr:col>
      <xdr:colOff>504825</xdr:colOff>
      <xdr:row>65</xdr:row>
      <xdr:rowOff>95250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pSpPr/>
      </xdr:nvGrpSpPr>
      <xdr:grpSpPr>
        <a:xfrm>
          <a:off x="571500" y="12249150"/>
          <a:ext cx="5124450" cy="876300"/>
          <a:chOff x="304800" y="10972800"/>
          <a:chExt cx="5124450" cy="876300"/>
        </a:xfrm>
      </xdr:grpSpPr>
      <xdr:sp macro="" textlink="">
        <xdr:nvSpPr>
          <xdr:cNvPr id="20" name="Rectangle 19">
            <a:extLst>
              <a:ext uri="{FF2B5EF4-FFF2-40B4-BE49-F238E27FC236}">
                <a16:creationId xmlns:a16="http://schemas.microsoft.com/office/drawing/2014/main" xmlns="" id="{00000000-0008-0000-0000-000014000000}"/>
              </a:ext>
            </a:extLst>
          </xdr:cNvPr>
          <xdr:cNvSpPr/>
        </xdr:nvSpPr>
        <xdr:spPr>
          <a:xfrm>
            <a:off x="304800" y="10972800"/>
            <a:ext cx="5124450" cy="86677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9" name="Picture 18">
            <a:extLst>
              <a:ext uri="{FF2B5EF4-FFF2-40B4-BE49-F238E27FC236}">
                <a16:creationId xmlns:a16="http://schemas.microsoft.com/office/drawing/2014/main" xmlns="" id="{00000000-0008-0000-0000-00001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314325" y="10972800"/>
            <a:ext cx="511492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247650</xdr:colOff>
      <xdr:row>69</xdr:row>
      <xdr:rowOff>104775</xdr:rowOff>
    </xdr:from>
    <xdr:to>
      <xdr:col>9</xdr:col>
      <xdr:colOff>552450</xdr:colOff>
      <xdr:row>74</xdr:row>
      <xdr:rowOff>38100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pSpPr/>
      </xdr:nvGrpSpPr>
      <xdr:grpSpPr>
        <a:xfrm>
          <a:off x="552450" y="13896975"/>
          <a:ext cx="5191125" cy="885825"/>
          <a:chOff x="552450" y="13354050"/>
          <a:chExt cx="5191125" cy="885825"/>
        </a:xfrm>
      </xdr:grpSpPr>
      <xdr:sp macro="" textlink="">
        <xdr:nvSpPr>
          <xdr:cNvPr id="2" name="Rectangle 1"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552450" y="13354050"/>
            <a:ext cx="5191125" cy="885825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2" name="Picture 21">
            <a:extLst>
              <a:ext uri="{FF2B5EF4-FFF2-40B4-BE49-F238E27FC236}">
                <a16:creationId xmlns:a16="http://schemas.microsoft.com/office/drawing/2014/main" xmlns="" id="{00000000-0008-0000-0000-00001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561975" y="13363575"/>
            <a:ext cx="5172075" cy="8763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workbookViewId="0">
      <selection activeCell="O69" sqref="O69"/>
    </sheetView>
  </sheetViews>
  <sheetFormatPr defaultRowHeight="15"/>
  <cols>
    <col min="1" max="1" width="4.5703125" customWidth="1"/>
    <col min="3" max="3" width="9.28515625" customWidth="1"/>
    <col min="9" max="9" width="9.140625" customWidth="1"/>
    <col min="10" max="10" width="12.5703125" customWidth="1"/>
  </cols>
  <sheetData>
    <row r="1" spans="1:13" ht="21" thickBot="1">
      <c r="A1" s="208" t="s">
        <v>36</v>
      </c>
      <c r="B1" s="208"/>
      <c r="C1" s="208"/>
    </row>
    <row r="2" spans="1:13" ht="16.5" customHeight="1" thickBot="1">
      <c r="A2" s="209" t="s">
        <v>38</v>
      </c>
      <c r="B2" s="210"/>
      <c r="C2" s="210"/>
      <c r="D2" s="210"/>
      <c r="E2" s="210"/>
      <c r="F2" s="210"/>
      <c r="G2" s="210"/>
      <c r="H2" s="210"/>
      <c r="I2" s="210"/>
      <c r="J2" s="211"/>
    </row>
    <row r="3" spans="1:13" ht="15" customHeight="1">
      <c r="B3" s="129" t="s">
        <v>45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5" customHeight="1">
      <c r="B4" s="133" t="s">
        <v>44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1:13">
      <c r="B5" s="129" t="s">
        <v>40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>
      <c r="B6" s="130" t="s">
        <v>41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1:13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</row>
    <row r="8" spans="1:13"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</row>
    <row r="9" spans="1:13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</row>
    <row r="10" spans="1:13"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</row>
    <row r="11" spans="1:13"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</row>
    <row r="13" spans="1:13">
      <c r="B13" s="138" t="s">
        <v>68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</row>
    <row r="14" spans="1:13">
      <c r="B14" s="138" t="s">
        <v>69</v>
      </c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</row>
    <row r="15" spans="1:13" ht="15.75" thickBot="1">
      <c r="B15" s="133" t="s">
        <v>70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</row>
    <row r="16" spans="1:13" ht="16.5" customHeight="1" thickBot="1">
      <c r="A16" s="209" t="s">
        <v>39</v>
      </c>
      <c r="B16" s="210"/>
      <c r="C16" s="210"/>
      <c r="D16" s="210"/>
      <c r="E16" s="210"/>
      <c r="F16" s="210"/>
      <c r="G16" s="210"/>
      <c r="H16" s="210"/>
      <c r="I16" s="210"/>
      <c r="J16" s="211"/>
    </row>
    <row r="17" spans="2:27" ht="15" customHeight="1">
      <c r="B17" s="131" t="s">
        <v>61</v>
      </c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</row>
    <row r="18" spans="2:27" ht="15" customHeight="1">
      <c r="B18" s="134" t="s">
        <v>46</v>
      </c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</row>
    <row r="19" spans="2:27">
      <c r="B19" s="131" t="s">
        <v>59</v>
      </c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</row>
    <row r="20" spans="2:27">
      <c r="B20" s="132" t="s">
        <v>43</v>
      </c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</row>
    <row r="21" spans="2:27">
      <c r="B21" s="132" t="s">
        <v>42</v>
      </c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</row>
    <row r="22" spans="2:27">
      <c r="B22" s="132" t="s">
        <v>58</v>
      </c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</row>
    <row r="23" spans="2:27">
      <c r="B23" s="131" t="s">
        <v>47</v>
      </c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</row>
    <row r="24" spans="2:27">
      <c r="B24" s="135" t="s">
        <v>62</v>
      </c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</row>
    <row r="25" spans="2:27">
      <c r="B25" s="131" t="s">
        <v>48</v>
      </c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</row>
    <row r="26" spans="2:27">
      <c r="B26" s="130" t="s">
        <v>49</v>
      </c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</row>
    <row r="27" spans="2:27"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</row>
    <row r="28" spans="2:27" ht="24.75" customHeight="1"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</row>
    <row r="29" spans="2:27"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</row>
    <row r="30" spans="2:27"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</row>
    <row r="31" spans="2:27"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</row>
    <row r="32" spans="2:27">
      <c r="B32" s="135" t="s">
        <v>50</v>
      </c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</row>
    <row r="33" spans="2:27">
      <c r="B33" s="130" t="s">
        <v>51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</row>
    <row r="34" spans="2:27"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2:27"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2:27"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2:27" ht="21.75" customHeight="1"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2:27" ht="18" customHeight="1"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</row>
    <row r="39" spans="2:27">
      <c r="B39" s="136" t="s">
        <v>57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</row>
    <row r="40" spans="2:27"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</row>
    <row r="41" spans="2:27"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</row>
    <row r="42" spans="2:27"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</row>
    <row r="43" spans="2:27"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</row>
    <row r="44" spans="2:27"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</row>
    <row r="45" spans="2:27"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</row>
    <row r="46" spans="2:27"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</row>
    <row r="47" spans="2:27"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</row>
    <row r="48" spans="2:27"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</row>
    <row r="49" spans="1:27"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</row>
    <row r="50" spans="1:27"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</row>
    <row r="51" spans="1:27" ht="24" customHeight="1"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</row>
    <row r="52" spans="1:27"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</row>
    <row r="53" spans="1:27"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</row>
    <row r="54" spans="1:27"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</row>
    <row r="55" spans="1:27"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</row>
    <row r="56" spans="1:27" ht="12.75" customHeight="1" thickBot="1"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</row>
    <row r="57" spans="1:27" ht="17.25" customHeight="1" thickBot="1">
      <c r="A57" s="209" t="s">
        <v>52</v>
      </c>
      <c r="B57" s="210"/>
      <c r="C57" s="210"/>
      <c r="D57" s="210"/>
      <c r="E57" s="210"/>
      <c r="F57" s="210"/>
      <c r="G57" s="210"/>
      <c r="H57" s="210"/>
      <c r="I57" s="210"/>
      <c r="J57" s="211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</row>
    <row r="58" spans="1:27">
      <c r="B58" s="131" t="s">
        <v>53</v>
      </c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</row>
    <row r="59" spans="1:27">
      <c r="B59" s="134" t="s">
        <v>54</v>
      </c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</row>
    <row r="60" spans="1:27">
      <c r="B60" s="131" t="s">
        <v>55</v>
      </c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</row>
    <row r="61" spans="1:27">
      <c r="B61" s="130" t="s">
        <v>60</v>
      </c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</row>
    <row r="62" spans="1:27"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</row>
    <row r="63" spans="1:27"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</row>
    <row r="64" spans="1:27" ht="22.5" customHeight="1">
      <c r="A64" s="124"/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</row>
    <row r="65" spans="1:12">
      <c r="A65" s="128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</row>
    <row r="66" spans="1:12">
      <c r="A66" s="128"/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</row>
    <row r="67" spans="1:12">
      <c r="A67" s="128"/>
      <c r="B67" s="130" t="s">
        <v>56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</row>
    <row r="68" spans="1:12">
      <c r="A68" s="128"/>
      <c r="B68" s="139" t="s">
        <v>63</v>
      </c>
      <c r="C68" s="140"/>
      <c r="D68" s="140"/>
      <c r="E68" s="140"/>
      <c r="F68" s="140"/>
      <c r="G68" s="140"/>
      <c r="H68" s="140"/>
      <c r="I68" s="140"/>
      <c r="J68" s="140"/>
      <c r="K68" s="128"/>
      <c r="L68" s="128"/>
    </row>
    <row r="69" spans="1:12">
      <c r="A69" s="128"/>
      <c r="B69" s="141" t="s">
        <v>64</v>
      </c>
      <c r="C69" s="140"/>
      <c r="D69" s="140"/>
      <c r="E69" s="140"/>
      <c r="F69" s="140"/>
      <c r="G69" s="140"/>
      <c r="H69" s="140"/>
      <c r="I69" s="140"/>
      <c r="J69" s="140"/>
      <c r="K69" s="128"/>
      <c r="L69" s="128"/>
    </row>
    <row r="70" spans="1:12">
      <c r="A70" s="128"/>
      <c r="B70" s="130"/>
      <c r="C70" s="128"/>
      <c r="D70" s="128"/>
      <c r="E70" s="128"/>
      <c r="F70" s="128"/>
      <c r="G70" s="128"/>
      <c r="H70" s="128"/>
      <c r="I70" s="128"/>
      <c r="J70" s="128"/>
      <c r="K70" s="128"/>
      <c r="L70" s="128"/>
    </row>
    <row r="71" spans="1:12">
      <c r="A71" s="128"/>
      <c r="B71" s="130"/>
      <c r="C71" s="128"/>
      <c r="D71" s="128"/>
      <c r="E71" s="128"/>
      <c r="F71" s="128"/>
      <c r="G71" s="128"/>
      <c r="H71" s="128"/>
      <c r="I71" s="128"/>
      <c r="J71" s="128"/>
      <c r="K71" s="128"/>
      <c r="L71" s="128"/>
    </row>
    <row r="72" spans="1:12">
      <c r="A72" s="128"/>
      <c r="B72" s="130"/>
      <c r="C72" s="128"/>
      <c r="D72" s="128"/>
      <c r="E72" s="128"/>
      <c r="F72" s="128"/>
      <c r="G72" s="128"/>
      <c r="H72" s="128"/>
      <c r="I72" s="128"/>
      <c r="J72" s="128"/>
      <c r="K72" s="128"/>
      <c r="L72" s="128"/>
    </row>
    <row r="73" spans="1:12">
      <c r="A73" s="128"/>
      <c r="B73" s="130"/>
      <c r="C73" s="128"/>
      <c r="D73" s="128"/>
      <c r="E73" s="128"/>
      <c r="F73" s="128"/>
      <c r="G73" s="128"/>
      <c r="H73" s="128"/>
      <c r="I73" s="128"/>
      <c r="J73" s="128"/>
      <c r="K73" s="128"/>
      <c r="L73" s="128"/>
    </row>
    <row r="74" spans="1:12">
      <c r="A74" s="128"/>
      <c r="B74" s="130"/>
      <c r="C74" s="128"/>
      <c r="D74" s="128"/>
      <c r="E74" s="128"/>
      <c r="F74" s="128"/>
      <c r="G74" s="128"/>
      <c r="H74" s="128"/>
      <c r="I74" s="128"/>
      <c r="J74" s="128"/>
      <c r="K74" s="128"/>
      <c r="L74" s="128"/>
    </row>
    <row r="75" spans="1:12" ht="15.75" thickBot="1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1:12" ht="17.25" customHeight="1" thickBot="1">
      <c r="A76" s="209" t="s">
        <v>37</v>
      </c>
      <c r="B76" s="210"/>
      <c r="C76" s="210"/>
      <c r="D76" s="210"/>
      <c r="E76" s="210"/>
      <c r="F76" s="210"/>
      <c r="G76" s="210"/>
      <c r="H76" s="210"/>
      <c r="I76" s="210"/>
      <c r="J76" s="211"/>
    </row>
    <row r="77" spans="1:12" ht="15" customHeight="1">
      <c r="A77" s="199" t="s">
        <v>65</v>
      </c>
      <c r="B77" s="200"/>
      <c r="C77" s="200"/>
      <c r="D77" s="200"/>
      <c r="E77" s="200"/>
      <c r="F77" s="200"/>
      <c r="G77" s="200"/>
      <c r="H77" s="200"/>
      <c r="I77" s="200"/>
      <c r="J77" s="201"/>
      <c r="K77" s="128"/>
      <c r="L77" s="128"/>
    </row>
    <row r="78" spans="1:12">
      <c r="A78" s="202"/>
      <c r="B78" s="203"/>
      <c r="C78" s="203"/>
      <c r="D78" s="203"/>
      <c r="E78" s="203"/>
      <c r="F78" s="203"/>
      <c r="G78" s="203"/>
      <c r="H78" s="203"/>
      <c r="I78" s="203"/>
      <c r="J78" s="204"/>
      <c r="K78" s="128"/>
      <c r="L78" s="128"/>
    </row>
    <row r="79" spans="1:12" ht="15.75" thickBot="1">
      <c r="A79" s="205"/>
      <c r="B79" s="206"/>
      <c r="C79" s="206"/>
      <c r="D79" s="206"/>
      <c r="E79" s="206"/>
      <c r="F79" s="206"/>
      <c r="G79" s="206"/>
      <c r="H79" s="206"/>
      <c r="I79" s="206"/>
      <c r="J79" s="207"/>
      <c r="K79" s="128"/>
      <c r="L79" s="128"/>
    </row>
    <row r="80" spans="1:12">
      <c r="A80" s="128"/>
      <c r="B80" s="128"/>
      <c r="C80" s="128"/>
      <c r="D80" s="128"/>
      <c r="E80" s="128"/>
      <c r="F80" s="128"/>
      <c r="G80" s="128"/>
      <c r="H80" s="128"/>
      <c r="I80" s="128"/>
      <c r="J80" s="128"/>
    </row>
    <row r="81" spans="3:8">
      <c r="C81" s="137" t="s">
        <v>66</v>
      </c>
      <c r="D81" s="103"/>
      <c r="E81" s="103"/>
      <c r="F81" s="103"/>
      <c r="G81" s="103"/>
      <c r="H81" s="103"/>
    </row>
    <row r="82" spans="3:8" ht="9.75" customHeight="1">
      <c r="C82" s="103"/>
      <c r="D82" s="103"/>
      <c r="E82" s="103"/>
      <c r="F82" s="103"/>
      <c r="G82" s="103"/>
      <c r="H82" s="103"/>
    </row>
    <row r="83" spans="3:8">
      <c r="C83" s="103"/>
      <c r="D83" s="103"/>
      <c r="E83" s="137" t="s">
        <v>67</v>
      </c>
      <c r="F83" s="103"/>
      <c r="G83" s="103"/>
      <c r="H83" s="103"/>
    </row>
  </sheetData>
  <sheetProtection sheet="1" selectLockedCells="1"/>
  <mergeCells count="6">
    <mergeCell ref="A77:J79"/>
    <mergeCell ref="A1:C1"/>
    <mergeCell ref="A2:J2"/>
    <mergeCell ref="A16:J16"/>
    <mergeCell ref="A57:J57"/>
    <mergeCell ref="A76:J76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RowHeight="15.75"/>
  <cols>
    <col min="1" max="1" width="6.85546875" style="20" bestFit="1" customWidth="1"/>
    <col min="2" max="2" width="29.42578125" style="21" customWidth="1"/>
    <col min="3" max="3" width="28.7109375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bestFit="1" customWidth="1"/>
    <col min="11" max="11" width="16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IFERROR(IF(INDEX(Youth!$A:$F,MATCH('Youth Results'!$E2,Youth!$F:$F,0),1)&gt;0,INDEX(Youth!$A:$F,MATCH('Youth Results'!$E2,Youth!$F:$F,0),1),""),"")</f>
        <v/>
      </c>
      <c r="B2" s="84" t="str">
        <f>IFERROR(IF(INDEX(Youth!$A:$F,MATCH('Youth Results'!$E2,Youth!$F:$F,0),2)&gt;0,INDEX(Youth!$A:$F,MATCH('Youth Results'!$E2,Youth!$F:$F,0),2),""),"")</f>
        <v/>
      </c>
      <c r="C2" s="84" t="str">
        <f>IFERROR(IF(INDEX(Youth!$A:$F,MATCH('Youth Results'!$E2,Youth!$F:$F,0),3)&gt;0,INDEX(Youth!$A:$F,MATCH('Youth Results'!$E2,Youth!$F:$F,0),3),""),"")</f>
        <v/>
      </c>
      <c r="D2" s="85">
        <f>IFERROR(IF(AND(SMALL(Youth!F:F,K2)&gt;1000,SMALL(Youth!F:F,K2)&lt;3000),"nt",IF(SMALL(Youth!F:F,K2)&gt;3000,"",SMALL(Youth!F:F,K2))),"")</f>
        <v>16.000000005</v>
      </c>
      <c r="E2" s="115">
        <f>IF(D2="nt",IFERROR(SMALL(Youth!F:F,K2),""),IF(D2&gt;3000,"",IFERROR(SMALL(Youth!F:F,K2),"")))</f>
        <v>16.000000005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21"/>
      <c r="K2" s="24">
        <v>1</v>
      </c>
    </row>
    <row r="3" spans="1:11">
      <c r="A3" s="18" t="str">
        <f>IFERROR(IF(INDEX(Youth!$A:$F,MATCH('Youth Results'!$E3,Youth!$F:$F,0),1)&gt;0,INDEX(Youth!$A:$F,MATCH('Youth Results'!$E3,Youth!$F:$F,0),1),""),"")</f>
        <v/>
      </c>
      <c r="B3" s="84" t="str">
        <f>IFERROR(IF(INDEX(Youth!$A:$F,MATCH('Youth Results'!$E3,Youth!$F:$F,0),2)&gt;0,INDEX(Youth!$A:$F,MATCH('Youth Results'!$E3,Youth!$F:$F,0),2),""),"")</f>
        <v/>
      </c>
      <c r="C3" s="84" t="str">
        <f>IFERROR(IF(INDEX(Youth!$A:$F,MATCH('Youth Results'!$E3,Youth!$F:$F,0),3)&gt;0,INDEX(Youth!$A:$F,MATCH('Youth Results'!$E3,Youth!$F:$F,0),3),""),"")</f>
        <v/>
      </c>
      <c r="D3" s="85">
        <f>IFERROR(IF(AND(SMALL(Youth!F:F,K3)&gt;1000,SMALL(Youth!F:F,K3)&lt;3000),"nt",IF(SMALL(Youth!F:F,K3)&gt;3000,"",SMALL(Youth!F:F,K3))),"")</f>
        <v>16.200000003</v>
      </c>
      <c r="E3" s="115">
        <f>IF(D3="nt",IFERROR(SMALL(Youth!F:F,K3),""),IF(D3&gt;3000,"",IFERROR(SMALL(Youth!F:F,K3),"")))</f>
        <v>16.200000003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Youth!P4</f>
        <v>16.000000005</v>
      </c>
      <c r="I3" s="24" t="s">
        <v>3</v>
      </c>
      <c r="J3" s="121"/>
      <c r="K3" s="24">
        <v>2</v>
      </c>
    </row>
    <row r="4" spans="1:11">
      <c r="A4" s="18" t="str">
        <f>IFERROR(IF(INDEX(Youth!$A:$F,MATCH('Youth Results'!$E4,Youth!$F:$F,0),1)&gt;0,INDEX(Youth!$A:$F,MATCH('Youth Results'!$E4,Youth!$F:$F,0),1),""),"")</f>
        <v/>
      </c>
      <c r="B4" s="84" t="str">
        <f>IFERROR(IF(INDEX(Youth!$A:$F,MATCH('Youth Results'!$E4,Youth!$F:$F,0),2)&gt;0,INDEX(Youth!$A:$F,MATCH('Youth Results'!$E4,Youth!$F:$F,0),2),""),"")</f>
        <v/>
      </c>
      <c r="C4" s="84" t="str">
        <f>IFERROR(IF(INDEX(Youth!$A:$F,MATCH('Youth Results'!$E4,Youth!$F:$F,0),3)&gt;0,INDEX(Youth!$A:$F,MATCH('Youth Results'!$E4,Youth!$F:$F,0),3),""),"")</f>
        <v/>
      </c>
      <c r="D4" s="85" t="str">
        <f>IFERROR(IF(AND(SMALL(Youth!F:F,K4)&gt;1000,SMALL(Youth!F:F,K4)&lt;3000),"nt",IF(SMALL(Youth!F:F,K4)&gt;3000,"",SMALL(Youth!F:F,K4))),"")</f>
        <v/>
      </c>
      <c r="E4" s="115" t="str">
        <f>IF(D4="nt",IFERROR(SMALL(Youth!F:F,K4),""),IF(D4&gt;3000,"",IFERROR(SMALL(Youth!F:F,K4),"")))</f>
        <v/>
      </c>
      <c r="F4" s="86" t="str">
        <f t="shared" si="0"/>
        <v/>
      </c>
      <c r="G4" s="91" t="str">
        <f t="shared" si="1"/>
        <v/>
      </c>
      <c r="H4" s="62" t="str">
        <f>Youth!P10</f>
        <v>-</v>
      </c>
      <c r="I4" s="87" t="s">
        <v>4</v>
      </c>
      <c r="J4" s="121"/>
      <c r="K4" s="24">
        <v>3</v>
      </c>
    </row>
    <row r="5" spans="1:11">
      <c r="A5" s="18" t="str">
        <f>IFERROR(IF(INDEX(Youth!$A:$F,MATCH('Youth Results'!$E5,Youth!$F:$F,0),1)&gt;0,INDEX(Youth!$A:$F,MATCH('Youth Results'!$E5,Youth!$F:$F,0),1),""),"")</f>
        <v/>
      </c>
      <c r="B5" s="84" t="str">
        <f>IFERROR(IF(INDEX(Youth!$A:$F,MATCH('Youth Results'!$E5,Youth!$F:$F,0),2)&gt;0,INDEX(Youth!$A:$F,MATCH('Youth Results'!$E5,Youth!$F:$F,0),2),""),"")</f>
        <v/>
      </c>
      <c r="C5" s="84" t="str">
        <f>IFERROR(IF(INDEX(Youth!$A:$F,MATCH('Youth Results'!$E5,Youth!$F:$F,0),3)&gt;0,INDEX(Youth!$A:$F,MATCH('Youth Results'!$E5,Youth!$F:$F,0),3),""),"")</f>
        <v/>
      </c>
      <c r="D5" s="85" t="str">
        <f>IFERROR(IF(AND(SMALL(Youth!F:F,K5)&gt;1000,SMALL(Youth!F:F,K5)&lt;3000),"nt",IF(SMALL(Youth!F:F,K5)&gt;3000,"",SMALL(Youth!F:F,K5))),"")</f>
        <v/>
      </c>
      <c r="E5" s="115" t="str">
        <f>IF(D5="nt",IFERROR(SMALL(Youth!F:F,K5),""),IF(D5&gt;3000,"",IFERROR(SMALL(Youth!F:F,K5),"")))</f>
        <v/>
      </c>
      <c r="F5" s="86" t="str">
        <f t="shared" si="0"/>
        <v/>
      </c>
      <c r="G5" s="91" t="str">
        <f t="shared" si="1"/>
        <v/>
      </c>
      <c r="H5" s="62" t="str">
        <f>Youth!P16</f>
        <v>-</v>
      </c>
      <c r="I5" s="87" t="s">
        <v>5</v>
      </c>
      <c r="J5" s="122"/>
      <c r="K5" s="24">
        <v>4</v>
      </c>
    </row>
    <row r="6" spans="1:11">
      <c r="A6" s="18" t="str">
        <f>IFERROR(IF(INDEX(Youth!$A:$F,MATCH('Youth Results'!$E6,Youth!$F:$F,0),1)&gt;0,INDEX(Youth!$A:$F,MATCH('Youth Results'!$E6,Youth!$F:$F,0),1),""),"")</f>
        <v/>
      </c>
      <c r="B6" s="84" t="str">
        <f>IFERROR(IF(INDEX(Youth!$A:$F,MATCH('Youth Results'!$E6,Youth!$F:$F,0),2)&gt;0,INDEX(Youth!$A:$F,MATCH('Youth Results'!$E6,Youth!$F:$F,0),2),""),"")</f>
        <v/>
      </c>
      <c r="C6" s="84" t="str">
        <f>IFERROR(IF(INDEX(Youth!$A:$F,MATCH('Youth Results'!$E6,Youth!$F:$F,0),3)&gt;0,INDEX(Youth!$A:$F,MATCH('Youth Results'!$E6,Youth!$F:$F,0),3),""),"")</f>
        <v/>
      </c>
      <c r="D6" s="85" t="str">
        <f>IFERROR(IF(AND(SMALL(Youth!F:F,K6)&gt;1000,SMALL(Youth!F:F,K6)&lt;3000),"nt",IF(SMALL(Youth!F:F,K6)&gt;3000,"",SMALL(Youth!F:F,K6))),"")</f>
        <v/>
      </c>
      <c r="E6" s="115" t="str">
        <f>IF(D6="nt",IFERROR(SMALL(Youth!F:F,K6),""),IF(D6&gt;3000,"",IFERROR(SMALL(Youth!F:F,K6),"")))</f>
        <v/>
      </c>
      <c r="F6" s="86" t="str">
        <f t="shared" si="0"/>
        <v/>
      </c>
      <c r="G6" s="91" t="str">
        <f t="shared" si="1"/>
        <v/>
      </c>
      <c r="H6" s="62" t="str">
        <f>Youth!P22</f>
        <v>-</v>
      </c>
      <c r="I6" s="87" t="s">
        <v>6</v>
      </c>
      <c r="J6" s="121"/>
      <c r="K6" s="24">
        <v>5</v>
      </c>
    </row>
    <row r="7" spans="1:11">
      <c r="A7" s="18" t="str">
        <f>IFERROR(IF(INDEX(Youth!$A:$F,MATCH('Youth Results'!$E7,Youth!$F:$F,0),1)&gt;0,INDEX(Youth!$A:$F,MATCH('Youth Results'!$E7,Youth!$F:$F,0),1),""),"")</f>
        <v/>
      </c>
      <c r="B7" s="84" t="str">
        <f>IFERROR(IF(INDEX(Youth!$A:$F,MATCH('Youth Results'!$E7,Youth!$F:$F,0),2)&gt;0,INDEX(Youth!$A:$F,MATCH('Youth Results'!$E7,Youth!$F:$F,0),2),""),"")</f>
        <v/>
      </c>
      <c r="C7" s="84" t="str">
        <f>IFERROR(IF(INDEX(Youth!$A:$F,MATCH('Youth Results'!$E7,Youth!$F:$F,0),3)&gt;0,INDEX(Youth!$A:$F,MATCH('Youth Results'!$E7,Youth!$F:$F,0),3),""),"")</f>
        <v/>
      </c>
      <c r="D7" s="85" t="str">
        <f>IFERROR(IF(AND(SMALL(Youth!F:F,K7)&gt;1000,SMALL(Youth!F:F,K7)&lt;3000),"nt",IF(SMALL(Youth!F:F,K7)&gt;3000,"",SMALL(Youth!F:F,K7))),"")</f>
        <v/>
      </c>
      <c r="E7" s="115" t="str">
        <f>IF(D7="nt",IFERROR(SMALL(Youth!F:F,K7),""),IF(D7&gt;3000,"",IFERROR(SMALL(Youth!F:F,K7),"")))</f>
        <v/>
      </c>
      <c r="F7" s="86" t="str">
        <f t="shared" si="0"/>
        <v/>
      </c>
      <c r="G7" s="91" t="str">
        <f t="shared" si="1"/>
        <v/>
      </c>
      <c r="H7" s="24" t="str">
        <f>Youth!P28</f>
        <v>-</v>
      </c>
      <c r="I7" s="87" t="s">
        <v>13</v>
      </c>
      <c r="J7" s="121"/>
      <c r="K7" s="24">
        <v>6</v>
      </c>
    </row>
    <row r="8" spans="1:11">
      <c r="A8" s="18" t="str">
        <f>IFERROR(IF(INDEX(Youth!$A:$F,MATCH('Youth Results'!$E8,Youth!$F:$F,0),1)&gt;0,INDEX(Youth!$A:$F,MATCH('Youth Results'!$E8,Youth!$F:$F,0),1),""),"")</f>
        <v/>
      </c>
      <c r="B8" s="84" t="str">
        <f>IFERROR(IF(INDEX(Youth!$A:$F,MATCH('Youth Results'!$E8,Youth!$F:$F,0),2)&gt;0,INDEX(Youth!$A:$F,MATCH('Youth Results'!$E8,Youth!$F:$F,0),2),""),"")</f>
        <v/>
      </c>
      <c r="C8" s="84" t="str">
        <f>IFERROR(IF(INDEX(Youth!$A:$F,MATCH('Youth Results'!$E8,Youth!$F:$F,0),3)&gt;0,INDEX(Youth!$A:$F,MATCH('Youth Results'!$E8,Youth!$F:$F,0),3),""),"")</f>
        <v/>
      </c>
      <c r="D8" s="85" t="str">
        <f>IFERROR(IF(AND(SMALL(Youth!F:F,K8)&gt;1000,SMALL(Youth!F:F,K8)&lt;3000),"nt",IF(SMALL(Youth!F:F,K8)&gt;3000,"",SMALL(Youth!F:F,K8))),"")</f>
        <v/>
      </c>
      <c r="E8" s="115" t="str">
        <f>IF(D8="nt",IFERROR(SMALL(Youth!F:F,K8),""),IF(D8&gt;3000,"",IFERROR(SMALL(Youth!F:F,K8),"")))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IFERROR(IF(INDEX(Youth!$A:$F,MATCH('Youth Results'!$E9,Youth!$F:$F,0),1)&gt;0,INDEX(Youth!$A:$F,MATCH('Youth Results'!$E9,Youth!$F:$F,0),1),""),"")</f>
        <v/>
      </c>
      <c r="B9" s="84" t="str">
        <f>IFERROR(IF(INDEX(Youth!$A:$F,MATCH('Youth Results'!$E9,Youth!$F:$F,0),2)&gt;0,INDEX(Youth!$A:$F,MATCH('Youth Results'!$E9,Youth!$F:$F,0),2),""),"")</f>
        <v/>
      </c>
      <c r="C9" s="84" t="str">
        <f>IFERROR(IF(INDEX(Youth!$A:$F,MATCH('Youth Results'!$E9,Youth!$F:$F,0),3)&gt;0,INDEX(Youth!$A:$F,MATCH('Youth Results'!$E9,Youth!$F:$F,0),3),""),"")</f>
        <v/>
      </c>
      <c r="D9" s="85" t="str">
        <f>IFERROR(IF(AND(SMALL(Youth!F:F,K9)&gt;1000,SMALL(Youth!F:F,K9)&lt;3000),"nt",IF(SMALL(Youth!F:F,K9)&gt;3000,"",SMALL(Youth!F:F,K9))),"")</f>
        <v/>
      </c>
      <c r="E9" s="115" t="str">
        <f>IF(D9="nt",IFERROR(SMALL(Youth!F:F,K9),""),IF(D9&gt;3000,"",IFERROR(SMALL(Youth!F:F,K9),"")))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IFERROR(IF(INDEX(Youth!$A:$F,MATCH('Youth Results'!$E10,Youth!$F:$F,0),1)&gt;0,INDEX(Youth!$A:$F,MATCH('Youth Results'!$E10,Youth!$F:$F,0),1),""),"")</f>
        <v/>
      </c>
      <c r="B10" s="84" t="str">
        <f>IFERROR(IF(INDEX(Youth!$A:$F,MATCH('Youth Results'!$E10,Youth!$F:$F,0),2)&gt;0,INDEX(Youth!$A:$F,MATCH('Youth Results'!$E10,Youth!$F:$F,0),2),""),"")</f>
        <v/>
      </c>
      <c r="C10" s="84" t="str">
        <f>IFERROR(IF(INDEX(Youth!$A:$F,MATCH('Youth Results'!$E10,Youth!$F:$F,0),3)&gt;0,INDEX(Youth!$A:$F,MATCH('Youth Results'!$E10,Youth!$F:$F,0),3),""),"")</f>
        <v/>
      </c>
      <c r="D10" s="85" t="str">
        <f>IFERROR(IF(AND(SMALL(Youth!F:F,K10)&gt;1000,SMALL(Youth!F:F,K10)&lt;3000),"nt",IF(SMALL(Youth!F:F,K10)&gt;3000,"",SMALL(Youth!F:F,K10))),"")</f>
        <v/>
      </c>
      <c r="E10" s="115" t="str">
        <f>IF(D10="nt",IFERROR(SMALL(Youth!F:F,K10),""),IF(D10&gt;3000,"",IFERROR(SMALL(Youth!F:F,K10),"")))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IFERROR(IF(INDEX(Youth!$A:$F,MATCH('Youth Results'!$E11,Youth!$F:$F,0),1)&gt;0,INDEX(Youth!$A:$F,MATCH('Youth Results'!$E11,Youth!$F:$F,0),1),""),"")</f>
        <v/>
      </c>
      <c r="B11" s="84" t="str">
        <f>IFERROR(IF(INDEX(Youth!$A:$F,MATCH('Youth Results'!$E11,Youth!$F:$F,0),2)&gt;0,INDEX(Youth!$A:$F,MATCH('Youth Results'!$E11,Youth!$F:$F,0),2),""),"")</f>
        <v/>
      </c>
      <c r="C11" s="84" t="str">
        <f>IFERROR(IF(INDEX(Youth!$A:$F,MATCH('Youth Results'!$E11,Youth!$F:$F,0),3)&gt;0,INDEX(Youth!$A:$F,MATCH('Youth Results'!$E11,Youth!$F:$F,0),3),""),"")</f>
        <v/>
      </c>
      <c r="D11" s="85" t="str">
        <f>IFERROR(IF(AND(SMALL(Youth!F:F,K11)&gt;1000,SMALL(Youth!F:F,K11)&lt;3000),"nt",IF(SMALL(Youth!F:F,K11)&gt;3000,"",SMALL(Youth!F:F,K11))),"")</f>
        <v/>
      </c>
      <c r="E11" s="115" t="str">
        <f>IF(D11="nt",IFERROR(SMALL(Youth!F:F,K11),""),IF(D11&gt;3000,"",IFERROR(SMALL(Youth!F:F,K11),"")))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IFERROR(IF(INDEX(Youth!$A:$F,MATCH('Youth Results'!$E12,Youth!$F:$F,0),1)&gt;0,INDEX(Youth!$A:$F,MATCH('Youth Results'!$E12,Youth!$F:$F,0),1),""),"")</f>
        <v/>
      </c>
      <c r="B12" s="84" t="str">
        <f>IFERROR(IF(INDEX(Youth!$A:$F,MATCH('Youth Results'!$E12,Youth!$F:$F,0),2)&gt;0,INDEX(Youth!$A:$F,MATCH('Youth Results'!$E12,Youth!$F:$F,0),2),""),"")</f>
        <v/>
      </c>
      <c r="C12" s="84" t="str">
        <f>IFERROR(IF(INDEX(Youth!$A:$F,MATCH('Youth Results'!$E12,Youth!$F:$F,0),3)&gt;0,INDEX(Youth!$A:$F,MATCH('Youth Results'!$E12,Youth!$F:$F,0),3),""),"")</f>
        <v/>
      </c>
      <c r="D12" s="85" t="str">
        <f>IFERROR(IF(AND(SMALL(Youth!F:F,K12)&gt;1000,SMALL(Youth!F:F,K12)&lt;3000),"nt",IF(SMALL(Youth!F:F,K12)&gt;3000,"",SMALL(Youth!F:F,K12))),"")</f>
        <v/>
      </c>
      <c r="E12" s="115" t="str">
        <f>IF(D12="nt",IFERROR(SMALL(Youth!F:F,K12),""),IF(D12&gt;3000,"",IFERROR(SMALL(Youth!F:F,K12),"")))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IFERROR(IF(INDEX(Youth!$A:$F,MATCH('Youth Results'!$E13,Youth!$F:$F,0),1)&gt;0,INDEX(Youth!$A:$F,MATCH('Youth Results'!$E13,Youth!$F:$F,0),1),""),"")</f>
        <v/>
      </c>
      <c r="B13" s="84" t="str">
        <f>IFERROR(IF(INDEX(Youth!$A:$F,MATCH('Youth Results'!$E13,Youth!$F:$F,0),2)&gt;0,INDEX(Youth!$A:$F,MATCH('Youth Results'!$E13,Youth!$F:$F,0),2),""),"")</f>
        <v/>
      </c>
      <c r="C13" s="84" t="str">
        <f>IFERROR(IF(INDEX(Youth!$A:$F,MATCH('Youth Results'!$E13,Youth!$F:$F,0),3)&gt;0,INDEX(Youth!$A:$F,MATCH('Youth Results'!$E13,Youth!$F:$F,0),3),""),"")</f>
        <v/>
      </c>
      <c r="D13" s="85" t="str">
        <f>IFERROR(IF(AND(SMALL(Youth!F:F,K13)&gt;1000,SMALL(Youth!F:F,K13)&lt;3000),"nt",IF(SMALL(Youth!F:F,K13)&gt;3000,"",SMALL(Youth!F:F,K13))),"")</f>
        <v/>
      </c>
      <c r="E13" s="115" t="str">
        <f>IF(D13="nt",IFERROR(SMALL(Youth!F:F,K13),""),IF(D13&gt;3000,"",IFERROR(SMALL(Youth!F:F,K13),"")))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IFERROR(IF(INDEX(Youth!$A:$F,MATCH('Youth Results'!$E14,Youth!$F:$F,0),1)&gt;0,INDEX(Youth!$A:$F,MATCH('Youth Results'!$E14,Youth!$F:$F,0),1),""),"")</f>
        <v/>
      </c>
      <c r="B14" s="84" t="str">
        <f>IFERROR(IF(INDEX(Youth!$A:$F,MATCH('Youth Results'!$E14,Youth!$F:$F,0),2)&gt;0,INDEX(Youth!$A:$F,MATCH('Youth Results'!$E14,Youth!$F:$F,0),2),""),"")</f>
        <v/>
      </c>
      <c r="C14" s="84" t="str">
        <f>IFERROR(IF(INDEX(Youth!$A:$F,MATCH('Youth Results'!$E14,Youth!$F:$F,0),3)&gt;0,INDEX(Youth!$A:$F,MATCH('Youth Results'!$E14,Youth!$F:$F,0),3),""),"")</f>
        <v/>
      </c>
      <c r="D14" s="85" t="str">
        <f>IFERROR(IF(AND(SMALL(Youth!F:F,K14)&gt;1000,SMALL(Youth!F:F,K14)&lt;3000),"nt",IF(SMALL(Youth!F:F,K14)&gt;3000,"",SMALL(Youth!F:F,K14))),"")</f>
        <v/>
      </c>
      <c r="E14" s="115" t="str">
        <f>IF(D14="nt",IFERROR(SMALL(Youth!F:F,K14),""),IF(D14&gt;3000,"",IFERROR(SMALL(Youth!F:F,K14),"")))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IFERROR(IF(INDEX(Youth!$A:$F,MATCH('Youth Results'!$E15,Youth!$F:$F,0),1)&gt;0,INDEX(Youth!$A:$F,MATCH('Youth Results'!$E15,Youth!$F:$F,0),1),""),"")</f>
        <v/>
      </c>
      <c r="B15" s="84" t="str">
        <f>IFERROR(IF(INDEX(Youth!$A:$F,MATCH('Youth Results'!$E15,Youth!$F:$F,0),2)&gt;0,INDEX(Youth!$A:$F,MATCH('Youth Results'!$E15,Youth!$F:$F,0),2),""),"")</f>
        <v/>
      </c>
      <c r="C15" s="84" t="str">
        <f>IFERROR(IF(INDEX(Youth!$A:$F,MATCH('Youth Results'!$E15,Youth!$F:$F,0),3)&gt;0,INDEX(Youth!$A:$F,MATCH('Youth Results'!$E15,Youth!$F:$F,0),3),""),"")</f>
        <v/>
      </c>
      <c r="D15" s="85" t="str">
        <f>IFERROR(IF(AND(SMALL(Youth!F:F,K15)&gt;1000,SMALL(Youth!F:F,K15)&lt;3000),"nt",IF(SMALL(Youth!F:F,K15)&gt;3000,"",SMALL(Youth!F:F,K15))),"")</f>
        <v/>
      </c>
      <c r="E15" s="115" t="str">
        <f>IF(D15="nt",IFERROR(SMALL(Youth!F:F,K15),""),IF(D15&gt;3000,"",IFERROR(SMALL(Youth!F:F,K15),"")))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IFERROR(IF(INDEX(Youth!$A:$F,MATCH('Youth Results'!$E16,Youth!$F:$F,0),1)&gt;0,INDEX(Youth!$A:$F,MATCH('Youth Results'!$E16,Youth!$F:$F,0),1),""),"")</f>
        <v/>
      </c>
      <c r="B16" s="84" t="str">
        <f>IFERROR(IF(INDEX(Youth!$A:$F,MATCH('Youth Results'!$E16,Youth!$F:$F,0),2)&gt;0,INDEX(Youth!$A:$F,MATCH('Youth Results'!$E16,Youth!$F:$F,0),2),""),"")</f>
        <v/>
      </c>
      <c r="C16" s="84" t="str">
        <f>IFERROR(IF(INDEX(Youth!$A:$F,MATCH('Youth Results'!$E16,Youth!$F:$F,0),3)&gt;0,INDEX(Youth!$A:$F,MATCH('Youth Results'!$E16,Youth!$F:$F,0),3),""),"")</f>
        <v/>
      </c>
      <c r="D16" s="85" t="str">
        <f>IFERROR(IF(AND(SMALL(Youth!F:F,K16)&gt;1000,SMALL(Youth!F:F,K16)&lt;3000),"nt",IF(SMALL(Youth!F:F,K16)&gt;3000,"",SMALL(Youth!F:F,K16))),"")</f>
        <v/>
      </c>
      <c r="E16" s="115" t="str">
        <f>IF(D16="nt",IFERROR(SMALL(Youth!F:F,K16),""),IF(D16&gt;3000,"",IFERROR(SMALL(Youth!F:F,K16),"")))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IFERROR(IF(INDEX(Youth!$A:$F,MATCH('Youth Results'!$E17,Youth!$F:$F,0),1)&gt;0,INDEX(Youth!$A:$F,MATCH('Youth Results'!$E17,Youth!$F:$F,0),1),""),"")</f>
        <v/>
      </c>
      <c r="B17" s="84" t="str">
        <f>IFERROR(IF(INDEX(Youth!$A:$F,MATCH('Youth Results'!$E17,Youth!$F:$F,0),2)&gt;0,INDEX(Youth!$A:$F,MATCH('Youth Results'!$E17,Youth!$F:$F,0),2),""),"")</f>
        <v/>
      </c>
      <c r="C17" s="84" t="str">
        <f>IFERROR(IF(INDEX(Youth!$A:$F,MATCH('Youth Results'!$E17,Youth!$F:$F,0),3)&gt;0,INDEX(Youth!$A:$F,MATCH('Youth Results'!$E17,Youth!$F:$F,0),3),""),"")</f>
        <v/>
      </c>
      <c r="D17" s="85" t="str">
        <f>IFERROR(IF(AND(SMALL(Youth!F:F,K17)&gt;1000,SMALL(Youth!F:F,K17)&lt;3000),"nt",IF(SMALL(Youth!F:F,K17)&gt;3000,"",SMALL(Youth!F:F,K17))),"")</f>
        <v/>
      </c>
      <c r="E17" s="115" t="str">
        <f>IF(D17="nt",IFERROR(SMALL(Youth!F:F,K17),""),IF(D17&gt;3000,"",IFERROR(SMALL(Youth!F:F,K17),"")))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IFERROR(IF(INDEX(Youth!$A:$F,MATCH('Youth Results'!$E18,Youth!$F:$F,0),1)&gt;0,INDEX(Youth!$A:$F,MATCH('Youth Results'!$E18,Youth!$F:$F,0),1),""),"")</f>
        <v/>
      </c>
      <c r="B18" s="84" t="str">
        <f>IFERROR(IF(INDEX(Youth!$A:$F,MATCH('Youth Results'!$E18,Youth!$F:$F,0),2)&gt;0,INDEX(Youth!$A:$F,MATCH('Youth Results'!$E18,Youth!$F:$F,0),2),""),"")</f>
        <v/>
      </c>
      <c r="C18" s="84" t="str">
        <f>IFERROR(IF(INDEX(Youth!$A:$F,MATCH('Youth Results'!$E18,Youth!$F:$F,0),3)&gt;0,INDEX(Youth!$A:$F,MATCH('Youth Results'!$E18,Youth!$F:$F,0),3),""),"")</f>
        <v/>
      </c>
      <c r="D18" s="85" t="str">
        <f>IFERROR(IF(AND(SMALL(Youth!F:F,K18)&gt;1000,SMALL(Youth!F:F,K18)&lt;3000),"nt",IF(SMALL(Youth!F:F,K18)&gt;3000,"",SMALL(Youth!F:F,K18))),"")</f>
        <v/>
      </c>
      <c r="E18" s="115" t="str">
        <f>IF(D18="nt",IFERROR(SMALL(Youth!F:F,K18),""),IF(D18&gt;3000,"",IFERROR(SMALL(Youth!F:F,K18),"")))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IFERROR(IF(INDEX(Youth!$A:$F,MATCH('Youth Results'!$E19,Youth!$F:$F,0),1)&gt;0,INDEX(Youth!$A:$F,MATCH('Youth Results'!$E19,Youth!$F:$F,0),1),""),"")</f>
        <v/>
      </c>
      <c r="B19" s="84" t="str">
        <f>IFERROR(IF(INDEX(Youth!$A:$F,MATCH('Youth Results'!$E19,Youth!$F:$F,0),2)&gt;0,INDEX(Youth!$A:$F,MATCH('Youth Results'!$E19,Youth!$F:$F,0),2),""),"")</f>
        <v/>
      </c>
      <c r="C19" s="84" t="str">
        <f>IFERROR(IF(INDEX(Youth!$A:$F,MATCH('Youth Results'!$E19,Youth!$F:$F,0),3)&gt;0,INDEX(Youth!$A:$F,MATCH('Youth Results'!$E19,Youth!$F:$F,0),3),""),"")</f>
        <v/>
      </c>
      <c r="D19" s="85" t="str">
        <f>IFERROR(IF(AND(SMALL(Youth!F:F,K19)&gt;1000,SMALL(Youth!F:F,K19)&lt;3000),"nt",IF(SMALL(Youth!F:F,K19)&gt;3000,"",SMALL(Youth!F:F,K19))),"")</f>
        <v/>
      </c>
      <c r="E19" s="115" t="str">
        <f>IF(D19="nt",IFERROR(SMALL(Youth!F:F,K19),""),IF(D19&gt;3000,"",IFERROR(SMALL(Youth!F:F,K19),"")))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IFERROR(IF(INDEX(Youth!$A:$F,MATCH('Youth Results'!$E20,Youth!$F:$F,0),1)&gt;0,INDEX(Youth!$A:$F,MATCH('Youth Results'!$E20,Youth!$F:$F,0),1),""),"")</f>
        <v/>
      </c>
      <c r="B20" s="84" t="str">
        <f>IFERROR(IF(INDEX(Youth!$A:$F,MATCH('Youth Results'!$E20,Youth!$F:$F,0),2)&gt;0,INDEX(Youth!$A:$F,MATCH('Youth Results'!$E20,Youth!$F:$F,0),2),""),"")</f>
        <v/>
      </c>
      <c r="C20" s="84" t="str">
        <f>IFERROR(IF(INDEX(Youth!$A:$F,MATCH('Youth Results'!$E20,Youth!$F:$F,0),3)&gt;0,INDEX(Youth!$A:$F,MATCH('Youth Results'!$E20,Youth!$F:$F,0),3),""),"")</f>
        <v/>
      </c>
      <c r="D20" s="85" t="str">
        <f>IFERROR(IF(AND(SMALL(Youth!F:F,K20)&gt;1000,SMALL(Youth!F:F,K20)&lt;3000),"nt",IF(SMALL(Youth!F:F,K20)&gt;3000,"",SMALL(Youth!F:F,K20))),"")</f>
        <v/>
      </c>
      <c r="E20" s="115" t="str">
        <f>IF(D20="nt",IFERROR(SMALL(Youth!F:F,K20),""),IF(D20&gt;3000,"",IFERROR(SMALL(Youth!F:F,K20),"")))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IFERROR(IF(INDEX(Youth!$A:$F,MATCH('Youth Results'!$E21,Youth!$F:$F,0),1)&gt;0,INDEX(Youth!$A:$F,MATCH('Youth Results'!$E21,Youth!$F:$F,0),1),""),"")</f>
        <v/>
      </c>
      <c r="B21" s="84" t="str">
        <f>IFERROR(IF(INDEX(Youth!$A:$F,MATCH('Youth Results'!$E21,Youth!$F:$F,0),2)&gt;0,INDEX(Youth!$A:$F,MATCH('Youth Results'!$E21,Youth!$F:$F,0),2),""),"")</f>
        <v/>
      </c>
      <c r="C21" s="84" t="str">
        <f>IFERROR(IF(INDEX(Youth!$A:$F,MATCH('Youth Results'!$E21,Youth!$F:$F,0),3)&gt;0,INDEX(Youth!$A:$F,MATCH('Youth Results'!$E21,Youth!$F:$F,0),3),""),"")</f>
        <v/>
      </c>
      <c r="D21" s="85" t="str">
        <f>IFERROR(IF(AND(SMALL(Youth!F:F,K21)&gt;1000,SMALL(Youth!F:F,K21)&lt;3000),"nt",IF(SMALL(Youth!F:F,K21)&gt;3000,"",SMALL(Youth!F:F,K21))),"")</f>
        <v/>
      </c>
      <c r="E21" s="115" t="str">
        <f>IF(D21="nt",IFERROR(SMALL(Youth!F:F,K21),""),IF(D21&gt;3000,"",IFERROR(SMALL(Youth!F:F,K21),"")))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IFERROR(IF(INDEX(Youth!$A:$F,MATCH('Youth Results'!$E22,Youth!$F:$F,0),1)&gt;0,INDEX(Youth!$A:$F,MATCH('Youth Results'!$E22,Youth!$F:$F,0),1),""),"")</f>
        <v/>
      </c>
      <c r="B22" s="84" t="str">
        <f>IFERROR(IF(INDEX(Youth!$A:$F,MATCH('Youth Results'!$E22,Youth!$F:$F,0),2)&gt;0,INDEX(Youth!$A:$F,MATCH('Youth Results'!$E22,Youth!$F:$F,0),2),""),"")</f>
        <v/>
      </c>
      <c r="C22" s="84" t="str">
        <f>IFERROR(IF(INDEX(Youth!$A:$F,MATCH('Youth Results'!$E22,Youth!$F:$F,0),3)&gt;0,INDEX(Youth!$A:$F,MATCH('Youth Results'!$E22,Youth!$F:$F,0),3),""),"")</f>
        <v/>
      </c>
      <c r="D22" s="85" t="str">
        <f>IFERROR(IF(AND(SMALL(Youth!F:F,K22)&gt;1000,SMALL(Youth!F:F,K22)&lt;3000),"nt",IF(SMALL(Youth!F:F,K22)&gt;3000,"",SMALL(Youth!F:F,K22))),"")</f>
        <v/>
      </c>
      <c r="E22" s="115" t="str">
        <f>IF(D22="nt",IFERROR(SMALL(Youth!F:F,K22),""),IF(D22&gt;3000,"",IFERROR(SMALL(Youth!F:F,K22),"")))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IFERROR(IF(INDEX(Youth!$A:$F,MATCH('Youth Results'!$E23,Youth!$F:$F,0),1)&gt;0,INDEX(Youth!$A:$F,MATCH('Youth Results'!$E23,Youth!$F:$F,0),1),""),"")</f>
        <v/>
      </c>
      <c r="B23" s="84" t="str">
        <f>IFERROR(IF(INDEX(Youth!$A:$F,MATCH('Youth Results'!$E23,Youth!$F:$F,0),2)&gt;0,INDEX(Youth!$A:$F,MATCH('Youth Results'!$E23,Youth!$F:$F,0),2),""),"")</f>
        <v/>
      </c>
      <c r="C23" s="84" t="str">
        <f>IFERROR(IF(INDEX(Youth!$A:$F,MATCH('Youth Results'!$E23,Youth!$F:$F,0),3)&gt;0,INDEX(Youth!$A:$F,MATCH('Youth Results'!$E23,Youth!$F:$F,0),3),""),"")</f>
        <v/>
      </c>
      <c r="D23" s="85" t="str">
        <f>IFERROR(IF(AND(SMALL(Youth!F:F,K23)&gt;1000,SMALL(Youth!F:F,K23)&lt;3000),"nt",IF(SMALL(Youth!F:F,K23)&gt;3000,"",SMALL(Youth!F:F,K23))),"")</f>
        <v/>
      </c>
      <c r="E23" s="115" t="str">
        <f>IF(D23="nt",IFERROR(SMALL(Youth!F:F,K23),""),IF(D23&gt;3000,"",IFERROR(SMALL(Youth!F:F,K23),"")))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IFERROR(IF(INDEX(Youth!$A:$F,MATCH('Youth Results'!$E24,Youth!$F:$F,0),1)&gt;0,INDEX(Youth!$A:$F,MATCH('Youth Results'!$E24,Youth!$F:$F,0),1),""),"")</f>
        <v/>
      </c>
      <c r="B24" s="84" t="str">
        <f>IFERROR(IF(INDEX(Youth!$A:$F,MATCH('Youth Results'!$E24,Youth!$F:$F,0),2)&gt;0,INDEX(Youth!$A:$F,MATCH('Youth Results'!$E24,Youth!$F:$F,0),2),""),"")</f>
        <v/>
      </c>
      <c r="C24" s="84" t="str">
        <f>IFERROR(IF(INDEX(Youth!$A:$F,MATCH('Youth Results'!$E24,Youth!$F:$F,0),3)&gt;0,INDEX(Youth!$A:$F,MATCH('Youth Results'!$E24,Youth!$F:$F,0),3),""),"")</f>
        <v/>
      </c>
      <c r="D24" s="85" t="str">
        <f>IFERROR(IF(AND(SMALL(Youth!F:F,K24)&gt;1000,SMALL(Youth!F:F,K24)&lt;3000),"nt",IF(SMALL(Youth!F:F,K24)&gt;3000,"",SMALL(Youth!F:F,K24))),"")</f>
        <v/>
      </c>
      <c r="E24" s="115" t="str">
        <f>IF(D24="nt",IFERROR(SMALL(Youth!F:F,K24),""),IF(D24&gt;3000,"",IFERROR(SMALL(Youth!F:F,K24),"")))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IFERROR(IF(INDEX(Youth!$A:$F,MATCH('Youth Results'!$E25,Youth!$F:$F,0),1)&gt;0,INDEX(Youth!$A:$F,MATCH('Youth Results'!$E25,Youth!$F:$F,0),1),""),"")</f>
        <v/>
      </c>
      <c r="B25" s="84" t="str">
        <f>IFERROR(IF(INDEX(Youth!$A:$F,MATCH('Youth Results'!$E25,Youth!$F:$F,0),2)&gt;0,INDEX(Youth!$A:$F,MATCH('Youth Results'!$E25,Youth!$F:$F,0),2),""),"")</f>
        <v/>
      </c>
      <c r="C25" s="84" t="str">
        <f>IFERROR(IF(INDEX(Youth!$A:$F,MATCH('Youth Results'!$E25,Youth!$F:$F,0),3)&gt;0,INDEX(Youth!$A:$F,MATCH('Youth Results'!$E25,Youth!$F:$F,0),3),""),"")</f>
        <v/>
      </c>
      <c r="D25" s="85" t="str">
        <f>IFERROR(IF(AND(SMALL(Youth!F:F,K25)&gt;1000,SMALL(Youth!F:F,K25)&lt;3000),"nt",IF(SMALL(Youth!F:F,K25)&gt;3000,"",SMALL(Youth!F:F,K25))),"")</f>
        <v/>
      </c>
      <c r="E25" s="115" t="str">
        <f>IF(D25="nt",IFERROR(SMALL(Youth!F:F,K25),""),IF(D25&gt;3000,"",IFERROR(SMALL(Youth!F:F,K25),"")))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IFERROR(IF(INDEX(Youth!$A:$F,MATCH('Youth Results'!$E26,Youth!$F:$F,0),1)&gt;0,INDEX(Youth!$A:$F,MATCH('Youth Results'!$E26,Youth!$F:$F,0),1),""),"")</f>
        <v/>
      </c>
      <c r="B26" s="84" t="str">
        <f>IFERROR(IF(INDEX(Youth!$A:$F,MATCH('Youth Results'!$E26,Youth!$F:$F,0),2)&gt;0,INDEX(Youth!$A:$F,MATCH('Youth Results'!$E26,Youth!$F:$F,0),2),""),"")</f>
        <v/>
      </c>
      <c r="C26" s="84" t="str">
        <f>IFERROR(IF(INDEX(Youth!$A:$F,MATCH('Youth Results'!$E26,Youth!$F:$F,0),3)&gt;0,INDEX(Youth!$A:$F,MATCH('Youth Results'!$E26,Youth!$F:$F,0),3),""),"")</f>
        <v/>
      </c>
      <c r="D26" s="85" t="str">
        <f>IFERROR(IF(AND(SMALL(Youth!F:F,K26)&gt;1000,SMALL(Youth!F:F,K26)&lt;3000),"nt",IF(SMALL(Youth!F:F,K26)&gt;3000,"",SMALL(Youth!F:F,K26))),"")</f>
        <v/>
      </c>
      <c r="E26" s="115" t="str">
        <f>IF(D26="nt",IFERROR(SMALL(Youth!F:F,K26),""),IF(D26&gt;3000,"",IFERROR(SMALL(Youth!F:F,K26),"")))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IFERROR(IF(INDEX(Youth!$A:$F,MATCH('Youth Results'!$E27,Youth!$F:$F,0),1)&gt;0,INDEX(Youth!$A:$F,MATCH('Youth Results'!$E27,Youth!$F:$F,0),1),""),"")</f>
        <v/>
      </c>
      <c r="B27" s="84" t="str">
        <f>IFERROR(IF(INDEX(Youth!$A:$F,MATCH('Youth Results'!$E27,Youth!$F:$F,0),2)&gt;0,INDEX(Youth!$A:$F,MATCH('Youth Results'!$E27,Youth!$F:$F,0),2),""),"")</f>
        <v/>
      </c>
      <c r="C27" s="84" t="str">
        <f>IFERROR(IF(INDEX(Youth!$A:$F,MATCH('Youth Results'!$E27,Youth!$F:$F,0),3)&gt;0,INDEX(Youth!$A:$F,MATCH('Youth Results'!$E27,Youth!$F:$F,0),3),""),"")</f>
        <v/>
      </c>
      <c r="D27" s="85" t="str">
        <f>IFERROR(IF(AND(SMALL(Youth!F:F,K27)&gt;1000,SMALL(Youth!F:F,K27)&lt;3000),"nt",IF(SMALL(Youth!F:F,K27)&gt;3000,"",SMALL(Youth!F:F,K27))),"")</f>
        <v/>
      </c>
      <c r="E27" s="115" t="str">
        <f>IF(D27="nt",IFERROR(SMALL(Youth!F:F,K27),""),IF(D27&gt;3000,"",IFERROR(SMALL(Youth!F:F,K27),"")))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IFERROR(IF(INDEX(Youth!$A:$F,MATCH('Youth Results'!$E28,Youth!$F:$F,0),1)&gt;0,INDEX(Youth!$A:$F,MATCH('Youth Results'!$E28,Youth!$F:$F,0),1),""),"")</f>
        <v/>
      </c>
      <c r="B28" s="84" t="str">
        <f>IFERROR(IF(INDEX(Youth!$A:$F,MATCH('Youth Results'!$E28,Youth!$F:$F,0),2)&gt;0,INDEX(Youth!$A:$F,MATCH('Youth Results'!$E28,Youth!$F:$F,0),2),""),"")</f>
        <v/>
      </c>
      <c r="C28" s="84" t="str">
        <f>IFERROR(IF(INDEX(Youth!$A:$F,MATCH('Youth Results'!$E28,Youth!$F:$F,0),3)&gt;0,INDEX(Youth!$A:$F,MATCH('Youth Results'!$E28,Youth!$F:$F,0),3),""),"")</f>
        <v/>
      </c>
      <c r="D28" s="85" t="str">
        <f>IFERROR(IF(AND(SMALL(Youth!F:F,K28)&gt;1000,SMALL(Youth!F:F,K28)&lt;3000),"nt",IF(SMALL(Youth!F:F,K28)&gt;3000,"",SMALL(Youth!F:F,K28))),"")</f>
        <v/>
      </c>
      <c r="E28" s="115" t="str">
        <f>IF(D28="nt",IFERROR(SMALL(Youth!F:F,K28),""),IF(D28&gt;3000,"",IFERROR(SMALL(Youth!F:F,K28),"")))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IFERROR(IF(INDEX(Youth!$A:$F,MATCH('Youth Results'!$E29,Youth!$F:$F,0),1)&gt;0,INDEX(Youth!$A:$F,MATCH('Youth Results'!$E29,Youth!$F:$F,0),1),""),"")</f>
        <v/>
      </c>
      <c r="B29" s="84" t="str">
        <f>IFERROR(IF(INDEX(Youth!$A:$F,MATCH('Youth Results'!$E29,Youth!$F:$F,0),2)&gt;0,INDEX(Youth!$A:$F,MATCH('Youth Results'!$E29,Youth!$F:$F,0),2),""),"")</f>
        <v/>
      </c>
      <c r="C29" s="84" t="str">
        <f>IFERROR(IF(INDEX(Youth!$A:$F,MATCH('Youth Results'!$E29,Youth!$F:$F,0),3)&gt;0,INDEX(Youth!$A:$F,MATCH('Youth Results'!$E29,Youth!$F:$F,0),3),""),"")</f>
        <v/>
      </c>
      <c r="D29" s="85" t="str">
        <f>IFERROR(IF(AND(SMALL(Youth!F:F,K29)&gt;1000,SMALL(Youth!F:F,K29)&lt;3000),"nt",IF(SMALL(Youth!F:F,K29)&gt;3000,"",SMALL(Youth!F:F,K29))),"")</f>
        <v/>
      </c>
      <c r="E29" s="115" t="str">
        <f>IF(D29="nt",IFERROR(SMALL(Youth!F:F,K29),""),IF(D29&gt;3000,"",IFERROR(SMALL(Youth!F:F,K29),"")))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IFERROR(IF(INDEX(Youth!$A:$F,MATCH('Youth Results'!$E30,Youth!$F:$F,0),1)&gt;0,INDEX(Youth!$A:$F,MATCH('Youth Results'!$E30,Youth!$F:$F,0),1),""),"")</f>
        <v/>
      </c>
      <c r="B30" s="84" t="str">
        <f>IFERROR(IF(INDEX(Youth!$A:$F,MATCH('Youth Results'!$E30,Youth!$F:$F,0),2)&gt;0,INDEX(Youth!$A:$F,MATCH('Youth Results'!$E30,Youth!$F:$F,0),2),""),"")</f>
        <v/>
      </c>
      <c r="C30" s="84" t="str">
        <f>IFERROR(IF(INDEX(Youth!$A:$F,MATCH('Youth Results'!$E30,Youth!$F:$F,0),3)&gt;0,INDEX(Youth!$A:$F,MATCH('Youth Results'!$E30,Youth!$F:$F,0),3),""),"")</f>
        <v/>
      </c>
      <c r="D30" s="85" t="str">
        <f>IFERROR(IF(AND(SMALL(Youth!F:F,K30)&gt;1000,SMALL(Youth!F:F,K30)&lt;3000),"nt",IF(SMALL(Youth!F:F,K30)&gt;3000,"",SMALL(Youth!F:F,K30))),"")</f>
        <v/>
      </c>
      <c r="E30" s="115" t="str">
        <f>IF(D30="nt",IFERROR(SMALL(Youth!F:F,K30),""),IF(D30&gt;3000,"",IFERROR(SMALL(Youth!F:F,K30),"")))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IFERROR(IF(INDEX(Youth!$A:$F,MATCH('Youth Results'!$E31,Youth!$F:$F,0),1)&gt;0,INDEX(Youth!$A:$F,MATCH('Youth Results'!$E31,Youth!$F:$F,0),1),""),"")</f>
        <v/>
      </c>
      <c r="B31" s="84" t="str">
        <f>IFERROR(IF(INDEX(Youth!$A:$F,MATCH('Youth Results'!$E31,Youth!$F:$F,0),2)&gt;0,INDEX(Youth!$A:$F,MATCH('Youth Results'!$E31,Youth!$F:$F,0),2),""),"")</f>
        <v/>
      </c>
      <c r="C31" s="84" t="str">
        <f>IFERROR(IF(INDEX(Youth!$A:$F,MATCH('Youth Results'!$E31,Youth!$F:$F,0),3)&gt;0,INDEX(Youth!$A:$F,MATCH('Youth Results'!$E31,Youth!$F:$F,0),3),""),"")</f>
        <v/>
      </c>
      <c r="D31" s="85" t="str">
        <f>IFERROR(IF(AND(SMALL(Youth!F:F,K31)&gt;1000,SMALL(Youth!F:F,K31)&lt;3000),"nt",IF(SMALL(Youth!F:F,K31)&gt;3000,"",SMALL(Youth!F:F,K31))),"")</f>
        <v/>
      </c>
      <c r="E31" s="115" t="str">
        <f>IF(D31="nt",IFERROR(SMALL(Youth!F:F,K31),""),IF(D31&gt;3000,"",IFERROR(SMALL(Youth!F:F,K31),"")))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IFERROR(IF(INDEX(Youth!$A:$F,MATCH('Youth Results'!$E32,Youth!$F:$F,0),1)&gt;0,INDEX(Youth!$A:$F,MATCH('Youth Results'!$E32,Youth!$F:$F,0),1),""),"")</f>
        <v/>
      </c>
      <c r="B32" s="84" t="str">
        <f>IFERROR(IF(INDEX(Youth!$A:$F,MATCH('Youth Results'!$E32,Youth!$F:$F,0),2)&gt;0,INDEX(Youth!$A:$F,MATCH('Youth Results'!$E32,Youth!$F:$F,0),2),""),"")</f>
        <v/>
      </c>
      <c r="C32" s="84" t="str">
        <f>IFERROR(IF(INDEX(Youth!$A:$F,MATCH('Youth Results'!$E32,Youth!$F:$F,0),3)&gt;0,INDEX(Youth!$A:$F,MATCH('Youth Results'!$E32,Youth!$F:$F,0),3),""),"")</f>
        <v/>
      </c>
      <c r="D32" s="85" t="str">
        <f>IFERROR(IF(AND(SMALL(Youth!F:F,K32)&gt;1000,SMALL(Youth!F:F,K32)&lt;3000),"nt",IF(SMALL(Youth!F:F,K32)&gt;3000,"",SMALL(Youth!F:F,K32))),"")</f>
        <v/>
      </c>
      <c r="E32" s="115" t="str">
        <f>IF(D32="nt",IFERROR(SMALL(Youth!F:F,K32),""),IF(D32&gt;3000,"",IFERROR(SMALL(Youth!F:F,K32),"")))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IFERROR(IF(INDEX(Youth!$A:$F,MATCH('Youth Results'!$E33,Youth!$F:$F,0),1)&gt;0,INDEX(Youth!$A:$F,MATCH('Youth Results'!$E33,Youth!$F:$F,0),1),""),"")</f>
        <v/>
      </c>
      <c r="B33" s="84" t="str">
        <f>IFERROR(IF(INDEX(Youth!$A:$F,MATCH('Youth Results'!$E33,Youth!$F:$F,0),2)&gt;0,INDEX(Youth!$A:$F,MATCH('Youth Results'!$E33,Youth!$F:$F,0),2),""),"")</f>
        <v/>
      </c>
      <c r="C33" s="84" t="str">
        <f>IFERROR(IF(INDEX(Youth!$A:$F,MATCH('Youth Results'!$E33,Youth!$F:$F,0),3)&gt;0,INDEX(Youth!$A:$F,MATCH('Youth Results'!$E33,Youth!$F:$F,0),3),""),"")</f>
        <v/>
      </c>
      <c r="D33" s="85" t="str">
        <f>IFERROR(IF(AND(SMALL(Youth!F:F,K33)&gt;1000,SMALL(Youth!F:F,K33)&lt;3000),"nt",IF(SMALL(Youth!F:F,K33)&gt;3000,"",SMALL(Youth!F:F,K33))),"")</f>
        <v/>
      </c>
      <c r="E33" s="115" t="str">
        <f>IF(D33="nt",IFERROR(SMALL(Youth!F:F,K33),""),IF(D33&gt;3000,"",IFERROR(SMALL(Youth!F:F,K33),"")))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IFERROR(IF(INDEX(Youth!$A:$F,MATCH('Youth Results'!$E34,Youth!$F:$F,0),1)&gt;0,INDEX(Youth!$A:$F,MATCH('Youth Results'!$E34,Youth!$F:$F,0),1),""),"")</f>
        <v/>
      </c>
      <c r="B34" s="84" t="str">
        <f>IFERROR(IF(INDEX(Youth!$A:$F,MATCH('Youth Results'!$E34,Youth!$F:$F,0),2)&gt;0,INDEX(Youth!$A:$F,MATCH('Youth Results'!$E34,Youth!$F:$F,0),2),""),"")</f>
        <v/>
      </c>
      <c r="C34" s="84" t="str">
        <f>IFERROR(IF(INDEX(Youth!$A:$F,MATCH('Youth Results'!$E34,Youth!$F:$F,0),3)&gt;0,INDEX(Youth!$A:$F,MATCH('Youth Results'!$E34,Youth!$F:$F,0),3),""),"")</f>
        <v/>
      </c>
      <c r="D34" s="85" t="str">
        <f>IFERROR(IF(AND(SMALL(Youth!F:F,K34)&gt;1000,SMALL(Youth!F:F,K34)&lt;3000),"nt",IF(SMALL(Youth!F:F,K34)&gt;3000,"",SMALL(Youth!F:F,K34))),"")</f>
        <v/>
      </c>
      <c r="E34" s="115" t="str">
        <f>IF(D34="nt",IFERROR(SMALL(Youth!F:F,K34),""),IF(D34&gt;3000,"",IFERROR(SMALL(Youth!F:F,K34),"")))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IFERROR(IF(INDEX(Youth!$A:$F,MATCH('Youth Results'!$E35,Youth!$F:$F,0),1)&gt;0,INDEX(Youth!$A:$F,MATCH('Youth Results'!$E35,Youth!$F:$F,0),1),""),"")</f>
        <v/>
      </c>
      <c r="B35" s="84" t="str">
        <f>IFERROR(IF(INDEX(Youth!$A:$F,MATCH('Youth Results'!$E35,Youth!$F:$F,0),2)&gt;0,INDEX(Youth!$A:$F,MATCH('Youth Results'!$E35,Youth!$F:$F,0),2),""),"")</f>
        <v/>
      </c>
      <c r="C35" s="84" t="str">
        <f>IFERROR(IF(INDEX(Youth!$A:$F,MATCH('Youth Results'!$E35,Youth!$F:$F,0),3)&gt;0,INDEX(Youth!$A:$F,MATCH('Youth Results'!$E35,Youth!$F:$F,0),3),""),"")</f>
        <v/>
      </c>
      <c r="D35" s="85" t="str">
        <f>IFERROR(IF(AND(SMALL(Youth!F:F,K35)&gt;1000,SMALL(Youth!F:F,K35)&lt;3000),"nt",IF(SMALL(Youth!F:F,K35)&gt;3000,"",SMALL(Youth!F:F,K35))),"")</f>
        <v/>
      </c>
      <c r="E35" s="115" t="str">
        <f>IF(D35="nt",IFERROR(SMALL(Youth!F:F,K35),""),IF(D35&gt;3000,"",IFERROR(SMALL(Youth!F:F,K35),"")))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IFERROR(IF(INDEX(Youth!$A:$F,MATCH('Youth Results'!$E36,Youth!$F:$F,0),1)&gt;0,INDEX(Youth!$A:$F,MATCH('Youth Results'!$E36,Youth!$F:$F,0),1),""),"")</f>
        <v/>
      </c>
      <c r="B36" s="84" t="str">
        <f>IFERROR(IF(INDEX(Youth!$A:$F,MATCH('Youth Results'!$E36,Youth!$F:$F,0),2)&gt;0,INDEX(Youth!$A:$F,MATCH('Youth Results'!$E36,Youth!$F:$F,0),2),""),"")</f>
        <v/>
      </c>
      <c r="C36" s="84" t="str">
        <f>IFERROR(IF(INDEX(Youth!$A:$F,MATCH('Youth Results'!$E36,Youth!$F:$F,0),3)&gt;0,INDEX(Youth!$A:$F,MATCH('Youth Results'!$E36,Youth!$F:$F,0),3),""),"")</f>
        <v/>
      </c>
      <c r="D36" s="85" t="str">
        <f>IFERROR(IF(AND(SMALL(Youth!F:F,K36)&gt;1000,SMALL(Youth!F:F,K36)&lt;3000),"nt",IF(SMALL(Youth!F:F,K36)&gt;3000,"",SMALL(Youth!F:F,K36))),"")</f>
        <v/>
      </c>
      <c r="E36" s="115" t="str">
        <f>IF(D36="nt",IFERROR(SMALL(Youth!F:F,K36),""),IF(D36&gt;3000,"",IFERROR(SMALL(Youth!F:F,K36),"")))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IFERROR(IF(INDEX(Youth!$A:$F,MATCH('Youth Results'!$E37,Youth!$F:$F,0),1)&gt;0,INDEX(Youth!$A:$F,MATCH('Youth Results'!$E37,Youth!$F:$F,0),1),""),"")</f>
        <v/>
      </c>
      <c r="B37" s="84" t="str">
        <f>IFERROR(IF(INDEX(Youth!$A:$F,MATCH('Youth Results'!$E37,Youth!$F:$F,0),2)&gt;0,INDEX(Youth!$A:$F,MATCH('Youth Results'!$E37,Youth!$F:$F,0),2),""),"")</f>
        <v/>
      </c>
      <c r="C37" s="84" t="str">
        <f>IFERROR(IF(INDEX(Youth!$A:$F,MATCH('Youth Results'!$E37,Youth!$F:$F,0),3)&gt;0,INDEX(Youth!$A:$F,MATCH('Youth Results'!$E37,Youth!$F:$F,0),3),""),"")</f>
        <v/>
      </c>
      <c r="D37" s="85" t="str">
        <f>IFERROR(IF(AND(SMALL(Youth!F:F,K37)&gt;1000,SMALL(Youth!F:F,K37)&lt;3000),"nt",IF(SMALL(Youth!F:F,K37)&gt;3000,"",SMALL(Youth!F:F,K37))),"")</f>
        <v/>
      </c>
      <c r="E37" s="115" t="str">
        <f>IF(D37="nt",IFERROR(SMALL(Youth!F:F,K37),""),IF(D37&gt;3000,"",IFERROR(SMALL(Youth!F:F,K37),"")))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IFERROR(IF(INDEX(Youth!$A:$F,MATCH('Youth Results'!$E38,Youth!$F:$F,0),1)&gt;0,INDEX(Youth!$A:$F,MATCH('Youth Results'!$E38,Youth!$F:$F,0),1),""),"")</f>
        <v/>
      </c>
      <c r="B38" s="84" t="str">
        <f>IFERROR(IF(INDEX(Youth!$A:$F,MATCH('Youth Results'!$E38,Youth!$F:$F,0),2)&gt;0,INDEX(Youth!$A:$F,MATCH('Youth Results'!$E38,Youth!$F:$F,0),2),""),"")</f>
        <v/>
      </c>
      <c r="C38" s="84" t="str">
        <f>IFERROR(IF(INDEX(Youth!$A:$F,MATCH('Youth Results'!$E38,Youth!$F:$F,0),3)&gt;0,INDEX(Youth!$A:$F,MATCH('Youth Results'!$E38,Youth!$F:$F,0),3),""),"")</f>
        <v/>
      </c>
      <c r="D38" s="85" t="str">
        <f>IFERROR(IF(AND(SMALL(Youth!F:F,K38)&gt;1000,SMALL(Youth!F:F,K38)&lt;3000),"nt",IF(SMALL(Youth!F:F,K38)&gt;3000,"",SMALL(Youth!F:F,K38))),"")</f>
        <v/>
      </c>
      <c r="E38" s="115" t="str">
        <f>IF(D38="nt",IFERROR(SMALL(Youth!F:F,K38),""),IF(D38&gt;3000,"",IFERROR(SMALL(Youth!F:F,K38),"")))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IFERROR(IF(INDEX(Youth!$A:$F,MATCH('Youth Results'!$E39,Youth!$F:$F,0),1)&gt;0,INDEX(Youth!$A:$F,MATCH('Youth Results'!$E39,Youth!$F:$F,0),1),""),"")</f>
        <v/>
      </c>
      <c r="B39" s="84" t="str">
        <f>IFERROR(IF(INDEX(Youth!$A:$F,MATCH('Youth Results'!$E39,Youth!$F:$F,0),2)&gt;0,INDEX(Youth!$A:$F,MATCH('Youth Results'!$E39,Youth!$F:$F,0),2),""),"")</f>
        <v/>
      </c>
      <c r="C39" s="84" t="str">
        <f>IFERROR(IF(INDEX(Youth!$A:$F,MATCH('Youth Results'!$E39,Youth!$F:$F,0),3)&gt;0,INDEX(Youth!$A:$F,MATCH('Youth Results'!$E39,Youth!$F:$F,0),3),""),"")</f>
        <v/>
      </c>
      <c r="D39" s="85" t="str">
        <f>IFERROR(IF(AND(SMALL(Youth!F:F,K39)&gt;1000,SMALL(Youth!F:F,K39)&lt;3000),"nt",IF(SMALL(Youth!F:F,K39)&gt;3000,"",SMALL(Youth!F:F,K39))),"")</f>
        <v/>
      </c>
      <c r="E39" s="115" t="str">
        <f>IF(D39="nt",IFERROR(SMALL(Youth!F:F,K39),""),IF(D39&gt;3000,"",IFERROR(SMALL(Youth!F:F,K39),"")))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IFERROR(IF(INDEX(Youth!$A:$F,MATCH('Youth Results'!$E40,Youth!$F:$F,0),1)&gt;0,INDEX(Youth!$A:$F,MATCH('Youth Results'!$E40,Youth!$F:$F,0),1),""),"")</f>
        <v/>
      </c>
      <c r="B40" s="84" t="str">
        <f>IFERROR(IF(INDEX(Youth!$A:$F,MATCH('Youth Results'!$E40,Youth!$F:$F,0),2)&gt;0,INDEX(Youth!$A:$F,MATCH('Youth Results'!$E40,Youth!$F:$F,0),2),""),"")</f>
        <v/>
      </c>
      <c r="C40" s="84" t="str">
        <f>IFERROR(IF(INDEX(Youth!$A:$F,MATCH('Youth Results'!$E40,Youth!$F:$F,0),3)&gt;0,INDEX(Youth!$A:$F,MATCH('Youth Results'!$E40,Youth!$F:$F,0),3),""),"")</f>
        <v/>
      </c>
      <c r="D40" s="85" t="str">
        <f>IFERROR(IF(AND(SMALL(Youth!F:F,K40)&gt;1000,SMALL(Youth!F:F,K40)&lt;3000),"nt",IF(SMALL(Youth!F:F,K40)&gt;3000,"",SMALL(Youth!F:F,K40))),"")</f>
        <v/>
      </c>
      <c r="E40" s="115" t="str">
        <f>IF(D40="nt",IFERROR(SMALL(Youth!F:F,K40),""),IF(D40&gt;3000,"",IFERROR(SMALL(Youth!F:F,K40),"")))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IFERROR(IF(INDEX(Youth!$A:$F,MATCH('Youth Results'!$E41,Youth!$F:$F,0),1)&gt;0,INDEX(Youth!$A:$F,MATCH('Youth Results'!$E41,Youth!$F:$F,0),1),""),"")</f>
        <v/>
      </c>
      <c r="B41" s="84" t="str">
        <f>IFERROR(IF(INDEX(Youth!$A:$F,MATCH('Youth Results'!$E41,Youth!$F:$F,0),2)&gt;0,INDEX(Youth!$A:$F,MATCH('Youth Results'!$E41,Youth!$F:$F,0),2),""),"")</f>
        <v/>
      </c>
      <c r="C41" s="84" t="str">
        <f>IFERROR(IF(INDEX(Youth!$A:$F,MATCH('Youth Results'!$E41,Youth!$F:$F,0),3)&gt;0,INDEX(Youth!$A:$F,MATCH('Youth Results'!$E41,Youth!$F:$F,0),3),""),"")</f>
        <v/>
      </c>
      <c r="D41" s="85" t="str">
        <f>IFERROR(IF(AND(SMALL(Youth!F:F,K41)&gt;1000,SMALL(Youth!F:F,K41)&lt;3000),"nt",IF(SMALL(Youth!F:F,K41)&gt;3000,"",SMALL(Youth!F:F,K41))),"")</f>
        <v/>
      </c>
      <c r="E41" s="115" t="str">
        <f>IF(D41="nt",IFERROR(SMALL(Youth!F:F,K41),""),IF(D41&gt;3000,"",IFERROR(SMALL(Youth!F:F,K41),"")))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IFERROR(IF(INDEX(Youth!$A:$F,MATCH('Youth Results'!$E42,Youth!$F:$F,0),1)&gt;0,INDEX(Youth!$A:$F,MATCH('Youth Results'!$E42,Youth!$F:$F,0),1),""),"")</f>
        <v/>
      </c>
      <c r="B42" s="84" t="str">
        <f>IFERROR(IF(INDEX(Youth!$A:$F,MATCH('Youth Results'!$E42,Youth!$F:$F,0),2)&gt;0,INDEX(Youth!$A:$F,MATCH('Youth Results'!$E42,Youth!$F:$F,0),2),""),"")</f>
        <v/>
      </c>
      <c r="C42" s="84" t="str">
        <f>IFERROR(IF(INDEX(Youth!$A:$F,MATCH('Youth Results'!$E42,Youth!$F:$F,0),3)&gt;0,INDEX(Youth!$A:$F,MATCH('Youth Results'!$E42,Youth!$F:$F,0),3),""),"")</f>
        <v/>
      </c>
      <c r="D42" s="85" t="str">
        <f>IFERROR(IF(AND(SMALL(Youth!F:F,K42)&gt;1000,SMALL(Youth!F:F,K42)&lt;3000),"nt",IF(SMALL(Youth!F:F,K42)&gt;3000,"",SMALL(Youth!F:F,K42))),"")</f>
        <v/>
      </c>
      <c r="E42" s="115" t="str">
        <f>IF(D42="nt",IFERROR(SMALL(Youth!F:F,K42),""),IF(D42&gt;3000,"",IFERROR(SMALL(Youth!F:F,K42),"")))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IFERROR(IF(INDEX(Youth!$A:$F,MATCH('Youth Results'!$E43,Youth!$F:$F,0),1)&gt;0,INDEX(Youth!$A:$F,MATCH('Youth Results'!$E43,Youth!$F:$F,0),1),""),"")</f>
        <v/>
      </c>
      <c r="B43" s="84" t="str">
        <f>IFERROR(IF(INDEX(Youth!$A:$F,MATCH('Youth Results'!$E43,Youth!$F:$F,0),2)&gt;0,INDEX(Youth!$A:$F,MATCH('Youth Results'!$E43,Youth!$F:$F,0),2),""),"")</f>
        <v/>
      </c>
      <c r="C43" s="84" t="str">
        <f>IFERROR(IF(INDEX(Youth!$A:$F,MATCH('Youth Results'!$E43,Youth!$F:$F,0),3)&gt;0,INDEX(Youth!$A:$F,MATCH('Youth Results'!$E43,Youth!$F:$F,0),3),""),"")</f>
        <v/>
      </c>
      <c r="D43" s="85" t="str">
        <f>IFERROR(IF(AND(SMALL(Youth!F:F,K43)&gt;1000,SMALL(Youth!F:F,K43)&lt;3000),"nt",IF(SMALL(Youth!F:F,K43)&gt;3000,"",SMALL(Youth!F:F,K43))),"")</f>
        <v/>
      </c>
      <c r="E43" s="115" t="str">
        <f>IF(D43="nt",IFERROR(SMALL(Youth!F:F,K43),""),IF(D43&gt;3000,"",IFERROR(SMALL(Youth!F:F,K43),"")))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IFERROR(IF(INDEX(Youth!$A:$F,MATCH('Youth Results'!$E44,Youth!$F:$F,0),1)&gt;0,INDEX(Youth!$A:$F,MATCH('Youth Results'!$E44,Youth!$F:$F,0),1),""),"")</f>
        <v/>
      </c>
      <c r="B44" s="84" t="str">
        <f>IFERROR(IF(INDEX(Youth!$A:$F,MATCH('Youth Results'!$E44,Youth!$F:$F,0),2)&gt;0,INDEX(Youth!$A:$F,MATCH('Youth Results'!$E44,Youth!$F:$F,0),2),""),"")</f>
        <v/>
      </c>
      <c r="C44" s="84" t="str">
        <f>IFERROR(IF(INDEX(Youth!$A:$F,MATCH('Youth Results'!$E44,Youth!$F:$F,0),3)&gt;0,INDEX(Youth!$A:$F,MATCH('Youth Results'!$E44,Youth!$F:$F,0),3),""),"")</f>
        <v/>
      </c>
      <c r="D44" s="85" t="str">
        <f>IFERROR(IF(AND(SMALL(Youth!F:F,K44)&gt;1000,SMALL(Youth!F:F,K44)&lt;3000),"nt",IF(SMALL(Youth!F:F,K44)&gt;3000,"",SMALL(Youth!F:F,K44))),"")</f>
        <v/>
      </c>
      <c r="E44" s="115" t="str">
        <f>IF(D44="nt",IFERROR(SMALL(Youth!F:F,K44),""),IF(D44&gt;3000,"",IFERROR(SMALL(Youth!F:F,K44),"")))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IFERROR(IF(INDEX(Youth!$A:$F,MATCH('Youth Results'!$E45,Youth!$F:$F,0),1)&gt;0,INDEX(Youth!$A:$F,MATCH('Youth Results'!$E45,Youth!$F:$F,0),1),""),"")</f>
        <v/>
      </c>
      <c r="B45" s="84" t="str">
        <f>IFERROR(IF(INDEX(Youth!$A:$F,MATCH('Youth Results'!$E45,Youth!$F:$F,0),2)&gt;0,INDEX(Youth!$A:$F,MATCH('Youth Results'!$E45,Youth!$F:$F,0),2),""),"")</f>
        <v/>
      </c>
      <c r="C45" s="84" t="str">
        <f>IFERROR(IF(INDEX(Youth!$A:$F,MATCH('Youth Results'!$E45,Youth!$F:$F,0),3)&gt;0,INDEX(Youth!$A:$F,MATCH('Youth Results'!$E45,Youth!$F:$F,0),3),""),"")</f>
        <v/>
      </c>
      <c r="D45" s="85" t="str">
        <f>IFERROR(IF(AND(SMALL(Youth!F:F,K45)&gt;1000,SMALL(Youth!F:F,K45)&lt;3000),"nt",IF(SMALL(Youth!F:F,K45)&gt;3000,"",SMALL(Youth!F:F,K45))),"")</f>
        <v/>
      </c>
      <c r="E45" s="115" t="str">
        <f>IF(D45="nt",IFERROR(SMALL(Youth!F:F,K45),""),IF(D45&gt;3000,"",IFERROR(SMALL(Youth!F:F,K45),"")))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IFERROR(IF(INDEX(Youth!$A:$F,MATCH('Youth Results'!$E46,Youth!$F:$F,0),1)&gt;0,INDEX(Youth!$A:$F,MATCH('Youth Results'!$E46,Youth!$F:$F,0),1),""),"")</f>
        <v/>
      </c>
      <c r="B46" s="84" t="str">
        <f>IFERROR(IF(INDEX(Youth!$A:$F,MATCH('Youth Results'!$E46,Youth!$F:$F,0),2)&gt;0,INDEX(Youth!$A:$F,MATCH('Youth Results'!$E46,Youth!$F:$F,0),2),""),"")</f>
        <v/>
      </c>
      <c r="C46" s="84" t="str">
        <f>IFERROR(IF(INDEX(Youth!$A:$F,MATCH('Youth Results'!$E46,Youth!$F:$F,0),3)&gt;0,INDEX(Youth!$A:$F,MATCH('Youth Results'!$E46,Youth!$F:$F,0),3),""),"")</f>
        <v/>
      </c>
      <c r="D46" s="85" t="str">
        <f>IFERROR(IF(AND(SMALL(Youth!F:F,K46)&gt;1000,SMALL(Youth!F:F,K46)&lt;3000),"nt",IF(SMALL(Youth!F:F,K46)&gt;3000,"",SMALL(Youth!F:F,K46))),"")</f>
        <v/>
      </c>
      <c r="E46" s="115" t="str">
        <f>IF(D46="nt",IFERROR(SMALL(Youth!F:F,K46),""),IF(D46&gt;3000,"",IFERROR(SMALL(Youth!F:F,K46),"")))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IFERROR(IF(INDEX(Youth!$A:$F,MATCH('Youth Results'!$E47,Youth!$F:$F,0),1)&gt;0,INDEX(Youth!$A:$F,MATCH('Youth Results'!$E47,Youth!$F:$F,0),1),""),"")</f>
        <v/>
      </c>
      <c r="B47" s="84" t="str">
        <f>IFERROR(IF(INDEX(Youth!$A:$F,MATCH('Youth Results'!$E47,Youth!$F:$F,0),2)&gt;0,INDEX(Youth!$A:$F,MATCH('Youth Results'!$E47,Youth!$F:$F,0),2),""),"")</f>
        <v/>
      </c>
      <c r="C47" s="84" t="str">
        <f>IFERROR(IF(INDEX(Youth!$A:$F,MATCH('Youth Results'!$E47,Youth!$F:$F,0),3)&gt;0,INDEX(Youth!$A:$F,MATCH('Youth Results'!$E47,Youth!$F:$F,0),3),""),"")</f>
        <v/>
      </c>
      <c r="D47" s="85" t="str">
        <f>IFERROR(IF(AND(SMALL(Youth!F:F,K47)&gt;1000,SMALL(Youth!F:F,K47)&lt;3000),"nt",IF(SMALL(Youth!F:F,K47)&gt;3000,"",SMALL(Youth!F:F,K47))),"")</f>
        <v/>
      </c>
      <c r="E47" s="115" t="str">
        <f>IF(D47="nt",IFERROR(SMALL(Youth!F:F,K47),""),IF(D47&gt;3000,"",IFERROR(SMALL(Youth!F:F,K47),"")))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IFERROR(IF(INDEX(Youth!$A:$F,MATCH('Youth Results'!$E48,Youth!$F:$F,0),1)&gt;0,INDEX(Youth!$A:$F,MATCH('Youth Results'!$E48,Youth!$F:$F,0),1),""),"")</f>
        <v/>
      </c>
      <c r="B48" s="84" t="str">
        <f>IFERROR(IF(INDEX(Youth!$A:$F,MATCH('Youth Results'!$E48,Youth!$F:$F,0),2)&gt;0,INDEX(Youth!$A:$F,MATCH('Youth Results'!$E48,Youth!$F:$F,0),2),""),"")</f>
        <v/>
      </c>
      <c r="C48" s="84" t="str">
        <f>IFERROR(IF(INDEX(Youth!$A:$F,MATCH('Youth Results'!$E48,Youth!$F:$F,0),3)&gt;0,INDEX(Youth!$A:$F,MATCH('Youth Results'!$E48,Youth!$F:$F,0),3),""),"")</f>
        <v/>
      </c>
      <c r="D48" s="85" t="str">
        <f>IFERROR(IF(AND(SMALL(Youth!F:F,K48)&gt;1000,SMALL(Youth!F:F,K48)&lt;3000),"nt",IF(SMALL(Youth!F:F,K48)&gt;3000,"",SMALL(Youth!F:F,K48))),"")</f>
        <v/>
      </c>
      <c r="E48" s="115" t="str">
        <f>IF(D48="nt",IFERROR(SMALL(Youth!F:F,K48),""),IF(D48&gt;3000,"",IFERROR(SMALL(Youth!F:F,K48),"")))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IFERROR(IF(INDEX(Youth!$A:$F,MATCH('Youth Results'!$E49,Youth!$F:$F,0),1)&gt;0,INDEX(Youth!$A:$F,MATCH('Youth Results'!$E49,Youth!$F:$F,0),1),""),"")</f>
        <v/>
      </c>
      <c r="B49" s="84" t="str">
        <f>IFERROR(IF(INDEX(Youth!$A:$F,MATCH('Youth Results'!$E49,Youth!$F:$F,0),2)&gt;0,INDEX(Youth!$A:$F,MATCH('Youth Results'!$E49,Youth!$F:$F,0),2),""),"")</f>
        <v/>
      </c>
      <c r="C49" s="84" t="str">
        <f>IFERROR(IF(INDEX(Youth!$A:$F,MATCH('Youth Results'!$E49,Youth!$F:$F,0),3)&gt;0,INDEX(Youth!$A:$F,MATCH('Youth Results'!$E49,Youth!$F:$F,0),3),""),"")</f>
        <v/>
      </c>
      <c r="D49" s="85" t="str">
        <f>IFERROR(IF(AND(SMALL(Youth!F:F,K49)&gt;1000,SMALL(Youth!F:F,K49)&lt;3000),"nt",IF(SMALL(Youth!F:F,K49)&gt;3000,"",SMALL(Youth!F:F,K49))),"")</f>
        <v/>
      </c>
      <c r="E49" s="115" t="str">
        <f>IF(D49="nt",IFERROR(SMALL(Youth!F:F,K49),""),IF(D49&gt;3000,"",IFERROR(SMALL(Youth!F:F,K49),"")))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IFERROR(IF(INDEX(Youth!$A:$F,MATCH('Youth Results'!$E50,Youth!$F:$F,0),1)&gt;0,INDEX(Youth!$A:$F,MATCH('Youth Results'!$E50,Youth!$F:$F,0),1),""),"")</f>
        <v/>
      </c>
      <c r="B50" s="84" t="str">
        <f>IFERROR(IF(INDEX(Youth!$A:$F,MATCH('Youth Results'!$E50,Youth!$F:$F,0),2)&gt;0,INDEX(Youth!$A:$F,MATCH('Youth Results'!$E50,Youth!$F:$F,0),2),""),"")</f>
        <v/>
      </c>
      <c r="C50" s="84" t="str">
        <f>IFERROR(IF(INDEX(Youth!$A:$F,MATCH('Youth Results'!$E50,Youth!$F:$F,0),3)&gt;0,INDEX(Youth!$A:$F,MATCH('Youth Results'!$E50,Youth!$F:$F,0),3),""),"")</f>
        <v/>
      </c>
      <c r="D50" s="85" t="str">
        <f>IFERROR(IF(AND(SMALL(Youth!F:F,K50)&gt;1000,SMALL(Youth!F:F,K50)&lt;3000),"nt",IF(SMALL(Youth!F:F,K50)&gt;3000,"",SMALL(Youth!F:F,K50))),"")</f>
        <v/>
      </c>
      <c r="E50" s="115" t="str">
        <f>IF(D50="nt",IFERROR(SMALL(Youth!F:F,K50),""),IF(D50&gt;3000,"",IFERROR(SMALL(Youth!F:F,K50),"")))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IFERROR(IF(INDEX(Youth!$A:$F,MATCH('Youth Results'!$E51,Youth!$F:$F,0),1)&gt;0,INDEX(Youth!$A:$F,MATCH('Youth Results'!$E51,Youth!$F:$F,0),1),""),"")</f>
        <v/>
      </c>
      <c r="B51" s="84" t="str">
        <f>IFERROR(IF(INDEX(Youth!$A:$F,MATCH('Youth Results'!$E51,Youth!$F:$F,0),2)&gt;0,INDEX(Youth!$A:$F,MATCH('Youth Results'!$E51,Youth!$F:$F,0),2),""),"")</f>
        <v/>
      </c>
      <c r="C51" s="84" t="str">
        <f>IFERROR(IF(INDEX(Youth!$A:$F,MATCH('Youth Results'!$E51,Youth!$F:$F,0),3)&gt;0,INDEX(Youth!$A:$F,MATCH('Youth Results'!$E51,Youth!$F:$F,0),3),""),"")</f>
        <v/>
      </c>
      <c r="D51" s="85" t="str">
        <f>IFERROR(IF(AND(SMALL(Youth!F:F,K51)&gt;1000,SMALL(Youth!F:F,K51)&lt;3000),"nt",IF(SMALL(Youth!F:F,K51)&gt;3000,"",SMALL(Youth!F:F,K51))),"")</f>
        <v/>
      </c>
      <c r="E51" s="115" t="str">
        <f>IF(D51="nt",IFERROR(SMALL(Youth!F:F,K51),""),IF(D51&gt;3000,"",IFERROR(SMALL(Youth!F:F,K51),"")))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IFERROR(IF(INDEX(Youth!$A:$F,MATCH('Youth Results'!$E52,Youth!$F:$F,0),1)&gt;0,INDEX(Youth!$A:$F,MATCH('Youth Results'!$E52,Youth!$F:$F,0),1),""),"")</f>
        <v/>
      </c>
      <c r="B52" s="84" t="str">
        <f>IFERROR(IF(INDEX(Youth!$A:$F,MATCH('Youth Results'!$E52,Youth!$F:$F,0),2)&gt;0,INDEX(Youth!$A:$F,MATCH('Youth Results'!$E52,Youth!$F:$F,0),2),""),"")</f>
        <v/>
      </c>
      <c r="C52" s="84" t="str">
        <f>IFERROR(IF(INDEX(Youth!$A:$F,MATCH('Youth Results'!$E52,Youth!$F:$F,0),3)&gt;0,INDEX(Youth!$A:$F,MATCH('Youth Results'!$E52,Youth!$F:$F,0),3),""),"")</f>
        <v/>
      </c>
      <c r="D52" s="85" t="str">
        <f>IFERROR(IF(AND(SMALL(Youth!F:F,K52)&gt;1000,SMALL(Youth!F:F,K52)&lt;3000),"nt",IF(SMALL(Youth!F:F,K52)&gt;3000,"",SMALL(Youth!F:F,K52))),"")</f>
        <v/>
      </c>
      <c r="E52" s="115" t="str">
        <f>IF(D52="nt",IFERROR(SMALL(Youth!F:F,K52),""),IF(D52&gt;3000,"",IFERROR(SMALL(Youth!F:F,K52),"")))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IFERROR(IF(INDEX(Youth!$A:$F,MATCH('Youth Results'!$E53,Youth!$F:$F,0),1)&gt;0,INDEX(Youth!$A:$F,MATCH('Youth Results'!$E53,Youth!$F:$F,0),1),""),"")</f>
        <v/>
      </c>
      <c r="B53" s="84" t="str">
        <f>IFERROR(IF(INDEX(Youth!$A:$F,MATCH('Youth Results'!$E53,Youth!$F:$F,0),2)&gt;0,INDEX(Youth!$A:$F,MATCH('Youth Results'!$E53,Youth!$F:$F,0),2),""),"")</f>
        <v/>
      </c>
      <c r="C53" s="84" t="str">
        <f>IFERROR(IF(INDEX(Youth!$A:$F,MATCH('Youth Results'!$E53,Youth!$F:$F,0),3)&gt;0,INDEX(Youth!$A:$F,MATCH('Youth Results'!$E53,Youth!$F:$F,0),3),""),"")</f>
        <v/>
      </c>
      <c r="D53" s="85" t="str">
        <f>IFERROR(IF(AND(SMALL(Youth!F:F,K53)&gt;1000,SMALL(Youth!F:F,K53)&lt;3000),"nt",IF(SMALL(Youth!F:F,K53)&gt;3000,"",SMALL(Youth!F:F,K53))),"")</f>
        <v/>
      </c>
      <c r="E53" s="115" t="str">
        <f>IF(D53="nt",IFERROR(SMALL(Youth!F:F,K53),""),IF(D53&gt;3000,"",IFERROR(SMALL(Youth!F:F,K53),"")))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IFERROR(IF(INDEX(Youth!$A:$F,MATCH('Youth Results'!$E54,Youth!$F:$F,0),1)&gt;0,INDEX(Youth!$A:$F,MATCH('Youth Results'!$E54,Youth!$F:$F,0),1),""),"")</f>
        <v/>
      </c>
      <c r="B54" s="84" t="str">
        <f>IFERROR(IF(INDEX(Youth!$A:$F,MATCH('Youth Results'!$E54,Youth!$F:$F,0),2)&gt;0,INDEX(Youth!$A:$F,MATCH('Youth Results'!$E54,Youth!$F:$F,0),2),""),"")</f>
        <v/>
      </c>
      <c r="C54" s="84" t="str">
        <f>IFERROR(IF(INDEX(Youth!$A:$F,MATCH('Youth Results'!$E54,Youth!$F:$F,0),3)&gt;0,INDEX(Youth!$A:$F,MATCH('Youth Results'!$E54,Youth!$F:$F,0),3),""),"")</f>
        <v/>
      </c>
      <c r="D54" s="85" t="str">
        <f>IFERROR(IF(AND(SMALL(Youth!F:F,K54)&gt;1000,SMALL(Youth!F:F,K54)&lt;3000),"nt",IF(SMALL(Youth!F:F,K54)&gt;3000,"",SMALL(Youth!F:F,K54))),"")</f>
        <v/>
      </c>
      <c r="E54" s="115" t="str">
        <f>IF(D54="nt",IFERROR(SMALL(Youth!F:F,K54),""),IF(D54&gt;3000,"",IFERROR(SMALL(Youth!F:F,K54),"")))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IFERROR(IF(INDEX(Youth!$A:$F,MATCH('Youth Results'!$E55,Youth!$F:$F,0),1)&gt;0,INDEX(Youth!$A:$F,MATCH('Youth Results'!$E55,Youth!$F:$F,0),1),""),"")</f>
        <v/>
      </c>
      <c r="B55" s="84" t="str">
        <f>IFERROR(IF(INDEX(Youth!$A:$F,MATCH('Youth Results'!$E55,Youth!$F:$F,0),2)&gt;0,INDEX(Youth!$A:$F,MATCH('Youth Results'!$E55,Youth!$F:$F,0),2),""),"")</f>
        <v/>
      </c>
      <c r="C55" s="84" t="str">
        <f>IFERROR(IF(INDEX(Youth!$A:$F,MATCH('Youth Results'!$E55,Youth!$F:$F,0),3)&gt;0,INDEX(Youth!$A:$F,MATCH('Youth Results'!$E55,Youth!$F:$F,0),3),""),"")</f>
        <v/>
      </c>
      <c r="D55" s="85" t="str">
        <f>IFERROR(IF(AND(SMALL(Youth!F:F,K55)&gt;1000,SMALL(Youth!F:F,K55)&lt;3000),"nt",IF(SMALL(Youth!F:F,K55)&gt;3000,"",SMALL(Youth!F:F,K55))),"")</f>
        <v/>
      </c>
      <c r="E55" s="115" t="str">
        <f>IF(D55="nt",IFERROR(SMALL(Youth!F:F,K55),""),IF(D55&gt;3000,"",IFERROR(SMALL(Youth!F:F,K55),"")))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IFERROR(IF(INDEX(Youth!$A:$F,MATCH('Youth Results'!$E56,Youth!$F:$F,0),1)&gt;0,INDEX(Youth!$A:$F,MATCH('Youth Results'!$E56,Youth!$F:$F,0),1),""),"")</f>
        <v/>
      </c>
      <c r="B56" s="84" t="str">
        <f>IFERROR(IF(INDEX(Youth!$A:$F,MATCH('Youth Results'!$E56,Youth!$F:$F,0),2)&gt;0,INDEX(Youth!$A:$F,MATCH('Youth Results'!$E56,Youth!$F:$F,0),2),""),"")</f>
        <v/>
      </c>
      <c r="C56" s="84" t="str">
        <f>IFERROR(IF(INDEX(Youth!$A:$F,MATCH('Youth Results'!$E56,Youth!$F:$F,0),3)&gt;0,INDEX(Youth!$A:$F,MATCH('Youth Results'!$E56,Youth!$F:$F,0),3),""),"")</f>
        <v/>
      </c>
      <c r="D56" s="85" t="str">
        <f>IFERROR(IF(AND(SMALL(Youth!F:F,K56)&gt;1000,SMALL(Youth!F:F,K56)&lt;3000),"nt",IF(SMALL(Youth!F:F,K56)&gt;3000,"",SMALL(Youth!F:F,K56))),"")</f>
        <v/>
      </c>
      <c r="E56" s="115" t="str">
        <f>IF(D56="nt",IFERROR(SMALL(Youth!F:F,K56),""),IF(D56&gt;3000,"",IFERROR(SMALL(Youth!F:F,K56),"")))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IFERROR(IF(INDEX(Youth!$A:$F,MATCH('Youth Results'!$E57,Youth!$F:$F,0),1)&gt;0,INDEX(Youth!$A:$F,MATCH('Youth Results'!$E57,Youth!$F:$F,0),1),""),"")</f>
        <v/>
      </c>
      <c r="B57" s="84" t="str">
        <f>IFERROR(IF(INDEX(Youth!$A:$F,MATCH('Youth Results'!$E57,Youth!$F:$F,0),2)&gt;0,INDEX(Youth!$A:$F,MATCH('Youth Results'!$E57,Youth!$F:$F,0),2),""),"")</f>
        <v/>
      </c>
      <c r="C57" s="84" t="str">
        <f>IFERROR(IF(INDEX(Youth!$A:$F,MATCH('Youth Results'!$E57,Youth!$F:$F,0),3)&gt;0,INDEX(Youth!$A:$F,MATCH('Youth Results'!$E57,Youth!$F:$F,0),3),""),"")</f>
        <v/>
      </c>
      <c r="D57" s="85" t="str">
        <f>IFERROR(IF(AND(SMALL(Youth!F:F,K57)&gt;1000,SMALL(Youth!F:F,K57)&lt;3000),"nt",IF(SMALL(Youth!F:F,K57)&gt;3000,"",SMALL(Youth!F:F,K57))),"")</f>
        <v/>
      </c>
      <c r="E57" s="115" t="str">
        <f>IF(D57="nt",IFERROR(SMALL(Youth!F:F,K57),""),IF(D57&gt;3000,"",IFERROR(SMALL(Youth!F:F,K57),"")))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IFERROR(IF(INDEX(Youth!$A:$F,MATCH('Youth Results'!$E58,Youth!$F:$F,0),1)&gt;0,INDEX(Youth!$A:$F,MATCH('Youth Results'!$E58,Youth!$F:$F,0),1),""),"")</f>
        <v/>
      </c>
      <c r="B58" s="84" t="str">
        <f>IFERROR(IF(INDEX(Youth!$A:$F,MATCH('Youth Results'!$E58,Youth!$F:$F,0),2)&gt;0,INDEX(Youth!$A:$F,MATCH('Youth Results'!$E58,Youth!$F:$F,0),2),""),"")</f>
        <v/>
      </c>
      <c r="C58" s="84" t="str">
        <f>IFERROR(IF(INDEX(Youth!$A:$F,MATCH('Youth Results'!$E58,Youth!$F:$F,0),3)&gt;0,INDEX(Youth!$A:$F,MATCH('Youth Results'!$E58,Youth!$F:$F,0),3),""),"")</f>
        <v/>
      </c>
      <c r="D58" s="85" t="str">
        <f>IFERROR(IF(AND(SMALL(Youth!F:F,K58)&gt;1000,SMALL(Youth!F:F,K58)&lt;3000),"nt",IF(SMALL(Youth!F:F,K58)&gt;3000,"",SMALL(Youth!F:F,K58))),"")</f>
        <v/>
      </c>
      <c r="E58" s="115" t="str">
        <f>IF(D58="nt",IFERROR(SMALL(Youth!F:F,K58),""),IF(D58&gt;3000,"",IFERROR(SMALL(Youth!F:F,K58),"")))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IFERROR(IF(INDEX(Youth!$A:$F,MATCH('Youth Results'!$E59,Youth!$F:$F,0),1)&gt;0,INDEX(Youth!$A:$F,MATCH('Youth Results'!$E59,Youth!$F:$F,0),1),""),"")</f>
        <v/>
      </c>
      <c r="B59" s="84" t="str">
        <f>IFERROR(IF(INDEX(Youth!$A:$F,MATCH('Youth Results'!$E59,Youth!$F:$F,0),2)&gt;0,INDEX(Youth!$A:$F,MATCH('Youth Results'!$E59,Youth!$F:$F,0),2),""),"")</f>
        <v/>
      </c>
      <c r="C59" s="84" t="str">
        <f>IFERROR(IF(INDEX(Youth!$A:$F,MATCH('Youth Results'!$E59,Youth!$F:$F,0),3)&gt;0,INDEX(Youth!$A:$F,MATCH('Youth Results'!$E59,Youth!$F:$F,0),3),""),"")</f>
        <v/>
      </c>
      <c r="D59" s="85" t="str">
        <f>IFERROR(IF(AND(SMALL(Youth!F:F,K59)&gt;1000,SMALL(Youth!F:F,K59)&lt;3000),"nt",IF(SMALL(Youth!F:F,K59)&gt;3000,"",SMALL(Youth!F:F,K59))),"")</f>
        <v/>
      </c>
      <c r="E59" s="115" t="str">
        <f>IF(D59="nt",IFERROR(SMALL(Youth!F:F,K59),""),IF(D59&gt;3000,"",IFERROR(SMALL(Youth!F:F,K59),"")))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IFERROR(IF(INDEX(Youth!$A:$F,MATCH('Youth Results'!$E60,Youth!$F:$F,0),1)&gt;0,INDEX(Youth!$A:$F,MATCH('Youth Results'!$E60,Youth!$F:$F,0),1),""),"")</f>
        <v/>
      </c>
      <c r="B60" s="84" t="str">
        <f>IFERROR(IF(INDEX(Youth!$A:$F,MATCH('Youth Results'!$E60,Youth!$F:$F,0),2)&gt;0,INDEX(Youth!$A:$F,MATCH('Youth Results'!$E60,Youth!$F:$F,0),2),""),"")</f>
        <v/>
      </c>
      <c r="C60" s="84" t="str">
        <f>IFERROR(IF(INDEX(Youth!$A:$F,MATCH('Youth Results'!$E60,Youth!$F:$F,0),3)&gt;0,INDEX(Youth!$A:$F,MATCH('Youth Results'!$E60,Youth!$F:$F,0),3),""),"")</f>
        <v/>
      </c>
      <c r="D60" s="85" t="str">
        <f>IFERROR(IF(AND(SMALL(Youth!F:F,K60)&gt;1000,SMALL(Youth!F:F,K60)&lt;3000),"nt",IF(SMALL(Youth!F:F,K60)&gt;3000,"",SMALL(Youth!F:F,K60))),"")</f>
        <v/>
      </c>
      <c r="E60" s="115" t="str">
        <f>IF(D60="nt",IFERROR(SMALL(Youth!F:F,K60),""),IF(D60&gt;3000,"",IFERROR(SMALL(Youth!F:F,K60),"")))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IFERROR(IF(INDEX(Youth!$A:$F,MATCH('Youth Results'!$E61,Youth!$F:$F,0),1)&gt;0,INDEX(Youth!$A:$F,MATCH('Youth Results'!$E61,Youth!$F:$F,0),1),""),"")</f>
        <v/>
      </c>
      <c r="B61" s="84" t="str">
        <f>IFERROR(IF(INDEX(Youth!$A:$F,MATCH('Youth Results'!$E61,Youth!$F:$F,0),2)&gt;0,INDEX(Youth!$A:$F,MATCH('Youth Results'!$E61,Youth!$F:$F,0),2),""),"")</f>
        <v/>
      </c>
      <c r="C61" s="84" t="str">
        <f>IFERROR(IF(INDEX(Youth!$A:$F,MATCH('Youth Results'!$E61,Youth!$F:$F,0),3)&gt;0,INDEX(Youth!$A:$F,MATCH('Youth Results'!$E61,Youth!$F:$F,0),3),""),"")</f>
        <v/>
      </c>
      <c r="D61" s="85" t="str">
        <f>IFERROR(IF(AND(SMALL(Youth!F:F,K61)&gt;1000,SMALL(Youth!F:F,K61)&lt;3000),"nt",IF(SMALL(Youth!F:F,K61)&gt;3000,"",SMALL(Youth!F:F,K61))),"")</f>
        <v/>
      </c>
      <c r="E61" s="115" t="str">
        <f>IF(D61="nt",IFERROR(SMALL(Youth!F:F,K61),""),IF(D61&gt;3000,"",IFERROR(SMALL(Youth!F:F,K61),"")))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IFERROR(IF(INDEX(Youth!$A:$F,MATCH('Youth Results'!$E62,Youth!$F:$F,0),1)&gt;0,INDEX(Youth!$A:$F,MATCH('Youth Results'!$E62,Youth!$F:$F,0),1),""),"")</f>
        <v/>
      </c>
      <c r="B62" s="84" t="str">
        <f>IFERROR(IF(INDEX(Youth!$A:$F,MATCH('Youth Results'!$E62,Youth!$F:$F,0),2)&gt;0,INDEX(Youth!$A:$F,MATCH('Youth Results'!$E62,Youth!$F:$F,0),2),""),"")</f>
        <v/>
      </c>
      <c r="C62" s="84" t="str">
        <f>IFERROR(IF(INDEX(Youth!$A:$F,MATCH('Youth Results'!$E62,Youth!$F:$F,0),3)&gt;0,INDEX(Youth!$A:$F,MATCH('Youth Results'!$E62,Youth!$F:$F,0),3),""),"")</f>
        <v/>
      </c>
      <c r="D62" s="85" t="str">
        <f>IFERROR(IF(AND(SMALL(Youth!F:F,K62)&gt;1000,SMALL(Youth!F:F,K62)&lt;3000),"nt",IF(SMALL(Youth!F:F,K62)&gt;3000,"",SMALL(Youth!F:F,K62))),"")</f>
        <v/>
      </c>
      <c r="E62" s="115" t="str">
        <f>IF(D62="nt",IFERROR(SMALL(Youth!F:F,K62),""),IF(D62&gt;3000,"",IFERROR(SMALL(Youth!F:F,K62),"")))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IFERROR(IF(INDEX(Youth!$A:$F,MATCH('Youth Results'!$E63,Youth!$F:$F,0),1)&gt;0,INDEX(Youth!$A:$F,MATCH('Youth Results'!$E63,Youth!$F:$F,0),1),""),"")</f>
        <v/>
      </c>
      <c r="B63" s="84" t="str">
        <f>IFERROR(IF(INDEX(Youth!$A:$F,MATCH('Youth Results'!$E63,Youth!$F:$F,0),2)&gt;0,INDEX(Youth!$A:$F,MATCH('Youth Results'!$E63,Youth!$F:$F,0),2),""),"")</f>
        <v/>
      </c>
      <c r="C63" s="84" t="str">
        <f>IFERROR(IF(INDEX(Youth!$A:$F,MATCH('Youth Results'!$E63,Youth!$F:$F,0),3)&gt;0,INDEX(Youth!$A:$F,MATCH('Youth Results'!$E63,Youth!$F:$F,0),3),""),"")</f>
        <v/>
      </c>
      <c r="D63" s="85" t="str">
        <f>IFERROR(IF(AND(SMALL(Youth!F:F,K63)&gt;1000,SMALL(Youth!F:F,K63)&lt;3000),"nt",IF(SMALL(Youth!F:F,K63)&gt;3000,"",SMALL(Youth!F:F,K63))),"")</f>
        <v/>
      </c>
      <c r="E63" s="115" t="str">
        <f>IF(D63="nt",IFERROR(SMALL(Youth!F:F,K63),""),IF(D63&gt;3000,"",IFERROR(SMALL(Youth!F:F,K63),"")))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IFERROR(IF(INDEX(Youth!$A:$F,MATCH('Youth Results'!$E64,Youth!$F:$F,0),1)&gt;0,INDEX(Youth!$A:$F,MATCH('Youth Results'!$E64,Youth!$F:$F,0),1),""),"")</f>
        <v/>
      </c>
      <c r="B64" s="84" t="str">
        <f>IFERROR(IF(INDEX(Youth!$A:$F,MATCH('Youth Results'!$E64,Youth!$F:$F,0),2)&gt;0,INDEX(Youth!$A:$F,MATCH('Youth Results'!$E64,Youth!$F:$F,0),2),""),"")</f>
        <v/>
      </c>
      <c r="C64" s="84" t="str">
        <f>IFERROR(IF(INDEX(Youth!$A:$F,MATCH('Youth Results'!$E64,Youth!$F:$F,0),3)&gt;0,INDEX(Youth!$A:$F,MATCH('Youth Results'!$E64,Youth!$F:$F,0),3),""),"")</f>
        <v/>
      </c>
      <c r="D64" s="85" t="str">
        <f>IFERROR(IF(AND(SMALL(Youth!F:F,K64)&gt;1000,SMALL(Youth!F:F,K64)&lt;3000),"nt",IF(SMALL(Youth!F:F,K64)&gt;3000,"",SMALL(Youth!F:F,K64))),"")</f>
        <v/>
      </c>
      <c r="E64" s="115" t="str">
        <f>IF(D64="nt",IFERROR(SMALL(Youth!F:F,K64),""),IF(D64&gt;3000,"",IFERROR(SMALL(Youth!F:F,K64),"")))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IFERROR(IF(INDEX(Youth!$A:$F,MATCH('Youth Results'!$E65,Youth!$F:$F,0),1)&gt;0,INDEX(Youth!$A:$F,MATCH('Youth Results'!$E65,Youth!$F:$F,0),1),""),"")</f>
        <v/>
      </c>
      <c r="B65" s="84" t="str">
        <f>IFERROR(IF(INDEX(Youth!$A:$F,MATCH('Youth Results'!$E65,Youth!$F:$F,0),2)&gt;0,INDEX(Youth!$A:$F,MATCH('Youth Results'!$E65,Youth!$F:$F,0),2),""),"")</f>
        <v/>
      </c>
      <c r="C65" s="84" t="str">
        <f>IFERROR(IF(INDEX(Youth!$A:$F,MATCH('Youth Results'!$E65,Youth!$F:$F,0),3)&gt;0,INDEX(Youth!$A:$F,MATCH('Youth Results'!$E65,Youth!$F:$F,0),3),""),"")</f>
        <v/>
      </c>
      <c r="D65" s="85" t="str">
        <f>IFERROR(IF(AND(SMALL(Youth!F:F,K65)&gt;1000,SMALL(Youth!F:F,K65)&lt;3000),"nt",IF(SMALL(Youth!F:F,K65)&gt;3000,"",SMALL(Youth!F:F,K65))),"")</f>
        <v/>
      </c>
      <c r="E65" s="115" t="str">
        <f>IF(D65="nt",IFERROR(SMALL(Youth!F:F,K65),""),IF(D65&gt;3000,"",IFERROR(SMALL(Youth!F:F,K65),"")))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IFERROR(IF(INDEX(Youth!$A:$F,MATCH('Youth Results'!$E66,Youth!$F:$F,0),1)&gt;0,INDEX(Youth!$A:$F,MATCH('Youth Results'!$E66,Youth!$F:$F,0),1),""),"")</f>
        <v/>
      </c>
      <c r="B66" s="84" t="str">
        <f>IFERROR(IF(INDEX(Youth!$A:$F,MATCH('Youth Results'!$E66,Youth!$F:$F,0),2)&gt;0,INDEX(Youth!$A:$F,MATCH('Youth Results'!$E66,Youth!$F:$F,0),2),""),"")</f>
        <v/>
      </c>
      <c r="C66" s="84" t="str">
        <f>IFERROR(IF(INDEX(Youth!$A:$F,MATCH('Youth Results'!$E66,Youth!$F:$F,0),3)&gt;0,INDEX(Youth!$A:$F,MATCH('Youth Results'!$E66,Youth!$F:$F,0),3),""),"")</f>
        <v/>
      </c>
      <c r="D66" s="85" t="str">
        <f>IFERROR(IF(AND(SMALL(Youth!F:F,K66)&gt;1000,SMALL(Youth!F:F,K66)&lt;3000),"nt",IF(SMALL(Youth!F:F,K66)&gt;3000,"",SMALL(Youth!F:F,K66))),"")</f>
        <v/>
      </c>
      <c r="E66" s="115" t="str">
        <f>IF(D66="nt",IFERROR(SMALL(Youth!F:F,K66),""),IF(D66&gt;3000,"",IFERROR(SMALL(Youth!F:F,K66),"")))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IFERROR(IF(INDEX(Youth!$A:$F,MATCH('Youth Results'!$E67,Youth!$F:$F,0),1)&gt;0,INDEX(Youth!$A:$F,MATCH('Youth Results'!$E67,Youth!$F:$F,0),1),""),"")</f>
        <v/>
      </c>
      <c r="B67" s="84" t="str">
        <f>IFERROR(IF(INDEX(Youth!$A:$F,MATCH('Youth Results'!$E67,Youth!$F:$F,0),2)&gt;0,INDEX(Youth!$A:$F,MATCH('Youth Results'!$E67,Youth!$F:$F,0),2),""),"")</f>
        <v/>
      </c>
      <c r="C67" s="84" t="str">
        <f>IFERROR(IF(INDEX(Youth!$A:$F,MATCH('Youth Results'!$E67,Youth!$F:$F,0),3)&gt;0,INDEX(Youth!$A:$F,MATCH('Youth Results'!$E67,Youth!$F:$F,0),3),""),"")</f>
        <v/>
      </c>
      <c r="D67" s="85" t="str">
        <f>IFERROR(IF(AND(SMALL(Youth!F:F,K67)&gt;1000,SMALL(Youth!F:F,K67)&lt;3000),"nt",IF(SMALL(Youth!F:F,K67)&gt;3000,"",SMALL(Youth!F:F,K67))),"")</f>
        <v/>
      </c>
      <c r="E67" s="115" t="str">
        <f>IF(D67="nt",IFERROR(SMALL(Youth!F:F,K67),""),IF(D67&gt;3000,"",IFERROR(SMALL(Youth!F:F,K67),"")))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IFERROR(IF(INDEX(Youth!$A:$F,MATCH('Youth Results'!$E68,Youth!$F:$F,0),1)&gt;0,INDEX(Youth!$A:$F,MATCH('Youth Results'!$E68,Youth!$F:$F,0),1),""),"")</f>
        <v/>
      </c>
      <c r="B68" s="84" t="str">
        <f>IFERROR(IF(INDEX(Youth!$A:$F,MATCH('Youth Results'!$E68,Youth!$F:$F,0),2)&gt;0,INDEX(Youth!$A:$F,MATCH('Youth Results'!$E68,Youth!$F:$F,0),2),""),"")</f>
        <v/>
      </c>
      <c r="C68" s="84" t="str">
        <f>IFERROR(IF(INDEX(Youth!$A:$F,MATCH('Youth Results'!$E68,Youth!$F:$F,0),3)&gt;0,INDEX(Youth!$A:$F,MATCH('Youth Results'!$E68,Youth!$F:$F,0),3),""),"")</f>
        <v/>
      </c>
      <c r="D68" s="85" t="str">
        <f>IFERROR(IF(AND(SMALL(Youth!F:F,K68)&gt;1000,SMALL(Youth!F:F,K68)&lt;3000),"nt",IF(SMALL(Youth!F:F,K68)&gt;3000,"",SMALL(Youth!F:F,K68))),"")</f>
        <v/>
      </c>
      <c r="E68" s="115" t="str">
        <f>IF(D68="nt",IFERROR(SMALL(Youth!F:F,K68),""),IF(D68&gt;3000,"",IFERROR(SMALL(Youth!F:F,K68),"")))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IFERROR(IF(INDEX(Youth!$A:$F,MATCH('Youth Results'!$E69,Youth!$F:$F,0),1)&gt;0,INDEX(Youth!$A:$F,MATCH('Youth Results'!$E69,Youth!$F:$F,0),1),""),"")</f>
        <v/>
      </c>
      <c r="B69" s="84" t="str">
        <f>IFERROR(IF(INDEX(Youth!$A:$F,MATCH('Youth Results'!$E69,Youth!$F:$F,0),2)&gt;0,INDEX(Youth!$A:$F,MATCH('Youth Results'!$E69,Youth!$F:$F,0),2),""),"")</f>
        <v/>
      </c>
      <c r="C69" s="84" t="str">
        <f>IFERROR(IF(INDEX(Youth!$A:$F,MATCH('Youth Results'!$E69,Youth!$F:$F,0),3)&gt;0,INDEX(Youth!$A:$F,MATCH('Youth Results'!$E69,Youth!$F:$F,0),3),""),"")</f>
        <v/>
      </c>
      <c r="D69" s="85" t="str">
        <f>IFERROR(IF(AND(SMALL(Youth!F:F,K69)&gt;1000,SMALL(Youth!F:F,K69)&lt;3000),"nt",IF(SMALL(Youth!F:F,K69)&gt;3000,"",SMALL(Youth!F:F,K69))),"")</f>
        <v/>
      </c>
      <c r="E69" s="115" t="str">
        <f>IF(D69="nt",IFERROR(SMALL(Youth!F:F,K69),""),IF(D69&gt;3000,"",IFERROR(SMALL(Youth!F:F,K69),"")))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IFERROR(IF(INDEX(Youth!$A:$F,MATCH('Youth Results'!$E70,Youth!$F:$F,0),1)&gt;0,INDEX(Youth!$A:$F,MATCH('Youth Results'!$E70,Youth!$F:$F,0),1),""),"")</f>
        <v/>
      </c>
      <c r="B70" s="84" t="str">
        <f>IFERROR(IF(INDEX(Youth!$A:$F,MATCH('Youth Results'!$E70,Youth!$F:$F,0),2)&gt;0,INDEX(Youth!$A:$F,MATCH('Youth Results'!$E70,Youth!$F:$F,0),2),""),"")</f>
        <v/>
      </c>
      <c r="C70" s="84" t="str">
        <f>IFERROR(IF(INDEX(Youth!$A:$F,MATCH('Youth Results'!$E70,Youth!$F:$F,0),3)&gt;0,INDEX(Youth!$A:$F,MATCH('Youth Results'!$E70,Youth!$F:$F,0),3),""),"")</f>
        <v/>
      </c>
      <c r="D70" s="85" t="str">
        <f>IFERROR(IF(AND(SMALL(Youth!F:F,K70)&gt;1000,SMALL(Youth!F:F,K70)&lt;3000),"nt",IF(SMALL(Youth!F:F,K70)&gt;3000,"",SMALL(Youth!F:F,K70))),"")</f>
        <v/>
      </c>
      <c r="E70" s="115" t="str">
        <f>IF(D70="nt",IFERROR(SMALL(Youth!F:F,K70),""),IF(D70&gt;3000,"",IFERROR(SMALL(Youth!F:F,K70),"")))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IFERROR(IF(INDEX(Youth!$A:$F,MATCH('Youth Results'!$E71,Youth!$F:$F,0),1)&gt;0,INDEX(Youth!$A:$F,MATCH('Youth Results'!$E71,Youth!$F:$F,0),1),""),"")</f>
        <v/>
      </c>
      <c r="B71" s="84" t="str">
        <f>IFERROR(IF(INDEX(Youth!$A:$F,MATCH('Youth Results'!$E71,Youth!$F:$F,0),2)&gt;0,INDEX(Youth!$A:$F,MATCH('Youth Results'!$E71,Youth!$F:$F,0),2),""),"")</f>
        <v/>
      </c>
      <c r="C71" s="84" t="str">
        <f>IFERROR(IF(INDEX(Youth!$A:$F,MATCH('Youth Results'!$E71,Youth!$F:$F,0),3)&gt;0,INDEX(Youth!$A:$F,MATCH('Youth Results'!$E71,Youth!$F:$F,0),3),""),"")</f>
        <v/>
      </c>
      <c r="D71" s="85" t="str">
        <f>IFERROR(IF(AND(SMALL(Youth!F:F,K71)&gt;1000,SMALL(Youth!F:F,K71)&lt;3000),"nt",IF(SMALL(Youth!F:F,K71)&gt;3000,"",SMALL(Youth!F:F,K71))),"")</f>
        <v/>
      </c>
      <c r="E71" s="115" t="str">
        <f>IF(D71="nt",IFERROR(SMALL(Youth!F:F,K71),""),IF(D71&gt;3000,"",IFERROR(SMALL(Youth!F:F,K71),"")))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IFERROR(IF(INDEX(Youth!$A:$F,MATCH('Youth Results'!$E72,Youth!$F:$F,0),1)&gt;0,INDEX(Youth!$A:$F,MATCH('Youth Results'!$E72,Youth!$F:$F,0),1),""),"")</f>
        <v/>
      </c>
      <c r="B72" s="84" t="str">
        <f>IFERROR(IF(INDEX(Youth!$A:$F,MATCH('Youth Results'!$E72,Youth!$F:$F,0),2)&gt;0,INDEX(Youth!$A:$F,MATCH('Youth Results'!$E72,Youth!$F:$F,0),2),""),"")</f>
        <v/>
      </c>
      <c r="C72" s="84" t="str">
        <f>IFERROR(IF(INDEX(Youth!$A:$F,MATCH('Youth Results'!$E72,Youth!$F:$F,0),3)&gt;0,INDEX(Youth!$A:$F,MATCH('Youth Results'!$E72,Youth!$F:$F,0),3),""),"")</f>
        <v/>
      </c>
      <c r="D72" s="85" t="str">
        <f>IFERROR(IF(AND(SMALL(Youth!F:F,K72)&gt;1000,SMALL(Youth!F:F,K72)&lt;3000),"nt",IF(SMALL(Youth!F:F,K72)&gt;3000,"",SMALL(Youth!F:F,K72))),"")</f>
        <v/>
      </c>
      <c r="E72" s="115" t="str">
        <f>IF(D72="nt",IFERROR(SMALL(Youth!F:F,K72),""),IF(D72&gt;3000,"",IFERROR(SMALL(Youth!F:F,K72),"")))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IFERROR(IF(INDEX(Youth!$A:$F,MATCH('Youth Results'!$E73,Youth!$F:$F,0),1)&gt;0,INDEX(Youth!$A:$F,MATCH('Youth Results'!$E73,Youth!$F:$F,0),1),""),"")</f>
        <v/>
      </c>
      <c r="B73" s="84" t="str">
        <f>IFERROR(IF(INDEX(Youth!$A:$F,MATCH('Youth Results'!$E73,Youth!$F:$F,0),2)&gt;0,INDEX(Youth!$A:$F,MATCH('Youth Results'!$E73,Youth!$F:$F,0),2),""),"")</f>
        <v/>
      </c>
      <c r="C73" s="84" t="str">
        <f>IFERROR(IF(INDEX(Youth!$A:$F,MATCH('Youth Results'!$E73,Youth!$F:$F,0),3)&gt;0,INDEX(Youth!$A:$F,MATCH('Youth Results'!$E73,Youth!$F:$F,0),3),""),"")</f>
        <v/>
      </c>
      <c r="D73" s="85" t="str">
        <f>IFERROR(IF(AND(SMALL(Youth!F:F,K73)&gt;1000,SMALL(Youth!F:F,K73)&lt;3000),"nt",IF(SMALL(Youth!F:F,K73)&gt;3000,"",SMALL(Youth!F:F,K73))),"")</f>
        <v/>
      </c>
      <c r="E73" s="115" t="str">
        <f>IF(D73="nt",IFERROR(SMALL(Youth!F:F,K73),""),IF(D73&gt;3000,"",IFERROR(SMALL(Youth!F:F,K73),"")))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IFERROR(IF(INDEX(Youth!$A:$F,MATCH('Youth Results'!$E74,Youth!$F:$F,0),1)&gt;0,INDEX(Youth!$A:$F,MATCH('Youth Results'!$E74,Youth!$F:$F,0),1),""),"")</f>
        <v/>
      </c>
      <c r="B74" s="84" t="str">
        <f>IFERROR(IF(INDEX(Youth!$A:$F,MATCH('Youth Results'!$E74,Youth!$F:$F,0),2)&gt;0,INDEX(Youth!$A:$F,MATCH('Youth Results'!$E74,Youth!$F:$F,0),2),""),"")</f>
        <v/>
      </c>
      <c r="C74" s="84" t="str">
        <f>IFERROR(IF(INDEX(Youth!$A:$F,MATCH('Youth Results'!$E74,Youth!$F:$F,0),3)&gt;0,INDEX(Youth!$A:$F,MATCH('Youth Results'!$E74,Youth!$F:$F,0),3),""),"")</f>
        <v/>
      </c>
      <c r="D74" s="85" t="str">
        <f>IFERROR(IF(AND(SMALL(Youth!F:F,K74)&gt;1000,SMALL(Youth!F:F,K74)&lt;3000),"nt",IF(SMALL(Youth!F:F,K74)&gt;3000,"",SMALL(Youth!F:F,K74))),"")</f>
        <v/>
      </c>
      <c r="E74" s="115" t="str">
        <f>IF(D74="nt",IFERROR(SMALL(Youth!F:F,K74),""),IF(D74&gt;3000,"",IFERROR(SMALL(Youth!F:F,K74),"")))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IFERROR(IF(INDEX(Youth!$A:$F,MATCH('Youth Results'!$E75,Youth!$F:$F,0),1)&gt;0,INDEX(Youth!$A:$F,MATCH('Youth Results'!$E75,Youth!$F:$F,0),1),""),"")</f>
        <v/>
      </c>
      <c r="B75" s="84" t="str">
        <f>IFERROR(IF(INDEX(Youth!$A:$F,MATCH('Youth Results'!$E75,Youth!$F:$F,0),2)&gt;0,INDEX(Youth!$A:$F,MATCH('Youth Results'!$E75,Youth!$F:$F,0),2),""),"")</f>
        <v/>
      </c>
      <c r="C75" s="84" t="str">
        <f>IFERROR(IF(INDEX(Youth!$A:$F,MATCH('Youth Results'!$E75,Youth!$F:$F,0),3)&gt;0,INDEX(Youth!$A:$F,MATCH('Youth Results'!$E75,Youth!$F:$F,0),3),""),"")</f>
        <v/>
      </c>
      <c r="D75" s="85" t="str">
        <f>IFERROR(IF(AND(SMALL(Youth!F:F,K75)&gt;1000,SMALL(Youth!F:F,K75)&lt;3000),"nt",IF(SMALL(Youth!F:F,K75)&gt;3000,"",SMALL(Youth!F:F,K75))),"")</f>
        <v/>
      </c>
      <c r="E75" s="115" t="str">
        <f>IF(D75="nt",IFERROR(SMALL(Youth!F:F,K75),""),IF(D75&gt;3000,"",IFERROR(SMALL(Youth!F:F,K75),"")))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IFERROR(IF(INDEX(Youth!$A:$F,MATCH('Youth Results'!$E76,Youth!$F:$F,0),1)&gt;0,INDEX(Youth!$A:$F,MATCH('Youth Results'!$E76,Youth!$F:$F,0),1),""),"")</f>
        <v/>
      </c>
      <c r="B76" s="84" t="str">
        <f>IFERROR(IF(INDEX(Youth!$A:$F,MATCH('Youth Results'!$E76,Youth!$F:$F,0),2)&gt;0,INDEX(Youth!$A:$F,MATCH('Youth Results'!$E76,Youth!$F:$F,0),2),""),"")</f>
        <v/>
      </c>
      <c r="C76" s="84" t="str">
        <f>IFERROR(IF(INDEX(Youth!$A:$F,MATCH('Youth Results'!$E76,Youth!$F:$F,0),3)&gt;0,INDEX(Youth!$A:$F,MATCH('Youth Results'!$E76,Youth!$F:$F,0),3),""),"")</f>
        <v/>
      </c>
      <c r="D76" s="85" t="str">
        <f>IFERROR(IF(AND(SMALL(Youth!F:F,K76)&gt;1000,SMALL(Youth!F:F,K76)&lt;3000),"nt",IF(SMALL(Youth!F:F,K76)&gt;3000,"",SMALL(Youth!F:F,K76))),"")</f>
        <v/>
      </c>
      <c r="E76" s="115" t="str">
        <f>IF(D76="nt",IFERROR(SMALL(Youth!F:F,K76),""),IF(D76&gt;3000,"",IFERROR(SMALL(Youth!F:F,K76),"")))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IFERROR(IF(INDEX(Youth!$A:$F,MATCH('Youth Results'!$E77,Youth!$F:$F,0),1)&gt;0,INDEX(Youth!$A:$F,MATCH('Youth Results'!$E77,Youth!$F:$F,0),1),""),"")</f>
        <v/>
      </c>
      <c r="B77" s="84" t="str">
        <f>IFERROR(IF(INDEX(Youth!$A:$F,MATCH('Youth Results'!$E77,Youth!$F:$F,0),2)&gt;0,INDEX(Youth!$A:$F,MATCH('Youth Results'!$E77,Youth!$F:$F,0),2),""),"")</f>
        <v/>
      </c>
      <c r="C77" s="84" t="str">
        <f>IFERROR(IF(INDEX(Youth!$A:$F,MATCH('Youth Results'!$E77,Youth!$F:$F,0),3)&gt;0,INDEX(Youth!$A:$F,MATCH('Youth Results'!$E77,Youth!$F:$F,0),3),""),"")</f>
        <v/>
      </c>
      <c r="D77" s="85" t="str">
        <f>IFERROR(IF(AND(SMALL(Youth!F:F,K77)&gt;1000,SMALL(Youth!F:F,K77)&lt;3000),"nt",IF(SMALL(Youth!F:F,K77)&gt;3000,"",SMALL(Youth!F:F,K77))),"")</f>
        <v/>
      </c>
      <c r="E77" s="115" t="str">
        <f>IF(D77="nt",IFERROR(SMALL(Youth!F:F,K77),""),IF(D77&gt;3000,"",IFERROR(SMALL(Youth!F:F,K77),"")))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IFERROR(IF(INDEX(Youth!$A:$F,MATCH('Youth Results'!$E78,Youth!$F:$F,0),1)&gt;0,INDEX(Youth!$A:$F,MATCH('Youth Results'!$E78,Youth!$F:$F,0),1),""),"")</f>
        <v/>
      </c>
      <c r="B78" s="84" t="str">
        <f>IFERROR(IF(INDEX(Youth!$A:$F,MATCH('Youth Results'!$E78,Youth!$F:$F,0),2)&gt;0,INDEX(Youth!$A:$F,MATCH('Youth Results'!$E78,Youth!$F:$F,0),2),""),"")</f>
        <v/>
      </c>
      <c r="C78" s="84" t="str">
        <f>IFERROR(IF(INDEX(Youth!$A:$F,MATCH('Youth Results'!$E78,Youth!$F:$F,0),3)&gt;0,INDEX(Youth!$A:$F,MATCH('Youth Results'!$E78,Youth!$F:$F,0),3),""),"")</f>
        <v/>
      </c>
      <c r="D78" s="85" t="str">
        <f>IFERROR(IF(AND(SMALL(Youth!F:F,K78)&gt;1000,SMALL(Youth!F:F,K78)&lt;3000),"nt",IF(SMALL(Youth!F:F,K78)&gt;3000,"",SMALL(Youth!F:F,K78))),"")</f>
        <v/>
      </c>
      <c r="E78" s="115" t="str">
        <f>IF(D78="nt",IFERROR(SMALL(Youth!F:F,K78),""),IF(D78&gt;3000,"",IFERROR(SMALL(Youth!F:F,K78),"")))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IFERROR(IF(INDEX(Youth!$A:$F,MATCH('Youth Results'!$E79,Youth!$F:$F,0),1)&gt;0,INDEX(Youth!$A:$F,MATCH('Youth Results'!$E79,Youth!$F:$F,0),1),""),"")</f>
        <v/>
      </c>
      <c r="B79" s="84" t="str">
        <f>IFERROR(IF(INDEX(Youth!$A:$F,MATCH('Youth Results'!$E79,Youth!$F:$F,0),2)&gt;0,INDEX(Youth!$A:$F,MATCH('Youth Results'!$E79,Youth!$F:$F,0),2),""),"")</f>
        <v/>
      </c>
      <c r="C79" s="84" t="str">
        <f>IFERROR(IF(INDEX(Youth!$A:$F,MATCH('Youth Results'!$E79,Youth!$F:$F,0),3)&gt;0,INDEX(Youth!$A:$F,MATCH('Youth Results'!$E79,Youth!$F:$F,0),3),""),"")</f>
        <v/>
      </c>
      <c r="D79" s="85" t="str">
        <f>IFERROR(IF(AND(SMALL(Youth!F:F,K79)&gt;1000,SMALL(Youth!F:F,K79)&lt;3000),"nt",IF(SMALL(Youth!F:F,K79)&gt;3000,"",SMALL(Youth!F:F,K79))),"")</f>
        <v/>
      </c>
      <c r="E79" s="115" t="str">
        <f>IF(D79="nt",IFERROR(SMALL(Youth!F:F,K79),""),IF(D79&gt;3000,"",IFERROR(SMALL(Youth!F:F,K79),"")))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IFERROR(IF(INDEX(Youth!$A:$F,MATCH('Youth Results'!$E80,Youth!$F:$F,0),1)&gt;0,INDEX(Youth!$A:$F,MATCH('Youth Results'!$E80,Youth!$F:$F,0),1),""),"")</f>
        <v/>
      </c>
      <c r="B80" s="84" t="str">
        <f>IFERROR(IF(INDEX(Youth!$A:$F,MATCH('Youth Results'!$E80,Youth!$F:$F,0),2)&gt;0,INDEX(Youth!$A:$F,MATCH('Youth Results'!$E80,Youth!$F:$F,0),2),""),"")</f>
        <v/>
      </c>
      <c r="C80" s="84" t="str">
        <f>IFERROR(IF(INDEX(Youth!$A:$F,MATCH('Youth Results'!$E80,Youth!$F:$F,0),3)&gt;0,INDEX(Youth!$A:$F,MATCH('Youth Results'!$E80,Youth!$F:$F,0),3),""),"")</f>
        <v/>
      </c>
      <c r="D80" s="85" t="str">
        <f>IFERROR(IF(AND(SMALL(Youth!F:F,K80)&gt;1000,SMALL(Youth!F:F,K80)&lt;3000),"nt",IF(SMALL(Youth!F:F,K80)&gt;3000,"",SMALL(Youth!F:F,K80))),"")</f>
        <v/>
      </c>
      <c r="E80" s="115" t="str">
        <f>IF(D80="nt",IFERROR(SMALL(Youth!F:F,K80),""),IF(D80&gt;3000,"",IFERROR(SMALL(Youth!F:F,K80),"")))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IFERROR(IF(INDEX(Youth!$A:$F,MATCH('Youth Results'!$E81,Youth!$F:$F,0),1)&gt;0,INDEX(Youth!$A:$F,MATCH('Youth Results'!$E81,Youth!$F:$F,0),1),""),"")</f>
        <v/>
      </c>
      <c r="B81" s="84" t="str">
        <f>IFERROR(IF(INDEX(Youth!$A:$F,MATCH('Youth Results'!$E81,Youth!$F:$F,0),2)&gt;0,INDEX(Youth!$A:$F,MATCH('Youth Results'!$E81,Youth!$F:$F,0),2),""),"")</f>
        <v/>
      </c>
      <c r="C81" s="84" t="str">
        <f>IFERROR(IF(INDEX(Youth!$A:$F,MATCH('Youth Results'!$E81,Youth!$F:$F,0),3)&gt;0,INDEX(Youth!$A:$F,MATCH('Youth Results'!$E81,Youth!$F:$F,0),3),""),"")</f>
        <v/>
      </c>
      <c r="D81" s="85" t="str">
        <f>IFERROR(IF(AND(SMALL(Youth!F:F,K81)&gt;1000,SMALL(Youth!F:F,K81)&lt;3000),"nt",IF(SMALL(Youth!F:F,K81)&gt;3000,"",SMALL(Youth!F:F,K81))),"")</f>
        <v/>
      </c>
      <c r="E81" s="115" t="str">
        <f>IF(D81="nt",IFERROR(SMALL(Youth!F:F,K81),""),IF(D81&gt;3000,"",IFERROR(SMALL(Youth!F:F,K81),"")))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IFERROR(IF(INDEX(Youth!$A:$F,MATCH('Youth Results'!$E82,Youth!$F:$F,0),1)&gt;0,INDEX(Youth!$A:$F,MATCH('Youth Results'!$E82,Youth!$F:$F,0),1),""),"")</f>
        <v/>
      </c>
      <c r="B82" s="84" t="str">
        <f>IFERROR(IF(INDEX(Youth!$A:$F,MATCH('Youth Results'!$E82,Youth!$F:$F,0),2)&gt;0,INDEX(Youth!$A:$F,MATCH('Youth Results'!$E82,Youth!$F:$F,0),2),""),"")</f>
        <v/>
      </c>
      <c r="C82" s="84" t="str">
        <f>IFERROR(IF(INDEX(Youth!$A:$F,MATCH('Youth Results'!$E82,Youth!$F:$F,0),3)&gt;0,INDEX(Youth!$A:$F,MATCH('Youth Results'!$E82,Youth!$F:$F,0),3),""),"")</f>
        <v/>
      </c>
      <c r="D82" s="85" t="str">
        <f>IFERROR(IF(AND(SMALL(Youth!F:F,K82)&gt;1000,SMALL(Youth!F:F,K82)&lt;3000),"nt",IF(SMALL(Youth!F:F,K82)&gt;3000,"",SMALL(Youth!F:F,K82))),"")</f>
        <v/>
      </c>
      <c r="E82" s="115" t="str">
        <f>IF(D82="nt",IFERROR(SMALL(Youth!F:F,K82),""),IF(D82&gt;3000,"",IFERROR(SMALL(Youth!F:F,K82),"")))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IFERROR(IF(INDEX(Youth!$A:$F,MATCH('Youth Results'!$E83,Youth!$F:$F,0),1)&gt;0,INDEX(Youth!$A:$F,MATCH('Youth Results'!$E83,Youth!$F:$F,0),1),""),"")</f>
        <v/>
      </c>
      <c r="B83" s="84" t="str">
        <f>IFERROR(IF(INDEX(Youth!$A:$F,MATCH('Youth Results'!$E83,Youth!$F:$F,0),2)&gt;0,INDEX(Youth!$A:$F,MATCH('Youth Results'!$E83,Youth!$F:$F,0),2),""),"")</f>
        <v/>
      </c>
      <c r="C83" s="84" t="str">
        <f>IFERROR(IF(INDEX(Youth!$A:$F,MATCH('Youth Results'!$E83,Youth!$F:$F,0),3)&gt;0,INDEX(Youth!$A:$F,MATCH('Youth Results'!$E83,Youth!$F:$F,0),3),""),"")</f>
        <v/>
      </c>
      <c r="D83" s="85" t="str">
        <f>IFERROR(IF(AND(SMALL(Youth!F:F,K83)&gt;1000,SMALL(Youth!F:F,K83)&lt;3000),"nt",IF(SMALL(Youth!F:F,K83)&gt;3000,"",SMALL(Youth!F:F,K83))),"")</f>
        <v/>
      </c>
      <c r="E83" s="115" t="str">
        <f>IF(D83="nt",IFERROR(SMALL(Youth!F:F,K83),""),IF(D83&gt;3000,"",IFERROR(SMALL(Youth!F:F,K83),"")))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IFERROR(IF(INDEX(Youth!$A:$F,MATCH('Youth Results'!$E84,Youth!$F:$F,0),1)&gt;0,INDEX(Youth!$A:$F,MATCH('Youth Results'!$E84,Youth!$F:$F,0),1),""),"")</f>
        <v/>
      </c>
      <c r="B84" s="84" t="str">
        <f>IFERROR(IF(INDEX(Youth!$A:$F,MATCH('Youth Results'!$E84,Youth!$F:$F,0),2)&gt;0,INDEX(Youth!$A:$F,MATCH('Youth Results'!$E84,Youth!$F:$F,0),2),""),"")</f>
        <v/>
      </c>
      <c r="C84" s="84" t="str">
        <f>IFERROR(IF(INDEX(Youth!$A:$F,MATCH('Youth Results'!$E84,Youth!$F:$F,0),3)&gt;0,INDEX(Youth!$A:$F,MATCH('Youth Results'!$E84,Youth!$F:$F,0),3),""),"")</f>
        <v/>
      </c>
      <c r="D84" s="85" t="str">
        <f>IFERROR(IF(AND(SMALL(Youth!F:F,K84)&gt;1000,SMALL(Youth!F:F,K84)&lt;3000),"nt",IF(SMALL(Youth!F:F,K84)&gt;3000,"",SMALL(Youth!F:F,K84))),"")</f>
        <v/>
      </c>
      <c r="E84" s="115" t="str">
        <f>IF(D84="nt",IFERROR(SMALL(Youth!F:F,K84),""),IF(D84&gt;3000,"",IFERROR(SMALL(Youth!F:F,K84),"")))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IFERROR(IF(INDEX(Youth!$A:$F,MATCH('Youth Results'!$E85,Youth!$F:$F,0),1)&gt;0,INDEX(Youth!$A:$F,MATCH('Youth Results'!$E85,Youth!$F:$F,0),1),""),"")</f>
        <v/>
      </c>
      <c r="B85" s="84" t="str">
        <f>IFERROR(IF(INDEX(Youth!$A:$F,MATCH('Youth Results'!$E85,Youth!$F:$F,0),2)&gt;0,INDEX(Youth!$A:$F,MATCH('Youth Results'!$E85,Youth!$F:$F,0),2),""),"")</f>
        <v/>
      </c>
      <c r="C85" s="84" t="str">
        <f>IFERROR(IF(INDEX(Youth!$A:$F,MATCH('Youth Results'!$E85,Youth!$F:$F,0),3)&gt;0,INDEX(Youth!$A:$F,MATCH('Youth Results'!$E85,Youth!$F:$F,0),3),""),"")</f>
        <v/>
      </c>
      <c r="D85" s="85" t="str">
        <f>IFERROR(IF(AND(SMALL(Youth!F:F,K85)&gt;1000,SMALL(Youth!F:F,K85)&lt;3000),"nt",IF(SMALL(Youth!F:F,K85)&gt;3000,"",SMALL(Youth!F:F,K85))),"")</f>
        <v/>
      </c>
      <c r="E85" s="115" t="str">
        <f>IF(D85="nt",IFERROR(SMALL(Youth!F:F,K85),""),IF(D85&gt;3000,"",IFERROR(SMALL(Youth!F:F,K85),"")))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IFERROR(IF(INDEX(Youth!$A:$F,MATCH('Youth Results'!$E86,Youth!$F:$F,0),1)&gt;0,INDEX(Youth!$A:$F,MATCH('Youth Results'!$E86,Youth!$F:$F,0),1),""),"")</f>
        <v/>
      </c>
      <c r="B86" s="84" t="str">
        <f>IFERROR(IF(INDEX(Youth!$A:$F,MATCH('Youth Results'!$E86,Youth!$F:$F,0),2)&gt;0,INDEX(Youth!$A:$F,MATCH('Youth Results'!$E86,Youth!$F:$F,0),2),""),"")</f>
        <v/>
      </c>
      <c r="C86" s="84" t="str">
        <f>IFERROR(IF(INDEX(Youth!$A:$F,MATCH('Youth Results'!$E86,Youth!$F:$F,0),3)&gt;0,INDEX(Youth!$A:$F,MATCH('Youth Results'!$E86,Youth!$F:$F,0),3),""),"")</f>
        <v/>
      </c>
      <c r="D86" s="85" t="str">
        <f>IFERROR(IF(AND(SMALL(Youth!F:F,K86)&gt;1000,SMALL(Youth!F:F,K86)&lt;3000),"nt",IF(SMALL(Youth!F:F,K86)&gt;3000,"",SMALL(Youth!F:F,K86))),"")</f>
        <v/>
      </c>
      <c r="E86" s="115" t="str">
        <f>IF(D86="nt",IFERROR(SMALL(Youth!F:F,K86),""),IF(D86&gt;3000,"",IFERROR(SMALL(Youth!F:F,K86),"")))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IFERROR(IF(INDEX(Youth!$A:$F,MATCH('Youth Results'!$E87,Youth!$F:$F,0),1)&gt;0,INDEX(Youth!$A:$F,MATCH('Youth Results'!$E87,Youth!$F:$F,0),1),""),"")</f>
        <v/>
      </c>
      <c r="B87" s="84" t="str">
        <f>IFERROR(IF(INDEX(Youth!$A:$F,MATCH('Youth Results'!$E87,Youth!$F:$F,0),2)&gt;0,INDEX(Youth!$A:$F,MATCH('Youth Results'!$E87,Youth!$F:$F,0),2),""),"")</f>
        <v/>
      </c>
      <c r="C87" s="84" t="str">
        <f>IFERROR(IF(INDEX(Youth!$A:$F,MATCH('Youth Results'!$E87,Youth!$F:$F,0),3)&gt;0,INDEX(Youth!$A:$F,MATCH('Youth Results'!$E87,Youth!$F:$F,0),3),""),"")</f>
        <v/>
      </c>
      <c r="D87" s="85" t="str">
        <f>IFERROR(IF(AND(SMALL(Youth!F:F,K87)&gt;1000,SMALL(Youth!F:F,K87)&lt;3000),"nt",IF(SMALL(Youth!F:F,K87)&gt;3000,"",SMALL(Youth!F:F,K87))),"")</f>
        <v/>
      </c>
      <c r="E87" s="115" t="str">
        <f>IF(D87="nt",IFERROR(SMALL(Youth!F:F,K87),""),IF(D87&gt;3000,"",IFERROR(SMALL(Youth!F:F,K87),"")))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IFERROR(IF(INDEX(Youth!$A:$F,MATCH('Youth Results'!$E88,Youth!$F:$F,0),1)&gt;0,INDEX(Youth!$A:$F,MATCH('Youth Results'!$E88,Youth!$F:$F,0),1),""),"")</f>
        <v/>
      </c>
      <c r="B88" s="84" t="str">
        <f>IFERROR(IF(INDEX(Youth!$A:$F,MATCH('Youth Results'!$E88,Youth!$F:$F,0),2)&gt;0,INDEX(Youth!$A:$F,MATCH('Youth Results'!$E88,Youth!$F:$F,0),2),""),"")</f>
        <v/>
      </c>
      <c r="C88" s="84" t="str">
        <f>IFERROR(IF(INDEX(Youth!$A:$F,MATCH('Youth Results'!$E88,Youth!$F:$F,0),3)&gt;0,INDEX(Youth!$A:$F,MATCH('Youth Results'!$E88,Youth!$F:$F,0),3),""),"")</f>
        <v/>
      </c>
      <c r="D88" s="85" t="str">
        <f>IFERROR(IF(AND(SMALL(Youth!F:F,K88)&gt;1000,SMALL(Youth!F:F,K88)&lt;3000),"nt",IF(SMALL(Youth!F:F,K88)&gt;3000,"",SMALL(Youth!F:F,K88))),"")</f>
        <v/>
      </c>
      <c r="E88" s="115" t="str">
        <f>IF(D88="nt",IFERROR(SMALL(Youth!F:F,K88),""),IF(D88&gt;3000,"",IFERROR(SMALL(Youth!F:F,K88),"")))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IFERROR(IF(INDEX(Youth!$A:$F,MATCH('Youth Results'!$E89,Youth!$F:$F,0),1)&gt;0,INDEX(Youth!$A:$F,MATCH('Youth Results'!$E89,Youth!$F:$F,0),1),""),"")</f>
        <v/>
      </c>
      <c r="B89" s="84" t="str">
        <f>IFERROR(IF(INDEX(Youth!$A:$F,MATCH('Youth Results'!$E89,Youth!$F:$F,0),2)&gt;0,INDEX(Youth!$A:$F,MATCH('Youth Results'!$E89,Youth!$F:$F,0),2),""),"")</f>
        <v/>
      </c>
      <c r="C89" s="84" t="str">
        <f>IFERROR(IF(INDEX(Youth!$A:$F,MATCH('Youth Results'!$E89,Youth!$F:$F,0),3)&gt;0,INDEX(Youth!$A:$F,MATCH('Youth Results'!$E89,Youth!$F:$F,0),3),""),"")</f>
        <v/>
      </c>
      <c r="D89" s="85" t="str">
        <f>IFERROR(IF(AND(SMALL(Youth!F:F,K89)&gt;1000,SMALL(Youth!F:F,K89)&lt;3000),"nt",IF(SMALL(Youth!F:F,K89)&gt;3000,"",SMALL(Youth!F:F,K89))),"")</f>
        <v/>
      </c>
      <c r="E89" s="115" t="str">
        <f>IF(D89="nt",IFERROR(SMALL(Youth!F:F,K89),""),IF(D89&gt;3000,"",IFERROR(SMALL(Youth!F:F,K89),"")))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IFERROR(IF(INDEX(Youth!$A:$F,MATCH('Youth Results'!$E90,Youth!$F:$F,0),1)&gt;0,INDEX(Youth!$A:$F,MATCH('Youth Results'!$E90,Youth!$F:$F,0),1),""),"")</f>
        <v/>
      </c>
      <c r="B90" s="84" t="str">
        <f>IFERROR(IF(INDEX(Youth!$A:$F,MATCH('Youth Results'!$E90,Youth!$F:$F,0),2)&gt;0,INDEX(Youth!$A:$F,MATCH('Youth Results'!$E90,Youth!$F:$F,0),2),""),"")</f>
        <v/>
      </c>
      <c r="C90" s="84" t="str">
        <f>IFERROR(IF(INDEX(Youth!$A:$F,MATCH('Youth Results'!$E90,Youth!$F:$F,0),3)&gt;0,INDEX(Youth!$A:$F,MATCH('Youth Results'!$E90,Youth!$F:$F,0),3),""),"")</f>
        <v/>
      </c>
      <c r="D90" s="85" t="str">
        <f>IFERROR(IF(AND(SMALL(Youth!F:F,K90)&gt;1000,SMALL(Youth!F:F,K90)&lt;3000),"nt",IF(SMALL(Youth!F:F,K90)&gt;3000,"",SMALL(Youth!F:F,K90))),"")</f>
        <v/>
      </c>
      <c r="E90" s="115" t="str">
        <f>IF(D90="nt",IFERROR(SMALL(Youth!F:F,K90),""),IF(D90&gt;3000,"",IFERROR(SMALL(Youth!F:F,K90),"")))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IFERROR(IF(INDEX(Youth!$A:$F,MATCH('Youth Results'!$E91,Youth!$F:$F,0),1)&gt;0,INDEX(Youth!$A:$F,MATCH('Youth Results'!$E91,Youth!$F:$F,0),1),""),"")</f>
        <v/>
      </c>
      <c r="B91" s="84" t="str">
        <f>IFERROR(IF(INDEX(Youth!$A:$F,MATCH('Youth Results'!$E91,Youth!$F:$F,0),2)&gt;0,INDEX(Youth!$A:$F,MATCH('Youth Results'!$E91,Youth!$F:$F,0),2),""),"")</f>
        <v/>
      </c>
      <c r="C91" s="84" t="str">
        <f>IFERROR(IF(INDEX(Youth!$A:$F,MATCH('Youth Results'!$E91,Youth!$F:$F,0),3)&gt;0,INDEX(Youth!$A:$F,MATCH('Youth Results'!$E91,Youth!$F:$F,0),3),""),"")</f>
        <v/>
      </c>
      <c r="D91" s="85" t="str">
        <f>IFERROR(IF(AND(SMALL(Youth!F:F,K91)&gt;1000,SMALL(Youth!F:F,K91)&lt;3000),"nt",IF(SMALL(Youth!F:F,K91)&gt;3000,"",SMALL(Youth!F:F,K91))),"")</f>
        <v/>
      </c>
      <c r="E91" s="115" t="str">
        <f>IF(D91="nt",IFERROR(SMALL(Youth!F:F,K91),""),IF(D91&gt;3000,"",IFERROR(SMALL(Youth!F:F,K91),"")))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IFERROR(IF(INDEX(Youth!$A:$F,MATCH('Youth Results'!$E92,Youth!$F:$F,0),1)&gt;0,INDEX(Youth!$A:$F,MATCH('Youth Results'!$E92,Youth!$F:$F,0),1),""),"")</f>
        <v/>
      </c>
      <c r="B92" s="84" t="str">
        <f>IFERROR(IF(INDEX(Youth!$A:$F,MATCH('Youth Results'!$E92,Youth!$F:$F,0),2)&gt;0,INDEX(Youth!$A:$F,MATCH('Youth Results'!$E92,Youth!$F:$F,0),2),""),"")</f>
        <v/>
      </c>
      <c r="C92" s="84" t="str">
        <f>IFERROR(IF(INDEX(Youth!$A:$F,MATCH('Youth Results'!$E92,Youth!$F:$F,0),3)&gt;0,INDEX(Youth!$A:$F,MATCH('Youth Results'!$E92,Youth!$F:$F,0),3),""),"")</f>
        <v/>
      </c>
      <c r="D92" s="85" t="str">
        <f>IFERROR(IF(AND(SMALL(Youth!F:F,K92)&gt;1000,SMALL(Youth!F:F,K92)&lt;3000),"nt",IF(SMALL(Youth!F:F,K92)&gt;3000,"",SMALL(Youth!F:F,K92))),"")</f>
        <v/>
      </c>
      <c r="E92" s="115" t="str">
        <f>IF(D92="nt",IFERROR(SMALL(Youth!F:F,K92),""),IF(D92&gt;3000,"",IFERROR(SMALL(Youth!F:F,K92),"")))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IFERROR(IF(INDEX(Youth!$A:$F,MATCH('Youth Results'!$E93,Youth!$F:$F,0),1)&gt;0,INDEX(Youth!$A:$F,MATCH('Youth Results'!$E93,Youth!$F:$F,0),1),""),"")</f>
        <v/>
      </c>
      <c r="B93" s="84" t="str">
        <f>IFERROR(IF(INDEX(Youth!$A:$F,MATCH('Youth Results'!$E93,Youth!$F:$F,0),2)&gt;0,INDEX(Youth!$A:$F,MATCH('Youth Results'!$E93,Youth!$F:$F,0),2),""),"")</f>
        <v/>
      </c>
      <c r="C93" s="84" t="str">
        <f>IFERROR(IF(INDEX(Youth!$A:$F,MATCH('Youth Results'!$E93,Youth!$F:$F,0),3)&gt;0,INDEX(Youth!$A:$F,MATCH('Youth Results'!$E93,Youth!$F:$F,0),3),""),"")</f>
        <v/>
      </c>
      <c r="D93" s="85" t="str">
        <f>IFERROR(IF(AND(SMALL(Youth!F:F,K93)&gt;1000,SMALL(Youth!F:F,K93)&lt;3000),"nt",IF(SMALL(Youth!F:F,K93)&gt;3000,"",SMALL(Youth!F:F,K93))),"")</f>
        <v/>
      </c>
      <c r="E93" s="115" t="str">
        <f>IF(D93="nt",IFERROR(SMALL(Youth!F:F,K93),""),IF(D93&gt;3000,"",IFERROR(SMALL(Youth!F:F,K93),"")))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IFERROR(IF(INDEX(Youth!$A:$F,MATCH('Youth Results'!$E94,Youth!$F:$F,0),1)&gt;0,INDEX(Youth!$A:$F,MATCH('Youth Results'!$E94,Youth!$F:$F,0),1),""),"")</f>
        <v/>
      </c>
      <c r="B94" s="84" t="str">
        <f>IFERROR(IF(INDEX(Youth!$A:$F,MATCH('Youth Results'!$E94,Youth!$F:$F,0),2)&gt;0,INDEX(Youth!$A:$F,MATCH('Youth Results'!$E94,Youth!$F:$F,0),2),""),"")</f>
        <v/>
      </c>
      <c r="C94" s="84" t="str">
        <f>IFERROR(IF(INDEX(Youth!$A:$F,MATCH('Youth Results'!$E94,Youth!$F:$F,0),3)&gt;0,INDEX(Youth!$A:$F,MATCH('Youth Results'!$E94,Youth!$F:$F,0),3),""),"")</f>
        <v/>
      </c>
      <c r="D94" s="85" t="str">
        <f>IFERROR(IF(AND(SMALL(Youth!F:F,K94)&gt;1000,SMALL(Youth!F:F,K94)&lt;3000),"nt",IF(SMALL(Youth!F:F,K94)&gt;3000,"",SMALL(Youth!F:F,K94))),"")</f>
        <v/>
      </c>
      <c r="E94" s="115" t="str">
        <f>IF(D94="nt",IFERROR(SMALL(Youth!F:F,K94),""),IF(D94&gt;3000,"",IFERROR(SMALL(Youth!F:F,K94),"")))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IFERROR(IF(INDEX(Youth!$A:$F,MATCH('Youth Results'!$E95,Youth!$F:$F,0),1)&gt;0,INDEX(Youth!$A:$F,MATCH('Youth Results'!$E95,Youth!$F:$F,0),1),""),"")</f>
        <v/>
      </c>
      <c r="B95" s="84" t="str">
        <f>IFERROR(IF(INDEX(Youth!$A:$F,MATCH('Youth Results'!$E95,Youth!$F:$F,0),2)&gt;0,INDEX(Youth!$A:$F,MATCH('Youth Results'!$E95,Youth!$F:$F,0),2),""),"")</f>
        <v/>
      </c>
      <c r="C95" s="84" t="str">
        <f>IFERROR(IF(INDEX(Youth!$A:$F,MATCH('Youth Results'!$E95,Youth!$F:$F,0),3)&gt;0,INDEX(Youth!$A:$F,MATCH('Youth Results'!$E95,Youth!$F:$F,0),3),""),"")</f>
        <v/>
      </c>
      <c r="D95" s="85" t="str">
        <f>IFERROR(IF(AND(SMALL(Youth!F:F,K95)&gt;1000,SMALL(Youth!F:F,K95)&lt;3000),"nt",IF(SMALL(Youth!F:F,K95)&gt;3000,"",SMALL(Youth!F:F,K95))),"")</f>
        <v/>
      </c>
      <c r="E95" s="115" t="str">
        <f>IF(D95="nt",IFERROR(SMALL(Youth!F:F,K95),""),IF(D95&gt;3000,"",IFERROR(SMALL(Youth!F:F,K95),"")))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IFERROR(IF(INDEX(Youth!$A:$F,MATCH('Youth Results'!$E96,Youth!$F:$F,0),1)&gt;0,INDEX(Youth!$A:$F,MATCH('Youth Results'!$E96,Youth!$F:$F,0),1),""),"")</f>
        <v/>
      </c>
      <c r="B96" s="84" t="str">
        <f>IFERROR(IF(INDEX(Youth!$A:$F,MATCH('Youth Results'!$E96,Youth!$F:$F,0),2)&gt;0,INDEX(Youth!$A:$F,MATCH('Youth Results'!$E96,Youth!$F:$F,0),2),""),"")</f>
        <v/>
      </c>
      <c r="C96" s="84" t="str">
        <f>IFERROR(IF(INDEX(Youth!$A:$F,MATCH('Youth Results'!$E96,Youth!$F:$F,0),3)&gt;0,INDEX(Youth!$A:$F,MATCH('Youth Results'!$E96,Youth!$F:$F,0),3),""),"")</f>
        <v/>
      </c>
      <c r="D96" s="85" t="str">
        <f>IFERROR(IF(AND(SMALL(Youth!F:F,K96)&gt;1000,SMALL(Youth!F:F,K96)&lt;3000),"nt",IF(SMALL(Youth!F:F,K96)&gt;3000,"",SMALL(Youth!F:F,K96))),"")</f>
        <v/>
      </c>
      <c r="E96" s="115" t="str">
        <f>IF(D96="nt",IFERROR(SMALL(Youth!F:F,K96),""),IF(D96&gt;3000,"",IFERROR(SMALL(Youth!F:F,K96),"")))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IFERROR(IF(INDEX(Youth!$A:$F,MATCH('Youth Results'!$E97,Youth!$F:$F,0),1)&gt;0,INDEX(Youth!$A:$F,MATCH('Youth Results'!$E97,Youth!$F:$F,0),1),""),"")</f>
        <v/>
      </c>
      <c r="B97" s="84" t="str">
        <f>IFERROR(IF(INDEX(Youth!$A:$F,MATCH('Youth Results'!$E97,Youth!$F:$F,0),2)&gt;0,INDEX(Youth!$A:$F,MATCH('Youth Results'!$E97,Youth!$F:$F,0),2),""),"")</f>
        <v/>
      </c>
      <c r="C97" s="84" t="str">
        <f>IFERROR(IF(INDEX(Youth!$A:$F,MATCH('Youth Results'!$E97,Youth!$F:$F,0),3)&gt;0,INDEX(Youth!$A:$F,MATCH('Youth Results'!$E97,Youth!$F:$F,0),3),""),"")</f>
        <v/>
      </c>
      <c r="D97" s="85" t="str">
        <f>IFERROR(IF(AND(SMALL(Youth!F:F,K97)&gt;1000,SMALL(Youth!F:F,K97)&lt;3000),"nt",IF(SMALL(Youth!F:F,K97)&gt;3000,"",SMALL(Youth!F:F,K97))),"")</f>
        <v/>
      </c>
      <c r="E97" s="115" t="str">
        <f>IF(D97="nt",IFERROR(SMALL(Youth!F:F,K97),""),IF(D97&gt;3000,"",IFERROR(SMALL(Youth!F:F,K97),"")))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IFERROR(IF(INDEX(Youth!$A:$F,MATCH('Youth Results'!$E98,Youth!$F:$F,0),1)&gt;0,INDEX(Youth!$A:$F,MATCH('Youth Results'!$E98,Youth!$F:$F,0),1),""),"")</f>
        <v/>
      </c>
      <c r="B98" s="84" t="str">
        <f>IFERROR(IF(INDEX(Youth!$A:$F,MATCH('Youth Results'!$E98,Youth!$F:$F,0),2)&gt;0,INDEX(Youth!$A:$F,MATCH('Youth Results'!$E98,Youth!$F:$F,0),2),""),"")</f>
        <v/>
      </c>
      <c r="C98" s="84" t="str">
        <f>IFERROR(IF(INDEX(Youth!$A:$F,MATCH('Youth Results'!$E98,Youth!$F:$F,0),3)&gt;0,INDEX(Youth!$A:$F,MATCH('Youth Results'!$E98,Youth!$F:$F,0),3),""),"")</f>
        <v/>
      </c>
      <c r="D98" s="85" t="str">
        <f>IFERROR(IF(AND(SMALL(Youth!F:F,K98)&gt;1000,SMALL(Youth!F:F,K98)&lt;3000),"nt",IF(SMALL(Youth!F:F,K98)&gt;3000,"",SMALL(Youth!F:F,K98))),"")</f>
        <v/>
      </c>
      <c r="E98" s="115" t="str">
        <f>IF(D98="nt",IFERROR(SMALL(Youth!F:F,K98),""),IF(D98&gt;3000,"",IFERROR(SMALL(Youth!F:F,K98),"")))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IFERROR(IF(INDEX(Youth!$A:$F,MATCH('Youth Results'!$E99,Youth!$F:$F,0),1)&gt;0,INDEX(Youth!$A:$F,MATCH('Youth Results'!$E99,Youth!$F:$F,0),1),""),"")</f>
        <v/>
      </c>
      <c r="B99" s="84" t="str">
        <f>IFERROR(IF(INDEX(Youth!$A:$F,MATCH('Youth Results'!$E99,Youth!$F:$F,0),2)&gt;0,INDEX(Youth!$A:$F,MATCH('Youth Results'!$E99,Youth!$F:$F,0),2),""),"")</f>
        <v/>
      </c>
      <c r="C99" s="84" t="str">
        <f>IFERROR(IF(INDEX(Youth!$A:$F,MATCH('Youth Results'!$E99,Youth!$F:$F,0),3)&gt;0,INDEX(Youth!$A:$F,MATCH('Youth Results'!$E99,Youth!$F:$F,0),3),""),"")</f>
        <v/>
      </c>
      <c r="D99" s="85" t="str">
        <f>IFERROR(IF(AND(SMALL(Youth!F:F,K99)&gt;1000,SMALL(Youth!F:F,K99)&lt;3000),"nt",IF(SMALL(Youth!F:F,K99)&gt;3000,"",SMALL(Youth!F:F,K99))),"")</f>
        <v/>
      </c>
      <c r="E99" s="115" t="str">
        <f>IF(D99="nt",IFERROR(SMALL(Youth!F:F,K99),""),IF(D99&gt;3000,"",IFERROR(SMALL(Youth!F:F,K99),"")))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IFERROR(IF(INDEX(Youth!$A:$F,MATCH('Youth Results'!$E100,Youth!$F:$F,0),1)&gt;0,INDEX(Youth!$A:$F,MATCH('Youth Results'!$E100,Youth!$F:$F,0),1),""),"")</f>
        <v/>
      </c>
      <c r="B100" s="84" t="str">
        <f>IFERROR(IF(INDEX(Youth!$A:$F,MATCH('Youth Results'!$E100,Youth!$F:$F,0),2)&gt;0,INDEX(Youth!$A:$F,MATCH('Youth Results'!$E100,Youth!$F:$F,0),2),""),"")</f>
        <v/>
      </c>
      <c r="C100" s="84" t="str">
        <f>IFERROR(IF(INDEX(Youth!$A:$F,MATCH('Youth Results'!$E100,Youth!$F:$F,0),3)&gt;0,INDEX(Youth!$A:$F,MATCH('Youth Results'!$E100,Youth!$F:$F,0),3),""),"")</f>
        <v/>
      </c>
      <c r="D100" s="85" t="str">
        <f>IFERROR(IF(AND(SMALL(Youth!F:F,K100)&gt;1000,SMALL(Youth!F:F,K100)&lt;3000),"nt",IF(SMALL(Youth!F:F,K100)&gt;3000,"",SMALL(Youth!F:F,K100))),"")</f>
        <v/>
      </c>
      <c r="E100" s="115" t="str">
        <f>IF(D100="nt",IFERROR(SMALL(Youth!F:F,K100),""),IF(D100&gt;3000,"",IFERROR(SMALL(Youth!F:F,K100),"")))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IFERROR(IF(INDEX(Youth!$A:$F,MATCH('Youth Results'!$E101,Youth!$F:$F,0),1)&gt;0,INDEX(Youth!$A:$F,MATCH('Youth Results'!$E101,Youth!$F:$F,0),1),""),"")</f>
        <v/>
      </c>
      <c r="B101" s="84" t="str">
        <f>IFERROR(IF(INDEX(Youth!$A:$F,MATCH('Youth Results'!$E101,Youth!$F:$F,0),2)&gt;0,INDEX(Youth!$A:$F,MATCH('Youth Results'!$E101,Youth!$F:$F,0),2),""),"")</f>
        <v/>
      </c>
      <c r="C101" s="84" t="str">
        <f>IFERROR(IF(INDEX(Youth!$A:$F,MATCH('Youth Results'!$E101,Youth!$F:$F,0),3)&gt;0,INDEX(Youth!$A:$F,MATCH('Youth Results'!$E101,Youth!$F:$F,0),3),""),"")</f>
        <v/>
      </c>
      <c r="D101" s="85" t="str">
        <f>IFERROR(IF(AND(SMALL(Youth!F:F,K101)&gt;1000,SMALL(Youth!F:F,K101)&lt;3000),"nt",IF(SMALL(Youth!F:F,K101)&gt;3000,"",SMALL(Youth!F:F,K101))),"")</f>
        <v/>
      </c>
      <c r="E101" s="115" t="str">
        <f>IF(D101="nt",IFERROR(SMALL(Youth!F:F,K101),""),IF(D101&gt;3000,"",IFERROR(SMALL(Youth!F:F,K101),"")))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IFERROR(IF(INDEX(Youth!$A:$F,MATCH('Youth Results'!$E102,Youth!$F:$F,0),1)&gt;0,INDEX(Youth!$A:$F,MATCH('Youth Results'!$E102,Youth!$F:$F,0),1),""),"")</f>
        <v/>
      </c>
      <c r="B102" s="84" t="str">
        <f>IFERROR(IF(INDEX(Youth!$A:$F,MATCH('Youth Results'!$E102,Youth!$F:$F,0),2)&gt;0,INDEX(Youth!$A:$F,MATCH('Youth Results'!$E102,Youth!$F:$F,0),2),""),"")</f>
        <v/>
      </c>
      <c r="C102" s="84" t="str">
        <f>IFERROR(IF(INDEX(Youth!$A:$F,MATCH('Youth Results'!$E102,Youth!$F:$F,0),3)&gt;0,INDEX(Youth!$A:$F,MATCH('Youth Results'!$E102,Youth!$F:$F,0),3),""),"")</f>
        <v/>
      </c>
      <c r="D102" s="85" t="str">
        <f>IFERROR(IF(AND(SMALL(Youth!F:F,K102)&gt;1000,SMALL(Youth!F:F,K102)&lt;3000),"nt",IF(SMALL(Youth!F:F,K102)&gt;3000,"",SMALL(Youth!F:F,K102))),"")</f>
        <v/>
      </c>
      <c r="E102" s="115" t="str">
        <f>IF(D102="nt",IFERROR(SMALL(Youth!F:F,K102),""),IF(D102&gt;3000,"",IFERROR(SMALL(Youth!F:F,K102),"")))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IFERROR(IF(INDEX(Youth!$A:$F,MATCH('Youth Results'!$E103,Youth!$F:$F,0),1)&gt;0,INDEX(Youth!$A:$F,MATCH('Youth Results'!$E103,Youth!$F:$F,0),1),""),"")</f>
        <v/>
      </c>
      <c r="B103" s="84" t="str">
        <f>IFERROR(IF(INDEX(Youth!$A:$F,MATCH('Youth Results'!$E103,Youth!$F:$F,0),2)&gt;0,INDEX(Youth!$A:$F,MATCH('Youth Results'!$E103,Youth!$F:$F,0),2),""),"")</f>
        <v/>
      </c>
      <c r="C103" s="84" t="str">
        <f>IFERROR(IF(INDEX(Youth!$A:$F,MATCH('Youth Results'!$E103,Youth!$F:$F,0),3)&gt;0,INDEX(Youth!$A:$F,MATCH('Youth Results'!$E103,Youth!$F:$F,0),3),""),"")</f>
        <v/>
      </c>
      <c r="D103" s="85" t="str">
        <f>IFERROR(IF(AND(SMALL(Youth!F:F,K103)&gt;1000,SMALL(Youth!F:F,K103)&lt;3000),"nt",IF(SMALL(Youth!F:F,K103)&gt;3000,"",SMALL(Youth!F:F,K103))),"")</f>
        <v/>
      </c>
      <c r="E103" s="115" t="str">
        <f>IF(D103="nt",IFERROR(SMALL(Youth!F:F,K103),""),IF(D103&gt;3000,"",IFERROR(SMALL(Youth!F:F,K103),"")))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IFERROR(IF(INDEX(Youth!$A:$F,MATCH('Youth Results'!$E104,Youth!$F:$F,0),1)&gt;0,INDEX(Youth!$A:$F,MATCH('Youth Results'!$E104,Youth!$F:$F,0),1),""),"")</f>
        <v/>
      </c>
      <c r="B104" s="84" t="str">
        <f>IFERROR(IF(INDEX(Youth!$A:$F,MATCH('Youth Results'!$E104,Youth!$F:$F,0),2)&gt;0,INDEX(Youth!$A:$F,MATCH('Youth Results'!$E104,Youth!$F:$F,0),2),""),"")</f>
        <v/>
      </c>
      <c r="C104" s="84" t="str">
        <f>IFERROR(IF(INDEX(Youth!$A:$F,MATCH('Youth Results'!$E104,Youth!$F:$F,0),3)&gt;0,INDEX(Youth!$A:$F,MATCH('Youth Results'!$E104,Youth!$F:$F,0),3),""),"")</f>
        <v/>
      </c>
      <c r="D104" s="85" t="str">
        <f>IFERROR(IF(AND(SMALL(Youth!F:F,K104)&gt;1000,SMALL(Youth!F:F,K104)&lt;3000),"nt",IF(SMALL(Youth!F:F,K104)&gt;3000,"",SMALL(Youth!F:F,K104))),"")</f>
        <v/>
      </c>
      <c r="E104" s="115" t="str">
        <f>IF(D104="nt",IFERROR(SMALL(Youth!F:F,K104),""),IF(D104&gt;3000,"",IFERROR(SMALL(Youth!F:F,K104),"")))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IFERROR(IF(INDEX(Youth!$A:$F,MATCH('Youth Results'!$E105,Youth!$F:$F,0),1)&gt;0,INDEX(Youth!$A:$F,MATCH('Youth Results'!$E105,Youth!$F:$F,0),1),""),"")</f>
        <v/>
      </c>
      <c r="B105" s="84" t="str">
        <f>IFERROR(IF(INDEX(Youth!$A:$F,MATCH('Youth Results'!$E105,Youth!$F:$F,0),2)&gt;0,INDEX(Youth!$A:$F,MATCH('Youth Results'!$E105,Youth!$F:$F,0),2),""),"")</f>
        <v/>
      </c>
      <c r="C105" s="84" t="str">
        <f>IFERROR(IF(INDEX(Youth!$A:$F,MATCH('Youth Results'!$E105,Youth!$F:$F,0),3)&gt;0,INDEX(Youth!$A:$F,MATCH('Youth Results'!$E105,Youth!$F:$F,0),3),""),"")</f>
        <v/>
      </c>
      <c r="D105" s="85" t="str">
        <f>IFERROR(IF(AND(SMALL(Youth!F:F,K105)&gt;1000,SMALL(Youth!F:F,K105)&lt;3000),"nt",IF(SMALL(Youth!F:F,K105)&gt;3000,"",SMALL(Youth!F:F,K105))),"")</f>
        <v/>
      </c>
      <c r="E105" s="115" t="str">
        <f>IF(D105="nt",IFERROR(SMALL(Youth!F:F,K105),""),IF(D105&gt;3000,"",IFERROR(SMALL(Youth!F:F,K105),"")))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IFERROR(IF(INDEX(Youth!$A:$F,MATCH('Youth Results'!$E106,Youth!$F:$F,0),1)&gt;0,INDEX(Youth!$A:$F,MATCH('Youth Results'!$E106,Youth!$F:$F,0),1),""),"")</f>
        <v/>
      </c>
      <c r="B106" s="84" t="str">
        <f>IFERROR(IF(INDEX(Youth!$A:$F,MATCH('Youth Results'!$E106,Youth!$F:$F,0),2)&gt;0,INDEX(Youth!$A:$F,MATCH('Youth Results'!$E106,Youth!$F:$F,0),2),""),"")</f>
        <v/>
      </c>
      <c r="C106" s="84" t="str">
        <f>IFERROR(IF(INDEX(Youth!$A:$F,MATCH('Youth Results'!$E106,Youth!$F:$F,0),3)&gt;0,INDEX(Youth!$A:$F,MATCH('Youth Results'!$E106,Youth!$F:$F,0),3),""),"")</f>
        <v/>
      </c>
      <c r="D106" s="85" t="str">
        <f>IFERROR(IF(AND(SMALL(Youth!F:F,K106)&gt;1000,SMALL(Youth!F:F,K106)&lt;3000),"nt",IF(SMALL(Youth!F:F,K106)&gt;3000,"",SMALL(Youth!F:F,K106))),"")</f>
        <v/>
      </c>
      <c r="E106" s="115" t="str">
        <f>IF(D106="nt",IFERROR(SMALL(Youth!F:F,K106),""),IF(D106&gt;3000,"",IFERROR(SMALL(Youth!F:F,K106),"")))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IFERROR(IF(INDEX(Youth!$A:$F,MATCH('Youth Results'!$E107,Youth!$F:$F,0),1)&gt;0,INDEX(Youth!$A:$F,MATCH('Youth Results'!$E107,Youth!$F:$F,0),1),""),"")</f>
        <v/>
      </c>
      <c r="B107" s="84" t="str">
        <f>IFERROR(IF(INDEX(Youth!$A:$F,MATCH('Youth Results'!$E107,Youth!$F:$F,0),2)&gt;0,INDEX(Youth!$A:$F,MATCH('Youth Results'!$E107,Youth!$F:$F,0),2),""),"")</f>
        <v/>
      </c>
      <c r="C107" s="84" t="str">
        <f>IFERROR(IF(INDEX(Youth!$A:$F,MATCH('Youth Results'!$E107,Youth!$F:$F,0),3)&gt;0,INDEX(Youth!$A:$F,MATCH('Youth Results'!$E107,Youth!$F:$F,0),3),""),"")</f>
        <v/>
      </c>
      <c r="D107" s="85" t="str">
        <f>IFERROR(IF(AND(SMALL(Youth!F:F,K107)&gt;1000,SMALL(Youth!F:F,K107)&lt;3000),"nt",IF(SMALL(Youth!F:F,K107)&gt;3000,"",SMALL(Youth!F:F,K107))),"")</f>
        <v/>
      </c>
      <c r="E107" s="115" t="str">
        <f>IF(D107="nt",IFERROR(SMALL(Youth!F:F,K107),""),IF(D107&gt;3000,"",IFERROR(SMALL(Youth!F:F,K107),"")))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IFERROR(IF(INDEX(Youth!$A:$F,MATCH('Youth Results'!$E108,Youth!$F:$F,0),1)&gt;0,INDEX(Youth!$A:$F,MATCH('Youth Results'!$E108,Youth!$F:$F,0),1),""),"")</f>
        <v/>
      </c>
      <c r="B108" s="84" t="str">
        <f>IFERROR(IF(INDEX(Youth!$A:$F,MATCH('Youth Results'!$E108,Youth!$F:$F,0),2)&gt;0,INDEX(Youth!$A:$F,MATCH('Youth Results'!$E108,Youth!$F:$F,0),2),""),"")</f>
        <v/>
      </c>
      <c r="C108" s="84" t="str">
        <f>IFERROR(IF(INDEX(Youth!$A:$F,MATCH('Youth Results'!$E108,Youth!$F:$F,0),3)&gt;0,INDEX(Youth!$A:$F,MATCH('Youth Results'!$E108,Youth!$F:$F,0),3),""),"")</f>
        <v/>
      </c>
      <c r="D108" s="85" t="str">
        <f>IFERROR(IF(AND(SMALL(Youth!F:F,K108)&gt;1000,SMALL(Youth!F:F,K108)&lt;3000),"nt",IF(SMALL(Youth!F:F,K108)&gt;3000,"",SMALL(Youth!F:F,K108))),"")</f>
        <v/>
      </c>
      <c r="E108" s="115" t="str">
        <f>IF(D108="nt",IFERROR(SMALL(Youth!F:F,K108),""),IF(D108&gt;3000,"",IFERROR(SMALL(Youth!F:F,K108),"")))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IFERROR(IF(INDEX(Youth!$A:$F,MATCH('Youth Results'!$E109,Youth!$F:$F,0),1)&gt;0,INDEX(Youth!$A:$F,MATCH('Youth Results'!$E109,Youth!$F:$F,0),1),""),"")</f>
        <v/>
      </c>
      <c r="B109" s="84" t="str">
        <f>IFERROR(IF(INDEX(Youth!$A:$F,MATCH('Youth Results'!$E109,Youth!$F:$F,0),2)&gt;0,INDEX(Youth!$A:$F,MATCH('Youth Results'!$E109,Youth!$F:$F,0),2),""),"")</f>
        <v/>
      </c>
      <c r="C109" s="84" t="str">
        <f>IFERROR(IF(INDEX(Youth!$A:$F,MATCH('Youth Results'!$E109,Youth!$F:$F,0),3)&gt;0,INDEX(Youth!$A:$F,MATCH('Youth Results'!$E109,Youth!$F:$F,0),3),""),"")</f>
        <v/>
      </c>
      <c r="D109" s="85" t="str">
        <f>IFERROR(IF(AND(SMALL(Youth!F:F,K109)&gt;1000,SMALL(Youth!F:F,K109)&lt;3000),"nt",IF(SMALL(Youth!F:F,K109)&gt;3000,"",SMALL(Youth!F:F,K109))),"")</f>
        <v/>
      </c>
      <c r="E109" s="115" t="str">
        <f>IF(D109="nt",IFERROR(SMALL(Youth!F:F,K109),""),IF(D109&gt;3000,"",IFERROR(SMALL(Youth!F:F,K109),"")))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IFERROR(IF(INDEX(Youth!$A:$F,MATCH('Youth Results'!$E110,Youth!$F:$F,0),1)&gt;0,INDEX(Youth!$A:$F,MATCH('Youth Results'!$E110,Youth!$F:$F,0),1),""),"")</f>
        <v/>
      </c>
      <c r="B110" s="84" t="str">
        <f>IFERROR(IF(INDEX(Youth!$A:$F,MATCH('Youth Results'!$E110,Youth!$F:$F,0),2)&gt;0,INDEX(Youth!$A:$F,MATCH('Youth Results'!$E110,Youth!$F:$F,0),2),""),"")</f>
        <v/>
      </c>
      <c r="C110" s="84" t="str">
        <f>IFERROR(IF(INDEX(Youth!$A:$F,MATCH('Youth Results'!$E110,Youth!$F:$F,0),3)&gt;0,INDEX(Youth!$A:$F,MATCH('Youth Results'!$E110,Youth!$F:$F,0),3),""),"")</f>
        <v/>
      </c>
      <c r="D110" s="85" t="str">
        <f>IFERROR(IF(AND(SMALL(Youth!F:F,K110)&gt;1000,SMALL(Youth!F:F,K110)&lt;3000),"nt",IF(SMALL(Youth!F:F,K110)&gt;3000,"",SMALL(Youth!F:F,K110))),"")</f>
        <v/>
      </c>
      <c r="E110" s="115" t="str">
        <f>IF(D110="nt",IFERROR(SMALL(Youth!F:F,K110),""),IF(D110&gt;3000,"",IFERROR(SMALL(Youth!F:F,K110),"")))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IFERROR(IF(INDEX(Youth!$A:$F,MATCH('Youth Results'!$E111,Youth!$F:$F,0),1)&gt;0,INDEX(Youth!$A:$F,MATCH('Youth Results'!$E111,Youth!$F:$F,0),1),""),"")</f>
        <v/>
      </c>
      <c r="B111" s="84" t="str">
        <f>IFERROR(IF(INDEX(Youth!$A:$F,MATCH('Youth Results'!$E111,Youth!$F:$F,0),2)&gt;0,INDEX(Youth!$A:$F,MATCH('Youth Results'!$E111,Youth!$F:$F,0),2),""),"")</f>
        <v/>
      </c>
      <c r="C111" s="84" t="str">
        <f>IFERROR(IF(INDEX(Youth!$A:$F,MATCH('Youth Results'!$E111,Youth!$F:$F,0),3)&gt;0,INDEX(Youth!$A:$F,MATCH('Youth Results'!$E111,Youth!$F:$F,0),3),""),"")</f>
        <v/>
      </c>
      <c r="D111" s="85" t="str">
        <f>IFERROR(IF(AND(SMALL(Youth!F:F,K111)&gt;1000,SMALL(Youth!F:F,K111)&lt;3000),"nt",IF(SMALL(Youth!F:F,K111)&gt;3000,"",SMALL(Youth!F:F,K111))),"")</f>
        <v/>
      </c>
      <c r="E111" s="115" t="str">
        <f>IF(D111="nt",IFERROR(SMALL(Youth!F:F,K111),""),IF(D111&gt;3000,"",IFERROR(SMALL(Youth!F:F,K111),"")))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IFERROR(IF(INDEX(Youth!$A:$F,MATCH('Youth Results'!$E112,Youth!$F:$F,0),1)&gt;0,INDEX(Youth!$A:$F,MATCH('Youth Results'!$E112,Youth!$F:$F,0),1),""),"")</f>
        <v/>
      </c>
      <c r="B112" s="84" t="str">
        <f>IFERROR(IF(INDEX(Youth!$A:$F,MATCH('Youth Results'!$E112,Youth!$F:$F,0),2)&gt;0,INDEX(Youth!$A:$F,MATCH('Youth Results'!$E112,Youth!$F:$F,0),2),""),"")</f>
        <v/>
      </c>
      <c r="C112" s="84" t="str">
        <f>IFERROR(IF(INDEX(Youth!$A:$F,MATCH('Youth Results'!$E112,Youth!$F:$F,0),3)&gt;0,INDEX(Youth!$A:$F,MATCH('Youth Results'!$E112,Youth!$F:$F,0),3),""),"")</f>
        <v/>
      </c>
      <c r="D112" s="85" t="str">
        <f>IFERROR(IF(AND(SMALL(Youth!F:F,K112)&gt;1000,SMALL(Youth!F:F,K112)&lt;3000),"nt",IF(SMALL(Youth!F:F,K112)&gt;3000,"",SMALL(Youth!F:F,K112))),"")</f>
        <v/>
      </c>
      <c r="E112" s="115" t="str">
        <f>IF(D112="nt",IFERROR(SMALL(Youth!F:F,K112),""),IF(D112&gt;3000,"",IFERROR(SMALL(Youth!F:F,K112),"")))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IFERROR(IF(INDEX(Youth!$A:$F,MATCH('Youth Results'!$E113,Youth!$F:$F,0),1)&gt;0,INDEX(Youth!$A:$F,MATCH('Youth Results'!$E113,Youth!$F:$F,0),1),""),"")</f>
        <v/>
      </c>
      <c r="B113" s="84" t="str">
        <f>IFERROR(IF(INDEX(Youth!$A:$F,MATCH('Youth Results'!$E113,Youth!$F:$F,0),2)&gt;0,INDEX(Youth!$A:$F,MATCH('Youth Results'!$E113,Youth!$F:$F,0),2),""),"")</f>
        <v/>
      </c>
      <c r="C113" s="84" t="str">
        <f>IFERROR(IF(INDEX(Youth!$A:$F,MATCH('Youth Results'!$E113,Youth!$F:$F,0),3)&gt;0,INDEX(Youth!$A:$F,MATCH('Youth Results'!$E113,Youth!$F:$F,0),3),""),"")</f>
        <v/>
      </c>
      <c r="D113" s="85" t="str">
        <f>IFERROR(IF(AND(SMALL(Youth!F:F,K113)&gt;1000,SMALL(Youth!F:F,K113)&lt;3000),"nt",IF(SMALL(Youth!F:F,K113)&gt;3000,"",SMALL(Youth!F:F,K113))),"")</f>
        <v/>
      </c>
      <c r="E113" s="115" t="str">
        <f>IF(D113="nt",IFERROR(SMALL(Youth!F:F,K113),""),IF(D113&gt;3000,"",IFERROR(SMALL(Youth!F:F,K113),"")))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IFERROR(IF(INDEX(Youth!$A:$F,MATCH('Youth Results'!$E114,Youth!$F:$F,0),1)&gt;0,INDEX(Youth!$A:$F,MATCH('Youth Results'!$E114,Youth!$F:$F,0),1),""),"")</f>
        <v/>
      </c>
      <c r="B114" s="84" t="str">
        <f>IFERROR(IF(INDEX(Youth!$A:$F,MATCH('Youth Results'!$E114,Youth!$F:$F,0),2)&gt;0,INDEX(Youth!$A:$F,MATCH('Youth Results'!$E114,Youth!$F:$F,0),2),""),"")</f>
        <v/>
      </c>
      <c r="C114" s="84" t="str">
        <f>IFERROR(IF(INDEX(Youth!$A:$F,MATCH('Youth Results'!$E114,Youth!$F:$F,0),3)&gt;0,INDEX(Youth!$A:$F,MATCH('Youth Results'!$E114,Youth!$F:$F,0),3),""),"")</f>
        <v/>
      </c>
      <c r="D114" s="85" t="str">
        <f>IFERROR(IF(AND(SMALL(Youth!F:F,K114)&gt;1000,SMALL(Youth!F:F,K114)&lt;3000),"nt",IF(SMALL(Youth!F:F,K114)&gt;3000,"",SMALL(Youth!F:F,K114))),"")</f>
        <v/>
      </c>
      <c r="E114" s="115" t="str">
        <f>IF(D114="nt",IFERROR(SMALL(Youth!F:F,K114),""),IF(D114&gt;3000,"",IFERROR(SMALL(Youth!F:F,K114),"")))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IFERROR(IF(INDEX(Youth!$A:$F,MATCH('Youth Results'!$E115,Youth!$F:$F,0),1)&gt;0,INDEX(Youth!$A:$F,MATCH('Youth Results'!$E115,Youth!$F:$F,0),1),""),"")</f>
        <v/>
      </c>
      <c r="B115" s="84" t="str">
        <f>IFERROR(IF(INDEX(Youth!$A:$F,MATCH('Youth Results'!$E115,Youth!$F:$F,0),2)&gt;0,INDEX(Youth!$A:$F,MATCH('Youth Results'!$E115,Youth!$F:$F,0),2),""),"")</f>
        <v/>
      </c>
      <c r="C115" s="84" t="str">
        <f>IFERROR(IF(INDEX(Youth!$A:$F,MATCH('Youth Results'!$E115,Youth!$F:$F,0),3)&gt;0,INDEX(Youth!$A:$F,MATCH('Youth Results'!$E115,Youth!$F:$F,0),3),""),"")</f>
        <v/>
      </c>
      <c r="D115" s="85" t="str">
        <f>IFERROR(IF(AND(SMALL(Youth!F:F,K115)&gt;1000,SMALL(Youth!F:F,K115)&lt;3000),"nt",IF(SMALL(Youth!F:F,K115)&gt;3000,"",SMALL(Youth!F:F,K115))),"")</f>
        <v/>
      </c>
      <c r="E115" s="115" t="str">
        <f>IF(D115="nt",IFERROR(SMALL(Youth!F:F,K115),""),IF(D115&gt;3000,"",IFERROR(SMALL(Youth!F:F,K115),"")))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IFERROR(IF(INDEX(Youth!$A:$F,MATCH('Youth Results'!$E116,Youth!$F:$F,0),1)&gt;0,INDEX(Youth!$A:$F,MATCH('Youth Results'!$E116,Youth!$F:$F,0),1),""),"")</f>
        <v/>
      </c>
      <c r="B116" s="84" t="str">
        <f>IFERROR(IF(INDEX(Youth!$A:$F,MATCH('Youth Results'!$E116,Youth!$F:$F,0),2)&gt;0,INDEX(Youth!$A:$F,MATCH('Youth Results'!$E116,Youth!$F:$F,0),2),""),"")</f>
        <v/>
      </c>
      <c r="C116" s="84" t="str">
        <f>IFERROR(IF(INDEX(Youth!$A:$F,MATCH('Youth Results'!$E116,Youth!$F:$F,0),3)&gt;0,INDEX(Youth!$A:$F,MATCH('Youth Results'!$E116,Youth!$F:$F,0),3),""),"")</f>
        <v/>
      </c>
      <c r="D116" s="85" t="str">
        <f>IFERROR(IF(AND(SMALL(Youth!F:F,K116)&gt;1000,SMALL(Youth!F:F,K116)&lt;3000),"nt",IF(SMALL(Youth!F:F,K116)&gt;3000,"",SMALL(Youth!F:F,K116))),"")</f>
        <v/>
      </c>
      <c r="E116" s="115" t="str">
        <f>IF(D116="nt",IFERROR(SMALL(Youth!F:F,K116),""),IF(D116&gt;3000,"",IFERROR(SMALL(Youth!F:F,K116),"")))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IFERROR(IF(INDEX(Youth!$A:$F,MATCH('Youth Results'!$E117,Youth!$F:$F,0),1)&gt;0,INDEX(Youth!$A:$F,MATCH('Youth Results'!$E117,Youth!$F:$F,0),1),""),"")</f>
        <v/>
      </c>
      <c r="B117" s="84" t="str">
        <f>IFERROR(IF(INDEX(Youth!$A:$F,MATCH('Youth Results'!$E117,Youth!$F:$F,0),2)&gt;0,INDEX(Youth!$A:$F,MATCH('Youth Results'!$E117,Youth!$F:$F,0),2),""),"")</f>
        <v/>
      </c>
      <c r="C117" s="84" t="str">
        <f>IFERROR(IF(INDEX(Youth!$A:$F,MATCH('Youth Results'!$E117,Youth!$F:$F,0),3)&gt;0,INDEX(Youth!$A:$F,MATCH('Youth Results'!$E117,Youth!$F:$F,0),3),""),"")</f>
        <v/>
      </c>
      <c r="D117" s="85" t="str">
        <f>IFERROR(IF(AND(SMALL(Youth!F:F,K117)&gt;1000,SMALL(Youth!F:F,K117)&lt;3000),"nt",IF(SMALL(Youth!F:F,K117)&gt;3000,"",SMALL(Youth!F:F,K117))),"")</f>
        <v/>
      </c>
      <c r="E117" s="115" t="str">
        <f>IF(D117="nt",IFERROR(SMALL(Youth!F:F,K117),""),IF(D117&gt;3000,"",IFERROR(SMALL(Youth!F:F,K117),"")))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IFERROR(IF(INDEX(Youth!$A:$F,MATCH('Youth Results'!$E118,Youth!$F:$F,0),1)&gt;0,INDEX(Youth!$A:$F,MATCH('Youth Results'!$E118,Youth!$F:$F,0),1),""),"")</f>
        <v/>
      </c>
      <c r="B118" s="84" t="str">
        <f>IFERROR(IF(INDEX(Youth!$A:$F,MATCH('Youth Results'!$E118,Youth!$F:$F,0),2)&gt;0,INDEX(Youth!$A:$F,MATCH('Youth Results'!$E118,Youth!$F:$F,0),2),""),"")</f>
        <v/>
      </c>
      <c r="C118" s="84" t="str">
        <f>IFERROR(IF(INDEX(Youth!$A:$F,MATCH('Youth Results'!$E118,Youth!$F:$F,0),3)&gt;0,INDEX(Youth!$A:$F,MATCH('Youth Results'!$E118,Youth!$F:$F,0),3),""),"")</f>
        <v/>
      </c>
      <c r="D118" s="85" t="str">
        <f>IFERROR(IF(AND(SMALL(Youth!F:F,K118)&gt;1000,SMALL(Youth!F:F,K118)&lt;3000),"nt",IF(SMALL(Youth!F:F,K118)&gt;3000,"",SMALL(Youth!F:F,K118))),"")</f>
        <v/>
      </c>
      <c r="E118" s="115" t="str">
        <f>IF(D118="nt",IFERROR(SMALL(Youth!F:F,K118),""),IF(D118&gt;3000,"",IFERROR(SMALL(Youth!F:F,K118),"")))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IFERROR(IF(INDEX(Youth!$A:$F,MATCH('Youth Results'!$E119,Youth!$F:$F,0),1)&gt;0,INDEX(Youth!$A:$F,MATCH('Youth Results'!$E119,Youth!$F:$F,0),1),""),"")</f>
        <v/>
      </c>
      <c r="B119" s="84" t="str">
        <f>IFERROR(IF(INDEX(Youth!$A:$F,MATCH('Youth Results'!$E119,Youth!$F:$F,0),2)&gt;0,INDEX(Youth!$A:$F,MATCH('Youth Results'!$E119,Youth!$F:$F,0),2),""),"")</f>
        <v/>
      </c>
      <c r="C119" s="84" t="str">
        <f>IFERROR(IF(INDEX(Youth!$A:$F,MATCH('Youth Results'!$E119,Youth!$F:$F,0),3)&gt;0,INDEX(Youth!$A:$F,MATCH('Youth Results'!$E119,Youth!$F:$F,0),3),""),"")</f>
        <v/>
      </c>
      <c r="D119" s="85" t="str">
        <f>IFERROR(IF(AND(SMALL(Youth!F:F,K119)&gt;1000,SMALL(Youth!F:F,K119)&lt;3000),"nt",IF(SMALL(Youth!F:F,K119)&gt;3000,"",SMALL(Youth!F:F,K119))),"")</f>
        <v/>
      </c>
      <c r="E119" s="115" t="str">
        <f>IF(D119="nt",IFERROR(SMALL(Youth!F:F,K119),""),IF(D119&gt;3000,"",IFERROR(SMALL(Youth!F:F,K119),"")))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IFERROR(IF(INDEX(Youth!$A:$F,MATCH('Youth Results'!$E120,Youth!$F:$F,0),1)&gt;0,INDEX(Youth!$A:$F,MATCH('Youth Results'!$E120,Youth!$F:$F,0),1),""),"")</f>
        <v/>
      </c>
      <c r="B120" s="84" t="str">
        <f>IFERROR(IF(INDEX(Youth!$A:$F,MATCH('Youth Results'!$E120,Youth!$F:$F,0),2)&gt;0,INDEX(Youth!$A:$F,MATCH('Youth Results'!$E120,Youth!$F:$F,0),2),""),"")</f>
        <v/>
      </c>
      <c r="C120" s="84" t="str">
        <f>IFERROR(IF(INDEX(Youth!$A:$F,MATCH('Youth Results'!$E120,Youth!$F:$F,0),3)&gt;0,INDEX(Youth!$A:$F,MATCH('Youth Results'!$E120,Youth!$F:$F,0),3),""),"")</f>
        <v/>
      </c>
      <c r="D120" s="85" t="str">
        <f>IFERROR(IF(AND(SMALL(Youth!F:F,K120)&gt;1000,SMALL(Youth!F:F,K120)&lt;3000),"nt",IF(SMALL(Youth!F:F,K120)&gt;3000,"",SMALL(Youth!F:F,K120))),"")</f>
        <v/>
      </c>
      <c r="E120" s="115" t="str">
        <f>IF(D120="nt",IFERROR(SMALL(Youth!F:F,K120),""),IF(D120&gt;3000,"",IFERROR(SMALL(Youth!F:F,K120),"")))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IFERROR(IF(INDEX(Youth!$A:$F,MATCH('Youth Results'!$E121,Youth!$F:$F,0),1)&gt;0,INDEX(Youth!$A:$F,MATCH('Youth Results'!$E121,Youth!$F:$F,0),1),""),"")</f>
        <v/>
      </c>
      <c r="B121" s="84" t="str">
        <f>IFERROR(IF(INDEX(Youth!$A:$F,MATCH('Youth Results'!$E121,Youth!$F:$F,0),2)&gt;0,INDEX(Youth!$A:$F,MATCH('Youth Results'!$E121,Youth!$F:$F,0),2),""),"")</f>
        <v/>
      </c>
      <c r="C121" s="84" t="str">
        <f>IFERROR(IF(INDEX(Youth!$A:$F,MATCH('Youth Results'!$E121,Youth!$F:$F,0),3)&gt;0,INDEX(Youth!$A:$F,MATCH('Youth Results'!$E121,Youth!$F:$F,0),3),""),"")</f>
        <v/>
      </c>
      <c r="D121" s="85" t="str">
        <f>IFERROR(IF(AND(SMALL(Youth!F:F,K121)&gt;1000,SMALL(Youth!F:F,K121)&lt;3000),"nt",IF(SMALL(Youth!F:F,K121)&gt;3000,"",SMALL(Youth!F:F,K121))),"")</f>
        <v/>
      </c>
      <c r="E121" s="115" t="str">
        <f>IF(D121="nt",IFERROR(SMALL(Youth!F:F,K121),""),IF(D121&gt;3000,"",IFERROR(SMALL(Youth!F:F,K121),"")))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IFERROR(IF(INDEX(Youth!$A:$F,MATCH('Youth Results'!$E122,Youth!$F:$F,0),1)&gt;0,INDEX(Youth!$A:$F,MATCH('Youth Results'!$E122,Youth!$F:$F,0),1),""),"")</f>
        <v/>
      </c>
      <c r="B122" s="84" t="str">
        <f>IFERROR(IF(INDEX(Youth!$A:$F,MATCH('Youth Results'!$E122,Youth!$F:$F,0),2)&gt;0,INDEX(Youth!$A:$F,MATCH('Youth Results'!$E122,Youth!$F:$F,0),2),""),"")</f>
        <v/>
      </c>
      <c r="C122" s="84" t="str">
        <f>IFERROR(IF(INDEX(Youth!$A:$F,MATCH('Youth Results'!$E122,Youth!$F:$F,0),3)&gt;0,INDEX(Youth!$A:$F,MATCH('Youth Results'!$E122,Youth!$F:$F,0),3),""),"")</f>
        <v/>
      </c>
      <c r="D122" s="85" t="str">
        <f>IFERROR(IF(AND(SMALL(Youth!F:F,K122)&gt;1000,SMALL(Youth!F:F,K122)&lt;3000),"nt",IF(SMALL(Youth!F:F,K122)&gt;3000,"",SMALL(Youth!F:F,K122))),"")</f>
        <v/>
      </c>
      <c r="E122" s="115" t="str">
        <f>IF(D122="nt",IFERROR(SMALL(Youth!F:F,K122),""),IF(D122&gt;3000,"",IFERROR(SMALL(Youth!F:F,K122),"")))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IFERROR(IF(INDEX(Youth!$A:$F,MATCH('Youth Results'!$E123,Youth!$F:$F,0),1)&gt;0,INDEX(Youth!$A:$F,MATCH('Youth Results'!$E123,Youth!$F:$F,0),1),""),"")</f>
        <v/>
      </c>
      <c r="B123" s="84" t="str">
        <f>IFERROR(IF(INDEX(Youth!$A:$F,MATCH('Youth Results'!$E123,Youth!$F:$F,0),2)&gt;0,INDEX(Youth!$A:$F,MATCH('Youth Results'!$E123,Youth!$F:$F,0),2),""),"")</f>
        <v/>
      </c>
      <c r="C123" s="84" t="str">
        <f>IFERROR(IF(INDEX(Youth!$A:$F,MATCH('Youth Results'!$E123,Youth!$F:$F,0),3)&gt;0,INDEX(Youth!$A:$F,MATCH('Youth Results'!$E123,Youth!$F:$F,0),3),""),"")</f>
        <v/>
      </c>
      <c r="D123" s="85" t="str">
        <f>IFERROR(IF(AND(SMALL(Youth!F:F,K123)&gt;1000,SMALL(Youth!F:F,K123)&lt;3000),"nt",IF(SMALL(Youth!F:F,K123)&gt;3000,"",SMALL(Youth!F:F,K123))),"")</f>
        <v/>
      </c>
      <c r="E123" s="115" t="str">
        <f>IF(D123="nt",IFERROR(SMALL(Youth!F:F,K123),""),IF(D123&gt;3000,"",IFERROR(SMALL(Youth!F:F,K123),"")))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IFERROR(IF(INDEX(Youth!$A:$F,MATCH('Youth Results'!$E124,Youth!$F:$F,0),1)&gt;0,INDEX(Youth!$A:$F,MATCH('Youth Results'!$E124,Youth!$F:$F,0),1),""),"")</f>
        <v/>
      </c>
      <c r="B124" s="84" t="str">
        <f>IFERROR(IF(INDEX(Youth!$A:$F,MATCH('Youth Results'!$E124,Youth!$F:$F,0),2)&gt;0,INDEX(Youth!$A:$F,MATCH('Youth Results'!$E124,Youth!$F:$F,0),2),""),"")</f>
        <v/>
      </c>
      <c r="C124" s="84" t="str">
        <f>IFERROR(IF(INDEX(Youth!$A:$F,MATCH('Youth Results'!$E124,Youth!$F:$F,0),3)&gt;0,INDEX(Youth!$A:$F,MATCH('Youth Results'!$E124,Youth!$F:$F,0),3),""),"")</f>
        <v/>
      </c>
      <c r="D124" s="85" t="str">
        <f>IFERROR(IF(AND(SMALL(Youth!F:F,K124)&gt;1000,SMALL(Youth!F:F,K124)&lt;3000),"nt",IF(SMALL(Youth!F:F,K124)&gt;3000,"",SMALL(Youth!F:F,K124))),"")</f>
        <v/>
      </c>
      <c r="E124" s="115" t="str">
        <f>IF(D124="nt",IFERROR(SMALL(Youth!F:F,K124),""),IF(D124&gt;3000,"",IFERROR(SMALL(Youth!F:F,K124),"")))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IFERROR(IF(INDEX(Youth!$A:$F,MATCH('Youth Results'!$E125,Youth!$F:$F,0),1)&gt;0,INDEX(Youth!$A:$F,MATCH('Youth Results'!$E125,Youth!$F:$F,0),1),""),"")</f>
        <v/>
      </c>
      <c r="B125" s="84" t="str">
        <f>IFERROR(IF(INDEX(Youth!$A:$F,MATCH('Youth Results'!$E125,Youth!$F:$F,0),2)&gt;0,INDEX(Youth!$A:$F,MATCH('Youth Results'!$E125,Youth!$F:$F,0),2),""),"")</f>
        <v/>
      </c>
      <c r="C125" s="84" t="str">
        <f>IFERROR(IF(INDEX(Youth!$A:$F,MATCH('Youth Results'!$E125,Youth!$F:$F,0),3)&gt;0,INDEX(Youth!$A:$F,MATCH('Youth Results'!$E125,Youth!$F:$F,0),3),""),"")</f>
        <v/>
      </c>
      <c r="D125" s="85" t="str">
        <f>IFERROR(IF(AND(SMALL(Youth!F:F,K125)&gt;1000,SMALL(Youth!F:F,K125)&lt;3000),"nt",IF(SMALL(Youth!F:F,K125)&gt;3000,"",SMALL(Youth!F:F,K125))),"")</f>
        <v/>
      </c>
      <c r="E125" s="115" t="str">
        <f>IF(D125="nt",IFERROR(SMALL(Youth!F:F,K125),""),IF(D125&gt;3000,"",IFERROR(SMALL(Youth!F:F,K125),"")))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IFERROR(IF(INDEX(Youth!$A:$F,MATCH('Youth Results'!$E126,Youth!$F:$F,0),1)&gt;0,INDEX(Youth!$A:$F,MATCH('Youth Results'!$E126,Youth!$F:$F,0),1),""),"")</f>
        <v/>
      </c>
      <c r="B126" s="84" t="str">
        <f>IFERROR(IF(INDEX(Youth!$A:$F,MATCH('Youth Results'!$E126,Youth!$F:$F,0),2)&gt;0,INDEX(Youth!$A:$F,MATCH('Youth Results'!$E126,Youth!$F:$F,0),2),""),"")</f>
        <v/>
      </c>
      <c r="C126" s="84" t="str">
        <f>IFERROR(IF(INDEX(Youth!$A:$F,MATCH('Youth Results'!$E126,Youth!$F:$F,0),3)&gt;0,INDEX(Youth!$A:$F,MATCH('Youth Results'!$E126,Youth!$F:$F,0),3),""),"")</f>
        <v/>
      </c>
      <c r="D126" s="85" t="str">
        <f>IFERROR(IF(AND(SMALL(Youth!F:F,K126)&gt;1000,SMALL(Youth!F:F,K126)&lt;3000),"nt",IF(SMALL(Youth!F:F,K126)&gt;3000,"",SMALL(Youth!F:F,K126))),"")</f>
        <v/>
      </c>
      <c r="E126" s="115" t="str">
        <f>IF(D126="nt",IFERROR(SMALL(Youth!F:F,K126),""),IF(D126&gt;3000,"",IFERROR(SMALL(Youth!F:F,K126),"")))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IFERROR(IF(INDEX(Youth!$A:$F,MATCH('Youth Results'!$E127,Youth!$F:$F,0),1)&gt;0,INDEX(Youth!$A:$F,MATCH('Youth Results'!$E127,Youth!$F:$F,0),1),""),"")</f>
        <v/>
      </c>
      <c r="B127" s="84" t="str">
        <f>IFERROR(IF(INDEX(Youth!$A:$F,MATCH('Youth Results'!$E127,Youth!$F:$F,0),2)&gt;0,INDEX(Youth!$A:$F,MATCH('Youth Results'!$E127,Youth!$F:$F,0),2),""),"")</f>
        <v/>
      </c>
      <c r="C127" s="84" t="str">
        <f>IFERROR(IF(INDEX(Youth!$A:$F,MATCH('Youth Results'!$E127,Youth!$F:$F,0),3)&gt;0,INDEX(Youth!$A:$F,MATCH('Youth Results'!$E127,Youth!$F:$F,0),3),""),"")</f>
        <v/>
      </c>
      <c r="D127" s="85" t="str">
        <f>IFERROR(IF(AND(SMALL(Youth!F:F,K127)&gt;1000,SMALL(Youth!F:F,K127)&lt;3000),"nt",IF(SMALL(Youth!F:F,K127)&gt;3000,"",SMALL(Youth!F:F,K127))),"")</f>
        <v/>
      </c>
      <c r="E127" s="115" t="str">
        <f>IF(D127="nt",IFERROR(SMALL(Youth!F:F,K127),""),IF(D127&gt;3000,"",IFERROR(SMALL(Youth!F:F,K127),"")))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IFERROR(IF(INDEX(Youth!$A:$F,MATCH('Youth Results'!$E128,Youth!$F:$F,0),1)&gt;0,INDEX(Youth!$A:$F,MATCH('Youth Results'!$E128,Youth!$F:$F,0),1),""),"")</f>
        <v/>
      </c>
      <c r="B128" s="84" t="str">
        <f>IFERROR(IF(INDEX(Youth!$A:$F,MATCH('Youth Results'!$E128,Youth!$F:$F,0),2)&gt;0,INDEX(Youth!$A:$F,MATCH('Youth Results'!$E128,Youth!$F:$F,0),2),""),"")</f>
        <v/>
      </c>
      <c r="C128" s="84" t="str">
        <f>IFERROR(IF(INDEX(Youth!$A:$F,MATCH('Youth Results'!$E128,Youth!$F:$F,0),3)&gt;0,INDEX(Youth!$A:$F,MATCH('Youth Results'!$E128,Youth!$F:$F,0),3),""),"")</f>
        <v/>
      </c>
      <c r="D128" s="85" t="str">
        <f>IFERROR(IF(AND(SMALL(Youth!F:F,K128)&gt;1000,SMALL(Youth!F:F,K128)&lt;3000),"nt",IF(SMALL(Youth!F:F,K128)&gt;3000,"",SMALL(Youth!F:F,K128))),"")</f>
        <v/>
      </c>
      <c r="E128" s="115" t="str">
        <f>IF(D128="nt",IFERROR(SMALL(Youth!F:F,K128),""),IF(D128&gt;3000,"",IFERROR(SMALL(Youth!F:F,K128),"")))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IFERROR(IF(INDEX(Youth!$A:$F,MATCH('Youth Results'!$E129,Youth!$F:$F,0),1)&gt;0,INDEX(Youth!$A:$F,MATCH('Youth Results'!$E129,Youth!$F:$F,0),1),""),"")</f>
        <v/>
      </c>
      <c r="B129" s="84" t="str">
        <f>IFERROR(IF(INDEX(Youth!$A:$F,MATCH('Youth Results'!$E129,Youth!$F:$F,0),2)&gt;0,INDEX(Youth!$A:$F,MATCH('Youth Results'!$E129,Youth!$F:$F,0),2),""),"")</f>
        <v/>
      </c>
      <c r="C129" s="84" t="str">
        <f>IFERROR(IF(INDEX(Youth!$A:$F,MATCH('Youth Results'!$E129,Youth!$F:$F,0),3)&gt;0,INDEX(Youth!$A:$F,MATCH('Youth Results'!$E129,Youth!$F:$F,0),3),""),"")</f>
        <v/>
      </c>
      <c r="D129" s="85" t="str">
        <f>IFERROR(IF(AND(SMALL(Youth!F:F,K129)&gt;1000,SMALL(Youth!F:F,K129)&lt;3000),"nt",IF(SMALL(Youth!F:F,K129)&gt;3000,"",SMALL(Youth!F:F,K129))),"")</f>
        <v/>
      </c>
      <c r="E129" s="115" t="str">
        <f>IF(D129="nt",IFERROR(SMALL(Youth!F:F,K129),""),IF(D129&gt;3000,"",IFERROR(SMALL(Youth!F:F,K129),"")))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IFERROR(IF(INDEX(Youth!$A:$F,MATCH('Youth Results'!$E130,Youth!$F:$F,0),1)&gt;0,INDEX(Youth!$A:$F,MATCH('Youth Results'!$E130,Youth!$F:$F,0),1),""),"")</f>
        <v/>
      </c>
      <c r="B130" s="84" t="str">
        <f>IFERROR(IF(INDEX(Youth!$A:$F,MATCH('Youth Results'!$E130,Youth!$F:$F,0),2)&gt;0,INDEX(Youth!$A:$F,MATCH('Youth Results'!$E130,Youth!$F:$F,0),2),""),"")</f>
        <v/>
      </c>
      <c r="C130" s="84" t="str">
        <f>IFERROR(IF(INDEX(Youth!$A:$F,MATCH('Youth Results'!$E130,Youth!$F:$F,0),3)&gt;0,INDEX(Youth!$A:$F,MATCH('Youth Results'!$E130,Youth!$F:$F,0),3),""),"")</f>
        <v/>
      </c>
      <c r="D130" s="85" t="str">
        <f>IFERROR(IF(AND(SMALL(Youth!F:F,K130)&gt;1000,SMALL(Youth!F:F,K130)&lt;3000),"nt",IF(SMALL(Youth!F:F,K130)&gt;3000,"",SMALL(Youth!F:F,K130))),"")</f>
        <v/>
      </c>
      <c r="E130" s="115" t="str">
        <f>IF(D130="nt",IFERROR(SMALL(Youth!F:F,K130),""),IF(D130&gt;3000,"",IFERROR(SMALL(Youth!F:F,K130),"")))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IFERROR(IF(INDEX(Youth!$A:$F,MATCH('Youth Results'!$E131,Youth!$F:$F,0),1)&gt;0,INDEX(Youth!$A:$F,MATCH('Youth Results'!$E131,Youth!$F:$F,0),1),""),"")</f>
        <v/>
      </c>
      <c r="B131" s="84" t="str">
        <f>IFERROR(IF(INDEX(Youth!$A:$F,MATCH('Youth Results'!$E131,Youth!$F:$F,0),2)&gt;0,INDEX(Youth!$A:$F,MATCH('Youth Results'!$E131,Youth!$F:$F,0),2),""),"")</f>
        <v/>
      </c>
      <c r="C131" s="84" t="str">
        <f>IFERROR(IF(INDEX(Youth!$A:$F,MATCH('Youth Results'!$E131,Youth!$F:$F,0),3)&gt;0,INDEX(Youth!$A:$F,MATCH('Youth Results'!$E131,Youth!$F:$F,0),3),""),"")</f>
        <v/>
      </c>
      <c r="D131" s="85" t="str">
        <f>IFERROR(IF(AND(SMALL(Youth!F:F,K131)&gt;1000,SMALL(Youth!F:F,K131)&lt;3000),"nt",IF(SMALL(Youth!F:F,K131)&gt;3000,"",SMALL(Youth!F:F,K131))),"")</f>
        <v/>
      </c>
      <c r="E131" s="115" t="str">
        <f>IF(D131="nt",IFERROR(SMALL(Youth!F:F,K131),""),IF(D131&gt;3000,"",IFERROR(SMALL(Youth!F:F,K131),"")))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IFERROR(IF(INDEX(Youth!$A:$F,MATCH('Youth Results'!$E132,Youth!$F:$F,0),1)&gt;0,INDEX(Youth!$A:$F,MATCH('Youth Results'!$E132,Youth!$F:$F,0),1),""),"")</f>
        <v/>
      </c>
      <c r="B132" s="84" t="str">
        <f>IFERROR(IF(INDEX(Youth!$A:$F,MATCH('Youth Results'!$E132,Youth!$F:$F,0),2)&gt;0,INDEX(Youth!$A:$F,MATCH('Youth Results'!$E132,Youth!$F:$F,0),2),""),"")</f>
        <v/>
      </c>
      <c r="C132" s="84" t="str">
        <f>IFERROR(IF(INDEX(Youth!$A:$F,MATCH('Youth Results'!$E132,Youth!$F:$F,0),3)&gt;0,INDEX(Youth!$A:$F,MATCH('Youth Results'!$E132,Youth!$F:$F,0),3),""),"")</f>
        <v/>
      </c>
      <c r="D132" s="85" t="str">
        <f>IFERROR(IF(AND(SMALL(Youth!F:F,K132)&gt;1000,SMALL(Youth!F:F,K132)&lt;3000),"nt",IF(SMALL(Youth!F:F,K132)&gt;3000,"",SMALL(Youth!F:F,K132))),"")</f>
        <v/>
      </c>
      <c r="E132" s="115" t="str">
        <f>IF(D132="nt",IFERROR(SMALL(Youth!F:F,K132),""),IF(D132&gt;3000,"",IFERROR(SMALL(Youth!F:F,K132),"")))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IFERROR(IF(INDEX(Youth!$A:$F,MATCH('Youth Results'!$E133,Youth!$F:$F,0),1)&gt;0,INDEX(Youth!$A:$F,MATCH('Youth Results'!$E133,Youth!$F:$F,0),1),""),"")</f>
        <v/>
      </c>
      <c r="B133" s="84" t="str">
        <f>IFERROR(IF(INDEX(Youth!$A:$F,MATCH('Youth Results'!$E133,Youth!$F:$F,0),2)&gt;0,INDEX(Youth!$A:$F,MATCH('Youth Results'!$E133,Youth!$F:$F,0),2),""),"")</f>
        <v/>
      </c>
      <c r="C133" s="84" t="str">
        <f>IFERROR(IF(INDEX(Youth!$A:$F,MATCH('Youth Results'!$E133,Youth!$F:$F,0),3)&gt;0,INDEX(Youth!$A:$F,MATCH('Youth Results'!$E133,Youth!$F:$F,0),3),""),"")</f>
        <v/>
      </c>
      <c r="D133" s="85" t="str">
        <f>IFERROR(IF(AND(SMALL(Youth!F:F,K133)&gt;1000,SMALL(Youth!F:F,K133)&lt;3000),"nt",IF(SMALL(Youth!F:F,K133)&gt;3000,"",SMALL(Youth!F:F,K133))),"")</f>
        <v/>
      </c>
      <c r="E133" s="115" t="str">
        <f>IF(D133="nt",IFERROR(SMALL(Youth!F:F,K133),""),IF(D133&gt;3000,"",IFERROR(SMALL(Youth!F:F,K133),"")))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IFERROR(IF(INDEX(Youth!$A:$F,MATCH('Youth Results'!$E134,Youth!$F:$F,0),1)&gt;0,INDEX(Youth!$A:$F,MATCH('Youth Results'!$E134,Youth!$F:$F,0),1),""),"")</f>
        <v/>
      </c>
      <c r="B134" s="84" t="str">
        <f>IFERROR(IF(INDEX(Youth!$A:$F,MATCH('Youth Results'!$E134,Youth!$F:$F,0),2)&gt;0,INDEX(Youth!$A:$F,MATCH('Youth Results'!$E134,Youth!$F:$F,0),2),""),"")</f>
        <v/>
      </c>
      <c r="C134" s="84" t="str">
        <f>IFERROR(IF(INDEX(Youth!$A:$F,MATCH('Youth Results'!$E134,Youth!$F:$F,0),3)&gt;0,INDEX(Youth!$A:$F,MATCH('Youth Results'!$E134,Youth!$F:$F,0),3),""),"")</f>
        <v/>
      </c>
      <c r="D134" s="85" t="str">
        <f>IFERROR(IF(AND(SMALL(Youth!F:F,K134)&gt;1000,SMALL(Youth!F:F,K134)&lt;3000),"nt",IF(SMALL(Youth!F:F,K134)&gt;3000,"",SMALL(Youth!F:F,K134))),"")</f>
        <v/>
      </c>
      <c r="E134" s="115" t="str">
        <f>IF(D134="nt",IFERROR(SMALL(Youth!F:F,K134),""),IF(D134&gt;3000,"",IFERROR(SMALL(Youth!F:F,K134),"")))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IFERROR(IF(INDEX(Youth!$A:$F,MATCH('Youth Results'!$E135,Youth!$F:$F,0),1)&gt;0,INDEX(Youth!$A:$F,MATCH('Youth Results'!$E135,Youth!$F:$F,0),1),""),"")</f>
        <v/>
      </c>
      <c r="B135" s="84" t="str">
        <f>IFERROR(IF(INDEX(Youth!$A:$F,MATCH('Youth Results'!$E135,Youth!$F:$F,0),2)&gt;0,INDEX(Youth!$A:$F,MATCH('Youth Results'!$E135,Youth!$F:$F,0),2),""),"")</f>
        <v/>
      </c>
      <c r="C135" s="84" t="str">
        <f>IFERROR(IF(INDEX(Youth!$A:$F,MATCH('Youth Results'!$E135,Youth!$F:$F,0),3)&gt;0,INDEX(Youth!$A:$F,MATCH('Youth Results'!$E135,Youth!$F:$F,0),3),""),"")</f>
        <v/>
      </c>
      <c r="D135" s="85" t="str">
        <f>IFERROR(IF(AND(SMALL(Youth!F:F,K135)&gt;1000,SMALL(Youth!F:F,K135)&lt;3000),"nt",IF(SMALL(Youth!F:F,K135)&gt;3000,"",SMALL(Youth!F:F,K135))),"")</f>
        <v/>
      </c>
      <c r="E135" s="115" t="str">
        <f>IF(D135="nt",IFERROR(SMALL(Youth!F:F,K135),""),IF(D135&gt;3000,"",IFERROR(SMALL(Youth!F:F,K135),"")))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IFERROR(IF(INDEX(Youth!$A:$F,MATCH('Youth Results'!$E136,Youth!$F:$F,0),1)&gt;0,INDEX(Youth!$A:$F,MATCH('Youth Results'!$E136,Youth!$F:$F,0),1),""),"")</f>
        <v/>
      </c>
      <c r="B136" s="84" t="str">
        <f>IFERROR(IF(INDEX(Youth!$A:$F,MATCH('Youth Results'!$E136,Youth!$F:$F,0),2)&gt;0,INDEX(Youth!$A:$F,MATCH('Youth Results'!$E136,Youth!$F:$F,0),2),""),"")</f>
        <v/>
      </c>
      <c r="C136" s="84" t="str">
        <f>IFERROR(IF(INDEX(Youth!$A:$F,MATCH('Youth Results'!$E136,Youth!$F:$F,0),3)&gt;0,INDEX(Youth!$A:$F,MATCH('Youth Results'!$E136,Youth!$F:$F,0),3),""),"")</f>
        <v/>
      </c>
      <c r="D136" s="85" t="str">
        <f>IFERROR(IF(AND(SMALL(Youth!F:F,K136)&gt;1000,SMALL(Youth!F:F,K136)&lt;3000),"nt",IF(SMALL(Youth!F:F,K136)&gt;3000,"",SMALL(Youth!F:F,K136))),"")</f>
        <v/>
      </c>
      <c r="E136" s="115" t="str">
        <f>IF(D136="nt",IFERROR(SMALL(Youth!F:F,K136),""),IF(D136&gt;3000,"",IFERROR(SMALL(Youth!F:F,K136),"")))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IFERROR(IF(INDEX(Youth!$A:$F,MATCH('Youth Results'!$E137,Youth!$F:$F,0),1)&gt;0,INDEX(Youth!$A:$F,MATCH('Youth Results'!$E137,Youth!$F:$F,0),1),""),"")</f>
        <v/>
      </c>
      <c r="B137" s="84" t="str">
        <f>IFERROR(IF(INDEX(Youth!$A:$F,MATCH('Youth Results'!$E137,Youth!$F:$F,0),2)&gt;0,INDEX(Youth!$A:$F,MATCH('Youth Results'!$E137,Youth!$F:$F,0),2),""),"")</f>
        <v/>
      </c>
      <c r="C137" s="84" t="str">
        <f>IFERROR(IF(INDEX(Youth!$A:$F,MATCH('Youth Results'!$E137,Youth!$F:$F,0),3)&gt;0,INDEX(Youth!$A:$F,MATCH('Youth Results'!$E137,Youth!$F:$F,0),3),""),"")</f>
        <v/>
      </c>
      <c r="D137" s="85" t="str">
        <f>IFERROR(IF(AND(SMALL(Youth!F:F,K137)&gt;1000,SMALL(Youth!F:F,K137)&lt;3000),"nt",IF(SMALL(Youth!F:F,K137)&gt;3000,"",SMALL(Youth!F:F,K137))),"")</f>
        <v/>
      </c>
      <c r="E137" s="115" t="str">
        <f>IF(D137="nt",IFERROR(SMALL(Youth!F:F,K137),""),IF(D137&gt;3000,"",IFERROR(SMALL(Youth!F:F,K137),"")))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IFERROR(IF(INDEX(Youth!$A:$F,MATCH('Youth Results'!$E138,Youth!$F:$F,0),1)&gt;0,INDEX(Youth!$A:$F,MATCH('Youth Results'!$E138,Youth!$F:$F,0),1),""),"")</f>
        <v/>
      </c>
      <c r="B138" s="84" t="str">
        <f>IFERROR(IF(INDEX(Youth!$A:$F,MATCH('Youth Results'!$E138,Youth!$F:$F,0),2)&gt;0,INDEX(Youth!$A:$F,MATCH('Youth Results'!$E138,Youth!$F:$F,0),2),""),"")</f>
        <v/>
      </c>
      <c r="C138" s="84" t="str">
        <f>IFERROR(IF(INDEX(Youth!$A:$F,MATCH('Youth Results'!$E138,Youth!$F:$F,0),3)&gt;0,INDEX(Youth!$A:$F,MATCH('Youth Results'!$E138,Youth!$F:$F,0),3),""),"")</f>
        <v/>
      </c>
      <c r="D138" s="85" t="str">
        <f>IFERROR(IF(AND(SMALL(Youth!F:F,K138)&gt;1000,SMALL(Youth!F:F,K138)&lt;3000),"nt",IF(SMALL(Youth!F:F,K138)&gt;3000,"",SMALL(Youth!F:F,K138))),"")</f>
        <v/>
      </c>
      <c r="E138" s="115" t="str">
        <f>IF(D138="nt",IFERROR(SMALL(Youth!F:F,K138),""),IF(D138&gt;3000,"",IFERROR(SMALL(Youth!F:F,K138),"")))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IFERROR(IF(INDEX(Youth!$A:$F,MATCH('Youth Results'!$E139,Youth!$F:$F,0),1)&gt;0,INDEX(Youth!$A:$F,MATCH('Youth Results'!$E139,Youth!$F:$F,0),1),""),"")</f>
        <v/>
      </c>
      <c r="B139" s="84" t="str">
        <f>IFERROR(IF(INDEX(Youth!$A:$F,MATCH('Youth Results'!$E139,Youth!$F:$F,0),2)&gt;0,INDEX(Youth!$A:$F,MATCH('Youth Results'!$E139,Youth!$F:$F,0),2),""),"")</f>
        <v/>
      </c>
      <c r="C139" s="84" t="str">
        <f>IFERROR(IF(INDEX(Youth!$A:$F,MATCH('Youth Results'!$E139,Youth!$F:$F,0),3)&gt;0,INDEX(Youth!$A:$F,MATCH('Youth Results'!$E139,Youth!$F:$F,0),3),""),"")</f>
        <v/>
      </c>
      <c r="D139" s="85" t="str">
        <f>IFERROR(IF(AND(SMALL(Youth!F:F,K139)&gt;1000,SMALL(Youth!F:F,K139)&lt;3000),"nt",IF(SMALL(Youth!F:F,K139)&gt;3000,"",SMALL(Youth!F:F,K139))),"")</f>
        <v/>
      </c>
      <c r="E139" s="115" t="str">
        <f>IF(D139="nt",IFERROR(SMALL(Youth!F:F,K139),""),IF(D139&gt;3000,"",IFERROR(SMALL(Youth!F:F,K139),"")))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IFERROR(IF(INDEX(Youth!$A:$F,MATCH('Youth Results'!$E140,Youth!$F:$F,0),1)&gt;0,INDEX(Youth!$A:$F,MATCH('Youth Results'!$E140,Youth!$F:$F,0),1),""),"")</f>
        <v/>
      </c>
      <c r="B140" s="84" t="str">
        <f>IFERROR(IF(INDEX(Youth!$A:$F,MATCH('Youth Results'!$E140,Youth!$F:$F,0),2)&gt;0,INDEX(Youth!$A:$F,MATCH('Youth Results'!$E140,Youth!$F:$F,0),2),""),"")</f>
        <v/>
      </c>
      <c r="C140" s="84" t="str">
        <f>IFERROR(IF(INDEX(Youth!$A:$F,MATCH('Youth Results'!$E140,Youth!$F:$F,0),3)&gt;0,INDEX(Youth!$A:$F,MATCH('Youth Results'!$E140,Youth!$F:$F,0),3),""),"")</f>
        <v/>
      </c>
      <c r="D140" s="85" t="str">
        <f>IFERROR(IF(AND(SMALL(Youth!F:F,K140)&gt;1000,SMALL(Youth!F:F,K140)&lt;3000),"nt",IF(SMALL(Youth!F:F,K140)&gt;3000,"",SMALL(Youth!F:F,K140))),"")</f>
        <v/>
      </c>
      <c r="E140" s="115" t="str">
        <f>IF(D140="nt",IFERROR(SMALL(Youth!F:F,K140),""),IF(D140&gt;3000,"",IFERROR(SMALL(Youth!F:F,K140),"")))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IFERROR(IF(INDEX(Youth!$A:$F,MATCH('Youth Results'!$E141,Youth!$F:$F,0),1)&gt;0,INDEX(Youth!$A:$F,MATCH('Youth Results'!$E141,Youth!$F:$F,0),1),""),"")</f>
        <v/>
      </c>
      <c r="B141" s="84" t="str">
        <f>IFERROR(IF(INDEX(Youth!$A:$F,MATCH('Youth Results'!$E141,Youth!$F:$F,0),2)&gt;0,INDEX(Youth!$A:$F,MATCH('Youth Results'!$E141,Youth!$F:$F,0),2),""),"")</f>
        <v/>
      </c>
      <c r="C141" s="84" t="str">
        <f>IFERROR(IF(INDEX(Youth!$A:$F,MATCH('Youth Results'!$E141,Youth!$F:$F,0),3)&gt;0,INDEX(Youth!$A:$F,MATCH('Youth Results'!$E141,Youth!$F:$F,0),3),""),"")</f>
        <v/>
      </c>
      <c r="D141" s="85" t="str">
        <f>IFERROR(IF(AND(SMALL(Youth!F:F,K141)&gt;1000,SMALL(Youth!F:F,K141)&lt;3000),"nt",IF(SMALL(Youth!F:F,K141)&gt;3000,"",SMALL(Youth!F:F,K141))),"")</f>
        <v/>
      </c>
      <c r="E141" s="115" t="str">
        <f>IF(D141="nt",IFERROR(SMALL(Youth!F:F,K141),""),IF(D141&gt;3000,"",IFERROR(SMALL(Youth!F:F,K141),"")))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IFERROR(IF(INDEX(Youth!$A:$F,MATCH('Youth Results'!$E142,Youth!$F:$F,0),1)&gt;0,INDEX(Youth!$A:$F,MATCH('Youth Results'!$E142,Youth!$F:$F,0),1),""),"")</f>
        <v/>
      </c>
      <c r="B142" s="84" t="str">
        <f>IFERROR(IF(INDEX(Youth!$A:$F,MATCH('Youth Results'!$E142,Youth!$F:$F,0),2)&gt;0,INDEX(Youth!$A:$F,MATCH('Youth Results'!$E142,Youth!$F:$F,0),2),""),"")</f>
        <v/>
      </c>
      <c r="C142" s="84" t="str">
        <f>IFERROR(IF(INDEX(Youth!$A:$F,MATCH('Youth Results'!$E142,Youth!$F:$F,0),3)&gt;0,INDEX(Youth!$A:$F,MATCH('Youth Results'!$E142,Youth!$F:$F,0),3),""),"")</f>
        <v/>
      </c>
      <c r="D142" s="85" t="str">
        <f>IFERROR(IF(AND(SMALL(Youth!F:F,K142)&gt;1000,SMALL(Youth!F:F,K142)&lt;3000),"nt",IF(SMALL(Youth!F:F,K142)&gt;3000,"",SMALL(Youth!F:F,K142))),"")</f>
        <v/>
      </c>
      <c r="E142" s="115" t="str">
        <f>IF(D142="nt",IFERROR(SMALL(Youth!F:F,K142),""),IF(D142&gt;3000,"",IFERROR(SMALL(Youth!F:F,K142),"")))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IFERROR(IF(INDEX(Youth!$A:$F,MATCH('Youth Results'!$E143,Youth!$F:$F,0),1)&gt;0,INDEX(Youth!$A:$F,MATCH('Youth Results'!$E143,Youth!$F:$F,0),1),""),"")</f>
        <v/>
      </c>
      <c r="B143" s="84" t="str">
        <f>IFERROR(IF(INDEX(Youth!$A:$F,MATCH('Youth Results'!$E143,Youth!$F:$F,0),2)&gt;0,INDEX(Youth!$A:$F,MATCH('Youth Results'!$E143,Youth!$F:$F,0),2),""),"")</f>
        <v/>
      </c>
      <c r="C143" s="84" t="str">
        <f>IFERROR(IF(INDEX(Youth!$A:$F,MATCH('Youth Results'!$E143,Youth!$F:$F,0),3)&gt;0,INDEX(Youth!$A:$F,MATCH('Youth Results'!$E143,Youth!$F:$F,0),3),""),"")</f>
        <v/>
      </c>
      <c r="D143" s="85" t="str">
        <f>IFERROR(IF(AND(SMALL(Youth!F:F,K143)&gt;1000,SMALL(Youth!F:F,K143)&lt;3000),"nt",IF(SMALL(Youth!F:F,K143)&gt;3000,"",SMALL(Youth!F:F,K143))),"")</f>
        <v/>
      </c>
      <c r="E143" s="115" t="str">
        <f>IF(D143="nt",IFERROR(SMALL(Youth!F:F,K143),""),IF(D143&gt;3000,"",IFERROR(SMALL(Youth!F:F,K143),"")))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IFERROR(IF(INDEX(Youth!$A:$F,MATCH('Youth Results'!$E144,Youth!$F:$F,0),1)&gt;0,INDEX(Youth!$A:$F,MATCH('Youth Results'!$E144,Youth!$F:$F,0),1),""),"")</f>
        <v/>
      </c>
      <c r="B144" s="84" t="str">
        <f>IFERROR(IF(INDEX(Youth!$A:$F,MATCH('Youth Results'!$E144,Youth!$F:$F,0),2)&gt;0,INDEX(Youth!$A:$F,MATCH('Youth Results'!$E144,Youth!$F:$F,0),2),""),"")</f>
        <v/>
      </c>
      <c r="C144" s="84" t="str">
        <f>IFERROR(IF(INDEX(Youth!$A:$F,MATCH('Youth Results'!$E144,Youth!$F:$F,0),3)&gt;0,INDEX(Youth!$A:$F,MATCH('Youth Results'!$E144,Youth!$F:$F,0),3),""),"")</f>
        <v/>
      </c>
      <c r="D144" s="85" t="str">
        <f>IFERROR(IF(AND(SMALL(Youth!F:F,K144)&gt;1000,SMALL(Youth!F:F,K144)&lt;3000),"nt",IF(SMALL(Youth!F:F,K144)&gt;3000,"",SMALL(Youth!F:F,K144))),"")</f>
        <v/>
      </c>
      <c r="E144" s="115" t="str">
        <f>IF(D144="nt",IFERROR(SMALL(Youth!F:F,K144),""),IF(D144&gt;3000,"",IFERROR(SMALL(Youth!F:F,K144),"")))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IFERROR(IF(INDEX(Youth!$A:$F,MATCH('Youth Results'!$E145,Youth!$F:$F,0),1)&gt;0,INDEX(Youth!$A:$F,MATCH('Youth Results'!$E145,Youth!$F:$F,0),1),""),"")</f>
        <v/>
      </c>
      <c r="B145" s="84" t="str">
        <f>IFERROR(IF(INDEX(Youth!$A:$F,MATCH('Youth Results'!$E145,Youth!$F:$F,0),2)&gt;0,INDEX(Youth!$A:$F,MATCH('Youth Results'!$E145,Youth!$F:$F,0),2),""),"")</f>
        <v/>
      </c>
      <c r="C145" s="84" t="str">
        <f>IFERROR(IF(INDEX(Youth!$A:$F,MATCH('Youth Results'!$E145,Youth!$F:$F,0),3)&gt;0,INDEX(Youth!$A:$F,MATCH('Youth Results'!$E145,Youth!$F:$F,0),3),""),"")</f>
        <v/>
      </c>
      <c r="D145" s="85" t="str">
        <f>IFERROR(IF(AND(SMALL(Youth!F:F,K145)&gt;1000,SMALL(Youth!F:F,K145)&lt;3000),"nt",IF(SMALL(Youth!F:F,K145)&gt;3000,"",SMALL(Youth!F:F,K145))),"")</f>
        <v/>
      </c>
      <c r="E145" s="115" t="str">
        <f>IF(D145="nt",IFERROR(SMALL(Youth!F:F,K145),""),IF(D145&gt;3000,"",IFERROR(SMALL(Youth!F:F,K145),"")))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IFERROR(IF(INDEX(Youth!$A:$F,MATCH('Youth Results'!$E146,Youth!$F:$F,0),1)&gt;0,INDEX(Youth!$A:$F,MATCH('Youth Results'!$E146,Youth!$F:$F,0),1),""),"")</f>
        <v/>
      </c>
      <c r="B146" s="84" t="str">
        <f>IFERROR(IF(INDEX(Youth!$A:$F,MATCH('Youth Results'!$E146,Youth!$F:$F,0),2)&gt;0,INDEX(Youth!$A:$F,MATCH('Youth Results'!$E146,Youth!$F:$F,0),2),""),"")</f>
        <v/>
      </c>
      <c r="C146" s="84" t="str">
        <f>IFERROR(IF(INDEX(Youth!$A:$F,MATCH('Youth Results'!$E146,Youth!$F:$F,0),3)&gt;0,INDEX(Youth!$A:$F,MATCH('Youth Results'!$E146,Youth!$F:$F,0),3),""),"")</f>
        <v/>
      </c>
      <c r="D146" s="85" t="str">
        <f>IFERROR(IF(AND(SMALL(Youth!F:F,K146)&gt;1000,SMALL(Youth!F:F,K146)&lt;3000),"nt",IF(SMALL(Youth!F:F,K146)&gt;3000,"",SMALL(Youth!F:F,K146))),"")</f>
        <v/>
      </c>
      <c r="E146" s="115" t="str">
        <f>IF(D146="nt",IFERROR(SMALL(Youth!F:F,K146),""),IF(D146&gt;3000,"",IFERROR(SMALL(Youth!F:F,K146),"")))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IFERROR(IF(INDEX(Youth!$A:$F,MATCH('Youth Results'!$E147,Youth!$F:$F,0),1)&gt;0,INDEX(Youth!$A:$F,MATCH('Youth Results'!$E147,Youth!$F:$F,0),1),""),"")</f>
        <v/>
      </c>
      <c r="B147" s="84" t="str">
        <f>IFERROR(IF(INDEX(Youth!$A:$F,MATCH('Youth Results'!$E147,Youth!$F:$F,0),2)&gt;0,INDEX(Youth!$A:$F,MATCH('Youth Results'!$E147,Youth!$F:$F,0),2),""),"")</f>
        <v/>
      </c>
      <c r="C147" s="84" t="str">
        <f>IFERROR(IF(INDEX(Youth!$A:$F,MATCH('Youth Results'!$E147,Youth!$F:$F,0),3)&gt;0,INDEX(Youth!$A:$F,MATCH('Youth Results'!$E147,Youth!$F:$F,0),3),""),"")</f>
        <v/>
      </c>
      <c r="D147" s="85" t="str">
        <f>IFERROR(IF(AND(SMALL(Youth!F:F,K147)&gt;1000,SMALL(Youth!F:F,K147)&lt;3000),"nt",IF(SMALL(Youth!F:F,K147)&gt;3000,"",SMALL(Youth!F:F,K147))),"")</f>
        <v/>
      </c>
      <c r="E147" s="115" t="str">
        <f>IF(D147="nt",IFERROR(SMALL(Youth!F:F,K147),""),IF(D147&gt;3000,"",IFERROR(SMALL(Youth!F:F,K147),"")))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IFERROR(IF(INDEX(Youth!$A:$F,MATCH('Youth Results'!$E148,Youth!$F:$F,0),1)&gt;0,INDEX(Youth!$A:$F,MATCH('Youth Results'!$E148,Youth!$F:$F,0),1),""),"")</f>
        <v/>
      </c>
      <c r="B148" s="84" t="str">
        <f>IFERROR(IF(INDEX(Youth!$A:$F,MATCH('Youth Results'!$E148,Youth!$F:$F,0),2)&gt;0,INDEX(Youth!$A:$F,MATCH('Youth Results'!$E148,Youth!$F:$F,0),2),""),"")</f>
        <v/>
      </c>
      <c r="C148" s="84" t="str">
        <f>IFERROR(IF(INDEX(Youth!$A:$F,MATCH('Youth Results'!$E148,Youth!$F:$F,0),3)&gt;0,INDEX(Youth!$A:$F,MATCH('Youth Results'!$E148,Youth!$F:$F,0),3),""),"")</f>
        <v/>
      </c>
      <c r="D148" s="85" t="str">
        <f>IFERROR(IF(AND(SMALL(Youth!F:F,K148)&gt;1000,SMALL(Youth!F:F,K148)&lt;3000),"nt",IF(SMALL(Youth!F:F,K148)&gt;3000,"",SMALL(Youth!F:F,K148))),"")</f>
        <v/>
      </c>
      <c r="E148" s="115" t="str">
        <f>IF(D148="nt",IFERROR(SMALL(Youth!F:F,K148),""),IF(D148&gt;3000,"",IFERROR(SMALL(Youth!F:F,K148),"")))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IFERROR(IF(INDEX(Youth!$A:$F,MATCH('Youth Results'!$E149,Youth!$F:$F,0),1)&gt;0,INDEX(Youth!$A:$F,MATCH('Youth Results'!$E149,Youth!$F:$F,0),1),""),"")</f>
        <v/>
      </c>
      <c r="B149" s="84" t="str">
        <f>IFERROR(IF(INDEX(Youth!$A:$F,MATCH('Youth Results'!$E149,Youth!$F:$F,0),2)&gt;0,INDEX(Youth!$A:$F,MATCH('Youth Results'!$E149,Youth!$F:$F,0),2),""),"")</f>
        <v/>
      </c>
      <c r="C149" s="84" t="str">
        <f>IFERROR(IF(INDEX(Youth!$A:$F,MATCH('Youth Results'!$E149,Youth!$F:$F,0),3)&gt;0,INDEX(Youth!$A:$F,MATCH('Youth Results'!$E149,Youth!$F:$F,0),3),""),"")</f>
        <v/>
      </c>
      <c r="D149" s="85" t="str">
        <f>IFERROR(IF(AND(SMALL(Youth!F:F,K149)&gt;1000,SMALL(Youth!F:F,K149)&lt;3000),"nt",IF(SMALL(Youth!F:F,K149)&gt;3000,"",SMALL(Youth!F:F,K149))),"")</f>
        <v/>
      </c>
      <c r="E149" s="115" t="str">
        <f>IF(D149="nt",IFERROR(SMALL(Youth!F:F,K149),""),IF(D149&gt;3000,"",IFERROR(SMALL(Youth!F:F,K149),"")))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IFERROR(IF(INDEX(Youth!$A:$F,MATCH('Youth Results'!$E150,Youth!$F:$F,0),1)&gt;0,INDEX(Youth!$A:$F,MATCH('Youth Results'!$E150,Youth!$F:$F,0),1),""),"")</f>
        <v/>
      </c>
      <c r="B150" s="84" t="str">
        <f>IFERROR(IF(INDEX(Youth!$A:$F,MATCH('Youth Results'!$E150,Youth!$F:$F,0),2)&gt;0,INDEX(Youth!$A:$F,MATCH('Youth Results'!$E150,Youth!$F:$F,0),2),""),"")</f>
        <v/>
      </c>
      <c r="C150" s="84" t="str">
        <f>IFERROR(IF(INDEX(Youth!$A:$F,MATCH('Youth Results'!$E150,Youth!$F:$F,0),3)&gt;0,INDEX(Youth!$A:$F,MATCH('Youth Results'!$E150,Youth!$F:$F,0),3),""),"")</f>
        <v/>
      </c>
      <c r="D150" s="85" t="str">
        <f>IFERROR(IF(AND(SMALL(Youth!F:F,K150)&gt;1000,SMALL(Youth!F:F,K150)&lt;3000),"nt",IF(SMALL(Youth!F:F,K150)&gt;3000,"",SMALL(Youth!F:F,K150))),"")</f>
        <v/>
      </c>
      <c r="E150" s="115" t="str">
        <f>IF(D150="nt",IFERROR(SMALL(Youth!F:F,K150),""),IF(D150&gt;3000,"",IFERROR(SMALL(Youth!F:F,K150),"")))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IFERROR(IF(INDEX(Youth!$A:$F,MATCH('Youth Results'!$E151,Youth!$F:$F,0),1)&gt;0,INDEX(Youth!$A:$F,MATCH('Youth Results'!$E151,Youth!$F:$F,0),1),""),"")</f>
        <v/>
      </c>
      <c r="B151" s="84" t="str">
        <f>IFERROR(IF(INDEX(Youth!$A:$F,MATCH('Youth Results'!$E151,Youth!$F:$F,0),2)&gt;0,INDEX(Youth!$A:$F,MATCH('Youth Results'!$E151,Youth!$F:$F,0),2),""),"")</f>
        <v/>
      </c>
      <c r="C151" s="84" t="str">
        <f>IFERROR(IF(INDEX(Youth!$A:$F,MATCH('Youth Results'!$E151,Youth!$F:$F,0),3)&gt;0,INDEX(Youth!$A:$F,MATCH('Youth Results'!$E151,Youth!$F:$F,0),3),""),"")</f>
        <v/>
      </c>
      <c r="D151" s="85" t="str">
        <f>IFERROR(IF(AND(SMALL(Youth!F:F,K151)&gt;1000,SMALL(Youth!F:F,K151)&lt;3000),"nt",IF(SMALL(Youth!F:F,K151)&gt;3000,"",SMALL(Youth!F:F,K151))),"")</f>
        <v/>
      </c>
      <c r="E151" s="115" t="str">
        <f>IF(D151="nt",IFERROR(SMALL(Youth!F:F,K151),""),IF(D151&gt;3000,"",IFERROR(SMALL(Youth!F:F,K151),"")))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IFERROR(IF(INDEX(Youth!$A:$F,MATCH('Youth Results'!$E152,Youth!$F:$F,0),1)&gt;0,INDEX(Youth!$A:$F,MATCH('Youth Results'!$E152,Youth!$F:$F,0),1),""),"")</f>
        <v/>
      </c>
      <c r="B152" s="84" t="str">
        <f>IFERROR(IF(INDEX(Youth!$A:$F,MATCH('Youth Results'!$E152,Youth!$F:$F,0),2)&gt;0,INDEX(Youth!$A:$F,MATCH('Youth Results'!$E152,Youth!$F:$F,0),2),""),"")</f>
        <v/>
      </c>
      <c r="C152" s="84" t="str">
        <f>IFERROR(IF(INDEX(Youth!$A:$F,MATCH('Youth Results'!$E152,Youth!$F:$F,0),3)&gt;0,INDEX(Youth!$A:$F,MATCH('Youth Results'!$E152,Youth!$F:$F,0),3),""),"")</f>
        <v/>
      </c>
      <c r="D152" s="85" t="str">
        <f>IFERROR(IF(AND(SMALL(Youth!F:F,K152)&gt;1000,SMALL(Youth!F:F,K152)&lt;3000),"nt",IF(SMALL(Youth!F:F,K152)&gt;3000,"",SMALL(Youth!F:F,K152))),"")</f>
        <v/>
      </c>
      <c r="E152" s="115" t="str">
        <f>IF(D152="nt",IFERROR(SMALL(Youth!F:F,K152),""),IF(D152&gt;3000,"",IFERROR(SMALL(Youth!F:F,K152),"")))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IFERROR(IF(INDEX(Youth!$A:$F,MATCH('Youth Results'!$E153,Youth!$F:$F,0),1)&gt;0,INDEX(Youth!$A:$F,MATCH('Youth Results'!$E153,Youth!$F:$F,0),1),""),"")</f>
        <v/>
      </c>
      <c r="B153" s="84" t="str">
        <f>IFERROR(IF(INDEX(Youth!$A:$F,MATCH('Youth Results'!$E153,Youth!$F:$F,0),2)&gt;0,INDEX(Youth!$A:$F,MATCH('Youth Results'!$E153,Youth!$F:$F,0),2),""),"")</f>
        <v/>
      </c>
      <c r="C153" s="84" t="str">
        <f>IFERROR(IF(INDEX(Youth!$A:$F,MATCH('Youth Results'!$E153,Youth!$F:$F,0),3)&gt;0,INDEX(Youth!$A:$F,MATCH('Youth Results'!$E153,Youth!$F:$F,0),3),""),"")</f>
        <v/>
      </c>
      <c r="D153" s="85" t="str">
        <f>IFERROR(IF(AND(SMALL(Youth!F:F,K153)&gt;1000,SMALL(Youth!F:F,K153)&lt;3000),"nt",IF(SMALL(Youth!F:F,K153)&gt;3000,"",SMALL(Youth!F:F,K153))),"")</f>
        <v/>
      </c>
      <c r="E153" s="115" t="str">
        <f>IF(D153="nt",IFERROR(SMALL(Youth!F:F,K153),""),IF(D153&gt;3000,"",IFERROR(SMALL(Youth!F:F,K153),"")))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IFERROR(IF(INDEX(Youth!$A:$F,MATCH('Youth Results'!$E154,Youth!$F:$F,0),1)&gt;0,INDEX(Youth!$A:$F,MATCH('Youth Results'!$E154,Youth!$F:$F,0),1),""),"")</f>
        <v/>
      </c>
      <c r="B154" s="84" t="str">
        <f>IFERROR(IF(INDEX(Youth!$A:$F,MATCH('Youth Results'!$E154,Youth!$F:$F,0),2)&gt;0,INDEX(Youth!$A:$F,MATCH('Youth Results'!$E154,Youth!$F:$F,0),2),""),"")</f>
        <v/>
      </c>
      <c r="C154" s="84" t="str">
        <f>IFERROR(IF(INDEX(Youth!$A:$F,MATCH('Youth Results'!$E154,Youth!$F:$F,0),3)&gt;0,INDEX(Youth!$A:$F,MATCH('Youth Results'!$E154,Youth!$F:$F,0),3),""),"")</f>
        <v/>
      </c>
      <c r="D154" s="85" t="str">
        <f>IFERROR(IF(AND(SMALL(Youth!F:F,K154)&gt;1000,SMALL(Youth!F:F,K154)&lt;3000),"nt",IF(SMALL(Youth!F:F,K154)&gt;3000,"",SMALL(Youth!F:F,K154))),"")</f>
        <v/>
      </c>
      <c r="E154" s="115" t="str">
        <f>IF(D154="nt",IFERROR(SMALL(Youth!F:F,K154),""),IF(D154&gt;3000,"",IFERROR(SMALL(Youth!F:F,K154),"")))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IFERROR(IF(INDEX(Youth!$A:$F,MATCH('Youth Results'!$E155,Youth!$F:$F,0),1)&gt;0,INDEX(Youth!$A:$F,MATCH('Youth Results'!$E155,Youth!$F:$F,0),1),""),"")</f>
        <v/>
      </c>
      <c r="B155" s="84" t="str">
        <f>IFERROR(IF(INDEX(Youth!$A:$F,MATCH('Youth Results'!$E155,Youth!$F:$F,0),2)&gt;0,INDEX(Youth!$A:$F,MATCH('Youth Results'!$E155,Youth!$F:$F,0),2),""),"")</f>
        <v/>
      </c>
      <c r="C155" s="84" t="str">
        <f>IFERROR(IF(INDEX(Youth!$A:$F,MATCH('Youth Results'!$E155,Youth!$F:$F,0),3)&gt;0,INDEX(Youth!$A:$F,MATCH('Youth Results'!$E155,Youth!$F:$F,0),3),""),"")</f>
        <v/>
      </c>
      <c r="D155" s="85" t="str">
        <f>IFERROR(IF(AND(SMALL(Youth!F:F,K155)&gt;1000,SMALL(Youth!F:F,K155)&lt;3000),"nt",IF(SMALL(Youth!F:F,K155)&gt;3000,"",SMALL(Youth!F:F,K155))),"")</f>
        <v/>
      </c>
      <c r="E155" s="115" t="str">
        <f>IF(D155="nt",IFERROR(SMALL(Youth!F:F,K155),""),IF(D155&gt;3000,"",IFERROR(SMALL(Youth!F:F,K155),"")))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IFERROR(IF(INDEX(Youth!$A:$F,MATCH('Youth Results'!$E156,Youth!$F:$F,0),1)&gt;0,INDEX(Youth!$A:$F,MATCH('Youth Results'!$E156,Youth!$F:$F,0),1),""),"")</f>
        <v/>
      </c>
      <c r="B156" s="84" t="str">
        <f>IFERROR(IF(INDEX(Youth!$A:$F,MATCH('Youth Results'!$E156,Youth!$F:$F,0),2)&gt;0,INDEX(Youth!$A:$F,MATCH('Youth Results'!$E156,Youth!$F:$F,0),2),""),"")</f>
        <v/>
      </c>
      <c r="C156" s="84" t="str">
        <f>IFERROR(IF(INDEX(Youth!$A:$F,MATCH('Youth Results'!$E156,Youth!$F:$F,0),3)&gt;0,INDEX(Youth!$A:$F,MATCH('Youth Results'!$E156,Youth!$F:$F,0),3),""),"")</f>
        <v/>
      </c>
      <c r="D156" s="85" t="str">
        <f>IFERROR(IF(AND(SMALL(Youth!F:F,K156)&gt;1000,SMALL(Youth!F:F,K156)&lt;3000),"nt",IF(SMALL(Youth!F:F,K156)&gt;3000,"",SMALL(Youth!F:F,K156))),"")</f>
        <v/>
      </c>
      <c r="E156" s="115" t="str">
        <f>IF(D156="nt",IFERROR(SMALL(Youth!F:F,K156),""),IF(D156&gt;3000,"",IFERROR(SMALL(Youth!F:F,K156),"")))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IFERROR(IF(INDEX(Youth!$A:$F,MATCH('Youth Results'!$E157,Youth!$F:$F,0),1)&gt;0,INDEX(Youth!$A:$F,MATCH('Youth Results'!$E157,Youth!$F:$F,0),1),""),"")</f>
        <v/>
      </c>
      <c r="B157" s="84" t="str">
        <f>IFERROR(IF(INDEX(Youth!$A:$F,MATCH('Youth Results'!$E157,Youth!$F:$F,0),2)&gt;0,INDEX(Youth!$A:$F,MATCH('Youth Results'!$E157,Youth!$F:$F,0),2),""),"")</f>
        <v/>
      </c>
      <c r="C157" s="84" t="str">
        <f>IFERROR(IF(INDEX(Youth!$A:$F,MATCH('Youth Results'!$E157,Youth!$F:$F,0),3)&gt;0,INDEX(Youth!$A:$F,MATCH('Youth Results'!$E157,Youth!$F:$F,0),3),""),"")</f>
        <v/>
      </c>
      <c r="D157" s="85" t="str">
        <f>IFERROR(IF(AND(SMALL(Youth!F:F,K157)&gt;1000,SMALL(Youth!F:F,K157)&lt;3000),"nt",IF(SMALL(Youth!F:F,K157)&gt;3000,"",SMALL(Youth!F:F,K157))),"")</f>
        <v/>
      </c>
      <c r="E157" s="115" t="str">
        <f>IF(D157="nt",IFERROR(SMALL(Youth!F:F,K157),""),IF(D157&gt;3000,"",IFERROR(SMALL(Youth!F:F,K157),"")))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IFERROR(IF(INDEX(Youth!$A:$F,MATCH('Youth Results'!$E158,Youth!$F:$F,0),1)&gt;0,INDEX(Youth!$A:$F,MATCH('Youth Results'!$E158,Youth!$F:$F,0),1),""),"")</f>
        <v/>
      </c>
      <c r="B158" s="84" t="str">
        <f>IFERROR(IF(INDEX(Youth!$A:$F,MATCH('Youth Results'!$E158,Youth!$F:$F,0),2)&gt;0,INDEX(Youth!$A:$F,MATCH('Youth Results'!$E158,Youth!$F:$F,0),2),""),"")</f>
        <v/>
      </c>
      <c r="C158" s="84" t="str">
        <f>IFERROR(IF(INDEX(Youth!$A:$F,MATCH('Youth Results'!$E158,Youth!$F:$F,0),3)&gt;0,INDEX(Youth!$A:$F,MATCH('Youth Results'!$E158,Youth!$F:$F,0),3),""),"")</f>
        <v/>
      </c>
      <c r="D158" s="85" t="str">
        <f>IFERROR(IF(AND(SMALL(Youth!F:F,K158)&gt;1000,SMALL(Youth!F:F,K158)&lt;3000),"nt",IF(SMALL(Youth!F:F,K158)&gt;3000,"",SMALL(Youth!F:F,K158))),"")</f>
        <v/>
      </c>
      <c r="E158" s="115" t="str">
        <f>IF(D158="nt",IFERROR(SMALL(Youth!F:F,K158),""),IF(D158&gt;3000,"",IFERROR(SMALL(Youth!F:F,K158),"")))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IFERROR(IF(INDEX(Youth!$A:$F,MATCH('Youth Results'!$E159,Youth!$F:$F,0),1)&gt;0,INDEX(Youth!$A:$F,MATCH('Youth Results'!$E159,Youth!$F:$F,0),1),""),"")</f>
        <v/>
      </c>
      <c r="B159" s="84" t="str">
        <f>IFERROR(IF(INDEX(Youth!$A:$F,MATCH('Youth Results'!$E159,Youth!$F:$F,0),2)&gt;0,INDEX(Youth!$A:$F,MATCH('Youth Results'!$E159,Youth!$F:$F,0),2),""),"")</f>
        <v/>
      </c>
      <c r="C159" s="84" t="str">
        <f>IFERROR(IF(INDEX(Youth!$A:$F,MATCH('Youth Results'!$E159,Youth!$F:$F,0),3)&gt;0,INDEX(Youth!$A:$F,MATCH('Youth Results'!$E159,Youth!$F:$F,0),3),""),"")</f>
        <v/>
      </c>
      <c r="D159" s="85" t="str">
        <f>IFERROR(IF(AND(SMALL(Youth!F:F,K159)&gt;1000,SMALL(Youth!F:F,K159)&lt;3000),"nt",IF(SMALL(Youth!F:F,K159)&gt;3000,"",SMALL(Youth!F:F,K159))),"")</f>
        <v/>
      </c>
      <c r="E159" s="115" t="str">
        <f>IF(D159="nt",IFERROR(SMALL(Youth!F:F,K159),""),IF(D159&gt;3000,"",IFERROR(SMALL(Youth!F:F,K159),"")))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IFERROR(IF(INDEX(Youth!$A:$F,MATCH('Youth Results'!$E160,Youth!$F:$F,0),1)&gt;0,INDEX(Youth!$A:$F,MATCH('Youth Results'!$E160,Youth!$F:$F,0),1),""),"")</f>
        <v/>
      </c>
      <c r="B160" s="84" t="str">
        <f>IFERROR(IF(INDEX(Youth!$A:$F,MATCH('Youth Results'!$E160,Youth!$F:$F,0),2)&gt;0,INDEX(Youth!$A:$F,MATCH('Youth Results'!$E160,Youth!$F:$F,0),2),""),"")</f>
        <v/>
      </c>
      <c r="C160" s="84" t="str">
        <f>IFERROR(IF(INDEX(Youth!$A:$F,MATCH('Youth Results'!$E160,Youth!$F:$F,0),3)&gt;0,INDEX(Youth!$A:$F,MATCH('Youth Results'!$E160,Youth!$F:$F,0),3),""),"")</f>
        <v/>
      </c>
      <c r="D160" s="85" t="str">
        <f>IFERROR(IF(AND(SMALL(Youth!F:F,K160)&gt;1000,SMALL(Youth!F:F,K160)&lt;3000),"nt",IF(SMALL(Youth!F:F,K160)&gt;3000,"",SMALL(Youth!F:F,K160))),"")</f>
        <v/>
      </c>
      <c r="E160" s="115" t="str">
        <f>IF(D160="nt",IFERROR(SMALL(Youth!F:F,K160),""),IF(D160&gt;3000,"",IFERROR(SMALL(Youth!F:F,K160),"")))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IFERROR(IF(INDEX(Youth!$A:$F,MATCH('Youth Results'!$E161,Youth!$F:$F,0),1)&gt;0,INDEX(Youth!$A:$F,MATCH('Youth Results'!$E161,Youth!$F:$F,0),1),""),"")</f>
        <v/>
      </c>
      <c r="B161" s="84" t="str">
        <f>IFERROR(IF(INDEX(Youth!$A:$F,MATCH('Youth Results'!$E161,Youth!$F:$F,0),2)&gt;0,INDEX(Youth!$A:$F,MATCH('Youth Results'!$E161,Youth!$F:$F,0),2),""),"")</f>
        <v/>
      </c>
      <c r="C161" s="84" t="str">
        <f>IFERROR(IF(INDEX(Youth!$A:$F,MATCH('Youth Results'!$E161,Youth!$F:$F,0),3)&gt;0,INDEX(Youth!$A:$F,MATCH('Youth Results'!$E161,Youth!$F:$F,0),3),""),"")</f>
        <v/>
      </c>
      <c r="D161" s="85" t="str">
        <f>IFERROR(IF(AND(SMALL(Youth!F:F,K161)&gt;1000,SMALL(Youth!F:F,K161)&lt;3000),"nt",IF(SMALL(Youth!F:F,K161)&gt;3000,"",SMALL(Youth!F:F,K161))),"")</f>
        <v/>
      </c>
      <c r="E161" s="115" t="str">
        <f>IF(D161="nt",IFERROR(SMALL(Youth!F:F,K161),""),IF(D161&gt;3000,"",IFERROR(SMALL(Youth!F:F,K161),"")))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IFERROR(IF(INDEX(Youth!$A:$F,MATCH('Youth Results'!$E162,Youth!$F:$F,0),1)&gt;0,INDEX(Youth!$A:$F,MATCH('Youth Results'!$E162,Youth!$F:$F,0),1),""),"")</f>
        <v/>
      </c>
      <c r="B162" s="84" t="str">
        <f>IFERROR(IF(INDEX(Youth!$A:$F,MATCH('Youth Results'!$E162,Youth!$F:$F,0),2)&gt;0,INDEX(Youth!$A:$F,MATCH('Youth Results'!$E162,Youth!$F:$F,0),2),""),"")</f>
        <v/>
      </c>
      <c r="C162" s="84" t="str">
        <f>IFERROR(IF(INDEX(Youth!$A:$F,MATCH('Youth Results'!$E162,Youth!$F:$F,0),3)&gt;0,INDEX(Youth!$A:$F,MATCH('Youth Results'!$E162,Youth!$F:$F,0),3),""),"")</f>
        <v/>
      </c>
      <c r="D162" s="85" t="str">
        <f>IFERROR(IF(AND(SMALL(Youth!F:F,K162)&gt;1000,SMALL(Youth!F:F,K162)&lt;3000),"nt",IF(SMALL(Youth!F:F,K162)&gt;3000,"",SMALL(Youth!F:F,K162))),"")</f>
        <v/>
      </c>
      <c r="E162" s="115" t="str">
        <f>IF(D162="nt",IFERROR(SMALL(Youth!F:F,K162),""),IF(D162&gt;3000,"",IFERROR(SMALL(Youth!F:F,K162),"")))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IFERROR(IF(INDEX(Youth!$A:$F,MATCH('Youth Results'!$E163,Youth!$F:$F,0),1)&gt;0,INDEX(Youth!$A:$F,MATCH('Youth Results'!$E163,Youth!$F:$F,0),1),""),"")</f>
        <v/>
      </c>
      <c r="B163" s="84" t="str">
        <f>IFERROR(IF(INDEX(Youth!$A:$F,MATCH('Youth Results'!$E163,Youth!$F:$F,0),2)&gt;0,INDEX(Youth!$A:$F,MATCH('Youth Results'!$E163,Youth!$F:$F,0),2),""),"")</f>
        <v/>
      </c>
      <c r="C163" s="84" t="str">
        <f>IFERROR(IF(INDEX(Youth!$A:$F,MATCH('Youth Results'!$E163,Youth!$F:$F,0),3)&gt;0,INDEX(Youth!$A:$F,MATCH('Youth Results'!$E163,Youth!$F:$F,0),3),""),"")</f>
        <v/>
      </c>
      <c r="D163" s="85" t="str">
        <f>IFERROR(IF(AND(SMALL(Youth!F:F,K163)&gt;1000,SMALL(Youth!F:F,K163)&lt;3000),"nt",IF(SMALL(Youth!F:F,K163)&gt;3000,"",SMALL(Youth!F:F,K163))),"")</f>
        <v/>
      </c>
      <c r="E163" s="115" t="str">
        <f>IF(D163="nt",IFERROR(SMALL(Youth!F:F,K163),""),IF(D163&gt;3000,"",IFERROR(SMALL(Youth!F:F,K163),"")))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IFERROR(IF(INDEX(Youth!$A:$F,MATCH('Youth Results'!$E164,Youth!$F:$F,0),1)&gt;0,INDEX(Youth!$A:$F,MATCH('Youth Results'!$E164,Youth!$F:$F,0),1),""),"")</f>
        <v/>
      </c>
      <c r="B164" s="84" t="str">
        <f>IFERROR(IF(INDEX(Youth!$A:$F,MATCH('Youth Results'!$E164,Youth!$F:$F,0),2)&gt;0,INDEX(Youth!$A:$F,MATCH('Youth Results'!$E164,Youth!$F:$F,0),2),""),"")</f>
        <v/>
      </c>
      <c r="C164" s="84" t="str">
        <f>IFERROR(IF(INDEX(Youth!$A:$F,MATCH('Youth Results'!$E164,Youth!$F:$F,0),3)&gt;0,INDEX(Youth!$A:$F,MATCH('Youth Results'!$E164,Youth!$F:$F,0),3),""),"")</f>
        <v/>
      </c>
      <c r="D164" s="85" t="str">
        <f>IFERROR(IF(AND(SMALL(Youth!F:F,K164)&gt;1000,SMALL(Youth!F:F,K164)&lt;3000),"nt",IF(SMALL(Youth!F:F,K164)&gt;3000,"",SMALL(Youth!F:F,K164))),"")</f>
        <v/>
      </c>
      <c r="E164" s="115" t="str">
        <f>IF(D164="nt",IFERROR(SMALL(Youth!F:F,K164),""),IF(D164&gt;3000,"",IFERROR(SMALL(Youth!F:F,K164),"")))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IFERROR(IF(INDEX(Youth!$A:$F,MATCH('Youth Results'!$E165,Youth!$F:$F,0),1)&gt;0,INDEX(Youth!$A:$F,MATCH('Youth Results'!$E165,Youth!$F:$F,0),1),""),"")</f>
        <v/>
      </c>
      <c r="B165" s="84" t="str">
        <f>IFERROR(IF(INDEX(Youth!$A:$F,MATCH('Youth Results'!$E165,Youth!$F:$F,0),2)&gt;0,INDEX(Youth!$A:$F,MATCH('Youth Results'!$E165,Youth!$F:$F,0),2),""),"")</f>
        <v/>
      </c>
      <c r="C165" s="84" t="str">
        <f>IFERROR(IF(INDEX(Youth!$A:$F,MATCH('Youth Results'!$E165,Youth!$F:$F,0),3)&gt;0,INDEX(Youth!$A:$F,MATCH('Youth Results'!$E165,Youth!$F:$F,0),3),""),"")</f>
        <v/>
      </c>
      <c r="D165" s="85" t="str">
        <f>IFERROR(IF(AND(SMALL(Youth!F:F,K165)&gt;1000,SMALL(Youth!F:F,K165)&lt;3000),"nt",IF(SMALL(Youth!F:F,K165)&gt;3000,"",SMALL(Youth!F:F,K165))),"")</f>
        <v/>
      </c>
      <c r="E165" s="115" t="str">
        <f>IF(D165="nt",IFERROR(SMALL(Youth!F:F,K165),""),IF(D165&gt;3000,"",IFERROR(SMALL(Youth!F:F,K165),"")))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IFERROR(IF(INDEX(Youth!$A:$F,MATCH('Youth Results'!$E166,Youth!$F:$F,0),1)&gt;0,INDEX(Youth!$A:$F,MATCH('Youth Results'!$E166,Youth!$F:$F,0),1),""),"")</f>
        <v/>
      </c>
      <c r="B166" s="84" t="str">
        <f>IFERROR(IF(INDEX(Youth!$A:$F,MATCH('Youth Results'!$E166,Youth!$F:$F,0),2)&gt;0,INDEX(Youth!$A:$F,MATCH('Youth Results'!$E166,Youth!$F:$F,0),2),""),"")</f>
        <v/>
      </c>
      <c r="C166" s="84" t="str">
        <f>IFERROR(IF(INDEX(Youth!$A:$F,MATCH('Youth Results'!$E166,Youth!$F:$F,0),3)&gt;0,INDEX(Youth!$A:$F,MATCH('Youth Results'!$E166,Youth!$F:$F,0),3),""),"")</f>
        <v/>
      </c>
      <c r="D166" s="85" t="str">
        <f>IFERROR(IF(AND(SMALL(Youth!F:F,K166)&gt;1000,SMALL(Youth!F:F,K166)&lt;3000),"nt",IF(SMALL(Youth!F:F,K166)&gt;3000,"",SMALL(Youth!F:F,K166))),"")</f>
        <v/>
      </c>
      <c r="E166" s="115" t="str">
        <f>IF(D166="nt",IFERROR(SMALL(Youth!F:F,K166),""),IF(D166&gt;3000,"",IFERROR(SMALL(Youth!F:F,K166),"")))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IFERROR(IF(INDEX(Youth!$A:$F,MATCH('Youth Results'!$E167,Youth!$F:$F,0),1)&gt;0,INDEX(Youth!$A:$F,MATCH('Youth Results'!$E167,Youth!$F:$F,0),1),""),"")</f>
        <v/>
      </c>
      <c r="B167" s="84" t="str">
        <f>IFERROR(IF(INDEX(Youth!$A:$F,MATCH('Youth Results'!$E167,Youth!$F:$F,0),2)&gt;0,INDEX(Youth!$A:$F,MATCH('Youth Results'!$E167,Youth!$F:$F,0),2),""),"")</f>
        <v/>
      </c>
      <c r="C167" s="84" t="str">
        <f>IFERROR(IF(INDEX(Youth!$A:$F,MATCH('Youth Results'!$E167,Youth!$F:$F,0),3)&gt;0,INDEX(Youth!$A:$F,MATCH('Youth Results'!$E167,Youth!$F:$F,0),3),""),"")</f>
        <v/>
      </c>
      <c r="D167" s="85" t="str">
        <f>IFERROR(IF(AND(SMALL(Youth!F:F,K167)&gt;1000,SMALL(Youth!F:F,K167)&lt;3000),"nt",IF(SMALL(Youth!F:F,K167)&gt;3000,"",SMALL(Youth!F:F,K167))),"")</f>
        <v/>
      </c>
      <c r="E167" s="115" t="str">
        <f>IF(D167="nt",IFERROR(SMALL(Youth!F:F,K167),""),IF(D167&gt;3000,"",IFERROR(SMALL(Youth!F:F,K167),"")))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IFERROR(IF(INDEX(Youth!$A:$F,MATCH('Youth Results'!$E168,Youth!$F:$F,0),1)&gt;0,INDEX(Youth!$A:$F,MATCH('Youth Results'!$E168,Youth!$F:$F,0),1),""),"")</f>
        <v/>
      </c>
      <c r="B168" s="84" t="str">
        <f>IFERROR(IF(INDEX(Youth!$A:$F,MATCH('Youth Results'!$E168,Youth!$F:$F,0),2)&gt;0,INDEX(Youth!$A:$F,MATCH('Youth Results'!$E168,Youth!$F:$F,0),2),""),"")</f>
        <v/>
      </c>
      <c r="C168" s="84" t="str">
        <f>IFERROR(IF(INDEX(Youth!$A:$F,MATCH('Youth Results'!$E168,Youth!$F:$F,0),3)&gt;0,INDEX(Youth!$A:$F,MATCH('Youth Results'!$E168,Youth!$F:$F,0),3),""),"")</f>
        <v/>
      </c>
      <c r="D168" s="85" t="str">
        <f>IFERROR(IF(AND(SMALL(Youth!F:F,K168)&gt;1000,SMALL(Youth!F:F,K168)&lt;3000),"nt",IF(SMALL(Youth!F:F,K168)&gt;3000,"",SMALL(Youth!F:F,K168))),"")</f>
        <v/>
      </c>
      <c r="E168" s="115" t="str">
        <f>IF(D168="nt",IFERROR(SMALL(Youth!F:F,K168),""),IF(D168&gt;3000,"",IFERROR(SMALL(Youth!F:F,K168),"")))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IFERROR(IF(INDEX(Youth!$A:$F,MATCH('Youth Results'!$E169,Youth!$F:$F,0),1)&gt;0,INDEX(Youth!$A:$F,MATCH('Youth Results'!$E169,Youth!$F:$F,0),1),""),"")</f>
        <v/>
      </c>
      <c r="B169" s="84" t="str">
        <f>IFERROR(IF(INDEX(Youth!$A:$F,MATCH('Youth Results'!$E169,Youth!$F:$F,0),2)&gt;0,INDEX(Youth!$A:$F,MATCH('Youth Results'!$E169,Youth!$F:$F,0),2),""),"")</f>
        <v/>
      </c>
      <c r="C169" s="84" t="str">
        <f>IFERROR(IF(INDEX(Youth!$A:$F,MATCH('Youth Results'!$E169,Youth!$F:$F,0),3)&gt;0,INDEX(Youth!$A:$F,MATCH('Youth Results'!$E169,Youth!$F:$F,0),3),""),"")</f>
        <v/>
      </c>
      <c r="D169" s="85" t="str">
        <f>IFERROR(IF(AND(SMALL(Youth!F:F,K169)&gt;1000,SMALL(Youth!F:F,K169)&lt;3000),"nt",IF(SMALL(Youth!F:F,K169)&gt;3000,"",SMALL(Youth!F:F,K169))),"")</f>
        <v/>
      </c>
      <c r="E169" s="115" t="str">
        <f>IF(D169="nt",IFERROR(SMALL(Youth!F:F,K169),""),IF(D169&gt;3000,"",IFERROR(SMALL(Youth!F:F,K169),"")))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IFERROR(IF(INDEX(Youth!$A:$F,MATCH('Youth Results'!$E170,Youth!$F:$F,0),1)&gt;0,INDEX(Youth!$A:$F,MATCH('Youth Results'!$E170,Youth!$F:$F,0),1),""),"")</f>
        <v/>
      </c>
      <c r="B170" s="84" t="str">
        <f>IFERROR(IF(INDEX(Youth!$A:$F,MATCH('Youth Results'!$E170,Youth!$F:$F,0),2)&gt;0,INDEX(Youth!$A:$F,MATCH('Youth Results'!$E170,Youth!$F:$F,0),2),""),"")</f>
        <v/>
      </c>
      <c r="C170" s="84" t="str">
        <f>IFERROR(IF(INDEX(Youth!$A:$F,MATCH('Youth Results'!$E170,Youth!$F:$F,0),3)&gt;0,INDEX(Youth!$A:$F,MATCH('Youth Results'!$E170,Youth!$F:$F,0),3),""),"")</f>
        <v/>
      </c>
      <c r="D170" s="85" t="str">
        <f>IFERROR(IF(AND(SMALL(Youth!F:F,K170)&gt;1000,SMALL(Youth!F:F,K170)&lt;3000),"nt",IF(SMALL(Youth!F:F,K170)&gt;3000,"",SMALL(Youth!F:F,K170))),"")</f>
        <v/>
      </c>
      <c r="E170" s="115" t="str">
        <f>IF(D170="nt",IFERROR(SMALL(Youth!F:F,K170),""),IF(D170&gt;3000,"",IFERROR(SMALL(Youth!F:F,K170),"")))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IFERROR(IF(INDEX(Youth!$A:$F,MATCH('Youth Results'!$E171,Youth!$F:$F,0),1)&gt;0,INDEX(Youth!$A:$F,MATCH('Youth Results'!$E171,Youth!$F:$F,0),1),""),"")</f>
        <v/>
      </c>
      <c r="B171" s="84" t="str">
        <f>IFERROR(IF(INDEX(Youth!$A:$F,MATCH('Youth Results'!$E171,Youth!$F:$F,0),2)&gt;0,INDEX(Youth!$A:$F,MATCH('Youth Results'!$E171,Youth!$F:$F,0),2),""),"")</f>
        <v/>
      </c>
      <c r="C171" s="84" t="str">
        <f>IFERROR(IF(INDEX(Youth!$A:$F,MATCH('Youth Results'!$E171,Youth!$F:$F,0),3)&gt;0,INDEX(Youth!$A:$F,MATCH('Youth Results'!$E171,Youth!$F:$F,0),3),""),"")</f>
        <v/>
      </c>
      <c r="D171" s="85" t="str">
        <f>IFERROR(IF(AND(SMALL(Youth!F:F,K171)&gt;1000,SMALL(Youth!F:F,K171)&lt;3000),"nt",IF(SMALL(Youth!F:F,K171)&gt;3000,"",SMALL(Youth!F:F,K171))),"")</f>
        <v/>
      </c>
      <c r="E171" s="115" t="str">
        <f>IF(D171="nt",IFERROR(SMALL(Youth!F:F,K171),""),IF(D171&gt;3000,"",IFERROR(SMALL(Youth!F:F,K171),"")))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IFERROR(IF(INDEX(Youth!$A:$F,MATCH('Youth Results'!$E172,Youth!$F:$F,0),1)&gt;0,INDEX(Youth!$A:$F,MATCH('Youth Results'!$E172,Youth!$F:$F,0),1),""),"")</f>
        <v/>
      </c>
      <c r="B172" s="84" t="str">
        <f>IFERROR(IF(INDEX(Youth!$A:$F,MATCH('Youth Results'!$E172,Youth!$F:$F,0),2)&gt;0,INDEX(Youth!$A:$F,MATCH('Youth Results'!$E172,Youth!$F:$F,0),2),""),"")</f>
        <v/>
      </c>
      <c r="C172" s="84" t="str">
        <f>IFERROR(IF(INDEX(Youth!$A:$F,MATCH('Youth Results'!$E172,Youth!$F:$F,0),3)&gt;0,INDEX(Youth!$A:$F,MATCH('Youth Results'!$E172,Youth!$F:$F,0),3),""),"")</f>
        <v/>
      </c>
      <c r="D172" s="85" t="str">
        <f>IFERROR(IF(AND(SMALL(Youth!F:F,K172)&gt;1000,SMALL(Youth!F:F,K172)&lt;3000),"nt",IF(SMALL(Youth!F:F,K172)&gt;3000,"",SMALL(Youth!F:F,K172))),"")</f>
        <v/>
      </c>
      <c r="E172" s="115" t="str">
        <f>IF(D172="nt",IFERROR(SMALL(Youth!F:F,K172),""),IF(D172&gt;3000,"",IFERROR(SMALL(Youth!F:F,K172),"")))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IFERROR(IF(INDEX(Youth!$A:$F,MATCH('Youth Results'!$E173,Youth!$F:$F,0),1)&gt;0,INDEX(Youth!$A:$F,MATCH('Youth Results'!$E173,Youth!$F:$F,0),1),""),"")</f>
        <v/>
      </c>
      <c r="B173" s="84" t="str">
        <f>IFERROR(IF(INDEX(Youth!$A:$F,MATCH('Youth Results'!$E173,Youth!$F:$F,0),2)&gt;0,INDEX(Youth!$A:$F,MATCH('Youth Results'!$E173,Youth!$F:$F,0),2),""),"")</f>
        <v/>
      </c>
      <c r="C173" s="84" t="str">
        <f>IFERROR(IF(INDEX(Youth!$A:$F,MATCH('Youth Results'!$E173,Youth!$F:$F,0),3)&gt;0,INDEX(Youth!$A:$F,MATCH('Youth Results'!$E173,Youth!$F:$F,0),3),""),"")</f>
        <v/>
      </c>
      <c r="D173" s="85" t="str">
        <f>IFERROR(IF(AND(SMALL(Youth!F:F,K173)&gt;1000,SMALL(Youth!F:F,K173)&lt;3000),"nt",IF(SMALL(Youth!F:F,K173)&gt;3000,"",SMALL(Youth!F:F,K173))),"")</f>
        <v/>
      </c>
      <c r="E173" s="115" t="str">
        <f>IF(D173="nt",IFERROR(SMALL(Youth!F:F,K173),""),IF(D173&gt;3000,"",IFERROR(SMALL(Youth!F:F,K173),"")))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IFERROR(IF(INDEX(Youth!$A:$F,MATCH('Youth Results'!$E174,Youth!$F:$F,0),1)&gt;0,INDEX(Youth!$A:$F,MATCH('Youth Results'!$E174,Youth!$F:$F,0),1),""),"")</f>
        <v/>
      </c>
      <c r="B174" s="84" t="str">
        <f>IFERROR(IF(INDEX(Youth!$A:$F,MATCH('Youth Results'!$E174,Youth!$F:$F,0),2)&gt;0,INDEX(Youth!$A:$F,MATCH('Youth Results'!$E174,Youth!$F:$F,0),2),""),"")</f>
        <v/>
      </c>
      <c r="C174" s="84" t="str">
        <f>IFERROR(IF(INDEX(Youth!$A:$F,MATCH('Youth Results'!$E174,Youth!$F:$F,0),3)&gt;0,INDEX(Youth!$A:$F,MATCH('Youth Results'!$E174,Youth!$F:$F,0),3),""),"")</f>
        <v/>
      </c>
      <c r="D174" s="85" t="str">
        <f>IFERROR(IF(AND(SMALL(Youth!F:F,K174)&gt;1000,SMALL(Youth!F:F,K174)&lt;3000),"nt",IF(SMALL(Youth!F:F,K174)&gt;3000,"",SMALL(Youth!F:F,K174))),"")</f>
        <v/>
      </c>
      <c r="E174" s="115" t="str">
        <f>IF(D174="nt",IFERROR(SMALL(Youth!F:F,K174),""),IF(D174&gt;3000,"",IFERROR(SMALL(Youth!F:F,K174),"")))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IFERROR(IF(INDEX(Youth!$A:$F,MATCH('Youth Results'!$E175,Youth!$F:$F,0),1)&gt;0,INDEX(Youth!$A:$F,MATCH('Youth Results'!$E175,Youth!$F:$F,0),1),""),"")</f>
        <v/>
      </c>
      <c r="B175" s="84" t="str">
        <f>IFERROR(IF(INDEX(Youth!$A:$F,MATCH('Youth Results'!$E175,Youth!$F:$F,0),2)&gt;0,INDEX(Youth!$A:$F,MATCH('Youth Results'!$E175,Youth!$F:$F,0),2),""),"")</f>
        <v/>
      </c>
      <c r="C175" s="84" t="str">
        <f>IFERROR(IF(INDEX(Youth!$A:$F,MATCH('Youth Results'!$E175,Youth!$F:$F,0),3)&gt;0,INDEX(Youth!$A:$F,MATCH('Youth Results'!$E175,Youth!$F:$F,0),3),""),"")</f>
        <v/>
      </c>
      <c r="D175" s="85" t="str">
        <f>IFERROR(IF(AND(SMALL(Youth!F:F,K175)&gt;1000,SMALL(Youth!F:F,K175)&lt;3000),"nt",IF(SMALL(Youth!F:F,K175)&gt;3000,"",SMALL(Youth!F:F,K175))),"")</f>
        <v/>
      </c>
      <c r="E175" s="115" t="str">
        <f>IF(D175="nt",IFERROR(SMALL(Youth!F:F,K175),""),IF(D175&gt;3000,"",IFERROR(SMALL(Youth!F:F,K175),"")))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IFERROR(IF(INDEX(Youth!$A:$F,MATCH('Youth Results'!$E176,Youth!$F:$F,0),1)&gt;0,INDEX(Youth!$A:$F,MATCH('Youth Results'!$E176,Youth!$F:$F,0),1),""),"")</f>
        <v/>
      </c>
      <c r="B176" s="84" t="str">
        <f>IFERROR(IF(INDEX(Youth!$A:$F,MATCH('Youth Results'!$E176,Youth!$F:$F,0),2)&gt;0,INDEX(Youth!$A:$F,MATCH('Youth Results'!$E176,Youth!$F:$F,0),2),""),"")</f>
        <v/>
      </c>
      <c r="C176" s="84" t="str">
        <f>IFERROR(IF(INDEX(Youth!$A:$F,MATCH('Youth Results'!$E176,Youth!$F:$F,0),3)&gt;0,INDEX(Youth!$A:$F,MATCH('Youth Results'!$E176,Youth!$F:$F,0),3),""),"")</f>
        <v/>
      </c>
      <c r="D176" s="85" t="str">
        <f>IFERROR(IF(AND(SMALL(Youth!F:F,K176)&gt;1000,SMALL(Youth!F:F,K176)&lt;3000),"nt",IF(SMALL(Youth!F:F,K176)&gt;3000,"",SMALL(Youth!F:F,K176))),"")</f>
        <v/>
      </c>
      <c r="E176" s="115" t="str">
        <f>IF(D176="nt",IFERROR(SMALL(Youth!F:F,K176),""),IF(D176&gt;3000,"",IFERROR(SMALL(Youth!F:F,K176),"")))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IFERROR(IF(INDEX(Youth!$A:$F,MATCH('Youth Results'!$E177,Youth!$F:$F,0),1)&gt;0,INDEX(Youth!$A:$F,MATCH('Youth Results'!$E177,Youth!$F:$F,0),1),""),"")</f>
        <v/>
      </c>
      <c r="B177" s="84" t="str">
        <f>IFERROR(IF(INDEX(Youth!$A:$F,MATCH('Youth Results'!$E177,Youth!$F:$F,0),2)&gt;0,INDEX(Youth!$A:$F,MATCH('Youth Results'!$E177,Youth!$F:$F,0),2),""),"")</f>
        <v/>
      </c>
      <c r="C177" s="84" t="str">
        <f>IFERROR(IF(INDEX(Youth!$A:$F,MATCH('Youth Results'!$E177,Youth!$F:$F,0),3)&gt;0,INDEX(Youth!$A:$F,MATCH('Youth Results'!$E177,Youth!$F:$F,0),3),""),"")</f>
        <v/>
      </c>
      <c r="D177" s="85" t="str">
        <f>IFERROR(IF(AND(SMALL(Youth!F:F,K177)&gt;1000,SMALL(Youth!F:F,K177)&lt;3000),"nt",IF(SMALL(Youth!F:F,K177)&gt;3000,"",SMALL(Youth!F:F,K177))),"")</f>
        <v/>
      </c>
      <c r="E177" s="115" t="str">
        <f>IF(D177="nt",IFERROR(SMALL(Youth!F:F,K177),""),IF(D177&gt;3000,"",IFERROR(SMALL(Youth!F:F,K177),"")))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IFERROR(IF(INDEX(Youth!$A:$F,MATCH('Youth Results'!$E178,Youth!$F:$F,0),1)&gt;0,INDEX(Youth!$A:$F,MATCH('Youth Results'!$E178,Youth!$F:$F,0),1),""),"")</f>
        <v/>
      </c>
      <c r="B178" s="84" t="str">
        <f>IFERROR(IF(INDEX(Youth!$A:$F,MATCH('Youth Results'!$E178,Youth!$F:$F,0),2)&gt;0,INDEX(Youth!$A:$F,MATCH('Youth Results'!$E178,Youth!$F:$F,0),2),""),"")</f>
        <v/>
      </c>
      <c r="C178" s="84" t="str">
        <f>IFERROR(IF(INDEX(Youth!$A:$F,MATCH('Youth Results'!$E178,Youth!$F:$F,0),3)&gt;0,INDEX(Youth!$A:$F,MATCH('Youth Results'!$E178,Youth!$F:$F,0),3),""),"")</f>
        <v/>
      </c>
      <c r="D178" s="85" t="str">
        <f>IFERROR(IF(AND(SMALL(Youth!F:F,K178)&gt;1000,SMALL(Youth!F:F,K178)&lt;3000),"nt",IF(SMALL(Youth!F:F,K178)&gt;3000,"",SMALL(Youth!F:F,K178))),"")</f>
        <v/>
      </c>
      <c r="E178" s="115" t="str">
        <f>IF(D178="nt",IFERROR(SMALL(Youth!F:F,K178),""),IF(D178&gt;3000,"",IFERROR(SMALL(Youth!F:F,K178),"")))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IFERROR(IF(INDEX(Youth!$A:$F,MATCH('Youth Results'!$E179,Youth!$F:$F,0),1)&gt;0,INDEX(Youth!$A:$F,MATCH('Youth Results'!$E179,Youth!$F:$F,0),1),""),"")</f>
        <v/>
      </c>
      <c r="B179" s="84" t="str">
        <f>IFERROR(IF(INDEX(Youth!$A:$F,MATCH('Youth Results'!$E179,Youth!$F:$F,0),2)&gt;0,INDEX(Youth!$A:$F,MATCH('Youth Results'!$E179,Youth!$F:$F,0),2),""),"")</f>
        <v/>
      </c>
      <c r="C179" s="84" t="str">
        <f>IFERROR(IF(INDEX(Youth!$A:$F,MATCH('Youth Results'!$E179,Youth!$F:$F,0),3)&gt;0,INDEX(Youth!$A:$F,MATCH('Youth Results'!$E179,Youth!$F:$F,0),3),""),"")</f>
        <v/>
      </c>
      <c r="D179" s="85" t="str">
        <f>IFERROR(IF(AND(SMALL(Youth!F:F,K179)&gt;1000,SMALL(Youth!F:F,K179)&lt;3000),"nt",IF(SMALL(Youth!F:F,K179)&gt;3000,"",SMALL(Youth!F:F,K179))),"")</f>
        <v/>
      </c>
      <c r="E179" s="115" t="str">
        <f>IF(D179="nt",IFERROR(SMALL(Youth!F:F,K179),""),IF(D179&gt;3000,"",IFERROR(SMALL(Youth!F:F,K179),"")))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IFERROR(IF(INDEX(Youth!$A:$F,MATCH('Youth Results'!$E180,Youth!$F:$F,0),1)&gt;0,INDEX(Youth!$A:$F,MATCH('Youth Results'!$E180,Youth!$F:$F,0),1),""),"")</f>
        <v/>
      </c>
      <c r="B180" s="84" t="str">
        <f>IFERROR(IF(INDEX(Youth!$A:$F,MATCH('Youth Results'!$E180,Youth!$F:$F,0),2)&gt;0,INDEX(Youth!$A:$F,MATCH('Youth Results'!$E180,Youth!$F:$F,0),2),""),"")</f>
        <v/>
      </c>
      <c r="C180" s="84" t="str">
        <f>IFERROR(IF(INDEX(Youth!$A:$F,MATCH('Youth Results'!$E180,Youth!$F:$F,0),3)&gt;0,INDEX(Youth!$A:$F,MATCH('Youth Results'!$E180,Youth!$F:$F,0),3),""),"")</f>
        <v/>
      </c>
      <c r="D180" s="85" t="str">
        <f>IFERROR(IF(AND(SMALL(Youth!F:F,K180)&gt;1000,SMALL(Youth!F:F,K180)&lt;3000),"nt",IF(SMALL(Youth!F:F,K180)&gt;3000,"",SMALL(Youth!F:F,K180))),"")</f>
        <v/>
      </c>
      <c r="E180" s="115" t="str">
        <f>IF(D180="nt",IFERROR(SMALL(Youth!F:F,K180),""),IF(D180&gt;3000,"",IFERROR(SMALL(Youth!F:F,K180),"")))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IFERROR(IF(INDEX(Youth!$A:$F,MATCH('Youth Results'!$E181,Youth!$F:$F,0),1)&gt;0,INDEX(Youth!$A:$F,MATCH('Youth Results'!$E181,Youth!$F:$F,0),1),""),"")</f>
        <v/>
      </c>
      <c r="B181" s="84" t="str">
        <f>IFERROR(IF(INDEX(Youth!$A:$F,MATCH('Youth Results'!$E181,Youth!$F:$F,0),2)&gt;0,INDEX(Youth!$A:$F,MATCH('Youth Results'!$E181,Youth!$F:$F,0),2),""),"")</f>
        <v/>
      </c>
      <c r="C181" s="84" t="str">
        <f>IFERROR(IF(INDEX(Youth!$A:$F,MATCH('Youth Results'!$E181,Youth!$F:$F,0),3)&gt;0,INDEX(Youth!$A:$F,MATCH('Youth Results'!$E181,Youth!$F:$F,0),3),""),"")</f>
        <v/>
      </c>
      <c r="D181" s="85" t="str">
        <f>IFERROR(IF(AND(SMALL(Youth!F:F,K181)&gt;1000,SMALL(Youth!F:F,K181)&lt;3000),"nt",IF(SMALL(Youth!F:F,K181)&gt;3000,"",SMALL(Youth!F:F,K181))),"")</f>
        <v/>
      </c>
      <c r="E181" s="115" t="str">
        <f>IF(D181="nt",IFERROR(SMALL(Youth!F:F,K181),""),IF(D181&gt;3000,"",IFERROR(SMALL(Youth!F:F,K181),"")))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IFERROR(IF(INDEX(Youth!$A:$F,MATCH('Youth Results'!$E182,Youth!$F:$F,0),1)&gt;0,INDEX(Youth!$A:$F,MATCH('Youth Results'!$E182,Youth!$F:$F,0),1),""),"")</f>
        <v/>
      </c>
      <c r="B182" s="84" t="str">
        <f>IFERROR(IF(INDEX(Youth!$A:$F,MATCH('Youth Results'!$E182,Youth!$F:$F,0),2)&gt;0,INDEX(Youth!$A:$F,MATCH('Youth Results'!$E182,Youth!$F:$F,0),2),""),"")</f>
        <v/>
      </c>
      <c r="C182" s="84" t="str">
        <f>IFERROR(IF(INDEX(Youth!$A:$F,MATCH('Youth Results'!$E182,Youth!$F:$F,0),3)&gt;0,INDEX(Youth!$A:$F,MATCH('Youth Results'!$E182,Youth!$F:$F,0),3),""),"")</f>
        <v/>
      </c>
      <c r="D182" s="85" t="str">
        <f>IFERROR(IF(AND(SMALL(Youth!F:F,K182)&gt;1000,SMALL(Youth!F:F,K182)&lt;3000),"nt",IF(SMALL(Youth!F:F,K182)&gt;3000,"",SMALL(Youth!F:F,K182))),"")</f>
        <v/>
      </c>
      <c r="E182" s="115" t="str">
        <f>IF(D182="nt",IFERROR(SMALL(Youth!F:F,K182),""),IF(D182&gt;3000,"",IFERROR(SMALL(Youth!F:F,K182),"")))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IFERROR(IF(INDEX(Youth!$A:$F,MATCH('Youth Results'!$E183,Youth!$F:$F,0),1)&gt;0,INDEX(Youth!$A:$F,MATCH('Youth Results'!$E183,Youth!$F:$F,0),1),""),"")</f>
        <v/>
      </c>
      <c r="B183" s="84" t="str">
        <f>IFERROR(IF(INDEX(Youth!$A:$F,MATCH('Youth Results'!$E183,Youth!$F:$F,0),2)&gt;0,INDEX(Youth!$A:$F,MATCH('Youth Results'!$E183,Youth!$F:$F,0),2),""),"")</f>
        <v/>
      </c>
      <c r="C183" s="84" t="str">
        <f>IFERROR(IF(INDEX(Youth!$A:$F,MATCH('Youth Results'!$E183,Youth!$F:$F,0),3)&gt;0,INDEX(Youth!$A:$F,MATCH('Youth Results'!$E183,Youth!$F:$F,0),3),""),"")</f>
        <v/>
      </c>
      <c r="D183" s="85" t="str">
        <f>IFERROR(IF(AND(SMALL(Youth!F:F,K183)&gt;1000,SMALL(Youth!F:F,K183)&lt;3000),"nt",IF(SMALL(Youth!F:F,K183)&gt;3000,"",SMALL(Youth!F:F,K183))),"")</f>
        <v/>
      </c>
      <c r="E183" s="115" t="str">
        <f>IF(D183="nt",IFERROR(SMALL(Youth!F:F,K183),""),IF(D183&gt;3000,"",IFERROR(SMALL(Youth!F:F,K183),"")))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IFERROR(IF(INDEX(Youth!$A:$F,MATCH('Youth Results'!$E184,Youth!$F:$F,0),1)&gt;0,INDEX(Youth!$A:$F,MATCH('Youth Results'!$E184,Youth!$F:$F,0),1),""),"")</f>
        <v/>
      </c>
      <c r="B184" s="84" t="str">
        <f>IFERROR(IF(INDEX(Youth!$A:$F,MATCH('Youth Results'!$E184,Youth!$F:$F,0),2)&gt;0,INDEX(Youth!$A:$F,MATCH('Youth Results'!$E184,Youth!$F:$F,0),2),""),"")</f>
        <v/>
      </c>
      <c r="C184" s="84" t="str">
        <f>IFERROR(IF(INDEX(Youth!$A:$F,MATCH('Youth Results'!$E184,Youth!$F:$F,0),3)&gt;0,INDEX(Youth!$A:$F,MATCH('Youth Results'!$E184,Youth!$F:$F,0),3),""),"")</f>
        <v/>
      </c>
      <c r="D184" s="85" t="str">
        <f>IFERROR(IF(AND(SMALL(Youth!F:F,K184)&gt;1000,SMALL(Youth!F:F,K184)&lt;3000),"nt",IF(SMALL(Youth!F:F,K184)&gt;3000,"",SMALL(Youth!F:F,K184))),"")</f>
        <v/>
      </c>
      <c r="E184" s="115" t="str">
        <f>IF(D184="nt",IFERROR(SMALL(Youth!F:F,K184),""),IF(D184&gt;3000,"",IFERROR(SMALL(Youth!F:F,K184),"")))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IFERROR(IF(INDEX(Youth!$A:$F,MATCH('Youth Results'!$E185,Youth!$F:$F,0),1)&gt;0,INDEX(Youth!$A:$F,MATCH('Youth Results'!$E185,Youth!$F:$F,0),1),""),"")</f>
        <v/>
      </c>
      <c r="B185" s="84" t="str">
        <f>IFERROR(IF(INDEX(Youth!$A:$F,MATCH('Youth Results'!$E185,Youth!$F:$F,0),2)&gt;0,INDEX(Youth!$A:$F,MATCH('Youth Results'!$E185,Youth!$F:$F,0),2),""),"")</f>
        <v/>
      </c>
      <c r="C185" s="84" t="str">
        <f>IFERROR(IF(INDEX(Youth!$A:$F,MATCH('Youth Results'!$E185,Youth!$F:$F,0),3)&gt;0,INDEX(Youth!$A:$F,MATCH('Youth Results'!$E185,Youth!$F:$F,0),3),""),"")</f>
        <v/>
      </c>
      <c r="D185" s="85" t="str">
        <f>IFERROR(IF(AND(SMALL(Youth!F:F,K185)&gt;1000,SMALL(Youth!F:F,K185)&lt;3000),"nt",IF(SMALL(Youth!F:F,K185)&gt;3000,"",SMALL(Youth!F:F,K185))),"")</f>
        <v/>
      </c>
      <c r="E185" s="115" t="str">
        <f>IF(D185="nt",IFERROR(SMALL(Youth!F:F,K185),""),IF(D185&gt;3000,"",IFERROR(SMALL(Youth!F:F,K185),"")))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IFERROR(IF(INDEX(Youth!$A:$F,MATCH('Youth Results'!$E186,Youth!$F:$F,0),1)&gt;0,INDEX(Youth!$A:$F,MATCH('Youth Results'!$E186,Youth!$F:$F,0),1),""),"")</f>
        <v/>
      </c>
      <c r="B186" s="84" t="str">
        <f>IFERROR(IF(INDEX(Youth!$A:$F,MATCH('Youth Results'!$E186,Youth!$F:$F,0),2)&gt;0,INDEX(Youth!$A:$F,MATCH('Youth Results'!$E186,Youth!$F:$F,0),2),""),"")</f>
        <v/>
      </c>
      <c r="C186" s="84" t="str">
        <f>IFERROR(IF(INDEX(Youth!$A:$F,MATCH('Youth Results'!$E186,Youth!$F:$F,0),3)&gt;0,INDEX(Youth!$A:$F,MATCH('Youth Results'!$E186,Youth!$F:$F,0),3),""),"")</f>
        <v/>
      </c>
      <c r="D186" s="85" t="str">
        <f>IFERROR(IF(AND(SMALL(Youth!F:F,K186)&gt;1000,SMALL(Youth!F:F,K186)&lt;3000),"nt",IF(SMALL(Youth!F:F,K186)&gt;3000,"",SMALL(Youth!F:F,K186))),"")</f>
        <v/>
      </c>
      <c r="E186" s="115" t="str">
        <f>IF(D186="nt",IFERROR(SMALL(Youth!F:F,K186),""),IF(D186&gt;3000,"",IFERROR(SMALL(Youth!F:F,K186),"")))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IFERROR(IF(INDEX(Youth!$A:$F,MATCH('Youth Results'!$E187,Youth!$F:$F,0),1)&gt;0,INDEX(Youth!$A:$F,MATCH('Youth Results'!$E187,Youth!$F:$F,0),1),""),"")</f>
        <v/>
      </c>
      <c r="B187" s="84" t="str">
        <f>IFERROR(IF(INDEX(Youth!$A:$F,MATCH('Youth Results'!$E187,Youth!$F:$F,0),2)&gt;0,INDEX(Youth!$A:$F,MATCH('Youth Results'!$E187,Youth!$F:$F,0),2),""),"")</f>
        <v/>
      </c>
      <c r="C187" s="84" t="str">
        <f>IFERROR(IF(INDEX(Youth!$A:$F,MATCH('Youth Results'!$E187,Youth!$F:$F,0),3)&gt;0,INDEX(Youth!$A:$F,MATCH('Youth Results'!$E187,Youth!$F:$F,0),3),""),"")</f>
        <v/>
      </c>
      <c r="D187" s="85" t="str">
        <f>IFERROR(IF(AND(SMALL(Youth!F:F,K187)&gt;1000,SMALL(Youth!F:F,K187)&lt;3000),"nt",IF(SMALL(Youth!F:F,K187)&gt;3000,"",SMALL(Youth!F:F,K187))),"")</f>
        <v/>
      </c>
      <c r="E187" s="115" t="str">
        <f>IF(D187="nt",IFERROR(SMALL(Youth!F:F,K187),""),IF(D187&gt;3000,"",IFERROR(SMALL(Youth!F:F,K187),"")))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IFERROR(IF(INDEX(Youth!$A:$F,MATCH('Youth Results'!$E188,Youth!$F:$F,0),1)&gt;0,INDEX(Youth!$A:$F,MATCH('Youth Results'!$E188,Youth!$F:$F,0),1),""),"")</f>
        <v/>
      </c>
      <c r="B188" s="84" t="str">
        <f>IFERROR(IF(INDEX(Youth!$A:$F,MATCH('Youth Results'!$E188,Youth!$F:$F,0),2)&gt;0,INDEX(Youth!$A:$F,MATCH('Youth Results'!$E188,Youth!$F:$F,0),2),""),"")</f>
        <v/>
      </c>
      <c r="C188" s="84" t="str">
        <f>IFERROR(IF(INDEX(Youth!$A:$F,MATCH('Youth Results'!$E188,Youth!$F:$F,0),3)&gt;0,INDEX(Youth!$A:$F,MATCH('Youth Results'!$E188,Youth!$F:$F,0),3),""),"")</f>
        <v/>
      </c>
      <c r="D188" s="85" t="str">
        <f>IFERROR(IF(AND(SMALL(Youth!F:F,K188)&gt;1000,SMALL(Youth!F:F,K188)&lt;3000),"nt",IF(SMALL(Youth!F:F,K188)&gt;3000,"",SMALL(Youth!F:F,K188))),"")</f>
        <v/>
      </c>
      <c r="E188" s="115" t="str">
        <f>IF(D188="nt",IFERROR(SMALL(Youth!F:F,K188),""),IF(D188&gt;3000,"",IFERROR(SMALL(Youth!F:F,K188),"")))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IFERROR(IF(INDEX(Youth!$A:$F,MATCH('Youth Results'!$E189,Youth!$F:$F,0),1)&gt;0,INDEX(Youth!$A:$F,MATCH('Youth Results'!$E189,Youth!$F:$F,0),1),""),"")</f>
        <v/>
      </c>
      <c r="B189" s="84" t="str">
        <f>IFERROR(IF(INDEX(Youth!$A:$F,MATCH('Youth Results'!$E189,Youth!$F:$F,0),2)&gt;0,INDEX(Youth!$A:$F,MATCH('Youth Results'!$E189,Youth!$F:$F,0),2),""),"")</f>
        <v/>
      </c>
      <c r="C189" s="84" t="str">
        <f>IFERROR(IF(INDEX(Youth!$A:$F,MATCH('Youth Results'!$E189,Youth!$F:$F,0),3)&gt;0,INDEX(Youth!$A:$F,MATCH('Youth Results'!$E189,Youth!$F:$F,0),3),""),"")</f>
        <v/>
      </c>
      <c r="D189" s="85" t="str">
        <f>IFERROR(IF(AND(SMALL(Youth!F:F,K189)&gt;1000,SMALL(Youth!F:F,K189)&lt;3000),"nt",IF(SMALL(Youth!F:F,K189)&gt;3000,"",SMALL(Youth!F:F,K189))),"")</f>
        <v/>
      </c>
      <c r="E189" s="115" t="str">
        <f>IF(D189="nt",IFERROR(SMALL(Youth!F:F,K189),""),IF(D189&gt;3000,"",IFERROR(SMALL(Youth!F:F,K189),"")))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IFERROR(IF(INDEX(Youth!$A:$F,MATCH('Youth Results'!$E190,Youth!$F:$F,0),1)&gt;0,INDEX(Youth!$A:$F,MATCH('Youth Results'!$E190,Youth!$F:$F,0),1),""),"")</f>
        <v/>
      </c>
      <c r="B190" s="84" t="str">
        <f>IFERROR(IF(INDEX(Youth!$A:$F,MATCH('Youth Results'!$E190,Youth!$F:$F,0),2)&gt;0,INDEX(Youth!$A:$F,MATCH('Youth Results'!$E190,Youth!$F:$F,0),2),""),"")</f>
        <v/>
      </c>
      <c r="C190" s="84" t="str">
        <f>IFERROR(IF(INDEX(Youth!$A:$F,MATCH('Youth Results'!$E190,Youth!$F:$F,0),3)&gt;0,INDEX(Youth!$A:$F,MATCH('Youth Results'!$E190,Youth!$F:$F,0),3),""),"")</f>
        <v/>
      </c>
      <c r="D190" s="85" t="str">
        <f>IFERROR(IF(AND(SMALL(Youth!F:F,K190)&gt;1000,SMALL(Youth!F:F,K190)&lt;3000),"nt",IF(SMALL(Youth!F:F,K190)&gt;3000,"",SMALL(Youth!F:F,K190))),"")</f>
        <v/>
      </c>
      <c r="E190" s="115" t="str">
        <f>IF(D190="nt",IFERROR(SMALL(Youth!F:F,K190),""),IF(D190&gt;3000,"",IFERROR(SMALL(Youth!F:F,K190),"")))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IFERROR(IF(INDEX(Youth!$A:$F,MATCH('Youth Results'!$E191,Youth!$F:$F,0),1)&gt;0,INDEX(Youth!$A:$F,MATCH('Youth Results'!$E191,Youth!$F:$F,0),1),""),"")</f>
        <v/>
      </c>
      <c r="B191" s="84" t="str">
        <f>IFERROR(IF(INDEX(Youth!$A:$F,MATCH('Youth Results'!$E191,Youth!$F:$F,0),2)&gt;0,INDEX(Youth!$A:$F,MATCH('Youth Results'!$E191,Youth!$F:$F,0),2),""),"")</f>
        <v/>
      </c>
      <c r="C191" s="84" t="str">
        <f>IFERROR(IF(INDEX(Youth!$A:$F,MATCH('Youth Results'!$E191,Youth!$F:$F,0),3)&gt;0,INDEX(Youth!$A:$F,MATCH('Youth Results'!$E191,Youth!$F:$F,0),3),""),"")</f>
        <v/>
      </c>
      <c r="D191" s="85" t="str">
        <f>IFERROR(IF(AND(SMALL(Youth!F:F,K191)&gt;1000,SMALL(Youth!F:F,K191)&lt;3000),"nt",IF(SMALL(Youth!F:F,K191)&gt;3000,"",SMALL(Youth!F:F,K191))),"")</f>
        <v/>
      </c>
      <c r="E191" s="115" t="str">
        <f>IF(D191="nt",IFERROR(SMALL(Youth!F:F,K191),""),IF(D191&gt;3000,"",IFERROR(SMALL(Youth!F:F,K191),"")))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IFERROR(IF(INDEX(Youth!$A:$F,MATCH('Youth Results'!$E192,Youth!$F:$F,0),1)&gt;0,INDEX(Youth!$A:$F,MATCH('Youth Results'!$E192,Youth!$F:$F,0),1),""),"")</f>
        <v/>
      </c>
      <c r="B192" s="84" t="str">
        <f>IFERROR(IF(INDEX(Youth!$A:$F,MATCH('Youth Results'!$E192,Youth!$F:$F,0),2)&gt;0,INDEX(Youth!$A:$F,MATCH('Youth Results'!$E192,Youth!$F:$F,0),2),""),"")</f>
        <v/>
      </c>
      <c r="C192" s="84" t="str">
        <f>IFERROR(IF(INDEX(Youth!$A:$F,MATCH('Youth Results'!$E192,Youth!$F:$F,0),3)&gt;0,INDEX(Youth!$A:$F,MATCH('Youth Results'!$E192,Youth!$F:$F,0),3),""),"")</f>
        <v/>
      </c>
      <c r="D192" s="85" t="str">
        <f>IFERROR(IF(AND(SMALL(Youth!F:F,K192)&gt;1000,SMALL(Youth!F:F,K192)&lt;3000),"nt",IF(SMALL(Youth!F:F,K192)&gt;3000,"",SMALL(Youth!F:F,K192))),"")</f>
        <v/>
      </c>
      <c r="E192" s="115" t="str">
        <f>IF(D192="nt",IFERROR(SMALL(Youth!F:F,K192),""),IF(D192&gt;3000,"",IFERROR(SMALL(Youth!F:F,K192),"")))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IFERROR(IF(INDEX(Youth!$A:$F,MATCH('Youth Results'!$E193,Youth!$F:$F,0),1)&gt;0,INDEX(Youth!$A:$F,MATCH('Youth Results'!$E193,Youth!$F:$F,0),1),""),"")</f>
        <v/>
      </c>
      <c r="B193" s="84" t="str">
        <f>IFERROR(IF(INDEX(Youth!$A:$F,MATCH('Youth Results'!$E193,Youth!$F:$F,0),2)&gt;0,INDEX(Youth!$A:$F,MATCH('Youth Results'!$E193,Youth!$F:$F,0),2),""),"")</f>
        <v/>
      </c>
      <c r="C193" s="84" t="str">
        <f>IFERROR(IF(INDEX(Youth!$A:$F,MATCH('Youth Results'!$E193,Youth!$F:$F,0),3)&gt;0,INDEX(Youth!$A:$F,MATCH('Youth Results'!$E193,Youth!$F:$F,0),3),""),"")</f>
        <v/>
      </c>
      <c r="D193" s="85" t="str">
        <f>IFERROR(IF(AND(SMALL(Youth!F:F,K193)&gt;1000,SMALL(Youth!F:F,K193)&lt;3000),"nt",IF(SMALL(Youth!F:F,K193)&gt;3000,"",SMALL(Youth!F:F,K193))),"")</f>
        <v/>
      </c>
      <c r="E193" s="115" t="str">
        <f>IF(D193="nt",IFERROR(SMALL(Youth!F:F,K193),""),IF(D193&gt;3000,"",IFERROR(SMALL(Youth!F:F,K193),"")))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IFERROR(IF(INDEX(Youth!$A:$F,MATCH('Youth Results'!$E194,Youth!$F:$F,0),1)&gt;0,INDEX(Youth!$A:$F,MATCH('Youth Results'!$E194,Youth!$F:$F,0),1),""),"")</f>
        <v/>
      </c>
      <c r="B194" s="84" t="str">
        <f>IFERROR(IF(INDEX(Youth!$A:$F,MATCH('Youth Results'!$E194,Youth!$F:$F,0),2)&gt;0,INDEX(Youth!$A:$F,MATCH('Youth Results'!$E194,Youth!$F:$F,0),2),""),"")</f>
        <v/>
      </c>
      <c r="C194" s="84" t="str">
        <f>IFERROR(IF(INDEX(Youth!$A:$F,MATCH('Youth Results'!$E194,Youth!$F:$F,0),3)&gt;0,INDEX(Youth!$A:$F,MATCH('Youth Results'!$E194,Youth!$F:$F,0),3),""),"")</f>
        <v/>
      </c>
      <c r="D194" s="85" t="str">
        <f>IFERROR(IF(AND(SMALL(Youth!F:F,K194)&gt;1000,SMALL(Youth!F:F,K194)&lt;3000),"nt",IF(SMALL(Youth!F:F,K194)&gt;3000,"",SMALL(Youth!F:F,K194))),"")</f>
        <v/>
      </c>
      <c r="E194" s="115" t="str">
        <f>IF(D194="nt",IFERROR(SMALL(Youth!F:F,K194),""),IF(D194&gt;3000,"",IFERROR(SMALL(Youth!F:F,K194),"")))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IFERROR(IF(INDEX(Youth!$A:$F,MATCH('Youth Results'!$E195,Youth!$F:$F,0),1)&gt;0,INDEX(Youth!$A:$F,MATCH('Youth Results'!$E195,Youth!$F:$F,0),1),""),"")</f>
        <v/>
      </c>
      <c r="B195" s="84" t="str">
        <f>IFERROR(IF(INDEX(Youth!$A:$F,MATCH('Youth Results'!$E195,Youth!$F:$F,0),2)&gt;0,INDEX(Youth!$A:$F,MATCH('Youth Results'!$E195,Youth!$F:$F,0),2),""),"")</f>
        <v/>
      </c>
      <c r="C195" s="84" t="str">
        <f>IFERROR(IF(INDEX(Youth!$A:$F,MATCH('Youth Results'!$E195,Youth!$F:$F,0),3)&gt;0,INDEX(Youth!$A:$F,MATCH('Youth Results'!$E195,Youth!$F:$F,0),3),""),"")</f>
        <v/>
      </c>
      <c r="D195" s="85" t="str">
        <f>IFERROR(IF(AND(SMALL(Youth!F:F,K195)&gt;1000,SMALL(Youth!F:F,K195)&lt;3000),"nt",IF(SMALL(Youth!F:F,K195)&gt;3000,"",SMALL(Youth!F:F,K195))),"")</f>
        <v/>
      </c>
      <c r="E195" s="115" t="str">
        <f>IF(D195="nt",IFERROR(SMALL(Youth!F:F,K195),""),IF(D195&gt;3000,"",IFERROR(SMALL(Youth!F:F,K195),"")))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IFERROR(IF(INDEX(Youth!$A:$F,MATCH('Youth Results'!$E196,Youth!$F:$F,0),1)&gt;0,INDEX(Youth!$A:$F,MATCH('Youth Results'!$E196,Youth!$F:$F,0),1),""),"")</f>
        <v/>
      </c>
      <c r="B196" s="84" t="str">
        <f>IFERROR(IF(INDEX(Youth!$A:$F,MATCH('Youth Results'!$E196,Youth!$F:$F,0),2)&gt;0,INDEX(Youth!$A:$F,MATCH('Youth Results'!$E196,Youth!$F:$F,0),2),""),"")</f>
        <v/>
      </c>
      <c r="C196" s="84" t="str">
        <f>IFERROR(IF(INDEX(Youth!$A:$F,MATCH('Youth Results'!$E196,Youth!$F:$F,0),3)&gt;0,INDEX(Youth!$A:$F,MATCH('Youth Results'!$E196,Youth!$F:$F,0),3),""),"")</f>
        <v/>
      </c>
      <c r="D196" s="85" t="str">
        <f>IFERROR(IF(AND(SMALL(Youth!F:F,K196)&gt;1000,SMALL(Youth!F:F,K196)&lt;3000),"nt",IF(SMALL(Youth!F:F,K196)&gt;3000,"",SMALL(Youth!F:F,K196))),"")</f>
        <v/>
      </c>
      <c r="E196" s="115" t="str">
        <f>IF(D196="nt",IFERROR(SMALL(Youth!F:F,K196),""),IF(D196&gt;3000,"",IFERROR(SMALL(Youth!F:F,K196),"")))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IFERROR(IF(INDEX(Youth!$A:$F,MATCH('Youth Results'!$E197,Youth!$F:$F,0),1)&gt;0,INDEX(Youth!$A:$F,MATCH('Youth Results'!$E197,Youth!$F:$F,0),1),""),"")</f>
        <v/>
      </c>
      <c r="B197" s="84" t="str">
        <f>IFERROR(IF(INDEX(Youth!$A:$F,MATCH('Youth Results'!$E197,Youth!$F:$F,0),2)&gt;0,INDEX(Youth!$A:$F,MATCH('Youth Results'!$E197,Youth!$F:$F,0),2),""),"")</f>
        <v/>
      </c>
      <c r="C197" s="84" t="str">
        <f>IFERROR(IF(INDEX(Youth!$A:$F,MATCH('Youth Results'!$E197,Youth!$F:$F,0),3)&gt;0,INDEX(Youth!$A:$F,MATCH('Youth Results'!$E197,Youth!$F:$F,0),3),""),"")</f>
        <v/>
      </c>
      <c r="D197" s="85" t="str">
        <f>IFERROR(IF(AND(SMALL(Youth!F:F,K197)&gt;1000,SMALL(Youth!F:F,K197)&lt;3000),"nt",IF(SMALL(Youth!F:F,K197)&gt;3000,"",SMALL(Youth!F:F,K197))),"")</f>
        <v/>
      </c>
      <c r="E197" s="115" t="str">
        <f>IF(D197="nt",IFERROR(SMALL(Youth!F:F,K197),""),IF(D197&gt;3000,"",IFERROR(SMALL(Youth!F:F,K197),"")))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IFERROR(IF(INDEX(Youth!$A:$F,MATCH('Youth Results'!$E198,Youth!$F:$F,0),1)&gt;0,INDEX(Youth!$A:$F,MATCH('Youth Results'!$E198,Youth!$F:$F,0),1),""),"")</f>
        <v/>
      </c>
      <c r="B198" s="84" t="str">
        <f>IFERROR(IF(INDEX(Youth!$A:$F,MATCH('Youth Results'!$E198,Youth!$F:$F,0),2)&gt;0,INDEX(Youth!$A:$F,MATCH('Youth Results'!$E198,Youth!$F:$F,0),2),""),"")</f>
        <v/>
      </c>
      <c r="C198" s="84" t="str">
        <f>IFERROR(IF(INDEX(Youth!$A:$F,MATCH('Youth Results'!$E198,Youth!$F:$F,0),3)&gt;0,INDEX(Youth!$A:$F,MATCH('Youth Results'!$E198,Youth!$F:$F,0),3),""),"")</f>
        <v/>
      </c>
      <c r="D198" s="85" t="str">
        <f>IFERROR(IF(AND(SMALL(Youth!F:F,K198)&gt;1000,SMALL(Youth!F:F,K198)&lt;3000),"nt",IF(SMALL(Youth!F:F,K198)&gt;3000,"",SMALL(Youth!F:F,K198))),"")</f>
        <v/>
      </c>
      <c r="E198" s="115" t="str">
        <f>IF(D198="nt",IFERROR(SMALL(Youth!F:F,K198),""),IF(D198&gt;3000,"",IFERROR(SMALL(Youth!F:F,K198),"")))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IFERROR(IF(INDEX(Youth!$A:$F,MATCH('Youth Results'!$E199,Youth!$F:$F,0),1)&gt;0,INDEX(Youth!$A:$F,MATCH('Youth Results'!$E199,Youth!$F:$F,0),1),""),"")</f>
        <v/>
      </c>
      <c r="B199" s="84" t="str">
        <f>IFERROR(IF(INDEX(Youth!$A:$F,MATCH('Youth Results'!$E199,Youth!$F:$F,0),2)&gt;0,INDEX(Youth!$A:$F,MATCH('Youth Results'!$E199,Youth!$F:$F,0),2),""),"")</f>
        <v/>
      </c>
      <c r="C199" s="84" t="str">
        <f>IFERROR(IF(INDEX(Youth!$A:$F,MATCH('Youth Results'!$E199,Youth!$F:$F,0),3)&gt;0,INDEX(Youth!$A:$F,MATCH('Youth Results'!$E199,Youth!$F:$F,0),3),""),"")</f>
        <v/>
      </c>
      <c r="D199" s="85" t="str">
        <f>IFERROR(IF(AND(SMALL(Youth!F:F,K199)&gt;1000,SMALL(Youth!F:F,K199)&lt;3000),"nt",IF(SMALL(Youth!F:F,K199)&gt;3000,"",SMALL(Youth!F:F,K199))),"")</f>
        <v/>
      </c>
      <c r="E199" s="115" t="str">
        <f>IF(D199="nt",IFERROR(SMALL(Youth!F:F,K199),""),IF(D199&gt;3000,"",IFERROR(SMALL(Youth!F:F,K199),"")))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IFERROR(IF(INDEX(Youth!$A:$F,MATCH('Youth Results'!$E200,Youth!$F:$F,0),1)&gt;0,INDEX(Youth!$A:$F,MATCH('Youth Results'!$E200,Youth!$F:$F,0),1),""),"")</f>
        <v/>
      </c>
      <c r="B200" s="84" t="str">
        <f>IFERROR(IF(INDEX(Youth!$A:$F,MATCH('Youth Results'!$E200,Youth!$F:$F,0),2)&gt;0,INDEX(Youth!$A:$F,MATCH('Youth Results'!$E200,Youth!$F:$F,0),2),""),"")</f>
        <v/>
      </c>
      <c r="C200" s="84" t="str">
        <f>IFERROR(IF(INDEX(Youth!$A:$F,MATCH('Youth Results'!$E200,Youth!$F:$F,0),3)&gt;0,INDEX(Youth!$A:$F,MATCH('Youth Results'!$E200,Youth!$F:$F,0),3),""),"")</f>
        <v/>
      </c>
      <c r="D200" s="85" t="str">
        <f>IFERROR(IF(AND(SMALL(Youth!F:F,K200)&gt;1000,SMALL(Youth!F:F,K200)&lt;3000),"nt",IF(SMALL(Youth!F:F,K200)&gt;3000,"",SMALL(Youth!F:F,K200))),"")</f>
        <v/>
      </c>
      <c r="E200" s="115" t="str">
        <f>IF(D200="nt",IFERROR(SMALL(Youth!F:F,K200),""),IF(D200&gt;3000,"",IFERROR(SMALL(Youth!F:F,K200),"")))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IFERROR(IF(INDEX(Youth!$A:$F,MATCH('Youth Results'!$E201,Youth!$F:$F,0),1)&gt;0,INDEX(Youth!$A:$F,MATCH('Youth Results'!$E201,Youth!$F:$F,0),1),""),"")</f>
        <v/>
      </c>
      <c r="B201" s="84" t="str">
        <f>IFERROR(IF(INDEX(Youth!$A:$F,MATCH('Youth Results'!$E201,Youth!$F:$F,0),2)&gt;0,INDEX(Youth!$A:$F,MATCH('Youth Results'!$E201,Youth!$F:$F,0),2),""),"")</f>
        <v/>
      </c>
      <c r="C201" s="84" t="str">
        <f>IFERROR(IF(INDEX(Youth!$A:$F,MATCH('Youth Results'!$E201,Youth!$F:$F,0),3)&gt;0,INDEX(Youth!$A:$F,MATCH('Youth Results'!$E201,Youth!$F:$F,0),3),""),"")</f>
        <v/>
      </c>
      <c r="D201" s="85" t="str">
        <f>IFERROR(IF(AND(SMALL(Youth!F:F,K201)&gt;1000,SMALL(Youth!F:F,K201)&lt;3000),"nt",IF(SMALL(Youth!F:F,K201)&gt;3000,"",SMALL(Youth!F:F,K201))),"")</f>
        <v/>
      </c>
      <c r="E201" s="115" t="str">
        <f>IF(D201="nt",IFERROR(SMALL(Youth!F:F,K201),""),IF(D201&gt;3000,"",IFERROR(SMALL(Youth!F:F,K201),"")))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IFERROR(IF(INDEX(Youth!$A:$F,MATCH('Youth Results'!$E202,Youth!$F:$F,0),1)&gt;0,INDEX(Youth!$A:$F,MATCH('Youth Results'!$E202,Youth!$F:$F,0),1),""),"")</f>
        <v/>
      </c>
      <c r="B202" s="84" t="str">
        <f>IFERROR(IF(INDEX(Youth!$A:$F,MATCH('Youth Results'!$E202,Youth!$F:$F,0),2)&gt;0,INDEX(Youth!$A:$F,MATCH('Youth Results'!$E202,Youth!$F:$F,0),2),""),"")</f>
        <v/>
      </c>
      <c r="C202" s="84" t="str">
        <f>IFERROR(IF(INDEX(Youth!$A:$F,MATCH('Youth Results'!$E202,Youth!$F:$F,0),3)&gt;0,INDEX(Youth!$A:$F,MATCH('Youth Results'!$E202,Youth!$F:$F,0),3),""),"")</f>
        <v/>
      </c>
      <c r="D202" s="85" t="str">
        <f>IFERROR(IF(AND(SMALL(Youth!F:F,K202)&gt;1000,SMALL(Youth!F:F,K202)&lt;3000),"nt",IF(SMALL(Youth!F:F,K202)&gt;3000,"",SMALL(Youth!F:F,K202))),"")</f>
        <v/>
      </c>
      <c r="E202" s="115" t="str">
        <f>IF(D202="nt",IFERROR(SMALL(Youth!F:F,K202),""),IF(D202&gt;3000,"",IFERROR(SMALL(Youth!F:F,K202),"")))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IFERROR(IF(INDEX(Youth!$A:$F,MATCH('Youth Results'!$E203,Youth!$F:$F,0),1)&gt;0,INDEX(Youth!$A:$F,MATCH('Youth Results'!$E203,Youth!$F:$F,0),1),""),"")</f>
        <v/>
      </c>
      <c r="B203" s="84" t="str">
        <f>IFERROR(IF(INDEX(Youth!$A:$F,MATCH('Youth Results'!$E203,Youth!$F:$F,0),2)&gt;0,INDEX(Youth!$A:$F,MATCH('Youth Results'!$E203,Youth!$F:$F,0),2),""),"")</f>
        <v/>
      </c>
      <c r="C203" s="84" t="str">
        <f>IFERROR(IF(INDEX(Youth!$A:$F,MATCH('Youth Results'!$E203,Youth!$F:$F,0),3)&gt;0,INDEX(Youth!$A:$F,MATCH('Youth Results'!$E203,Youth!$F:$F,0),3),""),"")</f>
        <v/>
      </c>
      <c r="D203" s="85" t="str">
        <f>IFERROR(IF(AND(SMALL(Youth!F:F,K203)&gt;1000,SMALL(Youth!F:F,K203)&lt;3000),"nt",IF(SMALL(Youth!F:F,K203)&gt;3000,"",SMALL(Youth!F:F,K203))),"")</f>
        <v/>
      </c>
      <c r="E203" s="115" t="str">
        <f>IF(D203="nt",IFERROR(SMALL(Youth!F:F,K203),""),IF(D203&gt;3000,"",IFERROR(SMALL(Youth!F:F,K203),"")))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IFERROR(IF(INDEX(Youth!$A:$F,MATCH('Youth Results'!$E204,Youth!$F:$F,0),1)&gt;0,INDEX(Youth!$A:$F,MATCH('Youth Results'!$E204,Youth!$F:$F,0),1),""),"")</f>
        <v/>
      </c>
      <c r="B204" s="84" t="str">
        <f>IFERROR(IF(INDEX(Youth!$A:$F,MATCH('Youth Results'!$E204,Youth!$F:$F,0),2)&gt;0,INDEX(Youth!$A:$F,MATCH('Youth Results'!$E204,Youth!$F:$F,0),2),""),"")</f>
        <v/>
      </c>
      <c r="C204" s="84" t="str">
        <f>IFERROR(IF(INDEX(Youth!$A:$F,MATCH('Youth Results'!$E204,Youth!$F:$F,0),3)&gt;0,INDEX(Youth!$A:$F,MATCH('Youth Results'!$E204,Youth!$F:$F,0),3),""),"")</f>
        <v/>
      </c>
      <c r="D204" s="85" t="str">
        <f>IFERROR(IF(AND(SMALL(Youth!F:F,K204)&gt;1000,SMALL(Youth!F:F,K204)&lt;3000),"nt",IF(SMALL(Youth!F:F,K204)&gt;3000,"",SMALL(Youth!F:F,K204))),"")</f>
        <v/>
      </c>
      <c r="E204" s="115" t="str">
        <f>IF(D204="nt",IFERROR(SMALL(Youth!F:F,K204),""),IF(D204&gt;3000,"",IFERROR(SMALL(Youth!F:F,K204),"")))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IFERROR(IF(INDEX(Youth!$A:$F,MATCH('Youth Results'!$E205,Youth!$F:$F,0),1)&gt;0,INDEX(Youth!$A:$F,MATCH('Youth Results'!$E205,Youth!$F:$F,0),1),""),"")</f>
        <v/>
      </c>
      <c r="B205" s="84" t="str">
        <f>IFERROR(IF(INDEX(Youth!$A:$F,MATCH('Youth Results'!$E205,Youth!$F:$F,0),2)&gt;0,INDEX(Youth!$A:$F,MATCH('Youth Results'!$E205,Youth!$F:$F,0),2),""),"")</f>
        <v/>
      </c>
      <c r="C205" s="84" t="str">
        <f>IFERROR(IF(INDEX(Youth!$A:$F,MATCH('Youth Results'!$E205,Youth!$F:$F,0),3)&gt;0,INDEX(Youth!$A:$F,MATCH('Youth Results'!$E205,Youth!$F:$F,0),3),""),"")</f>
        <v/>
      </c>
      <c r="D205" s="85" t="str">
        <f>IFERROR(IF(AND(SMALL(Youth!F:F,K205)&gt;1000,SMALL(Youth!F:F,K205)&lt;3000),"nt",IF(SMALL(Youth!F:F,K205)&gt;3000,"",SMALL(Youth!F:F,K205))),"")</f>
        <v/>
      </c>
      <c r="E205" s="115" t="str">
        <f>IF(D205="nt",IFERROR(SMALL(Youth!F:F,K205),""),IF(D205&gt;3000,"",IFERROR(SMALL(Youth!F:F,K205),"")))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IFERROR(IF(INDEX(Youth!$A:$F,MATCH('Youth Results'!$E206,Youth!$F:$F,0),1)&gt;0,INDEX(Youth!$A:$F,MATCH('Youth Results'!$E206,Youth!$F:$F,0),1),""),"")</f>
        <v/>
      </c>
      <c r="B206" s="84" t="str">
        <f>IFERROR(IF(INDEX(Youth!$A:$F,MATCH('Youth Results'!$E206,Youth!$F:$F,0),2)&gt;0,INDEX(Youth!$A:$F,MATCH('Youth Results'!$E206,Youth!$F:$F,0),2),""),"")</f>
        <v/>
      </c>
      <c r="C206" s="84" t="str">
        <f>IFERROR(IF(INDEX(Youth!$A:$F,MATCH('Youth Results'!$E206,Youth!$F:$F,0),3)&gt;0,INDEX(Youth!$A:$F,MATCH('Youth Results'!$E206,Youth!$F:$F,0),3),""),"")</f>
        <v/>
      </c>
      <c r="D206" s="85" t="str">
        <f>IFERROR(IF(AND(SMALL(Youth!F:F,K206)&gt;1000,SMALL(Youth!F:F,K206)&lt;3000),"nt",IF(SMALL(Youth!F:F,K206)&gt;3000,"",SMALL(Youth!F:F,K206))),"")</f>
        <v/>
      </c>
      <c r="E206" s="115" t="str">
        <f>IF(D206="nt",IFERROR(SMALL(Youth!F:F,K206),""),IF(D206&gt;3000,"",IFERROR(SMALL(Youth!F:F,K206),"")))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IFERROR(IF(INDEX(Youth!$A:$F,MATCH('Youth Results'!$E207,Youth!$F:$F,0),1)&gt;0,INDEX(Youth!$A:$F,MATCH('Youth Results'!$E207,Youth!$F:$F,0),1),""),"")</f>
        <v/>
      </c>
      <c r="B207" s="84" t="str">
        <f>IFERROR(IF(INDEX(Youth!$A:$F,MATCH('Youth Results'!$E207,Youth!$F:$F,0),2)&gt;0,INDEX(Youth!$A:$F,MATCH('Youth Results'!$E207,Youth!$F:$F,0),2),""),"")</f>
        <v/>
      </c>
      <c r="C207" s="84" t="str">
        <f>IFERROR(IF(INDEX(Youth!$A:$F,MATCH('Youth Results'!$E207,Youth!$F:$F,0),3)&gt;0,INDEX(Youth!$A:$F,MATCH('Youth Results'!$E207,Youth!$F:$F,0),3),""),"")</f>
        <v/>
      </c>
      <c r="D207" s="85" t="str">
        <f>IFERROR(IF(AND(SMALL(Youth!F:F,K207)&gt;1000,SMALL(Youth!F:F,K207)&lt;3000),"nt",IF(SMALL(Youth!F:F,K207)&gt;3000,"",SMALL(Youth!F:F,K207))),"")</f>
        <v/>
      </c>
      <c r="E207" s="115" t="str">
        <f>IF(D207="nt",IFERROR(SMALL(Youth!F:F,K207),""),IF(D207&gt;3000,"",IFERROR(SMALL(Youth!F:F,K207),"")))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IFERROR(IF(INDEX(Youth!$A:$F,MATCH('Youth Results'!$E208,Youth!$F:$F,0),1)&gt;0,INDEX(Youth!$A:$F,MATCH('Youth Results'!$E208,Youth!$F:$F,0),1),""),"")</f>
        <v/>
      </c>
      <c r="B208" s="84" t="str">
        <f>IFERROR(IF(INDEX(Youth!$A:$F,MATCH('Youth Results'!$E208,Youth!$F:$F,0),2)&gt;0,INDEX(Youth!$A:$F,MATCH('Youth Results'!$E208,Youth!$F:$F,0),2),""),"")</f>
        <v/>
      </c>
      <c r="C208" s="84" t="str">
        <f>IFERROR(IF(INDEX(Youth!$A:$F,MATCH('Youth Results'!$E208,Youth!$F:$F,0),3)&gt;0,INDEX(Youth!$A:$F,MATCH('Youth Results'!$E208,Youth!$F:$F,0),3),""),"")</f>
        <v/>
      </c>
      <c r="D208" s="85" t="str">
        <f>IFERROR(IF(AND(SMALL(Youth!F:F,K208)&gt;1000,SMALL(Youth!F:F,K208)&lt;3000),"nt",IF(SMALL(Youth!F:F,K208)&gt;3000,"",SMALL(Youth!F:F,K208))),"")</f>
        <v/>
      </c>
      <c r="E208" s="115" t="str">
        <f>IF(D208="nt",IFERROR(SMALL(Youth!F:F,K208),""),IF(D208&gt;3000,"",IFERROR(SMALL(Youth!F:F,K208),"")))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IFERROR(IF(INDEX(Youth!$A:$F,MATCH('Youth Results'!$E209,Youth!$F:$F,0),1)&gt;0,INDEX(Youth!$A:$F,MATCH('Youth Results'!$E209,Youth!$F:$F,0),1),""),"")</f>
        <v/>
      </c>
      <c r="B209" s="84" t="str">
        <f>IFERROR(IF(INDEX(Youth!$A:$F,MATCH('Youth Results'!$E209,Youth!$F:$F,0),2)&gt;0,INDEX(Youth!$A:$F,MATCH('Youth Results'!$E209,Youth!$F:$F,0),2),""),"")</f>
        <v/>
      </c>
      <c r="C209" s="84" t="str">
        <f>IFERROR(IF(INDEX(Youth!$A:$F,MATCH('Youth Results'!$E209,Youth!$F:$F,0),3)&gt;0,INDEX(Youth!$A:$F,MATCH('Youth Results'!$E209,Youth!$F:$F,0),3),""),"")</f>
        <v/>
      </c>
      <c r="D209" s="85" t="str">
        <f>IFERROR(IF(AND(SMALL(Youth!F:F,K209)&gt;1000,SMALL(Youth!F:F,K209)&lt;3000),"nt",IF(SMALL(Youth!F:F,K209)&gt;3000,"",SMALL(Youth!F:F,K209))),"")</f>
        <v/>
      </c>
      <c r="E209" s="115" t="str">
        <f>IF(D209="nt",IFERROR(SMALL(Youth!F:F,K209),""),IF(D209&gt;3000,"",IFERROR(SMALL(Youth!F:F,K209),"")))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IFERROR(IF(INDEX(Youth!$A:$F,MATCH('Youth Results'!$E210,Youth!$F:$F,0),1)&gt;0,INDEX(Youth!$A:$F,MATCH('Youth Results'!$E210,Youth!$F:$F,0),1),""),"")</f>
        <v/>
      </c>
      <c r="B210" s="84" t="str">
        <f>IFERROR(IF(INDEX(Youth!$A:$F,MATCH('Youth Results'!$E210,Youth!$F:$F,0),2)&gt;0,INDEX(Youth!$A:$F,MATCH('Youth Results'!$E210,Youth!$F:$F,0),2),""),"")</f>
        <v/>
      </c>
      <c r="C210" s="84" t="str">
        <f>IFERROR(IF(INDEX(Youth!$A:$F,MATCH('Youth Results'!$E210,Youth!$F:$F,0),3)&gt;0,INDEX(Youth!$A:$F,MATCH('Youth Results'!$E210,Youth!$F:$F,0),3),""),"")</f>
        <v/>
      </c>
      <c r="D210" s="85" t="str">
        <f>IFERROR(IF(AND(SMALL(Youth!F:F,K210)&gt;1000,SMALL(Youth!F:F,K210)&lt;3000),"nt",IF(SMALL(Youth!F:F,K210)&gt;3000,"",SMALL(Youth!F:F,K210))),"")</f>
        <v/>
      </c>
      <c r="E210" s="115" t="str">
        <f>IF(D210="nt",IFERROR(SMALL(Youth!F:F,K210),""),IF(D210&gt;3000,"",IFERROR(SMALL(Youth!F:F,K210),"")))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IFERROR(IF(INDEX(Youth!$A:$F,MATCH('Youth Results'!$E211,Youth!$F:$F,0),1)&gt;0,INDEX(Youth!$A:$F,MATCH('Youth Results'!$E211,Youth!$F:$F,0),1),""),"")</f>
        <v/>
      </c>
      <c r="B211" s="84" t="str">
        <f>IFERROR(IF(INDEX(Youth!$A:$F,MATCH('Youth Results'!$E211,Youth!$F:$F,0),2)&gt;0,INDEX(Youth!$A:$F,MATCH('Youth Results'!$E211,Youth!$F:$F,0),2),""),"")</f>
        <v/>
      </c>
      <c r="C211" s="84" t="str">
        <f>IFERROR(IF(INDEX(Youth!$A:$F,MATCH('Youth Results'!$E211,Youth!$F:$F,0),3)&gt;0,INDEX(Youth!$A:$F,MATCH('Youth Results'!$E211,Youth!$F:$F,0),3),""),"")</f>
        <v/>
      </c>
      <c r="D211" s="85" t="str">
        <f>IFERROR(IF(AND(SMALL(Youth!F:F,K211)&gt;1000,SMALL(Youth!F:F,K211)&lt;3000),"nt",IF(SMALL(Youth!F:F,K211)&gt;3000,"",SMALL(Youth!F:F,K211))),"")</f>
        <v/>
      </c>
      <c r="E211" s="115" t="str">
        <f>IF(D211="nt",IFERROR(SMALL(Youth!F:F,K211),""),IF(D211&gt;3000,"",IFERROR(SMALL(Youth!F:F,K211),"")))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IFERROR(IF(INDEX(Youth!$A:$F,MATCH('Youth Results'!$E212,Youth!$F:$F,0),1)&gt;0,INDEX(Youth!$A:$F,MATCH('Youth Results'!$E212,Youth!$F:$F,0),1),""),"")</f>
        <v/>
      </c>
      <c r="B212" s="84" t="str">
        <f>IFERROR(IF(INDEX(Youth!$A:$F,MATCH('Youth Results'!$E212,Youth!$F:$F,0),2)&gt;0,INDEX(Youth!$A:$F,MATCH('Youth Results'!$E212,Youth!$F:$F,0),2),""),"")</f>
        <v/>
      </c>
      <c r="C212" s="84" t="str">
        <f>IFERROR(IF(INDEX(Youth!$A:$F,MATCH('Youth Results'!$E212,Youth!$F:$F,0),3)&gt;0,INDEX(Youth!$A:$F,MATCH('Youth Results'!$E212,Youth!$F:$F,0),3),""),"")</f>
        <v/>
      </c>
      <c r="D212" s="85" t="str">
        <f>IFERROR(IF(AND(SMALL(Youth!F:F,K212)&gt;1000,SMALL(Youth!F:F,K212)&lt;3000),"nt",IF(SMALL(Youth!F:F,K212)&gt;3000,"",SMALL(Youth!F:F,K212))),"")</f>
        <v/>
      </c>
      <c r="E212" s="115" t="str">
        <f>IF(D212="nt",IFERROR(SMALL(Youth!F:F,K212),""),IF(D212&gt;3000,"",IFERROR(SMALL(Youth!F:F,K212),"")))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IFERROR(IF(INDEX(Youth!$A:$F,MATCH('Youth Results'!$E213,Youth!$F:$F,0),1)&gt;0,INDEX(Youth!$A:$F,MATCH('Youth Results'!$E213,Youth!$F:$F,0),1),""),"")</f>
        <v/>
      </c>
      <c r="B213" s="84" t="str">
        <f>IFERROR(IF(INDEX(Youth!$A:$F,MATCH('Youth Results'!$E213,Youth!$F:$F,0),2)&gt;0,INDEX(Youth!$A:$F,MATCH('Youth Results'!$E213,Youth!$F:$F,0),2),""),"")</f>
        <v/>
      </c>
      <c r="C213" s="84" t="str">
        <f>IFERROR(IF(INDEX(Youth!$A:$F,MATCH('Youth Results'!$E213,Youth!$F:$F,0),3)&gt;0,INDEX(Youth!$A:$F,MATCH('Youth Results'!$E213,Youth!$F:$F,0),3),""),"")</f>
        <v/>
      </c>
      <c r="D213" s="85" t="str">
        <f>IFERROR(IF(AND(SMALL(Youth!F:F,K213)&gt;1000,SMALL(Youth!F:F,K213)&lt;3000),"nt",IF(SMALL(Youth!F:F,K213)&gt;3000,"",SMALL(Youth!F:F,K213))),"")</f>
        <v/>
      </c>
      <c r="E213" s="115" t="str">
        <f>IF(D213="nt",IFERROR(SMALL(Youth!F:F,K213),""),IF(D213&gt;3000,"",IFERROR(SMALL(Youth!F:F,K213),"")))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IFERROR(IF(INDEX(Youth!$A:$F,MATCH('Youth Results'!$E214,Youth!$F:$F,0),1)&gt;0,INDEX(Youth!$A:$F,MATCH('Youth Results'!$E214,Youth!$F:$F,0),1),""),"")</f>
        <v/>
      </c>
      <c r="B214" s="84" t="str">
        <f>IFERROR(IF(INDEX(Youth!$A:$F,MATCH('Youth Results'!$E214,Youth!$F:$F,0),2)&gt;0,INDEX(Youth!$A:$F,MATCH('Youth Results'!$E214,Youth!$F:$F,0),2),""),"")</f>
        <v/>
      </c>
      <c r="C214" s="84" t="str">
        <f>IFERROR(IF(INDEX(Youth!$A:$F,MATCH('Youth Results'!$E214,Youth!$F:$F,0),3)&gt;0,INDEX(Youth!$A:$F,MATCH('Youth Results'!$E214,Youth!$F:$F,0),3),""),"")</f>
        <v/>
      </c>
      <c r="D214" s="85" t="str">
        <f>IFERROR(IF(AND(SMALL(Youth!F:F,K214)&gt;1000,SMALL(Youth!F:F,K214)&lt;3000),"nt",IF(SMALL(Youth!F:F,K214)&gt;3000,"",SMALL(Youth!F:F,K214))),"")</f>
        <v/>
      </c>
      <c r="E214" s="115" t="str">
        <f>IF(D214="nt",IFERROR(SMALL(Youth!F:F,K214),""),IF(D214&gt;3000,"",IFERROR(SMALL(Youth!F:F,K214),"")))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IFERROR(IF(INDEX(Youth!$A:$F,MATCH('Youth Results'!$E215,Youth!$F:$F,0),1)&gt;0,INDEX(Youth!$A:$F,MATCH('Youth Results'!$E215,Youth!$F:$F,0),1),""),"")</f>
        <v/>
      </c>
      <c r="B215" s="84" t="str">
        <f>IFERROR(IF(INDEX(Youth!$A:$F,MATCH('Youth Results'!$E215,Youth!$F:$F,0),2)&gt;0,INDEX(Youth!$A:$F,MATCH('Youth Results'!$E215,Youth!$F:$F,0),2),""),"")</f>
        <v/>
      </c>
      <c r="C215" s="84" t="str">
        <f>IFERROR(IF(INDEX(Youth!$A:$F,MATCH('Youth Results'!$E215,Youth!$F:$F,0),3)&gt;0,INDEX(Youth!$A:$F,MATCH('Youth Results'!$E215,Youth!$F:$F,0),3),""),"")</f>
        <v/>
      </c>
      <c r="D215" s="85" t="str">
        <f>IFERROR(IF(AND(SMALL(Youth!F:F,K215)&gt;1000,SMALL(Youth!F:F,K215)&lt;3000),"nt",IF(SMALL(Youth!F:F,K215)&gt;3000,"",SMALL(Youth!F:F,K215))),"")</f>
        <v/>
      </c>
      <c r="E215" s="115" t="str">
        <f>IF(D215="nt",IFERROR(SMALL(Youth!F:F,K215),""),IF(D215&gt;3000,"",IFERROR(SMALL(Youth!F:F,K215),"")))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IFERROR(IF(INDEX(Youth!$A:$F,MATCH('Youth Results'!$E216,Youth!$F:$F,0),1)&gt;0,INDEX(Youth!$A:$F,MATCH('Youth Results'!$E216,Youth!$F:$F,0),1),""),"")</f>
        <v/>
      </c>
      <c r="B216" s="84" t="str">
        <f>IFERROR(IF(INDEX(Youth!$A:$F,MATCH('Youth Results'!$E216,Youth!$F:$F,0),2)&gt;0,INDEX(Youth!$A:$F,MATCH('Youth Results'!$E216,Youth!$F:$F,0),2),""),"")</f>
        <v/>
      </c>
      <c r="C216" s="84" t="str">
        <f>IFERROR(IF(INDEX(Youth!$A:$F,MATCH('Youth Results'!$E216,Youth!$F:$F,0),3)&gt;0,INDEX(Youth!$A:$F,MATCH('Youth Results'!$E216,Youth!$F:$F,0),3),""),"")</f>
        <v/>
      </c>
      <c r="D216" s="85" t="str">
        <f>IFERROR(IF(AND(SMALL(Youth!F:F,K216)&gt;1000,SMALL(Youth!F:F,K216)&lt;3000),"nt",IF(SMALL(Youth!F:F,K216)&gt;3000,"",SMALL(Youth!F:F,K216))),"")</f>
        <v/>
      </c>
      <c r="E216" s="115" t="str">
        <f>IF(D216="nt",IFERROR(SMALL(Youth!F:F,K216),""),IF(D216&gt;3000,"",IFERROR(SMALL(Youth!F:F,K216),"")))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IFERROR(IF(INDEX(Youth!$A:$F,MATCH('Youth Results'!$E217,Youth!$F:$F,0),1)&gt;0,INDEX(Youth!$A:$F,MATCH('Youth Results'!$E217,Youth!$F:$F,0),1),""),"")</f>
        <v/>
      </c>
      <c r="B217" s="84" t="str">
        <f>IFERROR(IF(INDEX(Youth!$A:$F,MATCH('Youth Results'!$E217,Youth!$F:$F,0),2)&gt;0,INDEX(Youth!$A:$F,MATCH('Youth Results'!$E217,Youth!$F:$F,0),2),""),"")</f>
        <v/>
      </c>
      <c r="C217" s="84" t="str">
        <f>IFERROR(IF(INDEX(Youth!$A:$F,MATCH('Youth Results'!$E217,Youth!$F:$F,0),3)&gt;0,INDEX(Youth!$A:$F,MATCH('Youth Results'!$E217,Youth!$F:$F,0),3),""),"")</f>
        <v/>
      </c>
      <c r="D217" s="85" t="str">
        <f>IFERROR(IF(AND(SMALL(Youth!F:F,K217)&gt;1000,SMALL(Youth!F:F,K217)&lt;3000),"nt",IF(SMALL(Youth!F:F,K217)&gt;3000,"",SMALL(Youth!F:F,K217))),"")</f>
        <v/>
      </c>
      <c r="E217" s="115" t="str">
        <f>IF(D217="nt",IFERROR(SMALL(Youth!F:F,K217),""),IF(D217&gt;3000,"",IFERROR(SMALL(Youth!F:F,K217),"")))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IFERROR(IF(INDEX(Youth!$A:$F,MATCH('Youth Results'!$E218,Youth!$F:$F,0),1)&gt;0,INDEX(Youth!$A:$F,MATCH('Youth Results'!$E218,Youth!$F:$F,0),1),""),"")</f>
        <v/>
      </c>
      <c r="B218" s="84" t="str">
        <f>IFERROR(IF(INDEX(Youth!$A:$F,MATCH('Youth Results'!$E218,Youth!$F:$F,0),2)&gt;0,INDEX(Youth!$A:$F,MATCH('Youth Results'!$E218,Youth!$F:$F,0),2),""),"")</f>
        <v/>
      </c>
      <c r="C218" s="84" t="str">
        <f>IFERROR(IF(INDEX(Youth!$A:$F,MATCH('Youth Results'!$E218,Youth!$F:$F,0),3)&gt;0,INDEX(Youth!$A:$F,MATCH('Youth Results'!$E218,Youth!$F:$F,0),3),""),"")</f>
        <v/>
      </c>
      <c r="D218" s="85" t="str">
        <f>IFERROR(IF(AND(SMALL(Youth!F:F,K218)&gt;1000,SMALL(Youth!F:F,K218)&lt;3000),"nt",IF(SMALL(Youth!F:F,K218)&gt;3000,"",SMALL(Youth!F:F,K218))),"")</f>
        <v/>
      </c>
      <c r="E218" s="115" t="str">
        <f>IF(D218="nt",IFERROR(SMALL(Youth!F:F,K218),""),IF(D218&gt;3000,"",IFERROR(SMALL(Youth!F:F,K218),"")))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IFERROR(IF(INDEX(Youth!$A:$F,MATCH('Youth Results'!$E219,Youth!$F:$F,0),1)&gt;0,INDEX(Youth!$A:$F,MATCH('Youth Results'!$E219,Youth!$F:$F,0),1),""),"")</f>
        <v/>
      </c>
      <c r="B219" s="84" t="str">
        <f>IFERROR(IF(INDEX(Youth!$A:$F,MATCH('Youth Results'!$E219,Youth!$F:$F,0),2)&gt;0,INDEX(Youth!$A:$F,MATCH('Youth Results'!$E219,Youth!$F:$F,0),2),""),"")</f>
        <v/>
      </c>
      <c r="C219" s="84" t="str">
        <f>IFERROR(IF(INDEX(Youth!$A:$F,MATCH('Youth Results'!$E219,Youth!$F:$F,0),3)&gt;0,INDEX(Youth!$A:$F,MATCH('Youth Results'!$E219,Youth!$F:$F,0),3),""),"")</f>
        <v/>
      </c>
      <c r="D219" s="85" t="str">
        <f>IFERROR(IF(AND(SMALL(Youth!F:F,K219)&gt;1000,SMALL(Youth!F:F,K219)&lt;3000),"nt",IF(SMALL(Youth!F:F,K219)&gt;3000,"",SMALL(Youth!F:F,K219))),"")</f>
        <v/>
      </c>
      <c r="E219" s="115" t="str">
        <f>IF(D219="nt",IFERROR(SMALL(Youth!F:F,K219),""),IF(D219&gt;3000,"",IFERROR(SMALL(Youth!F:F,K219),"")))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IFERROR(IF(INDEX(Youth!$A:$F,MATCH('Youth Results'!$E220,Youth!$F:$F,0),1)&gt;0,INDEX(Youth!$A:$F,MATCH('Youth Results'!$E220,Youth!$F:$F,0),1),""),"")</f>
        <v/>
      </c>
      <c r="B220" s="84" t="str">
        <f>IFERROR(IF(INDEX(Youth!$A:$F,MATCH('Youth Results'!$E220,Youth!$F:$F,0),2)&gt;0,INDEX(Youth!$A:$F,MATCH('Youth Results'!$E220,Youth!$F:$F,0),2),""),"")</f>
        <v/>
      </c>
      <c r="C220" s="84" t="str">
        <f>IFERROR(IF(INDEX(Youth!$A:$F,MATCH('Youth Results'!$E220,Youth!$F:$F,0),3)&gt;0,INDEX(Youth!$A:$F,MATCH('Youth Results'!$E220,Youth!$F:$F,0),3),""),"")</f>
        <v/>
      </c>
      <c r="D220" s="85" t="str">
        <f>IFERROR(IF(AND(SMALL(Youth!F:F,K220)&gt;1000,SMALL(Youth!F:F,K220)&lt;3000),"nt",IF(SMALL(Youth!F:F,K220)&gt;3000,"",SMALL(Youth!F:F,K220))),"")</f>
        <v/>
      </c>
      <c r="E220" s="115" t="str">
        <f>IF(D220="nt",IFERROR(SMALL(Youth!F:F,K220),""),IF(D220&gt;3000,"",IFERROR(SMALL(Youth!F:F,K220),"")))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IFERROR(IF(INDEX(Youth!$A:$F,MATCH('Youth Results'!$E221,Youth!$F:$F,0),1)&gt;0,INDEX(Youth!$A:$F,MATCH('Youth Results'!$E221,Youth!$F:$F,0),1),""),"")</f>
        <v/>
      </c>
      <c r="B221" s="84" t="str">
        <f>IFERROR(IF(INDEX(Youth!$A:$F,MATCH('Youth Results'!$E221,Youth!$F:$F,0),2)&gt;0,INDEX(Youth!$A:$F,MATCH('Youth Results'!$E221,Youth!$F:$F,0),2),""),"")</f>
        <v/>
      </c>
      <c r="C221" s="84" t="str">
        <f>IFERROR(IF(INDEX(Youth!$A:$F,MATCH('Youth Results'!$E221,Youth!$F:$F,0),3)&gt;0,INDEX(Youth!$A:$F,MATCH('Youth Results'!$E221,Youth!$F:$F,0),3),""),"")</f>
        <v/>
      </c>
      <c r="D221" s="85" t="str">
        <f>IFERROR(IF(AND(SMALL(Youth!F:F,K221)&gt;1000,SMALL(Youth!F:F,K221)&lt;3000),"nt",IF(SMALL(Youth!F:F,K221)&gt;3000,"",SMALL(Youth!F:F,K221))),"")</f>
        <v/>
      </c>
      <c r="E221" s="115" t="str">
        <f>IF(D221="nt",IFERROR(SMALL(Youth!F:F,K221),""),IF(D221&gt;3000,"",IFERROR(SMALL(Youth!F:F,K221),"")))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IFERROR(IF(INDEX(Youth!$A:$F,MATCH('Youth Results'!$E222,Youth!$F:$F,0),1)&gt;0,INDEX(Youth!$A:$F,MATCH('Youth Results'!$E222,Youth!$F:$F,0),1),""),"")</f>
        <v/>
      </c>
      <c r="B222" s="84" t="str">
        <f>IFERROR(IF(INDEX(Youth!$A:$F,MATCH('Youth Results'!$E222,Youth!$F:$F,0),2)&gt;0,INDEX(Youth!$A:$F,MATCH('Youth Results'!$E222,Youth!$F:$F,0),2),""),"")</f>
        <v/>
      </c>
      <c r="C222" s="84" t="str">
        <f>IFERROR(IF(INDEX(Youth!$A:$F,MATCH('Youth Results'!$E222,Youth!$F:$F,0),3)&gt;0,INDEX(Youth!$A:$F,MATCH('Youth Results'!$E222,Youth!$F:$F,0),3),""),"")</f>
        <v/>
      </c>
      <c r="D222" s="85" t="str">
        <f>IFERROR(IF(AND(SMALL(Youth!F:F,K222)&gt;1000,SMALL(Youth!F:F,K222)&lt;3000),"nt",IF(SMALL(Youth!F:F,K222)&gt;3000,"",SMALL(Youth!F:F,K222))),"")</f>
        <v/>
      </c>
      <c r="E222" s="115" t="str">
        <f>IF(D222="nt",IFERROR(SMALL(Youth!F:F,K222),""),IF(D222&gt;3000,"",IFERROR(SMALL(Youth!F:F,K222),"")))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IFERROR(IF(INDEX(Youth!$A:$F,MATCH('Youth Results'!$E223,Youth!$F:$F,0),1)&gt;0,INDEX(Youth!$A:$F,MATCH('Youth Results'!$E223,Youth!$F:$F,0),1),""),"")</f>
        <v/>
      </c>
      <c r="B223" s="84" t="str">
        <f>IFERROR(IF(INDEX(Youth!$A:$F,MATCH('Youth Results'!$E223,Youth!$F:$F,0),2)&gt;0,INDEX(Youth!$A:$F,MATCH('Youth Results'!$E223,Youth!$F:$F,0),2),""),"")</f>
        <v/>
      </c>
      <c r="C223" s="84" t="str">
        <f>IFERROR(IF(INDEX(Youth!$A:$F,MATCH('Youth Results'!$E223,Youth!$F:$F,0),3)&gt;0,INDEX(Youth!$A:$F,MATCH('Youth Results'!$E223,Youth!$F:$F,0),3),""),"")</f>
        <v/>
      </c>
      <c r="D223" s="85" t="str">
        <f>IFERROR(IF(AND(SMALL(Youth!F:F,K223)&gt;1000,SMALL(Youth!F:F,K223)&lt;3000),"nt",IF(SMALL(Youth!F:F,K223)&gt;3000,"",SMALL(Youth!F:F,K223))),"")</f>
        <v/>
      </c>
      <c r="E223" s="115" t="str">
        <f>IF(D223="nt",IFERROR(SMALL(Youth!F:F,K223),""),IF(D223&gt;3000,"",IFERROR(SMALL(Youth!F:F,K223),"")))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IFERROR(IF(INDEX(Youth!$A:$F,MATCH('Youth Results'!$E224,Youth!$F:$F,0),1)&gt;0,INDEX(Youth!$A:$F,MATCH('Youth Results'!$E224,Youth!$F:$F,0),1),""),"")</f>
        <v/>
      </c>
      <c r="B224" s="84" t="str">
        <f>IFERROR(IF(INDEX(Youth!$A:$F,MATCH('Youth Results'!$E224,Youth!$F:$F,0),2)&gt;0,INDEX(Youth!$A:$F,MATCH('Youth Results'!$E224,Youth!$F:$F,0),2),""),"")</f>
        <v/>
      </c>
      <c r="C224" s="84" t="str">
        <f>IFERROR(IF(INDEX(Youth!$A:$F,MATCH('Youth Results'!$E224,Youth!$F:$F,0),3)&gt;0,INDEX(Youth!$A:$F,MATCH('Youth Results'!$E224,Youth!$F:$F,0),3),""),"")</f>
        <v/>
      </c>
      <c r="D224" s="85" t="str">
        <f>IFERROR(IF(AND(SMALL(Youth!F:F,K224)&gt;1000,SMALL(Youth!F:F,K224)&lt;3000),"nt",IF(SMALL(Youth!F:F,K224)&gt;3000,"",SMALL(Youth!F:F,K224))),"")</f>
        <v/>
      </c>
      <c r="E224" s="115" t="str">
        <f>IF(D224="nt",IFERROR(SMALL(Youth!F:F,K224),""),IF(D224&gt;3000,"",IFERROR(SMALL(Youth!F:F,K224),"")))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IFERROR(IF(INDEX(Youth!$A:$F,MATCH('Youth Results'!$E225,Youth!$F:$F,0),1)&gt;0,INDEX(Youth!$A:$F,MATCH('Youth Results'!$E225,Youth!$F:$F,0),1),""),"")</f>
        <v/>
      </c>
      <c r="B225" s="84" t="str">
        <f>IFERROR(IF(INDEX(Youth!$A:$F,MATCH('Youth Results'!$E225,Youth!$F:$F,0),2)&gt;0,INDEX(Youth!$A:$F,MATCH('Youth Results'!$E225,Youth!$F:$F,0),2),""),"")</f>
        <v/>
      </c>
      <c r="C225" s="84" t="str">
        <f>IFERROR(IF(INDEX(Youth!$A:$F,MATCH('Youth Results'!$E225,Youth!$F:$F,0),3)&gt;0,INDEX(Youth!$A:$F,MATCH('Youth Results'!$E225,Youth!$F:$F,0),3),""),"")</f>
        <v/>
      </c>
      <c r="D225" s="85" t="str">
        <f>IFERROR(IF(AND(SMALL(Youth!F:F,K225)&gt;1000,SMALL(Youth!F:F,K225)&lt;3000),"nt",IF(SMALL(Youth!F:F,K225)&gt;3000,"",SMALL(Youth!F:F,K225))),"")</f>
        <v/>
      </c>
      <c r="E225" s="115" t="str">
        <f>IF(D225="nt",IFERROR(SMALL(Youth!F:F,K225),""),IF(D225&gt;3000,"",IFERROR(SMALL(Youth!F:F,K225),"")))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IFERROR(IF(INDEX(Youth!$A:$F,MATCH('Youth Results'!$E226,Youth!$F:$F,0),1)&gt;0,INDEX(Youth!$A:$F,MATCH('Youth Results'!$E226,Youth!$F:$F,0),1),""),"")</f>
        <v/>
      </c>
      <c r="B226" s="84" t="str">
        <f>IFERROR(IF(INDEX(Youth!$A:$F,MATCH('Youth Results'!$E226,Youth!$F:$F,0),2)&gt;0,INDEX(Youth!$A:$F,MATCH('Youth Results'!$E226,Youth!$F:$F,0),2),""),"")</f>
        <v/>
      </c>
      <c r="C226" s="84" t="str">
        <f>IFERROR(IF(INDEX(Youth!$A:$F,MATCH('Youth Results'!$E226,Youth!$F:$F,0),3)&gt;0,INDEX(Youth!$A:$F,MATCH('Youth Results'!$E226,Youth!$F:$F,0),3),""),"")</f>
        <v/>
      </c>
      <c r="D226" s="85" t="str">
        <f>IFERROR(IF(AND(SMALL(Youth!F:F,K226)&gt;1000,SMALL(Youth!F:F,K226)&lt;3000),"nt",IF(SMALL(Youth!F:F,K226)&gt;3000,"",SMALL(Youth!F:F,K226))),"")</f>
        <v/>
      </c>
      <c r="E226" s="115" t="str">
        <f>IF(D226="nt",IFERROR(SMALL(Youth!F:F,K226),""),IF(D226&gt;3000,"",IFERROR(SMALL(Youth!F:F,K226),"")))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IFERROR(IF(INDEX(Youth!$A:$F,MATCH('Youth Results'!$E227,Youth!$F:$F,0),1)&gt;0,INDEX(Youth!$A:$F,MATCH('Youth Results'!$E227,Youth!$F:$F,0),1),""),"")</f>
        <v/>
      </c>
      <c r="B227" s="84" t="str">
        <f>IFERROR(IF(INDEX(Youth!$A:$F,MATCH('Youth Results'!$E227,Youth!$F:$F,0),2)&gt;0,INDEX(Youth!$A:$F,MATCH('Youth Results'!$E227,Youth!$F:$F,0),2),""),"")</f>
        <v/>
      </c>
      <c r="C227" s="84" t="str">
        <f>IFERROR(IF(INDEX(Youth!$A:$F,MATCH('Youth Results'!$E227,Youth!$F:$F,0),3)&gt;0,INDEX(Youth!$A:$F,MATCH('Youth Results'!$E227,Youth!$F:$F,0),3),""),"")</f>
        <v/>
      </c>
      <c r="D227" s="85" t="str">
        <f>IFERROR(IF(AND(SMALL(Youth!F:F,K227)&gt;1000,SMALL(Youth!F:F,K227)&lt;3000),"nt",IF(SMALL(Youth!F:F,K227)&gt;3000,"",SMALL(Youth!F:F,K227))),"")</f>
        <v/>
      </c>
      <c r="E227" s="115" t="str">
        <f>IF(D227="nt",IFERROR(SMALL(Youth!F:F,K227),""),IF(D227&gt;3000,"",IFERROR(SMALL(Youth!F:F,K227),"")))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IFERROR(IF(INDEX(Youth!$A:$F,MATCH('Youth Results'!$E228,Youth!$F:$F,0),1)&gt;0,INDEX(Youth!$A:$F,MATCH('Youth Results'!$E228,Youth!$F:$F,0),1),""),"")</f>
        <v/>
      </c>
      <c r="B228" s="84" t="str">
        <f>IFERROR(IF(INDEX(Youth!$A:$F,MATCH('Youth Results'!$E228,Youth!$F:$F,0),2)&gt;0,INDEX(Youth!$A:$F,MATCH('Youth Results'!$E228,Youth!$F:$F,0),2),""),"")</f>
        <v/>
      </c>
      <c r="C228" s="84" t="str">
        <f>IFERROR(IF(INDEX(Youth!$A:$F,MATCH('Youth Results'!$E228,Youth!$F:$F,0),3)&gt;0,INDEX(Youth!$A:$F,MATCH('Youth Results'!$E228,Youth!$F:$F,0),3),""),"")</f>
        <v/>
      </c>
      <c r="D228" s="85" t="str">
        <f>IFERROR(IF(AND(SMALL(Youth!F:F,K228)&gt;1000,SMALL(Youth!F:F,K228)&lt;3000),"nt",IF(SMALL(Youth!F:F,K228)&gt;3000,"",SMALL(Youth!F:F,K228))),"")</f>
        <v/>
      </c>
      <c r="E228" s="115" t="str">
        <f>IF(D228="nt",IFERROR(SMALL(Youth!F:F,K228),""),IF(D228&gt;3000,"",IFERROR(SMALL(Youth!F:F,K228),"")))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IFERROR(IF(INDEX(Youth!$A:$F,MATCH('Youth Results'!$E229,Youth!$F:$F,0),1)&gt;0,INDEX(Youth!$A:$F,MATCH('Youth Results'!$E229,Youth!$F:$F,0),1),""),"")</f>
        <v/>
      </c>
      <c r="B229" s="84" t="str">
        <f>IFERROR(IF(INDEX(Youth!$A:$F,MATCH('Youth Results'!$E229,Youth!$F:$F,0),2)&gt;0,INDEX(Youth!$A:$F,MATCH('Youth Results'!$E229,Youth!$F:$F,0),2),""),"")</f>
        <v/>
      </c>
      <c r="C229" s="84" t="str">
        <f>IFERROR(IF(INDEX(Youth!$A:$F,MATCH('Youth Results'!$E229,Youth!$F:$F,0),3)&gt;0,INDEX(Youth!$A:$F,MATCH('Youth Results'!$E229,Youth!$F:$F,0),3),""),"")</f>
        <v/>
      </c>
      <c r="D229" s="85" t="str">
        <f>IFERROR(IF(AND(SMALL(Youth!F:F,K229)&gt;1000,SMALL(Youth!F:F,K229)&lt;3000),"nt",IF(SMALL(Youth!F:F,K229)&gt;3000,"",SMALL(Youth!F:F,K229))),"")</f>
        <v/>
      </c>
      <c r="E229" s="115" t="str">
        <f>IF(D229="nt",IFERROR(SMALL(Youth!F:F,K229),""),IF(D229&gt;3000,"",IFERROR(SMALL(Youth!F:F,K229),"")))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IFERROR(IF(INDEX(Youth!$A:$F,MATCH('Youth Results'!$E230,Youth!$F:$F,0),1)&gt;0,INDEX(Youth!$A:$F,MATCH('Youth Results'!$E230,Youth!$F:$F,0),1),""),"")</f>
        <v/>
      </c>
      <c r="B230" s="84" t="str">
        <f>IFERROR(IF(INDEX(Youth!$A:$F,MATCH('Youth Results'!$E230,Youth!$F:$F,0),2)&gt;0,INDEX(Youth!$A:$F,MATCH('Youth Results'!$E230,Youth!$F:$F,0),2),""),"")</f>
        <v/>
      </c>
      <c r="C230" s="84" t="str">
        <f>IFERROR(IF(INDEX(Youth!$A:$F,MATCH('Youth Results'!$E230,Youth!$F:$F,0),3)&gt;0,INDEX(Youth!$A:$F,MATCH('Youth Results'!$E230,Youth!$F:$F,0),3),""),"")</f>
        <v/>
      </c>
      <c r="D230" s="85" t="str">
        <f>IFERROR(IF(AND(SMALL(Youth!F:F,K230)&gt;1000,SMALL(Youth!F:F,K230)&lt;3000),"nt",IF(SMALL(Youth!F:F,K230)&gt;3000,"",SMALL(Youth!F:F,K230))),"")</f>
        <v/>
      </c>
      <c r="E230" s="115" t="str">
        <f>IF(D230="nt",IFERROR(SMALL(Youth!F:F,K230),""),IF(D230&gt;3000,"",IFERROR(SMALL(Youth!F:F,K230),"")))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IFERROR(IF(INDEX(Youth!$A:$F,MATCH('Youth Results'!$E231,Youth!$F:$F,0),1)&gt;0,INDEX(Youth!$A:$F,MATCH('Youth Results'!$E231,Youth!$F:$F,0),1),""),"")</f>
        <v/>
      </c>
      <c r="B231" s="84" t="str">
        <f>IFERROR(IF(INDEX(Youth!$A:$F,MATCH('Youth Results'!$E231,Youth!$F:$F,0),2)&gt;0,INDEX(Youth!$A:$F,MATCH('Youth Results'!$E231,Youth!$F:$F,0),2),""),"")</f>
        <v/>
      </c>
      <c r="C231" s="84" t="str">
        <f>IFERROR(IF(INDEX(Youth!$A:$F,MATCH('Youth Results'!$E231,Youth!$F:$F,0),3)&gt;0,INDEX(Youth!$A:$F,MATCH('Youth Results'!$E231,Youth!$F:$F,0),3),""),"")</f>
        <v/>
      </c>
      <c r="D231" s="85" t="str">
        <f>IFERROR(IF(AND(SMALL(Youth!F:F,K231)&gt;1000,SMALL(Youth!F:F,K231)&lt;3000),"nt",IF(SMALL(Youth!F:F,K231)&gt;3000,"",SMALL(Youth!F:F,K231))),"")</f>
        <v/>
      </c>
      <c r="E231" s="115" t="str">
        <f>IF(D231="nt",IFERROR(SMALL(Youth!F:F,K231),""),IF(D231&gt;3000,"",IFERROR(SMALL(Youth!F:F,K231),"")))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IFERROR(IF(INDEX(Youth!$A:$F,MATCH('Youth Results'!$E232,Youth!$F:$F,0),1)&gt;0,INDEX(Youth!$A:$F,MATCH('Youth Results'!$E232,Youth!$F:$F,0),1),""),"")</f>
        <v/>
      </c>
      <c r="B232" s="84" t="str">
        <f>IFERROR(IF(INDEX(Youth!$A:$F,MATCH('Youth Results'!$E232,Youth!$F:$F,0),2)&gt;0,INDEX(Youth!$A:$F,MATCH('Youth Results'!$E232,Youth!$F:$F,0),2),""),"")</f>
        <v/>
      </c>
      <c r="C232" s="84" t="str">
        <f>IFERROR(IF(INDEX(Youth!$A:$F,MATCH('Youth Results'!$E232,Youth!$F:$F,0),3)&gt;0,INDEX(Youth!$A:$F,MATCH('Youth Results'!$E232,Youth!$F:$F,0),3),""),"")</f>
        <v/>
      </c>
      <c r="D232" s="85" t="str">
        <f>IFERROR(IF(AND(SMALL(Youth!F:F,K232)&gt;1000,SMALL(Youth!F:F,K232)&lt;3000),"nt",IF(SMALL(Youth!F:F,K232)&gt;3000,"",SMALL(Youth!F:F,K232))),"")</f>
        <v/>
      </c>
      <c r="E232" s="115" t="str">
        <f>IF(D232="nt",IFERROR(SMALL(Youth!F:F,K232),""),IF(D232&gt;3000,"",IFERROR(SMALL(Youth!F:F,K232),"")))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IFERROR(IF(INDEX(Youth!$A:$F,MATCH('Youth Results'!$E233,Youth!$F:$F,0),1)&gt;0,INDEX(Youth!$A:$F,MATCH('Youth Results'!$E233,Youth!$F:$F,0),1),""),"")</f>
        <v/>
      </c>
      <c r="B233" s="84" t="str">
        <f>IFERROR(IF(INDEX(Youth!$A:$F,MATCH('Youth Results'!$E233,Youth!$F:$F,0),2)&gt;0,INDEX(Youth!$A:$F,MATCH('Youth Results'!$E233,Youth!$F:$F,0),2),""),"")</f>
        <v/>
      </c>
      <c r="C233" s="84" t="str">
        <f>IFERROR(IF(INDEX(Youth!$A:$F,MATCH('Youth Results'!$E233,Youth!$F:$F,0),3)&gt;0,INDEX(Youth!$A:$F,MATCH('Youth Results'!$E233,Youth!$F:$F,0),3),""),"")</f>
        <v/>
      </c>
      <c r="D233" s="85" t="str">
        <f>IFERROR(IF(AND(SMALL(Youth!F:F,K233)&gt;1000,SMALL(Youth!F:F,K233)&lt;3000),"nt",IF(SMALL(Youth!F:F,K233)&gt;3000,"",SMALL(Youth!F:F,K233))),"")</f>
        <v/>
      </c>
      <c r="E233" s="115" t="str">
        <f>IF(D233="nt",IFERROR(SMALL(Youth!F:F,K233),""),IF(D233&gt;3000,"",IFERROR(SMALL(Youth!F:F,K233),"")))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IFERROR(IF(INDEX(Youth!$A:$F,MATCH('Youth Results'!$E234,Youth!$F:$F,0),1)&gt;0,INDEX(Youth!$A:$F,MATCH('Youth Results'!$E234,Youth!$F:$F,0),1),""),"")</f>
        <v/>
      </c>
      <c r="B234" s="84" t="str">
        <f>IFERROR(IF(INDEX(Youth!$A:$F,MATCH('Youth Results'!$E234,Youth!$F:$F,0),2)&gt;0,INDEX(Youth!$A:$F,MATCH('Youth Results'!$E234,Youth!$F:$F,0),2),""),"")</f>
        <v/>
      </c>
      <c r="C234" s="84" t="str">
        <f>IFERROR(IF(INDEX(Youth!$A:$F,MATCH('Youth Results'!$E234,Youth!$F:$F,0),3)&gt;0,INDEX(Youth!$A:$F,MATCH('Youth Results'!$E234,Youth!$F:$F,0),3),""),"")</f>
        <v/>
      </c>
      <c r="D234" s="85" t="str">
        <f>IFERROR(IF(AND(SMALL(Youth!F:F,K234)&gt;1000,SMALL(Youth!F:F,K234)&lt;3000),"nt",IF(SMALL(Youth!F:F,K234)&gt;3000,"",SMALL(Youth!F:F,K234))),"")</f>
        <v/>
      </c>
      <c r="E234" s="115" t="str">
        <f>IF(D234="nt",IFERROR(SMALL(Youth!F:F,K234),""),IF(D234&gt;3000,"",IFERROR(SMALL(Youth!F:F,K234),"")))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IFERROR(IF(INDEX(Youth!$A:$F,MATCH('Youth Results'!$E235,Youth!$F:$F,0),1)&gt;0,INDEX(Youth!$A:$F,MATCH('Youth Results'!$E235,Youth!$F:$F,0),1),""),"")</f>
        <v/>
      </c>
      <c r="B235" s="84" t="str">
        <f>IFERROR(IF(INDEX(Youth!$A:$F,MATCH('Youth Results'!$E235,Youth!$F:$F,0),2)&gt;0,INDEX(Youth!$A:$F,MATCH('Youth Results'!$E235,Youth!$F:$F,0),2),""),"")</f>
        <v/>
      </c>
      <c r="C235" s="84" t="str">
        <f>IFERROR(IF(INDEX(Youth!$A:$F,MATCH('Youth Results'!$E235,Youth!$F:$F,0),3)&gt;0,INDEX(Youth!$A:$F,MATCH('Youth Results'!$E235,Youth!$F:$F,0),3),""),"")</f>
        <v/>
      </c>
      <c r="D235" s="85" t="str">
        <f>IFERROR(IF(AND(SMALL(Youth!F:F,K235)&gt;1000,SMALL(Youth!F:F,K235)&lt;3000),"nt",IF(SMALL(Youth!F:F,K235)&gt;3000,"",SMALL(Youth!F:F,K235))),"")</f>
        <v/>
      </c>
      <c r="E235" s="115" t="str">
        <f>IF(D235="nt",IFERROR(SMALL(Youth!F:F,K235),""),IF(D235&gt;3000,"",IFERROR(SMALL(Youth!F:F,K235),"")))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IFERROR(IF(INDEX(Youth!$A:$F,MATCH('Youth Results'!$E236,Youth!$F:$F,0),1)&gt;0,INDEX(Youth!$A:$F,MATCH('Youth Results'!$E236,Youth!$F:$F,0),1),""),"")</f>
        <v/>
      </c>
      <c r="B236" s="84" t="str">
        <f>IFERROR(IF(INDEX(Youth!$A:$F,MATCH('Youth Results'!$E236,Youth!$F:$F,0),2)&gt;0,INDEX(Youth!$A:$F,MATCH('Youth Results'!$E236,Youth!$F:$F,0),2),""),"")</f>
        <v/>
      </c>
      <c r="C236" s="84" t="str">
        <f>IFERROR(IF(INDEX(Youth!$A:$F,MATCH('Youth Results'!$E236,Youth!$F:$F,0),3)&gt;0,INDEX(Youth!$A:$F,MATCH('Youth Results'!$E236,Youth!$F:$F,0),3),""),"")</f>
        <v/>
      </c>
      <c r="D236" s="85" t="str">
        <f>IFERROR(IF(AND(SMALL(Youth!F:F,K236)&gt;1000,SMALL(Youth!F:F,K236)&lt;3000),"nt",IF(SMALL(Youth!F:F,K236)&gt;3000,"",SMALL(Youth!F:F,K236))),"")</f>
        <v/>
      </c>
      <c r="E236" s="115" t="str">
        <f>IF(D236="nt",IFERROR(SMALL(Youth!F:F,K236),""),IF(D236&gt;3000,"",IFERROR(SMALL(Youth!F:F,K236),"")))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IFERROR(IF(INDEX(Youth!$A:$F,MATCH('Youth Results'!$E237,Youth!$F:$F,0),1)&gt;0,INDEX(Youth!$A:$F,MATCH('Youth Results'!$E237,Youth!$F:$F,0),1),""),"")</f>
        <v/>
      </c>
      <c r="B237" s="84" t="str">
        <f>IFERROR(IF(INDEX(Youth!$A:$F,MATCH('Youth Results'!$E237,Youth!$F:$F,0),2)&gt;0,INDEX(Youth!$A:$F,MATCH('Youth Results'!$E237,Youth!$F:$F,0),2),""),"")</f>
        <v/>
      </c>
      <c r="C237" s="84" t="str">
        <f>IFERROR(IF(INDEX(Youth!$A:$F,MATCH('Youth Results'!$E237,Youth!$F:$F,0),3)&gt;0,INDEX(Youth!$A:$F,MATCH('Youth Results'!$E237,Youth!$F:$F,0),3),""),"")</f>
        <v/>
      </c>
      <c r="D237" s="85" t="str">
        <f>IFERROR(IF(AND(SMALL(Youth!F:F,K237)&gt;1000,SMALL(Youth!F:F,K237)&lt;3000),"nt",IF(SMALL(Youth!F:F,K237)&gt;3000,"",SMALL(Youth!F:F,K237))),"")</f>
        <v/>
      </c>
      <c r="E237" s="115" t="str">
        <f>IF(D237="nt",IFERROR(SMALL(Youth!F:F,K237),""),IF(D237&gt;3000,"",IFERROR(SMALL(Youth!F:F,K237),"")))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IFERROR(IF(INDEX(Youth!$A:$F,MATCH('Youth Results'!$E238,Youth!$F:$F,0),1)&gt;0,INDEX(Youth!$A:$F,MATCH('Youth Results'!$E238,Youth!$F:$F,0),1),""),"")</f>
        <v/>
      </c>
      <c r="B238" s="84" t="str">
        <f>IFERROR(IF(INDEX(Youth!$A:$F,MATCH('Youth Results'!$E238,Youth!$F:$F,0),2)&gt;0,INDEX(Youth!$A:$F,MATCH('Youth Results'!$E238,Youth!$F:$F,0),2),""),"")</f>
        <v/>
      </c>
      <c r="C238" s="84" t="str">
        <f>IFERROR(IF(INDEX(Youth!$A:$F,MATCH('Youth Results'!$E238,Youth!$F:$F,0),3)&gt;0,INDEX(Youth!$A:$F,MATCH('Youth Results'!$E238,Youth!$F:$F,0),3),""),"")</f>
        <v/>
      </c>
      <c r="D238" s="85" t="str">
        <f>IFERROR(IF(AND(SMALL(Youth!F:F,K238)&gt;1000,SMALL(Youth!F:F,K238)&lt;3000),"nt",IF(SMALL(Youth!F:F,K238)&gt;3000,"",SMALL(Youth!F:F,K238))),"")</f>
        <v/>
      </c>
      <c r="E238" s="115" t="str">
        <f>IF(D238="nt",IFERROR(SMALL(Youth!F:F,K238),""),IF(D238&gt;3000,"",IFERROR(SMALL(Youth!F:F,K238),"")))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IFERROR(IF(INDEX(Youth!$A:$F,MATCH('Youth Results'!$E239,Youth!$F:$F,0),1)&gt;0,INDEX(Youth!$A:$F,MATCH('Youth Results'!$E239,Youth!$F:$F,0),1),""),"")</f>
        <v/>
      </c>
      <c r="B239" s="84" t="str">
        <f>IFERROR(IF(INDEX(Youth!$A:$F,MATCH('Youth Results'!$E239,Youth!$F:$F,0),2)&gt;0,INDEX(Youth!$A:$F,MATCH('Youth Results'!$E239,Youth!$F:$F,0),2),""),"")</f>
        <v/>
      </c>
      <c r="C239" s="84" t="str">
        <f>IFERROR(IF(INDEX(Youth!$A:$F,MATCH('Youth Results'!$E239,Youth!$F:$F,0),3)&gt;0,INDEX(Youth!$A:$F,MATCH('Youth Results'!$E239,Youth!$F:$F,0),3),""),"")</f>
        <v/>
      </c>
      <c r="D239" s="85" t="str">
        <f>IFERROR(IF(AND(SMALL(Youth!F:F,K239)&gt;1000,SMALL(Youth!F:F,K239)&lt;3000),"nt",IF(SMALL(Youth!F:F,K239)&gt;3000,"",SMALL(Youth!F:F,K239))),"")</f>
        <v/>
      </c>
      <c r="E239" s="115" t="str">
        <f>IF(D239="nt",IFERROR(SMALL(Youth!F:F,K239),""),IF(D239&gt;3000,"",IFERROR(SMALL(Youth!F:F,K239),"")))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IFERROR(IF(INDEX(Youth!$A:$F,MATCH('Youth Results'!$E240,Youth!$F:$F,0),1)&gt;0,INDEX(Youth!$A:$F,MATCH('Youth Results'!$E240,Youth!$F:$F,0),1),""),"")</f>
        <v/>
      </c>
      <c r="B240" s="84" t="str">
        <f>IFERROR(IF(INDEX(Youth!$A:$F,MATCH('Youth Results'!$E240,Youth!$F:$F,0),2)&gt;0,INDEX(Youth!$A:$F,MATCH('Youth Results'!$E240,Youth!$F:$F,0),2),""),"")</f>
        <v/>
      </c>
      <c r="C240" s="84" t="str">
        <f>IFERROR(IF(INDEX(Youth!$A:$F,MATCH('Youth Results'!$E240,Youth!$F:$F,0),3)&gt;0,INDEX(Youth!$A:$F,MATCH('Youth Results'!$E240,Youth!$F:$F,0),3),""),"")</f>
        <v/>
      </c>
      <c r="D240" s="85" t="str">
        <f>IFERROR(IF(AND(SMALL(Youth!F:F,K240)&gt;1000,SMALL(Youth!F:F,K240)&lt;3000),"nt",IF(SMALL(Youth!F:F,K240)&gt;3000,"",SMALL(Youth!F:F,K240))),"")</f>
        <v/>
      </c>
      <c r="E240" s="115" t="str">
        <f>IF(D240="nt",IFERROR(SMALL(Youth!F:F,K240),""),IF(D240&gt;3000,"",IFERROR(SMALL(Youth!F:F,K240),"")))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IFERROR(IF(INDEX(Youth!$A:$F,MATCH('Youth Results'!$E241,Youth!$F:$F,0),1)&gt;0,INDEX(Youth!$A:$F,MATCH('Youth Results'!$E241,Youth!$F:$F,0),1),""),"")</f>
        <v/>
      </c>
      <c r="B241" s="84" t="str">
        <f>IFERROR(IF(INDEX(Youth!$A:$F,MATCH('Youth Results'!$E241,Youth!$F:$F,0),2)&gt;0,INDEX(Youth!$A:$F,MATCH('Youth Results'!$E241,Youth!$F:$F,0),2),""),"")</f>
        <v/>
      </c>
      <c r="C241" s="84" t="str">
        <f>IFERROR(IF(INDEX(Youth!$A:$F,MATCH('Youth Results'!$E241,Youth!$F:$F,0),3)&gt;0,INDEX(Youth!$A:$F,MATCH('Youth Results'!$E241,Youth!$F:$F,0),3),""),"")</f>
        <v/>
      </c>
      <c r="D241" s="85" t="str">
        <f>IFERROR(IF(AND(SMALL(Youth!F:F,K241)&gt;1000,SMALL(Youth!F:F,K241)&lt;3000),"nt",IF(SMALL(Youth!F:F,K241)&gt;3000,"",SMALL(Youth!F:F,K241))),"")</f>
        <v/>
      </c>
      <c r="E241" s="115" t="str">
        <f>IF(D241="nt",IFERROR(SMALL(Youth!F:F,K241),""),IF(D241&gt;3000,"",IFERROR(SMALL(Youth!F:F,K241),"")))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IFERROR(IF(INDEX(Youth!$A:$F,MATCH('Youth Results'!$E242,Youth!$F:$F,0),1)&gt;0,INDEX(Youth!$A:$F,MATCH('Youth Results'!$E242,Youth!$F:$F,0),1),""),"")</f>
        <v/>
      </c>
      <c r="B242" s="84" t="str">
        <f>IFERROR(IF(INDEX(Youth!$A:$F,MATCH('Youth Results'!$E242,Youth!$F:$F,0),2)&gt;0,INDEX(Youth!$A:$F,MATCH('Youth Results'!$E242,Youth!$F:$F,0),2),""),"")</f>
        <v/>
      </c>
      <c r="C242" s="84" t="str">
        <f>IFERROR(IF(INDEX(Youth!$A:$F,MATCH('Youth Results'!$E242,Youth!$F:$F,0),3)&gt;0,INDEX(Youth!$A:$F,MATCH('Youth Results'!$E242,Youth!$F:$F,0),3),""),"")</f>
        <v/>
      </c>
      <c r="D242" s="85" t="str">
        <f>IFERROR(IF(AND(SMALL(Youth!F:F,K242)&gt;1000,SMALL(Youth!F:F,K242)&lt;3000),"nt",IF(SMALL(Youth!F:F,K242)&gt;3000,"",SMALL(Youth!F:F,K242))),"")</f>
        <v/>
      </c>
      <c r="E242" s="115" t="str">
        <f>IF(D242="nt",IFERROR(SMALL(Youth!F:F,K242),""),IF(D242&gt;3000,"",IFERROR(SMALL(Youth!F:F,K242),"")))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IFERROR(IF(INDEX(Youth!$A:$F,MATCH('Youth Results'!$E243,Youth!$F:$F,0),1)&gt;0,INDEX(Youth!$A:$F,MATCH('Youth Results'!$E243,Youth!$F:$F,0),1),""),"")</f>
        <v/>
      </c>
      <c r="B243" s="84" t="str">
        <f>IFERROR(IF(INDEX(Youth!$A:$F,MATCH('Youth Results'!$E243,Youth!$F:$F,0),2)&gt;0,INDEX(Youth!$A:$F,MATCH('Youth Results'!$E243,Youth!$F:$F,0),2),""),"")</f>
        <v/>
      </c>
      <c r="C243" s="84" t="str">
        <f>IFERROR(IF(INDEX(Youth!$A:$F,MATCH('Youth Results'!$E243,Youth!$F:$F,0),3)&gt;0,INDEX(Youth!$A:$F,MATCH('Youth Results'!$E243,Youth!$F:$F,0),3),""),"")</f>
        <v/>
      </c>
      <c r="D243" s="85" t="str">
        <f>IFERROR(IF(AND(SMALL(Youth!F:F,K243)&gt;1000,SMALL(Youth!F:F,K243)&lt;3000),"nt",IF(SMALL(Youth!F:F,K243)&gt;3000,"",SMALL(Youth!F:F,K243))),"")</f>
        <v/>
      </c>
      <c r="E243" s="115" t="str">
        <f>IF(D243="nt",IFERROR(SMALL(Youth!F:F,K243),""),IF(D243&gt;3000,"",IFERROR(SMALL(Youth!F:F,K243),"")))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IFERROR(IF(INDEX(Youth!$A:$F,MATCH('Youth Results'!$E244,Youth!$F:$F,0),1)&gt;0,INDEX(Youth!$A:$F,MATCH('Youth Results'!$E244,Youth!$F:$F,0),1),""),"")</f>
        <v/>
      </c>
      <c r="B244" s="84" t="str">
        <f>IFERROR(IF(INDEX(Youth!$A:$F,MATCH('Youth Results'!$E244,Youth!$F:$F,0),2)&gt;0,INDEX(Youth!$A:$F,MATCH('Youth Results'!$E244,Youth!$F:$F,0),2),""),"")</f>
        <v/>
      </c>
      <c r="C244" s="84" t="str">
        <f>IFERROR(IF(INDEX(Youth!$A:$F,MATCH('Youth Results'!$E244,Youth!$F:$F,0),3)&gt;0,INDEX(Youth!$A:$F,MATCH('Youth Results'!$E244,Youth!$F:$F,0),3),""),"")</f>
        <v/>
      </c>
      <c r="D244" s="85" t="str">
        <f>IFERROR(IF(AND(SMALL(Youth!F:F,K244)&gt;1000,SMALL(Youth!F:F,K244)&lt;3000),"nt",IF(SMALL(Youth!F:F,K244)&gt;3000,"",SMALL(Youth!F:F,K244))),"")</f>
        <v/>
      </c>
      <c r="E244" s="115" t="str">
        <f>IF(D244="nt",IFERROR(SMALL(Youth!F:F,K244),""),IF(D244&gt;3000,"",IFERROR(SMALL(Youth!F:F,K244),"")))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IFERROR(IF(INDEX(Youth!$A:$F,MATCH('Youth Results'!$E245,Youth!$F:$F,0),1)&gt;0,INDEX(Youth!$A:$F,MATCH('Youth Results'!$E245,Youth!$F:$F,0),1),""),"")</f>
        <v/>
      </c>
      <c r="B245" s="84" t="str">
        <f>IFERROR(IF(INDEX(Youth!$A:$F,MATCH('Youth Results'!$E245,Youth!$F:$F,0),2)&gt;0,INDEX(Youth!$A:$F,MATCH('Youth Results'!$E245,Youth!$F:$F,0),2),""),"")</f>
        <v/>
      </c>
      <c r="C245" s="84" t="str">
        <f>IFERROR(IF(INDEX(Youth!$A:$F,MATCH('Youth Results'!$E245,Youth!$F:$F,0),3)&gt;0,INDEX(Youth!$A:$F,MATCH('Youth Results'!$E245,Youth!$F:$F,0),3),""),"")</f>
        <v/>
      </c>
      <c r="D245" s="85" t="str">
        <f>IFERROR(IF(AND(SMALL(Youth!F:F,K245)&gt;1000,SMALL(Youth!F:F,K245)&lt;3000),"nt",IF(SMALL(Youth!F:F,K245)&gt;3000,"",SMALL(Youth!F:F,K245))),"")</f>
        <v/>
      </c>
      <c r="E245" s="115" t="str">
        <f>IF(D245="nt",IFERROR(SMALL(Youth!F:F,K245),""),IF(D245&gt;3000,"",IFERROR(SMALL(Youth!F:F,K245),"")))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IFERROR(IF(INDEX(Youth!$A:$F,MATCH('Youth Results'!$E246,Youth!$F:$F,0),1)&gt;0,INDEX(Youth!$A:$F,MATCH('Youth Results'!$E246,Youth!$F:$F,0),1),""),"")</f>
        <v/>
      </c>
      <c r="B246" s="84" t="str">
        <f>IFERROR(IF(INDEX(Youth!$A:$F,MATCH('Youth Results'!$E246,Youth!$F:$F,0),2)&gt;0,INDEX(Youth!$A:$F,MATCH('Youth Results'!$E246,Youth!$F:$F,0),2),""),"")</f>
        <v/>
      </c>
      <c r="C246" s="84" t="str">
        <f>IFERROR(IF(INDEX(Youth!$A:$F,MATCH('Youth Results'!$E246,Youth!$F:$F,0),3)&gt;0,INDEX(Youth!$A:$F,MATCH('Youth Results'!$E246,Youth!$F:$F,0),3),""),"")</f>
        <v/>
      </c>
      <c r="D246" s="85" t="str">
        <f>IFERROR(IF(AND(SMALL(Youth!F:F,K246)&gt;1000,SMALL(Youth!F:F,K246)&lt;3000),"nt",IF(SMALL(Youth!F:F,K246)&gt;3000,"",SMALL(Youth!F:F,K246))),"")</f>
        <v/>
      </c>
      <c r="E246" s="115" t="str">
        <f>IF(D246="nt",IFERROR(SMALL(Youth!F:F,K246),""),IF(D246&gt;3000,"",IFERROR(SMALL(Youth!F:F,K246),"")))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IFERROR(IF(INDEX(Youth!$A:$F,MATCH('Youth Results'!$E247,Youth!$F:$F,0),1)&gt;0,INDEX(Youth!$A:$F,MATCH('Youth Results'!$E247,Youth!$F:$F,0),1),""),"")</f>
        <v/>
      </c>
      <c r="B247" s="84" t="str">
        <f>IFERROR(IF(INDEX(Youth!$A:$F,MATCH('Youth Results'!$E247,Youth!$F:$F,0),2)&gt;0,INDEX(Youth!$A:$F,MATCH('Youth Results'!$E247,Youth!$F:$F,0),2),""),"")</f>
        <v/>
      </c>
      <c r="C247" s="84" t="str">
        <f>IFERROR(IF(INDEX(Youth!$A:$F,MATCH('Youth Results'!$E247,Youth!$F:$F,0),3)&gt;0,INDEX(Youth!$A:$F,MATCH('Youth Results'!$E247,Youth!$F:$F,0),3),""),"")</f>
        <v/>
      </c>
      <c r="D247" s="85" t="str">
        <f>IFERROR(IF(AND(SMALL(Youth!F:F,K247)&gt;1000,SMALL(Youth!F:F,K247)&lt;3000),"nt",IF(SMALL(Youth!F:F,K247)&gt;3000,"",SMALL(Youth!F:F,K247))),"")</f>
        <v/>
      </c>
      <c r="E247" s="115" t="str">
        <f>IF(D247="nt",IFERROR(SMALL(Youth!F:F,K247),""),IF(D247&gt;3000,"",IFERROR(SMALL(Youth!F:F,K247),"")))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IFERROR(IF(INDEX(Youth!$A:$F,MATCH('Youth Results'!$E248,Youth!$F:$F,0),1)&gt;0,INDEX(Youth!$A:$F,MATCH('Youth Results'!$E248,Youth!$F:$F,0),1),""),"")</f>
        <v/>
      </c>
      <c r="B248" s="84" t="str">
        <f>IFERROR(IF(INDEX(Youth!$A:$F,MATCH('Youth Results'!$E248,Youth!$F:$F,0),2)&gt;0,INDEX(Youth!$A:$F,MATCH('Youth Results'!$E248,Youth!$F:$F,0),2),""),"")</f>
        <v/>
      </c>
      <c r="C248" s="84" t="str">
        <f>IFERROR(IF(INDEX(Youth!$A:$F,MATCH('Youth Results'!$E248,Youth!$F:$F,0),3)&gt;0,INDEX(Youth!$A:$F,MATCH('Youth Results'!$E248,Youth!$F:$F,0),3),""),"")</f>
        <v/>
      </c>
      <c r="D248" s="85" t="str">
        <f>IFERROR(IF(AND(SMALL(Youth!F:F,K248)&gt;1000,SMALL(Youth!F:F,K248)&lt;3000),"nt",IF(SMALL(Youth!F:F,K248)&gt;3000,"",SMALL(Youth!F:F,K248))),"")</f>
        <v/>
      </c>
      <c r="E248" s="115" t="str">
        <f>IF(D248="nt",IFERROR(SMALL(Youth!F:F,K248),""),IF(D248&gt;3000,"",IFERROR(SMALL(Youth!F:F,K248),"")))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IFERROR(IF(INDEX(Youth!$A:$F,MATCH('Youth Results'!$E249,Youth!$F:$F,0),1)&gt;0,INDEX(Youth!$A:$F,MATCH('Youth Results'!$E249,Youth!$F:$F,0),1),""),"")</f>
        <v/>
      </c>
      <c r="B249" s="84" t="str">
        <f>IFERROR(IF(INDEX(Youth!$A:$F,MATCH('Youth Results'!$E249,Youth!$F:$F,0),2)&gt;0,INDEX(Youth!$A:$F,MATCH('Youth Results'!$E249,Youth!$F:$F,0),2),""),"")</f>
        <v/>
      </c>
      <c r="C249" s="84" t="str">
        <f>IFERROR(IF(INDEX(Youth!$A:$F,MATCH('Youth Results'!$E249,Youth!$F:$F,0),3)&gt;0,INDEX(Youth!$A:$F,MATCH('Youth Results'!$E249,Youth!$F:$F,0),3),""),"")</f>
        <v/>
      </c>
      <c r="D249" s="85" t="str">
        <f>IFERROR(IF(AND(SMALL(Youth!F:F,K249)&gt;1000,SMALL(Youth!F:F,K249)&lt;3000),"nt",IF(SMALL(Youth!F:F,K249)&gt;3000,"",SMALL(Youth!F:F,K249))),"")</f>
        <v/>
      </c>
      <c r="E249" s="115" t="str">
        <f>IF(D249="nt",IFERROR(SMALL(Youth!F:F,K249),""),IF(D249&gt;3000,"",IFERROR(SMALL(Youth!F:F,K249),"")))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IFERROR(IF(INDEX(Youth!$A:$F,MATCH('Youth Results'!$E250,Youth!$F:$F,0),1)&gt;0,INDEX(Youth!$A:$F,MATCH('Youth Results'!$E250,Youth!$F:$F,0),1),""),"")</f>
        <v/>
      </c>
      <c r="B250" s="84" t="str">
        <f>IFERROR(IF(INDEX(Youth!$A:$F,MATCH('Youth Results'!$E250,Youth!$F:$F,0),2)&gt;0,INDEX(Youth!$A:$F,MATCH('Youth Results'!$E250,Youth!$F:$F,0),2),""),"")</f>
        <v/>
      </c>
      <c r="C250" s="84" t="str">
        <f>IFERROR(IF(INDEX(Youth!$A:$F,MATCH('Youth Results'!$E250,Youth!$F:$F,0),3)&gt;0,INDEX(Youth!$A:$F,MATCH('Youth Results'!$E250,Youth!$F:$F,0),3),""),"")</f>
        <v/>
      </c>
      <c r="D250" s="85" t="str">
        <f>IFERROR(IF(AND(SMALL(Youth!F:F,K250)&gt;1000,SMALL(Youth!F:F,K250)&lt;3000),"nt",IF(SMALL(Youth!F:F,K250)&gt;3000,"",SMALL(Youth!F:F,K250))),"")</f>
        <v/>
      </c>
      <c r="E250" s="115" t="str">
        <f>IF(D250="nt",IFERROR(SMALL(Youth!F:F,K250),""),IF(D250&gt;3000,"",IFERROR(SMALL(Youth!F:F,K250),"")))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IFERROR(IF(INDEX(Youth!$A:$F,MATCH('Youth Results'!$E251,Youth!$F:$F,0),1)&gt;0,INDEX(Youth!$A:$F,MATCH('Youth Results'!$E251,Youth!$F:$F,0),1),""),"")</f>
        <v/>
      </c>
      <c r="B251" s="84" t="str">
        <f>IFERROR(IF(INDEX(Youth!$A:$F,MATCH('Youth Results'!$E251,Youth!$F:$F,0),2)&gt;0,INDEX(Youth!$A:$F,MATCH('Youth Results'!$E251,Youth!$F:$F,0),2),""),"")</f>
        <v/>
      </c>
      <c r="C251" s="84" t="str">
        <f>IFERROR(IF(INDEX(Youth!$A:$F,MATCH('Youth Results'!$E251,Youth!$F:$F,0),3)&gt;0,INDEX(Youth!$A:$F,MATCH('Youth Results'!$E251,Youth!$F:$F,0),3),""),"")</f>
        <v/>
      </c>
      <c r="D251" s="85" t="str">
        <f>IFERROR(IF(AND(SMALL(Youth!F:F,K251)&gt;1000,SMALL(Youth!F:F,K251)&lt;3000),"nt",IF(SMALL(Youth!F:F,K251)&gt;3000,"",SMALL(Youth!F:F,K251))),"")</f>
        <v/>
      </c>
      <c r="E251" s="115" t="str">
        <f>IF(D251="nt",IFERROR(SMALL(Youth!F:F,K251),""),IF(D251&gt;3000,"",IFERROR(SMALL(Youth!F:F,K251),"")))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0" priority="4">
      <formula>LEN(TRIM(A1))=0</formula>
    </cfRule>
  </conditionalFormatting>
  <conditionalFormatting sqref="D2:D251">
    <cfRule type="containsBlanks" dxfId="19" priority="2">
      <formula>LEN(TRIM(D2))=0</formula>
    </cfRule>
  </conditionalFormatting>
  <conditionalFormatting sqref="E2:E251">
    <cfRule type="containsBlanks" dxfId="18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S286"/>
  <sheetViews>
    <sheetView workbookViewId="0">
      <pane ySplit="1" topLeftCell="A2" activePane="bottomLeft" state="frozen"/>
      <selection pane="bottomLeft" activeCell="D2" sqref="D2"/>
    </sheetView>
  </sheetViews>
  <sheetFormatPr defaultRowHeight="15.75"/>
  <cols>
    <col min="1" max="1" width="6.85546875" style="192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192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3.28515625" style="17" hidden="1" customWidth="1"/>
    <col min="24" max="24" width="3.5703125" style="17" hidden="1" customWidth="1"/>
    <col min="25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5" style="17" hidden="1" customWidth="1"/>
    <col min="40" max="40" width="8.5703125" style="17" hidden="1" customWidth="1"/>
    <col min="41" max="41" width="5" style="17" hidden="1" customWidth="1"/>
    <col min="42" max="42" width="8.5703125" style="17" hidden="1" customWidth="1"/>
    <col min="43" max="44" width="8.28515625" style="17" hidden="1" customWidth="1"/>
    <col min="45" max="45" width="5.85546875" style="17" hidden="1" customWidth="1"/>
    <col min="46" max="16384" width="9.140625" style="17"/>
  </cols>
  <sheetData>
    <row r="1" spans="1:45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5" ht="16.5" thickBot="1">
      <c r="A2" s="18" t="str">
        <f>IF(B2="","",Draw!AC2)</f>
        <v/>
      </c>
      <c r="B2" s="19" t="str">
        <f>IFERROR(Draw!AD2,"")</f>
        <v/>
      </c>
      <c r="C2" s="19" t="str">
        <f>IFERROR(Draw!AE2,"")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IFERROR(VLOOKUP(Mens!F2,$AB$3:$AC$5,2,TRUE),"")</f>
        <v/>
      </c>
      <c r="V2" s="7" t="str">
        <f>IFERROR(IF(U2=$V$1,Mens!F2,""),"")</f>
        <v/>
      </c>
      <c r="W2" s="7" t="str">
        <f>IFERROR(IF(U2=$W$1,Mens!F2,""),"")</f>
        <v/>
      </c>
      <c r="X2" s="7" t="str">
        <f>IFERROR(IF(U2=$X$1,Mens!F2,""),"")</f>
        <v/>
      </c>
      <c r="Y2" s="7" t="str">
        <f>IFERROR(IF($U2=$Y$1,Mens!F2,""),"")</f>
        <v/>
      </c>
      <c r="Z2" s="7" t="str">
        <f>IFERROR(IF(U2=$Z$1,Mens!F2,""),"")</f>
        <v/>
      </c>
      <c r="AA2" s="3"/>
      <c r="AB2"/>
      <c r="AC2"/>
      <c r="AD2"/>
      <c r="AE2"/>
      <c r="AF2"/>
      <c r="AG2"/>
      <c r="AH2"/>
      <c r="AI2"/>
      <c r="AJ2"/>
      <c r="AP2" s="147">
        <v>0.4</v>
      </c>
      <c r="AQ2" s="147">
        <v>0.35</v>
      </c>
      <c r="AR2" s="147">
        <v>0.25</v>
      </c>
      <c r="AS2" s="147">
        <f>SUM(AP2:AR2)</f>
        <v>1</v>
      </c>
    </row>
    <row r="3" spans="1:45" ht="16.5" thickBot="1">
      <c r="A3" s="18" t="str">
        <f>IF(B3="","",Draw!AC3)</f>
        <v/>
      </c>
      <c r="B3" s="19" t="str">
        <f>IFERROR(Draw!AD3,"")</f>
        <v/>
      </c>
      <c r="C3" s="19" t="str">
        <f>IFERROR(Draw!AE3,"")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45" t="s">
        <v>81</v>
      </c>
      <c r="I3" s="246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IFERROR(VLOOKUP(Mens!F3,$AB$3:$AC$5,2,TRUE),"")</f>
        <v/>
      </c>
      <c r="V3" s="7" t="str">
        <f>IFERROR(IF(U3=$V$1,Mens!F3,""),"")</f>
        <v/>
      </c>
      <c r="W3" s="7" t="str">
        <f>IFERROR(IF(U3=$W$1,Mens!F3,""),"")</f>
        <v/>
      </c>
      <c r="X3" s="7" t="str">
        <f>IFERROR(IF(U3=$X$1,Mens!F3,""),"")</f>
        <v/>
      </c>
      <c r="Y3" s="7" t="str">
        <f>IFERROR(IF($U3=$Y$1,Mens!F3,""),"")</f>
        <v/>
      </c>
      <c r="Z3" s="7" t="str">
        <f>IFERROR(IF(U3=$Z$1,Mens!F3,""),"")</f>
        <v/>
      </c>
      <c r="AA3" s="3"/>
      <c r="AB3" s="8">
        <f>MIN(Mens!D:D)</f>
        <v>0</v>
      </c>
      <c r="AC3" s="11" t="s">
        <v>3</v>
      </c>
      <c r="AD3" s="63"/>
      <c r="AE3"/>
      <c r="AF3"/>
      <c r="AG3"/>
      <c r="AH3"/>
      <c r="AI3"/>
      <c r="AJ3"/>
      <c r="AP3" s="192" t="s">
        <v>3</v>
      </c>
      <c r="AQ3" s="192" t="s">
        <v>4</v>
      </c>
      <c r="AR3" s="192" t="s">
        <v>5</v>
      </c>
      <c r="AS3" s="192"/>
    </row>
    <row r="4" spans="1:45" ht="16.5" thickBot="1">
      <c r="A4" s="18" t="str">
        <f>IF(B4="","",Draw!AC4)</f>
        <v/>
      </c>
      <c r="B4" s="19" t="str">
        <f>IFERROR(Draw!AD4,"")</f>
        <v/>
      </c>
      <c r="C4" s="19" t="str">
        <f>IFERROR(Draw!AE4,"")</f>
        <v/>
      </c>
      <c r="D4" s="53"/>
      <c r="E4" s="92">
        <v>3E-9</v>
      </c>
      <c r="F4" s="93" t="str">
        <f t="shared" si="0"/>
        <v/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47" t="s">
        <v>3</v>
      </c>
      <c r="M4" s="39" t="str">
        <f>Mens!AC10</f>
        <v>-</v>
      </c>
      <c r="N4" s="18" t="str">
        <f>Mens!AD10</f>
        <v>-</v>
      </c>
      <c r="O4" s="18" t="str">
        <f>Mens!AE10</f>
        <v>-</v>
      </c>
      <c r="P4" s="40" t="str">
        <f>Mens!AF10</f>
        <v>-</v>
      </c>
      <c r="Q4" s="156" t="str">
        <f>AG10</f>
        <v/>
      </c>
      <c r="U4" s="3" t="str">
        <f>IFERROR(VLOOKUP(Mens!F4,$AB$3:$AC$5,2,TRUE),"")</f>
        <v/>
      </c>
      <c r="V4" s="7" t="str">
        <f>IFERROR(IF(U4=$V$1,Mens!F4,""),"")</f>
        <v/>
      </c>
      <c r="W4" s="7" t="str">
        <f>IFERROR(IF(U4=$W$1,Mens!F4,""),"")</f>
        <v/>
      </c>
      <c r="X4" s="7" t="str">
        <f>IFERROR(IF(U4=$X$1,Mens!F4,""),"")</f>
        <v/>
      </c>
      <c r="Y4" s="7" t="str">
        <f>IFERROR(IF($U4=$Y$1,Mens!F4,""),"")</f>
        <v/>
      </c>
      <c r="Z4" s="7" t="str">
        <f>IFERROR(IF(U4=$Z$1,Mens!F4,""),"")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R8" si="1">IF($J$9&lt;=12,$AK4,IF(AND($J$9&gt;12,$J$9&lt;=20),$AL4,IF(AND($J$9&gt;20,$J$9&lt;=40),$AM4,IF(AND($J$9&gt;40,$J$9&lt;=80),$AN4,IF(AND($J$9&gt;80,$J$9&lt;=120),$AO4,"")))))*AP$9</f>
        <v>0</v>
      </c>
      <c r="AQ4" s="152">
        <f t="shared" si="1"/>
        <v>0</v>
      </c>
      <c r="AR4" s="152">
        <f t="shared" si="1"/>
        <v>0</v>
      </c>
    </row>
    <row r="5" spans="1:45" ht="16.5" thickBot="1">
      <c r="A5" s="18" t="str">
        <f>IF(B5="","",Draw!AC5)</f>
        <v/>
      </c>
      <c r="B5" s="19" t="str">
        <f>IFERROR(Draw!AD5,"")</f>
        <v/>
      </c>
      <c r="C5" s="19" t="str">
        <f>IFERROR(Draw!AE5,"")</f>
        <v/>
      </c>
      <c r="D5" s="54"/>
      <c r="E5" s="92">
        <v>4.0000000000000002E-9</v>
      </c>
      <c r="F5" s="93" t="str">
        <f t="shared" si="0"/>
        <v/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Mens!AB3</f>
        <v>0</v>
      </c>
      <c r="L5" s="248"/>
      <c r="M5" s="30" t="str">
        <f>IF($J$11&lt;"2","",Mens!AC11)</f>
        <v/>
      </c>
      <c r="N5" s="20" t="str">
        <f>IF(M5="","",Mens!AD11)</f>
        <v/>
      </c>
      <c r="O5" s="20" t="str">
        <f>IF(N5="","",Mens!AE11)</f>
        <v/>
      </c>
      <c r="P5" s="41" t="str">
        <f>IF(O5="","",Mens!AF11)</f>
        <v/>
      </c>
      <c r="Q5" s="157" t="str">
        <f>AG11</f>
        <v/>
      </c>
      <c r="U5" s="3" t="str">
        <f>IFERROR(VLOOKUP(Mens!F5,$AB$3:$AC$5,2,TRUE),"")</f>
        <v/>
      </c>
      <c r="V5" s="7" t="str">
        <f>IFERROR(IF(U5=$V$1,Mens!F5,""),"")</f>
        <v/>
      </c>
      <c r="W5" s="7" t="str">
        <f>IFERROR(IF(U5=$W$1,Mens!F5,""),"")</f>
        <v/>
      </c>
      <c r="X5" s="7" t="str">
        <f>IFERROR(IF(U5=$X$1,Mens!F5,""),"")</f>
        <v/>
      </c>
      <c r="Y5" s="7" t="str">
        <f>IFERROR(IF($U5=$Y$1,Mens!F5,""),"")</f>
        <v/>
      </c>
      <c r="Z5" s="7" t="str">
        <f>IFERROR(IF(U5=$Z$1,Mens!F5,""),"")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0</v>
      </c>
      <c r="AQ5" s="152">
        <f t="shared" si="1"/>
        <v>0</v>
      </c>
      <c r="AR5" s="152">
        <f t="shared" si="1"/>
        <v>0</v>
      </c>
    </row>
    <row r="6" spans="1:45" ht="16.5" thickBot="1">
      <c r="A6" s="18" t="str">
        <f>IF(B6="","",Draw!AC6)</f>
        <v/>
      </c>
      <c r="B6" s="19" t="str">
        <f>IFERROR(Draw!AD6,"")</f>
        <v/>
      </c>
      <c r="C6" s="19" t="str">
        <f>IFERROR(Draw!AE6,"")</f>
        <v/>
      </c>
      <c r="D6" s="54"/>
      <c r="E6" s="92">
        <v>5.0000000000000001E-9</v>
      </c>
      <c r="F6" s="93" t="str">
        <f t="shared" si="0"/>
        <v/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Mens!AB4</f>
        <v>0.5</v>
      </c>
      <c r="L6" s="248"/>
      <c r="M6" s="30" t="str">
        <f>IF($J$11&lt;"3","",Mens!AC12)</f>
        <v/>
      </c>
      <c r="N6" s="20" t="str">
        <f>IF(M6="","",Mens!AD12)</f>
        <v/>
      </c>
      <c r="O6" s="20" t="str">
        <f>IF(N6="","",Mens!AE12)</f>
        <v/>
      </c>
      <c r="P6" s="41" t="str">
        <f>IF(O6="","",Mens!AF12)</f>
        <v/>
      </c>
      <c r="Q6" s="157" t="str">
        <f>AG12</f>
        <v/>
      </c>
      <c r="U6" s="3" t="str">
        <f>IFERROR(VLOOKUP(Mens!F6,$AB$3:$AC$5,2,TRUE),"")</f>
        <v/>
      </c>
      <c r="V6" s="7" t="str">
        <f>IFERROR(IF(U6=$V$1,Mens!F6,""),"")</f>
        <v/>
      </c>
      <c r="W6" s="7" t="str">
        <f>IFERROR(IF(U6=$W$1,Mens!F6,""),"")</f>
        <v/>
      </c>
      <c r="X6" s="7" t="str">
        <f>IFERROR(IF(U6=$X$1,Mens!F6,""),"")</f>
        <v/>
      </c>
      <c r="Y6" s="7" t="str">
        <f>IFERROR(IF($U6=$Y$1,Mens!F6,""),"")</f>
        <v/>
      </c>
      <c r="Z6" s="7" t="str">
        <f>IFERROR(IF(U6=$Z$1,Mens!F6,""),"")</f>
        <v/>
      </c>
      <c r="AA6" s="3"/>
      <c r="AB6" s="9"/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</row>
    <row r="7" spans="1:45" ht="16.5" thickBot="1">
      <c r="A7" s="18" t="str">
        <f>IF(B7="","",Draw!AC7)</f>
        <v/>
      </c>
      <c r="B7" s="19" t="str">
        <f>IFERROR(Draw!AD7,"")</f>
        <v/>
      </c>
      <c r="C7" s="19" t="str">
        <f>IFERROR(Draw!AE7,"")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Mens!AB5</f>
        <v>1</v>
      </c>
      <c r="L7" s="248"/>
      <c r="M7" s="30" t="str">
        <f>IF($J$11&lt;"4","",Mens!AC13)</f>
        <v/>
      </c>
      <c r="N7" s="20" t="str">
        <f>IF(M7="","",Mens!AD13)</f>
        <v/>
      </c>
      <c r="O7" s="20" t="str">
        <f>IF(N7="","",Mens!AE13)</f>
        <v/>
      </c>
      <c r="P7" s="41" t="str">
        <f>IF(O7="","",Mens!AF13)</f>
        <v/>
      </c>
      <c r="Q7" s="157" t="str">
        <f>AG13</f>
        <v/>
      </c>
      <c r="U7" s="3" t="str">
        <f>IFERROR(VLOOKUP(Mens!F7,$AB$3:$AC$5,2,TRUE),"")</f>
        <v/>
      </c>
      <c r="V7" s="7" t="str">
        <f>IFERROR(IF(U7=$V$1,Mens!F7,""),"")</f>
        <v/>
      </c>
      <c r="W7" s="7" t="str">
        <f>IFERROR(IF(U7=$W$1,Mens!F7,""),"")</f>
        <v/>
      </c>
      <c r="X7" s="7" t="str">
        <f>IFERROR(IF(U7=$X$1,Mens!F7,""),"")</f>
        <v/>
      </c>
      <c r="Y7" s="7" t="str">
        <f>IFERROR(IF($U7=$Y$1,Mens!F7,""),"")</f>
        <v/>
      </c>
      <c r="Z7" s="7" t="str">
        <f>IFERROR(IF(U7=$Z$1,Mens!F7,""),"")</f>
        <v/>
      </c>
      <c r="AA7" s="3"/>
      <c r="AB7" s="10"/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</row>
    <row r="8" spans="1:45" ht="16.5" thickBot="1">
      <c r="A8" s="18" t="str">
        <f>IF(B8="","",Draw!AC8)</f>
        <v/>
      </c>
      <c r="B8" s="19" t="str">
        <f>IFERROR(Draw!AD8,"")</f>
        <v/>
      </c>
      <c r="C8" s="19" t="str">
        <f>IFERROR(Draw!AE8,"")</f>
        <v/>
      </c>
      <c r="D8" s="53"/>
      <c r="E8" s="92">
        <v>6.9999999999999998E-9</v>
      </c>
      <c r="F8" s="93" t="str">
        <f t="shared" si="0"/>
        <v/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170"/>
      <c r="J8" s="62"/>
      <c r="L8" s="249"/>
      <c r="M8" s="45" t="str">
        <f>IF($J$11&lt;"5","",Mens!AC14)</f>
        <v/>
      </c>
      <c r="N8" s="23" t="str">
        <f>IF(M8="","",Mens!AD14)</f>
        <v/>
      </c>
      <c r="O8" s="23" t="str">
        <f>IF(N8="","",Mens!AE14)</f>
        <v/>
      </c>
      <c r="P8" s="46" t="str">
        <f>IF(O8="","",Mens!AF14)</f>
        <v/>
      </c>
      <c r="Q8" s="158" t="str">
        <f>AG14</f>
        <v/>
      </c>
      <c r="U8" s="3" t="str">
        <f>IFERROR(VLOOKUP(Mens!F8,$AB$3:$AC$5,2,TRUE),"")</f>
        <v/>
      </c>
      <c r="V8" s="7" t="str">
        <f>IFERROR(IF(U8=$V$1,Mens!F8,""),"")</f>
        <v/>
      </c>
      <c r="W8" s="7" t="str">
        <f>IFERROR(IF(U8=$W$1,Mens!F8,""),"")</f>
        <v/>
      </c>
      <c r="X8" s="7" t="str">
        <f>IFERROR(IF(U8=$X$1,Mens!F8,""),"")</f>
        <v/>
      </c>
      <c r="Y8" s="7" t="str">
        <f>IFERROR(IF($U8=$Y$1,Mens!F8,""),"")</f>
        <v/>
      </c>
      <c r="Z8" s="7" t="str">
        <f>IFERROR(IF(U8=$Z$1,Mens!F8,""),"")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</row>
    <row r="9" spans="1:45" ht="16.5" thickBot="1">
      <c r="A9" s="18" t="str">
        <f>IF(B9="","",Draw!AC9)</f>
        <v/>
      </c>
      <c r="B9" s="19" t="str">
        <f>IFERROR(Draw!AD9,"")</f>
        <v/>
      </c>
      <c r="C9" s="19" t="str">
        <f>IFERROR(Draw!AE9,"")</f>
        <v/>
      </c>
      <c r="D9" s="52"/>
      <c r="E9" s="92">
        <v>8.0000000000000005E-9</v>
      </c>
      <c r="F9" s="93" t="str">
        <f t="shared" si="0"/>
        <v/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H9" s="245" t="s">
        <v>77</v>
      </c>
      <c r="I9" s="246"/>
      <c r="J9" s="189">
        <f>COUNTIF(Mens!$A$2:$A$286,"&gt;0")-COUNTIF(D2:D286,"scratch")</f>
        <v>0</v>
      </c>
      <c r="K9" s="192"/>
      <c r="L9" s="34"/>
      <c r="M9" s="37"/>
      <c r="N9" s="26"/>
      <c r="O9" s="26"/>
      <c r="P9" s="38"/>
      <c r="Q9" s="159"/>
      <c r="U9" s="3" t="str">
        <f>IFERROR(VLOOKUP(Mens!F9,$AB$3:$AC$5,2,TRUE),"")</f>
        <v/>
      </c>
      <c r="V9" s="7" t="str">
        <f>IFERROR(IF(U9=$V$1,Mens!F9,""),"")</f>
        <v/>
      </c>
      <c r="W9" s="7" t="str">
        <f>IFERROR(IF(U9=$W$1,Mens!F9,""),"")</f>
        <v/>
      </c>
      <c r="X9" s="7" t="str">
        <f>IFERROR(IF(U9=$X$1,Mens!F9,""),"")</f>
        <v/>
      </c>
      <c r="Y9" s="7" t="str">
        <f>IFERROR(IF($U9=$Y$1,Mens!F9,""),"")</f>
        <v/>
      </c>
      <c r="Z9" s="7" t="str">
        <f>IFERROR(IF(U9=$Z$1,Mens!F9,""),"")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</row>
    <row r="10" spans="1:45" ht="16.5" thickBot="1">
      <c r="A10" s="18" t="str">
        <f>IF(B10="","",Draw!AC10)</f>
        <v/>
      </c>
      <c r="B10" s="19" t="str">
        <f>IFERROR(Draw!AD10,"")</f>
        <v/>
      </c>
      <c r="C10" s="19" t="str">
        <f>IFERROR(Draw!AE10,"")</f>
        <v/>
      </c>
      <c r="D10" s="51"/>
      <c r="E10" s="92">
        <v>8.9999999999999995E-9</v>
      </c>
      <c r="F10" s="93" t="str">
        <f t="shared" si="0"/>
        <v/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K10" s="50">
        <v>1</v>
      </c>
      <c r="L10" s="250" t="s">
        <v>4</v>
      </c>
      <c r="M10" s="39" t="str">
        <f>Mens!AC16</f>
        <v>-</v>
      </c>
      <c r="N10" s="18" t="str">
        <f>Mens!AD16</f>
        <v>-</v>
      </c>
      <c r="O10" s="18" t="str">
        <f>Mens!AE16</f>
        <v>-</v>
      </c>
      <c r="P10" s="40" t="str">
        <f>Mens!AF16</f>
        <v>-</v>
      </c>
      <c r="Q10" s="156" t="str">
        <f>AG16</f>
        <v/>
      </c>
      <c r="U10" s="3" t="str">
        <f>IFERROR(VLOOKUP(Mens!F10,$AB$3:$AC$5,2,TRUE),"")</f>
        <v/>
      </c>
      <c r="V10" s="7" t="str">
        <f>IFERROR(IF(U10=$V$1,Mens!F10,""),"")</f>
        <v/>
      </c>
      <c r="W10" s="7" t="str">
        <f>IFERROR(IF(U10=$W$1,Mens!F10,""),"")</f>
        <v/>
      </c>
      <c r="X10" s="7" t="str">
        <f>IFERROR(IF(U10=$X$1,Mens!F10,""),"")</f>
        <v/>
      </c>
      <c r="Y10" s="7" t="str">
        <f>IFERROR(IF($U10=$Y$1,Mens!F10,""),"")</f>
        <v/>
      </c>
      <c r="Z10" s="7" t="str">
        <f>IFERROR(IF(U10=$Z$1,Mens!F10,""),"")</f>
        <v/>
      </c>
      <c r="AA10" s="3" t="s">
        <v>20</v>
      </c>
      <c r="AB10" s="256" t="s">
        <v>3</v>
      </c>
      <c r="AC10" s="64" t="str">
        <f>IF(AD10="-","-",AA10)</f>
        <v>-</v>
      </c>
      <c r="AD10" s="64" t="str">
        <f>IFERROR(INDEX(Mens!B:F,MATCH(AF10,Mens!$F:$F,0),1),"-")</f>
        <v>-</v>
      </c>
      <c r="AE10" s="64" t="str">
        <f>IFERROR(INDEX(Mens!$B:$F,MATCH(AF10,Mens!$F:$F,0),2),"-")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8" t="s">
        <v>75</v>
      </c>
      <c r="AL10" s="238"/>
      <c r="AM10" s="238"/>
      <c r="AN10" s="17">
        <f>J9</f>
        <v>0</v>
      </c>
    </row>
    <row r="11" spans="1:45" ht="16.5" thickBot="1">
      <c r="A11" s="18" t="str">
        <f>IF(B11="","",Draw!AC11)</f>
        <v/>
      </c>
      <c r="B11" s="19" t="str">
        <f>IFERROR(Draw!AD11,"")</f>
        <v/>
      </c>
      <c r="C11" s="19" t="str">
        <f>IFERROR(Draw!AE11,"")</f>
        <v/>
      </c>
      <c r="D11" s="52"/>
      <c r="E11" s="92">
        <v>1E-8</v>
      </c>
      <c r="F11" s="93" t="str">
        <f t="shared" si="0"/>
        <v/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I11" s="148" t="s">
        <v>12</v>
      </c>
      <c r="J11" s="150" t="str">
        <f>IF(J9&lt;=12,"1",IF(AND(J9&gt;12,J9&lt;=20),"2",IF(AND(J9&gt;20,J9&lt;=40),"3",IF(AND(J9&gt;40,J9&lt;=80),"4",IF(AND(J9&gt;80,J9&lt;=120),"5")))))</f>
        <v>1</v>
      </c>
      <c r="K11" s="50">
        <v>2</v>
      </c>
      <c r="L11" s="251"/>
      <c r="M11" s="30" t="str">
        <f>IF($J$11&lt;"2","",Mens!AC17)</f>
        <v/>
      </c>
      <c r="N11" s="20" t="str">
        <f>IF(M11="","",Mens!AD17)</f>
        <v/>
      </c>
      <c r="O11" s="20" t="str">
        <f>IF(N11="","",Mens!AE17)</f>
        <v/>
      </c>
      <c r="P11" s="41" t="str">
        <f>IF(O11="","",Mens!AF17)</f>
        <v/>
      </c>
      <c r="Q11" s="157" t="str">
        <f>AG17</f>
        <v/>
      </c>
      <c r="U11" s="3" t="str">
        <f>IFERROR(VLOOKUP(Mens!F11,$AB$3:$AC$5,2,TRUE),"")</f>
        <v/>
      </c>
      <c r="V11" s="7" t="str">
        <f>IFERROR(IF(U11=$V$1,Mens!F11,""),"")</f>
        <v/>
      </c>
      <c r="W11" s="7" t="str">
        <f>IFERROR(IF(U11=$W$1,Mens!F11,""),"")</f>
        <v/>
      </c>
      <c r="X11" s="7" t="str">
        <f>IFERROR(IF(U11=$X$1,Mens!F11,""),"")</f>
        <v/>
      </c>
      <c r="Y11" s="7" t="str">
        <f>IFERROR(IF($U11=$Y$1,Mens!F11,""),"")</f>
        <v/>
      </c>
      <c r="Z11" s="7" t="str">
        <f>IFERROR(IF(U11=$Z$1,Mens!F11,""),"")</f>
        <v/>
      </c>
      <c r="AA11" s="3" t="s">
        <v>21</v>
      </c>
      <c r="AB11" s="234"/>
      <c r="AC11" s="64" t="str">
        <f>IF(AD11="-","-",AA11)</f>
        <v>-</v>
      </c>
      <c r="AD11" s="64" t="str">
        <f>IFERROR(INDEX(Mens!B:F,MATCH(AF11,Mens!$F:$F,0),1),"-")</f>
        <v>-</v>
      </c>
      <c r="AE11" s="64" t="str">
        <f>IFERROR(INDEX(Mens!$B:$F,MATCH(AF11,Mens!$F:$F,0),2),"-")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8" t="s">
        <v>76</v>
      </c>
      <c r="AL11" s="238"/>
      <c r="AM11" s="238"/>
      <c r="AN11" s="151">
        <v>15</v>
      </c>
    </row>
    <row r="12" spans="1:45" ht="16.5" thickBot="1">
      <c r="A12" s="18" t="str">
        <f>IF(B12="","",Draw!AC12)</f>
        <v/>
      </c>
      <c r="B12" s="19" t="str">
        <f>IFERROR(Draw!AD12,"")</f>
        <v/>
      </c>
      <c r="C12" s="19" t="str">
        <f>IFERROR(Draw!AE12,"")</f>
        <v/>
      </c>
      <c r="D12" s="54"/>
      <c r="E12" s="92">
        <v>1.0999999999999999E-8</v>
      </c>
      <c r="F12" s="93" t="str">
        <f t="shared" si="0"/>
        <v/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51"/>
      <c r="M12" s="30" t="str">
        <f>IF($J$11&lt;"3","",Mens!AC18)</f>
        <v/>
      </c>
      <c r="N12" s="20" t="str">
        <f>IF(M12="","",Mens!AD18)</f>
        <v/>
      </c>
      <c r="O12" s="20" t="str">
        <f>IF(N12="","",Mens!AE18)</f>
        <v/>
      </c>
      <c r="P12" s="41" t="str">
        <f>IF(O12="","",Mens!AF18)</f>
        <v/>
      </c>
      <c r="Q12" s="157" t="str">
        <f>AG18</f>
        <v/>
      </c>
      <c r="U12" s="3" t="str">
        <f>IFERROR(VLOOKUP(Mens!F12,$AB$3:$AC$5,2,TRUE),"")</f>
        <v/>
      </c>
      <c r="V12" s="7" t="str">
        <f>IFERROR(IF(U12=$V$1,Mens!F12,""),"")</f>
        <v/>
      </c>
      <c r="W12" s="7" t="str">
        <f>IFERROR(IF(U12=$W$1,Mens!F12,""),"")</f>
        <v/>
      </c>
      <c r="X12" s="7" t="str">
        <f>IFERROR(IF(U12=$X$1,Mens!F12,""),"")</f>
        <v/>
      </c>
      <c r="Y12" s="7" t="str">
        <f>IFERROR(IF($U12=$Y$1,Mens!F12,""),"")</f>
        <v/>
      </c>
      <c r="Z12" s="7" t="str">
        <f>IFERROR(IF(U12=$Z$1,Mens!F12,""),"")</f>
        <v/>
      </c>
      <c r="AA12" s="3" t="s">
        <v>24</v>
      </c>
      <c r="AB12" s="234"/>
      <c r="AC12" s="64" t="str">
        <f>IF(AD12="-","-",AA12)</f>
        <v>-</v>
      </c>
      <c r="AD12" s="64" t="str">
        <f>IFERROR(INDEX(Mens!B:F,MATCH(AF12,Mens!$F:$F,0),1),"-")</f>
        <v>-</v>
      </c>
      <c r="AE12" s="64" t="str">
        <f>IFERROR(INDEX(Mens!$B:$F,MATCH(AF12,Mens!$F:$F,0),2),"-")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8" t="s">
        <v>79</v>
      </c>
      <c r="AL12" s="238"/>
      <c r="AM12" s="238"/>
      <c r="AN12" s="151">
        <f>(AN10*AN11)+J3</f>
        <v>0</v>
      </c>
    </row>
    <row r="13" spans="1:45">
      <c r="A13" s="18" t="str">
        <f>IF(B13="","",Draw!AC13)</f>
        <v/>
      </c>
      <c r="B13" s="19" t="str">
        <f>IFERROR(Draw!AD13,"")</f>
        <v/>
      </c>
      <c r="C13" s="19" t="str">
        <f>IFERROR(Draw!AE13,"")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236" t="s">
        <v>27</v>
      </c>
      <c r="J13" s="237"/>
      <c r="K13" s="50">
        <v>4</v>
      </c>
      <c r="L13" s="251"/>
      <c r="M13" s="30" t="str">
        <f>IF($J$11&lt;"4","",Mens!AC19)</f>
        <v/>
      </c>
      <c r="N13" s="20" t="str">
        <f>IF(M13="","",Mens!AD19)</f>
        <v/>
      </c>
      <c r="O13" s="20" t="str">
        <f>IF(N13="","",Mens!AE19)</f>
        <v/>
      </c>
      <c r="P13" s="41" t="str">
        <f>IF(O13="","",Mens!AF19)</f>
        <v/>
      </c>
      <c r="Q13" s="157" t="str">
        <f>AG19</f>
        <v/>
      </c>
      <c r="U13" s="3" t="str">
        <f>IFERROR(VLOOKUP(Mens!F13,$AB$3:$AC$5,2,TRUE),"")</f>
        <v/>
      </c>
      <c r="V13" s="7" t="str">
        <f>IFERROR(IF(U13=$V$1,Mens!F13,""),"")</f>
        <v/>
      </c>
      <c r="W13" s="7" t="str">
        <f>IFERROR(IF(U13=$W$1,Mens!F13,""),"")</f>
        <v/>
      </c>
      <c r="X13" s="7" t="str">
        <f>IFERROR(IF(U13=$X$1,Mens!F13,""),"")</f>
        <v/>
      </c>
      <c r="Y13" s="7" t="str">
        <f>IFERROR(IF($U13=$Y$1,Mens!F13,""),"")</f>
        <v/>
      </c>
      <c r="Z13" s="7" t="str">
        <f>IFERROR(IF(U13=$Z$1,Mens!F13,""),"")</f>
        <v/>
      </c>
      <c r="AA13" s="3" t="s">
        <v>25</v>
      </c>
      <c r="AB13" s="234"/>
      <c r="AC13" s="64" t="str">
        <f>IF(AD13="-","-",AA13)</f>
        <v>-</v>
      </c>
      <c r="AD13" s="64" t="str">
        <f>IFERROR(INDEX(Mens!B:F,MATCH(AF13,Mens!$F:$F,0),1),"-")</f>
        <v>-</v>
      </c>
      <c r="AE13" s="64" t="str">
        <f>IFERROR(INDEX(Mens!$B:$F,MATCH(AF13,Mens!$F:$F,0),2),"-")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8" t="s">
        <v>10</v>
      </c>
      <c r="AL13" s="238"/>
      <c r="AM13" s="238"/>
      <c r="AN13" s="151">
        <f>AN12*AS2</f>
        <v>0</v>
      </c>
    </row>
    <row r="14" spans="1:45" ht="16.5" thickBot="1">
      <c r="A14" s="18" t="str">
        <f>IF(B14="","",Draw!AC14)</f>
        <v/>
      </c>
      <c r="B14" s="19" t="str">
        <f>IFERROR(Draw!AD14,"")</f>
        <v/>
      </c>
      <c r="C14" s="19" t="str">
        <f>IFERROR(Draw!AE14,"")</f>
        <v/>
      </c>
      <c r="D14" s="51"/>
      <c r="E14" s="92">
        <v>1.3000000000000001E-8</v>
      </c>
      <c r="F14" s="93" t="str">
        <f t="shared" si="0"/>
        <v/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I14" s="119" t="s">
        <v>30</v>
      </c>
      <c r="J14" s="117" t="s">
        <v>28</v>
      </c>
      <c r="K14" s="50">
        <v>5</v>
      </c>
      <c r="L14" s="252"/>
      <c r="M14" s="42" t="str">
        <f>IF($J$11&lt;"5","",Mens!AC20)</f>
        <v/>
      </c>
      <c r="N14" s="20" t="str">
        <f>IF(M14="","",Mens!AD20)</f>
        <v/>
      </c>
      <c r="O14" s="20" t="str">
        <f>IF(N14="","",Mens!AE20)</f>
        <v/>
      </c>
      <c r="P14" s="41" t="str">
        <f>IF(O14="","",Mens!AF20)</f>
        <v/>
      </c>
      <c r="Q14" s="160" t="str">
        <f>AG20</f>
        <v/>
      </c>
      <c r="U14" s="3" t="str">
        <f>IFERROR(VLOOKUP(Mens!F14,$AB$3:$AC$5,2,TRUE),"")</f>
        <v/>
      </c>
      <c r="V14" s="7" t="str">
        <f>IFERROR(IF(U14=$V$1,Mens!F14,""),"")</f>
        <v/>
      </c>
      <c r="W14" s="7" t="str">
        <f>IFERROR(IF(U14=$W$1,Mens!F14,""),"")</f>
        <v/>
      </c>
      <c r="X14" s="7" t="str">
        <f>IFERROR(IF(U14=$X$1,Mens!F14,""),"")</f>
        <v/>
      </c>
      <c r="Y14" s="7" t="str">
        <f>IFERROR(IF($U14=$Y$1,Mens!F14,""),"")</f>
        <v/>
      </c>
      <c r="Z14" s="7" t="str">
        <f>IFERROR(IF(U14=$Z$1,Mens!F14,""),"")</f>
        <v/>
      </c>
      <c r="AA14" s="3" t="s">
        <v>26</v>
      </c>
      <c r="AB14" s="234"/>
      <c r="AC14" s="64" t="str">
        <f>IF(AD14="-","-",AA14)</f>
        <v>-</v>
      </c>
      <c r="AD14" s="64" t="str">
        <f>IFERROR(INDEX(Mens!B:F,MATCH(AF14,Mens!$F:$F,0),1),"-")</f>
        <v>-</v>
      </c>
      <c r="AE14" s="64" t="str">
        <f>IFERROR(INDEX(Mens!$B:$F,MATCH(AF14,Mens!$F:$F,0),2),"-")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5" ht="16.5" thickBot="1">
      <c r="A15" s="18" t="str">
        <f>IF(B15="","",Draw!AC15)</f>
        <v/>
      </c>
      <c r="B15" s="19" t="str">
        <f>IFERROR(Draw!AD15,"")</f>
        <v/>
      </c>
      <c r="C15" s="19" t="str">
        <f>IFERROR(Draw!AE15,"")</f>
        <v/>
      </c>
      <c r="D15" s="56"/>
      <c r="E15" s="92">
        <v>1.4E-8</v>
      </c>
      <c r="F15" s="93" t="str">
        <f t="shared" si="0"/>
        <v/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IFERROR(VLOOKUP(Mens!F15,$AB$3:$AC$5,2,TRUE),"")</f>
        <v/>
      </c>
      <c r="V15" s="7" t="str">
        <f>IFERROR(IF(U15=$V$1,Mens!F15,""),"")</f>
        <v/>
      </c>
      <c r="W15" s="7" t="str">
        <f>IFERROR(IF(U15=$W$1,Mens!F15,""),"")</f>
        <v/>
      </c>
      <c r="X15" s="7" t="str">
        <f>IFERROR(IF(U15=$X$1,Mens!F15,""),"")</f>
        <v/>
      </c>
      <c r="Y15" s="7" t="str">
        <f>IFERROR(IF($U15=$Y$1,Mens!F15,""),"")</f>
        <v/>
      </c>
      <c r="Z15" s="7" t="str">
        <f>IFERROR(IF(U15=$Z$1,Mens!F15,""),"")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5" ht="16.5" thickBot="1">
      <c r="A16" s="18" t="str">
        <f>IF(B16="","",Draw!AC16)</f>
        <v/>
      </c>
      <c r="B16" s="19" t="str">
        <f>IFERROR(Draw!AD16,"")</f>
        <v/>
      </c>
      <c r="C16" s="19" t="str">
        <f>IFERROR(Draw!AE16,"")</f>
        <v/>
      </c>
      <c r="D16" s="52"/>
      <c r="E16" s="92">
        <v>1.4999999999999999E-8</v>
      </c>
      <c r="F16" s="93" t="str">
        <f t="shared" si="0"/>
        <v/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20" t="s">
        <v>32</v>
      </c>
      <c r="J16" s="118" t="s">
        <v>71</v>
      </c>
      <c r="L16" s="239" t="s">
        <v>5</v>
      </c>
      <c r="M16" s="72" t="str">
        <f>Mens!AC22</f>
        <v>-</v>
      </c>
      <c r="N16" s="73" t="str">
        <f>Mens!AD22</f>
        <v>-</v>
      </c>
      <c r="O16" s="73" t="str">
        <f>Mens!AE22</f>
        <v>-</v>
      </c>
      <c r="P16" s="182" t="str">
        <f>Mens!AF22</f>
        <v>-</v>
      </c>
      <c r="Q16" s="156" t="str">
        <f>AG22</f>
        <v/>
      </c>
      <c r="U16" s="3" t="str">
        <f>IFERROR(VLOOKUP(Mens!F16,$AB$3:$AC$5,2,TRUE),"")</f>
        <v/>
      </c>
      <c r="V16" s="7" t="str">
        <f>IFERROR(IF(U16=$V$1,Mens!F16,""),"")</f>
        <v/>
      </c>
      <c r="W16" s="7" t="str">
        <f>IFERROR(IF(U16=$W$1,Mens!F16,""),"")</f>
        <v/>
      </c>
      <c r="X16" s="7" t="str">
        <f>IFERROR(IF(U16=$X$1,Mens!F16,""),"")</f>
        <v/>
      </c>
      <c r="Y16" s="7" t="str">
        <f>IFERROR(IF($U16=$Y$1,Mens!F16,""),"")</f>
        <v/>
      </c>
      <c r="Z16" s="7" t="str">
        <f>IFERROR(IF(U16=$Z$1,Mens!F16,""),"")</f>
        <v/>
      </c>
      <c r="AA16" s="3" t="s">
        <v>20</v>
      </c>
      <c r="AB16" s="234" t="s">
        <v>4</v>
      </c>
      <c r="AC16" s="16" t="str">
        <f>IF(AD16="-","-",AA16)</f>
        <v>-</v>
      </c>
      <c r="AD16" s="16" t="str">
        <f>IFERROR(INDEX(Mens!B:F,MATCH(AF16,Mens!F:F,0),1),"-")</f>
        <v>-</v>
      </c>
      <c r="AE16" s="16" t="str">
        <f>IFERROR(INDEX(Mens!B:F,MATCH(AF16,Mens!F:F,0),2),"-")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>
      <c r="A17" s="18" t="str">
        <f>IF(B17="","",Draw!AC17)</f>
        <v/>
      </c>
      <c r="B17" s="19" t="str">
        <f>IFERROR(Draw!AD17,"")</f>
        <v/>
      </c>
      <c r="C17" s="19" t="str">
        <f>IFERROR(Draw!AE17,"")</f>
        <v/>
      </c>
      <c r="D17" s="52"/>
      <c r="E17" s="92">
        <v>1.6000000000000001E-8</v>
      </c>
      <c r="F17" s="93" t="str">
        <f t="shared" si="0"/>
        <v/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J17" s="49"/>
      <c r="L17" s="240"/>
      <c r="M17" s="30" t="str">
        <f>IF($J$11&lt;"2","",Mens!AC23)</f>
        <v/>
      </c>
      <c r="N17" s="20" t="str">
        <f>IF(M17="","",Mens!AD23)</f>
        <v/>
      </c>
      <c r="O17" s="20" t="str">
        <f>IF(N17="","",Mens!AE23)</f>
        <v/>
      </c>
      <c r="P17" s="41" t="str">
        <f>IF(O17="","",Mens!AF23)</f>
        <v/>
      </c>
      <c r="Q17" s="157" t="str">
        <f>AG23</f>
        <v/>
      </c>
      <c r="U17" s="3" t="str">
        <f>IFERROR(VLOOKUP(Mens!F17,$AB$3:$AC$5,2,TRUE),"")</f>
        <v/>
      </c>
      <c r="V17" s="7" t="str">
        <f>IFERROR(IF(U17=$V$1,Mens!F17,""),"")</f>
        <v/>
      </c>
      <c r="W17" s="7" t="str">
        <f>IFERROR(IF(U17=$W$1,Mens!F17,""),"")</f>
        <v/>
      </c>
      <c r="X17" s="7" t="str">
        <f>IFERROR(IF(U17=$X$1,Mens!F17,""),"")</f>
        <v/>
      </c>
      <c r="Y17" s="7" t="str">
        <f>IFERROR(IF($U17=$Y$1,Mens!F17,""),"")</f>
        <v/>
      </c>
      <c r="Z17" s="7" t="str">
        <f>IFERROR(IF(U17=$Z$1,Mens!F17,""),"")</f>
        <v/>
      </c>
      <c r="AA17" s="3" t="s">
        <v>21</v>
      </c>
      <c r="AB17" s="234"/>
      <c r="AC17" s="16" t="str">
        <f>IF(AD17="-","-",AA17)</f>
        <v>-</v>
      </c>
      <c r="AD17" s="16" t="str">
        <f>IFERROR(INDEX(Mens!B:F,MATCH(AF17,Mens!F:F,0),1),"-")</f>
        <v>-</v>
      </c>
      <c r="AE17" s="16" t="str">
        <f>IFERROR(INDEX(Mens!B:F,MATCH(AF17,Mens!F:F,0),2),"-")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>
      <c r="A18" s="18" t="str">
        <f>IF(B18="","",Draw!AC18)</f>
        <v/>
      </c>
      <c r="B18" s="19" t="str">
        <f>IFERROR(Draw!AD18,"")</f>
        <v/>
      </c>
      <c r="C18" s="19" t="str">
        <f>IFERROR(Draw!AE18,"")</f>
        <v/>
      </c>
      <c r="D18" s="53"/>
      <c r="E18" s="92">
        <v>1.7E-8</v>
      </c>
      <c r="F18" s="93" t="str">
        <f t="shared" si="0"/>
        <v/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L18" s="240"/>
      <c r="M18" s="30" t="str">
        <f>IF($J$11&lt;"3","",Mens!AC24)</f>
        <v/>
      </c>
      <c r="N18" s="20" t="str">
        <f>IF(M18="","",Mens!AD24)</f>
        <v/>
      </c>
      <c r="O18" s="20" t="str">
        <f>IF(N18="","",Mens!AE24)</f>
        <v/>
      </c>
      <c r="P18" s="41" t="str">
        <f>IF(O18="","",Mens!AF24)</f>
        <v/>
      </c>
      <c r="Q18" s="157" t="str">
        <f>AG24</f>
        <v/>
      </c>
      <c r="U18" s="3" t="str">
        <f>IFERROR(VLOOKUP(Mens!F18,$AB$3:$AC$5,2,TRUE),"")</f>
        <v/>
      </c>
      <c r="V18" s="7" t="str">
        <f>IFERROR(IF(U18=$V$1,Mens!F18,""),"")</f>
        <v/>
      </c>
      <c r="W18" s="7" t="str">
        <f>IFERROR(IF(U18=$W$1,Mens!F18,""),"")</f>
        <v/>
      </c>
      <c r="X18" s="7" t="str">
        <f>IFERROR(IF(U18=$X$1,Mens!F18,""),"")</f>
        <v/>
      </c>
      <c r="Y18" s="7" t="str">
        <f>IFERROR(IF($U18=$Y$1,Mens!F18,""),"")</f>
        <v/>
      </c>
      <c r="Z18" s="7" t="str">
        <f>IFERROR(IF(U18=$Z$1,Mens!F18,""),"")</f>
        <v/>
      </c>
      <c r="AA18" s="3" t="s">
        <v>24</v>
      </c>
      <c r="AB18" s="234"/>
      <c r="AC18" s="16" t="str">
        <f>IF(AD18="-","-",AA18)</f>
        <v>-</v>
      </c>
      <c r="AD18" s="16" t="str">
        <f>IFERROR(INDEX(Mens!B:F,MATCH(AF18,Mens!F:F,0),1),"-")</f>
        <v>-</v>
      </c>
      <c r="AE18" s="16" t="str">
        <f>IFERROR(INDEX(Mens!B:F,MATCH(AF18,Mens!F:F,0),2),"-")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IF(B19="","",Draw!AC19)</f>
        <v/>
      </c>
      <c r="B19" s="19" t="str">
        <f>IFERROR(Draw!AD19,"")</f>
        <v/>
      </c>
      <c r="C19" s="19" t="str">
        <f>IFERROR(Draw!AE19,"")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40"/>
      <c r="M19" s="30" t="str">
        <f>IF($J$11&lt;"4","",Mens!AC25)</f>
        <v/>
      </c>
      <c r="N19" s="20" t="str">
        <f>IF(M19="","",Mens!AD25)</f>
        <v/>
      </c>
      <c r="O19" s="20" t="str">
        <f>IF(N19="","",Mens!AE25)</f>
        <v/>
      </c>
      <c r="P19" s="41" t="str">
        <f>IF(O19="","",Mens!AF25)</f>
        <v/>
      </c>
      <c r="Q19" s="157" t="str">
        <f>AG25</f>
        <v/>
      </c>
      <c r="U19" s="3" t="str">
        <f>IFERROR(VLOOKUP(Mens!F19,$AB$3:$AC$5,2,TRUE),"")</f>
        <v/>
      </c>
      <c r="V19" s="7" t="str">
        <f>IFERROR(IF(U19=$V$1,Mens!F19,""),"")</f>
        <v/>
      </c>
      <c r="W19" s="7" t="str">
        <f>IFERROR(IF(U19=$W$1,Mens!F19,""),"")</f>
        <v/>
      </c>
      <c r="X19" s="7" t="str">
        <f>IFERROR(IF(U19=$X$1,Mens!F19,""),"")</f>
        <v/>
      </c>
      <c r="Y19" s="7" t="str">
        <f>IFERROR(IF($U19=$Y$1,Mens!F19,""),"")</f>
        <v/>
      </c>
      <c r="Z19" s="7" t="str">
        <f>IFERROR(IF(U19=$Z$1,Mens!F19,""),"")</f>
        <v/>
      </c>
      <c r="AA19" s="3" t="s">
        <v>25</v>
      </c>
      <c r="AB19" s="234"/>
      <c r="AC19" s="16" t="str">
        <f>IF(AD19="-","-",AA19)</f>
        <v>-</v>
      </c>
      <c r="AD19" s="16" t="str">
        <f>IFERROR(INDEX(Mens!B:F,MATCH(AF19,Mens!F:F,0),1),"-")</f>
        <v>-</v>
      </c>
      <c r="AE19" s="16" t="str">
        <f>IFERROR(INDEX(Mens!B:F,MATCH(AF19,Mens!F:F,0),2),"-")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IF(B20="","",Draw!AC20)</f>
        <v/>
      </c>
      <c r="B20" s="19" t="str">
        <f>IFERROR(Draw!AD20,"")</f>
        <v/>
      </c>
      <c r="C20" s="19" t="str">
        <f>IFERROR(Draw!AE20,"")</f>
        <v/>
      </c>
      <c r="D20" s="51"/>
      <c r="E20" s="92">
        <v>1.9000000000000001E-8</v>
      </c>
      <c r="F20" s="93" t="str">
        <f t="shared" si="0"/>
        <v/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I20" s="50"/>
      <c r="L20" s="241"/>
      <c r="M20" s="45" t="str">
        <f>IF($J$11&lt;"5","",Mens!AC26)</f>
        <v/>
      </c>
      <c r="N20" s="23" t="str">
        <f>IF(M20="","",Mens!AD26)</f>
        <v/>
      </c>
      <c r="O20" s="23" t="str">
        <f>IF(N20="","",Mens!AE26)</f>
        <v/>
      </c>
      <c r="P20" s="46" t="str">
        <f>IF(O20="","",Mens!AF26)</f>
        <v/>
      </c>
      <c r="Q20" s="198" t="str">
        <f>AG26</f>
        <v/>
      </c>
      <c r="U20" s="3" t="str">
        <f>IFERROR(VLOOKUP(Mens!F20,$AB$3:$AC$5,2,TRUE),"")</f>
        <v/>
      </c>
      <c r="V20" s="7" t="str">
        <f>IFERROR(IF(U20=$V$1,Mens!F20,""),"")</f>
        <v/>
      </c>
      <c r="W20" s="7" t="str">
        <f>IFERROR(IF(U20=$W$1,Mens!F20,""),"")</f>
        <v/>
      </c>
      <c r="X20" s="7" t="str">
        <f>IFERROR(IF(U20=$X$1,Mens!F20,""),"")</f>
        <v/>
      </c>
      <c r="Y20" s="7" t="str">
        <f>IFERROR(IF($U20=$Y$1,Mens!F20,""),"")</f>
        <v/>
      </c>
      <c r="Z20" s="7" t="str">
        <f>IFERROR(IF(U20=$Z$1,Mens!F20,""),"")</f>
        <v/>
      </c>
      <c r="AA20" s="3" t="s">
        <v>26</v>
      </c>
      <c r="AB20" s="234"/>
      <c r="AC20" s="16" t="str">
        <f>IF(AD20="-","-",AA20)</f>
        <v>-</v>
      </c>
      <c r="AD20" s="16" t="str">
        <f>IFERROR(INDEX(Mens!B:F,MATCH(AF20,Mens!F:F,0),1),"-")</f>
        <v>-</v>
      </c>
      <c r="AE20" s="16" t="str">
        <f>IFERROR(INDEX(Mens!B:F,MATCH(AF20,Mens!F:F,0),2),"-")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>
      <c r="A21" s="18" t="str">
        <f>IF(B21="","",Draw!AC21)</f>
        <v/>
      </c>
      <c r="B21" s="19" t="str">
        <f>IFERROR(Draw!AD21,"")</f>
        <v/>
      </c>
      <c r="C21" s="19" t="str">
        <f>IFERROR(Draw!AE21,"")</f>
        <v/>
      </c>
      <c r="D21" s="52"/>
      <c r="E21" s="92">
        <v>2E-8</v>
      </c>
      <c r="F21" s="93" t="str">
        <f t="shared" si="0"/>
        <v/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I21" s="49"/>
      <c r="U21" s="3" t="str">
        <f>IFERROR(VLOOKUP(Mens!F21,$AB$3:$AC$5,2,TRUE),"")</f>
        <v/>
      </c>
      <c r="V21" s="7" t="str">
        <f>IFERROR(IF(U21=$V$1,Mens!F21,""),"")</f>
        <v/>
      </c>
      <c r="W21" s="7" t="str">
        <f>IFERROR(IF(U21=$W$1,Mens!F21,""),"")</f>
        <v/>
      </c>
      <c r="X21" s="7" t="str">
        <f>IFERROR(IF(U21=$X$1,Mens!F21,""),"")</f>
        <v/>
      </c>
      <c r="Y21" s="7" t="str">
        <f>IFERROR(IF($U21=$Y$1,Mens!F21,""),"")</f>
        <v/>
      </c>
      <c r="Z21" s="7" t="str">
        <f>IFERROR(IF(U21=$Z$1,Mens!F21,""),"")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IF(B22="","",Draw!AC22)</f>
        <v/>
      </c>
      <c r="B22" s="19" t="str">
        <f>IFERROR(Draw!AD22,"")</f>
        <v/>
      </c>
      <c r="C22" s="19" t="str">
        <f>IFERROR(Draw!AE22,"")</f>
        <v/>
      </c>
      <c r="D22" s="52"/>
      <c r="E22" s="92">
        <v>2.0999999999999999E-8</v>
      </c>
      <c r="F22" s="93" t="str">
        <f t="shared" si="0"/>
        <v/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U22" s="3" t="str">
        <f>IFERROR(VLOOKUP(Mens!F22,$AB$3:$AC$5,2,TRUE),"")</f>
        <v/>
      </c>
      <c r="V22" s="7" t="str">
        <f>IFERROR(IF(U22=$V$1,Mens!F22,""),"")</f>
        <v/>
      </c>
      <c r="W22" s="7" t="str">
        <f>IFERROR(IF(U22=$W$1,Mens!F22,""),"")</f>
        <v/>
      </c>
      <c r="X22" s="7" t="str">
        <f>IFERROR(IF(U22=$X$1,Mens!F22,""),"")</f>
        <v/>
      </c>
      <c r="Y22" s="7" t="str">
        <f>IFERROR(IF($U22=$Y$1,Mens!F22,""),"")</f>
        <v/>
      </c>
      <c r="Z22" s="7" t="str">
        <f>IFERROR(IF(U22=$Z$1,Mens!F22,""),"")</f>
        <v/>
      </c>
      <c r="AA22" s="3" t="s">
        <v>20</v>
      </c>
      <c r="AB22" s="234" t="s">
        <v>5</v>
      </c>
      <c r="AC22" s="16" t="str">
        <f>IF(AD22="-","-","1st")</f>
        <v>-</v>
      </c>
      <c r="AD22" s="16" t="str">
        <f>IFERROR(INDEX(Mens!B:F,MATCH(AF22,Mens!F:F,0),1),"-")</f>
        <v>-</v>
      </c>
      <c r="AE22" s="16" t="str">
        <f>IFERROR(INDEX(Mens!B:F,MATCH(AF22,Mens!F:F,0),2),"-")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IF(B23="","",Draw!AC23)</f>
        <v/>
      </c>
      <c r="B23" s="19" t="str">
        <f>IFERROR(Draw!AD23,"")</f>
        <v/>
      </c>
      <c r="C23" s="19" t="str">
        <f>IFERROR(Draw!AE23,"")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U23" s="3" t="str">
        <f>IFERROR(VLOOKUP(Mens!F23,$AB$3:$AC$5,2,TRUE),"")</f>
        <v/>
      </c>
      <c r="V23" s="7" t="str">
        <f>IFERROR(IF(U23=$V$1,Mens!F23,""),"")</f>
        <v/>
      </c>
      <c r="W23" s="7" t="str">
        <f>IFERROR(IF(U23=$W$1,Mens!F23,""),"")</f>
        <v/>
      </c>
      <c r="X23" s="7" t="str">
        <f>IFERROR(IF(U23=$X$1,Mens!F23,""),"")</f>
        <v/>
      </c>
      <c r="Y23" s="7" t="str">
        <f>IFERROR(IF($U23=$Y$1,Mens!F23,""),"")</f>
        <v/>
      </c>
      <c r="Z23" s="7" t="str">
        <f>IFERROR(IF(U23=$Z$1,Mens!F23,""),"")</f>
        <v/>
      </c>
      <c r="AA23" s="3" t="s">
        <v>21</v>
      </c>
      <c r="AB23" s="234"/>
      <c r="AC23" s="16" t="str">
        <f>IF(AD23="-","-","2nd")</f>
        <v>-</v>
      </c>
      <c r="AD23" s="16" t="str">
        <f>IFERROR(INDEX(Mens!B:F,MATCH(AF23,Mens!F:F,0),1),"-")</f>
        <v>-</v>
      </c>
      <c r="AE23" s="16" t="str">
        <f>IFERROR(INDEX(Mens!B:F,MATCH(AF23,Mens!F:F,0),2),"-")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IF(B24="","",Draw!AC24)</f>
        <v/>
      </c>
      <c r="B24" s="19" t="str">
        <f>IFERROR(Draw!AD24,"")</f>
        <v/>
      </c>
      <c r="C24" s="19" t="str">
        <f>IFERROR(Draw!AE24,"")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U24" s="3" t="str">
        <f>IFERROR(VLOOKUP(Mens!F24,$AB$3:$AC$5,2,TRUE),"")</f>
        <v/>
      </c>
      <c r="V24" s="7" t="str">
        <f>IFERROR(IF(U24=$V$1,Mens!F24,""),"")</f>
        <v/>
      </c>
      <c r="W24" s="7" t="str">
        <f>IFERROR(IF(U24=$W$1,Mens!F24,""),"")</f>
        <v/>
      </c>
      <c r="X24" s="7" t="str">
        <f>IFERROR(IF(U24=$X$1,Mens!F24,""),"")</f>
        <v/>
      </c>
      <c r="Y24" s="7" t="str">
        <f>IFERROR(IF($U24=$Y$1,Mens!F24,""),"")</f>
        <v/>
      </c>
      <c r="Z24" s="7" t="str">
        <f>IFERROR(IF(U24=$Z$1,Mens!F24,""),"")</f>
        <v/>
      </c>
      <c r="AA24" s="3" t="s">
        <v>24</v>
      </c>
      <c r="AB24" s="234"/>
      <c r="AC24" s="16" t="str">
        <f>IF(AD24="-","-","3rd")</f>
        <v>-</v>
      </c>
      <c r="AD24" s="16" t="str">
        <f>IFERROR(INDEX(Mens!B:F,MATCH(AF24,Mens!F:F,0),1),"-")</f>
        <v>-</v>
      </c>
      <c r="AE24" s="16" t="str">
        <f>IFERROR(INDEX(Mens!B:F,MATCH(AF24,Mens!F:F,0),2),"-")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IF(B25="","",Draw!AC25)</f>
        <v/>
      </c>
      <c r="B25" s="19" t="str">
        <f>IFERROR(Draw!AD25,"")</f>
        <v/>
      </c>
      <c r="C25" s="19" t="str">
        <f>IFERROR(Draw!AE25,"")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U25" s="3" t="str">
        <f>IFERROR(VLOOKUP(Mens!F25,$AB$3:$AC$5,2,TRUE),"")</f>
        <v/>
      </c>
      <c r="V25" s="7" t="str">
        <f>IFERROR(IF(U25=$V$1,Mens!F25,""),"")</f>
        <v/>
      </c>
      <c r="W25" s="7" t="str">
        <f>IFERROR(IF(U25=$W$1,Mens!F25,""),"")</f>
        <v/>
      </c>
      <c r="X25" s="7" t="str">
        <f>IFERROR(IF(U25=$X$1,Mens!F25,""),"")</f>
        <v/>
      </c>
      <c r="Y25" s="7" t="str">
        <f>IFERROR(IF($U25=$Y$1,Mens!F25,""),"")</f>
        <v/>
      </c>
      <c r="Z25" s="7" t="str">
        <f>IFERROR(IF(U25=$Z$1,Mens!F25,""),"")</f>
        <v/>
      </c>
      <c r="AA25" s="3" t="s">
        <v>25</v>
      </c>
      <c r="AB25" s="234"/>
      <c r="AC25" s="16" t="str">
        <f>IF(AD25="-","-","4th")</f>
        <v>-</v>
      </c>
      <c r="AD25" s="16" t="str">
        <f>IFERROR(INDEX(Mens!B:F,MATCH(AF25,Mens!F:F,0),1),"-")</f>
        <v>-</v>
      </c>
      <c r="AE25" s="16" t="str">
        <f>IFERROR(INDEX(Mens!B:F,MATCH(AF25,Mens!F:F,0),2),"-")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>
      <c r="A26" s="18" t="str">
        <f>IF(B26="","",Draw!AC26)</f>
        <v/>
      </c>
      <c r="B26" s="19" t="str">
        <f>IFERROR(Draw!AD26,"")</f>
        <v/>
      </c>
      <c r="C26" s="19" t="str">
        <f>IFERROR(Draw!AE26,"")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U26" s="3" t="str">
        <f>IFERROR(VLOOKUP(Mens!F26,$AB$3:$AC$5,2,TRUE),"")</f>
        <v/>
      </c>
      <c r="V26" s="7" t="str">
        <f>IFERROR(IF(U26=$V$1,Mens!F26,""),"")</f>
        <v/>
      </c>
      <c r="W26" s="7" t="str">
        <f>IFERROR(IF(U26=$W$1,Mens!F26,""),"")</f>
        <v/>
      </c>
      <c r="X26" s="7" t="str">
        <f>IFERROR(IF(U26=$X$1,Mens!F26,""),"")</f>
        <v/>
      </c>
      <c r="Y26" s="7" t="str">
        <f>IFERROR(IF($U26=$Y$1,Mens!F26,""),"")</f>
        <v/>
      </c>
      <c r="Z26" s="7" t="str">
        <f>IFERROR(IF(U26=$Z$1,Mens!F26,""),"")</f>
        <v/>
      </c>
      <c r="AA26" s="3" t="s">
        <v>26</v>
      </c>
      <c r="AB26" s="234"/>
      <c r="AC26" s="16" t="str">
        <f>IF(AD26="-","-","5th")</f>
        <v>-</v>
      </c>
      <c r="AD26" s="16" t="str">
        <f>IFERROR(INDEX(Mens!B:F,MATCH(AF26,Mens!F:F,0),1),"-")</f>
        <v>-</v>
      </c>
      <c r="AE26" s="16" t="str">
        <f>IFERROR(INDEX(Mens!B:F,MATCH(AF26,Mens!F:F,0),2),"-")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>
      <c r="A27" s="18" t="str">
        <f>IF(B27="","",Draw!AC27)</f>
        <v/>
      </c>
      <c r="B27" s="19" t="str">
        <f>IFERROR(Draw!AD27,"")</f>
        <v/>
      </c>
      <c r="C27" s="19" t="str">
        <f>IFERROR(Draw!AE27,"")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U27" s="3" t="str">
        <f>IFERROR(VLOOKUP(Mens!F27,$AB$3:$AC$5,2,TRUE),"")</f>
        <v/>
      </c>
      <c r="V27" s="7" t="str">
        <f>IFERROR(IF(U27=$V$1,Mens!F27,""),"")</f>
        <v/>
      </c>
      <c r="W27" s="7" t="str">
        <f>IFERROR(IF(U27=$W$1,Mens!F27,""),"")</f>
        <v/>
      </c>
      <c r="X27" s="7" t="str">
        <f>IFERROR(IF(U27=$X$1,Mens!F27,""),"")</f>
        <v/>
      </c>
      <c r="Y27" s="7" t="str">
        <f>IFERROR(IF($U27=$Y$1,Mens!F27,""),"")</f>
        <v/>
      </c>
      <c r="Z27" s="7" t="str">
        <f>IFERROR(IF(U27=$Z$1,Mens!F27,""),"")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IF(B28="","",Draw!AC28)</f>
        <v/>
      </c>
      <c r="B28" s="19" t="str">
        <f>IFERROR(Draw!AD28,"")</f>
        <v/>
      </c>
      <c r="C28" s="19" t="str">
        <f>IFERROR(Draw!AE28,"")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U28" s="3" t="str">
        <f>IFERROR(VLOOKUP(Mens!F28,$AB$3:$AC$5,2,TRUE),"")</f>
        <v/>
      </c>
      <c r="V28" s="7" t="str">
        <f>IFERROR(IF(U28=$V$1,Mens!F28,""),"")</f>
        <v/>
      </c>
      <c r="W28" s="7" t="str">
        <f>IFERROR(IF(U28=$W$1,Mens!F28,""),"")</f>
        <v/>
      </c>
      <c r="X28" s="7" t="str">
        <f>IFERROR(IF(U28=$X$1,Mens!F28,""),"")</f>
        <v/>
      </c>
      <c r="Y28" s="7" t="str">
        <f>IFERROR(IF($U28=$Y$1,Mens!F28,""),"")</f>
        <v/>
      </c>
      <c r="Z28" s="7" t="str">
        <f>IFERROR(IF(U28=$Z$1,Mens!F28,""),"")</f>
        <v/>
      </c>
      <c r="AA28" s="3" t="s">
        <v>20</v>
      </c>
      <c r="AB28" s="234" t="s">
        <v>6</v>
      </c>
      <c r="AC28" s="16"/>
      <c r="AD28" s="16"/>
      <c r="AE28" s="16"/>
      <c r="AF28" s="4"/>
      <c r="AG28" s="154"/>
      <c r="AH28">
        <v>1</v>
      </c>
      <c r="AI28"/>
      <c r="AJ28"/>
    </row>
    <row r="29" spans="1:36">
      <c r="A29" s="18" t="str">
        <f>IF(B29="","",Draw!AC29)</f>
        <v/>
      </c>
      <c r="B29" s="19" t="str">
        <f>IFERROR(Draw!AD29,"")</f>
        <v/>
      </c>
      <c r="C29" s="19" t="str">
        <f>IFERROR(Draw!AE29,"")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U29" s="3" t="str">
        <f>IFERROR(VLOOKUP(Mens!F29,$AB$3:$AC$5,2,TRUE),"")</f>
        <v/>
      </c>
      <c r="V29" s="7" t="str">
        <f>IFERROR(IF(U29=$V$1,Mens!F29,""),"")</f>
        <v/>
      </c>
      <c r="W29" s="7" t="str">
        <f>IFERROR(IF(U29=$W$1,Mens!F29,""),"")</f>
        <v/>
      </c>
      <c r="X29" s="7" t="str">
        <f>IFERROR(IF(U29=$X$1,Mens!F29,""),"")</f>
        <v/>
      </c>
      <c r="Y29" s="7" t="str">
        <f>IFERROR(IF($U29=$Y$1,Mens!F29,""),"")</f>
        <v/>
      </c>
      <c r="Z29" s="7" t="str">
        <f>IFERROR(IF(U29=$Z$1,Mens!F29,""),"")</f>
        <v/>
      </c>
      <c r="AA29" s="3" t="s">
        <v>21</v>
      </c>
      <c r="AB29" s="234"/>
      <c r="AC29" s="16"/>
      <c r="AD29" s="16"/>
      <c r="AE29" s="16"/>
      <c r="AF29" s="4"/>
      <c r="AG29" s="154"/>
      <c r="AH29">
        <v>2</v>
      </c>
      <c r="AI29"/>
      <c r="AJ29"/>
    </row>
    <row r="30" spans="1:36">
      <c r="A30" s="18" t="str">
        <f>IF(B30="","",Draw!AC30)</f>
        <v/>
      </c>
      <c r="B30" s="19" t="str">
        <f>IFERROR(Draw!AD30,"")</f>
        <v/>
      </c>
      <c r="C30" s="19" t="str">
        <f>IFERROR(Draw!AE30,"")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U30" s="3" t="str">
        <f>IFERROR(VLOOKUP(Mens!F30,$AB$3:$AC$5,2,TRUE),"")</f>
        <v/>
      </c>
      <c r="V30" s="7" t="str">
        <f>IFERROR(IF(U30=$V$1,Mens!F30,""),"")</f>
        <v/>
      </c>
      <c r="W30" s="7" t="str">
        <f>IFERROR(IF(U30=$W$1,Mens!F30,""),"")</f>
        <v/>
      </c>
      <c r="X30" s="7" t="str">
        <f>IFERROR(IF(U30=$X$1,Mens!F30,""),"")</f>
        <v/>
      </c>
      <c r="Y30" s="7" t="str">
        <f>IFERROR(IF($U30=$Y$1,Mens!F30,""),"")</f>
        <v/>
      </c>
      <c r="Z30" s="7" t="str">
        <f>IFERROR(IF(U30=$Z$1,Mens!F30,""),"")</f>
        <v/>
      </c>
      <c r="AA30" s="3" t="s">
        <v>24</v>
      </c>
      <c r="AB30" s="234"/>
      <c r="AC30" s="16"/>
      <c r="AD30" s="16"/>
      <c r="AE30" s="16"/>
      <c r="AF30" s="4"/>
      <c r="AG30" s="154"/>
      <c r="AH30">
        <v>3</v>
      </c>
      <c r="AI30"/>
      <c r="AJ30"/>
    </row>
    <row r="31" spans="1:36">
      <c r="A31" s="18" t="str">
        <f>IF(B31="","",Draw!AC31)</f>
        <v/>
      </c>
      <c r="B31" s="19" t="str">
        <f>IFERROR(Draw!AD31,"")</f>
        <v/>
      </c>
      <c r="C31" s="19" t="str">
        <f>IFERROR(Draw!AE31,"")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U31" s="3" t="str">
        <f>IFERROR(VLOOKUP(Mens!F31,$AB$3:$AC$5,2,TRUE),"")</f>
        <v/>
      </c>
      <c r="V31" s="7" t="str">
        <f>IFERROR(IF(U31=$V$1,Mens!F31,""),"")</f>
        <v/>
      </c>
      <c r="W31" s="7" t="str">
        <f>IFERROR(IF(U31=$W$1,Mens!F31,""),"")</f>
        <v/>
      </c>
      <c r="X31" s="7" t="str">
        <f>IFERROR(IF(U31=$X$1,Mens!F31,""),"")</f>
        <v/>
      </c>
      <c r="Y31" s="7" t="str">
        <f>IFERROR(IF($U31=$Y$1,Mens!F31,""),"")</f>
        <v/>
      </c>
      <c r="Z31" s="7" t="str">
        <f>IFERROR(IF(U31=$Z$1,Mens!F31,""),"")</f>
        <v/>
      </c>
      <c r="AA31" s="3" t="s">
        <v>25</v>
      </c>
      <c r="AB31" s="234"/>
      <c r="AC31" s="16"/>
      <c r="AD31" s="16"/>
      <c r="AE31" s="16"/>
      <c r="AF31" s="4"/>
      <c r="AG31" s="154"/>
      <c r="AH31">
        <v>4</v>
      </c>
      <c r="AI31"/>
      <c r="AJ31"/>
    </row>
    <row r="32" spans="1:36">
      <c r="A32" s="18" t="str">
        <f>IF(B32="","",Draw!AC32)</f>
        <v/>
      </c>
      <c r="B32" s="19" t="str">
        <f>IFERROR(Draw!AD32,"")</f>
        <v/>
      </c>
      <c r="C32" s="19" t="str">
        <f>IFERROR(Draw!AE32,"")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U32" s="3" t="str">
        <f>IFERROR(VLOOKUP(Mens!F32,$AB$3:$AC$5,2,TRUE),"")</f>
        <v/>
      </c>
      <c r="V32" s="7" t="str">
        <f>IFERROR(IF(U32=$V$1,Mens!F32,""),"")</f>
        <v/>
      </c>
      <c r="W32" s="7" t="str">
        <f>IFERROR(IF(U32=$W$1,Mens!F32,""),"")</f>
        <v/>
      </c>
      <c r="X32" s="7" t="str">
        <f>IFERROR(IF(U32=$X$1,Mens!F32,""),"")</f>
        <v/>
      </c>
      <c r="Y32" s="7" t="str">
        <f>IFERROR(IF($U32=$Y$1,Mens!F32,""),"")</f>
        <v/>
      </c>
      <c r="Z32" s="7" t="str">
        <f>IFERROR(IF(U32=$Z$1,Mens!F32,""),"")</f>
        <v/>
      </c>
      <c r="AA32" s="3" t="s">
        <v>26</v>
      </c>
      <c r="AB32" s="234"/>
      <c r="AC32" s="16"/>
      <c r="AD32" s="16"/>
      <c r="AE32" s="16"/>
      <c r="AF32" s="4"/>
      <c r="AG32" s="154"/>
      <c r="AH32">
        <v>5</v>
      </c>
      <c r="AI32"/>
      <c r="AJ32"/>
    </row>
    <row r="33" spans="1:36">
      <c r="A33" s="18" t="str">
        <f>IF(B33="","",Draw!AC33)</f>
        <v/>
      </c>
      <c r="B33" s="19" t="str">
        <f>IFERROR(Draw!AD33,"")</f>
        <v/>
      </c>
      <c r="C33" s="19" t="str">
        <f>IFERROR(Draw!AE33,"")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IFERROR(VLOOKUP(Mens!F33,$AB$3:$AC$5,2,TRUE),"")</f>
        <v/>
      </c>
      <c r="V33" s="7" t="str">
        <f>IFERROR(IF(U33=$V$1,Mens!F33,""),"")</f>
        <v/>
      </c>
      <c r="W33" s="7" t="str">
        <f>IFERROR(IF(U33=$W$1,Mens!F33,""),"")</f>
        <v/>
      </c>
      <c r="X33" s="7" t="str">
        <f>IFERROR(IF(U33=$X$1,Mens!F33,""),"")</f>
        <v/>
      </c>
      <c r="Y33" s="7" t="str">
        <f>IFERROR(IF($U33=$Y$1,Mens!F33,""),"")</f>
        <v/>
      </c>
      <c r="Z33" s="7" t="str">
        <f>IFERROR(IF(U33=$Z$1,Mens!F33,""),"")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IF(B34="","",Draw!AC34)</f>
        <v/>
      </c>
      <c r="B34" s="19" t="str">
        <f>IFERROR(Draw!AD34,"")</f>
        <v/>
      </c>
      <c r="C34" s="19" t="str">
        <f>IFERROR(Draw!AE34,"")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IFERROR(VLOOKUP(Mens!F34,$AB$3:$AC$5,2,TRUE),"")</f>
        <v/>
      </c>
      <c r="V34" s="7" t="str">
        <f>IFERROR(IF(U34=$V$1,Mens!F34,""),"")</f>
        <v/>
      </c>
      <c r="W34" s="7" t="str">
        <f>IFERROR(IF(U34=$W$1,Mens!F34,""),"")</f>
        <v/>
      </c>
      <c r="X34" s="7" t="str">
        <f>IFERROR(IF(U34=$X$1,Mens!F34,""),"")</f>
        <v/>
      </c>
      <c r="Y34" s="7" t="str">
        <f>IFERROR(IF($U34=$Y$1,Mens!F34,""),"")</f>
        <v/>
      </c>
      <c r="Z34" s="7" t="str">
        <f>IFERROR(IF(U34=$Z$1,Mens!F34,""),"")</f>
        <v/>
      </c>
      <c r="AA34" s="3" t="s">
        <v>20</v>
      </c>
      <c r="AB34" s="234" t="s">
        <v>13</v>
      </c>
      <c r="AC34" s="16"/>
      <c r="AD34" s="16"/>
      <c r="AE34" s="16"/>
      <c r="AF34" s="4"/>
      <c r="AG34" s="154"/>
      <c r="AH34">
        <v>1</v>
      </c>
      <c r="AI34"/>
      <c r="AJ34"/>
    </row>
    <row r="35" spans="1:36">
      <c r="A35" s="18" t="str">
        <f>IF(B35="","",Draw!AC35)</f>
        <v/>
      </c>
      <c r="B35" s="19" t="str">
        <f>IFERROR(Draw!AD35,"")</f>
        <v/>
      </c>
      <c r="C35" s="19" t="str">
        <f>IFERROR(Draw!AE35,"")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IFERROR(VLOOKUP(Mens!F35,$AB$3:$AC$5,2,TRUE),"")</f>
        <v/>
      </c>
      <c r="V35" s="7" t="str">
        <f>IFERROR(IF(U35=$V$1,Mens!F35,""),"")</f>
        <v/>
      </c>
      <c r="W35" s="7" t="str">
        <f>IFERROR(IF(U35=$W$1,Mens!F35,""),"")</f>
        <v/>
      </c>
      <c r="X35" s="7" t="str">
        <f>IFERROR(IF(U35=$X$1,Mens!F35,""),"")</f>
        <v/>
      </c>
      <c r="Y35" s="7" t="str">
        <f>IFERROR(IF($U35=$Y$1,Mens!F35,""),"")</f>
        <v/>
      </c>
      <c r="Z35" s="7" t="str">
        <f>IFERROR(IF(U35=$Z$1,Mens!F35,""),"")</f>
        <v/>
      </c>
      <c r="AA35" s="3" t="s">
        <v>21</v>
      </c>
      <c r="AB35" s="234"/>
      <c r="AC35" s="16"/>
      <c r="AD35" s="16"/>
      <c r="AE35" s="16"/>
      <c r="AF35" s="4"/>
      <c r="AG35" s="154"/>
      <c r="AH35">
        <v>2</v>
      </c>
      <c r="AI35"/>
      <c r="AJ35"/>
    </row>
    <row r="36" spans="1:36">
      <c r="A36" s="18" t="str">
        <f>IF(B36="","",Draw!AC36)</f>
        <v/>
      </c>
      <c r="B36" s="19" t="str">
        <f>IFERROR(Draw!AD36,"")</f>
        <v/>
      </c>
      <c r="C36" s="19" t="str">
        <f>IFERROR(Draw!AE36,"")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IFERROR(VLOOKUP(Mens!F36,$AB$3:$AC$5,2,TRUE),"")</f>
        <v/>
      </c>
      <c r="V36" s="7" t="str">
        <f>IFERROR(IF(U36=$V$1,Mens!F36,""),"")</f>
        <v/>
      </c>
      <c r="W36" s="7" t="str">
        <f>IFERROR(IF(U36=$W$1,Mens!F36,""),"")</f>
        <v/>
      </c>
      <c r="X36" s="7" t="str">
        <f>IFERROR(IF(U36=$X$1,Mens!F36,""),"")</f>
        <v/>
      </c>
      <c r="Y36" s="7" t="str">
        <f>IFERROR(IF($U36=$Y$1,Mens!F36,""),"")</f>
        <v/>
      </c>
      <c r="Z36" s="7" t="str">
        <f>IFERROR(IF(U36=$Z$1,Mens!F36,""),"")</f>
        <v/>
      </c>
      <c r="AA36" s="3" t="s">
        <v>24</v>
      </c>
      <c r="AB36" s="234"/>
      <c r="AC36" s="16"/>
      <c r="AD36" s="16"/>
      <c r="AE36" s="16"/>
      <c r="AF36" s="4"/>
      <c r="AG36" s="154"/>
      <c r="AH36">
        <v>3</v>
      </c>
      <c r="AI36"/>
      <c r="AJ36"/>
    </row>
    <row r="37" spans="1:36">
      <c r="A37" s="18" t="str">
        <f>IF(B37="","",Draw!AC37)</f>
        <v/>
      </c>
      <c r="B37" s="19" t="str">
        <f>IFERROR(Draw!AD37,"")</f>
        <v/>
      </c>
      <c r="C37" s="19" t="str">
        <f>IFERROR(Draw!AE37,"")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IFERROR(VLOOKUP(Mens!F37,$AB$3:$AC$5,2,TRUE),"")</f>
        <v/>
      </c>
      <c r="V37" s="7" t="str">
        <f>IFERROR(IF(U37=$V$1,Mens!F37,""),"")</f>
        <v/>
      </c>
      <c r="W37" s="7" t="str">
        <f>IFERROR(IF(U37=$W$1,Mens!F37,""),"")</f>
        <v/>
      </c>
      <c r="X37" s="7" t="str">
        <f>IFERROR(IF(U37=$X$1,Mens!F37,""),"")</f>
        <v/>
      </c>
      <c r="Y37" s="7" t="str">
        <f>IFERROR(IF($U37=$Y$1,Mens!F37,""),"")</f>
        <v/>
      </c>
      <c r="Z37" s="7" t="str">
        <f>IFERROR(IF(U37=$Z$1,Mens!F37,""),"")</f>
        <v/>
      </c>
      <c r="AA37" s="3" t="s">
        <v>25</v>
      </c>
      <c r="AB37" s="234"/>
      <c r="AC37" s="16"/>
      <c r="AD37" s="16"/>
      <c r="AE37" s="16"/>
      <c r="AF37" s="4"/>
      <c r="AG37" s="154"/>
      <c r="AH37">
        <v>4</v>
      </c>
      <c r="AI37"/>
      <c r="AJ37"/>
    </row>
    <row r="38" spans="1:36" ht="16.5" thickBot="1">
      <c r="A38" s="18" t="str">
        <f>IF(B38="","",Draw!AC38)</f>
        <v/>
      </c>
      <c r="B38" s="19" t="str">
        <f>IFERROR(Draw!AD38,"")</f>
        <v/>
      </c>
      <c r="C38" s="19" t="str">
        <f>IFERROR(Draw!AE38,"")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IFERROR(VLOOKUP(Mens!F38,$AB$3:$AC$5,2,TRUE),"")</f>
        <v/>
      </c>
      <c r="V38" s="7" t="str">
        <f>IFERROR(IF(U38=$V$1,Mens!F38,""),"")</f>
        <v/>
      </c>
      <c r="W38" s="7" t="str">
        <f>IFERROR(IF(U38=$W$1,Mens!F38,""),"")</f>
        <v/>
      </c>
      <c r="X38" s="7" t="str">
        <f>IFERROR(IF(U38=$X$1,Mens!F38,""),"")</f>
        <v/>
      </c>
      <c r="Y38" s="7" t="str">
        <f>IFERROR(IF($U38=$Y$1,Mens!F38,""),"")</f>
        <v/>
      </c>
      <c r="Z38" s="7" t="str">
        <f>IFERROR(IF(U38=$Z$1,Mens!F38,""),"")</f>
        <v/>
      </c>
      <c r="AA38" s="3" t="s">
        <v>26</v>
      </c>
      <c r="AB38" s="235"/>
      <c r="AC38" s="15"/>
      <c r="AD38" s="15"/>
      <c r="AE38" s="15"/>
      <c r="AF38" s="69"/>
      <c r="AG38" s="155"/>
      <c r="AH38">
        <v>5</v>
      </c>
      <c r="AI38"/>
      <c r="AJ38"/>
    </row>
    <row r="39" spans="1:36">
      <c r="A39" s="18" t="str">
        <f>IF(B39="","",Draw!AC39)</f>
        <v/>
      </c>
      <c r="B39" s="19" t="str">
        <f>IFERROR(Draw!AD39,"")</f>
        <v/>
      </c>
      <c r="C39" s="19" t="str">
        <f>IFERROR(Draw!AE39,"")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IFERROR(VLOOKUP(Mens!F39,$AB$3:$AC$5,2,TRUE),"")</f>
        <v/>
      </c>
      <c r="V39" s="7" t="str">
        <f>IFERROR(IF(U39=$V$1,Mens!F39,""),"")</f>
        <v/>
      </c>
      <c r="W39" s="7" t="str">
        <f>IFERROR(IF(U39=$W$1,Mens!F39,""),"")</f>
        <v/>
      </c>
      <c r="X39" s="7" t="str">
        <f>IFERROR(IF(U39=$X$1,Mens!F39,""),"")</f>
        <v/>
      </c>
      <c r="Y39" s="7" t="str">
        <f>IFERROR(IF($U39=$Y$1,Mens!F39,""),"")</f>
        <v/>
      </c>
      <c r="Z39" s="7" t="str">
        <f>IFERROR(IF(U39=$Z$1,Mens!F39,""),"")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IF(B40="","",Draw!AC40)</f>
        <v/>
      </c>
      <c r="B40" s="19" t="str">
        <f>IFERROR(Draw!AD40,"")</f>
        <v/>
      </c>
      <c r="C40" s="19" t="str">
        <f>IFERROR(Draw!AE40,"")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IFERROR(VLOOKUP(Mens!F40,$AB$3:$AC$5,2,TRUE),"")</f>
        <v/>
      </c>
      <c r="V40" s="7" t="str">
        <f>IFERROR(IF(U40=$V$1,Mens!F40,""),"")</f>
        <v/>
      </c>
      <c r="W40" s="7" t="str">
        <f>IFERROR(IF(U40=$W$1,Mens!F40,""),"")</f>
        <v/>
      </c>
      <c r="X40" s="7" t="str">
        <f>IFERROR(IF(U40=$X$1,Mens!F40,""),"")</f>
        <v/>
      </c>
      <c r="Y40" s="7" t="str">
        <f>IFERROR(IF($U40=$Y$1,Mens!F40,""),"")</f>
        <v/>
      </c>
      <c r="Z40" s="7" t="str">
        <f>IFERROR(IF(U40=$Z$1,Mens!F40,""),"")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IF(B41="","",Draw!AC41)</f>
        <v/>
      </c>
      <c r="B41" s="19" t="str">
        <f>IFERROR(Draw!AD41,"")</f>
        <v/>
      </c>
      <c r="C41" s="19" t="str">
        <f>IFERROR(Draw!AE41,"")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IFERROR(VLOOKUP(Mens!F41,$AB$3:$AC$5,2,TRUE),"")</f>
        <v/>
      </c>
      <c r="V41" s="7" t="str">
        <f>IFERROR(IF(U41=$V$1,Mens!F41,""),"")</f>
        <v/>
      </c>
      <c r="W41" s="7" t="str">
        <f>IFERROR(IF(U41=$W$1,Mens!F41,""),"")</f>
        <v/>
      </c>
      <c r="X41" s="7" t="str">
        <f>IFERROR(IF(U41=$X$1,Mens!F41,""),"")</f>
        <v/>
      </c>
      <c r="Y41" s="7" t="str">
        <f>IFERROR(IF($U41=$Y$1,Mens!F41,""),"")</f>
        <v/>
      </c>
      <c r="Z41" s="7" t="str">
        <f>IFERROR(IF(U41=$Z$1,Mens!F41,""),"")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IF(B42="","",Draw!AC42)</f>
        <v/>
      </c>
      <c r="B42" s="19" t="str">
        <f>IFERROR(Draw!AD42,"")</f>
        <v/>
      </c>
      <c r="C42" s="19" t="str">
        <f>IFERROR(Draw!AE42,"")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IFERROR(VLOOKUP(Mens!F42,$AB$3:$AC$5,2,TRUE),"")</f>
        <v/>
      </c>
      <c r="V42" s="7" t="str">
        <f>IFERROR(IF(U42=$V$1,Mens!F42,""),"")</f>
        <v/>
      </c>
      <c r="W42" s="7" t="str">
        <f>IFERROR(IF(U42=$W$1,Mens!F42,""),"")</f>
        <v/>
      </c>
      <c r="X42" s="7" t="str">
        <f>IFERROR(IF(U42=$X$1,Mens!F42,""),"")</f>
        <v/>
      </c>
      <c r="Y42" s="7" t="str">
        <f>IFERROR(IF($U42=$Y$1,Mens!F42,""),"")</f>
        <v/>
      </c>
      <c r="Z42" s="7" t="str">
        <f>IFERROR(IF(U42=$Z$1,Mens!F42,""),"")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IF(B43="","",Draw!AC43)</f>
        <v/>
      </c>
      <c r="B43" s="19" t="str">
        <f>IFERROR(Draw!AD43,"")</f>
        <v/>
      </c>
      <c r="C43" s="19" t="str">
        <f>IFERROR(Draw!AE43,"")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IFERROR(VLOOKUP(Mens!F43,$AB$3:$AC$5,2,TRUE),"")</f>
        <v/>
      </c>
      <c r="V43" s="7" t="str">
        <f>IFERROR(IF(U43=$V$1,Mens!F43,""),"")</f>
        <v/>
      </c>
      <c r="W43" s="7" t="str">
        <f>IFERROR(IF(U43=$W$1,Mens!F43,""),"")</f>
        <v/>
      </c>
      <c r="X43" s="7" t="str">
        <f>IFERROR(IF(U43=$X$1,Mens!F43,""),"")</f>
        <v/>
      </c>
      <c r="Y43" s="7" t="str">
        <f>IFERROR(IF($U43=$Y$1,Mens!F43,""),"")</f>
        <v/>
      </c>
      <c r="Z43" s="7" t="str">
        <f>IFERROR(IF(U43=$Z$1,Mens!F43,""),"")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IF(B44="","",Draw!AC44)</f>
        <v/>
      </c>
      <c r="B44" s="19" t="str">
        <f>IFERROR(Draw!AD44,"")</f>
        <v/>
      </c>
      <c r="C44" s="19" t="str">
        <f>IFERROR(Draw!AE44,"")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IFERROR(VLOOKUP(Mens!F44,$AB$3:$AC$5,2,TRUE),"")</f>
        <v/>
      </c>
      <c r="V44" s="7" t="str">
        <f>IFERROR(IF(U44=$V$1,Mens!F44,""),"")</f>
        <v/>
      </c>
      <c r="W44" s="7" t="str">
        <f>IFERROR(IF(U44=$W$1,Mens!F44,""),"")</f>
        <v/>
      </c>
      <c r="X44" s="7" t="str">
        <f>IFERROR(IF(U44=$X$1,Mens!F44,""),"")</f>
        <v/>
      </c>
      <c r="Y44" s="7" t="str">
        <f>IFERROR(IF($U44=$Y$1,Mens!F44,""),"")</f>
        <v/>
      </c>
      <c r="Z44" s="7" t="str">
        <f>IFERROR(IF(U44=$Z$1,Mens!F44,""),"")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IF(B45="","",Draw!AC45)</f>
        <v/>
      </c>
      <c r="B45" s="19" t="str">
        <f>IFERROR(Draw!AD45,"")</f>
        <v/>
      </c>
      <c r="C45" s="19" t="str">
        <f>IFERROR(Draw!AE45,"")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IFERROR(VLOOKUP(Mens!F45,$AB$3:$AC$5,2,TRUE),"")</f>
        <v/>
      </c>
      <c r="V45" s="7" t="str">
        <f>IFERROR(IF(U45=$V$1,Mens!F45,""),"")</f>
        <v/>
      </c>
      <c r="W45" s="7" t="str">
        <f>IFERROR(IF(U45=$W$1,Mens!F45,""),"")</f>
        <v/>
      </c>
      <c r="X45" s="7" t="str">
        <f>IFERROR(IF(U45=$X$1,Mens!F45,""),"")</f>
        <v/>
      </c>
      <c r="Y45" s="7" t="str">
        <f>IFERROR(IF($U45=$Y$1,Mens!F45,""),"")</f>
        <v/>
      </c>
      <c r="Z45" s="7" t="str">
        <f>IFERROR(IF(U45=$Z$1,Mens!F45,""),"")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IF(B46="","",Draw!AC46)</f>
        <v/>
      </c>
      <c r="B46" s="19" t="str">
        <f>IFERROR(Draw!AD46,"")</f>
        <v/>
      </c>
      <c r="C46" s="19" t="str">
        <f>IFERROR(Draw!AE46,"")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IFERROR(VLOOKUP(Mens!F46,$AB$3:$AC$5,2,TRUE),"")</f>
        <v/>
      </c>
      <c r="V46" s="7" t="str">
        <f>IFERROR(IF(U46=$V$1,Mens!F46,""),"")</f>
        <v/>
      </c>
      <c r="W46" s="7" t="str">
        <f>IFERROR(IF(U46=$W$1,Mens!F46,""),"")</f>
        <v/>
      </c>
      <c r="X46" s="7" t="str">
        <f>IFERROR(IF(U46=$X$1,Mens!F46,""),"")</f>
        <v/>
      </c>
      <c r="Y46" s="7" t="str">
        <f>IFERROR(IF($U46=$Y$1,Mens!F46,""),"")</f>
        <v/>
      </c>
      <c r="Z46" s="7" t="str">
        <f>IFERROR(IF(U46=$Z$1,Mens!F46,""),"")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IF(B47="","",Draw!AC47)</f>
        <v/>
      </c>
      <c r="B47" s="19" t="str">
        <f>IFERROR(Draw!AD47,"")</f>
        <v/>
      </c>
      <c r="C47" s="19" t="str">
        <f>IFERROR(Draw!AE47,"")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IFERROR(VLOOKUP(Mens!F47,$AB$3:$AC$5,2,TRUE),"")</f>
        <v/>
      </c>
      <c r="V47" s="7" t="str">
        <f>IFERROR(IF(U47=$V$1,Mens!F47,""),"")</f>
        <v/>
      </c>
      <c r="W47" s="7" t="str">
        <f>IFERROR(IF(U47=$W$1,Mens!F47,""),"")</f>
        <v/>
      </c>
      <c r="X47" s="7" t="str">
        <f>IFERROR(IF(U47=$X$1,Mens!F47,""),"")</f>
        <v/>
      </c>
      <c r="Y47" s="7" t="str">
        <f>IFERROR(IF($U47=$Y$1,Mens!F47,""),"")</f>
        <v/>
      </c>
      <c r="Z47" s="7" t="str">
        <f>IFERROR(IF(U47=$Z$1,Mens!F47,""),"")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IF(B48="","",Draw!AC48)</f>
        <v/>
      </c>
      <c r="B48" s="19" t="str">
        <f>IFERROR(Draw!AD48,"")</f>
        <v/>
      </c>
      <c r="C48" s="19" t="str">
        <f>IFERROR(Draw!AE48,"")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IFERROR(VLOOKUP(Mens!F48,$AB$3:$AC$5,2,TRUE),"")</f>
        <v/>
      </c>
      <c r="V48" s="7" t="str">
        <f>IFERROR(IF(U48=$V$1,Mens!F48,""),"")</f>
        <v/>
      </c>
      <c r="W48" s="7" t="str">
        <f>IFERROR(IF(U48=$W$1,Mens!F48,""),"")</f>
        <v/>
      </c>
      <c r="X48" s="7" t="str">
        <f>IFERROR(IF(U48=$X$1,Mens!F48,""),"")</f>
        <v/>
      </c>
      <c r="Y48" s="7" t="str">
        <f>IFERROR(IF($U48=$Y$1,Mens!F48,""),"")</f>
        <v/>
      </c>
      <c r="Z48" s="7" t="str">
        <f>IFERROR(IF(U48=$Z$1,Mens!F48,""),"")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IF(B49="","",Draw!AC49)</f>
        <v/>
      </c>
      <c r="B49" s="19" t="str">
        <f>IFERROR(Draw!AD49,"")</f>
        <v/>
      </c>
      <c r="C49" s="19" t="str">
        <f>IFERROR(Draw!AE49,"")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IFERROR(VLOOKUP(Mens!F49,$AB$3:$AC$5,2,TRUE),"")</f>
        <v/>
      </c>
      <c r="V49" s="7" t="str">
        <f>IFERROR(IF(U49=$V$1,Mens!F49,""),"")</f>
        <v/>
      </c>
      <c r="W49" s="7" t="str">
        <f>IFERROR(IF(U49=$W$1,Mens!F49,""),"")</f>
        <v/>
      </c>
      <c r="X49" s="7" t="str">
        <f>IFERROR(IF(U49=$X$1,Mens!F49,""),"")</f>
        <v/>
      </c>
      <c r="Y49" s="7" t="str">
        <f>IFERROR(IF($U49=$Y$1,Mens!F49,""),"")</f>
        <v/>
      </c>
      <c r="Z49" s="7" t="str">
        <f>IFERROR(IF(U49=$Z$1,Mens!F49,""),"")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IF(B50="","",Draw!AC50)</f>
        <v/>
      </c>
      <c r="B50" s="19" t="str">
        <f>IFERROR(Draw!AD50,"")</f>
        <v/>
      </c>
      <c r="C50" s="19" t="str">
        <f>IFERROR(Draw!AE50,"")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IFERROR(VLOOKUP(Mens!F50,$AB$3:$AC$5,2,TRUE),"")</f>
        <v/>
      </c>
      <c r="V50" s="7" t="str">
        <f>IFERROR(IF(U50=$V$1,Mens!F50,""),"")</f>
        <v/>
      </c>
      <c r="W50" s="7" t="str">
        <f>IFERROR(IF(U50=$W$1,Mens!F50,""),"")</f>
        <v/>
      </c>
      <c r="X50" s="7" t="str">
        <f>IFERROR(IF(U50=$X$1,Mens!F50,""),"")</f>
        <v/>
      </c>
      <c r="Y50" s="7" t="str">
        <f>IFERROR(IF($U50=$Y$1,Mens!F50,""),"")</f>
        <v/>
      </c>
      <c r="Z50" s="7" t="str">
        <f>IFERROR(IF(U50=$Z$1,Mens!F50,""),"")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IF(B51="","",Draw!AC51)</f>
        <v/>
      </c>
      <c r="B51" s="19" t="str">
        <f>IFERROR(Draw!AD51,"")</f>
        <v/>
      </c>
      <c r="C51" s="19" t="str">
        <f>IFERROR(Draw!AE51,"")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IFERROR(VLOOKUP(Mens!F51,$AB$3:$AC$5,2,TRUE),"")</f>
        <v/>
      </c>
      <c r="V51" s="7" t="str">
        <f>IFERROR(IF(U51=$V$1,Mens!F51,""),"")</f>
        <v/>
      </c>
      <c r="W51" s="7" t="str">
        <f>IFERROR(IF(U51=$W$1,Mens!F51,""),"")</f>
        <v/>
      </c>
      <c r="X51" s="7" t="str">
        <f>IFERROR(IF(U51=$X$1,Mens!F51,""),"")</f>
        <v/>
      </c>
      <c r="Y51" s="7" t="str">
        <f>IFERROR(IF($U51=$Y$1,Mens!F51,""),"")</f>
        <v/>
      </c>
      <c r="Z51" s="7" t="str">
        <f>IFERROR(IF(U51=$Z$1,Mens!F51,""),"")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IF(B52="","",Draw!AC52)</f>
        <v/>
      </c>
      <c r="B52" s="19" t="str">
        <f>IFERROR(Draw!AD52,"")</f>
        <v/>
      </c>
      <c r="C52" s="19" t="str">
        <f>IFERROR(Draw!AE52,"")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IFERROR(VLOOKUP(Mens!F52,$AB$3:$AC$5,2,TRUE),"")</f>
        <v/>
      </c>
      <c r="V52" s="7" t="str">
        <f>IFERROR(IF(U52=$V$1,Mens!F52,""),"")</f>
        <v/>
      </c>
      <c r="W52" s="7" t="str">
        <f>IFERROR(IF(U52=$W$1,Mens!F52,""),"")</f>
        <v/>
      </c>
      <c r="X52" s="7" t="str">
        <f>IFERROR(IF(U52=$X$1,Mens!F52,""),"")</f>
        <v/>
      </c>
      <c r="Y52" s="7" t="str">
        <f>IFERROR(IF($U52=$Y$1,Mens!F52,""),"")</f>
        <v/>
      </c>
      <c r="Z52" s="7" t="str">
        <f>IFERROR(IF(U52=$Z$1,Mens!F52,""),"")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IF(B53="","",Draw!AC53)</f>
        <v/>
      </c>
      <c r="B53" s="19" t="str">
        <f>IFERROR(Draw!AD53,"")</f>
        <v/>
      </c>
      <c r="C53" s="19" t="str">
        <f>IFERROR(Draw!AE53,"")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IFERROR(VLOOKUP(Mens!F53,$AB$3:$AC$5,2,TRUE),"")</f>
        <v/>
      </c>
      <c r="V53" s="7" t="str">
        <f>IFERROR(IF(U53=$V$1,Mens!F53,""),"")</f>
        <v/>
      </c>
      <c r="W53" s="7" t="str">
        <f>IFERROR(IF(U53=$W$1,Mens!F53,""),"")</f>
        <v/>
      </c>
      <c r="X53" s="7" t="str">
        <f>IFERROR(IF(U53=$X$1,Mens!F53,""),"")</f>
        <v/>
      </c>
      <c r="Y53" s="7" t="str">
        <f>IFERROR(IF($U53=$Y$1,Mens!F53,""),"")</f>
        <v/>
      </c>
      <c r="Z53" s="7" t="str">
        <f>IFERROR(IF(U53=$Z$1,Mens!F53,""),"")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IF(B54="","",Draw!AC54)</f>
        <v/>
      </c>
      <c r="B54" s="19" t="str">
        <f>IFERROR(Draw!AD54,"")</f>
        <v/>
      </c>
      <c r="C54" s="19" t="str">
        <f>IFERROR(Draw!AE54,"")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IFERROR(VLOOKUP(Mens!F54,$AB$3:$AC$5,2,TRUE),"")</f>
        <v/>
      </c>
      <c r="V54" s="7" t="str">
        <f>IFERROR(IF(U54=$V$1,Mens!F54,""),"")</f>
        <v/>
      </c>
      <c r="W54" s="7" t="str">
        <f>IFERROR(IF(U54=$W$1,Mens!F54,""),"")</f>
        <v/>
      </c>
      <c r="X54" s="7" t="str">
        <f>IFERROR(IF(U54=$X$1,Mens!F54,""),"")</f>
        <v/>
      </c>
      <c r="Y54" s="7" t="str">
        <f>IFERROR(IF($U54=$Y$1,Mens!F54,""),"")</f>
        <v/>
      </c>
      <c r="Z54" s="7" t="str">
        <f>IFERROR(IF(U54=$Z$1,Mens!F54,""),"")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IF(B55="","",Draw!AC55)</f>
        <v/>
      </c>
      <c r="B55" s="19" t="str">
        <f>IFERROR(Draw!AD55,"")</f>
        <v/>
      </c>
      <c r="C55" s="19" t="str">
        <f>IFERROR(Draw!AE55,"")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IFERROR(VLOOKUP(Mens!F55,$AB$3:$AC$5,2,TRUE),"")</f>
        <v/>
      </c>
      <c r="V55" s="7" t="str">
        <f>IFERROR(IF(U55=$V$1,Mens!F55,""),"")</f>
        <v/>
      </c>
      <c r="W55" s="7" t="str">
        <f>IFERROR(IF(U55=$W$1,Mens!F55,""),"")</f>
        <v/>
      </c>
      <c r="X55" s="7" t="str">
        <f>IFERROR(IF(U55=$X$1,Mens!F55,""),"")</f>
        <v/>
      </c>
      <c r="Y55" s="7" t="str">
        <f>IFERROR(IF($U55=$Y$1,Mens!F55,""),"")</f>
        <v/>
      </c>
      <c r="Z55" s="7" t="str">
        <f>IFERROR(IF(U55=$Z$1,Mens!F55,""),"")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IF(B56="","",Draw!AC56)</f>
        <v/>
      </c>
      <c r="B56" s="19" t="str">
        <f>IFERROR(Draw!AD56,"")</f>
        <v/>
      </c>
      <c r="C56" s="19" t="str">
        <f>IFERROR(Draw!AE56,"")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IFERROR(VLOOKUP(Mens!F56,$AB$3:$AC$5,2,TRUE),"")</f>
        <v/>
      </c>
      <c r="V56" s="7" t="str">
        <f>IFERROR(IF(U56=$V$1,Mens!F56,""),"")</f>
        <v/>
      </c>
      <c r="W56" s="7" t="str">
        <f>IFERROR(IF(U56=$W$1,Mens!F56,""),"")</f>
        <v/>
      </c>
      <c r="X56" s="7" t="str">
        <f>IFERROR(IF(U56=$X$1,Mens!F56,""),"")</f>
        <v/>
      </c>
      <c r="Y56" s="7" t="str">
        <f>IFERROR(IF($U56=$Y$1,Mens!F56,""),"")</f>
        <v/>
      </c>
      <c r="Z56" s="7" t="str">
        <f>IFERROR(IF(U56=$Z$1,Mens!F56,""),"")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IF(B57="","",Draw!AC57)</f>
        <v/>
      </c>
      <c r="B57" s="19" t="str">
        <f>IFERROR(Draw!AD57,"")</f>
        <v/>
      </c>
      <c r="C57" s="19" t="str">
        <f>IFERROR(Draw!AE57,"")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IFERROR(VLOOKUP(Mens!F57,$AB$3:$AC$5,2,TRUE),"")</f>
        <v/>
      </c>
      <c r="V57" s="7" t="str">
        <f>IFERROR(IF(U57=$V$1,Mens!F57,""),"")</f>
        <v/>
      </c>
      <c r="W57" s="7" t="str">
        <f>IFERROR(IF(U57=$W$1,Mens!F57,""),"")</f>
        <v/>
      </c>
      <c r="X57" s="7" t="str">
        <f>IFERROR(IF(U57=$X$1,Mens!F57,""),"")</f>
        <v/>
      </c>
      <c r="Y57" s="7" t="str">
        <f>IFERROR(IF($U57=$Y$1,Mens!F57,""),"")</f>
        <v/>
      </c>
      <c r="Z57" s="7" t="str">
        <f>IFERROR(IF(U57=$Z$1,Mens!F57,""),"")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IF(B58="","",Draw!AC58)</f>
        <v/>
      </c>
      <c r="B58" s="19" t="str">
        <f>IFERROR(Draw!AD58,"")</f>
        <v/>
      </c>
      <c r="C58" s="19" t="str">
        <f>IFERROR(Draw!AE58,"")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IFERROR(VLOOKUP(Mens!F58,$AB$3:$AC$5,2,TRUE),"")</f>
        <v/>
      </c>
      <c r="V58" s="7" t="str">
        <f>IFERROR(IF(U58=$V$1,Mens!F58,""),"")</f>
        <v/>
      </c>
      <c r="W58" s="7" t="str">
        <f>IFERROR(IF(U58=$W$1,Mens!F58,""),"")</f>
        <v/>
      </c>
      <c r="X58" s="7" t="str">
        <f>IFERROR(IF(U58=$X$1,Mens!F58,""),"")</f>
        <v/>
      </c>
      <c r="Y58" s="7" t="str">
        <f>IFERROR(IF($U58=$Y$1,Mens!F58,""),"")</f>
        <v/>
      </c>
      <c r="Z58" s="7" t="str">
        <f>IFERROR(IF(U58=$Z$1,Mens!F58,""),"")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IF(B59="","",Draw!AC59)</f>
        <v/>
      </c>
      <c r="B59" s="19" t="str">
        <f>IFERROR(Draw!AD59,"")</f>
        <v/>
      </c>
      <c r="C59" s="19" t="str">
        <f>IFERROR(Draw!AE59,"")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IFERROR(VLOOKUP(Mens!F59,$AB$3:$AC$5,2,TRUE),"")</f>
        <v/>
      </c>
      <c r="V59" s="7" t="str">
        <f>IFERROR(IF(U59=$V$1,Mens!F59,""),"")</f>
        <v/>
      </c>
      <c r="W59" s="7" t="str">
        <f>IFERROR(IF(U59=$W$1,Mens!F59,""),"")</f>
        <v/>
      </c>
      <c r="X59" s="7" t="str">
        <f>IFERROR(IF(U59=$X$1,Mens!F59,""),"")</f>
        <v/>
      </c>
      <c r="Y59" s="7" t="str">
        <f>IFERROR(IF($U59=$Y$1,Mens!F59,""),"")</f>
        <v/>
      </c>
      <c r="Z59" s="7" t="str">
        <f>IFERROR(IF(U59=$Z$1,Mens!F59,""),"")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IF(B60="","",Draw!AC60)</f>
        <v/>
      </c>
      <c r="B60" s="19" t="str">
        <f>IFERROR(Draw!AD60,"")</f>
        <v/>
      </c>
      <c r="C60" s="19" t="str">
        <f>IFERROR(Draw!AE60,"")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IFERROR(VLOOKUP(Mens!F60,$AB$3:$AC$5,2,TRUE),"")</f>
        <v/>
      </c>
      <c r="V60" s="7" t="str">
        <f>IFERROR(IF(U60=$V$1,Mens!F60,""),"")</f>
        <v/>
      </c>
      <c r="W60" s="7" t="str">
        <f>IFERROR(IF(U60=$W$1,Mens!F60,""),"")</f>
        <v/>
      </c>
      <c r="X60" s="7" t="str">
        <f>IFERROR(IF(U60=$X$1,Mens!F60,""),"")</f>
        <v/>
      </c>
      <c r="Y60" s="7" t="str">
        <f>IFERROR(IF($U60=$Y$1,Mens!F60,""),"")</f>
        <v/>
      </c>
      <c r="Z60" s="7" t="str">
        <f>IFERROR(IF(U60=$Z$1,Mens!F60,""),"")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IF(B61="","",Draw!AC61)</f>
        <v/>
      </c>
      <c r="B61" s="19" t="str">
        <f>IFERROR(Draw!AD61,"")</f>
        <v/>
      </c>
      <c r="C61" s="19" t="str">
        <f>IFERROR(Draw!AE61,"")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IFERROR(VLOOKUP(Mens!F61,$AB$3:$AC$5,2,TRUE),"")</f>
        <v/>
      </c>
      <c r="V61" s="7" t="str">
        <f>IFERROR(IF(U61=$V$1,Mens!F61,""),"")</f>
        <v/>
      </c>
      <c r="W61" s="7" t="str">
        <f>IFERROR(IF(U61=$W$1,Mens!F61,""),"")</f>
        <v/>
      </c>
      <c r="X61" s="7" t="str">
        <f>IFERROR(IF(U61=$X$1,Mens!F61,""),"")</f>
        <v/>
      </c>
      <c r="Y61" s="7" t="str">
        <f>IFERROR(IF($U61=$Y$1,Mens!F61,""),"")</f>
        <v/>
      </c>
      <c r="Z61" s="7" t="str">
        <f>IFERROR(IF(U61=$Z$1,Mens!F61,""),"")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IF(B62="","",Draw!AC62)</f>
        <v/>
      </c>
      <c r="B62" s="19" t="str">
        <f>IFERROR(Draw!AD62,"")</f>
        <v/>
      </c>
      <c r="C62" s="19" t="str">
        <f>IFERROR(Draw!AE62,"")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IFERROR(VLOOKUP(Mens!F62,$AB$3:$AC$5,2,TRUE),"")</f>
        <v/>
      </c>
      <c r="V62" s="7" t="str">
        <f>IFERROR(IF(U62=$V$1,Mens!F62,""),"")</f>
        <v/>
      </c>
      <c r="W62" s="7" t="str">
        <f>IFERROR(IF(U62=$W$1,Mens!F62,""),"")</f>
        <v/>
      </c>
      <c r="X62" s="7" t="str">
        <f>IFERROR(IF(U62=$X$1,Mens!F62,""),"")</f>
        <v/>
      </c>
      <c r="Y62" s="7" t="str">
        <f>IFERROR(IF($U62=$Y$1,Mens!F62,""),"")</f>
        <v/>
      </c>
      <c r="Z62" s="7" t="str">
        <f>IFERROR(IF(U62=$Z$1,Mens!F62,""),"")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IF(B63="","",Draw!AC63)</f>
        <v/>
      </c>
      <c r="B63" s="19" t="str">
        <f>IFERROR(Draw!AD63,"")</f>
        <v/>
      </c>
      <c r="C63" s="19" t="str">
        <f>IFERROR(Draw!AE63,"")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IFERROR(VLOOKUP(Mens!F63,$AB$3:$AC$5,2,TRUE),"")</f>
        <v/>
      </c>
      <c r="V63" s="7" t="str">
        <f>IFERROR(IF(U63=$V$1,Mens!F63,""),"")</f>
        <v/>
      </c>
      <c r="W63" s="7" t="str">
        <f>IFERROR(IF(U63=$W$1,Mens!F63,""),"")</f>
        <v/>
      </c>
      <c r="X63" s="7" t="str">
        <f>IFERROR(IF(U63=$X$1,Mens!F63,""),"")</f>
        <v/>
      </c>
      <c r="Y63" s="7" t="str">
        <f>IFERROR(IF($U63=$Y$1,Mens!F63,""),"")</f>
        <v/>
      </c>
      <c r="Z63" s="7" t="str">
        <f>IFERROR(IF(U63=$Z$1,Mens!F63,""),"")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IF(B64="","",Draw!AC64)</f>
        <v/>
      </c>
      <c r="B64" s="19" t="str">
        <f>IFERROR(Draw!AD64,"")</f>
        <v/>
      </c>
      <c r="C64" s="19" t="str">
        <f>IFERROR(Draw!AE64,"")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IFERROR(VLOOKUP(Mens!F64,$AB$3:$AC$5,2,TRUE),"")</f>
        <v/>
      </c>
      <c r="V64" s="7" t="str">
        <f>IFERROR(IF(U64=$V$1,Mens!F64,""),"")</f>
        <v/>
      </c>
      <c r="W64" s="7" t="str">
        <f>IFERROR(IF(U64=$W$1,Mens!F64,""),"")</f>
        <v/>
      </c>
      <c r="X64" s="7" t="str">
        <f>IFERROR(IF(U64=$X$1,Mens!F64,""),"")</f>
        <v/>
      </c>
      <c r="Y64" s="7" t="str">
        <f>IFERROR(IF($U64=$Y$1,Mens!F64,""),"")</f>
        <v/>
      </c>
      <c r="Z64" s="7" t="str">
        <f>IFERROR(IF(U64=$Z$1,Mens!F64,""),"")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IF(B65="","",Draw!AC65)</f>
        <v/>
      </c>
      <c r="B65" s="19" t="str">
        <f>IFERROR(Draw!AD65,"")</f>
        <v/>
      </c>
      <c r="C65" s="19" t="str">
        <f>IFERROR(Draw!AE65,"")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IFERROR(VLOOKUP(Mens!F65,$AB$3:$AC$5,2,TRUE),"")</f>
        <v/>
      </c>
      <c r="V65" s="7" t="str">
        <f>IFERROR(IF(U65=$V$1,Mens!F65,""),"")</f>
        <v/>
      </c>
      <c r="W65" s="7" t="str">
        <f>IFERROR(IF(U65=$W$1,Mens!F65,""),"")</f>
        <v/>
      </c>
      <c r="X65" s="7" t="str">
        <f>IFERROR(IF(U65=$X$1,Mens!F65,""),"")</f>
        <v/>
      </c>
      <c r="Y65" s="7" t="str">
        <f>IFERROR(IF($U65=$Y$1,Mens!F65,""),"")</f>
        <v/>
      </c>
      <c r="Z65" s="7" t="str">
        <f>IFERROR(IF(U65=$Z$1,Mens!F65,""),"")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IF(B66="","",Draw!AC66)</f>
        <v/>
      </c>
      <c r="B66" s="19" t="str">
        <f>IFERROR(Draw!AD66,"")</f>
        <v/>
      </c>
      <c r="C66" s="19" t="str">
        <f>IFERROR(Draw!AE66,"")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IFERROR(VLOOKUP(Mens!F66,$AB$3:$AC$5,2,TRUE),"")</f>
        <v/>
      </c>
      <c r="V66" s="7" t="str">
        <f>IFERROR(IF(U66=$V$1,Mens!F66,""),"")</f>
        <v/>
      </c>
      <c r="W66" s="7" t="str">
        <f>IFERROR(IF(U66=$W$1,Mens!F66,""),"")</f>
        <v/>
      </c>
      <c r="X66" s="7" t="str">
        <f>IFERROR(IF(U66=$X$1,Mens!F66,""),"")</f>
        <v/>
      </c>
      <c r="Y66" s="7" t="str">
        <f>IFERROR(IF($U66=$Y$1,Mens!F66,""),"")</f>
        <v/>
      </c>
      <c r="Z66" s="7" t="str">
        <f>IFERROR(IF(U66=$Z$1,Mens!F66,""),"")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IF(B67="","",Draw!AC67)</f>
        <v/>
      </c>
      <c r="B67" s="19" t="str">
        <f>IFERROR(Draw!AD67,"")</f>
        <v/>
      </c>
      <c r="C67" s="19" t="str">
        <f>IFERROR(Draw!AE67,"")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IFERROR(VLOOKUP(Mens!F67,$AB$3:$AC$5,2,TRUE),"")</f>
        <v/>
      </c>
      <c r="V67" s="7" t="str">
        <f>IFERROR(IF(U67=$V$1,Mens!F67,""),"")</f>
        <v/>
      </c>
      <c r="W67" s="7" t="str">
        <f>IFERROR(IF(U67=$W$1,Mens!F67,""),"")</f>
        <v/>
      </c>
      <c r="X67" s="7" t="str">
        <f>IFERROR(IF(U67=$X$1,Mens!F67,""),"")</f>
        <v/>
      </c>
      <c r="Y67" s="7" t="str">
        <f>IFERROR(IF($U67=$Y$1,Mens!F67,""),"")</f>
        <v/>
      </c>
      <c r="Z67" s="7" t="str">
        <f>IFERROR(IF(U67=$Z$1,Mens!F67,""),"")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IF(B68="","",Draw!AC68)</f>
        <v/>
      </c>
      <c r="B68" s="19" t="str">
        <f>IFERROR(Draw!AD68,"")</f>
        <v/>
      </c>
      <c r="C68" s="19" t="str">
        <f>IFERROR(Draw!AE68,"")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IFERROR(VLOOKUP(Mens!F68,$AB$3:$AC$5,2,TRUE),"")</f>
        <v/>
      </c>
      <c r="V68" s="7" t="str">
        <f>IFERROR(IF(U68=$V$1,Mens!F68,""),"")</f>
        <v/>
      </c>
      <c r="W68" s="7" t="str">
        <f>IFERROR(IF(U68=$W$1,Mens!F68,""),"")</f>
        <v/>
      </c>
      <c r="X68" s="7" t="str">
        <f>IFERROR(IF(U68=$X$1,Mens!F68,""),"")</f>
        <v/>
      </c>
      <c r="Y68" s="7" t="str">
        <f>IFERROR(IF($U68=$Y$1,Mens!F68,""),"")</f>
        <v/>
      </c>
      <c r="Z68" s="7" t="str">
        <f>IFERROR(IF(U68=$Z$1,Mens!F68,""),"")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IF(B69="","",Draw!AC69)</f>
        <v/>
      </c>
      <c r="B69" s="19" t="str">
        <f>IFERROR(Draw!AD69,"")</f>
        <v/>
      </c>
      <c r="C69" s="19" t="str">
        <f>IFERROR(Draw!AE69,"")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IFERROR(VLOOKUP(Mens!F69,$AB$3:$AC$5,2,TRUE),"")</f>
        <v/>
      </c>
      <c r="V69" s="7" t="str">
        <f>IFERROR(IF(U69=$V$1,Mens!F69,""),"")</f>
        <v/>
      </c>
      <c r="W69" s="7" t="str">
        <f>IFERROR(IF(U69=$W$1,Mens!F69,""),"")</f>
        <v/>
      </c>
      <c r="X69" s="7" t="str">
        <f>IFERROR(IF(U69=$X$1,Mens!F69,""),"")</f>
        <v/>
      </c>
      <c r="Y69" s="7" t="str">
        <f>IFERROR(IF($U69=$Y$1,Mens!F69,""),"")</f>
        <v/>
      </c>
      <c r="Z69" s="7" t="str">
        <f>IFERROR(IF(U69=$Z$1,Mens!F69,""),"")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IF(B70="","",Draw!AC70)</f>
        <v/>
      </c>
      <c r="B70" s="19" t="str">
        <f>IFERROR(Draw!AD70,"")</f>
        <v/>
      </c>
      <c r="C70" s="19" t="str">
        <f>IFERROR(Draw!AE70,"")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IFERROR(VLOOKUP(Mens!F70,$AB$3:$AC$5,2,TRUE),"")</f>
        <v/>
      </c>
      <c r="V70" s="7" t="str">
        <f>IFERROR(IF(U70=$V$1,Mens!F70,""),"")</f>
        <v/>
      </c>
      <c r="W70" s="7" t="str">
        <f>IFERROR(IF(U70=$W$1,Mens!F70,""),"")</f>
        <v/>
      </c>
      <c r="X70" s="7" t="str">
        <f>IFERROR(IF(U70=$X$1,Mens!F70,""),"")</f>
        <v/>
      </c>
      <c r="Y70" s="7" t="str">
        <f>IFERROR(IF($U70=$Y$1,Mens!F70,""),"")</f>
        <v/>
      </c>
      <c r="Z70" s="7" t="str">
        <f>IFERROR(IF(U70=$Z$1,Mens!F70,""),"")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IF(B71="","",Draw!AC71)</f>
        <v/>
      </c>
      <c r="B71" s="19" t="str">
        <f>IFERROR(Draw!AD71,"")</f>
        <v/>
      </c>
      <c r="C71" s="19" t="str">
        <f>IFERROR(Draw!AE71,"")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IFERROR(VLOOKUP(Mens!F71,$AB$3:$AC$5,2,TRUE),"")</f>
        <v/>
      </c>
      <c r="V71" s="7" t="str">
        <f>IFERROR(IF(U71=$V$1,Mens!F71,""),"")</f>
        <v/>
      </c>
      <c r="W71" s="7" t="str">
        <f>IFERROR(IF(U71=$W$1,Mens!F71,""),"")</f>
        <v/>
      </c>
      <c r="X71" s="7" t="str">
        <f>IFERROR(IF(U71=$X$1,Mens!F71,""),"")</f>
        <v/>
      </c>
      <c r="Y71" s="7" t="str">
        <f>IFERROR(IF($U71=$Y$1,Mens!F71,""),"")</f>
        <v/>
      </c>
      <c r="Z71" s="7" t="str">
        <f>IFERROR(IF(U71=$Z$1,Mens!F71,""),"")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IF(B72="","",Draw!AC72)</f>
        <v/>
      </c>
      <c r="B72" s="19" t="str">
        <f>IFERROR(Draw!AD72,"")</f>
        <v/>
      </c>
      <c r="C72" s="19" t="str">
        <f>IFERROR(Draw!AE72,"")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IFERROR(VLOOKUP(Mens!F72,$AB$3:$AC$5,2,TRUE),"")</f>
        <v/>
      </c>
      <c r="V72" s="7" t="str">
        <f>IFERROR(IF(U72=$V$1,Mens!F72,""),"")</f>
        <v/>
      </c>
      <c r="W72" s="7" t="str">
        <f>IFERROR(IF(U72=$W$1,Mens!F72,""),"")</f>
        <v/>
      </c>
      <c r="X72" s="7" t="str">
        <f>IFERROR(IF(U72=$X$1,Mens!F72,""),"")</f>
        <v/>
      </c>
      <c r="Y72" s="7" t="str">
        <f>IFERROR(IF($U72=$Y$1,Mens!F72,""),"")</f>
        <v/>
      </c>
      <c r="Z72" s="7" t="str">
        <f>IFERROR(IF(U72=$Z$1,Mens!F72,""),"")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IF(B73="","",Draw!AC73)</f>
        <v/>
      </c>
      <c r="B73" s="19" t="str">
        <f>IFERROR(Draw!AD73,"")</f>
        <v/>
      </c>
      <c r="C73" s="19" t="str">
        <f>IFERROR(Draw!AE73,"")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IFERROR(VLOOKUP(Mens!F73,$AB$3:$AC$5,2,TRUE),"")</f>
        <v/>
      </c>
      <c r="V73" s="7" t="str">
        <f>IFERROR(IF(U73=$V$1,Mens!F73,""),"")</f>
        <v/>
      </c>
      <c r="W73" s="7" t="str">
        <f>IFERROR(IF(U73=$W$1,Mens!F73,""),"")</f>
        <v/>
      </c>
      <c r="X73" s="7" t="str">
        <f>IFERROR(IF(U73=$X$1,Mens!F73,""),"")</f>
        <v/>
      </c>
      <c r="Y73" s="7" t="str">
        <f>IFERROR(IF($U73=$Y$1,Mens!F73,""),"")</f>
        <v/>
      </c>
      <c r="Z73" s="7" t="str">
        <f>IFERROR(IF(U73=$Z$1,Mens!F73,""),"")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IF(B74="","",Draw!AC74)</f>
        <v/>
      </c>
      <c r="B74" s="19" t="str">
        <f>IFERROR(Draw!AD74,"")</f>
        <v/>
      </c>
      <c r="C74" s="19" t="str">
        <f>IFERROR(Draw!AE74,"")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IFERROR(VLOOKUP(Mens!F74,$AB$3:$AC$5,2,TRUE),"")</f>
        <v/>
      </c>
      <c r="V74" s="7" t="str">
        <f>IFERROR(IF(U74=$V$1,Mens!F74,""),"")</f>
        <v/>
      </c>
      <c r="W74" s="7" t="str">
        <f>IFERROR(IF(U74=$W$1,Mens!F74,""),"")</f>
        <v/>
      </c>
      <c r="X74" s="7" t="str">
        <f>IFERROR(IF(U74=$X$1,Mens!F74,""),"")</f>
        <v/>
      </c>
      <c r="Y74" s="7" t="str">
        <f>IFERROR(IF($U74=$Y$1,Mens!F74,""),"")</f>
        <v/>
      </c>
      <c r="Z74" s="7" t="str">
        <f>IFERROR(IF(U74=$Z$1,Mens!F74,""),"")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IF(B75="","",Draw!AC75)</f>
        <v/>
      </c>
      <c r="B75" s="19" t="str">
        <f>IFERROR(Draw!AD75,"")</f>
        <v/>
      </c>
      <c r="C75" s="19" t="str">
        <f>IFERROR(Draw!AE75,"")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IFERROR(VLOOKUP(Mens!F75,$AB$3:$AC$5,2,TRUE),"")</f>
        <v/>
      </c>
      <c r="V75" s="7" t="str">
        <f>IFERROR(IF(U75=$V$1,Mens!F75,""),"")</f>
        <v/>
      </c>
      <c r="W75" s="7" t="str">
        <f>IFERROR(IF(U75=$W$1,Mens!F75,""),"")</f>
        <v/>
      </c>
      <c r="X75" s="7" t="str">
        <f>IFERROR(IF(U75=$X$1,Mens!F75,""),"")</f>
        <v/>
      </c>
      <c r="Y75" s="7" t="str">
        <f>IFERROR(IF($U75=$Y$1,Mens!F75,""),"")</f>
        <v/>
      </c>
      <c r="Z75" s="7" t="str">
        <f>IFERROR(IF(U75=$Z$1,Mens!F75,""),"")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IF(B76="","",Draw!AC76)</f>
        <v/>
      </c>
      <c r="B76" s="19" t="str">
        <f>IFERROR(Draw!AD76,"")</f>
        <v/>
      </c>
      <c r="C76" s="19" t="str">
        <f>IFERROR(Draw!AE76,"")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IFERROR(VLOOKUP(Mens!F76,$AB$3:$AC$5,2,TRUE),"")</f>
        <v/>
      </c>
      <c r="V76" s="7" t="str">
        <f>IFERROR(IF(U76=$V$1,Mens!F76,""),"")</f>
        <v/>
      </c>
      <c r="W76" s="7" t="str">
        <f>IFERROR(IF(U76=$W$1,Mens!F76,""),"")</f>
        <v/>
      </c>
      <c r="X76" s="7" t="str">
        <f>IFERROR(IF(U76=$X$1,Mens!F76,""),"")</f>
        <v/>
      </c>
      <c r="Y76" s="7" t="str">
        <f>IFERROR(IF($U76=$Y$1,Mens!F76,""),"")</f>
        <v/>
      </c>
      <c r="Z76" s="7" t="str">
        <f>IFERROR(IF(U76=$Z$1,Mens!F76,""),"")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IF(B77="","",Draw!AC77)</f>
        <v/>
      </c>
      <c r="B77" s="19" t="str">
        <f>IFERROR(Draw!AD77,"")</f>
        <v/>
      </c>
      <c r="C77" s="19" t="str">
        <f>IFERROR(Draw!AE77,"")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IFERROR(VLOOKUP(Mens!F77,$AB$3:$AC$5,2,TRUE),"")</f>
        <v/>
      </c>
      <c r="V77" s="7" t="str">
        <f>IFERROR(IF(U77=$V$1,Mens!F77,""),"")</f>
        <v/>
      </c>
      <c r="W77" s="7" t="str">
        <f>IFERROR(IF(U77=$W$1,Mens!F77,""),"")</f>
        <v/>
      </c>
      <c r="X77" s="7" t="str">
        <f>IFERROR(IF(U77=$X$1,Mens!F77,""),"")</f>
        <v/>
      </c>
      <c r="Y77" s="7" t="str">
        <f>IFERROR(IF($U77=$Y$1,Mens!F77,""),"")</f>
        <v/>
      </c>
      <c r="Z77" s="7" t="str">
        <f>IFERROR(IF(U77=$Z$1,Mens!F77,""),"")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IF(B78="","",Draw!AC78)</f>
        <v/>
      </c>
      <c r="B78" s="19" t="str">
        <f>IFERROR(Draw!AD78,"")</f>
        <v/>
      </c>
      <c r="C78" s="19" t="str">
        <f>IFERROR(Draw!AE78,"")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IFERROR(VLOOKUP(Mens!F78,$AB$3:$AC$5,2,TRUE),"")</f>
        <v/>
      </c>
      <c r="V78" s="7" t="str">
        <f>IFERROR(IF(U78=$V$1,Mens!F78,""),"")</f>
        <v/>
      </c>
      <c r="W78" s="7" t="str">
        <f>IFERROR(IF(U78=$W$1,Mens!F78,""),"")</f>
        <v/>
      </c>
      <c r="X78" s="7" t="str">
        <f>IFERROR(IF(U78=$X$1,Mens!F78,""),"")</f>
        <v/>
      </c>
      <c r="Y78" s="7" t="str">
        <f>IFERROR(IF($U78=$Y$1,Mens!F78,""),"")</f>
        <v/>
      </c>
      <c r="Z78" s="7" t="str">
        <f>IFERROR(IF(U78=$Z$1,Mens!F78,""),"")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IF(B79="","",Draw!AC79)</f>
        <v/>
      </c>
      <c r="B79" s="19" t="str">
        <f>IFERROR(Draw!AD79,"")</f>
        <v/>
      </c>
      <c r="C79" s="19" t="str">
        <f>IFERROR(Draw!AE79,"")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IFERROR(VLOOKUP(Mens!F79,$AB$3:$AC$5,2,TRUE),"")</f>
        <v/>
      </c>
      <c r="V79" s="7" t="str">
        <f>IFERROR(IF(U79=$V$1,Mens!F79,""),"")</f>
        <v/>
      </c>
      <c r="W79" s="7" t="str">
        <f>IFERROR(IF(U79=$W$1,Mens!F79,""),"")</f>
        <v/>
      </c>
      <c r="X79" s="7" t="str">
        <f>IFERROR(IF(U79=$X$1,Mens!F79,""),"")</f>
        <v/>
      </c>
      <c r="Y79" s="7" t="str">
        <f>IFERROR(IF($U79=$Y$1,Mens!F79,""),"")</f>
        <v/>
      </c>
      <c r="Z79" s="7" t="str">
        <f>IFERROR(IF(U79=$Z$1,Mens!F79,""),"")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IF(B80="","",Draw!AC80)</f>
        <v/>
      </c>
      <c r="B80" s="19" t="str">
        <f>IFERROR(Draw!AD80,"")</f>
        <v/>
      </c>
      <c r="C80" s="19" t="str">
        <f>IFERROR(Draw!AE80,"")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IFERROR(VLOOKUP(Mens!F80,$AB$3:$AC$5,2,TRUE),"")</f>
        <v/>
      </c>
      <c r="V80" s="7" t="str">
        <f>IFERROR(IF(U80=$V$1,Mens!F80,""),"")</f>
        <v/>
      </c>
      <c r="W80" s="7" t="str">
        <f>IFERROR(IF(U80=$W$1,Mens!F80,""),"")</f>
        <v/>
      </c>
      <c r="X80" s="7" t="str">
        <f>IFERROR(IF(U80=$X$1,Mens!F80,""),"")</f>
        <v/>
      </c>
      <c r="Y80" s="7" t="str">
        <f>IFERROR(IF($U80=$Y$1,Mens!F80,""),"")</f>
        <v/>
      </c>
      <c r="Z80" s="7" t="str">
        <f>IFERROR(IF(U80=$Z$1,Mens!F80,""),"")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IF(B81="","",Draw!AC81)</f>
        <v/>
      </c>
      <c r="B81" s="19" t="str">
        <f>IFERROR(Draw!AD81,"")</f>
        <v/>
      </c>
      <c r="C81" s="19" t="str">
        <f>IFERROR(Draw!AE81,"")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IFERROR(VLOOKUP(Mens!F81,$AB$3:$AC$5,2,TRUE),"")</f>
        <v/>
      </c>
      <c r="V81" s="7" t="str">
        <f>IFERROR(IF(U81=$V$1,Mens!F81,""),"")</f>
        <v/>
      </c>
      <c r="W81" s="7" t="str">
        <f>IFERROR(IF(U81=$W$1,Mens!F81,""),"")</f>
        <v/>
      </c>
      <c r="X81" s="7" t="str">
        <f>IFERROR(IF(U81=$X$1,Mens!F81,""),"")</f>
        <v/>
      </c>
      <c r="Y81" s="7" t="str">
        <f>IFERROR(IF($U81=$Y$1,Mens!F81,""),"")</f>
        <v/>
      </c>
      <c r="Z81" s="7" t="str">
        <f>IFERROR(IF(U81=$Z$1,Mens!F81,""),"")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IF(B82="","",Draw!AC82)</f>
        <v/>
      </c>
      <c r="B82" s="19" t="str">
        <f>IFERROR(Draw!AD82,"")</f>
        <v/>
      </c>
      <c r="C82" s="19" t="str">
        <f>IFERROR(Draw!AE82,"")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IFERROR(VLOOKUP(Mens!F82,$AB$3:$AC$5,2,TRUE),"")</f>
        <v/>
      </c>
      <c r="V82" s="7" t="str">
        <f>IFERROR(IF(U82=$V$1,Mens!F82,""),"")</f>
        <v/>
      </c>
      <c r="W82" s="7" t="str">
        <f>IFERROR(IF(U82=$W$1,Mens!F82,""),"")</f>
        <v/>
      </c>
      <c r="X82" s="7" t="str">
        <f>IFERROR(IF(U82=$X$1,Mens!F82,""),"")</f>
        <v/>
      </c>
      <c r="Y82" s="7" t="str">
        <f>IFERROR(IF($U82=$Y$1,Mens!F82,""),"")</f>
        <v/>
      </c>
      <c r="Z82" s="7" t="str">
        <f>IFERROR(IF(U82=$Z$1,Mens!F82,""),"")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IF(B83="","",Draw!AC83)</f>
        <v/>
      </c>
      <c r="B83" s="19" t="str">
        <f>IFERROR(Draw!AD83,"")</f>
        <v/>
      </c>
      <c r="C83" s="19" t="str">
        <f>IFERROR(Draw!AE83,"")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IFERROR(VLOOKUP(Mens!F83,$AB$3:$AC$5,2,TRUE),"")</f>
        <v/>
      </c>
      <c r="V83" s="7" t="str">
        <f>IFERROR(IF(U83=$V$1,Mens!F83,""),"")</f>
        <v/>
      </c>
      <c r="W83" s="7" t="str">
        <f>IFERROR(IF(U83=$W$1,Mens!F83,""),"")</f>
        <v/>
      </c>
      <c r="X83" s="7" t="str">
        <f>IFERROR(IF(U83=$X$1,Mens!F83,""),"")</f>
        <v/>
      </c>
      <c r="Y83" s="7" t="str">
        <f>IFERROR(IF($U83=$Y$1,Mens!F83,""),"")</f>
        <v/>
      </c>
      <c r="Z83" s="7" t="str">
        <f>IFERROR(IF(U83=$Z$1,Mens!F83,""),"")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IF(B84="","",Draw!AC84)</f>
        <v/>
      </c>
      <c r="B84" s="19" t="str">
        <f>IFERROR(Draw!AD84,"")</f>
        <v/>
      </c>
      <c r="C84" s="19" t="str">
        <f>IFERROR(Draw!AE84,"")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IFERROR(VLOOKUP(Mens!F84,$AB$3:$AC$5,2,TRUE),"")</f>
        <v/>
      </c>
      <c r="V84" s="7" t="str">
        <f>IFERROR(IF(U84=$V$1,Mens!F84,""),"")</f>
        <v/>
      </c>
      <c r="W84" s="7" t="str">
        <f>IFERROR(IF(U84=$W$1,Mens!F84,""),"")</f>
        <v/>
      </c>
      <c r="X84" s="7" t="str">
        <f>IFERROR(IF(U84=$X$1,Mens!F84,""),"")</f>
        <v/>
      </c>
      <c r="Y84" s="7" t="str">
        <f>IFERROR(IF($U84=$Y$1,Mens!F84,""),"")</f>
        <v/>
      </c>
      <c r="Z84" s="7" t="str">
        <f>IFERROR(IF(U84=$Z$1,Mens!F84,""),"")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IF(B85="","",Draw!AC85)</f>
        <v/>
      </c>
      <c r="B85" s="19" t="str">
        <f>IFERROR(Draw!AD85,"")</f>
        <v/>
      </c>
      <c r="C85" s="19" t="str">
        <f>IFERROR(Draw!AE85,"")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IFERROR(VLOOKUP(Mens!F85,$AB$3:$AC$5,2,TRUE),"")</f>
        <v/>
      </c>
      <c r="V85" s="7" t="str">
        <f>IFERROR(IF(U85=$V$1,Mens!F85,""),"")</f>
        <v/>
      </c>
      <c r="W85" s="7" t="str">
        <f>IFERROR(IF(U85=$W$1,Mens!F85,""),"")</f>
        <v/>
      </c>
      <c r="X85" s="7" t="str">
        <f>IFERROR(IF(U85=$X$1,Mens!F85,""),"")</f>
        <v/>
      </c>
      <c r="Y85" s="7" t="str">
        <f>IFERROR(IF($U85=$Y$1,Mens!F85,""),"")</f>
        <v/>
      </c>
      <c r="Z85" s="7" t="str">
        <f>IFERROR(IF(U85=$Z$1,Mens!F85,""),"")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IF(B86="","",Draw!AC86)</f>
        <v/>
      </c>
      <c r="B86" s="19" t="str">
        <f>IFERROR(Draw!AD86,"")</f>
        <v/>
      </c>
      <c r="C86" s="19" t="str">
        <f>IFERROR(Draw!AE86,"")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IFERROR(VLOOKUP(Mens!F86,$AB$3:$AC$5,2,TRUE),"")</f>
        <v/>
      </c>
      <c r="V86" s="7" t="str">
        <f>IFERROR(IF(U86=$V$1,Mens!F86,""),"")</f>
        <v/>
      </c>
      <c r="W86" s="7" t="str">
        <f>IFERROR(IF(U86=$W$1,Mens!F86,""),"")</f>
        <v/>
      </c>
      <c r="X86" s="7" t="str">
        <f>IFERROR(IF(U86=$X$1,Mens!F86,""),"")</f>
        <v/>
      </c>
      <c r="Y86" s="7" t="str">
        <f>IFERROR(IF($U86=$Y$1,Mens!F86,""),"")</f>
        <v/>
      </c>
      <c r="Z86" s="7" t="str">
        <f>IFERROR(IF(U86=$Z$1,Mens!F86,""),"")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IF(B87="","",Draw!AC87)</f>
        <v/>
      </c>
      <c r="B87" s="19" t="str">
        <f>IFERROR(Draw!AD87,"")</f>
        <v/>
      </c>
      <c r="C87" s="19" t="str">
        <f>IFERROR(Draw!AE87,"")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IFERROR(VLOOKUP(Mens!F87,$AB$3:$AC$5,2,TRUE),"")</f>
        <v/>
      </c>
      <c r="V87" s="7" t="str">
        <f>IFERROR(IF(U87=$V$1,Mens!F87,""),"")</f>
        <v/>
      </c>
      <c r="W87" s="7" t="str">
        <f>IFERROR(IF(U87=$W$1,Mens!F87,""),"")</f>
        <v/>
      </c>
      <c r="X87" s="7" t="str">
        <f>IFERROR(IF(U87=$X$1,Mens!F87,""),"")</f>
        <v/>
      </c>
      <c r="Y87" s="7" t="str">
        <f>IFERROR(IF($U87=$Y$1,Mens!F87,""),"")</f>
        <v/>
      </c>
      <c r="Z87" s="7" t="str">
        <f>IFERROR(IF(U87=$Z$1,Mens!F87,""),"")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IF(B88="","",Draw!AC88)</f>
        <v/>
      </c>
      <c r="B88" s="19" t="str">
        <f>IFERROR(Draw!AD88,"")</f>
        <v/>
      </c>
      <c r="C88" s="19" t="str">
        <f>IFERROR(Draw!AE88,"")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IFERROR(VLOOKUP(Mens!F88,$AB$3:$AC$5,2,TRUE),"")</f>
        <v/>
      </c>
      <c r="V88" s="7" t="str">
        <f>IFERROR(IF(U88=$V$1,Mens!F88,""),"")</f>
        <v/>
      </c>
      <c r="W88" s="7" t="str">
        <f>IFERROR(IF(U88=$W$1,Mens!F88,""),"")</f>
        <v/>
      </c>
      <c r="X88" s="7" t="str">
        <f>IFERROR(IF(U88=$X$1,Mens!F88,""),"")</f>
        <v/>
      </c>
      <c r="Y88" s="7" t="str">
        <f>IFERROR(IF($U88=$Y$1,Mens!F88,""),"")</f>
        <v/>
      </c>
      <c r="Z88" s="7" t="str">
        <f>IFERROR(IF(U88=$Z$1,Mens!F88,""),"")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IF(B89="","",Draw!AC89)</f>
        <v/>
      </c>
      <c r="B89" s="19" t="str">
        <f>IFERROR(Draw!AD89,"")</f>
        <v/>
      </c>
      <c r="C89" s="19" t="str">
        <f>IFERROR(Draw!AE89,"")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IFERROR(VLOOKUP(Mens!F89,$AB$3:$AC$5,2,TRUE),"")</f>
        <v/>
      </c>
      <c r="V89" s="7" t="str">
        <f>IFERROR(IF(U89=$V$1,Mens!F89,""),"")</f>
        <v/>
      </c>
      <c r="W89" s="7" t="str">
        <f>IFERROR(IF(U89=$W$1,Mens!F89,""),"")</f>
        <v/>
      </c>
      <c r="X89" s="7" t="str">
        <f>IFERROR(IF(U89=$X$1,Mens!F89,""),"")</f>
        <v/>
      </c>
      <c r="Y89" s="7" t="str">
        <f>IFERROR(IF($U89=$Y$1,Mens!F89,""),"")</f>
        <v/>
      </c>
      <c r="Z89" s="7" t="str">
        <f>IFERROR(IF(U89=$Z$1,Mens!F89,""),"")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IF(B90="","",Draw!AC90)</f>
        <v/>
      </c>
      <c r="B90" s="19" t="str">
        <f>IFERROR(Draw!AD90,"")</f>
        <v/>
      </c>
      <c r="C90" s="19" t="str">
        <f>IFERROR(Draw!AE90,"")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IFERROR(VLOOKUP(Mens!F90,$AB$3:$AC$5,2,TRUE),"")</f>
        <v/>
      </c>
      <c r="V90" s="7" t="str">
        <f>IFERROR(IF(U90=$V$1,Mens!F90,""),"")</f>
        <v/>
      </c>
      <c r="W90" s="7" t="str">
        <f>IFERROR(IF(U90=$W$1,Mens!F90,""),"")</f>
        <v/>
      </c>
      <c r="X90" s="7" t="str">
        <f>IFERROR(IF(U90=$X$1,Mens!F90,""),"")</f>
        <v/>
      </c>
      <c r="Y90" s="7" t="str">
        <f>IFERROR(IF($U90=$Y$1,Mens!F90,""),"")</f>
        <v/>
      </c>
      <c r="Z90" s="7" t="str">
        <f>IFERROR(IF(U90=$Z$1,Mens!F90,""),"")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IF(B91="","",Draw!AC91)</f>
        <v/>
      </c>
      <c r="B91" s="19" t="str">
        <f>IFERROR(Draw!AD91,"")</f>
        <v/>
      </c>
      <c r="C91" s="19" t="str">
        <f>IFERROR(Draw!AE91,"")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IFERROR(VLOOKUP(Mens!F91,$AB$3:$AC$5,2,TRUE),"")</f>
        <v/>
      </c>
      <c r="V91" s="7" t="str">
        <f>IFERROR(IF(U91=$V$1,Mens!F91,""),"")</f>
        <v/>
      </c>
      <c r="W91" s="7" t="str">
        <f>IFERROR(IF(U91=$W$1,Mens!F91,""),"")</f>
        <v/>
      </c>
      <c r="X91" s="7" t="str">
        <f>IFERROR(IF(U91=$X$1,Mens!F91,""),"")</f>
        <v/>
      </c>
      <c r="Y91" s="7" t="str">
        <f>IFERROR(IF($U91=$Y$1,Mens!F91,""),"")</f>
        <v/>
      </c>
      <c r="Z91" s="7" t="str">
        <f>IFERROR(IF(U91=$Z$1,Mens!F91,""),"")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IF(B92="","",Draw!AC92)</f>
        <v/>
      </c>
      <c r="B92" s="19" t="str">
        <f>IFERROR(Draw!AD92,"")</f>
        <v/>
      </c>
      <c r="C92" s="19" t="str">
        <f>IFERROR(Draw!AE92,"")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IFERROR(VLOOKUP(Mens!F92,$AB$3:$AC$5,2,TRUE),"")</f>
        <v/>
      </c>
      <c r="V92" s="7" t="str">
        <f>IFERROR(IF(U92=$V$1,Mens!F92,""),"")</f>
        <v/>
      </c>
      <c r="W92" s="7" t="str">
        <f>IFERROR(IF(U92=$W$1,Mens!F92,""),"")</f>
        <v/>
      </c>
      <c r="X92" s="7" t="str">
        <f>IFERROR(IF(U92=$X$1,Mens!F92,""),"")</f>
        <v/>
      </c>
      <c r="Y92" s="7" t="str">
        <f>IFERROR(IF($U92=$Y$1,Mens!F92,""),"")</f>
        <v/>
      </c>
      <c r="Z92" s="7" t="str">
        <f>IFERROR(IF(U92=$Z$1,Mens!F92,""),"")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IF(B93="","",Draw!AC93)</f>
        <v/>
      </c>
      <c r="B93" s="19" t="str">
        <f>IFERROR(Draw!AD93,"")</f>
        <v/>
      </c>
      <c r="C93" s="19" t="str">
        <f>IFERROR(Draw!AE93,"")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IFERROR(VLOOKUP(Mens!F93,$AB$3:$AC$5,2,TRUE),"")</f>
        <v/>
      </c>
      <c r="V93" s="7" t="str">
        <f>IFERROR(IF(U93=$V$1,Mens!F93,""),"")</f>
        <v/>
      </c>
      <c r="W93" s="7" t="str">
        <f>IFERROR(IF(U93=$W$1,Mens!F93,""),"")</f>
        <v/>
      </c>
      <c r="X93" s="7" t="str">
        <f>IFERROR(IF(U93=$X$1,Mens!F93,""),"")</f>
        <v/>
      </c>
      <c r="Y93" s="7" t="str">
        <f>IFERROR(IF($U93=$Y$1,Mens!F93,""),"")</f>
        <v/>
      </c>
      <c r="Z93" s="7" t="str">
        <f>IFERROR(IF(U93=$Z$1,Mens!F93,""),"")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IF(B94="","",Draw!AC94)</f>
        <v/>
      </c>
      <c r="B94" s="19" t="str">
        <f>IFERROR(Draw!AD94,"")</f>
        <v/>
      </c>
      <c r="C94" s="19" t="str">
        <f>IFERROR(Draw!AE94,"")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IFERROR(VLOOKUP(Mens!F94,$AB$3:$AC$5,2,TRUE),"")</f>
        <v/>
      </c>
      <c r="V94" s="7" t="str">
        <f>IFERROR(IF(U94=$V$1,Mens!F94,""),"")</f>
        <v/>
      </c>
      <c r="W94" s="7" t="str">
        <f>IFERROR(IF(U94=$W$1,Mens!F94,""),"")</f>
        <v/>
      </c>
      <c r="X94" s="7" t="str">
        <f>IFERROR(IF(U94=$X$1,Mens!F94,""),"")</f>
        <v/>
      </c>
      <c r="Y94" s="7" t="str">
        <f>IFERROR(IF($U94=$Y$1,Mens!F94,""),"")</f>
        <v/>
      </c>
      <c r="Z94" s="7" t="str">
        <f>IFERROR(IF(U94=$Z$1,Mens!F94,""),"")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IF(B95="","",Draw!AC95)</f>
        <v/>
      </c>
      <c r="B95" s="19" t="str">
        <f>IFERROR(Draw!AD95,"")</f>
        <v/>
      </c>
      <c r="C95" s="19" t="str">
        <f>IFERROR(Draw!AE95,"")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IFERROR(VLOOKUP(Mens!F95,$AB$3:$AC$5,2,TRUE),"")</f>
        <v/>
      </c>
      <c r="V95" s="7" t="str">
        <f>IFERROR(IF(U95=$V$1,Mens!F95,""),"")</f>
        <v/>
      </c>
      <c r="W95" s="7" t="str">
        <f>IFERROR(IF(U95=$W$1,Mens!F95,""),"")</f>
        <v/>
      </c>
      <c r="X95" s="7" t="str">
        <f>IFERROR(IF(U95=$X$1,Mens!F95,""),"")</f>
        <v/>
      </c>
      <c r="Y95" s="7" t="str">
        <f>IFERROR(IF($U95=$Y$1,Mens!F95,""),"")</f>
        <v/>
      </c>
      <c r="Z95" s="7" t="str">
        <f>IFERROR(IF(U95=$Z$1,Mens!F95,""),"")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IF(B96="","",Draw!AC96)</f>
        <v/>
      </c>
      <c r="B96" s="19" t="str">
        <f>IFERROR(Draw!AD96,"")</f>
        <v/>
      </c>
      <c r="C96" s="19" t="str">
        <f>IFERROR(Draw!AE96,"")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IFERROR(VLOOKUP(Mens!F96,$AB$3:$AC$5,2,TRUE),"")</f>
        <v/>
      </c>
      <c r="V96" s="7" t="str">
        <f>IFERROR(IF(U96=$V$1,Mens!F96,""),"")</f>
        <v/>
      </c>
      <c r="W96" s="7" t="str">
        <f>IFERROR(IF(U96=$W$1,Mens!F96,""),"")</f>
        <v/>
      </c>
      <c r="X96" s="7" t="str">
        <f>IFERROR(IF(U96=$X$1,Mens!F96,""),"")</f>
        <v/>
      </c>
      <c r="Y96" s="7" t="str">
        <f>IFERROR(IF($U96=$Y$1,Mens!F96,""),"")</f>
        <v/>
      </c>
      <c r="Z96" s="7" t="str">
        <f>IFERROR(IF(U96=$Z$1,Mens!F96,""),"")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IF(B97="","",Draw!AC97)</f>
        <v/>
      </c>
      <c r="B97" s="19" t="str">
        <f>IFERROR(Draw!AD97,"")</f>
        <v/>
      </c>
      <c r="C97" s="19" t="str">
        <f>IFERROR(Draw!AE97,"")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IFERROR(VLOOKUP(Mens!F97,$AB$3:$AC$5,2,TRUE),"")</f>
        <v/>
      </c>
      <c r="V97" s="7" t="str">
        <f>IFERROR(IF(U97=$V$1,Mens!F97,""),"")</f>
        <v/>
      </c>
      <c r="W97" s="7" t="str">
        <f>IFERROR(IF(U97=$W$1,Mens!F97,""),"")</f>
        <v/>
      </c>
      <c r="X97" s="7" t="str">
        <f>IFERROR(IF(U97=$X$1,Mens!F97,""),"")</f>
        <v/>
      </c>
      <c r="Y97" s="7" t="str">
        <f>IFERROR(IF($U97=$Y$1,Mens!F97,""),"")</f>
        <v/>
      </c>
      <c r="Z97" s="7" t="str">
        <f>IFERROR(IF(U97=$Z$1,Mens!F97,""),"")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IF(B98="","",Draw!AC98)</f>
        <v/>
      </c>
      <c r="B98" s="19" t="str">
        <f>IFERROR(Draw!AD98,"")</f>
        <v/>
      </c>
      <c r="C98" s="19" t="str">
        <f>IFERROR(Draw!AE98,"")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IFERROR(VLOOKUP(Mens!F98,$AB$3:$AC$5,2,TRUE),"")</f>
        <v/>
      </c>
      <c r="V98" s="7" t="str">
        <f>IFERROR(IF(U98=$V$1,Mens!F98,""),"")</f>
        <v/>
      </c>
      <c r="W98" s="7" t="str">
        <f>IFERROR(IF(U98=$W$1,Mens!F98,""),"")</f>
        <v/>
      </c>
      <c r="X98" s="7" t="str">
        <f>IFERROR(IF(U98=$X$1,Mens!F98,""),"")</f>
        <v/>
      </c>
      <c r="Y98" s="7" t="str">
        <f>IFERROR(IF($U98=$Y$1,Mens!F98,""),"")</f>
        <v/>
      </c>
      <c r="Z98" s="7" t="str">
        <f>IFERROR(IF(U98=$Z$1,Mens!F98,""),"")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IF(B99="","",Draw!AC99)</f>
        <v/>
      </c>
      <c r="B99" s="19" t="str">
        <f>IFERROR(Draw!AD99,"")</f>
        <v/>
      </c>
      <c r="C99" s="19" t="str">
        <f>IFERROR(Draw!AE99,"")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IFERROR(VLOOKUP(Mens!F99,$AB$3:$AC$5,2,TRUE),"")</f>
        <v/>
      </c>
      <c r="V99" s="7" t="str">
        <f>IFERROR(IF(U99=$V$1,Mens!F99,""),"")</f>
        <v/>
      </c>
      <c r="W99" s="7" t="str">
        <f>IFERROR(IF(U99=$W$1,Mens!F99,""),"")</f>
        <v/>
      </c>
      <c r="X99" s="7" t="str">
        <f>IFERROR(IF(U99=$X$1,Mens!F99,""),"")</f>
        <v/>
      </c>
      <c r="Y99" s="7" t="str">
        <f>IFERROR(IF($U99=$Y$1,Mens!F99,""),"")</f>
        <v/>
      </c>
      <c r="Z99" s="7" t="str">
        <f>IFERROR(IF(U99=$Z$1,Mens!F99,""),"")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IF(B100="","",Draw!AC100)</f>
        <v/>
      </c>
      <c r="B100" s="19" t="str">
        <f>IFERROR(Draw!AD100,"")</f>
        <v/>
      </c>
      <c r="C100" s="19" t="str">
        <f>IFERROR(Draw!AE100,"")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IFERROR(VLOOKUP(Mens!F100,$AB$3:$AC$5,2,TRUE),"")</f>
        <v/>
      </c>
      <c r="V100" s="7" t="str">
        <f>IFERROR(IF(U100=$V$1,Mens!F100,""),"")</f>
        <v/>
      </c>
      <c r="W100" s="7" t="str">
        <f>IFERROR(IF(U100=$W$1,Mens!F100,""),"")</f>
        <v/>
      </c>
      <c r="X100" s="7" t="str">
        <f>IFERROR(IF(U100=$X$1,Mens!F100,""),"")</f>
        <v/>
      </c>
      <c r="Y100" s="7" t="str">
        <f>IFERROR(IF($U100=$Y$1,Mens!F100,""),"")</f>
        <v/>
      </c>
      <c r="Z100" s="7" t="str">
        <f>IFERROR(IF(U100=$Z$1,Mens!F100,""),"")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IF(B101="","",Draw!AC101)</f>
        <v/>
      </c>
      <c r="B101" s="19" t="str">
        <f>IFERROR(Draw!AD101,"")</f>
        <v/>
      </c>
      <c r="C101" s="19" t="str">
        <f>IFERROR(Draw!AE101,"")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IFERROR(VLOOKUP(Mens!F101,$AB$3:$AC$5,2,TRUE),"")</f>
        <v/>
      </c>
      <c r="V101" s="7" t="str">
        <f>IFERROR(IF(U101=$V$1,Mens!F101,""),"")</f>
        <v/>
      </c>
      <c r="W101" s="7" t="str">
        <f>IFERROR(IF(U101=$W$1,Mens!F101,""),"")</f>
        <v/>
      </c>
      <c r="X101" s="7" t="str">
        <f>IFERROR(IF(U101=$X$1,Mens!F101,""),"")</f>
        <v/>
      </c>
      <c r="Y101" s="7" t="str">
        <f>IFERROR(IF($U101=$Y$1,Mens!F101,""),"")</f>
        <v/>
      </c>
      <c r="Z101" s="7" t="str">
        <f>IFERROR(IF(U101=$Z$1,Mens!F101,""),"")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IF(B102="","",Draw!AC102)</f>
        <v/>
      </c>
      <c r="B102" s="19" t="str">
        <f>IFERROR(Draw!AD102,"")</f>
        <v/>
      </c>
      <c r="C102" s="19" t="str">
        <f>IFERROR(Draw!AE102,"")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IFERROR(VLOOKUP(Mens!F102,$AB$3:$AC$5,2,TRUE),"")</f>
        <v/>
      </c>
      <c r="V102" s="7" t="str">
        <f>IFERROR(IF(U102=$V$1,Mens!F102,""),"")</f>
        <v/>
      </c>
      <c r="W102" s="7" t="str">
        <f>IFERROR(IF(U102=$W$1,Mens!F102,""),"")</f>
        <v/>
      </c>
      <c r="X102" s="7" t="str">
        <f>IFERROR(IF(U102=$X$1,Mens!F102,""),"")</f>
        <v/>
      </c>
      <c r="Y102" s="7" t="str">
        <f>IFERROR(IF($U102=$Y$1,Mens!F102,""),"")</f>
        <v/>
      </c>
      <c r="Z102" s="7" t="str">
        <f>IFERROR(IF(U102=$Z$1,Mens!F102,""),"")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IF(B103="","",Draw!AC103)</f>
        <v/>
      </c>
      <c r="B103" s="19" t="str">
        <f>IFERROR(Draw!AD103,"")</f>
        <v/>
      </c>
      <c r="C103" s="19" t="str">
        <f>IFERROR(Draw!AE103,"")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IFERROR(VLOOKUP(Mens!F103,$AB$3:$AC$5,2,TRUE),"")</f>
        <v/>
      </c>
      <c r="V103" s="7" t="str">
        <f>IFERROR(IF(U103=$V$1,Mens!F103,""),"")</f>
        <v/>
      </c>
      <c r="W103" s="7" t="str">
        <f>IFERROR(IF(U103=$W$1,Mens!F103,""),"")</f>
        <v/>
      </c>
      <c r="X103" s="7" t="str">
        <f>IFERROR(IF(U103=$X$1,Mens!F103,""),"")</f>
        <v/>
      </c>
      <c r="Y103" s="7" t="str">
        <f>IFERROR(IF($U103=$Y$1,Mens!F103,""),"")</f>
        <v/>
      </c>
      <c r="Z103" s="7" t="str">
        <f>IFERROR(IF(U103=$Z$1,Mens!F103,""),"")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IF(B104="","",Draw!AC104)</f>
        <v/>
      </c>
      <c r="B104" s="19" t="str">
        <f>IFERROR(Draw!AD104,"")</f>
        <v/>
      </c>
      <c r="C104" s="19" t="str">
        <f>IFERROR(Draw!AE104,"")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IFERROR(VLOOKUP(Mens!F104,$AB$3:$AC$5,2,TRUE),"")</f>
        <v/>
      </c>
      <c r="V104" s="7" t="str">
        <f>IFERROR(IF(U104=$V$1,Mens!F104,""),"")</f>
        <v/>
      </c>
      <c r="W104" s="7" t="str">
        <f>IFERROR(IF(U104=$W$1,Mens!F104,""),"")</f>
        <v/>
      </c>
      <c r="X104" s="7" t="str">
        <f>IFERROR(IF(U104=$X$1,Mens!F104,""),"")</f>
        <v/>
      </c>
      <c r="Y104" s="7" t="str">
        <f>IFERROR(IF($U104=$Y$1,Mens!F104,""),"")</f>
        <v/>
      </c>
      <c r="Z104" s="7" t="str">
        <f>IFERROR(IF(U104=$Z$1,Mens!F104,""),"")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IF(B105="","",Draw!AC105)</f>
        <v/>
      </c>
      <c r="B105" s="19" t="str">
        <f>IFERROR(Draw!AD105,"")</f>
        <v/>
      </c>
      <c r="C105" s="19" t="str">
        <f>IFERROR(Draw!AE105,"")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IFERROR(VLOOKUP(Mens!F105,$AB$3:$AC$5,2,TRUE),"")</f>
        <v/>
      </c>
      <c r="V105" s="7" t="str">
        <f>IFERROR(IF(U105=$V$1,Mens!F105,""),"")</f>
        <v/>
      </c>
      <c r="W105" s="7" t="str">
        <f>IFERROR(IF(U105=$W$1,Mens!F105,""),"")</f>
        <v/>
      </c>
      <c r="X105" s="7" t="str">
        <f>IFERROR(IF(U105=$X$1,Mens!F105,""),"")</f>
        <v/>
      </c>
      <c r="Y105" s="7" t="str">
        <f>IFERROR(IF($U105=$Y$1,Mens!F105,""),"")</f>
        <v/>
      </c>
      <c r="Z105" s="7" t="str">
        <f>IFERROR(IF(U105=$Z$1,Mens!F105,""),"")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IF(B106="","",Draw!AC106)</f>
        <v/>
      </c>
      <c r="B106" s="19" t="str">
        <f>IFERROR(Draw!AD106,"")</f>
        <v/>
      </c>
      <c r="C106" s="19" t="str">
        <f>IFERROR(Draw!AE106,"")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IFERROR(VLOOKUP(Mens!F106,$AB$3:$AC$5,2,TRUE),"")</f>
        <v/>
      </c>
      <c r="V106" s="7" t="str">
        <f>IFERROR(IF(U106=$V$1,Mens!F106,""),"")</f>
        <v/>
      </c>
      <c r="W106" s="7" t="str">
        <f>IFERROR(IF(U106=$W$1,Mens!F106,""),"")</f>
        <v/>
      </c>
      <c r="X106" s="7" t="str">
        <f>IFERROR(IF(U106=$X$1,Mens!F106,""),"")</f>
        <v/>
      </c>
      <c r="Y106" s="7" t="str">
        <f>IFERROR(IF($U106=$Y$1,Mens!F106,""),"")</f>
        <v/>
      </c>
      <c r="Z106" s="7" t="str">
        <f>IFERROR(IF(U106=$Z$1,Mens!F106,""),"")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IF(B107="","",Draw!AC107)</f>
        <v/>
      </c>
      <c r="B107" s="19" t="str">
        <f>IFERROR(Draw!AD107,"")</f>
        <v/>
      </c>
      <c r="C107" s="19" t="str">
        <f>IFERROR(Draw!AE107,"")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IFERROR(VLOOKUP(Mens!F107,$AB$3:$AC$5,2,TRUE),"")</f>
        <v/>
      </c>
      <c r="V107" s="7" t="str">
        <f>IFERROR(IF(U107=$V$1,Mens!F107,""),"")</f>
        <v/>
      </c>
      <c r="W107" s="7" t="str">
        <f>IFERROR(IF(U107=$W$1,Mens!F107,""),"")</f>
        <v/>
      </c>
      <c r="X107" s="7" t="str">
        <f>IFERROR(IF(U107=$X$1,Mens!F107,""),"")</f>
        <v/>
      </c>
      <c r="Y107" s="7" t="str">
        <f>IFERROR(IF($U107=$Y$1,Mens!F107,""),"")</f>
        <v/>
      </c>
      <c r="Z107" s="7" t="str">
        <f>IFERROR(IF(U107=$Z$1,Mens!F107,""),"")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IF(B108="","",Draw!AC108)</f>
        <v/>
      </c>
      <c r="B108" s="19" t="str">
        <f>IFERROR(Draw!AD108,"")</f>
        <v/>
      </c>
      <c r="C108" s="19" t="str">
        <f>IFERROR(Draw!AE108,"")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IFERROR(VLOOKUP(Mens!F108,$AB$3:$AC$5,2,TRUE),"")</f>
        <v/>
      </c>
      <c r="V108" s="7" t="str">
        <f>IFERROR(IF(U108=$V$1,Mens!F108,""),"")</f>
        <v/>
      </c>
      <c r="W108" s="7" t="str">
        <f>IFERROR(IF(U108=$W$1,Mens!F108,""),"")</f>
        <v/>
      </c>
      <c r="X108" s="7" t="str">
        <f>IFERROR(IF(U108=$X$1,Mens!F108,""),"")</f>
        <v/>
      </c>
      <c r="Y108" s="7" t="str">
        <f>IFERROR(IF($U108=$Y$1,Mens!F108,""),"")</f>
        <v/>
      </c>
      <c r="Z108" s="7" t="str">
        <f>IFERROR(IF(U108=$Z$1,Mens!F108,""),"")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IF(B109="","",Draw!AC109)</f>
        <v/>
      </c>
      <c r="B109" s="19" t="str">
        <f>IFERROR(Draw!AD109,"")</f>
        <v/>
      </c>
      <c r="C109" s="19" t="str">
        <f>IFERROR(Draw!AE109,"")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IFERROR(VLOOKUP(Mens!F109,$AB$3:$AC$5,2,TRUE),"")</f>
        <v/>
      </c>
      <c r="V109" s="7" t="str">
        <f>IFERROR(IF(U109=$V$1,Mens!F109,""),"")</f>
        <v/>
      </c>
      <c r="W109" s="7" t="str">
        <f>IFERROR(IF(U109=$W$1,Mens!F109,""),"")</f>
        <v/>
      </c>
      <c r="X109" s="7" t="str">
        <f>IFERROR(IF(U109=$X$1,Mens!F109,""),"")</f>
        <v/>
      </c>
      <c r="Y109" s="7" t="str">
        <f>IFERROR(IF($U109=$Y$1,Mens!F109,""),"")</f>
        <v/>
      </c>
      <c r="Z109" s="7" t="str">
        <f>IFERROR(IF(U109=$Z$1,Mens!F109,""),"")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IF(B110="","",Draw!AC110)</f>
        <v/>
      </c>
      <c r="B110" s="19" t="str">
        <f>IFERROR(Draw!AD110,"")</f>
        <v/>
      </c>
      <c r="C110" s="19" t="str">
        <f>IFERROR(Draw!AE110,"")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IFERROR(VLOOKUP(Mens!F110,$AB$3:$AC$5,2,TRUE),"")</f>
        <v/>
      </c>
      <c r="V110" s="7" t="str">
        <f>IFERROR(IF(U110=$V$1,Mens!F110,""),"")</f>
        <v/>
      </c>
      <c r="W110" s="7" t="str">
        <f>IFERROR(IF(U110=$W$1,Mens!F110,""),"")</f>
        <v/>
      </c>
      <c r="X110" s="7" t="str">
        <f>IFERROR(IF(U110=$X$1,Mens!F110,""),"")</f>
        <v/>
      </c>
      <c r="Y110" s="7" t="str">
        <f>IFERROR(IF($U110=$Y$1,Mens!F110,""),"")</f>
        <v/>
      </c>
      <c r="Z110" s="7" t="str">
        <f>IFERROR(IF(U110=$Z$1,Mens!F110,""),"")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IF(B111="","",Draw!AC111)</f>
        <v/>
      </c>
      <c r="B111" s="19" t="str">
        <f>IFERROR(Draw!AD111,"")</f>
        <v/>
      </c>
      <c r="C111" s="19" t="str">
        <f>IFERROR(Draw!AE111,"")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IFERROR(VLOOKUP(Mens!F111,$AB$3:$AC$5,2,TRUE),"")</f>
        <v/>
      </c>
      <c r="V111" s="7" t="str">
        <f>IFERROR(IF(U111=$V$1,Mens!F111,""),"")</f>
        <v/>
      </c>
      <c r="W111" s="7" t="str">
        <f>IFERROR(IF(U111=$W$1,Mens!F111,""),"")</f>
        <v/>
      </c>
      <c r="X111" s="7" t="str">
        <f>IFERROR(IF(U111=$X$1,Mens!F111,""),"")</f>
        <v/>
      </c>
      <c r="Y111" s="7" t="str">
        <f>IFERROR(IF($U111=$Y$1,Mens!F111,""),"")</f>
        <v/>
      </c>
      <c r="Z111" s="7" t="str">
        <f>IFERROR(IF(U111=$Z$1,Mens!F111,""),"")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IF(B112="","",Draw!AC112)</f>
        <v/>
      </c>
      <c r="B112" s="19" t="str">
        <f>IFERROR(Draw!AD112,"")</f>
        <v/>
      </c>
      <c r="C112" s="19" t="str">
        <f>IFERROR(Draw!AE112,"")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IFERROR(VLOOKUP(Mens!F112,$AB$3:$AC$5,2,TRUE),"")</f>
        <v/>
      </c>
      <c r="V112" s="7" t="str">
        <f>IFERROR(IF(U112=$V$1,Mens!F112,""),"")</f>
        <v/>
      </c>
      <c r="W112" s="7" t="str">
        <f>IFERROR(IF(U112=$W$1,Mens!F112,""),"")</f>
        <v/>
      </c>
      <c r="X112" s="7" t="str">
        <f>IFERROR(IF(U112=$X$1,Mens!F112,""),"")</f>
        <v/>
      </c>
      <c r="Y112" s="7" t="str">
        <f>IFERROR(IF($U112=$Y$1,Mens!F112,""),"")</f>
        <v/>
      </c>
      <c r="Z112" s="7" t="str">
        <f>IFERROR(IF(U112=$Z$1,Mens!F112,""),"")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IF(B113="","",Draw!AC113)</f>
        <v/>
      </c>
      <c r="B113" s="19" t="str">
        <f>IFERROR(Draw!AD113,"")</f>
        <v/>
      </c>
      <c r="C113" s="19" t="str">
        <f>IFERROR(Draw!AE113,"")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IFERROR(VLOOKUP(Mens!F113,$AB$3:$AC$5,2,TRUE),"")</f>
        <v/>
      </c>
      <c r="V113" s="7" t="str">
        <f>IFERROR(IF(U113=$V$1,Mens!F113,""),"")</f>
        <v/>
      </c>
      <c r="W113" s="7" t="str">
        <f>IFERROR(IF(U113=$W$1,Mens!F113,""),"")</f>
        <v/>
      </c>
      <c r="X113" s="7" t="str">
        <f>IFERROR(IF(U113=$X$1,Mens!F113,""),"")</f>
        <v/>
      </c>
      <c r="Y113" s="7" t="str">
        <f>IFERROR(IF($U113=$Y$1,Mens!F113,""),"")</f>
        <v/>
      </c>
      <c r="Z113" s="7" t="str">
        <f>IFERROR(IF(U113=$Z$1,Mens!F113,""),"")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IF(B114="","",Draw!AC114)</f>
        <v/>
      </c>
      <c r="B114" s="19" t="str">
        <f>IFERROR(Draw!AD114,"")</f>
        <v/>
      </c>
      <c r="C114" s="19" t="str">
        <f>IFERROR(Draw!AE114,"")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IFERROR(VLOOKUP(Mens!F114,$AB$3:$AC$5,2,TRUE),"")</f>
        <v/>
      </c>
      <c r="V114" s="7" t="str">
        <f>IFERROR(IF(U114=$V$1,Mens!F114,""),"")</f>
        <v/>
      </c>
      <c r="W114" s="7" t="str">
        <f>IFERROR(IF(U114=$W$1,Mens!F114,""),"")</f>
        <v/>
      </c>
      <c r="X114" s="7" t="str">
        <f>IFERROR(IF(U114=$X$1,Mens!F114,""),"")</f>
        <v/>
      </c>
      <c r="Y114" s="7" t="str">
        <f>IFERROR(IF($U114=$Y$1,Mens!F114,""),"")</f>
        <v/>
      </c>
      <c r="Z114" s="7" t="str">
        <f>IFERROR(IF(U114=$Z$1,Mens!F114,""),"")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IF(B115="","",Draw!AC115)</f>
        <v/>
      </c>
      <c r="B115" s="19" t="str">
        <f>IFERROR(Draw!AD115,"")</f>
        <v/>
      </c>
      <c r="C115" s="19" t="str">
        <f>IFERROR(Draw!AE115,"")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IFERROR(VLOOKUP(Mens!F115,$AB$3:$AC$5,2,TRUE),"")</f>
        <v/>
      </c>
      <c r="V115" s="7" t="str">
        <f>IFERROR(IF(U115=$V$1,Mens!F115,""),"")</f>
        <v/>
      </c>
      <c r="W115" s="7" t="str">
        <f>IFERROR(IF(U115=$W$1,Mens!F115,""),"")</f>
        <v/>
      </c>
      <c r="X115" s="7" t="str">
        <f>IFERROR(IF(U115=$X$1,Mens!F115,""),"")</f>
        <v/>
      </c>
      <c r="Y115" s="7" t="str">
        <f>IFERROR(IF($U115=$Y$1,Mens!F115,""),"")</f>
        <v/>
      </c>
      <c r="Z115" s="7" t="str">
        <f>IFERROR(IF(U115=$Z$1,Mens!F115,""),"")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IF(B116="","",Draw!AC116)</f>
        <v/>
      </c>
      <c r="B116" s="19" t="str">
        <f>IFERROR(Draw!AD116,"")</f>
        <v/>
      </c>
      <c r="C116" s="19" t="str">
        <f>IFERROR(Draw!AE116,"")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IFERROR(VLOOKUP(Mens!F116,$AB$3:$AC$5,2,TRUE),"")</f>
        <v/>
      </c>
      <c r="V116" s="7" t="str">
        <f>IFERROR(IF(U116=$V$1,Mens!F116,""),"")</f>
        <v/>
      </c>
      <c r="W116" s="7" t="str">
        <f>IFERROR(IF(U116=$W$1,Mens!F116,""),"")</f>
        <v/>
      </c>
      <c r="X116" s="7" t="str">
        <f>IFERROR(IF(U116=$X$1,Mens!F116,""),"")</f>
        <v/>
      </c>
      <c r="Y116" s="7" t="str">
        <f>IFERROR(IF($U116=$Y$1,Mens!F116,""),"")</f>
        <v/>
      </c>
      <c r="Z116" s="7" t="str">
        <f>IFERROR(IF(U116=$Z$1,Mens!F116,""),"")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IF(B117="","",Draw!AC117)</f>
        <v/>
      </c>
      <c r="B117" s="19" t="str">
        <f>IFERROR(Draw!AD117,"")</f>
        <v/>
      </c>
      <c r="C117" s="19" t="str">
        <f>IFERROR(Draw!AE117,"")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IFERROR(VLOOKUP(Mens!F117,$AB$3:$AC$5,2,TRUE),"")</f>
        <v/>
      </c>
      <c r="V117" s="7" t="str">
        <f>IFERROR(IF(U117=$V$1,Mens!F117,""),"")</f>
        <v/>
      </c>
      <c r="W117" s="7" t="str">
        <f>IFERROR(IF(U117=$W$1,Mens!F117,""),"")</f>
        <v/>
      </c>
      <c r="X117" s="7" t="str">
        <f>IFERROR(IF(U117=$X$1,Mens!F117,""),"")</f>
        <v/>
      </c>
      <c r="Y117" s="7" t="str">
        <f>IFERROR(IF($U117=$Y$1,Mens!F117,""),"")</f>
        <v/>
      </c>
      <c r="Z117" s="7" t="str">
        <f>IFERROR(IF(U117=$Z$1,Mens!F117,""),"")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IF(B118="","",Draw!AC118)</f>
        <v/>
      </c>
      <c r="B118" s="19" t="str">
        <f>IFERROR(Draw!AD118,"")</f>
        <v/>
      </c>
      <c r="C118" s="19" t="str">
        <f>IFERROR(Draw!AE118,"")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IFERROR(VLOOKUP(Mens!F118,$AB$3:$AC$5,2,TRUE),"")</f>
        <v/>
      </c>
      <c r="V118" s="7" t="str">
        <f>IFERROR(IF(U118=$V$1,Mens!F118,""),"")</f>
        <v/>
      </c>
      <c r="W118" s="7" t="str">
        <f>IFERROR(IF(U118=$W$1,Mens!F118,""),"")</f>
        <v/>
      </c>
      <c r="X118" s="7" t="str">
        <f>IFERROR(IF(U118=$X$1,Mens!F118,""),"")</f>
        <v/>
      </c>
      <c r="Y118" s="7" t="str">
        <f>IFERROR(IF($U118=$Y$1,Mens!F118,""),"")</f>
        <v/>
      </c>
      <c r="Z118" s="7" t="str">
        <f>IFERROR(IF(U118=$Z$1,Mens!F118,""),"")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IF(B119="","",Draw!AC119)</f>
        <v/>
      </c>
      <c r="B119" s="19" t="str">
        <f>IFERROR(Draw!AD119,"")</f>
        <v/>
      </c>
      <c r="C119" s="19" t="str">
        <f>IFERROR(Draw!AE119,"")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IFERROR(VLOOKUP(Mens!F119,$AB$3:$AC$5,2,TRUE),"")</f>
        <v/>
      </c>
      <c r="V119" s="7" t="str">
        <f>IFERROR(IF(U119=$V$1,Mens!F119,""),"")</f>
        <v/>
      </c>
      <c r="W119" s="7" t="str">
        <f>IFERROR(IF(U119=$W$1,Mens!F119,""),"")</f>
        <v/>
      </c>
      <c r="X119" s="7" t="str">
        <f>IFERROR(IF(U119=$X$1,Mens!F119,""),"")</f>
        <v/>
      </c>
      <c r="Y119" s="7" t="str">
        <f>IFERROR(IF($U119=$Y$1,Mens!F119,""),"")</f>
        <v/>
      </c>
      <c r="Z119" s="7" t="str">
        <f>IFERROR(IF(U119=$Z$1,Mens!F119,""),"")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IF(B120="","",Draw!AC120)</f>
        <v/>
      </c>
      <c r="B120" s="19" t="str">
        <f>IFERROR(Draw!AD120,"")</f>
        <v/>
      </c>
      <c r="C120" s="19" t="str">
        <f>IFERROR(Draw!AE120,"")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IFERROR(VLOOKUP(Mens!F120,$AB$3:$AC$5,2,TRUE),"")</f>
        <v/>
      </c>
      <c r="V120" s="7" t="str">
        <f>IFERROR(IF(U120=$V$1,Mens!F120,""),"")</f>
        <v/>
      </c>
      <c r="W120" s="7" t="str">
        <f>IFERROR(IF(U120=$W$1,Mens!F120,""),"")</f>
        <v/>
      </c>
      <c r="X120" s="7" t="str">
        <f>IFERROR(IF(U120=$X$1,Mens!F120,""),"")</f>
        <v/>
      </c>
      <c r="Y120" s="7" t="str">
        <f>IFERROR(IF($U120=$Y$1,Mens!F120,""),"")</f>
        <v/>
      </c>
      <c r="Z120" s="7" t="str">
        <f>IFERROR(IF(U120=$Z$1,Mens!F120,""),"")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IF(B121="","",Draw!AC121)</f>
        <v/>
      </c>
      <c r="B121" s="19" t="str">
        <f>IFERROR(Draw!AD121,"")</f>
        <v/>
      </c>
      <c r="C121" s="19" t="str">
        <f>IFERROR(Draw!AE121,"")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IFERROR(VLOOKUP(Mens!F121,$AB$3:$AC$5,2,TRUE),"")</f>
        <v/>
      </c>
      <c r="V121" s="7" t="str">
        <f>IFERROR(IF(U121=$V$1,Mens!F121,""),"")</f>
        <v/>
      </c>
      <c r="W121" s="7" t="str">
        <f>IFERROR(IF(U121=$W$1,Mens!F121,""),"")</f>
        <v/>
      </c>
      <c r="X121" s="7" t="str">
        <f>IFERROR(IF(U121=$X$1,Mens!F121,""),"")</f>
        <v/>
      </c>
      <c r="Y121" s="7" t="str">
        <f>IFERROR(IF($U121=$Y$1,Mens!F121,""),"")</f>
        <v/>
      </c>
      <c r="Z121" s="7" t="str">
        <f>IFERROR(IF(U121=$Z$1,Mens!F121,""),"")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IF(B122="","",Draw!AC122)</f>
        <v/>
      </c>
      <c r="B122" s="19" t="str">
        <f>IFERROR(Draw!AD122,"")</f>
        <v/>
      </c>
      <c r="C122" s="19" t="str">
        <f>IFERROR(Draw!AE122,"")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IFERROR(VLOOKUP(Mens!F122,$AB$3:$AC$5,2,TRUE),"")</f>
        <v/>
      </c>
      <c r="V122" s="7" t="str">
        <f>IFERROR(IF(U122=$V$1,Mens!F122,""),"")</f>
        <v/>
      </c>
      <c r="W122" s="7" t="str">
        <f>IFERROR(IF(U122=$W$1,Mens!F122,""),"")</f>
        <v/>
      </c>
      <c r="X122" s="7" t="str">
        <f>IFERROR(IF(U122=$X$1,Mens!F122,""),"")</f>
        <v/>
      </c>
      <c r="Y122" s="7" t="str">
        <f>IFERROR(IF($U122=$Y$1,Mens!F122,""),"")</f>
        <v/>
      </c>
      <c r="Z122" s="7" t="str">
        <f>IFERROR(IF(U122=$Z$1,Mens!F122,""),"")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IF(B123="","",Draw!AC123)</f>
        <v/>
      </c>
      <c r="B123" s="19" t="str">
        <f>IFERROR(Draw!AD123,"")</f>
        <v/>
      </c>
      <c r="C123" s="19" t="str">
        <f>IFERROR(Draw!AE123,"")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IFERROR(VLOOKUP(Mens!F123,$AB$3:$AC$5,2,TRUE),"")</f>
        <v/>
      </c>
      <c r="V123" s="7" t="str">
        <f>IFERROR(IF(U123=$V$1,Mens!F123,""),"")</f>
        <v/>
      </c>
      <c r="W123" s="7" t="str">
        <f>IFERROR(IF(U123=$W$1,Mens!F123,""),"")</f>
        <v/>
      </c>
      <c r="X123" s="7" t="str">
        <f>IFERROR(IF(U123=$X$1,Mens!F123,""),"")</f>
        <v/>
      </c>
      <c r="Y123" s="7" t="str">
        <f>IFERROR(IF($U123=$Y$1,Mens!F123,""),"")</f>
        <v/>
      </c>
      <c r="Z123" s="7" t="str">
        <f>IFERROR(IF(U123=$Z$1,Mens!F123,""),"")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IF(B124="","",Draw!AC124)</f>
        <v/>
      </c>
      <c r="B124" s="19" t="str">
        <f>IFERROR(Draw!AD124,"")</f>
        <v/>
      </c>
      <c r="C124" s="19" t="str">
        <f>IFERROR(Draw!AE124,"")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IFERROR(VLOOKUP(Mens!F124,$AB$3:$AC$5,2,TRUE),"")</f>
        <v/>
      </c>
      <c r="V124" s="7" t="str">
        <f>IFERROR(IF(U124=$V$1,Mens!F124,""),"")</f>
        <v/>
      </c>
      <c r="W124" s="7" t="str">
        <f>IFERROR(IF(U124=$W$1,Mens!F124,""),"")</f>
        <v/>
      </c>
      <c r="X124" s="7" t="str">
        <f>IFERROR(IF(U124=$X$1,Mens!F124,""),"")</f>
        <v/>
      </c>
      <c r="Y124" s="7" t="str">
        <f>IFERROR(IF($U124=$Y$1,Mens!F124,""),"")</f>
        <v/>
      </c>
      <c r="Z124" s="7" t="str">
        <f>IFERROR(IF(U124=$Z$1,Mens!F124,""),"")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IF(B125="","",Draw!AC125)</f>
        <v/>
      </c>
      <c r="B125" s="19" t="str">
        <f>IFERROR(Draw!AD125,"")</f>
        <v/>
      </c>
      <c r="C125" s="19" t="str">
        <f>IFERROR(Draw!AE125,"")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IFERROR(VLOOKUP(Mens!F125,$AB$3:$AC$5,2,TRUE),"")</f>
        <v/>
      </c>
      <c r="V125" s="7" t="str">
        <f>IFERROR(IF(U125=$V$1,Mens!F125,""),"")</f>
        <v/>
      </c>
      <c r="W125" s="7" t="str">
        <f>IFERROR(IF(U125=$W$1,Mens!F125,""),"")</f>
        <v/>
      </c>
      <c r="X125" s="7" t="str">
        <f>IFERROR(IF(U125=$X$1,Mens!F125,""),"")</f>
        <v/>
      </c>
      <c r="Y125" s="7" t="str">
        <f>IFERROR(IF($U125=$Y$1,Mens!F125,""),"")</f>
        <v/>
      </c>
      <c r="Z125" s="7" t="str">
        <f>IFERROR(IF(U125=$Z$1,Mens!F125,""),"")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IF(B126="","",Draw!AC126)</f>
        <v/>
      </c>
      <c r="B126" s="19" t="str">
        <f>IFERROR(Draw!AD126,"")</f>
        <v/>
      </c>
      <c r="C126" s="19" t="str">
        <f>IFERROR(Draw!AE126,"")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IFERROR(VLOOKUP(Mens!F126,$AB$3:$AC$5,2,TRUE),"")</f>
        <v/>
      </c>
      <c r="V126" s="7" t="str">
        <f>IFERROR(IF(U126=$V$1,Mens!F126,""),"")</f>
        <v/>
      </c>
      <c r="W126" s="7" t="str">
        <f>IFERROR(IF(U126=$W$1,Mens!F126,""),"")</f>
        <v/>
      </c>
      <c r="X126" s="7" t="str">
        <f>IFERROR(IF(U126=$X$1,Mens!F126,""),"")</f>
        <v/>
      </c>
      <c r="Y126" s="7" t="str">
        <f>IFERROR(IF($U126=$Y$1,Mens!F126,""),"")</f>
        <v/>
      </c>
      <c r="Z126" s="7" t="str">
        <f>IFERROR(IF(U126=$Z$1,Mens!F126,""),"")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IF(B127="","",Draw!AC127)</f>
        <v/>
      </c>
      <c r="B127" s="19" t="str">
        <f>IFERROR(Draw!AD127,"")</f>
        <v/>
      </c>
      <c r="C127" s="19" t="str">
        <f>IFERROR(Draw!AE127,"")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IFERROR(VLOOKUP(Mens!F127,$AB$3:$AC$5,2,TRUE),"")</f>
        <v/>
      </c>
      <c r="V127" s="7" t="str">
        <f>IFERROR(IF(U127=$V$1,Mens!F127,""),"")</f>
        <v/>
      </c>
      <c r="W127" s="7" t="str">
        <f>IFERROR(IF(U127=$W$1,Mens!F127,""),"")</f>
        <v/>
      </c>
      <c r="X127" s="7" t="str">
        <f>IFERROR(IF(U127=$X$1,Mens!F127,""),"")</f>
        <v/>
      </c>
      <c r="Y127" s="7" t="str">
        <f>IFERROR(IF($U127=$Y$1,Mens!F127,""),"")</f>
        <v/>
      </c>
      <c r="Z127" s="7" t="str">
        <f>IFERROR(IF(U127=$Z$1,Mens!F127,""),"")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IF(B128="","",Draw!AC128)</f>
        <v/>
      </c>
      <c r="B128" s="19" t="str">
        <f>IFERROR(Draw!AD128,"")</f>
        <v/>
      </c>
      <c r="C128" s="19" t="str">
        <f>IFERROR(Draw!AE128,"")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IFERROR(VLOOKUP(Mens!F128,$AB$3:$AC$5,2,TRUE),"")</f>
        <v/>
      </c>
      <c r="V128" s="7" t="str">
        <f>IFERROR(IF(U128=$V$1,Mens!F128,""),"")</f>
        <v/>
      </c>
      <c r="W128" s="7" t="str">
        <f>IFERROR(IF(U128=$W$1,Mens!F128,""),"")</f>
        <v/>
      </c>
      <c r="X128" s="7" t="str">
        <f>IFERROR(IF(U128=$X$1,Mens!F128,""),"")</f>
        <v/>
      </c>
      <c r="Y128" s="7" t="str">
        <f>IFERROR(IF($U128=$Y$1,Mens!F128,""),"")</f>
        <v/>
      </c>
      <c r="Z128" s="7" t="str">
        <f>IFERROR(IF(U128=$Z$1,Mens!F128,""),"")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IF(B129="","",Draw!AC129)</f>
        <v/>
      </c>
      <c r="B129" s="19" t="str">
        <f>IFERROR(Draw!AD129,"")</f>
        <v/>
      </c>
      <c r="C129" s="19" t="str">
        <f>IFERROR(Draw!AE129,"")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IFERROR(VLOOKUP(Mens!F129,$AB$3:$AC$5,2,TRUE),"")</f>
        <v/>
      </c>
      <c r="V129" s="7" t="str">
        <f>IFERROR(IF(U129=$V$1,Mens!F129,""),"")</f>
        <v/>
      </c>
      <c r="W129" s="7" t="str">
        <f>IFERROR(IF(U129=$W$1,Mens!F129,""),"")</f>
        <v/>
      </c>
      <c r="X129" s="7" t="str">
        <f>IFERROR(IF(U129=$X$1,Mens!F129,""),"")</f>
        <v/>
      </c>
      <c r="Y129" s="7" t="str">
        <f>IFERROR(IF($U129=$Y$1,Mens!F129,""),"")</f>
        <v/>
      </c>
      <c r="Z129" s="7" t="str">
        <f>IFERROR(IF(U129=$Z$1,Mens!F129,""),"")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IF(B130="","",Draw!AC130)</f>
        <v/>
      </c>
      <c r="B130" s="19" t="str">
        <f>IFERROR(Draw!AD130,"")</f>
        <v/>
      </c>
      <c r="C130" s="19" t="str">
        <f>IFERROR(Draw!AE130,"")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IFERROR(VLOOKUP(Mens!F130,$AB$3:$AC$5,2,TRUE),"")</f>
        <v/>
      </c>
      <c r="V130" s="7" t="str">
        <f>IFERROR(IF(U130=$V$1,Mens!F130,""),"")</f>
        <v/>
      </c>
      <c r="W130" s="7" t="str">
        <f>IFERROR(IF(U130=$W$1,Mens!F130,""),"")</f>
        <v/>
      </c>
      <c r="X130" s="7" t="str">
        <f>IFERROR(IF(U130=$X$1,Mens!F130,""),"")</f>
        <v/>
      </c>
      <c r="Y130" s="7" t="str">
        <f>IFERROR(IF($U130=$Y$1,Mens!F130,""),"")</f>
        <v/>
      </c>
      <c r="Z130" s="7" t="str">
        <f>IFERROR(IF(U130=$Z$1,Mens!F130,""),"")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IF(B131="","",Draw!AC131)</f>
        <v/>
      </c>
      <c r="B131" s="19" t="str">
        <f>IFERROR(Draw!AD131,"")</f>
        <v/>
      </c>
      <c r="C131" s="19" t="str">
        <f>IFERROR(Draw!AE131,"")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IFERROR(VLOOKUP(Mens!F131,$AB$3:$AC$5,2,TRUE),"")</f>
        <v/>
      </c>
      <c r="V131" s="7" t="str">
        <f>IFERROR(IF(U131=$V$1,Mens!F131,""),"")</f>
        <v/>
      </c>
      <c r="W131" s="7" t="str">
        <f>IFERROR(IF(U131=$W$1,Mens!F131,""),"")</f>
        <v/>
      </c>
      <c r="X131" s="7" t="str">
        <f>IFERROR(IF(U131=$X$1,Mens!F131,""),"")</f>
        <v/>
      </c>
      <c r="Y131" s="7" t="str">
        <f>IFERROR(IF($U131=$Y$1,Mens!F131,""),"")</f>
        <v/>
      </c>
      <c r="Z131" s="7" t="str">
        <f>IFERROR(IF(U131=$Z$1,Mens!F131,""),"")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IF(B132="","",Draw!AC132)</f>
        <v/>
      </c>
      <c r="B132" s="19" t="str">
        <f>IFERROR(Draw!AD132,"")</f>
        <v/>
      </c>
      <c r="C132" s="19" t="str">
        <f>IFERROR(Draw!AE132,"")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IFERROR(VLOOKUP(Mens!F132,$AB$3:$AC$5,2,TRUE),"")</f>
        <v/>
      </c>
      <c r="V132" s="7" t="str">
        <f>IFERROR(IF(U132=$V$1,Mens!F132,""),"")</f>
        <v/>
      </c>
      <c r="W132" s="7" t="str">
        <f>IFERROR(IF(U132=$W$1,Mens!F132,""),"")</f>
        <v/>
      </c>
      <c r="X132" s="7" t="str">
        <f>IFERROR(IF(U132=$X$1,Mens!F132,""),"")</f>
        <v/>
      </c>
      <c r="Y132" s="7" t="str">
        <f>IFERROR(IF($U132=$Y$1,Mens!F132,""),"")</f>
        <v/>
      </c>
      <c r="Z132" s="7" t="str">
        <f>IFERROR(IF(U132=$Z$1,Mens!F132,""),"")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IF(B133="","",Draw!AC133)</f>
        <v/>
      </c>
      <c r="B133" s="19" t="str">
        <f>IFERROR(Draw!AD133,"")</f>
        <v/>
      </c>
      <c r="C133" s="19" t="str">
        <f>IFERROR(Draw!AE133,"")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IFERROR(VLOOKUP(Mens!F133,$AB$3:$AC$5,2,TRUE),"")</f>
        <v/>
      </c>
      <c r="V133" s="7" t="str">
        <f>IFERROR(IF(U133=$V$1,Mens!F133,""),"")</f>
        <v/>
      </c>
      <c r="W133" s="7" t="str">
        <f>IFERROR(IF(U133=$W$1,Mens!F133,""),"")</f>
        <v/>
      </c>
      <c r="X133" s="7" t="str">
        <f>IFERROR(IF(U133=$X$1,Mens!F133,""),"")</f>
        <v/>
      </c>
      <c r="Y133" s="7" t="str">
        <f>IFERROR(IF($U133=$Y$1,Mens!F133,""),"")</f>
        <v/>
      </c>
      <c r="Z133" s="7" t="str">
        <f>IFERROR(IF(U133=$Z$1,Mens!F133,""),"")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IF(B134="","",Draw!AC134)</f>
        <v/>
      </c>
      <c r="B134" s="19" t="str">
        <f>IFERROR(Draw!AD134,"")</f>
        <v/>
      </c>
      <c r="C134" s="19" t="str">
        <f>IFERROR(Draw!AE134,"")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IFERROR(VLOOKUP(Mens!F134,$AB$3:$AC$5,2,TRUE),"")</f>
        <v/>
      </c>
      <c r="V134" s="7" t="str">
        <f>IFERROR(IF(U134=$V$1,Mens!F134,""),"")</f>
        <v/>
      </c>
      <c r="W134" s="7" t="str">
        <f>IFERROR(IF(U134=$W$1,Mens!F134,""),"")</f>
        <v/>
      </c>
      <c r="X134" s="7" t="str">
        <f>IFERROR(IF(U134=$X$1,Mens!F134,""),"")</f>
        <v/>
      </c>
      <c r="Y134" s="7" t="str">
        <f>IFERROR(IF($U134=$Y$1,Mens!F134,""),"")</f>
        <v/>
      </c>
      <c r="Z134" s="7" t="str">
        <f>IFERROR(IF(U134=$Z$1,Mens!F134,""),"")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IF(B135="","",Draw!AC135)</f>
        <v/>
      </c>
      <c r="B135" s="19" t="str">
        <f>IFERROR(Draw!AD135,"")</f>
        <v/>
      </c>
      <c r="C135" s="19" t="str">
        <f>IFERROR(Draw!AE135,"")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IFERROR(VLOOKUP(Mens!F135,$AB$3:$AC$5,2,TRUE),"")</f>
        <v/>
      </c>
      <c r="V135" s="7" t="str">
        <f>IFERROR(IF(U135=$V$1,Mens!F135,""),"")</f>
        <v/>
      </c>
      <c r="W135" s="7" t="str">
        <f>IFERROR(IF(U135=$W$1,Mens!F135,""),"")</f>
        <v/>
      </c>
      <c r="X135" s="7" t="str">
        <f>IFERROR(IF(U135=$X$1,Mens!F135,""),"")</f>
        <v/>
      </c>
      <c r="Y135" s="7" t="str">
        <f>IFERROR(IF($U135=$Y$1,Mens!F135,""),"")</f>
        <v/>
      </c>
      <c r="Z135" s="7" t="str">
        <f>IFERROR(IF(U135=$Z$1,Mens!F135,""),"")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IF(B136="","",Draw!AC136)</f>
        <v/>
      </c>
      <c r="B136" s="19" t="str">
        <f>IFERROR(Draw!AD136,"")</f>
        <v/>
      </c>
      <c r="C136" s="19" t="str">
        <f>IFERROR(Draw!AE136,"")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IFERROR(VLOOKUP(Mens!F136,$AB$3:$AC$5,2,TRUE),"")</f>
        <v/>
      </c>
      <c r="V136" s="7" t="str">
        <f>IFERROR(IF(U136=$V$1,Mens!F136,""),"")</f>
        <v/>
      </c>
      <c r="W136" s="7" t="str">
        <f>IFERROR(IF(U136=$W$1,Mens!F136,""),"")</f>
        <v/>
      </c>
      <c r="X136" s="7" t="str">
        <f>IFERROR(IF(U136=$X$1,Mens!F136,""),"")</f>
        <v/>
      </c>
      <c r="Y136" s="7" t="str">
        <f>IFERROR(IF($U136=$Y$1,Mens!F136,""),"")</f>
        <v/>
      </c>
      <c r="Z136" s="7" t="str">
        <f>IFERROR(IF(U136=$Z$1,Mens!F136,""),"")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IF(B137="","",Draw!AC137)</f>
        <v/>
      </c>
      <c r="B137" s="19" t="str">
        <f>IFERROR(Draw!AD137,"")</f>
        <v/>
      </c>
      <c r="C137" s="19" t="str">
        <f>IFERROR(Draw!AE137,"")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IFERROR(VLOOKUP(Mens!F137,$AB$3:$AC$5,2,TRUE),"")</f>
        <v/>
      </c>
      <c r="V137" s="7" t="str">
        <f>IFERROR(IF(U137=$V$1,Mens!F137,""),"")</f>
        <v/>
      </c>
      <c r="W137" s="7" t="str">
        <f>IFERROR(IF(U137=$W$1,Mens!F137,""),"")</f>
        <v/>
      </c>
      <c r="X137" s="7" t="str">
        <f>IFERROR(IF(U137=$X$1,Mens!F137,""),"")</f>
        <v/>
      </c>
      <c r="Y137" s="7" t="str">
        <f>IFERROR(IF($U137=$Y$1,Mens!F137,""),"")</f>
        <v/>
      </c>
      <c r="Z137" s="7" t="str">
        <f>IFERROR(IF(U137=$Z$1,Mens!F137,""),"")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IF(B138="","",Draw!AC138)</f>
        <v/>
      </c>
      <c r="B138" s="19" t="str">
        <f>IFERROR(Draw!AD138,"")</f>
        <v/>
      </c>
      <c r="C138" s="19" t="str">
        <f>IFERROR(Draw!AE138,"")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IFERROR(VLOOKUP(Mens!F138,$AB$3:$AC$5,2,TRUE),"")</f>
        <v/>
      </c>
      <c r="V138" s="7" t="str">
        <f>IFERROR(IF(U138=$V$1,Mens!F138,""),"")</f>
        <v/>
      </c>
      <c r="W138" s="7" t="str">
        <f>IFERROR(IF(U138=$W$1,Mens!F138,""),"")</f>
        <v/>
      </c>
      <c r="X138" s="7" t="str">
        <f>IFERROR(IF(U138=$X$1,Mens!F138,""),"")</f>
        <v/>
      </c>
      <c r="Y138" s="7" t="str">
        <f>IFERROR(IF($U138=$Y$1,Mens!F138,""),"")</f>
        <v/>
      </c>
      <c r="Z138" s="7" t="str">
        <f>IFERROR(IF(U138=$Z$1,Mens!F138,""),"")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IF(B139="","",Draw!AC139)</f>
        <v/>
      </c>
      <c r="B139" s="19" t="str">
        <f>IFERROR(Draw!AD139,"")</f>
        <v/>
      </c>
      <c r="C139" s="19" t="str">
        <f>IFERROR(Draw!AE139,"")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IFERROR(VLOOKUP(Mens!F139,$AB$3:$AC$5,2,TRUE),"")</f>
        <v/>
      </c>
      <c r="V139" s="7" t="str">
        <f>IFERROR(IF(U139=$V$1,Mens!F139,""),"")</f>
        <v/>
      </c>
      <c r="W139" s="7" t="str">
        <f>IFERROR(IF(U139=$W$1,Mens!F139,""),"")</f>
        <v/>
      </c>
      <c r="X139" s="7" t="str">
        <f>IFERROR(IF(U139=$X$1,Mens!F139,""),"")</f>
        <v/>
      </c>
      <c r="Y139" s="7" t="str">
        <f>IFERROR(IF($U139=$Y$1,Mens!F139,""),"")</f>
        <v/>
      </c>
      <c r="Z139" s="7" t="str">
        <f>IFERROR(IF(U139=$Z$1,Mens!F139,""),"")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IF(B140="","",Draw!AC140)</f>
        <v/>
      </c>
      <c r="B140" s="19" t="str">
        <f>IFERROR(Draw!AD140,"")</f>
        <v/>
      </c>
      <c r="C140" s="19" t="str">
        <f>IFERROR(Draw!AE140,"")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IFERROR(VLOOKUP(Mens!F140,$AB$3:$AC$5,2,TRUE),"")</f>
        <v/>
      </c>
      <c r="V140" s="7" t="str">
        <f>IFERROR(IF(U140=$V$1,Mens!F140,""),"")</f>
        <v/>
      </c>
      <c r="W140" s="7" t="str">
        <f>IFERROR(IF(U140=$W$1,Mens!F140,""),"")</f>
        <v/>
      </c>
      <c r="X140" s="7" t="str">
        <f>IFERROR(IF(U140=$X$1,Mens!F140,""),"")</f>
        <v/>
      </c>
      <c r="Y140" s="7" t="str">
        <f>IFERROR(IF($U140=$Y$1,Mens!F140,""),"")</f>
        <v/>
      </c>
      <c r="Z140" s="7" t="str">
        <f>IFERROR(IF(U140=$Z$1,Mens!F140,""),"")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IF(B141="","",Draw!AC141)</f>
        <v/>
      </c>
      <c r="B141" s="19" t="str">
        <f>IFERROR(Draw!AD141,"")</f>
        <v/>
      </c>
      <c r="C141" s="19" t="str">
        <f>IFERROR(Draw!AE141,"")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IFERROR(VLOOKUP(Mens!F141,$AB$3:$AC$5,2,TRUE),"")</f>
        <v/>
      </c>
      <c r="V141" s="7" t="str">
        <f>IFERROR(IF(U141=$V$1,Mens!F141,""),"")</f>
        <v/>
      </c>
      <c r="W141" s="7" t="str">
        <f>IFERROR(IF(U141=$W$1,Mens!F141,""),"")</f>
        <v/>
      </c>
      <c r="X141" s="7" t="str">
        <f>IFERROR(IF(U141=$X$1,Mens!F141,""),"")</f>
        <v/>
      </c>
      <c r="Y141" s="7" t="str">
        <f>IFERROR(IF($U141=$Y$1,Mens!F141,""),"")</f>
        <v/>
      </c>
      <c r="Z141" s="7" t="str">
        <f>IFERROR(IF(U141=$Z$1,Mens!F141,""),"")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IF(B142="","",Draw!AC142)</f>
        <v/>
      </c>
      <c r="B142" s="19" t="str">
        <f>IFERROR(Draw!AD142,"")</f>
        <v/>
      </c>
      <c r="C142" s="19" t="str">
        <f>IFERROR(Draw!AE142,"")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IFERROR(VLOOKUP(Mens!F142,$AB$3:$AC$5,2,TRUE),"")</f>
        <v/>
      </c>
      <c r="V142" s="7" t="str">
        <f>IFERROR(IF(U142=$V$1,Mens!F142,""),"")</f>
        <v/>
      </c>
      <c r="W142" s="7" t="str">
        <f>IFERROR(IF(U142=$W$1,Mens!F142,""),"")</f>
        <v/>
      </c>
      <c r="X142" s="7" t="str">
        <f>IFERROR(IF(U142=$X$1,Mens!F142,""),"")</f>
        <v/>
      </c>
      <c r="Y142" s="7" t="str">
        <f>IFERROR(IF($U142=$Y$1,Mens!F142,""),"")</f>
        <v/>
      </c>
      <c r="Z142" s="7" t="str">
        <f>IFERROR(IF(U142=$Z$1,Mens!F142,""),"")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IF(B143="","",Draw!AC143)</f>
        <v/>
      </c>
      <c r="B143" s="19" t="str">
        <f>IFERROR(Draw!AD143,"")</f>
        <v/>
      </c>
      <c r="C143" s="19" t="str">
        <f>IFERROR(Draw!AE143,"")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IFERROR(VLOOKUP(Mens!F143,$AB$3:$AC$5,2,TRUE),"")</f>
        <v/>
      </c>
      <c r="V143" s="7" t="str">
        <f>IFERROR(IF(U143=$V$1,Mens!F143,""),"")</f>
        <v/>
      </c>
      <c r="W143" s="7" t="str">
        <f>IFERROR(IF(U143=$W$1,Mens!F143,""),"")</f>
        <v/>
      </c>
      <c r="X143" s="7" t="str">
        <f>IFERROR(IF(U143=$X$1,Mens!F143,""),"")</f>
        <v/>
      </c>
      <c r="Y143" s="7" t="str">
        <f>IFERROR(IF($U143=$Y$1,Mens!F143,""),"")</f>
        <v/>
      </c>
      <c r="Z143" s="7" t="str">
        <f>IFERROR(IF(U143=$Z$1,Mens!F143,""),"")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IF(B144="","",Draw!AC144)</f>
        <v/>
      </c>
      <c r="B144" s="19" t="str">
        <f>IFERROR(Draw!AD144,"")</f>
        <v/>
      </c>
      <c r="C144" s="19" t="str">
        <f>IFERROR(Draw!AE144,"")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IFERROR(VLOOKUP(Mens!F144,$AB$3:$AC$5,2,TRUE),"")</f>
        <v/>
      </c>
      <c r="V144" s="7" t="str">
        <f>IFERROR(IF(U144=$V$1,Mens!F144,""),"")</f>
        <v/>
      </c>
      <c r="W144" s="7" t="str">
        <f>IFERROR(IF(U144=$W$1,Mens!F144,""),"")</f>
        <v/>
      </c>
      <c r="X144" s="7" t="str">
        <f>IFERROR(IF(U144=$X$1,Mens!F144,""),"")</f>
        <v/>
      </c>
      <c r="Y144" s="7" t="str">
        <f>IFERROR(IF($U144=$Y$1,Mens!F144,""),"")</f>
        <v/>
      </c>
      <c r="Z144" s="7" t="str">
        <f>IFERROR(IF(U144=$Z$1,Mens!F144,""),"")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IF(B145="","",Draw!AC145)</f>
        <v/>
      </c>
      <c r="B145" s="19" t="str">
        <f>IFERROR(Draw!AD145,"")</f>
        <v/>
      </c>
      <c r="C145" s="19" t="str">
        <f>IFERROR(Draw!AE145,"")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IFERROR(VLOOKUP(Mens!F145,$AB$3:$AC$5,2,TRUE),"")</f>
        <v/>
      </c>
      <c r="V145" s="7" t="str">
        <f>IFERROR(IF(U145=$V$1,Mens!F145,""),"")</f>
        <v/>
      </c>
      <c r="W145" s="7" t="str">
        <f>IFERROR(IF(U145=$W$1,Mens!F145,""),"")</f>
        <v/>
      </c>
      <c r="X145" s="7" t="str">
        <f>IFERROR(IF(U145=$X$1,Mens!F145,""),"")</f>
        <v/>
      </c>
      <c r="Y145" s="7" t="str">
        <f>IFERROR(IF($U145=$Y$1,Mens!F145,""),"")</f>
        <v/>
      </c>
      <c r="Z145" s="7" t="str">
        <f>IFERROR(IF(U145=$Z$1,Mens!F145,""),"")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IF(B146="","",Draw!AC146)</f>
        <v/>
      </c>
      <c r="B146" s="19" t="str">
        <f>IFERROR(Draw!AD146,"")</f>
        <v/>
      </c>
      <c r="C146" s="19" t="str">
        <f>IFERROR(Draw!AE146,"")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IFERROR(VLOOKUP(Mens!F146,$AB$3:$AC$5,2,TRUE),"")</f>
        <v/>
      </c>
      <c r="V146" s="7" t="str">
        <f>IFERROR(IF(U146=$V$1,Mens!F146,""),"")</f>
        <v/>
      </c>
      <c r="W146" s="7" t="str">
        <f>IFERROR(IF(U146=$W$1,Mens!F146,""),"")</f>
        <v/>
      </c>
      <c r="X146" s="7" t="str">
        <f>IFERROR(IF(U146=$X$1,Mens!F146,""),"")</f>
        <v/>
      </c>
      <c r="Y146" s="7" t="str">
        <f>IFERROR(IF($U146=$Y$1,Mens!F146,""),"")</f>
        <v/>
      </c>
      <c r="Z146" s="7" t="str">
        <f>IFERROR(IF(U146=$Z$1,Mens!F146,""),"")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IF(B147="","",Draw!AC147)</f>
        <v/>
      </c>
      <c r="B147" s="19" t="str">
        <f>IFERROR(Draw!AD147,"")</f>
        <v/>
      </c>
      <c r="C147" s="19" t="str">
        <f>IFERROR(Draw!AE147,"")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IFERROR(VLOOKUP(Mens!F147,$AB$3:$AC$5,2,TRUE),"")</f>
        <v/>
      </c>
      <c r="V147" s="7" t="str">
        <f>IFERROR(IF(U147=$V$1,Mens!F147,""),"")</f>
        <v/>
      </c>
      <c r="W147" s="7" t="str">
        <f>IFERROR(IF(U147=$W$1,Mens!F147,""),"")</f>
        <v/>
      </c>
      <c r="X147" s="7" t="str">
        <f>IFERROR(IF(U147=$X$1,Mens!F147,""),"")</f>
        <v/>
      </c>
      <c r="Y147" s="7" t="str">
        <f>IFERROR(IF($U147=$Y$1,Mens!F147,""),"")</f>
        <v/>
      </c>
      <c r="Z147" s="7" t="str">
        <f>IFERROR(IF(U147=$Z$1,Mens!F147,""),"")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IF(B148="","",Draw!AC148)</f>
        <v/>
      </c>
      <c r="B148" s="19" t="str">
        <f>IFERROR(Draw!AD148,"")</f>
        <v/>
      </c>
      <c r="C148" s="19" t="str">
        <f>IFERROR(Draw!AE148,"")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IFERROR(VLOOKUP(Mens!F148,$AB$3:$AC$5,2,TRUE),"")</f>
        <v/>
      </c>
      <c r="V148" s="7" t="str">
        <f>IFERROR(IF(U148=$V$1,Mens!F148,""),"")</f>
        <v/>
      </c>
      <c r="W148" s="7" t="str">
        <f>IFERROR(IF(U148=$W$1,Mens!F148,""),"")</f>
        <v/>
      </c>
      <c r="X148" s="7" t="str">
        <f>IFERROR(IF(U148=$X$1,Mens!F148,""),"")</f>
        <v/>
      </c>
      <c r="Y148" s="7" t="str">
        <f>IFERROR(IF($U148=$Y$1,Mens!F148,""),"")</f>
        <v/>
      </c>
      <c r="Z148" s="7" t="str">
        <f>IFERROR(IF(U148=$Z$1,Mens!F148,""),"")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IF(B149="","",Draw!AC149)</f>
        <v/>
      </c>
      <c r="B149" s="19" t="str">
        <f>IFERROR(Draw!AD149,"")</f>
        <v/>
      </c>
      <c r="C149" s="19" t="str">
        <f>IFERROR(Draw!AE149,"")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IFERROR(VLOOKUP(Mens!F149,$AB$3:$AC$5,2,TRUE),"")</f>
        <v/>
      </c>
      <c r="V149" s="7" t="str">
        <f>IFERROR(IF(U149=$V$1,Mens!F149,""),"")</f>
        <v/>
      </c>
      <c r="W149" s="7" t="str">
        <f>IFERROR(IF(U149=$W$1,Mens!F149,""),"")</f>
        <v/>
      </c>
      <c r="X149" s="7" t="str">
        <f>IFERROR(IF(U149=$X$1,Mens!F149,""),"")</f>
        <v/>
      </c>
      <c r="Y149" s="7" t="str">
        <f>IFERROR(IF($U149=$Y$1,Mens!F149,""),"")</f>
        <v/>
      </c>
      <c r="Z149" s="7" t="str">
        <f>IFERROR(IF(U149=$Z$1,Mens!F149,""),"")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IF(B150="","",Draw!AC150)</f>
        <v/>
      </c>
      <c r="B150" s="19" t="str">
        <f>IFERROR(Draw!AD150,"")</f>
        <v/>
      </c>
      <c r="C150" s="19" t="str">
        <f>IFERROR(Draw!AE150,"")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IFERROR(VLOOKUP(Mens!F150,$AB$3:$AC$5,2,TRUE),"")</f>
        <v/>
      </c>
      <c r="V150" s="7" t="str">
        <f>IFERROR(IF(U150=$V$1,Mens!F150,""),"")</f>
        <v/>
      </c>
      <c r="W150" s="7" t="str">
        <f>IFERROR(IF(U150=$W$1,Mens!F150,""),"")</f>
        <v/>
      </c>
      <c r="X150" s="7" t="str">
        <f>IFERROR(IF(U150=$X$1,Mens!F150,""),"")</f>
        <v/>
      </c>
      <c r="Y150" s="7" t="str">
        <f>IFERROR(IF($U150=$Y$1,Mens!F150,""),"")</f>
        <v/>
      </c>
      <c r="Z150" s="7" t="str">
        <f>IFERROR(IF(U150=$Z$1,Mens!F150,""),"")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IF(B151="","",Draw!AC151)</f>
        <v/>
      </c>
      <c r="B151" s="19" t="str">
        <f>IFERROR(Draw!AD151,"")</f>
        <v/>
      </c>
      <c r="C151" s="19" t="str">
        <f>IFERROR(Draw!AE151,"")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IFERROR(VLOOKUP(Mens!F151,$AB$3:$AC$5,2,TRUE),"")</f>
        <v/>
      </c>
      <c r="V151" s="7" t="str">
        <f>IFERROR(IF(U151=$V$1,Mens!F151,""),"")</f>
        <v/>
      </c>
      <c r="W151" s="7" t="str">
        <f>IFERROR(IF(U151=$W$1,Mens!F151,""),"")</f>
        <v/>
      </c>
      <c r="X151" s="7" t="str">
        <f>IFERROR(IF(U151=$X$1,Mens!F151,""),"")</f>
        <v/>
      </c>
      <c r="Y151" s="7" t="str">
        <f>IFERROR(IF($U151=$Y$1,Mens!F151,""),"")</f>
        <v/>
      </c>
      <c r="Z151" s="7" t="str">
        <f>IFERROR(IF(U151=$Z$1,Mens!F151,""),"")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IF(B152="","",Draw!AC152)</f>
        <v/>
      </c>
      <c r="B152" s="19" t="str">
        <f>IFERROR(Draw!AD152,"")</f>
        <v/>
      </c>
      <c r="C152" s="19" t="str">
        <f>IFERROR(Draw!AE152,"")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IFERROR(VLOOKUP(Mens!F152,$AB$3:$AC$5,2,TRUE),"")</f>
        <v/>
      </c>
      <c r="V152" s="7" t="str">
        <f>IFERROR(IF(U152=$V$1,Mens!F152,""),"")</f>
        <v/>
      </c>
      <c r="W152" s="7" t="str">
        <f>IFERROR(IF(U152=$W$1,Mens!F152,""),"")</f>
        <v/>
      </c>
      <c r="X152" s="7" t="str">
        <f>IFERROR(IF(U152=$X$1,Mens!F152,""),"")</f>
        <v/>
      </c>
      <c r="Y152" s="7" t="str">
        <f>IFERROR(IF($U152=$Y$1,Mens!F152,""),"")</f>
        <v/>
      </c>
      <c r="Z152" s="7" t="str">
        <f>IFERROR(IF(U152=$Z$1,Mens!F152,""),"")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IF(B153="","",Draw!AC153)</f>
        <v/>
      </c>
      <c r="B153" s="19" t="str">
        <f>IFERROR(Draw!AD153,"")</f>
        <v/>
      </c>
      <c r="C153" s="19" t="str">
        <f>IFERROR(Draw!AE153,"")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IFERROR(VLOOKUP(Mens!F153,$AB$3:$AC$5,2,TRUE),"")</f>
        <v/>
      </c>
      <c r="V153" s="7" t="str">
        <f>IFERROR(IF(U153=$V$1,Mens!F153,""),"")</f>
        <v/>
      </c>
      <c r="W153" s="7" t="str">
        <f>IFERROR(IF(U153=$W$1,Mens!F153,""),"")</f>
        <v/>
      </c>
      <c r="X153" s="7" t="str">
        <f>IFERROR(IF(U153=$X$1,Mens!F153,""),"")</f>
        <v/>
      </c>
      <c r="Y153" s="7" t="str">
        <f>IFERROR(IF($U153=$Y$1,Mens!F153,""),"")</f>
        <v/>
      </c>
      <c r="Z153" s="7" t="str">
        <f>IFERROR(IF(U153=$Z$1,Mens!F153,""),"")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IF(B154="","",Draw!AC154)</f>
        <v/>
      </c>
      <c r="B154" s="19" t="str">
        <f>IFERROR(Draw!AD154,"")</f>
        <v/>
      </c>
      <c r="C154" s="19" t="str">
        <f>IFERROR(Draw!AE154,"")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IFERROR(VLOOKUP(Mens!F154,$AB$3:$AC$5,2,TRUE),"")</f>
        <v/>
      </c>
      <c r="V154" s="7" t="str">
        <f>IFERROR(IF(U154=$V$1,Mens!F154,""),"")</f>
        <v/>
      </c>
      <c r="W154" s="7" t="str">
        <f>IFERROR(IF(U154=$W$1,Mens!F154,""),"")</f>
        <v/>
      </c>
      <c r="X154" s="7" t="str">
        <f>IFERROR(IF(U154=$X$1,Mens!F154,""),"")</f>
        <v/>
      </c>
      <c r="Y154" s="7" t="str">
        <f>IFERROR(IF($U154=$Y$1,Mens!F154,""),"")</f>
        <v/>
      </c>
      <c r="Z154" s="7" t="str">
        <f>IFERROR(IF(U154=$Z$1,Mens!F154,""),"")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IF(B155="","",Draw!AC155)</f>
        <v/>
      </c>
      <c r="B155" s="19" t="str">
        <f>IFERROR(Draw!AD155,"")</f>
        <v/>
      </c>
      <c r="C155" s="19" t="str">
        <f>IFERROR(Draw!AE155,"")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IFERROR(VLOOKUP(Mens!F155,$AB$3:$AC$5,2,TRUE),"")</f>
        <v/>
      </c>
      <c r="V155" s="7" t="str">
        <f>IFERROR(IF(U155=$V$1,Mens!F155,""),"")</f>
        <v/>
      </c>
      <c r="W155" s="7" t="str">
        <f>IFERROR(IF(U155=$W$1,Mens!F155,""),"")</f>
        <v/>
      </c>
      <c r="X155" s="7" t="str">
        <f>IFERROR(IF(U155=$X$1,Mens!F155,""),"")</f>
        <v/>
      </c>
      <c r="Y155" s="7" t="str">
        <f>IFERROR(IF($U155=$Y$1,Mens!F155,""),"")</f>
        <v/>
      </c>
      <c r="Z155" s="7" t="str">
        <f>IFERROR(IF(U155=$Z$1,Mens!F155,""),"")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IF(B156="","",Draw!AC156)</f>
        <v/>
      </c>
      <c r="B156" s="19" t="str">
        <f>IFERROR(Draw!AD156,"")</f>
        <v/>
      </c>
      <c r="C156" s="19" t="str">
        <f>IFERROR(Draw!AE156,"")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IFERROR(VLOOKUP(Mens!F156,$AB$3:$AC$5,2,TRUE),"")</f>
        <v/>
      </c>
      <c r="V156" s="7" t="str">
        <f>IFERROR(IF(U156=$V$1,Mens!F156,""),"")</f>
        <v/>
      </c>
      <c r="W156" s="7" t="str">
        <f>IFERROR(IF(U156=$W$1,Mens!F156,""),"")</f>
        <v/>
      </c>
      <c r="X156" s="7" t="str">
        <f>IFERROR(IF(U156=$X$1,Mens!F156,""),"")</f>
        <v/>
      </c>
      <c r="Y156" s="7" t="str">
        <f>IFERROR(IF($U156=$Y$1,Mens!F156,""),"")</f>
        <v/>
      </c>
      <c r="Z156" s="7" t="str">
        <f>IFERROR(IF(U156=$Z$1,Mens!F156,""),"")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IF(B157="","",Draw!AC157)</f>
        <v/>
      </c>
      <c r="B157" s="19" t="str">
        <f>IFERROR(Draw!AD157,"")</f>
        <v/>
      </c>
      <c r="C157" s="19" t="str">
        <f>IFERROR(Draw!AE157,"")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IFERROR(VLOOKUP(Mens!F157,$AB$3:$AC$5,2,TRUE),"")</f>
        <v/>
      </c>
      <c r="V157" s="7" t="str">
        <f>IFERROR(IF(U157=$V$1,Mens!F157,""),"")</f>
        <v/>
      </c>
      <c r="W157" s="7" t="str">
        <f>IFERROR(IF(U157=$W$1,Mens!F157,""),"")</f>
        <v/>
      </c>
      <c r="X157" s="7" t="str">
        <f>IFERROR(IF(U157=$X$1,Mens!F157,""),"")</f>
        <v/>
      </c>
      <c r="Y157" s="7" t="str">
        <f>IFERROR(IF($U157=$Y$1,Mens!F157,""),"")</f>
        <v/>
      </c>
      <c r="Z157" s="7" t="str">
        <f>IFERROR(IF(U157=$Z$1,Mens!F157,""),"")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IF(B158="","",Draw!AC158)</f>
        <v/>
      </c>
      <c r="B158" s="19" t="str">
        <f>IFERROR(Draw!AD158,"")</f>
        <v/>
      </c>
      <c r="C158" s="19" t="str">
        <f>IFERROR(Draw!AE158,"")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IFERROR(VLOOKUP(Mens!F158,$AB$3:$AC$5,2,TRUE),"")</f>
        <v/>
      </c>
      <c r="V158" s="7" t="str">
        <f>IFERROR(IF(U158=$V$1,Mens!F158,""),"")</f>
        <v/>
      </c>
      <c r="W158" s="7" t="str">
        <f>IFERROR(IF(U158=$W$1,Mens!F158,""),"")</f>
        <v/>
      </c>
      <c r="X158" s="7" t="str">
        <f>IFERROR(IF(U158=$X$1,Mens!F158,""),"")</f>
        <v/>
      </c>
      <c r="Y158" s="7" t="str">
        <f>IFERROR(IF($U158=$Y$1,Mens!F158,""),"")</f>
        <v/>
      </c>
      <c r="Z158" s="7" t="str">
        <f>IFERROR(IF(U158=$Z$1,Mens!F158,""),"")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IF(B159="","",Draw!AC159)</f>
        <v/>
      </c>
      <c r="B159" s="19" t="str">
        <f>IFERROR(Draw!AD159,"")</f>
        <v/>
      </c>
      <c r="C159" s="19" t="str">
        <f>IFERROR(Draw!AE159,"")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IFERROR(VLOOKUP(Mens!F159,$AB$3:$AC$5,2,TRUE),"")</f>
        <v/>
      </c>
      <c r="V159" s="7" t="str">
        <f>IFERROR(IF(U159=$V$1,Mens!F159,""),"")</f>
        <v/>
      </c>
      <c r="W159" s="7" t="str">
        <f>IFERROR(IF(U159=$W$1,Mens!F159,""),"")</f>
        <v/>
      </c>
      <c r="X159" s="7" t="str">
        <f>IFERROR(IF(U159=$X$1,Mens!F159,""),"")</f>
        <v/>
      </c>
      <c r="Y159" s="7" t="str">
        <f>IFERROR(IF($U159=$Y$1,Mens!F159,""),"")</f>
        <v/>
      </c>
      <c r="Z159" s="7" t="str">
        <f>IFERROR(IF(U159=$Z$1,Mens!F159,""),"")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IF(B160="","",Draw!AC160)</f>
        <v/>
      </c>
      <c r="B160" s="19" t="str">
        <f>IFERROR(Draw!AD160,"")</f>
        <v/>
      </c>
      <c r="C160" s="19" t="str">
        <f>IFERROR(Draw!AE160,"")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IFERROR(VLOOKUP(Mens!F160,$AB$3:$AC$5,2,TRUE),"")</f>
        <v/>
      </c>
      <c r="V160" s="7" t="str">
        <f>IFERROR(IF(U160=$V$1,Mens!F160,""),"")</f>
        <v/>
      </c>
      <c r="W160" s="7" t="str">
        <f>IFERROR(IF(U160=$W$1,Mens!F160,""),"")</f>
        <v/>
      </c>
      <c r="X160" s="7" t="str">
        <f>IFERROR(IF(U160=$X$1,Mens!F160,""),"")</f>
        <v/>
      </c>
      <c r="Y160" s="7" t="str">
        <f>IFERROR(IF($U160=$Y$1,Mens!F160,""),"")</f>
        <v/>
      </c>
      <c r="Z160" s="7" t="str">
        <f>IFERROR(IF(U160=$Z$1,Mens!F160,""),"")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IF(B161="","",Draw!AC161)</f>
        <v/>
      </c>
      <c r="B161" s="19" t="str">
        <f>IFERROR(Draw!AD161,"")</f>
        <v/>
      </c>
      <c r="C161" s="19" t="str">
        <f>IFERROR(Draw!AE161,"")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IFERROR(VLOOKUP(Mens!F161,$AB$3:$AC$5,2,TRUE),"")</f>
        <v/>
      </c>
      <c r="V161" s="7" t="str">
        <f>IFERROR(IF(U161=$V$1,Mens!F161,""),"")</f>
        <v/>
      </c>
      <c r="W161" s="7" t="str">
        <f>IFERROR(IF(U161=$W$1,Mens!F161,""),"")</f>
        <v/>
      </c>
      <c r="X161" s="7" t="str">
        <f>IFERROR(IF(U161=$X$1,Mens!F161,""),"")</f>
        <v/>
      </c>
      <c r="Y161" s="7" t="str">
        <f>IFERROR(IF($U161=$Y$1,Mens!F161,""),"")</f>
        <v/>
      </c>
      <c r="Z161" s="7" t="str">
        <f>IFERROR(IF(U161=$Z$1,Mens!F161,""),"")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IF(B162="","",Draw!AC162)</f>
        <v/>
      </c>
      <c r="B162" s="19" t="str">
        <f>IFERROR(Draw!AD162,"")</f>
        <v/>
      </c>
      <c r="C162" s="19" t="str">
        <f>IFERROR(Draw!AE162,"")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IFERROR(VLOOKUP(Mens!F162,$AB$3:$AC$5,2,TRUE),"")</f>
        <v/>
      </c>
      <c r="V162" s="7" t="str">
        <f>IFERROR(IF(U162=$V$1,Mens!F162,""),"")</f>
        <v/>
      </c>
      <c r="W162" s="7" t="str">
        <f>IFERROR(IF(U162=$W$1,Mens!F162,""),"")</f>
        <v/>
      </c>
      <c r="X162" s="7" t="str">
        <f>IFERROR(IF(U162=$X$1,Mens!F162,""),"")</f>
        <v/>
      </c>
      <c r="Y162" s="7" t="str">
        <f>IFERROR(IF($U162=$Y$1,Mens!F162,""),"")</f>
        <v/>
      </c>
      <c r="Z162" s="7" t="str">
        <f>IFERROR(IF(U162=$Z$1,Mens!F162,""),"")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IF(B163="","",Draw!AC163)</f>
        <v/>
      </c>
      <c r="B163" s="19" t="str">
        <f>IFERROR(Draw!AD163,"")</f>
        <v/>
      </c>
      <c r="C163" s="19" t="str">
        <f>IFERROR(Draw!AE163,"")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IFERROR(VLOOKUP(Mens!F163,$AB$3:$AC$5,2,TRUE),"")</f>
        <v/>
      </c>
      <c r="V163" s="7" t="str">
        <f>IFERROR(IF(U163=$V$1,Mens!F163,""),"")</f>
        <v/>
      </c>
      <c r="W163" s="7" t="str">
        <f>IFERROR(IF(U163=$W$1,Mens!F163,""),"")</f>
        <v/>
      </c>
      <c r="X163" s="7" t="str">
        <f>IFERROR(IF(U163=$X$1,Mens!F163,""),"")</f>
        <v/>
      </c>
      <c r="Y163" s="7" t="str">
        <f>IFERROR(IF($U163=$Y$1,Mens!F163,""),"")</f>
        <v/>
      </c>
      <c r="Z163" s="7" t="str">
        <f>IFERROR(IF(U163=$Z$1,Mens!F163,""),"")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IF(B164="","",Draw!AC164)</f>
        <v/>
      </c>
      <c r="B164" s="19" t="str">
        <f>IFERROR(Draw!AD164,"")</f>
        <v/>
      </c>
      <c r="C164" s="19" t="str">
        <f>IFERROR(Draw!AE164,"")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IFERROR(VLOOKUP(Mens!F164,$AB$3:$AC$5,2,TRUE),"")</f>
        <v/>
      </c>
      <c r="V164" s="7" t="str">
        <f>IFERROR(IF(U164=$V$1,Mens!F164,""),"")</f>
        <v/>
      </c>
      <c r="W164" s="7" t="str">
        <f>IFERROR(IF(U164=$W$1,Mens!F164,""),"")</f>
        <v/>
      </c>
      <c r="X164" s="7" t="str">
        <f>IFERROR(IF(U164=$X$1,Mens!F164,""),"")</f>
        <v/>
      </c>
      <c r="Y164" s="7" t="str">
        <f>IFERROR(IF($U164=$Y$1,Mens!F164,""),"")</f>
        <v/>
      </c>
      <c r="Z164" s="7" t="str">
        <f>IFERROR(IF(U164=$Z$1,Mens!F164,""),"")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IF(B165="","",Draw!AC165)</f>
        <v/>
      </c>
      <c r="B165" s="19" t="str">
        <f>IFERROR(Draw!AD165,"")</f>
        <v/>
      </c>
      <c r="C165" s="19" t="str">
        <f>IFERROR(Draw!AE165,"")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IFERROR(VLOOKUP(Mens!F165,$AB$3:$AC$5,2,TRUE),"")</f>
        <v/>
      </c>
      <c r="V165" s="7" t="str">
        <f>IFERROR(IF(U165=$V$1,Mens!F165,""),"")</f>
        <v/>
      </c>
      <c r="W165" s="7" t="str">
        <f>IFERROR(IF(U165=$W$1,Mens!F165,""),"")</f>
        <v/>
      </c>
      <c r="X165" s="7" t="str">
        <f>IFERROR(IF(U165=$X$1,Mens!F165,""),"")</f>
        <v/>
      </c>
      <c r="Y165" s="7" t="str">
        <f>IFERROR(IF($U165=$Y$1,Mens!F165,""),"")</f>
        <v/>
      </c>
      <c r="Z165" s="7" t="str">
        <f>IFERROR(IF(U165=$Z$1,Mens!F165,""),"")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IF(B166="","",Draw!AC166)</f>
        <v/>
      </c>
      <c r="B166" s="19" t="str">
        <f>IFERROR(Draw!AD166,"")</f>
        <v/>
      </c>
      <c r="C166" s="19" t="str">
        <f>IFERROR(Draw!AE166,"")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IFERROR(VLOOKUP(Mens!F166,$AB$3:$AC$5,2,TRUE),"")</f>
        <v/>
      </c>
      <c r="V166" s="7" t="str">
        <f>IFERROR(IF(U166=$V$1,Mens!F166,""),"")</f>
        <v/>
      </c>
      <c r="W166" s="7" t="str">
        <f>IFERROR(IF(U166=$W$1,Mens!F166,""),"")</f>
        <v/>
      </c>
      <c r="X166" s="7" t="str">
        <f>IFERROR(IF(U166=$X$1,Mens!F166,""),"")</f>
        <v/>
      </c>
      <c r="Y166" s="7" t="str">
        <f>IFERROR(IF($U166=$Y$1,Mens!F166,""),"")</f>
        <v/>
      </c>
      <c r="Z166" s="7" t="str">
        <f>IFERROR(IF(U166=$Z$1,Mens!F166,""),"")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IF(B167="","",Draw!AC167)</f>
        <v/>
      </c>
      <c r="B167" s="19" t="str">
        <f>IFERROR(Draw!AD167,"")</f>
        <v/>
      </c>
      <c r="C167" s="19" t="str">
        <f>IFERROR(Draw!AE167,"")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IFERROR(VLOOKUP(Mens!F167,$AB$3:$AC$5,2,TRUE),"")</f>
        <v/>
      </c>
      <c r="V167" s="7" t="str">
        <f>IFERROR(IF(U167=$V$1,Mens!F167,""),"")</f>
        <v/>
      </c>
      <c r="W167" s="7" t="str">
        <f>IFERROR(IF(U167=$W$1,Mens!F167,""),"")</f>
        <v/>
      </c>
      <c r="X167" s="7" t="str">
        <f>IFERROR(IF(U167=$X$1,Mens!F167,""),"")</f>
        <v/>
      </c>
      <c r="Y167" s="7" t="str">
        <f>IFERROR(IF($U167=$Y$1,Mens!F167,""),"")</f>
        <v/>
      </c>
      <c r="Z167" s="7" t="str">
        <f>IFERROR(IF(U167=$Z$1,Mens!F167,""),"")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IF(B168="","",Draw!AC168)</f>
        <v/>
      </c>
      <c r="B168" s="19" t="str">
        <f>IFERROR(Draw!AD168,"")</f>
        <v/>
      </c>
      <c r="C168" s="19" t="str">
        <f>IFERROR(Draw!AE168,"")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IFERROR(VLOOKUP(Mens!F168,$AB$3:$AC$5,2,TRUE),"")</f>
        <v/>
      </c>
      <c r="V168" s="7" t="str">
        <f>IFERROR(IF(U168=$V$1,Mens!F168,""),"")</f>
        <v/>
      </c>
      <c r="W168" s="7" t="str">
        <f>IFERROR(IF(U168=$W$1,Mens!F168,""),"")</f>
        <v/>
      </c>
      <c r="X168" s="7" t="str">
        <f>IFERROR(IF(U168=$X$1,Mens!F168,""),"")</f>
        <v/>
      </c>
      <c r="Y168" s="7" t="str">
        <f>IFERROR(IF($U168=$Y$1,Mens!F168,""),"")</f>
        <v/>
      </c>
      <c r="Z168" s="7" t="str">
        <f>IFERROR(IF(U168=$Z$1,Mens!F168,""),"")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IF(B169="","",Draw!AC169)</f>
        <v/>
      </c>
      <c r="B169" s="19" t="str">
        <f>IFERROR(Draw!AD169,"")</f>
        <v/>
      </c>
      <c r="C169" s="19" t="str">
        <f>IFERROR(Draw!AE169,"")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IFERROR(VLOOKUP(Mens!F169,$AB$3:$AC$5,2,TRUE),"")</f>
        <v/>
      </c>
      <c r="V169" s="7" t="str">
        <f>IFERROR(IF(U169=$V$1,Mens!F169,""),"")</f>
        <v/>
      </c>
      <c r="W169" s="7" t="str">
        <f>IFERROR(IF(U169=$W$1,Mens!F169,""),"")</f>
        <v/>
      </c>
      <c r="X169" s="7" t="str">
        <f>IFERROR(IF(U169=$X$1,Mens!F169,""),"")</f>
        <v/>
      </c>
      <c r="Y169" s="7" t="str">
        <f>IFERROR(IF($U169=$Y$1,Mens!F169,""),"")</f>
        <v/>
      </c>
      <c r="Z169" s="7" t="str">
        <f>IFERROR(IF(U169=$Z$1,Mens!F169,""),"")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IF(B170="","",Draw!AC170)</f>
        <v/>
      </c>
      <c r="B170" s="19" t="str">
        <f>IFERROR(Draw!AD170,"")</f>
        <v/>
      </c>
      <c r="C170" s="19" t="str">
        <f>IFERROR(Draw!AE170,"")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IFERROR(VLOOKUP(Mens!F170,$AB$3:$AC$5,2,TRUE),"")</f>
        <v/>
      </c>
      <c r="V170" s="7" t="str">
        <f>IFERROR(IF(U170=$V$1,Mens!F170,""),"")</f>
        <v/>
      </c>
      <c r="W170" s="7" t="str">
        <f>IFERROR(IF(U170=$W$1,Mens!F170,""),"")</f>
        <v/>
      </c>
      <c r="X170" s="7" t="str">
        <f>IFERROR(IF(U170=$X$1,Mens!F170,""),"")</f>
        <v/>
      </c>
      <c r="Y170" s="7" t="str">
        <f>IFERROR(IF($U170=$Y$1,Mens!F170,""),"")</f>
        <v/>
      </c>
      <c r="Z170" s="7" t="str">
        <f>IFERROR(IF(U170=$Z$1,Mens!F170,""),"")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IF(B171="","",Draw!AC171)</f>
        <v/>
      </c>
      <c r="B171" s="19" t="str">
        <f>IFERROR(Draw!AD171,"")</f>
        <v/>
      </c>
      <c r="C171" s="19" t="str">
        <f>IFERROR(Draw!AE171,"")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IFERROR(VLOOKUP(Mens!F171,$AB$3:$AC$5,2,TRUE),"")</f>
        <v/>
      </c>
      <c r="V171" s="7" t="str">
        <f>IFERROR(IF(U171=$V$1,Mens!F171,""),"")</f>
        <v/>
      </c>
      <c r="W171" s="7" t="str">
        <f>IFERROR(IF(U171=$W$1,Mens!F171,""),"")</f>
        <v/>
      </c>
      <c r="X171" s="7" t="str">
        <f>IFERROR(IF(U171=$X$1,Mens!F171,""),"")</f>
        <v/>
      </c>
      <c r="Y171" s="7" t="str">
        <f>IFERROR(IF($U171=$Y$1,Mens!F171,""),"")</f>
        <v/>
      </c>
      <c r="Z171" s="7" t="str">
        <f>IFERROR(IF(U171=$Z$1,Mens!F171,""),"")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IF(B172="","",Draw!AC172)</f>
        <v/>
      </c>
      <c r="B172" s="19" t="str">
        <f>IFERROR(Draw!AD172,"")</f>
        <v/>
      </c>
      <c r="C172" s="19" t="str">
        <f>IFERROR(Draw!AE172,"")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IFERROR(VLOOKUP(Mens!F172,$AB$3:$AC$5,2,TRUE),"")</f>
        <v/>
      </c>
      <c r="V172" s="7" t="str">
        <f>IFERROR(IF(U172=$V$1,Mens!F172,""),"")</f>
        <v/>
      </c>
      <c r="W172" s="7" t="str">
        <f>IFERROR(IF(U172=$W$1,Mens!F172,""),"")</f>
        <v/>
      </c>
      <c r="X172" s="7" t="str">
        <f>IFERROR(IF(U172=$X$1,Mens!F172,""),"")</f>
        <v/>
      </c>
      <c r="Y172" s="7" t="str">
        <f>IFERROR(IF($U172=$Y$1,Mens!F172,""),"")</f>
        <v/>
      </c>
      <c r="Z172" s="7" t="str">
        <f>IFERROR(IF(U172=$Z$1,Mens!F172,""),"")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IF(B173="","",Draw!AC173)</f>
        <v/>
      </c>
      <c r="B173" s="19" t="str">
        <f>IFERROR(Draw!AD173,"")</f>
        <v/>
      </c>
      <c r="C173" s="19" t="str">
        <f>IFERROR(Draw!AE173,"")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IFERROR(VLOOKUP(Mens!F173,$AB$3:$AC$5,2,TRUE),"")</f>
        <v/>
      </c>
      <c r="V173" s="7" t="str">
        <f>IFERROR(IF(U173=$V$1,Mens!F173,""),"")</f>
        <v/>
      </c>
      <c r="W173" s="7" t="str">
        <f>IFERROR(IF(U173=$W$1,Mens!F173,""),"")</f>
        <v/>
      </c>
      <c r="X173" s="7" t="str">
        <f>IFERROR(IF(U173=$X$1,Mens!F173,""),"")</f>
        <v/>
      </c>
      <c r="Y173" s="7" t="str">
        <f>IFERROR(IF($U173=$Y$1,Mens!F173,""),"")</f>
        <v/>
      </c>
      <c r="Z173" s="7" t="str">
        <f>IFERROR(IF(U173=$Z$1,Mens!F173,""),"")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IF(B174="","",Draw!AC174)</f>
        <v/>
      </c>
      <c r="B174" s="19" t="str">
        <f>IFERROR(Draw!AD174,"")</f>
        <v/>
      </c>
      <c r="C174" s="19" t="str">
        <f>IFERROR(Draw!AE174,"")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IFERROR(VLOOKUP(Mens!F174,$AB$3:$AC$5,2,TRUE),"")</f>
        <v/>
      </c>
      <c r="V174" s="7" t="str">
        <f>IFERROR(IF(U174=$V$1,Mens!F174,""),"")</f>
        <v/>
      </c>
      <c r="W174" s="7" t="str">
        <f>IFERROR(IF(U174=$W$1,Mens!F174,""),"")</f>
        <v/>
      </c>
      <c r="X174" s="7" t="str">
        <f>IFERROR(IF(U174=$X$1,Mens!F174,""),"")</f>
        <v/>
      </c>
      <c r="Y174" s="7" t="str">
        <f>IFERROR(IF($U174=$Y$1,Mens!F174,""),"")</f>
        <v/>
      </c>
      <c r="Z174" s="7" t="str">
        <f>IFERROR(IF(U174=$Z$1,Mens!F174,""),"")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IF(B175="","",Draw!AC175)</f>
        <v/>
      </c>
      <c r="B175" s="19" t="str">
        <f>IFERROR(Draw!AD175,"")</f>
        <v/>
      </c>
      <c r="C175" s="19" t="str">
        <f>IFERROR(Draw!AE175,"")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IFERROR(VLOOKUP(Mens!F175,$AB$3:$AC$5,2,TRUE),"")</f>
        <v/>
      </c>
      <c r="V175" s="7" t="str">
        <f>IFERROR(IF(U175=$V$1,Mens!F175,""),"")</f>
        <v/>
      </c>
      <c r="W175" s="7" t="str">
        <f>IFERROR(IF(U175=$W$1,Mens!F175,""),"")</f>
        <v/>
      </c>
      <c r="X175" s="7" t="str">
        <f>IFERROR(IF(U175=$X$1,Mens!F175,""),"")</f>
        <v/>
      </c>
      <c r="Y175" s="7" t="str">
        <f>IFERROR(IF($U175=$Y$1,Mens!F175,""),"")</f>
        <v/>
      </c>
      <c r="Z175" s="7" t="str">
        <f>IFERROR(IF(U175=$Z$1,Mens!F175,""),"")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IF(B176="","",Draw!AC176)</f>
        <v/>
      </c>
      <c r="B176" s="19" t="str">
        <f>IFERROR(Draw!AD176,"")</f>
        <v/>
      </c>
      <c r="C176" s="19" t="str">
        <f>IFERROR(Draw!AE176,"")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IFERROR(VLOOKUP(Mens!F176,$AB$3:$AC$5,2,TRUE),"")</f>
        <v/>
      </c>
      <c r="V176" s="7" t="str">
        <f>IFERROR(IF(U176=$V$1,Mens!F176,""),"")</f>
        <v/>
      </c>
      <c r="W176" s="7" t="str">
        <f>IFERROR(IF(U176=$W$1,Mens!F176,""),"")</f>
        <v/>
      </c>
      <c r="X176" s="7" t="str">
        <f>IFERROR(IF(U176=$X$1,Mens!F176,""),"")</f>
        <v/>
      </c>
      <c r="Y176" s="7" t="str">
        <f>IFERROR(IF($U176=$Y$1,Mens!F176,""),"")</f>
        <v/>
      </c>
      <c r="Z176" s="7" t="str">
        <f>IFERROR(IF(U176=$Z$1,Mens!F176,""),"")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IF(B177="","",Draw!AC177)</f>
        <v/>
      </c>
      <c r="B177" s="19" t="str">
        <f>IFERROR(Draw!AD177,"")</f>
        <v/>
      </c>
      <c r="C177" s="19" t="str">
        <f>IFERROR(Draw!AE177,"")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IFERROR(VLOOKUP(Mens!F177,$AB$3:$AC$5,2,TRUE),"")</f>
        <v/>
      </c>
      <c r="V177" s="7" t="str">
        <f>IFERROR(IF(U177=$V$1,Mens!F177,""),"")</f>
        <v/>
      </c>
      <c r="W177" s="7" t="str">
        <f>IFERROR(IF(U177=$W$1,Mens!F177,""),"")</f>
        <v/>
      </c>
      <c r="X177" s="7" t="str">
        <f>IFERROR(IF(U177=$X$1,Mens!F177,""),"")</f>
        <v/>
      </c>
      <c r="Y177" s="7" t="str">
        <f>IFERROR(IF($U177=$Y$1,Mens!F177,""),"")</f>
        <v/>
      </c>
      <c r="Z177" s="7" t="str">
        <f>IFERROR(IF(U177=$Z$1,Mens!F177,""),"")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IF(B178="","",Draw!AC178)</f>
        <v/>
      </c>
      <c r="B178" s="19" t="str">
        <f>IFERROR(Draw!AD178,"")</f>
        <v/>
      </c>
      <c r="C178" s="19" t="str">
        <f>IFERROR(Draw!AE178,"")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IFERROR(VLOOKUP(Mens!F178,$AB$3:$AC$5,2,TRUE),"")</f>
        <v/>
      </c>
      <c r="V178" s="7" t="str">
        <f>IFERROR(IF(U178=$V$1,Mens!F178,""),"")</f>
        <v/>
      </c>
      <c r="W178" s="7" t="str">
        <f>IFERROR(IF(U178=$W$1,Mens!F178,""),"")</f>
        <v/>
      </c>
      <c r="X178" s="7" t="str">
        <f>IFERROR(IF(U178=$X$1,Mens!F178,""),"")</f>
        <v/>
      </c>
      <c r="Y178" s="7" t="str">
        <f>IFERROR(IF($U178=$Y$1,Mens!F178,""),"")</f>
        <v/>
      </c>
      <c r="Z178" s="7" t="str">
        <f>IFERROR(IF(U178=$Z$1,Mens!F178,""),"")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IF(B179="","",Draw!AC179)</f>
        <v/>
      </c>
      <c r="B179" s="19" t="str">
        <f>IFERROR(Draw!AD179,"")</f>
        <v/>
      </c>
      <c r="C179" s="19" t="str">
        <f>IFERROR(Draw!AE179,"")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IFERROR(VLOOKUP(Mens!F179,$AB$3:$AC$5,2,TRUE),"")</f>
        <v/>
      </c>
      <c r="V179" s="7" t="str">
        <f>IFERROR(IF(U179=$V$1,Mens!F179,""),"")</f>
        <v/>
      </c>
      <c r="W179" s="7" t="str">
        <f>IFERROR(IF(U179=$W$1,Mens!F179,""),"")</f>
        <v/>
      </c>
      <c r="X179" s="7" t="str">
        <f>IFERROR(IF(U179=$X$1,Mens!F179,""),"")</f>
        <v/>
      </c>
      <c r="Y179" s="7" t="str">
        <f>IFERROR(IF($U179=$Y$1,Mens!F179,""),"")</f>
        <v/>
      </c>
      <c r="Z179" s="7" t="str">
        <f>IFERROR(IF(U179=$Z$1,Mens!F179,""),"")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IF(B180="","",Draw!AC180)</f>
        <v/>
      </c>
      <c r="B180" s="19" t="str">
        <f>IFERROR(Draw!AD180,"")</f>
        <v/>
      </c>
      <c r="C180" s="19" t="str">
        <f>IFERROR(Draw!AE180,"")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IFERROR(VLOOKUP(Mens!F180,$AB$3:$AC$5,2,TRUE),"")</f>
        <v/>
      </c>
      <c r="V180" s="7" t="str">
        <f>IFERROR(IF(U180=$V$1,Mens!F180,""),"")</f>
        <v/>
      </c>
      <c r="W180" s="7" t="str">
        <f>IFERROR(IF(U180=$W$1,Mens!F180,""),"")</f>
        <v/>
      </c>
      <c r="X180" s="7" t="str">
        <f>IFERROR(IF(U180=$X$1,Mens!F180,""),"")</f>
        <v/>
      </c>
      <c r="Y180" s="7" t="str">
        <f>IFERROR(IF($U180=$Y$1,Mens!F180,""),"")</f>
        <v/>
      </c>
      <c r="Z180" s="7" t="str">
        <f>IFERROR(IF(U180=$Z$1,Mens!F180,""),"")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IF(B181="","",Draw!AC181)</f>
        <v/>
      </c>
      <c r="B181" s="19" t="str">
        <f>IFERROR(Draw!AD181,"")</f>
        <v/>
      </c>
      <c r="C181" s="19" t="str">
        <f>IFERROR(Draw!AE181,"")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IFERROR(VLOOKUP(Mens!F181,$AB$3:$AC$5,2,TRUE),"")</f>
        <v/>
      </c>
      <c r="V181" s="7" t="str">
        <f>IFERROR(IF(U181=$V$1,Mens!F181,""),"")</f>
        <v/>
      </c>
      <c r="W181" s="7" t="str">
        <f>IFERROR(IF(U181=$W$1,Mens!F181,""),"")</f>
        <v/>
      </c>
      <c r="X181" s="7" t="str">
        <f>IFERROR(IF(U181=$X$1,Mens!F181,""),"")</f>
        <v/>
      </c>
      <c r="Y181" s="7" t="str">
        <f>IFERROR(IF($U181=$Y$1,Mens!F181,""),"")</f>
        <v/>
      </c>
      <c r="Z181" s="7" t="str">
        <f>IFERROR(IF(U181=$Z$1,Mens!F181,""),"")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IF(B182="","",Draw!AC182)</f>
        <v/>
      </c>
      <c r="B182" s="19" t="str">
        <f>IFERROR(Draw!AD182,"")</f>
        <v/>
      </c>
      <c r="C182" s="19" t="str">
        <f>IFERROR(Draw!AE182,"")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IFERROR(VLOOKUP(Mens!F182,$AB$3:$AC$5,2,TRUE),"")</f>
        <v/>
      </c>
      <c r="V182" s="7" t="str">
        <f>IFERROR(IF(U182=$V$1,Mens!F182,""),"")</f>
        <v/>
      </c>
      <c r="W182" s="7" t="str">
        <f>IFERROR(IF(U182=$W$1,Mens!F182,""),"")</f>
        <v/>
      </c>
      <c r="X182" s="7" t="str">
        <f>IFERROR(IF(U182=$X$1,Mens!F182,""),"")</f>
        <v/>
      </c>
      <c r="Y182" s="7" t="str">
        <f>IFERROR(IF($U182=$Y$1,Mens!F182,""),"")</f>
        <v/>
      </c>
      <c r="Z182" s="7" t="str">
        <f>IFERROR(IF(U182=$Z$1,Mens!F182,""),"")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IF(B183="","",Draw!AC183)</f>
        <v/>
      </c>
      <c r="B183" s="19" t="str">
        <f>IFERROR(Draw!AD183,"")</f>
        <v/>
      </c>
      <c r="C183" s="19" t="str">
        <f>IFERROR(Draw!AE183,"")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IFERROR(VLOOKUP(Mens!F183,$AB$3:$AC$5,2,TRUE),"")</f>
        <v/>
      </c>
      <c r="V183" s="7" t="str">
        <f>IFERROR(IF(U183=$V$1,Mens!F183,""),"")</f>
        <v/>
      </c>
      <c r="W183" s="7" t="str">
        <f>IFERROR(IF(U183=$W$1,Mens!F183,""),"")</f>
        <v/>
      </c>
      <c r="X183" s="7" t="str">
        <f>IFERROR(IF(U183=$X$1,Mens!F183,""),"")</f>
        <v/>
      </c>
      <c r="Y183" s="7" t="str">
        <f>IFERROR(IF($U183=$Y$1,Mens!F183,""),"")</f>
        <v/>
      </c>
      <c r="Z183" s="7" t="str">
        <f>IFERROR(IF(U183=$Z$1,Mens!F183,""),"")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IF(B184="","",Draw!AC184)</f>
        <v/>
      </c>
      <c r="B184" s="19" t="str">
        <f>IFERROR(Draw!AD184,"")</f>
        <v/>
      </c>
      <c r="C184" s="19" t="str">
        <f>IFERROR(Draw!AE184,"")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IFERROR(VLOOKUP(Mens!F184,$AB$3:$AC$5,2,TRUE),"")</f>
        <v/>
      </c>
      <c r="V184" s="7" t="str">
        <f>IFERROR(IF(U184=$V$1,Mens!F184,""),"")</f>
        <v/>
      </c>
      <c r="W184" s="7" t="str">
        <f>IFERROR(IF(U184=$W$1,Mens!F184,""),"")</f>
        <v/>
      </c>
      <c r="X184" s="7" t="str">
        <f>IFERROR(IF(U184=$X$1,Mens!F184,""),"")</f>
        <v/>
      </c>
      <c r="Y184" s="7" t="str">
        <f>IFERROR(IF($U184=$Y$1,Mens!F184,""),"")</f>
        <v/>
      </c>
      <c r="Z184" s="7" t="str">
        <f>IFERROR(IF(U184=$Z$1,Mens!F184,""),"")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IF(B185="","",Draw!AC185)</f>
        <v/>
      </c>
      <c r="B185" s="19" t="str">
        <f>IFERROR(Draw!AD185,"")</f>
        <v/>
      </c>
      <c r="C185" s="19" t="str">
        <f>IFERROR(Draw!AE185,"")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IFERROR(VLOOKUP(Mens!F185,$AB$3:$AC$5,2,TRUE),"")</f>
        <v/>
      </c>
      <c r="V185" s="7" t="str">
        <f>IFERROR(IF(U185=$V$1,Mens!F185,""),"")</f>
        <v/>
      </c>
      <c r="W185" s="7" t="str">
        <f>IFERROR(IF(U185=$W$1,Mens!F185,""),"")</f>
        <v/>
      </c>
      <c r="X185" s="7" t="str">
        <f>IFERROR(IF(U185=$X$1,Mens!F185,""),"")</f>
        <v/>
      </c>
      <c r="Y185" s="7" t="str">
        <f>IFERROR(IF($U185=$Y$1,Mens!F185,""),"")</f>
        <v/>
      </c>
      <c r="Z185" s="7" t="str">
        <f>IFERROR(IF(U185=$Z$1,Mens!F185,""),"")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IF(B186="","",Draw!AC186)</f>
        <v/>
      </c>
      <c r="B186" s="19" t="str">
        <f>IFERROR(Draw!AD186,"")</f>
        <v/>
      </c>
      <c r="C186" s="19" t="str">
        <f>IFERROR(Draw!AE186,"")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IFERROR(VLOOKUP(Mens!F186,$AB$3:$AC$5,2,TRUE),"")</f>
        <v/>
      </c>
      <c r="V186" s="7" t="str">
        <f>IFERROR(IF(U186=$V$1,Mens!F186,""),"")</f>
        <v/>
      </c>
      <c r="W186" s="7" t="str">
        <f>IFERROR(IF(U186=$W$1,Mens!F186,""),"")</f>
        <v/>
      </c>
      <c r="X186" s="7" t="str">
        <f>IFERROR(IF(U186=$X$1,Mens!F186,""),"")</f>
        <v/>
      </c>
      <c r="Y186" s="7" t="str">
        <f>IFERROR(IF($U186=$Y$1,Mens!F186,""),"")</f>
        <v/>
      </c>
      <c r="Z186" s="7" t="str">
        <f>IFERROR(IF(U186=$Z$1,Mens!F186,""),"")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IF(B187="","",Draw!AC187)</f>
        <v/>
      </c>
      <c r="B187" s="19" t="str">
        <f>IFERROR(Draw!AD187,"")</f>
        <v/>
      </c>
      <c r="C187" s="19" t="str">
        <f>IFERROR(Draw!AE187,"")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IFERROR(VLOOKUP(Mens!F187,$AB$3:$AC$5,2,TRUE),"")</f>
        <v/>
      </c>
      <c r="V187" s="7" t="str">
        <f>IFERROR(IF(U187=$V$1,Mens!F187,""),"")</f>
        <v/>
      </c>
      <c r="W187" s="7" t="str">
        <f>IFERROR(IF(U187=$W$1,Mens!F187,""),"")</f>
        <v/>
      </c>
      <c r="X187" s="7" t="str">
        <f>IFERROR(IF(U187=$X$1,Mens!F187,""),"")</f>
        <v/>
      </c>
      <c r="Y187" s="7" t="str">
        <f>IFERROR(IF($U187=$Y$1,Mens!F187,""),"")</f>
        <v/>
      </c>
      <c r="Z187" s="7" t="str">
        <f>IFERROR(IF(U187=$Z$1,Mens!F187,""),"")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IF(B188="","",Draw!AC188)</f>
        <v/>
      </c>
      <c r="B188" s="19" t="str">
        <f>IFERROR(Draw!AD188,"")</f>
        <v/>
      </c>
      <c r="C188" s="19" t="str">
        <f>IFERROR(Draw!AE188,"")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IFERROR(VLOOKUP(Mens!F188,$AB$3:$AC$5,2,TRUE),"")</f>
        <v/>
      </c>
      <c r="V188" s="7" t="str">
        <f>IFERROR(IF(U188=$V$1,Mens!F188,""),"")</f>
        <v/>
      </c>
      <c r="W188" s="7" t="str">
        <f>IFERROR(IF(U188=$W$1,Mens!F188,""),"")</f>
        <v/>
      </c>
      <c r="X188" s="7" t="str">
        <f>IFERROR(IF(U188=$X$1,Mens!F188,""),"")</f>
        <v/>
      </c>
      <c r="Y188" s="7" t="str">
        <f>IFERROR(IF($U188=$Y$1,Mens!F188,""),"")</f>
        <v/>
      </c>
      <c r="Z188" s="7" t="str">
        <f>IFERROR(IF(U188=$Z$1,Mens!F188,""),"")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IF(B189="","",Draw!AC189)</f>
        <v/>
      </c>
      <c r="B189" s="19" t="str">
        <f>IFERROR(Draw!AD189,"")</f>
        <v/>
      </c>
      <c r="C189" s="19" t="str">
        <f>IFERROR(Draw!AE189,"")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IFERROR(VLOOKUP(Mens!F189,$AB$3:$AC$5,2,TRUE),"")</f>
        <v/>
      </c>
      <c r="V189" s="7" t="str">
        <f>IFERROR(IF(U189=$V$1,Mens!F189,""),"")</f>
        <v/>
      </c>
      <c r="W189" s="7" t="str">
        <f>IFERROR(IF(U189=$W$1,Mens!F189,""),"")</f>
        <v/>
      </c>
      <c r="X189" s="7" t="str">
        <f>IFERROR(IF(U189=$X$1,Mens!F189,""),"")</f>
        <v/>
      </c>
      <c r="Y189" s="7" t="str">
        <f>IFERROR(IF($U189=$Y$1,Mens!F189,""),"")</f>
        <v/>
      </c>
      <c r="Z189" s="7" t="str">
        <f>IFERROR(IF(U189=$Z$1,Mens!F189,""),"")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IF(B190="","",Draw!AC190)</f>
        <v/>
      </c>
      <c r="B190" s="19" t="str">
        <f>IFERROR(Draw!AD190,"")</f>
        <v/>
      </c>
      <c r="C190" s="19" t="str">
        <f>IFERROR(Draw!AE190,"")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IFERROR(VLOOKUP(Mens!F190,$AB$3:$AC$5,2,TRUE),"")</f>
        <v/>
      </c>
      <c r="V190" s="7" t="str">
        <f>IFERROR(IF(U190=$V$1,Mens!F190,""),"")</f>
        <v/>
      </c>
      <c r="W190" s="7" t="str">
        <f>IFERROR(IF(U190=$W$1,Mens!F190,""),"")</f>
        <v/>
      </c>
      <c r="X190" s="7" t="str">
        <f>IFERROR(IF(U190=$X$1,Mens!F190,""),"")</f>
        <v/>
      </c>
      <c r="Y190" s="7" t="str">
        <f>IFERROR(IF($U190=$Y$1,Mens!F190,""),"")</f>
        <v/>
      </c>
      <c r="Z190" s="7" t="str">
        <f>IFERROR(IF(U190=$Z$1,Mens!F190,""),"")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IF(B191="","",Draw!AC191)</f>
        <v/>
      </c>
      <c r="B191" s="19" t="str">
        <f>IFERROR(Draw!AD191,"")</f>
        <v/>
      </c>
      <c r="C191" s="19" t="str">
        <f>IFERROR(Draw!AE191,"")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IFERROR(VLOOKUP(Mens!F191,$AB$3:$AC$5,2,TRUE),"")</f>
        <v/>
      </c>
      <c r="V191" s="7" t="str">
        <f>IFERROR(IF(U191=$V$1,Mens!F191,""),"")</f>
        <v/>
      </c>
      <c r="W191" s="7" t="str">
        <f>IFERROR(IF(U191=$W$1,Mens!F191,""),"")</f>
        <v/>
      </c>
      <c r="X191" s="7" t="str">
        <f>IFERROR(IF(U191=$X$1,Mens!F191,""),"")</f>
        <v/>
      </c>
      <c r="Y191" s="7" t="str">
        <f>IFERROR(IF($U191=$Y$1,Mens!F191,""),"")</f>
        <v/>
      </c>
      <c r="Z191" s="7" t="str">
        <f>IFERROR(IF(U191=$Z$1,Mens!F191,""),"")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IF(B192="","",Draw!AC192)</f>
        <v/>
      </c>
      <c r="B192" s="19" t="str">
        <f>IFERROR(Draw!AD192,"")</f>
        <v/>
      </c>
      <c r="C192" s="19" t="str">
        <f>IFERROR(Draw!AE192,"")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IFERROR(VLOOKUP(Mens!F192,$AB$3:$AC$5,2,TRUE),"")</f>
        <v/>
      </c>
      <c r="V192" s="7" t="str">
        <f>IFERROR(IF(U192=$V$1,Mens!F192,""),"")</f>
        <v/>
      </c>
      <c r="W192" s="7" t="str">
        <f>IFERROR(IF(U192=$W$1,Mens!F192,""),"")</f>
        <v/>
      </c>
      <c r="X192" s="7" t="str">
        <f>IFERROR(IF(U192=$X$1,Mens!F192,""),"")</f>
        <v/>
      </c>
      <c r="Y192" s="7" t="str">
        <f>IFERROR(IF($U192=$Y$1,Mens!F192,""),"")</f>
        <v/>
      </c>
      <c r="Z192" s="7" t="str">
        <f>IFERROR(IF(U192=$Z$1,Mens!F192,""),"")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IF(B193="","",Draw!AC193)</f>
        <v/>
      </c>
      <c r="B193" s="19" t="str">
        <f>IFERROR(Draw!AD193,"")</f>
        <v/>
      </c>
      <c r="C193" s="19" t="str">
        <f>IFERROR(Draw!AE193,"")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IFERROR(VLOOKUP(Mens!F193,$AB$3:$AC$5,2,TRUE),"")</f>
        <v/>
      </c>
      <c r="V193" s="7" t="str">
        <f>IFERROR(IF(U193=$V$1,Mens!F193,""),"")</f>
        <v/>
      </c>
      <c r="W193" s="7" t="str">
        <f>IFERROR(IF(U193=$W$1,Mens!F193,""),"")</f>
        <v/>
      </c>
      <c r="X193" s="7" t="str">
        <f>IFERROR(IF(U193=$X$1,Mens!F193,""),"")</f>
        <v/>
      </c>
      <c r="Y193" s="7" t="str">
        <f>IFERROR(IF($U193=$Y$1,Mens!F193,""),"")</f>
        <v/>
      </c>
      <c r="Z193" s="7" t="str">
        <f>IFERROR(IF(U193=$Z$1,Mens!F193,""),"")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IF(B194="","",Draw!AC194)</f>
        <v/>
      </c>
      <c r="B194" s="19" t="str">
        <f>IFERROR(Draw!AD194,"")</f>
        <v/>
      </c>
      <c r="C194" s="19" t="str">
        <f>IFERROR(Draw!AE194,"")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IFERROR(VLOOKUP(Mens!F194,$AB$3:$AC$5,2,TRUE),"")</f>
        <v/>
      </c>
      <c r="V194" s="7" t="str">
        <f>IFERROR(IF(U194=$V$1,Mens!F194,""),"")</f>
        <v/>
      </c>
      <c r="W194" s="7" t="str">
        <f>IFERROR(IF(U194=$W$1,Mens!F194,""),"")</f>
        <v/>
      </c>
      <c r="X194" s="7" t="str">
        <f>IFERROR(IF(U194=$X$1,Mens!F194,""),"")</f>
        <v/>
      </c>
      <c r="Y194" s="7" t="str">
        <f>IFERROR(IF($U194=$Y$1,Mens!F194,""),"")</f>
        <v/>
      </c>
      <c r="Z194" s="7" t="str">
        <f>IFERROR(IF(U194=$Z$1,Mens!F194,""),"")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IF(B195="","",Draw!AC195)</f>
        <v/>
      </c>
      <c r="B195" s="19" t="str">
        <f>IFERROR(Draw!AD195,"")</f>
        <v/>
      </c>
      <c r="C195" s="19" t="str">
        <f>IFERROR(Draw!AE195,"")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IFERROR(VLOOKUP(Mens!F195,$AB$3:$AC$5,2,TRUE),"")</f>
        <v/>
      </c>
      <c r="V195" s="7" t="str">
        <f>IFERROR(IF(U195=$V$1,Mens!F195,""),"")</f>
        <v/>
      </c>
      <c r="W195" s="7" t="str">
        <f>IFERROR(IF(U195=$W$1,Mens!F195,""),"")</f>
        <v/>
      </c>
      <c r="X195" s="7" t="str">
        <f>IFERROR(IF(U195=$X$1,Mens!F195,""),"")</f>
        <v/>
      </c>
      <c r="Y195" s="7" t="str">
        <f>IFERROR(IF($U195=$Y$1,Mens!F195,""),"")</f>
        <v/>
      </c>
      <c r="Z195" s="7" t="str">
        <f>IFERROR(IF(U195=$Z$1,Mens!F195,""),"")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IF(B196="","",Draw!AC196)</f>
        <v/>
      </c>
      <c r="B196" s="19" t="str">
        <f>IFERROR(Draw!AD196,"")</f>
        <v/>
      </c>
      <c r="C196" s="19" t="str">
        <f>IFERROR(Draw!AE196,"")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IFERROR(VLOOKUP(Mens!F196,$AB$3:$AC$5,2,TRUE),"")</f>
        <v/>
      </c>
      <c r="V196" s="7" t="str">
        <f>IFERROR(IF(U196=$V$1,Mens!F196,""),"")</f>
        <v/>
      </c>
      <c r="W196" s="7" t="str">
        <f>IFERROR(IF(U196=$W$1,Mens!F196,""),"")</f>
        <v/>
      </c>
      <c r="X196" s="7" t="str">
        <f>IFERROR(IF(U196=$X$1,Mens!F196,""),"")</f>
        <v/>
      </c>
      <c r="Y196" s="7" t="str">
        <f>IFERROR(IF($U196=$Y$1,Mens!F196,""),"")</f>
        <v/>
      </c>
      <c r="Z196" s="7" t="str">
        <f>IFERROR(IF(U196=$Z$1,Mens!F196,""),"")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IF(B197="","",Draw!AC197)</f>
        <v/>
      </c>
      <c r="B197" s="19" t="str">
        <f>IFERROR(Draw!AD197,"")</f>
        <v/>
      </c>
      <c r="C197" s="19" t="str">
        <f>IFERROR(Draw!AE197,"")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IFERROR(VLOOKUP(Mens!F197,$AB$3:$AC$5,2,TRUE),"")</f>
        <v/>
      </c>
      <c r="V197" s="7" t="str">
        <f>IFERROR(IF(U197=$V$1,Mens!F197,""),"")</f>
        <v/>
      </c>
      <c r="W197" s="7" t="str">
        <f>IFERROR(IF(U197=$W$1,Mens!F197,""),"")</f>
        <v/>
      </c>
      <c r="X197" s="7" t="str">
        <f>IFERROR(IF(U197=$X$1,Mens!F197,""),"")</f>
        <v/>
      </c>
      <c r="Y197" s="7" t="str">
        <f>IFERROR(IF($U197=$Y$1,Mens!F197,""),"")</f>
        <v/>
      </c>
      <c r="Z197" s="7" t="str">
        <f>IFERROR(IF(U197=$Z$1,Mens!F197,""),"")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IF(B198="","",Draw!AC198)</f>
        <v/>
      </c>
      <c r="B198" s="19" t="str">
        <f>IFERROR(Draw!AD198,"")</f>
        <v/>
      </c>
      <c r="C198" s="19" t="str">
        <f>IFERROR(Draw!AE198,"")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IFERROR(VLOOKUP(Mens!F198,$AB$3:$AC$5,2,TRUE),"")</f>
        <v/>
      </c>
      <c r="V198" s="7" t="str">
        <f>IFERROR(IF(U198=$V$1,Mens!F198,""),"")</f>
        <v/>
      </c>
      <c r="W198" s="7" t="str">
        <f>IFERROR(IF(U198=$W$1,Mens!F198,""),"")</f>
        <v/>
      </c>
      <c r="X198" s="7" t="str">
        <f>IFERROR(IF(U198=$X$1,Mens!F198,""),"")</f>
        <v/>
      </c>
      <c r="Y198" s="7" t="str">
        <f>IFERROR(IF($U198=$Y$1,Mens!F198,""),"")</f>
        <v/>
      </c>
      <c r="Z198" s="7" t="str">
        <f>IFERROR(IF(U198=$Z$1,Mens!F198,""),"")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IF(B199="","",Draw!AC199)</f>
        <v/>
      </c>
      <c r="B199" s="19" t="str">
        <f>IFERROR(Draw!AD199,"")</f>
        <v/>
      </c>
      <c r="C199" s="19" t="str">
        <f>IFERROR(Draw!AE199,"")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IFERROR(VLOOKUP(Mens!F199,$AB$3:$AC$5,2,TRUE),"")</f>
        <v/>
      </c>
      <c r="V199" s="7" t="str">
        <f>IFERROR(IF(U199=$V$1,Mens!F199,""),"")</f>
        <v/>
      </c>
      <c r="W199" s="7" t="str">
        <f>IFERROR(IF(U199=$W$1,Mens!F199,""),"")</f>
        <v/>
      </c>
      <c r="X199" s="7" t="str">
        <f>IFERROR(IF(U199=$X$1,Mens!F199,""),"")</f>
        <v/>
      </c>
      <c r="Y199" s="7" t="str">
        <f>IFERROR(IF($U199=$Y$1,Mens!F199,""),"")</f>
        <v/>
      </c>
      <c r="Z199" s="7" t="str">
        <f>IFERROR(IF(U199=$Z$1,Mens!F199,""),"")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IF(B200="","",Draw!AC200)</f>
        <v/>
      </c>
      <c r="B200" s="19" t="str">
        <f>IFERROR(Draw!AD200,"")</f>
        <v/>
      </c>
      <c r="C200" s="19" t="str">
        <f>IFERROR(Draw!AE200,"")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IFERROR(VLOOKUP(Mens!F200,$AB$3:$AC$5,2,TRUE),"")</f>
        <v/>
      </c>
      <c r="V200" s="7" t="str">
        <f>IFERROR(IF(U200=$V$1,Mens!F200,""),"")</f>
        <v/>
      </c>
      <c r="W200" s="7" t="str">
        <f>IFERROR(IF(U200=$W$1,Mens!F200,""),"")</f>
        <v/>
      </c>
      <c r="X200" s="7" t="str">
        <f>IFERROR(IF(U200=$X$1,Mens!F200,""),"")</f>
        <v/>
      </c>
      <c r="Y200" s="7" t="str">
        <f>IFERROR(IF($U200=$Y$1,Mens!F200,""),"")</f>
        <v/>
      </c>
      <c r="Z200" s="7" t="str">
        <f>IFERROR(IF(U200=$Z$1,Mens!F200,""),"")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IF(B201="","",Draw!AC201)</f>
        <v/>
      </c>
      <c r="B201" s="19" t="str">
        <f>IFERROR(Draw!AD201,"")</f>
        <v/>
      </c>
      <c r="C201" s="19" t="str">
        <f>IFERROR(Draw!AE201,"")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IFERROR(VLOOKUP(Mens!F201,$AB$3:$AC$5,2,TRUE),"")</f>
        <v/>
      </c>
      <c r="V201" s="7" t="str">
        <f>IFERROR(IF(U201=$V$1,Mens!F201,""),"")</f>
        <v/>
      </c>
      <c r="W201" s="7" t="str">
        <f>IFERROR(IF(U201=$W$1,Mens!F201,""),"")</f>
        <v/>
      </c>
      <c r="X201" s="7" t="str">
        <f>IFERROR(IF(U201=$X$1,Mens!F201,""),"")</f>
        <v/>
      </c>
      <c r="Y201" s="7" t="str">
        <f>IFERROR(IF($U201=$Y$1,Mens!F201,""),"")</f>
        <v/>
      </c>
      <c r="Z201" s="7" t="str">
        <f>IFERROR(IF(U201=$Z$1,Mens!F201,""),"")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IF(B202="","",Draw!AC202)</f>
        <v/>
      </c>
      <c r="B202" s="19" t="str">
        <f>IFERROR(Draw!AD202,"")</f>
        <v/>
      </c>
      <c r="C202" s="19" t="str">
        <f>IFERROR(Draw!AE202,"")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IFERROR(VLOOKUP(Mens!F202,$AB$3:$AC$5,2,TRUE),"")</f>
        <v/>
      </c>
      <c r="V202" s="7" t="str">
        <f>IFERROR(IF(U202=$V$1,Mens!F202,""),"")</f>
        <v/>
      </c>
      <c r="W202" s="7" t="str">
        <f>IFERROR(IF(U202=$W$1,Mens!F202,""),"")</f>
        <v/>
      </c>
      <c r="X202" s="7" t="str">
        <f>IFERROR(IF(U202=$X$1,Mens!F202,""),"")</f>
        <v/>
      </c>
      <c r="Y202" s="7" t="str">
        <f>IFERROR(IF($U202=$Y$1,Mens!F202,""),"")</f>
        <v/>
      </c>
      <c r="Z202" s="7" t="str">
        <f>IFERROR(IF(U202=$Z$1,Mens!F202,""),"")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IF(B203="","",Draw!AC203)</f>
        <v/>
      </c>
      <c r="B203" s="19" t="str">
        <f>IFERROR(Draw!AD203,"")</f>
        <v/>
      </c>
      <c r="C203" s="19" t="str">
        <f>IFERROR(Draw!AE203,"")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IFERROR(VLOOKUP(Mens!F203,$AB$3:$AC$5,2,TRUE),"")</f>
        <v/>
      </c>
      <c r="V203" s="7" t="str">
        <f>IFERROR(IF(U203=$V$1,Mens!F203,""),"")</f>
        <v/>
      </c>
      <c r="W203" s="7" t="str">
        <f>IFERROR(IF(U203=$W$1,Mens!F203,""),"")</f>
        <v/>
      </c>
      <c r="X203" s="7" t="str">
        <f>IFERROR(IF(U203=$X$1,Mens!F203,""),"")</f>
        <v/>
      </c>
      <c r="Y203" s="7" t="str">
        <f>IFERROR(IF($U203=$Y$1,Mens!F203,""),"")</f>
        <v/>
      </c>
      <c r="Z203" s="7" t="str">
        <f>IFERROR(IF(U203=$Z$1,Mens!F203,""),"")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IF(B204="","",Draw!AC204)</f>
        <v/>
      </c>
      <c r="B204" s="19" t="str">
        <f>IFERROR(Draw!AD204,"")</f>
        <v/>
      </c>
      <c r="C204" s="19" t="str">
        <f>IFERROR(Draw!AE204,"")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IFERROR(VLOOKUP(Mens!F204,$AB$3:$AC$5,2,TRUE),"")</f>
        <v/>
      </c>
      <c r="V204" s="7" t="str">
        <f>IFERROR(IF(U204=$V$1,Mens!F204,""),"")</f>
        <v/>
      </c>
      <c r="W204" s="7" t="str">
        <f>IFERROR(IF(U204=$W$1,Mens!F204,""),"")</f>
        <v/>
      </c>
      <c r="X204" s="7" t="str">
        <f>IFERROR(IF(U204=$X$1,Mens!F204,""),"")</f>
        <v/>
      </c>
      <c r="Y204" s="7" t="str">
        <f>IFERROR(IF($U204=$Y$1,Mens!F204,""),"")</f>
        <v/>
      </c>
      <c r="Z204" s="7" t="str">
        <f>IFERROR(IF(U204=$Z$1,Mens!F204,""),"")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IF(B205="","",Draw!AC205)</f>
        <v/>
      </c>
      <c r="B205" s="19" t="str">
        <f>IFERROR(Draw!AD205,"")</f>
        <v/>
      </c>
      <c r="C205" s="19" t="str">
        <f>IFERROR(Draw!AE205,"")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IFERROR(VLOOKUP(Mens!F205,$AB$3:$AC$5,2,TRUE),"")</f>
        <v/>
      </c>
      <c r="V205" s="7" t="str">
        <f>IFERROR(IF(U205=$V$1,Mens!F205,""),"")</f>
        <v/>
      </c>
      <c r="W205" s="7" t="str">
        <f>IFERROR(IF(U205=$W$1,Mens!F205,""),"")</f>
        <v/>
      </c>
      <c r="X205" s="7" t="str">
        <f>IFERROR(IF(U205=$X$1,Mens!F205,""),"")</f>
        <v/>
      </c>
      <c r="Y205" s="7" t="str">
        <f>IFERROR(IF($U205=$Y$1,Mens!F205,""),"")</f>
        <v/>
      </c>
      <c r="Z205" s="7" t="str">
        <f>IFERROR(IF(U205=$Z$1,Mens!F205,""),"")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IF(B206="","",Draw!AC206)</f>
        <v/>
      </c>
      <c r="B206" s="19" t="str">
        <f>IFERROR(Draw!AD206,"")</f>
        <v/>
      </c>
      <c r="C206" s="19" t="str">
        <f>IFERROR(Draw!AE206,"")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IFERROR(VLOOKUP(Mens!F206,$AB$3:$AC$5,2,TRUE),"")</f>
        <v/>
      </c>
      <c r="V206" s="7" t="str">
        <f>IFERROR(IF(U206=$V$1,Mens!F206,""),"")</f>
        <v/>
      </c>
      <c r="W206" s="7" t="str">
        <f>IFERROR(IF(U206=$W$1,Mens!F206,""),"")</f>
        <v/>
      </c>
      <c r="X206" s="7" t="str">
        <f>IFERROR(IF(U206=$X$1,Mens!F206,""),"")</f>
        <v/>
      </c>
      <c r="Y206" s="7" t="str">
        <f>IFERROR(IF($U206=$Y$1,Mens!F206,""),"")</f>
        <v/>
      </c>
      <c r="Z206" s="7" t="str">
        <f>IFERROR(IF(U206=$Z$1,Mens!F206,""),"")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IF(B207="","",Draw!AC207)</f>
        <v/>
      </c>
      <c r="B207" s="19" t="str">
        <f>IFERROR(Draw!AD207,"")</f>
        <v/>
      </c>
      <c r="C207" s="19" t="str">
        <f>IFERROR(Draw!AE207,"")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IFERROR(VLOOKUP(Mens!F207,$AB$3:$AC$5,2,TRUE),"")</f>
        <v/>
      </c>
      <c r="V207" s="7" t="str">
        <f>IFERROR(IF(U207=$V$1,Mens!F207,""),"")</f>
        <v/>
      </c>
      <c r="W207" s="7" t="str">
        <f>IFERROR(IF(U207=$W$1,Mens!F207,""),"")</f>
        <v/>
      </c>
      <c r="X207" s="7" t="str">
        <f>IFERROR(IF(U207=$X$1,Mens!F207,""),"")</f>
        <v/>
      </c>
      <c r="Y207" s="7" t="str">
        <f>IFERROR(IF($U207=$Y$1,Mens!F207,""),"")</f>
        <v/>
      </c>
      <c r="Z207" s="7" t="str">
        <f>IFERROR(IF(U207=$Z$1,Mens!F207,""),"")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IF(B208="","",Draw!AC208)</f>
        <v/>
      </c>
      <c r="B208" s="19" t="str">
        <f>IFERROR(Draw!AD208,"")</f>
        <v/>
      </c>
      <c r="C208" s="19" t="str">
        <f>IFERROR(Draw!AE208,"")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IFERROR(VLOOKUP(Mens!F208,$AB$3:$AC$5,2,TRUE),"")</f>
        <v/>
      </c>
      <c r="V208" s="7" t="str">
        <f>IFERROR(IF(U208=$V$1,Mens!F208,""),"")</f>
        <v/>
      </c>
      <c r="W208" s="7" t="str">
        <f>IFERROR(IF(U208=$W$1,Mens!F208,""),"")</f>
        <v/>
      </c>
      <c r="X208" s="7" t="str">
        <f>IFERROR(IF(U208=$X$1,Mens!F208,""),"")</f>
        <v/>
      </c>
      <c r="Y208" s="7" t="str">
        <f>IFERROR(IF($U208=$Y$1,Mens!F208,""),"")</f>
        <v/>
      </c>
      <c r="Z208" s="7" t="str">
        <f>IFERROR(IF(U208=$Z$1,Mens!F208,""),"")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IF(B209="","",Draw!AC209)</f>
        <v/>
      </c>
      <c r="B209" s="19" t="str">
        <f>IFERROR(Draw!AD209,"")</f>
        <v/>
      </c>
      <c r="C209" s="19" t="str">
        <f>IFERROR(Draw!AE209,"")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IFERROR(VLOOKUP(Mens!F209,$AB$3:$AC$5,2,TRUE),"")</f>
        <v/>
      </c>
      <c r="V209" s="7" t="str">
        <f>IFERROR(IF(U209=$V$1,Mens!F209,""),"")</f>
        <v/>
      </c>
      <c r="W209" s="7" t="str">
        <f>IFERROR(IF(U209=$W$1,Mens!F209,""),"")</f>
        <v/>
      </c>
      <c r="X209" s="7" t="str">
        <f>IFERROR(IF(U209=$X$1,Mens!F209,""),"")</f>
        <v/>
      </c>
      <c r="Y209" s="7" t="str">
        <f>IFERROR(IF($U209=$Y$1,Mens!F209,""),"")</f>
        <v/>
      </c>
      <c r="Z209" s="7" t="str">
        <f>IFERROR(IF(U209=$Z$1,Mens!F209,""),"")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IF(B210="","",Draw!AC210)</f>
        <v/>
      </c>
      <c r="B210" s="19" t="str">
        <f>IFERROR(Draw!AD210,"")</f>
        <v/>
      </c>
      <c r="C210" s="19" t="str">
        <f>IFERROR(Draw!AE210,"")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IFERROR(VLOOKUP(Mens!F210,$AB$3:$AC$5,2,TRUE),"")</f>
        <v/>
      </c>
      <c r="V210" s="7" t="str">
        <f>IFERROR(IF(U210=$V$1,Mens!F210,""),"")</f>
        <v/>
      </c>
      <c r="W210" s="7" t="str">
        <f>IFERROR(IF(U210=$W$1,Mens!F210,""),"")</f>
        <v/>
      </c>
      <c r="X210" s="7" t="str">
        <f>IFERROR(IF(U210=$X$1,Mens!F210,""),"")</f>
        <v/>
      </c>
      <c r="Y210" s="7" t="str">
        <f>IFERROR(IF($U210=$Y$1,Mens!F210,""),"")</f>
        <v/>
      </c>
      <c r="Z210" s="7" t="str">
        <f>IFERROR(IF(U210=$Z$1,Mens!F210,""),"")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IF(B211="","",Draw!AC211)</f>
        <v/>
      </c>
      <c r="B211" s="19" t="str">
        <f>IFERROR(Draw!AD211,"")</f>
        <v/>
      </c>
      <c r="C211" s="19" t="str">
        <f>IFERROR(Draw!AE211,"")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IFERROR(VLOOKUP(Mens!F211,$AB$3:$AC$5,2,TRUE),"")</f>
        <v/>
      </c>
      <c r="V211" s="7" t="str">
        <f>IFERROR(IF(U211=$V$1,Mens!F211,""),"")</f>
        <v/>
      </c>
      <c r="W211" s="7" t="str">
        <f>IFERROR(IF(U211=$W$1,Mens!F211,""),"")</f>
        <v/>
      </c>
      <c r="X211" s="7" t="str">
        <f>IFERROR(IF(U211=$X$1,Mens!F211,""),"")</f>
        <v/>
      </c>
      <c r="Y211" s="7" t="str">
        <f>IFERROR(IF($U211=$Y$1,Mens!F211,""),"")</f>
        <v/>
      </c>
      <c r="Z211" s="7" t="str">
        <f>IFERROR(IF(U211=$Z$1,Mens!F211,""),"")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IF(B212="","",Draw!AC212)</f>
        <v/>
      </c>
      <c r="B212" s="19" t="str">
        <f>IFERROR(Draw!AD212,"")</f>
        <v/>
      </c>
      <c r="C212" s="19" t="str">
        <f>IFERROR(Draw!AE212,"")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IFERROR(VLOOKUP(Mens!F212,$AB$3:$AC$5,2,TRUE),"")</f>
        <v/>
      </c>
      <c r="V212" s="7" t="str">
        <f>IFERROR(IF(U212=$V$1,Mens!F212,""),"")</f>
        <v/>
      </c>
      <c r="W212" s="7" t="str">
        <f>IFERROR(IF(U212=$W$1,Mens!F212,""),"")</f>
        <v/>
      </c>
      <c r="X212" s="7" t="str">
        <f>IFERROR(IF(U212=$X$1,Mens!F212,""),"")</f>
        <v/>
      </c>
      <c r="Y212" s="7" t="str">
        <f>IFERROR(IF($U212=$Y$1,Mens!F212,""),"")</f>
        <v/>
      </c>
      <c r="Z212" s="7" t="str">
        <f>IFERROR(IF(U212=$Z$1,Mens!F212,""),"")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IF(B213="","",Draw!AC213)</f>
        <v/>
      </c>
      <c r="B213" s="19" t="str">
        <f>IFERROR(Draw!AD213,"")</f>
        <v/>
      </c>
      <c r="C213" s="19" t="str">
        <f>IFERROR(Draw!AE213,"")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IFERROR(VLOOKUP(Mens!F213,$AB$3:$AC$5,2,TRUE),"")</f>
        <v/>
      </c>
      <c r="V213" s="7" t="str">
        <f>IFERROR(IF(U213=$V$1,Mens!F213,""),"")</f>
        <v/>
      </c>
      <c r="W213" s="7" t="str">
        <f>IFERROR(IF(U213=$W$1,Mens!F213,""),"")</f>
        <v/>
      </c>
      <c r="X213" s="7" t="str">
        <f>IFERROR(IF(U213=$X$1,Mens!F213,""),"")</f>
        <v/>
      </c>
      <c r="Y213" s="7" t="str">
        <f>IFERROR(IF($U213=$Y$1,Mens!F213,""),"")</f>
        <v/>
      </c>
      <c r="Z213" s="7" t="str">
        <f>IFERROR(IF(U213=$Z$1,Mens!F213,""),"")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IF(B214="","",Draw!AC214)</f>
        <v/>
      </c>
      <c r="B214" s="19" t="str">
        <f>IFERROR(Draw!AD214,"")</f>
        <v/>
      </c>
      <c r="C214" s="19" t="str">
        <f>IFERROR(Draw!AE214,"")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IFERROR(VLOOKUP(Mens!F214,$AB$3:$AC$5,2,TRUE),"")</f>
        <v/>
      </c>
      <c r="V214" s="7" t="str">
        <f>IFERROR(IF(U214=$V$1,Mens!F214,""),"")</f>
        <v/>
      </c>
      <c r="W214" s="7" t="str">
        <f>IFERROR(IF(U214=$W$1,Mens!F214,""),"")</f>
        <v/>
      </c>
      <c r="X214" s="7" t="str">
        <f>IFERROR(IF(U214=$X$1,Mens!F214,""),"")</f>
        <v/>
      </c>
      <c r="Y214" s="7" t="str">
        <f>IFERROR(IF($U214=$Y$1,Mens!F214,""),"")</f>
        <v/>
      </c>
      <c r="Z214" s="7" t="str">
        <f>IFERROR(IF(U214=$Z$1,Mens!F214,""),"")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IF(B215="","",Draw!AC215)</f>
        <v/>
      </c>
      <c r="B215" s="19" t="str">
        <f>IFERROR(Draw!AD215,"")</f>
        <v/>
      </c>
      <c r="C215" s="19" t="str">
        <f>IFERROR(Draw!AE215,"")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IFERROR(VLOOKUP(Mens!F215,$AB$3:$AC$5,2,TRUE),"")</f>
        <v/>
      </c>
      <c r="V215" s="7" t="str">
        <f>IFERROR(IF(U215=$V$1,Mens!F215,""),"")</f>
        <v/>
      </c>
      <c r="W215" s="7" t="str">
        <f>IFERROR(IF(U215=$W$1,Mens!F215,""),"")</f>
        <v/>
      </c>
      <c r="X215" s="7" t="str">
        <f>IFERROR(IF(U215=$X$1,Mens!F215,""),"")</f>
        <v/>
      </c>
      <c r="Y215" s="7" t="str">
        <f>IFERROR(IF($U215=$Y$1,Mens!F215,""),"")</f>
        <v/>
      </c>
      <c r="Z215" s="7" t="str">
        <f>IFERROR(IF(U215=$Z$1,Mens!F215,""),"")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IF(B216="","",Draw!AC216)</f>
        <v/>
      </c>
      <c r="B216" s="19" t="str">
        <f>IFERROR(Draw!AD216,"")</f>
        <v/>
      </c>
      <c r="C216" s="19" t="str">
        <f>IFERROR(Draw!AE216,"")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IFERROR(VLOOKUP(Mens!F216,$AB$3:$AC$5,2,TRUE),"")</f>
        <v/>
      </c>
      <c r="V216" s="7" t="str">
        <f>IFERROR(IF(U216=$V$1,Mens!F216,""),"")</f>
        <v/>
      </c>
      <c r="W216" s="7" t="str">
        <f>IFERROR(IF(U216=$W$1,Mens!F216,""),"")</f>
        <v/>
      </c>
      <c r="X216" s="7" t="str">
        <f>IFERROR(IF(U216=$X$1,Mens!F216,""),"")</f>
        <v/>
      </c>
      <c r="Y216" s="7" t="str">
        <f>IFERROR(IF($U216=$Y$1,Mens!F216,""),"")</f>
        <v/>
      </c>
      <c r="Z216" s="7" t="str">
        <f>IFERROR(IF(U216=$Z$1,Mens!F216,""),"")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IF(B217="","",Draw!AC217)</f>
        <v/>
      </c>
      <c r="B217" s="19" t="str">
        <f>IFERROR(Draw!AD217,"")</f>
        <v/>
      </c>
      <c r="C217" s="19" t="str">
        <f>IFERROR(Draw!AE217,"")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IFERROR(VLOOKUP(Mens!F217,$AB$3:$AC$5,2,TRUE),"")</f>
        <v/>
      </c>
      <c r="V217" s="7" t="str">
        <f>IFERROR(IF(U217=$V$1,Mens!F217,""),"")</f>
        <v/>
      </c>
      <c r="W217" s="7" t="str">
        <f>IFERROR(IF(U217=$W$1,Mens!F217,""),"")</f>
        <v/>
      </c>
      <c r="X217" s="7" t="str">
        <f>IFERROR(IF(U217=$X$1,Mens!F217,""),"")</f>
        <v/>
      </c>
      <c r="Y217" s="7" t="str">
        <f>IFERROR(IF($U217=$Y$1,Mens!F217,""),"")</f>
        <v/>
      </c>
      <c r="Z217" s="7" t="str">
        <f>IFERROR(IF(U217=$Z$1,Mens!F217,""),"")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IF(B218="","",Draw!AC218)</f>
        <v/>
      </c>
      <c r="B218" s="19" t="str">
        <f>IFERROR(Draw!AD218,"")</f>
        <v/>
      </c>
      <c r="C218" s="19" t="str">
        <f>IFERROR(Draw!AE218,"")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IFERROR(VLOOKUP(Mens!F218,$AB$3:$AC$5,2,TRUE),"")</f>
        <v/>
      </c>
      <c r="V218" s="7" t="str">
        <f>IFERROR(IF(U218=$V$1,Mens!F218,""),"")</f>
        <v/>
      </c>
      <c r="W218" s="7" t="str">
        <f>IFERROR(IF(U218=$W$1,Mens!F218,""),"")</f>
        <v/>
      </c>
      <c r="X218" s="7" t="str">
        <f>IFERROR(IF(U218=$X$1,Mens!F218,""),"")</f>
        <v/>
      </c>
      <c r="Y218" s="7" t="str">
        <f>IFERROR(IF($U218=$Y$1,Mens!F218,""),"")</f>
        <v/>
      </c>
      <c r="Z218" s="7" t="str">
        <f>IFERROR(IF(U218=$Z$1,Mens!F218,""),"")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IF(B219="","",Draw!AC219)</f>
        <v/>
      </c>
      <c r="B219" s="19" t="str">
        <f>IFERROR(Draw!AD219,"")</f>
        <v/>
      </c>
      <c r="C219" s="19" t="str">
        <f>IFERROR(Draw!AE219,"")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IFERROR(VLOOKUP(Mens!F219,$AB$3:$AC$5,2,TRUE),"")</f>
        <v/>
      </c>
      <c r="V219" s="7" t="str">
        <f>IFERROR(IF(U219=$V$1,Mens!F219,""),"")</f>
        <v/>
      </c>
      <c r="W219" s="7" t="str">
        <f>IFERROR(IF(U219=$W$1,Mens!F219,""),"")</f>
        <v/>
      </c>
      <c r="X219" s="7" t="str">
        <f>IFERROR(IF(U219=$X$1,Mens!F219,""),"")</f>
        <v/>
      </c>
      <c r="Y219" s="7" t="str">
        <f>IFERROR(IF($U219=$Y$1,Mens!F219,""),"")</f>
        <v/>
      </c>
      <c r="Z219" s="7" t="str">
        <f>IFERROR(IF(U219=$Z$1,Mens!F219,""),"")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IF(B220="","",Draw!AC220)</f>
        <v/>
      </c>
      <c r="B220" s="19" t="str">
        <f>IFERROR(Draw!AD220,"")</f>
        <v/>
      </c>
      <c r="C220" s="19" t="str">
        <f>IFERROR(Draw!AE220,"")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IFERROR(VLOOKUP(Mens!F220,$AB$3:$AC$5,2,TRUE),"")</f>
        <v/>
      </c>
      <c r="V220" s="7" t="str">
        <f>IFERROR(IF(U220=$V$1,Mens!F220,""),"")</f>
        <v/>
      </c>
      <c r="W220" s="7" t="str">
        <f>IFERROR(IF(U220=$W$1,Mens!F220,""),"")</f>
        <v/>
      </c>
      <c r="X220" s="7" t="str">
        <f>IFERROR(IF(U220=$X$1,Mens!F220,""),"")</f>
        <v/>
      </c>
      <c r="Y220" s="7" t="str">
        <f>IFERROR(IF($U220=$Y$1,Mens!F220,""),"")</f>
        <v/>
      </c>
      <c r="Z220" s="7" t="str">
        <f>IFERROR(IF(U220=$Z$1,Mens!F220,""),"")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IF(B221="","",Draw!AC221)</f>
        <v/>
      </c>
      <c r="B221" s="19" t="str">
        <f>IFERROR(Draw!AD221,"")</f>
        <v/>
      </c>
      <c r="C221" s="19" t="str">
        <f>IFERROR(Draw!AE221,"")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IFERROR(VLOOKUP(Mens!F221,$AB$3:$AC$5,2,TRUE),"")</f>
        <v/>
      </c>
      <c r="V221" s="7" t="str">
        <f>IFERROR(IF(U221=$V$1,Mens!F221,""),"")</f>
        <v/>
      </c>
      <c r="W221" s="7" t="str">
        <f>IFERROR(IF(U221=$W$1,Mens!F221,""),"")</f>
        <v/>
      </c>
      <c r="X221" s="7" t="str">
        <f>IFERROR(IF(U221=$X$1,Mens!F221,""),"")</f>
        <v/>
      </c>
      <c r="Y221" s="7" t="str">
        <f>IFERROR(IF($U221=$Y$1,Mens!F221,""),"")</f>
        <v/>
      </c>
      <c r="Z221" s="7" t="str">
        <f>IFERROR(IF(U221=$Z$1,Mens!F221,""),"")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IF(B222="","",Draw!AC222)</f>
        <v/>
      </c>
      <c r="B222" s="19" t="str">
        <f>IFERROR(Draw!AD222,"")</f>
        <v/>
      </c>
      <c r="C222" s="19" t="str">
        <f>IFERROR(Draw!AE222,"")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IFERROR(VLOOKUP(Mens!F222,$AB$3:$AC$5,2,TRUE),"")</f>
        <v/>
      </c>
      <c r="V222" s="7" t="str">
        <f>IFERROR(IF(U222=$V$1,Mens!F222,""),"")</f>
        <v/>
      </c>
      <c r="W222" s="7" t="str">
        <f>IFERROR(IF(U222=$W$1,Mens!F222,""),"")</f>
        <v/>
      </c>
      <c r="X222" s="7" t="str">
        <f>IFERROR(IF(U222=$X$1,Mens!F222,""),"")</f>
        <v/>
      </c>
      <c r="Y222" s="7" t="str">
        <f>IFERROR(IF($U222=$Y$1,Mens!F222,""),"")</f>
        <v/>
      </c>
      <c r="Z222" s="7" t="str">
        <f>IFERROR(IF(U222=$Z$1,Mens!F222,""),"")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IF(B223="","",Draw!AC223)</f>
        <v/>
      </c>
      <c r="B223" s="19" t="str">
        <f>IFERROR(Draw!AD223,"")</f>
        <v/>
      </c>
      <c r="C223" s="19" t="str">
        <f>IFERROR(Draw!AE223,"")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IFERROR(VLOOKUP(Mens!F223,$AB$3:$AC$5,2,TRUE),"")</f>
        <v/>
      </c>
      <c r="V223" s="7" t="str">
        <f>IFERROR(IF(U223=$V$1,Mens!F223,""),"")</f>
        <v/>
      </c>
      <c r="W223" s="7" t="str">
        <f>IFERROR(IF(U223=$W$1,Mens!F223,""),"")</f>
        <v/>
      </c>
      <c r="X223" s="7" t="str">
        <f>IFERROR(IF(U223=$X$1,Mens!F223,""),"")</f>
        <v/>
      </c>
      <c r="Y223" s="7" t="str">
        <f>IFERROR(IF($U223=$Y$1,Mens!F223,""),"")</f>
        <v/>
      </c>
      <c r="Z223" s="7" t="str">
        <f>IFERROR(IF(U223=$Z$1,Mens!F223,""),"")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IF(B224="","",Draw!AC224)</f>
        <v/>
      </c>
      <c r="B224" s="19" t="str">
        <f>IFERROR(Draw!AD224,"")</f>
        <v/>
      </c>
      <c r="C224" s="19" t="str">
        <f>IFERROR(Draw!AE224,"")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IFERROR(VLOOKUP(Mens!F224,$AB$3:$AC$5,2,TRUE),"")</f>
        <v/>
      </c>
      <c r="V224" s="7" t="str">
        <f>IFERROR(IF(U224=$V$1,Mens!F224,""),"")</f>
        <v/>
      </c>
      <c r="W224" s="7" t="str">
        <f>IFERROR(IF(U224=$W$1,Mens!F224,""),"")</f>
        <v/>
      </c>
      <c r="X224" s="7" t="str">
        <f>IFERROR(IF(U224=$X$1,Mens!F224,""),"")</f>
        <v/>
      </c>
      <c r="Y224" s="7" t="str">
        <f>IFERROR(IF($U224=$Y$1,Mens!F224,""),"")</f>
        <v/>
      </c>
      <c r="Z224" s="7" t="str">
        <f>IFERROR(IF(U224=$Z$1,Mens!F224,""),"")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IF(B225="","",Draw!AC225)</f>
        <v/>
      </c>
      <c r="B225" s="19" t="str">
        <f>IFERROR(Draw!AD225,"")</f>
        <v/>
      </c>
      <c r="C225" s="19" t="str">
        <f>IFERROR(Draw!AE225,"")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IFERROR(VLOOKUP(Mens!F225,$AB$3:$AC$5,2,TRUE),"")</f>
        <v/>
      </c>
      <c r="V225" s="7" t="str">
        <f>IFERROR(IF(U225=$V$1,Mens!F225,""),"")</f>
        <v/>
      </c>
      <c r="W225" s="7" t="str">
        <f>IFERROR(IF(U225=$W$1,Mens!F225,""),"")</f>
        <v/>
      </c>
      <c r="X225" s="7" t="str">
        <f>IFERROR(IF(U225=$X$1,Mens!F225,""),"")</f>
        <v/>
      </c>
      <c r="Y225" s="7" t="str">
        <f>IFERROR(IF($U225=$Y$1,Mens!F225,""),"")</f>
        <v/>
      </c>
      <c r="Z225" s="7" t="str">
        <f>IFERROR(IF(U225=$Z$1,Mens!F225,""),"")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IF(B226="","",Draw!AC226)</f>
        <v/>
      </c>
      <c r="B226" s="19" t="str">
        <f>IFERROR(Draw!AD226,"")</f>
        <v/>
      </c>
      <c r="C226" s="19" t="str">
        <f>IFERROR(Draw!AE226,"")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IFERROR(VLOOKUP(Mens!F226,$AB$3:$AC$5,2,TRUE),"")</f>
        <v/>
      </c>
      <c r="V226" s="7" t="str">
        <f>IFERROR(IF(U226=$V$1,Mens!F226,""),"")</f>
        <v/>
      </c>
      <c r="W226" s="7" t="str">
        <f>IFERROR(IF(U226=$W$1,Mens!F226,""),"")</f>
        <v/>
      </c>
      <c r="X226" s="7" t="str">
        <f>IFERROR(IF(U226=$X$1,Mens!F226,""),"")</f>
        <v/>
      </c>
      <c r="Y226" s="7" t="str">
        <f>IFERROR(IF($U226=$Y$1,Mens!F226,""),"")</f>
        <v/>
      </c>
      <c r="Z226" s="7" t="str">
        <f>IFERROR(IF(U226=$Z$1,Mens!F226,""),"")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IF(B227="","",Draw!AC227)</f>
        <v/>
      </c>
      <c r="B227" s="19" t="str">
        <f>IFERROR(Draw!AD227,"")</f>
        <v/>
      </c>
      <c r="C227" s="19" t="str">
        <f>IFERROR(Draw!AE227,"")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IFERROR(VLOOKUP(Mens!F227,$AB$3:$AC$5,2,TRUE),"")</f>
        <v/>
      </c>
      <c r="V227" s="7" t="str">
        <f>IFERROR(IF(U227=$V$1,Mens!F227,""),"")</f>
        <v/>
      </c>
      <c r="W227" s="7" t="str">
        <f>IFERROR(IF(U227=$W$1,Mens!F227,""),"")</f>
        <v/>
      </c>
      <c r="X227" s="7" t="str">
        <f>IFERROR(IF(U227=$X$1,Mens!F227,""),"")</f>
        <v/>
      </c>
      <c r="Y227" s="7" t="str">
        <f>IFERROR(IF($U227=$Y$1,Mens!F227,""),"")</f>
        <v/>
      </c>
      <c r="Z227" s="7" t="str">
        <f>IFERROR(IF(U227=$Z$1,Mens!F227,""),"")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IF(B228="","",Draw!AC228)</f>
        <v/>
      </c>
      <c r="B228" s="19" t="str">
        <f>IFERROR(Draw!AD228,"")</f>
        <v/>
      </c>
      <c r="C228" s="19" t="str">
        <f>IFERROR(Draw!AE228,"")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IFERROR(VLOOKUP(Mens!F228,$AB$3:$AC$5,2,TRUE),"")</f>
        <v/>
      </c>
      <c r="V228" s="7" t="str">
        <f>IFERROR(IF(U228=$V$1,Mens!F228,""),"")</f>
        <v/>
      </c>
      <c r="W228" s="7" t="str">
        <f>IFERROR(IF(U228=$W$1,Mens!F228,""),"")</f>
        <v/>
      </c>
      <c r="X228" s="7" t="str">
        <f>IFERROR(IF(U228=$X$1,Mens!F228,""),"")</f>
        <v/>
      </c>
      <c r="Y228" s="7" t="str">
        <f>IFERROR(IF($U228=$Y$1,Mens!F228,""),"")</f>
        <v/>
      </c>
      <c r="Z228" s="7" t="str">
        <f>IFERROR(IF(U228=$Z$1,Mens!F228,""),"")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IF(B229="","",Draw!AC229)</f>
        <v/>
      </c>
      <c r="B229" s="19" t="str">
        <f>IFERROR(Draw!AD229,"")</f>
        <v/>
      </c>
      <c r="C229" s="19" t="str">
        <f>IFERROR(Draw!AE229,"")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IFERROR(VLOOKUP(Mens!F229,$AB$3:$AC$5,2,TRUE),"")</f>
        <v/>
      </c>
      <c r="V229" s="7" t="str">
        <f>IFERROR(IF(U229=$V$1,Mens!F229,""),"")</f>
        <v/>
      </c>
      <c r="W229" s="7" t="str">
        <f>IFERROR(IF(U229=$W$1,Mens!F229,""),"")</f>
        <v/>
      </c>
      <c r="X229" s="7" t="str">
        <f>IFERROR(IF(U229=$X$1,Mens!F229,""),"")</f>
        <v/>
      </c>
      <c r="Y229" s="7" t="str">
        <f>IFERROR(IF($U229=$Y$1,Mens!F229,""),"")</f>
        <v/>
      </c>
      <c r="Z229" s="7" t="str">
        <f>IFERROR(IF(U229=$Z$1,Mens!F229,""),"")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IF(B230="","",Draw!AC230)</f>
        <v/>
      </c>
      <c r="B230" s="19" t="str">
        <f>IFERROR(Draw!AD230,"")</f>
        <v/>
      </c>
      <c r="C230" s="19" t="str">
        <f>IFERROR(Draw!AE230,"")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IFERROR(VLOOKUP(Mens!F230,$AB$3:$AC$5,2,TRUE),"")</f>
        <v/>
      </c>
      <c r="V230" s="7" t="str">
        <f>IFERROR(IF(U230=$V$1,Mens!F230,""),"")</f>
        <v/>
      </c>
      <c r="W230" s="7" t="str">
        <f>IFERROR(IF(U230=$W$1,Mens!F230,""),"")</f>
        <v/>
      </c>
      <c r="X230" s="7" t="str">
        <f>IFERROR(IF(U230=$X$1,Mens!F230,""),"")</f>
        <v/>
      </c>
      <c r="Y230" s="7" t="str">
        <f>IFERROR(IF($U230=$Y$1,Mens!F230,""),"")</f>
        <v/>
      </c>
      <c r="Z230" s="7" t="str">
        <f>IFERROR(IF(U230=$Z$1,Mens!F230,""),"")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IF(B231="","",Draw!AC231)</f>
        <v/>
      </c>
      <c r="B231" s="19" t="str">
        <f>IFERROR(Draw!AD231,"")</f>
        <v/>
      </c>
      <c r="C231" s="19" t="str">
        <f>IFERROR(Draw!AE231,"")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IFERROR(VLOOKUP(Mens!F231,$AB$3:$AC$5,2,TRUE),"")</f>
        <v/>
      </c>
      <c r="V231" s="7" t="str">
        <f>IFERROR(IF(U231=$V$1,Mens!F231,""),"")</f>
        <v/>
      </c>
      <c r="W231" s="7" t="str">
        <f>IFERROR(IF(U231=$W$1,Mens!F231,""),"")</f>
        <v/>
      </c>
      <c r="X231" s="7" t="str">
        <f>IFERROR(IF(U231=$X$1,Mens!F231,""),"")</f>
        <v/>
      </c>
      <c r="Y231" s="7" t="str">
        <f>IFERROR(IF($U231=$Y$1,Mens!F231,""),"")</f>
        <v/>
      </c>
      <c r="Z231" s="7" t="str">
        <f>IFERROR(IF(U231=$Z$1,Mens!F231,""),"")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IF(B232="","",Draw!AC232)</f>
        <v/>
      </c>
      <c r="B232" s="19" t="str">
        <f>IFERROR(Draw!AD232,"")</f>
        <v/>
      </c>
      <c r="C232" s="19" t="str">
        <f>IFERROR(Draw!AE232,"")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IFERROR(VLOOKUP(Mens!F232,$AB$3:$AC$5,2,TRUE),"")</f>
        <v/>
      </c>
      <c r="V232" s="7" t="str">
        <f>IFERROR(IF(U232=$V$1,Mens!F232,""),"")</f>
        <v/>
      </c>
      <c r="W232" s="7" t="str">
        <f>IFERROR(IF(U232=$W$1,Mens!F232,""),"")</f>
        <v/>
      </c>
      <c r="X232" s="7" t="str">
        <f>IFERROR(IF(U232=$X$1,Mens!F232,""),"")</f>
        <v/>
      </c>
      <c r="Y232" s="7" t="str">
        <f>IFERROR(IF($U232=$Y$1,Mens!F232,""),"")</f>
        <v/>
      </c>
      <c r="Z232" s="7" t="str">
        <f>IFERROR(IF(U232=$Z$1,Mens!F232,""),"")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IF(B233="","",Draw!AC233)</f>
        <v/>
      </c>
      <c r="B233" s="19" t="str">
        <f>IFERROR(Draw!AD233,"")</f>
        <v/>
      </c>
      <c r="C233" s="19" t="str">
        <f>IFERROR(Draw!AE233,"")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IFERROR(VLOOKUP(Mens!F233,$AB$3:$AC$5,2,TRUE),"")</f>
        <v/>
      </c>
      <c r="V233" s="7" t="str">
        <f>IFERROR(IF(U233=$V$1,Mens!F233,""),"")</f>
        <v/>
      </c>
      <c r="W233" s="7" t="str">
        <f>IFERROR(IF(U233=$W$1,Mens!F233,""),"")</f>
        <v/>
      </c>
      <c r="X233" s="7" t="str">
        <f>IFERROR(IF(U233=$X$1,Mens!F233,""),"")</f>
        <v/>
      </c>
      <c r="Y233" s="7" t="str">
        <f>IFERROR(IF($U233=$Y$1,Mens!F233,""),"")</f>
        <v/>
      </c>
      <c r="Z233" s="7" t="str">
        <f>IFERROR(IF(U233=$Z$1,Mens!F233,""),"")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IF(B234="","",Draw!AC234)</f>
        <v/>
      </c>
      <c r="B234" s="19" t="str">
        <f>IFERROR(Draw!AD234,"")</f>
        <v/>
      </c>
      <c r="C234" s="19" t="str">
        <f>IFERROR(Draw!AE234,"")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IFERROR(VLOOKUP(Mens!F234,$AB$3:$AC$5,2,TRUE),"")</f>
        <v/>
      </c>
      <c r="V234" s="7" t="str">
        <f>IFERROR(IF(U234=$V$1,Mens!F234,""),"")</f>
        <v/>
      </c>
      <c r="W234" s="7" t="str">
        <f>IFERROR(IF(U234=$W$1,Mens!F234,""),"")</f>
        <v/>
      </c>
      <c r="X234" s="7" t="str">
        <f>IFERROR(IF(U234=$X$1,Mens!F234,""),"")</f>
        <v/>
      </c>
      <c r="Y234" s="7" t="str">
        <f>IFERROR(IF($U234=$Y$1,Mens!F234,""),"")</f>
        <v/>
      </c>
      <c r="Z234" s="7" t="str">
        <f>IFERROR(IF(U234=$Z$1,Mens!F234,""),"")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IF(B235="","",Draw!AC235)</f>
        <v/>
      </c>
      <c r="B235" s="19" t="str">
        <f>IFERROR(Draw!AD235,"")</f>
        <v/>
      </c>
      <c r="C235" s="19" t="str">
        <f>IFERROR(Draw!AE235,"")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IFERROR(VLOOKUP(Mens!F235,$AB$3:$AC$5,2,TRUE),"")</f>
        <v/>
      </c>
      <c r="V235" s="7" t="str">
        <f>IFERROR(IF(U235=$V$1,Mens!F235,""),"")</f>
        <v/>
      </c>
      <c r="W235" s="7" t="str">
        <f>IFERROR(IF(U235=$W$1,Mens!F235,""),"")</f>
        <v/>
      </c>
      <c r="X235" s="7" t="str">
        <f>IFERROR(IF(U235=$X$1,Mens!F235,""),"")</f>
        <v/>
      </c>
      <c r="Y235" s="7" t="str">
        <f>IFERROR(IF($U235=$Y$1,Mens!F235,""),"")</f>
        <v/>
      </c>
      <c r="Z235" s="7" t="str">
        <f>IFERROR(IF(U235=$Z$1,Mens!F235,""),"")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IF(B236="","",Draw!AC236)</f>
        <v/>
      </c>
      <c r="B236" s="19" t="str">
        <f>IFERROR(Draw!AD236,"")</f>
        <v/>
      </c>
      <c r="C236" s="19" t="str">
        <f>IFERROR(Draw!AE236,"")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IFERROR(VLOOKUP(Mens!F236,$AB$3:$AC$5,2,TRUE),"")</f>
        <v/>
      </c>
      <c r="V236" s="7" t="str">
        <f>IFERROR(IF(U236=$V$1,Mens!F236,""),"")</f>
        <v/>
      </c>
      <c r="W236" s="7" t="str">
        <f>IFERROR(IF(U236=$W$1,Mens!F236,""),"")</f>
        <v/>
      </c>
      <c r="X236" s="7" t="str">
        <f>IFERROR(IF(U236=$X$1,Mens!F236,""),"")</f>
        <v/>
      </c>
      <c r="Y236" s="7" t="str">
        <f>IFERROR(IF($U236=$Y$1,Mens!F236,""),"")</f>
        <v/>
      </c>
      <c r="Z236" s="7" t="str">
        <f>IFERROR(IF(U236=$Z$1,Mens!F236,""),"")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IF(B237="","",Draw!AC237)</f>
        <v/>
      </c>
      <c r="B237" s="19" t="str">
        <f>IFERROR(Draw!AD237,"")</f>
        <v/>
      </c>
      <c r="C237" s="19" t="str">
        <f>IFERROR(Draw!AE237,"")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IFERROR(VLOOKUP(Mens!F237,$AB$3:$AC$5,2,TRUE),"")</f>
        <v/>
      </c>
      <c r="V237" s="7" t="str">
        <f>IFERROR(IF(U237=$V$1,Mens!F237,""),"")</f>
        <v/>
      </c>
      <c r="W237" s="7" t="str">
        <f>IFERROR(IF(U237=$W$1,Mens!F237,""),"")</f>
        <v/>
      </c>
      <c r="X237" s="7" t="str">
        <f>IFERROR(IF(U237=$X$1,Mens!F237,""),"")</f>
        <v/>
      </c>
      <c r="Y237" s="7" t="str">
        <f>IFERROR(IF($U237=$Y$1,Mens!F237,""),"")</f>
        <v/>
      </c>
      <c r="Z237" s="7" t="str">
        <f>IFERROR(IF(U237=$Z$1,Mens!F237,""),"")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IF(B238="","",Draw!AC238)</f>
        <v/>
      </c>
      <c r="B238" s="19" t="str">
        <f>IFERROR(Draw!AD238,"")</f>
        <v/>
      </c>
      <c r="C238" s="19" t="str">
        <f>IFERROR(Draw!AE238,"")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IFERROR(VLOOKUP(Mens!F238,$AB$3:$AC$5,2,TRUE),"")</f>
        <v/>
      </c>
      <c r="V238" s="7" t="str">
        <f>IFERROR(IF(U238=$V$1,Mens!F238,""),"")</f>
        <v/>
      </c>
      <c r="W238" s="7" t="str">
        <f>IFERROR(IF(U238=$W$1,Mens!F238,""),"")</f>
        <v/>
      </c>
      <c r="X238" s="7" t="str">
        <f>IFERROR(IF(U238=$X$1,Mens!F238,""),"")</f>
        <v/>
      </c>
      <c r="Y238" s="7" t="str">
        <f>IFERROR(IF($U238=$Y$1,Mens!F238,""),"")</f>
        <v/>
      </c>
      <c r="Z238" s="7" t="str">
        <f>IFERROR(IF(U238=$Z$1,Mens!F238,""),"")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IF(B239="","",Draw!AC239)</f>
        <v/>
      </c>
      <c r="B239" s="19" t="str">
        <f>IFERROR(Draw!AD239,"")</f>
        <v/>
      </c>
      <c r="C239" s="19" t="str">
        <f>IFERROR(Draw!AE239,"")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IFERROR(VLOOKUP(Mens!F239,$AB$3:$AC$5,2,TRUE),"")</f>
        <v/>
      </c>
      <c r="V239" s="7" t="str">
        <f>IFERROR(IF(U239=$V$1,Mens!F239,""),"")</f>
        <v/>
      </c>
      <c r="W239" s="7" t="str">
        <f>IFERROR(IF(U239=$W$1,Mens!F239,""),"")</f>
        <v/>
      </c>
      <c r="X239" s="7" t="str">
        <f>IFERROR(IF(U239=$X$1,Mens!F239,""),"")</f>
        <v/>
      </c>
      <c r="Y239" s="7" t="str">
        <f>IFERROR(IF($U239=$Y$1,Mens!F239,""),"")</f>
        <v/>
      </c>
      <c r="Z239" s="7" t="str">
        <f>IFERROR(IF(U239=$Z$1,Mens!F239,""),"")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IF(B240="","",Draw!AC240)</f>
        <v/>
      </c>
      <c r="B240" s="19" t="str">
        <f>IFERROR(Draw!AD240,"")</f>
        <v/>
      </c>
      <c r="C240" s="19" t="str">
        <f>IFERROR(Draw!AE240,"")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IFERROR(VLOOKUP(Mens!F240,$AB$3:$AC$5,2,TRUE),"")</f>
        <v/>
      </c>
      <c r="V240" s="7" t="str">
        <f>IFERROR(IF(U240=$V$1,Mens!F240,""),"")</f>
        <v/>
      </c>
      <c r="W240" s="7" t="str">
        <f>IFERROR(IF(U240=$W$1,Mens!F240,""),"")</f>
        <v/>
      </c>
      <c r="X240" s="7" t="str">
        <f>IFERROR(IF(U240=$X$1,Mens!F240,""),"")</f>
        <v/>
      </c>
      <c r="Y240" s="7" t="str">
        <f>IFERROR(IF($U240=$Y$1,Mens!F240,""),"")</f>
        <v/>
      </c>
      <c r="Z240" s="7" t="str">
        <f>IFERROR(IF(U240=$Z$1,Mens!F240,""),"")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IF(B241="","",Draw!AC241)</f>
        <v/>
      </c>
      <c r="B241" s="19" t="str">
        <f>IFERROR(Draw!AD241,"")</f>
        <v/>
      </c>
      <c r="C241" s="19" t="str">
        <f>IFERROR(Draw!AE241,"")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IFERROR(VLOOKUP(Mens!F241,$AB$3:$AC$5,2,TRUE),"")</f>
        <v/>
      </c>
      <c r="V241" s="7" t="str">
        <f>IFERROR(IF(U241=$V$1,Mens!F241,""),"")</f>
        <v/>
      </c>
      <c r="W241" s="7" t="str">
        <f>IFERROR(IF(U241=$W$1,Mens!F241,""),"")</f>
        <v/>
      </c>
      <c r="X241" s="7" t="str">
        <f>IFERROR(IF(U241=$X$1,Mens!F241,""),"")</f>
        <v/>
      </c>
      <c r="Y241" s="7" t="str">
        <f>IFERROR(IF($U241=$Y$1,Mens!F241,""),"")</f>
        <v/>
      </c>
      <c r="Z241" s="7" t="str">
        <f>IFERROR(IF(U241=$Z$1,Mens!F241,""),"")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IF(B242="","",Draw!AC242)</f>
        <v/>
      </c>
      <c r="B242" s="19" t="str">
        <f>IFERROR(Draw!AD242,"")</f>
        <v/>
      </c>
      <c r="C242" s="19" t="str">
        <f>IFERROR(Draw!AE242,"")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IFERROR(VLOOKUP(Mens!F242,$AB$3:$AC$5,2,TRUE),"")</f>
        <v/>
      </c>
      <c r="V242" s="7" t="str">
        <f>IFERROR(IF(U242=$V$1,Mens!F242,""),"")</f>
        <v/>
      </c>
      <c r="W242" s="7" t="str">
        <f>IFERROR(IF(U242=$W$1,Mens!F242,""),"")</f>
        <v/>
      </c>
      <c r="X242" s="7" t="str">
        <f>IFERROR(IF(U242=$X$1,Mens!F242,""),"")</f>
        <v/>
      </c>
      <c r="Y242" s="7" t="str">
        <f>IFERROR(IF($U242=$Y$1,Mens!F242,""),"")</f>
        <v/>
      </c>
      <c r="Z242" s="7" t="str">
        <f>IFERROR(IF(U242=$Z$1,Mens!F242,""),"")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IF(B243="","",Draw!AC243)</f>
        <v/>
      </c>
      <c r="B243" s="19" t="str">
        <f>IFERROR(Draw!AD243,"")</f>
        <v/>
      </c>
      <c r="C243" s="19" t="str">
        <f>IFERROR(Draw!AE243,"")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IFERROR(VLOOKUP(Mens!F243,$AB$3:$AC$5,2,TRUE),"")</f>
        <v/>
      </c>
      <c r="V243" s="7" t="str">
        <f>IFERROR(IF(U243=$V$1,Mens!F243,""),"")</f>
        <v/>
      </c>
      <c r="W243" s="7" t="str">
        <f>IFERROR(IF(U243=$W$1,Mens!F243,""),"")</f>
        <v/>
      </c>
      <c r="X243" s="7" t="str">
        <f>IFERROR(IF(U243=$X$1,Mens!F243,""),"")</f>
        <v/>
      </c>
      <c r="Y243" s="7" t="str">
        <f>IFERROR(IF($U243=$Y$1,Mens!F243,""),"")</f>
        <v/>
      </c>
      <c r="Z243" s="7" t="str">
        <f>IFERROR(IF(U243=$Z$1,Mens!F243,""),"")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IF(B244="","",Draw!AC244)</f>
        <v/>
      </c>
      <c r="B244" s="19" t="str">
        <f>IFERROR(Draw!AD244,"")</f>
        <v/>
      </c>
      <c r="C244" s="19" t="str">
        <f>IFERROR(Draw!AE244,"")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IFERROR(VLOOKUP(Mens!F244,$AB$3:$AC$5,2,TRUE),"")</f>
        <v/>
      </c>
      <c r="V244" s="7" t="str">
        <f>IFERROR(IF(U244=$V$1,Mens!F244,""),"")</f>
        <v/>
      </c>
      <c r="W244" s="7" t="str">
        <f>IFERROR(IF(U244=$W$1,Mens!F244,""),"")</f>
        <v/>
      </c>
      <c r="X244" s="7" t="str">
        <f>IFERROR(IF(U244=$X$1,Mens!F244,""),"")</f>
        <v/>
      </c>
      <c r="Y244" s="7" t="str">
        <f>IFERROR(IF($U244=$Y$1,Mens!F244,""),"")</f>
        <v/>
      </c>
      <c r="Z244" s="7" t="str">
        <f>IFERROR(IF(U244=$Z$1,Mens!F244,""),"")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IF(B245="","",Draw!AC245)</f>
        <v/>
      </c>
      <c r="B245" s="19" t="str">
        <f>IFERROR(Draw!AD245,"")</f>
        <v/>
      </c>
      <c r="C245" s="19" t="str">
        <f>IFERROR(Draw!AE245,"")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IFERROR(VLOOKUP(Mens!F245,$AB$3:$AC$5,2,TRUE),"")</f>
        <v/>
      </c>
      <c r="V245" s="7" t="str">
        <f>IFERROR(IF(U245=$V$1,Mens!F245,""),"")</f>
        <v/>
      </c>
      <c r="W245" s="7" t="str">
        <f>IFERROR(IF(U245=$W$1,Mens!F245,""),"")</f>
        <v/>
      </c>
      <c r="X245" s="7" t="str">
        <f>IFERROR(IF(U245=$X$1,Mens!F245,""),"")</f>
        <v/>
      </c>
      <c r="Y245" s="7" t="str">
        <f>IFERROR(IF($U245=$Y$1,Mens!F245,""),"")</f>
        <v/>
      </c>
      <c r="Z245" s="7" t="str">
        <f>IFERROR(IF(U245=$Z$1,Mens!F245,""),"")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IF(B246="","",Draw!AC246)</f>
        <v/>
      </c>
      <c r="B246" s="19" t="str">
        <f>IFERROR(Draw!AD246,"")</f>
        <v/>
      </c>
      <c r="C246" s="19" t="str">
        <f>IFERROR(Draw!AE246,"")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IFERROR(VLOOKUP(Mens!F246,$AB$3:$AC$5,2,TRUE),"")</f>
        <v/>
      </c>
      <c r="V246" s="7" t="str">
        <f>IFERROR(IF(U246=$V$1,Mens!F246,""),"")</f>
        <v/>
      </c>
      <c r="W246" s="7" t="str">
        <f>IFERROR(IF(U246=$W$1,Mens!F246,""),"")</f>
        <v/>
      </c>
      <c r="X246" s="7" t="str">
        <f>IFERROR(IF(U246=$X$1,Mens!F246,""),"")</f>
        <v/>
      </c>
      <c r="Y246" s="7" t="str">
        <f>IFERROR(IF($U246=$Y$1,Mens!F246,""),"")</f>
        <v/>
      </c>
      <c r="Z246" s="7" t="str">
        <f>IFERROR(IF(U246=$Z$1,Mens!F246,""),"")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IF(B247="","",Draw!AC247)</f>
        <v/>
      </c>
      <c r="B247" s="19" t="str">
        <f>IFERROR(Draw!AD247,"")</f>
        <v/>
      </c>
      <c r="C247" s="19" t="str">
        <f>IFERROR(Draw!AE247,"")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IFERROR(VLOOKUP(Mens!F247,$AB$3:$AC$5,2,TRUE),"")</f>
        <v/>
      </c>
      <c r="V247" s="7" t="str">
        <f>IFERROR(IF(U247=$V$1,Mens!F247,""),"")</f>
        <v/>
      </c>
      <c r="W247" s="7" t="str">
        <f>IFERROR(IF(U247=$W$1,Mens!F247,""),"")</f>
        <v/>
      </c>
      <c r="X247" s="7" t="str">
        <f>IFERROR(IF(U247=$X$1,Mens!F247,""),"")</f>
        <v/>
      </c>
      <c r="Y247" s="7" t="str">
        <f>IFERROR(IF($U247=$Y$1,Mens!F247,""),"")</f>
        <v/>
      </c>
      <c r="Z247" s="7" t="str">
        <f>IFERROR(IF(U247=$Z$1,Mens!F247,""),"")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IF(B248="","",Draw!AC248)</f>
        <v/>
      </c>
      <c r="B248" s="19" t="str">
        <f>IFERROR(Draw!AD248,"")</f>
        <v/>
      </c>
      <c r="C248" s="19" t="str">
        <f>IFERROR(Draw!AE248,"")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IFERROR(VLOOKUP(Mens!F248,$AB$3:$AC$5,2,TRUE),"")</f>
        <v/>
      </c>
      <c r="V248" s="7" t="str">
        <f>IFERROR(IF(U248=$V$1,Mens!F248,""),"")</f>
        <v/>
      </c>
      <c r="W248" s="7" t="str">
        <f>IFERROR(IF(U248=$W$1,Mens!F248,""),"")</f>
        <v/>
      </c>
      <c r="X248" s="7" t="str">
        <f>IFERROR(IF(U248=$X$1,Mens!F248,""),"")</f>
        <v/>
      </c>
      <c r="Y248" s="7" t="str">
        <f>IFERROR(IF($U248=$Y$1,Mens!F248,""),"")</f>
        <v/>
      </c>
      <c r="Z248" s="7" t="str">
        <f>IFERROR(IF(U248=$Z$1,Mens!F248,""),"")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IF(B249="","",Draw!AC249)</f>
        <v/>
      </c>
      <c r="B249" s="19" t="str">
        <f>IFERROR(Draw!AD249,"")</f>
        <v/>
      </c>
      <c r="C249" s="19" t="str">
        <f>IFERROR(Draw!AE249,"")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IFERROR(VLOOKUP(Mens!F249,$AB$3:$AC$5,2,TRUE),"")</f>
        <v/>
      </c>
      <c r="V249" s="7" t="str">
        <f>IFERROR(IF(U249=$V$1,Mens!F249,""),"")</f>
        <v/>
      </c>
      <c r="W249" s="7" t="str">
        <f>IFERROR(IF(U249=$W$1,Mens!F249,""),"")</f>
        <v/>
      </c>
      <c r="X249" s="7" t="str">
        <f>IFERROR(IF(U249=$X$1,Mens!F249,""),"")</f>
        <v/>
      </c>
      <c r="Y249" s="7" t="str">
        <f>IFERROR(IF($U249=$Y$1,Mens!F249,""),"")</f>
        <v/>
      </c>
      <c r="Z249" s="7" t="str">
        <f>IFERROR(IF(U249=$Z$1,Mens!F249,""),"")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IF(B250="","",Draw!AC250)</f>
        <v/>
      </c>
      <c r="B250" s="19" t="str">
        <f>IFERROR(Draw!AD250,"")</f>
        <v/>
      </c>
      <c r="C250" s="19" t="str">
        <f>IFERROR(Draw!AE250,"")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IFERROR(VLOOKUP(Mens!F250,$AB$3:$AC$5,2,TRUE),"")</f>
        <v/>
      </c>
      <c r="V250" s="7" t="str">
        <f>IFERROR(IF(U250=$V$1,Mens!F250,""),"")</f>
        <v/>
      </c>
      <c r="W250" s="7" t="str">
        <f>IFERROR(IF(U250=$W$1,Mens!F250,""),"")</f>
        <v/>
      </c>
      <c r="X250" s="7" t="str">
        <f>IFERROR(IF(U250=$X$1,Mens!F250,""),"")</f>
        <v/>
      </c>
      <c r="Y250" s="7" t="str">
        <f>IFERROR(IF($U250=$Y$1,Mens!F250,""),"")</f>
        <v/>
      </c>
      <c r="Z250" s="7" t="str">
        <f>IFERROR(IF(U250=$Z$1,Mens!F250,""),"")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IF(B251="","",Draw!AC251)</f>
        <v/>
      </c>
      <c r="B251" s="19" t="str">
        <f>IFERROR(Draw!AD251,"")</f>
        <v/>
      </c>
      <c r="C251" s="19" t="str">
        <f>IFERROR(Draw!AE251,"")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IFERROR(VLOOKUP(Mens!F251,$AB$3:$AC$5,2,TRUE),"")</f>
        <v/>
      </c>
      <c r="V251" s="7" t="str">
        <f>IFERROR(IF(U251=$V$1,Mens!F251,""),"")</f>
        <v/>
      </c>
      <c r="W251" s="7" t="str">
        <f>IFERROR(IF(U251=$W$1,Mens!F251,""),"")</f>
        <v/>
      </c>
      <c r="X251" s="7" t="str">
        <f>IFERROR(IF(U251=$X$1,Mens!F251,""),"")</f>
        <v/>
      </c>
      <c r="Y251" s="7" t="str">
        <f>IFERROR(IF($U251=$Y$1,Mens!F251,""),"")</f>
        <v/>
      </c>
      <c r="Z251" s="7" t="str">
        <f>IFERROR(IF(U251=$Z$1,Mens!F251,""),"")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IF(B252="","",Draw!AC252)</f>
        <v/>
      </c>
      <c r="B252" s="19" t="str">
        <f>IFERROR(Draw!AD252,"")</f>
        <v/>
      </c>
      <c r="C252" s="19" t="str">
        <f>IFERROR(Draw!AE252,"")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IFERROR(VLOOKUP(Mens!F252,$AB$3:$AC$5,2,TRUE),"")</f>
        <v/>
      </c>
      <c r="V252" s="7" t="str">
        <f>IFERROR(IF(U252=$V$1,Mens!F252,""),"")</f>
        <v/>
      </c>
      <c r="W252" s="7" t="str">
        <f>IFERROR(IF(U252=$W$1,Mens!F252,""),"")</f>
        <v/>
      </c>
      <c r="X252" s="7" t="str">
        <f>IFERROR(IF(U252=$X$1,Mens!F252,""),"")</f>
        <v/>
      </c>
      <c r="Y252" s="7" t="str">
        <f>IFERROR(IF($U252=$Y$1,Mens!F252,""),"")</f>
        <v/>
      </c>
      <c r="Z252" s="7" t="str">
        <f>IFERROR(IF(U252=$Z$1,Mens!F252,""),"")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IF(B253="","",Draw!AC253)</f>
        <v/>
      </c>
      <c r="B253" s="19" t="str">
        <f>IFERROR(Draw!AD253,"")</f>
        <v/>
      </c>
      <c r="C253" s="19" t="str">
        <f>IFERROR(Draw!AE253,"")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IFERROR(VLOOKUP(Mens!F253,$AB$3:$AC$5,2,TRUE),"")</f>
        <v/>
      </c>
      <c r="V253" s="7" t="str">
        <f>IFERROR(IF(U253=$V$1,Mens!F253,""),"")</f>
        <v/>
      </c>
      <c r="W253" s="7" t="str">
        <f>IFERROR(IF(U253=$W$1,Mens!F253,""),"")</f>
        <v/>
      </c>
      <c r="X253" s="7" t="str">
        <f>IFERROR(IF(U253=$X$1,Mens!F253,""),"")</f>
        <v/>
      </c>
      <c r="Y253" s="7" t="str">
        <f>IFERROR(IF($U253=$Y$1,Mens!F253,""),"")</f>
        <v/>
      </c>
      <c r="Z253" s="7" t="str">
        <f>IFERROR(IF(U253=$Z$1,Mens!F253,""),"")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IF(B254="","",Draw!AC254)</f>
        <v/>
      </c>
      <c r="B254" s="19" t="str">
        <f>IFERROR(Draw!AD254,"")</f>
        <v/>
      </c>
      <c r="C254" s="19" t="str">
        <f>IFERROR(Draw!AE254,"")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IFERROR(VLOOKUP(Mens!F254,$AB$3:$AC$5,2,TRUE),"")</f>
        <v/>
      </c>
      <c r="V254" s="7" t="str">
        <f>IFERROR(IF(U254=$V$1,Mens!F254,""),"")</f>
        <v/>
      </c>
      <c r="W254" s="7" t="str">
        <f>IFERROR(IF(U254=$W$1,Mens!F254,""),"")</f>
        <v/>
      </c>
      <c r="X254" s="7" t="str">
        <f>IFERROR(IF(U254=$X$1,Mens!F254,""),"")</f>
        <v/>
      </c>
      <c r="Y254" s="7" t="str">
        <f>IFERROR(IF($U254=$Y$1,Mens!F254,""),"")</f>
        <v/>
      </c>
      <c r="Z254" s="7" t="str">
        <f>IFERROR(IF(U254=$Z$1,Mens!F254,""),"")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IF(B255="","",Draw!AC255)</f>
        <v/>
      </c>
      <c r="B255" s="19" t="str">
        <f>IFERROR(Draw!AD255,"")</f>
        <v/>
      </c>
      <c r="C255" s="19" t="str">
        <f>IFERROR(Draw!AE255,"")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IFERROR(VLOOKUP(Mens!F255,$AB$3:$AC$5,2,TRUE),"")</f>
        <v/>
      </c>
      <c r="V255" s="7" t="str">
        <f>IFERROR(IF(U255=$V$1,Mens!F255,""),"")</f>
        <v/>
      </c>
      <c r="W255" s="7" t="str">
        <f>IFERROR(IF(U255=$W$1,Mens!F255,""),"")</f>
        <v/>
      </c>
      <c r="X255" s="7" t="str">
        <f>IFERROR(IF(U255=$X$1,Mens!F255,""),"")</f>
        <v/>
      </c>
      <c r="Y255" s="7" t="str">
        <f>IFERROR(IF($U255=$Y$1,Mens!F255,""),"")</f>
        <v/>
      </c>
      <c r="Z255" s="7" t="str">
        <f>IFERROR(IF(U255=$Z$1,Mens!F255,""),"")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IF(B256="","",Draw!AC256)</f>
        <v/>
      </c>
      <c r="B256" s="19" t="str">
        <f>IFERROR(Draw!AD256,"")</f>
        <v/>
      </c>
      <c r="C256" s="19" t="str">
        <f>IFERROR(Draw!AE256,"")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IFERROR(VLOOKUP(Mens!F256,$AB$3:$AC$5,2,TRUE),"")</f>
        <v/>
      </c>
      <c r="V256" s="7" t="str">
        <f>IFERROR(IF(U256=$V$1,Mens!F256,""),"")</f>
        <v/>
      </c>
      <c r="W256" s="7" t="str">
        <f>IFERROR(IF(U256=$W$1,Mens!F256,""),"")</f>
        <v/>
      </c>
      <c r="X256" s="7" t="str">
        <f>IFERROR(IF(U256=$X$1,Mens!F256,""),"")</f>
        <v/>
      </c>
      <c r="Y256" s="7" t="str">
        <f>IFERROR(IF($U256=$Y$1,Mens!F256,""),"")</f>
        <v/>
      </c>
      <c r="Z256" s="7" t="str">
        <f>IFERROR(IF(U256=$Z$1,Mens!F256,""),"")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IF(B257="","",Draw!AC257)</f>
        <v/>
      </c>
      <c r="B257" s="19" t="str">
        <f>IFERROR(Draw!AD257,"")</f>
        <v/>
      </c>
      <c r="C257" s="19" t="str">
        <f>IFERROR(Draw!AE257,"")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IFERROR(VLOOKUP(Mens!F257,$AB$3:$AC$5,2,TRUE),"")</f>
        <v/>
      </c>
      <c r="V257" s="7" t="str">
        <f>IFERROR(IF(U257=$V$1,Mens!F257,""),"")</f>
        <v/>
      </c>
      <c r="W257" s="7" t="str">
        <f>IFERROR(IF(U257=$W$1,Mens!F257,""),"")</f>
        <v/>
      </c>
      <c r="X257" s="7" t="str">
        <f>IFERROR(IF(U257=$X$1,Mens!F257,""),"")</f>
        <v/>
      </c>
      <c r="Y257" s="7" t="str">
        <f>IFERROR(IF($U257=$Y$1,Mens!F257,""),"")</f>
        <v/>
      </c>
      <c r="Z257" s="7" t="str">
        <f>IFERROR(IF(U257=$Z$1,Mens!F257,""),"")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IF(B258="","",Draw!AC258)</f>
        <v/>
      </c>
      <c r="B258" s="19" t="str">
        <f>IFERROR(Draw!AD258,"")</f>
        <v/>
      </c>
      <c r="C258" s="19" t="str">
        <f>IFERROR(Draw!AE258,"")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IFERROR(VLOOKUP(Mens!F258,$AB$3:$AC$5,2,TRUE),"")</f>
        <v/>
      </c>
      <c r="V258" s="7" t="str">
        <f>IFERROR(IF(U258=$V$1,Mens!F258,""),"")</f>
        <v/>
      </c>
      <c r="W258" s="7" t="str">
        <f>IFERROR(IF(U258=$W$1,Mens!F258,""),"")</f>
        <v/>
      </c>
      <c r="X258" s="7" t="str">
        <f>IFERROR(IF(U258=$X$1,Mens!F258,""),"")</f>
        <v/>
      </c>
      <c r="Y258" s="7" t="str">
        <f>IFERROR(IF($U258=$Y$1,Mens!F258,""),"")</f>
        <v/>
      </c>
      <c r="Z258" s="7" t="str">
        <f>IFERROR(IF(U258=$Z$1,Mens!F258,""),"")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IF(B259="","",Draw!AC259)</f>
        <v/>
      </c>
      <c r="B259" s="19" t="str">
        <f>IFERROR(Draw!AD259,"")</f>
        <v/>
      </c>
      <c r="C259" s="19" t="str">
        <f>IFERROR(Draw!AE259,"")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IFERROR(VLOOKUP(Mens!F259,$AB$3:$AC$5,2,TRUE),"")</f>
        <v/>
      </c>
      <c r="V259" s="7" t="str">
        <f>IFERROR(IF(U259=$V$1,Mens!F259,""),"")</f>
        <v/>
      </c>
      <c r="W259" s="7" t="str">
        <f>IFERROR(IF(U259=$W$1,Mens!F259,""),"")</f>
        <v/>
      </c>
      <c r="X259" s="7" t="str">
        <f>IFERROR(IF(U259=$X$1,Mens!F259,""),"")</f>
        <v/>
      </c>
      <c r="Y259" s="7" t="str">
        <f>IFERROR(IF($U259=$Y$1,Mens!F259,""),"")</f>
        <v/>
      </c>
      <c r="Z259" s="7" t="str">
        <f>IFERROR(IF(U259=$Z$1,Mens!F259,""),"")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IF(B260="","",Draw!AC260)</f>
        <v/>
      </c>
      <c r="B260" s="19" t="str">
        <f>IFERROR(Draw!AD260,"")</f>
        <v/>
      </c>
      <c r="C260" s="19" t="str">
        <f>IFERROR(Draw!AE260,"")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IFERROR(VLOOKUP(Mens!F260,$AB$3:$AC$5,2,TRUE),"")</f>
        <v/>
      </c>
      <c r="V260" s="7" t="str">
        <f>IFERROR(IF(U260=$V$1,Mens!F260,""),"")</f>
        <v/>
      </c>
      <c r="W260" s="7" t="str">
        <f>IFERROR(IF(U260=$W$1,Mens!F260,""),"")</f>
        <v/>
      </c>
      <c r="X260" s="7" t="str">
        <f>IFERROR(IF(U260=$X$1,Mens!F260,""),"")</f>
        <v/>
      </c>
      <c r="Y260" s="7" t="str">
        <f>IFERROR(IF($U260=$Y$1,Mens!F260,""),"")</f>
        <v/>
      </c>
      <c r="Z260" s="7" t="str">
        <f>IFERROR(IF(U260=$Z$1,Mens!F260,""),"")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IF(B261="","",Draw!AC261)</f>
        <v/>
      </c>
      <c r="B261" s="19" t="str">
        <f>IFERROR(Draw!AD261,"")</f>
        <v/>
      </c>
      <c r="C261" s="19" t="str">
        <f>IFERROR(Draw!AE261,"")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IFERROR(VLOOKUP(Mens!F261,$AB$3:$AC$5,2,TRUE),"")</f>
        <v/>
      </c>
      <c r="V261" s="7" t="str">
        <f>IFERROR(IF(U261=$V$1,Mens!F261,""),"")</f>
        <v/>
      </c>
      <c r="W261" s="7" t="str">
        <f>IFERROR(IF(U261=$W$1,Mens!F261,""),"")</f>
        <v/>
      </c>
      <c r="X261" s="7" t="str">
        <f>IFERROR(IF(U261=$X$1,Mens!F261,""),"")</f>
        <v/>
      </c>
      <c r="Y261" s="7" t="str">
        <f>IFERROR(IF($U261=$Y$1,Mens!F261,""),"")</f>
        <v/>
      </c>
      <c r="Z261" s="7" t="str">
        <f>IFERROR(IF(U261=$Z$1,Mens!F261,""),"")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IF(B262="","",Draw!AC262)</f>
        <v/>
      </c>
      <c r="B262" s="19" t="str">
        <f>IFERROR(Draw!AD262,"")</f>
        <v/>
      </c>
      <c r="C262" s="19" t="str">
        <f>IFERROR(Draw!AE262,"")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IFERROR(VLOOKUP(Mens!F262,$AB$3:$AC$5,2,TRUE),"")</f>
        <v/>
      </c>
      <c r="V262" s="7" t="str">
        <f>IFERROR(IF(U262=$V$1,Mens!F262,""),"")</f>
        <v/>
      </c>
      <c r="W262" s="7" t="str">
        <f>IFERROR(IF(U262=$W$1,Mens!F262,""),"")</f>
        <v/>
      </c>
      <c r="X262" s="7" t="str">
        <f>IFERROR(IF(U262=$X$1,Mens!F262,""),"")</f>
        <v/>
      </c>
      <c r="Y262" s="7" t="str">
        <f>IFERROR(IF($U262=$Y$1,Mens!F262,""),"")</f>
        <v/>
      </c>
      <c r="Z262" s="7" t="str">
        <f>IFERROR(IF(U262=$Z$1,Mens!F262,""),"")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IF(B263="","",Draw!AC263)</f>
        <v/>
      </c>
      <c r="B263" s="19" t="str">
        <f>IFERROR(Draw!AD263,"")</f>
        <v/>
      </c>
      <c r="C263" s="19" t="str">
        <f>IFERROR(Draw!AE263,"")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IFERROR(VLOOKUP(Mens!F263,$AB$3:$AC$5,2,TRUE),"")</f>
        <v/>
      </c>
      <c r="V263" s="7" t="str">
        <f>IFERROR(IF(U263=$V$1,Mens!F263,""),"")</f>
        <v/>
      </c>
      <c r="W263" s="7" t="str">
        <f>IFERROR(IF(U263=$W$1,Mens!F263,""),"")</f>
        <v/>
      </c>
      <c r="X263" s="7" t="str">
        <f>IFERROR(IF(U263=$X$1,Mens!F263,""),"")</f>
        <v/>
      </c>
      <c r="Y263" s="7" t="str">
        <f>IFERROR(IF($U263=$Y$1,Mens!F263,""),"")</f>
        <v/>
      </c>
      <c r="Z263" s="7" t="str">
        <f>IFERROR(IF(U263=$Z$1,Mens!F263,""),"")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IF(B264="","",Draw!AC264)</f>
        <v/>
      </c>
      <c r="B264" s="19" t="str">
        <f>IFERROR(Draw!AD264,"")</f>
        <v/>
      </c>
      <c r="C264" s="19" t="str">
        <f>IFERROR(Draw!AE264,"")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IFERROR(VLOOKUP(Mens!F264,$AB$3:$AC$5,2,TRUE),"")</f>
        <v/>
      </c>
      <c r="V264" s="7" t="str">
        <f>IFERROR(IF(U264=$V$1,Mens!F264,""),"")</f>
        <v/>
      </c>
      <c r="W264" s="7" t="str">
        <f>IFERROR(IF(U264=$W$1,Mens!F264,""),"")</f>
        <v/>
      </c>
      <c r="X264" s="7" t="str">
        <f>IFERROR(IF(U264=$X$1,Mens!F264,""),"")</f>
        <v/>
      </c>
      <c r="Y264" s="7" t="str">
        <f>IFERROR(IF($U264=$Y$1,Mens!F264,""),"")</f>
        <v/>
      </c>
      <c r="Z264" s="7" t="str">
        <f>IFERROR(IF(U264=$Z$1,Mens!F264,""),"")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IF(B265="","",Draw!AC265)</f>
        <v/>
      </c>
      <c r="B265" s="19" t="str">
        <f>IFERROR(Draw!AD265,"")</f>
        <v/>
      </c>
      <c r="C265" s="19" t="str">
        <f>IFERROR(Draw!AE265,"")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IFERROR(VLOOKUP(Mens!F265,$AB$3:$AC$5,2,TRUE),"")</f>
        <v/>
      </c>
      <c r="V265" s="7" t="str">
        <f>IFERROR(IF(U265=$V$1,Mens!F265,""),"")</f>
        <v/>
      </c>
      <c r="W265" s="7" t="str">
        <f>IFERROR(IF(U265=$W$1,Mens!F265,""),"")</f>
        <v/>
      </c>
      <c r="X265" s="7" t="str">
        <f>IFERROR(IF(U265=$X$1,Mens!F265,""),"")</f>
        <v/>
      </c>
      <c r="Y265" s="7" t="str">
        <f>IFERROR(IF($U265=$Y$1,Mens!F265,""),"")</f>
        <v/>
      </c>
      <c r="Z265" s="7" t="str">
        <f>IFERROR(IF(U265=$Z$1,Mens!F265,""),"")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IF(B266="","",Draw!AC266)</f>
        <v/>
      </c>
      <c r="B266" s="19" t="str">
        <f>IFERROR(Draw!AD266,"")</f>
        <v/>
      </c>
      <c r="C266" s="19" t="str">
        <f>IFERROR(Draw!AE266,"")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IFERROR(VLOOKUP(Mens!F266,$AB$3:$AC$5,2,TRUE),"")</f>
        <v/>
      </c>
      <c r="V266" s="7" t="str">
        <f>IFERROR(IF(U266=$V$1,Mens!F266,""),"")</f>
        <v/>
      </c>
      <c r="W266" s="7" t="str">
        <f>IFERROR(IF(U266=$W$1,Mens!F266,""),"")</f>
        <v/>
      </c>
      <c r="X266" s="7" t="str">
        <f>IFERROR(IF(U266=$X$1,Mens!F266,""),"")</f>
        <v/>
      </c>
      <c r="Y266" s="7" t="str">
        <f>IFERROR(IF($U266=$Y$1,Mens!F266,""),"")</f>
        <v/>
      </c>
      <c r="Z266" s="7" t="str">
        <f>IFERROR(IF(U266=$Z$1,Mens!F266,""),"")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IF(B267="","",Draw!AC267)</f>
        <v/>
      </c>
      <c r="B267" s="19" t="str">
        <f>IFERROR(Draw!AD267,"")</f>
        <v/>
      </c>
      <c r="C267" s="19" t="str">
        <f>IFERROR(Draw!AE267,"")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IFERROR(VLOOKUP(Mens!F267,$AB$3:$AC$5,2,TRUE),"")</f>
        <v/>
      </c>
      <c r="V267" s="7" t="str">
        <f>IFERROR(IF(U267=$V$1,Mens!F267,""),"")</f>
        <v/>
      </c>
      <c r="W267" s="7" t="str">
        <f>IFERROR(IF(U267=$W$1,Mens!F267,""),"")</f>
        <v/>
      </c>
      <c r="X267" s="7" t="str">
        <f>IFERROR(IF(U267=$X$1,Mens!F267,""),"")</f>
        <v/>
      </c>
      <c r="Y267" s="7" t="str">
        <f>IFERROR(IF($U267=$Y$1,Mens!F267,""),"")</f>
        <v/>
      </c>
      <c r="Z267" s="7" t="str">
        <f>IFERROR(IF(U267=$Z$1,Mens!F267,""),"")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IF(B268="","",Draw!AC268)</f>
        <v/>
      </c>
      <c r="B268" s="19" t="str">
        <f>IFERROR(Draw!AD268,"")</f>
        <v/>
      </c>
      <c r="C268" s="19" t="str">
        <f>IFERROR(Draw!AE268,"")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IFERROR(VLOOKUP(Mens!F268,$AB$3:$AC$5,2,TRUE),"")</f>
        <v/>
      </c>
      <c r="V268" s="7" t="str">
        <f>IFERROR(IF(U268=$V$1,Mens!F268,""),"")</f>
        <v/>
      </c>
      <c r="W268" s="7" t="str">
        <f>IFERROR(IF(U268=$W$1,Mens!F268,""),"")</f>
        <v/>
      </c>
      <c r="X268" s="7" t="str">
        <f>IFERROR(IF(U268=$X$1,Mens!F268,""),"")</f>
        <v/>
      </c>
      <c r="Y268" s="7" t="str">
        <f>IFERROR(IF($U268=$Y$1,Mens!F268,""),"")</f>
        <v/>
      </c>
      <c r="Z268" s="7" t="str">
        <f>IFERROR(IF(U268=$Z$1,Mens!F268,""),"")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IF(B269="","",Draw!AC269)</f>
        <v/>
      </c>
      <c r="B269" s="19" t="str">
        <f>IFERROR(Draw!AD269,"")</f>
        <v/>
      </c>
      <c r="C269" s="19" t="str">
        <f>IFERROR(Draw!AE269,"")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IFERROR(VLOOKUP(Mens!F269,$AB$3:$AC$5,2,TRUE),"")</f>
        <v/>
      </c>
      <c r="V269" s="7" t="str">
        <f>IFERROR(IF(U269=$V$1,Mens!F269,""),"")</f>
        <v/>
      </c>
      <c r="W269" s="7" t="str">
        <f>IFERROR(IF(U269=$W$1,Mens!F269,""),"")</f>
        <v/>
      </c>
      <c r="X269" s="7" t="str">
        <f>IFERROR(IF(U269=$X$1,Mens!F269,""),"")</f>
        <v/>
      </c>
      <c r="Y269" s="7" t="str">
        <f>IFERROR(IF($U269=$Y$1,Mens!F269,""),"")</f>
        <v/>
      </c>
      <c r="Z269" s="7" t="str">
        <f>IFERROR(IF(U269=$Z$1,Mens!F269,""),"")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IF(B270="","",Draw!AC270)</f>
        <v/>
      </c>
      <c r="B270" s="19" t="str">
        <f>IFERROR(Draw!AD270,"")</f>
        <v/>
      </c>
      <c r="C270" s="19" t="str">
        <f>IFERROR(Draw!AE270,"")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IFERROR(VLOOKUP(Mens!F270,$AB$3:$AC$5,2,TRUE),"")</f>
        <v/>
      </c>
      <c r="V270" s="7" t="str">
        <f>IFERROR(IF(U270=$V$1,Mens!F270,""),"")</f>
        <v/>
      </c>
      <c r="W270" s="7" t="str">
        <f>IFERROR(IF(U270=$W$1,Mens!F270,""),"")</f>
        <v/>
      </c>
      <c r="X270" s="7" t="str">
        <f>IFERROR(IF(U270=$X$1,Mens!F270,""),"")</f>
        <v/>
      </c>
      <c r="Y270" s="7" t="str">
        <f>IFERROR(IF($U270=$Y$1,Mens!F270,""),"")</f>
        <v/>
      </c>
      <c r="Z270" s="7" t="str">
        <f>IFERROR(IF(U270=$Z$1,Mens!F270,""),"")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IF(B271="","",Draw!AC271)</f>
        <v/>
      </c>
      <c r="B271" s="19" t="str">
        <f>IFERROR(Draw!AD271,"")</f>
        <v/>
      </c>
      <c r="C271" s="19" t="str">
        <f>IFERROR(Draw!AE271,"")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IFERROR(VLOOKUP(Mens!F271,$AB$3:$AC$5,2,TRUE),"")</f>
        <v/>
      </c>
      <c r="V271" s="7" t="str">
        <f>IFERROR(IF(U271=$V$1,Mens!F271,""),"")</f>
        <v/>
      </c>
      <c r="W271" s="7" t="str">
        <f>IFERROR(IF(U271=$W$1,Mens!F271,""),"")</f>
        <v/>
      </c>
      <c r="X271" s="7" t="str">
        <f>IFERROR(IF(U271=$X$1,Mens!F271,""),"")</f>
        <v/>
      </c>
      <c r="Y271" s="7" t="str">
        <f>IFERROR(IF($U271=$Y$1,Mens!F271,""),"")</f>
        <v/>
      </c>
      <c r="Z271" s="7" t="str">
        <f>IFERROR(IF(U271=$Z$1,Mens!F271,""),"")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IF(B272="","",Draw!AC272)</f>
        <v/>
      </c>
      <c r="B272" s="19" t="str">
        <f>IFERROR(Draw!AD272,"")</f>
        <v/>
      </c>
      <c r="C272" s="19" t="str">
        <f>IFERROR(Draw!AE272,"")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IFERROR(VLOOKUP(Mens!F272,$AB$3:$AC$5,2,TRUE),"")</f>
        <v/>
      </c>
      <c r="V272" s="7" t="str">
        <f>IFERROR(IF(U272=$V$1,Mens!F272,""),"")</f>
        <v/>
      </c>
      <c r="W272" s="7" t="str">
        <f>IFERROR(IF(U272=$W$1,Mens!F272,""),"")</f>
        <v/>
      </c>
      <c r="X272" s="7" t="str">
        <f>IFERROR(IF(U272=$X$1,Mens!F272,""),"")</f>
        <v/>
      </c>
      <c r="Y272" s="7" t="str">
        <f>IFERROR(IF($U272=$Y$1,Mens!F272,""),"")</f>
        <v/>
      </c>
      <c r="Z272" s="7" t="str">
        <f>IFERROR(IF(U272=$Z$1,Mens!F272,""),"")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IF(B273="","",Draw!AC273)</f>
        <v/>
      </c>
      <c r="B273" s="19" t="str">
        <f>IFERROR(Draw!AD273,"")</f>
        <v/>
      </c>
      <c r="C273" s="19" t="str">
        <f>IFERROR(Draw!AE273,"")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IFERROR(VLOOKUP(Mens!F273,$AB$3:$AC$5,2,TRUE),"")</f>
        <v/>
      </c>
      <c r="V273" s="7" t="str">
        <f>IFERROR(IF(U273=$V$1,Mens!F273,""),"")</f>
        <v/>
      </c>
      <c r="W273" s="7" t="str">
        <f>IFERROR(IF(U273=$W$1,Mens!F273,""),"")</f>
        <v/>
      </c>
      <c r="X273" s="7" t="str">
        <f>IFERROR(IF(U273=$X$1,Mens!F273,""),"")</f>
        <v/>
      </c>
      <c r="Y273" s="7" t="str">
        <f>IFERROR(IF($U273=$Y$1,Mens!F273,""),"")</f>
        <v/>
      </c>
      <c r="Z273" s="7" t="str">
        <f>IFERROR(IF(U273=$Z$1,Mens!F273,""),"")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IF(B274="","",Draw!AC274)</f>
        <v/>
      </c>
      <c r="B274" s="19" t="str">
        <f>IFERROR(Draw!AD274,"")</f>
        <v/>
      </c>
      <c r="C274" s="19" t="str">
        <f>IFERROR(Draw!AE274,"")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IFERROR(VLOOKUP(Mens!F274,$AB$3:$AC$5,2,TRUE),"")</f>
        <v/>
      </c>
      <c r="V274" s="7" t="str">
        <f>IFERROR(IF(U274=$V$1,Mens!F274,""),"")</f>
        <v/>
      </c>
      <c r="W274" s="7" t="str">
        <f>IFERROR(IF(U274=$W$1,Mens!F274,""),"")</f>
        <v/>
      </c>
      <c r="X274" s="7" t="str">
        <f>IFERROR(IF(U274=$X$1,Mens!F274,""),"")</f>
        <v/>
      </c>
      <c r="Y274" s="7" t="str">
        <f>IFERROR(IF($U274=$Y$1,Mens!F274,""),"")</f>
        <v/>
      </c>
      <c r="Z274" s="7" t="str">
        <f>IFERROR(IF(U274=$Z$1,Mens!F274,""),"")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IF(B275="","",Draw!AC275)</f>
        <v/>
      </c>
      <c r="B275" s="19" t="str">
        <f>IFERROR(Draw!AD275,"")</f>
        <v/>
      </c>
      <c r="C275" s="19" t="str">
        <f>IFERROR(Draw!AE275,"")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IFERROR(VLOOKUP(Mens!F275,$AB$3:$AC$5,2,TRUE),"")</f>
        <v/>
      </c>
      <c r="V275" s="7" t="str">
        <f>IFERROR(IF(U275=$V$1,Mens!F275,""),"")</f>
        <v/>
      </c>
      <c r="W275" s="7" t="str">
        <f>IFERROR(IF(U275=$W$1,Mens!F275,""),"")</f>
        <v/>
      </c>
      <c r="X275" s="7" t="str">
        <f>IFERROR(IF(U275=$X$1,Mens!F275,""),"")</f>
        <v/>
      </c>
      <c r="Y275" s="7" t="str">
        <f>IFERROR(IF($U275=$Y$1,Mens!F275,""),"")</f>
        <v/>
      </c>
      <c r="Z275" s="7" t="str">
        <f>IFERROR(IF(U275=$Z$1,Mens!F275,""),"")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IF(B276="","",Draw!AC276)</f>
        <v/>
      </c>
      <c r="B276" s="19" t="str">
        <f>IFERROR(Draw!AD276,"")</f>
        <v/>
      </c>
      <c r="C276" s="19" t="str">
        <f>IFERROR(Draw!AE276,"")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IFERROR(VLOOKUP(Mens!F276,$AB$3:$AC$5,2,TRUE),"")</f>
        <v/>
      </c>
      <c r="V276" s="7" t="str">
        <f>IFERROR(IF(U276=$V$1,Mens!F276,""),"")</f>
        <v/>
      </c>
      <c r="W276" s="7" t="str">
        <f>IFERROR(IF(U276=$W$1,Mens!F276,""),"")</f>
        <v/>
      </c>
      <c r="X276" s="7" t="str">
        <f>IFERROR(IF(U276=$X$1,Mens!F276,""),"")</f>
        <v/>
      </c>
      <c r="Y276" s="7" t="str">
        <f>IFERROR(IF($U276=$Y$1,Mens!F276,""),"")</f>
        <v/>
      </c>
      <c r="Z276" s="7" t="str">
        <f>IFERROR(IF(U276=$Z$1,Mens!F276,""),"")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IF(B277="","",Draw!AC277)</f>
        <v/>
      </c>
      <c r="B277" s="19" t="str">
        <f>IFERROR(Draw!AD277,"")</f>
        <v/>
      </c>
      <c r="C277" s="19" t="str">
        <f>IFERROR(Draw!AE277,"")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IFERROR(VLOOKUP(Mens!F277,$AB$3:$AC$5,2,TRUE),"")</f>
        <v/>
      </c>
      <c r="V277" s="7" t="str">
        <f>IFERROR(IF(U277=$V$1,Mens!F277,""),"")</f>
        <v/>
      </c>
      <c r="W277" s="7" t="str">
        <f>IFERROR(IF(U277=$W$1,Mens!F277,""),"")</f>
        <v/>
      </c>
      <c r="X277" s="7" t="str">
        <f>IFERROR(IF(U277=$X$1,Mens!F277,""),"")</f>
        <v/>
      </c>
      <c r="Y277" s="7" t="str">
        <f>IFERROR(IF($U277=$Y$1,Mens!F277,""),"")</f>
        <v/>
      </c>
      <c r="Z277" s="7" t="str">
        <f>IFERROR(IF(U277=$Z$1,Mens!F277,""),"")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IF(B278="","",Draw!AC278)</f>
        <v/>
      </c>
      <c r="B278" s="19" t="str">
        <f>IFERROR(Draw!AD278,"")</f>
        <v/>
      </c>
      <c r="C278" s="19" t="str">
        <f>IFERROR(Draw!AE278,"")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IFERROR(VLOOKUP(Mens!F278,$AB$3:$AC$5,2,TRUE),"")</f>
        <v/>
      </c>
      <c r="V278" s="7" t="str">
        <f>IFERROR(IF(U278=$V$1,Mens!F278,""),"")</f>
        <v/>
      </c>
      <c r="W278" s="7" t="str">
        <f>IFERROR(IF(U278=$W$1,Mens!F278,""),"")</f>
        <v/>
      </c>
      <c r="X278" s="7" t="str">
        <f>IFERROR(IF(U278=$X$1,Mens!F278,""),"")</f>
        <v/>
      </c>
      <c r="Y278" s="7" t="str">
        <f>IFERROR(IF($U278=$Y$1,Mens!F278,""),"")</f>
        <v/>
      </c>
      <c r="Z278" s="7" t="str">
        <f>IFERROR(IF(U278=$Z$1,Mens!F278,""),"")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IF(B279="","",Draw!AC279)</f>
        <v/>
      </c>
      <c r="B279" s="19" t="str">
        <f>IFERROR(Draw!AD279,"")</f>
        <v/>
      </c>
      <c r="C279" s="19" t="str">
        <f>IFERROR(Draw!AE279,"")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IFERROR(VLOOKUP(Mens!F279,$AB$3:$AC$5,2,TRUE),"")</f>
        <v/>
      </c>
      <c r="V279" s="7" t="str">
        <f>IFERROR(IF(U279=$V$1,Mens!F279,""),"")</f>
        <v/>
      </c>
      <c r="W279" s="7" t="str">
        <f>IFERROR(IF(U279=$W$1,Mens!F279,""),"")</f>
        <v/>
      </c>
      <c r="X279" s="7" t="str">
        <f>IFERROR(IF(U279=$X$1,Mens!F279,""),"")</f>
        <v/>
      </c>
      <c r="Y279" s="7" t="str">
        <f>IFERROR(IF($U279=$Y$1,Mens!F279,""),"")</f>
        <v/>
      </c>
      <c r="Z279" s="7" t="str">
        <f>IFERROR(IF(U279=$Z$1,Mens!F279,""),"")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IF(B280="","",Draw!AC280)</f>
        <v/>
      </c>
      <c r="B280" s="19" t="str">
        <f>IFERROR(Draw!AD280,"")</f>
        <v/>
      </c>
      <c r="C280" s="19" t="str">
        <f>IFERROR(Draw!AE280,"")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IFERROR(VLOOKUP(Mens!F280,$AB$3:$AC$5,2,TRUE),"")</f>
        <v/>
      </c>
      <c r="V280" s="7" t="str">
        <f>IFERROR(IF(U280=$V$1,Mens!F280,""),"")</f>
        <v/>
      </c>
      <c r="W280" s="7" t="str">
        <f>IFERROR(IF(U280=$W$1,Mens!F280,""),"")</f>
        <v/>
      </c>
      <c r="X280" s="7" t="str">
        <f>IFERROR(IF(U280=$X$1,Mens!F280,""),"")</f>
        <v/>
      </c>
      <c r="Y280" s="7" t="str">
        <f>IFERROR(IF($U280=$Y$1,Mens!F280,""),"")</f>
        <v/>
      </c>
      <c r="Z280" s="7" t="str">
        <f>IFERROR(IF(U280=$Z$1,Mens!F280,""),"")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IF(B281="","",Draw!AC281)</f>
        <v/>
      </c>
      <c r="B281" s="19" t="str">
        <f>IFERROR(Draw!AD281,"")</f>
        <v/>
      </c>
      <c r="C281" s="19" t="str">
        <f>IFERROR(Draw!AE281,"")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IFERROR(VLOOKUP(Mens!F281,$AB$3:$AC$5,2,TRUE),"")</f>
        <v/>
      </c>
      <c r="V281" s="7" t="str">
        <f>IFERROR(IF(U281=$V$1,Mens!F281,""),"")</f>
        <v/>
      </c>
      <c r="W281" s="7" t="str">
        <f>IFERROR(IF(U281=$W$1,Mens!F281,""),"")</f>
        <v/>
      </c>
      <c r="X281" s="7" t="str">
        <f>IFERROR(IF(U281=$X$1,Mens!F281,""),"")</f>
        <v/>
      </c>
      <c r="Y281" s="7" t="str">
        <f>IFERROR(IF($U281=$Y$1,Mens!F281,""),"")</f>
        <v/>
      </c>
      <c r="Z281" s="7" t="str">
        <f>IFERROR(IF(U281=$Z$1,Mens!F281,""),"")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IF(B282="","",Draw!AC282)</f>
        <v/>
      </c>
      <c r="B282" s="19" t="str">
        <f>IFERROR(Draw!AD282,"")</f>
        <v/>
      </c>
      <c r="C282" s="19" t="str">
        <f>IFERROR(Draw!AE282,"")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IFERROR(VLOOKUP(Mens!F282,$AB$3:$AC$5,2,TRUE),"")</f>
        <v/>
      </c>
      <c r="V282" s="7" t="str">
        <f>IFERROR(IF(U282=$V$1,Mens!F282,""),"")</f>
        <v/>
      </c>
      <c r="W282" s="7" t="str">
        <f>IFERROR(IF(U282=$W$1,Mens!F282,""),"")</f>
        <v/>
      </c>
      <c r="X282" s="7" t="str">
        <f>IFERROR(IF(U282=$X$1,Mens!F282,""),"")</f>
        <v/>
      </c>
      <c r="Y282" s="7" t="str">
        <f>IFERROR(IF($U282=$Y$1,Mens!F282,""),"")</f>
        <v/>
      </c>
      <c r="Z282" s="7" t="str">
        <f>IFERROR(IF(U282=$Z$1,Mens!F282,""),"")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IF(B283="","",Draw!AC283)</f>
        <v/>
      </c>
      <c r="B283" s="19" t="str">
        <f>IFERROR(Draw!AD283,"")</f>
        <v/>
      </c>
      <c r="C283" s="19" t="str">
        <f>IFERROR(Draw!AE283,"")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IFERROR(VLOOKUP(Mens!F283,$AB$3:$AC$5,2,TRUE),"")</f>
        <v/>
      </c>
      <c r="V283" s="7" t="str">
        <f>IFERROR(IF(U283=$V$1,Mens!F283,""),"")</f>
        <v/>
      </c>
      <c r="W283" s="7" t="str">
        <f>IFERROR(IF(U283=$W$1,Mens!F283,""),"")</f>
        <v/>
      </c>
      <c r="X283" s="7" t="str">
        <f>IFERROR(IF(U283=$X$1,Mens!F283,""),"")</f>
        <v/>
      </c>
      <c r="Y283" s="7" t="str">
        <f>IFERROR(IF($U283=$Y$1,Mens!F283,""),"")</f>
        <v/>
      </c>
      <c r="Z283" s="7" t="str">
        <f>IFERROR(IF(U283=$Z$1,Mens!F283,""),"")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IF(B284="","",Draw!AC284)</f>
        <v/>
      </c>
      <c r="B284" s="19" t="str">
        <f>IFERROR(Draw!AD284,"")</f>
        <v/>
      </c>
      <c r="C284" s="19" t="str">
        <f>IFERROR(Draw!AE284,"")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IFERROR(VLOOKUP(Mens!F284,$AB$3:$AC$5,2,TRUE),"")</f>
        <v/>
      </c>
      <c r="V284" s="7" t="str">
        <f>IFERROR(IF(U284=$V$1,Mens!F284,""),"")</f>
        <v/>
      </c>
      <c r="W284" s="7" t="str">
        <f>IFERROR(IF(U284=$W$1,Mens!F284,""),"")</f>
        <v/>
      </c>
      <c r="X284" s="7" t="str">
        <f>IFERROR(IF(U284=$X$1,Mens!F284,""),"")</f>
        <v/>
      </c>
      <c r="Y284" s="7" t="str">
        <f>IFERROR(IF($U284=$Y$1,Mens!F284,""),"")</f>
        <v/>
      </c>
      <c r="Z284" s="7" t="str">
        <f>IFERROR(IF(U284=$Z$1,Mens!F284,""),"")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IF(B285="","",Draw!AC285)</f>
        <v/>
      </c>
      <c r="B285" s="19" t="str">
        <f>IFERROR(Draw!AD285,"")</f>
        <v/>
      </c>
      <c r="C285" s="19" t="str">
        <f>IFERROR(Draw!AE285,"")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IFERROR(VLOOKUP(Mens!F285,$AB$3:$AC$5,2,TRUE),"")</f>
        <v/>
      </c>
      <c r="V285" s="7" t="str">
        <f>IFERROR(IF(U285=$V$1,Mens!F285,""),"")</f>
        <v/>
      </c>
      <c r="W285" s="7" t="str">
        <f>IFERROR(IF(U285=$W$1,Mens!F285,""),"")</f>
        <v/>
      </c>
      <c r="X285" s="7" t="str">
        <f>IFERROR(IF(U285=$X$1,Mens!F285,""),"")</f>
        <v/>
      </c>
      <c r="Y285" s="7" t="str">
        <f>IFERROR(IF($U285=$Y$1,Mens!F285,""),"")</f>
        <v/>
      </c>
      <c r="Z285" s="7" t="str">
        <f>IFERROR(IF(U285=$Z$1,Mens!F285,""),"")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IF(B286="","",Draw!AC286)</f>
        <v/>
      </c>
      <c r="B286" s="19" t="str">
        <f>IFERROR(Draw!AD286,"")</f>
        <v/>
      </c>
      <c r="C286" s="19" t="str">
        <f>IFERROR(Draw!AE286,"")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IFERROR(VLOOKUP(Mens!F286,$AB$3:$AC$5,2,TRUE),"")</f>
        <v/>
      </c>
      <c r="V286" s="7" t="str">
        <f>IFERROR(IF(U286=$V$1,Mens!F286,""),"")</f>
        <v/>
      </c>
      <c r="W286" s="7" t="str">
        <f>IFERROR(IF(U286=$W$1,Mens!F286,""),"")</f>
        <v/>
      </c>
      <c r="X286" s="7" t="str">
        <f>IFERROR(IF(U286=$X$1,Mens!F286,""),"")</f>
        <v/>
      </c>
      <c r="Y286" s="7" t="str">
        <f>IFERROR(IF($U286=$Y$1,Mens!F286,""),"")</f>
        <v/>
      </c>
      <c r="Z286" s="7" t="str">
        <f>IFERROR(IF(U286=$Z$1,Mens!F286,""),"")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 selectLockedCells="1"/>
  <mergeCells count="15">
    <mergeCell ref="H3:I3"/>
    <mergeCell ref="L4:L8"/>
    <mergeCell ref="L10:L14"/>
    <mergeCell ref="AB10:AB14"/>
    <mergeCell ref="AK10:AM10"/>
    <mergeCell ref="H9:I9"/>
    <mergeCell ref="AK11:AM11"/>
    <mergeCell ref="AK12:AM12"/>
    <mergeCell ref="AK13:AM13"/>
    <mergeCell ref="AB34:AB38"/>
    <mergeCell ref="I13:J13"/>
    <mergeCell ref="L16:L20"/>
    <mergeCell ref="AB16:AB20"/>
    <mergeCell ref="AB22:AB26"/>
    <mergeCell ref="AB28:AB32"/>
  </mergeCells>
  <conditionalFormatting sqref="A2:D286">
    <cfRule type="expression" dxfId="17" priority="3">
      <formula>MOD(ROW(),6)=1</formula>
    </cfRule>
  </conditionalFormatting>
  <conditionalFormatting sqref="D56:D60">
    <cfRule type="expression" dxfId="16" priority="2">
      <formula>MOD(ROW(),6)=1</formula>
    </cfRule>
  </conditionalFormatting>
  <conditionalFormatting sqref="M4:Q20">
    <cfRule type="expression" dxfId="15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L251"/>
  <sheetViews>
    <sheetView workbookViewId="0">
      <pane ySplit="1" topLeftCell="A2" activePane="bottomLeft" state="frozen"/>
      <selection pane="bottomLeft" activeCell="J3" sqref="J3"/>
    </sheetView>
  </sheetViews>
  <sheetFormatPr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2.42578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192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 t="str">
        <f>IFERROR(IF(INDEX(Mens!$A:$F,MATCH('Mens Results'!$E2,Mens!$F:$F,0),1)&gt;0,INDEX(Mens!$A:$F,MATCH('Mens Results'!$E2,Mens!$F:$F,0),1),""),"")</f>
        <v/>
      </c>
      <c r="B2" s="84" t="str">
        <f>IFERROR(IF(INDEX(Mens!$A:$F,MATCH('Mens Results'!$E2,Mens!$F:$F,0),2)&gt;0,INDEX(Mens!$A:$F,MATCH('Mens Results'!$E2,Mens!$F:$F,0),2),""),"")</f>
        <v/>
      </c>
      <c r="C2" s="84" t="str">
        <f>IFERROR(IF(INDEX(Mens!$A:$F,MATCH('Mens Results'!$E2,Mens!$F:$F,0),3)&gt;0,INDEX(Mens!$A:$F,MATCH('Mens Results'!$E2,Mens!$F:$F,0),3),""),"")</f>
        <v/>
      </c>
      <c r="D2" s="85" t="str">
        <f>IFERROR(IF(AND(SMALL(Mens!F:F,L2)&gt;1000,SMALL(Mens!F:F,L2)&lt;3000),"nt",IF(SMALL(Mens!F:F,L2)&gt;3000,"",SMALL(Mens!F:F,L2))),"")</f>
        <v/>
      </c>
      <c r="E2" s="115" t="str">
        <f>IF(D2="nt",IFERROR(SMALL(Mens!F:F,L2),""),IF(D2&gt;3000,"",IFERROR(SMALL(Mens!F:F,L2),"")))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62"/>
      <c r="K2" s="121"/>
      <c r="L2" s="192">
        <v>1</v>
      </c>
    </row>
    <row r="3" spans="1:12">
      <c r="A3" s="18" t="str">
        <f>IFERROR(IF(INDEX(Mens!$A:$F,MATCH('Mens Results'!$E3,Mens!$F:$F,0),1)&gt;0,INDEX(Mens!$A:$F,MATCH('Mens Results'!$E3,Mens!$F:$F,0),1),""),"")</f>
        <v/>
      </c>
      <c r="B3" s="84" t="str">
        <f>IFERROR(IF(INDEX(Mens!$A:$F,MATCH('Mens Results'!$E3,Mens!$F:$F,0),2)&gt;0,INDEX(Mens!$A:$F,MATCH('Mens Results'!$E3,Mens!$F:$F,0),2),""),"")</f>
        <v/>
      </c>
      <c r="C3" s="84" t="str">
        <f>IFERROR(IF(INDEX(Mens!$A:$F,MATCH('Mens Results'!$E3,Mens!$F:$F,0),3)&gt;0,INDEX(Mens!$A:$F,MATCH('Mens Results'!$E3,Mens!$F:$F,0),3),""),"")</f>
        <v/>
      </c>
      <c r="D3" s="85" t="str">
        <f>IFERROR(IF(AND(SMALL(Mens!F:F,L3)&gt;1000,SMALL(Mens!F:F,L3)&lt;3000),"nt",IF(SMALL(Mens!F:F,L3)&gt;3000,"",SMALL(Mens!F:F,L3))),"")</f>
        <v/>
      </c>
      <c r="E3" s="115" t="str">
        <f>IF(D3="nt",IFERROR(SMALL(Mens!F:F,L3),""),IF(D3&gt;3000,"",IFERROR(SMALL(Mens!F:F,L3),"")))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Mens!P4</f>
        <v>-</v>
      </c>
      <c r="I3" s="192" t="s">
        <v>3</v>
      </c>
      <c r="J3" s="121"/>
      <c r="K3" s="121"/>
      <c r="L3" s="192">
        <v>2</v>
      </c>
    </row>
    <row r="4" spans="1:12">
      <c r="A4" s="18" t="str">
        <f>IFERROR(IF(INDEX(Mens!$A:$F,MATCH('Mens Results'!$E4,Mens!$F:$F,0),1)&gt;0,INDEX(Mens!$A:$F,MATCH('Mens Results'!$E4,Mens!$F:$F,0),1),""),"")</f>
        <v/>
      </c>
      <c r="B4" s="84" t="str">
        <f>IFERROR(IF(INDEX(Mens!$A:$F,MATCH('Mens Results'!$E4,Mens!$F:$F,0),2)&gt;0,INDEX(Mens!$A:$F,MATCH('Mens Results'!$E4,Mens!$F:$F,0),2),""),"")</f>
        <v/>
      </c>
      <c r="C4" s="84" t="str">
        <f>IFERROR(IF(INDEX(Mens!$A:$F,MATCH('Mens Results'!$E4,Mens!$F:$F,0),3)&gt;0,INDEX(Mens!$A:$F,MATCH('Mens Results'!$E4,Mens!$F:$F,0),3),""),"")</f>
        <v/>
      </c>
      <c r="D4" s="85" t="str">
        <f>IFERROR(IF(AND(SMALL(Mens!F:F,L4)&gt;1000,SMALL(Mens!F:F,L4)&lt;3000),"nt",IF(SMALL(Mens!F:F,L4)&gt;3000,"",SMALL(Mens!F:F,L4))),"")</f>
        <v/>
      </c>
      <c r="E4" s="115" t="str">
        <f>IF(D4="nt",IFERROR(SMALL(Mens!F:F,L4),""),IF(D4&gt;3000,"",IFERROR(SMALL(Mens!F:F,L4),"")))</f>
        <v/>
      </c>
      <c r="F4" s="86" t="str">
        <f t="shared" si="0"/>
        <v/>
      </c>
      <c r="G4" s="91" t="str">
        <f t="shared" si="1"/>
        <v/>
      </c>
      <c r="H4" s="62" t="str">
        <f>Mens!P10</f>
        <v>-</v>
      </c>
      <c r="I4" s="87" t="s">
        <v>4</v>
      </c>
      <c r="J4" s="163"/>
      <c r="K4" s="121"/>
      <c r="L4" s="192">
        <v>3</v>
      </c>
    </row>
    <row r="5" spans="1:12">
      <c r="A5" s="18" t="str">
        <f>IFERROR(IF(INDEX(Mens!$A:$F,MATCH('Mens Results'!$E5,Mens!$F:$F,0),1)&gt;0,INDEX(Mens!$A:$F,MATCH('Mens Results'!$E5,Mens!$F:$F,0),1),""),"")</f>
        <v/>
      </c>
      <c r="B5" s="84" t="str">
        <f>IFERROR(IF(INDEX(Mens!$A:$F,MATCH('Mens Results'!$E5,Mens!$F:$F,0),2)&gt;0,INDEX(Mens!$A:$F,MATCH('Mens Results'!$E5,Mens!$F:$F,0),2),""),"")</f>
        <v/>
      </c>
      <c r="C5" s="84" t="str">
        <f>IFERROR(IF(INDEX(Mens!$A:$F,MATCH('Mens Results'!$E5,Mens!$F:$F,0),3)&gt;0,INDEX(Mens!$A:$F,MATCH('Mens Results'!$E5,Mens!$F:$F,0),3),""),"")</f>
        <v/>
      </c>
      <c r="D5" s="85" t="str">
        <f>IFERROR(IF(AND(SMALL(Mens!F:F,L5)&gt;1000,SMALL(Mens!F:F,L5)&lt;3000),"nt",IF(SMALL(Mens!F:F,L5)&gt;3000,"",SMALL(Mens!F:F,L5))),"")</f>
        <v/>
      </c>
      <c r="E5" s="115" t="str">
        <f>IF(D5="nt",IFERROR(SMALL(Mens!F:F,L5),""),IF(D5&gt;3000,"",IFERROR(SMALL(Mens!F:F,L5),"")))</f>
        <v/>
      </c>
      <c r="F5" s="86" t="str">
        <f>IFERROR(VLOOKUP(D5,$H$3:$I$6,2,TRUE),"")</f>
        <v/>
      </c>
      <c r="G5" s="91" t="str">
        <f t="shared" si="1"/>
        <v/>
      </c>
      <c r="H5" s="62" t="str">
        <f>Mens!P16</f>
        <v>-</v>
      </c>
      <c r="I5" s="87" t="s">
        <v>5</v>
      </c>
      <c r="J5" s="163"/>
      <c r="K5" s="122"/>
      <c r="L5" s="192">
        <v>4</v>
      </c>
    </row>
    <row r="6" spans="1:12">
      <c r="A6" s="18" t="str">
        <f>IFERROR(IF(INDEX(Mens!$A:$F,MATCH('Mens Results'!$E6,Mens!$F:$F,0),1)&gt;0,INDEX(Mens!$A:$F,MATCH('Mens Results'!$E6,Mens!$F:$F,0),1),""),"")</f>
        <v/>
      </c>
      <c r="B6" s="84" t="str">
        <f>IFERROR(IF(INDEX(Mens!$A:$F,MATCH('Mens Results'!$E6,Mens!$F:$F,0),2)&gt;0,INDEX(Mens!$A:$F,MATCH('Mens Results'!$E6,Mens!$F:$F,0),2),""),"")</f>
        <v/>
      </c>
      <c r="C6" s="84" t="str">
        <f>IFERROR(IF(INDEX(Mens!$A:$F,MATCH('Mens Results'!$E6,Mens!$F:$F,0),3)&gt;0,INDEX(Mens!$A:$F,MATCH('Mens Results'!$E6,Mens!$F:$F,0),3),""),"")</f>
        <v/>
      </c>
      <c r="D6" s="85" t="str">
        <f>IFERROR(IF(AND(SMALL(Mens!F:F,L6)&gt;1000,SMALL(Mens!F:F,L6)&lt;3000),"nt",IF(SMALL(Mens!F:F,L6)&gt;3000,"",SMALL(Mens!F:F,L6))),"")</f>
        <v/>
      </c>
      <c r="E6" s="115" t="str">
        <f>IF(D6="nt",IFERROR(SMALL(Mens!F:F,L6),""),IF(D6&gt;3000,"",IFERROR(SMALL(Mens!F:F,L6),"")))</f>
        <v/>
      </c>
      <c r="F6" s="86" t="str">
        <f t="shared" si="0"/>
        <v/>
      </c>
      <c r="G6" s="91" t="str">
        <f t="shared" si="1"/>
        <v/>
      </c>
      <c r="H6" s="62"/>
      <c r="I6" s="87"/>
      <c r="J6" s="163"/>
      <c r="K6" s="121"/>
      <c r="L6" s="192">
        <v>5</v>
      </c>
    </row>
    <row r="7" spans="1:12">
      <c r="A7" s="18" t="str">
        <f>IFERROR(IF(INDEX(Mens!$A:$F,MATCH('Mens Results'!$E7,Mens!$F:$F,0),1)&gt;0,INDEX(Mens!$A:$F,MATCH('Mens Results'!$E7,Mens!$F:$F,0),1),""),"")</f>
        <v/>
      </c>
      <c r="B7" s="84" t="str">
        <f>IFERROR(IF(INDEX(Mens!$A:$F,MATCH('Mens Results'!$E7,Mens!$F:$F,0),2)&gt;0,INDEX(Mens!$A:$F,MATCH('Mens Results'!$E7,Mens!$F:$F,0),2),""),"")</f>
        <v/>
      </c>
      <c r="C7" s="84" t="str">
        <f>IFERROR(IF(INDEX(Mens!$A:$F,MATCH('Mens Results'!$E7,Mens!$F:$F,0),3)&gt;0,INDEX(Mens!$A:$F,MATCH('Mens Results'!$E7,Mens!$F:$F,0),3),""),"")</f>
        <v/>
      </c>
      <c r="D7" s="85" t="str">
        <f>IFERROR(IF(AND(SMALL(Mens!F:F,L7)&gt;1000,SMALL(Mens!F:F,L7)&lt;3000),"nt",IF(SMALL(Mens!F:F,L7)&gt;3000,"",SMALL(Mens!F:F,L7))),"")</f>
        <v/>
      </c>
      <c r="E7" s="115" t="str">
        <f>IF(D7="nt",IFERROR(SMALL(Mens!F:F,L7),""),IF(D7&gt;3000,"",IFERROR(SMALL(Mens!F:F,L7),"")))</f>
        <v/>
      </c>
      <c r="F7" s="86" t="str">
        <f t="shared" si="0"/>
        <v/>
      </c>
      <c r="G7" s="91" t="str">
        <f t="shared" si="1"/>
        <v/>
      </c>
      <c r="H7" s="192"/>
      <c r="I7" s="87"/>
      <c r="J7" s="163"/>
      <c r="K7" s="121"/>
      <c r="L7" s="192">
        <v>6</v>
      </c>
    </row>
    <row r="8" spans="1:12">
      <c r="A8" s="18" t="str">
        <f>IFERROR(IF(INDEX(Mens!$A:$F,MATCH('Mens Results'!$E8,Mens!$F:$F,0),1)&gt;0,INDEX(Mens!$A:$F,MATCH('Mens Results'!$E8,Mens!$F:$F,0),1),""),"")</f>
        <v/>
      </c>
      <c r="B8" s="84" t="str">
        <f>IFERROR(IF(INDEX(Mens!$A:$F,MATCH('Mens Results'!$E8,Mens!$F:$F,0),2)&gt;0,INDEX(Mens!$A:$F,MATCH('Mens Results'!$E8,Mens!$F:$F,0),2),""),"")</f>
        <v/>
      </c>
      <c r="C8" s="84" t="str">
        <f>IFERROR(IF(INDEX(Mens!$A:$F,MATCH('Mens Results'!$E8,Mens!$F:$F,0),3)&gt;0,INDEX(Mens!$A:$F,MATCH('Mens Results'!$E8,Mens!$F:$F,0),3),""),"")</f>
        <v/>
      </c>
      <c r="D8" s="85" t="str">
        <f>IFERROR(IF(AND(SMALL(Mens!F:F,L8)&gt;1000,SMALL(Mens!F:F,L8)&lt;3000),"nt",IF(SMALL(Mens!F:F,L8)&gt;3000,"",SMALL(Mens!F:F,L8))),"")</f>
        <v/>
      </c>
      <c r="E8" s="115" t="str">
        <f>IF(D8="nt",IFERROR(SMALL(Mens!F:F,L8),""),IF(D8&gt;3000,"",IFERROR(SMALL(Mens!F:F,L8),"")))</f>
        <v/>
      </c>
      <c r="F8" s="86" t="str">
        <f t="shared" si="0"/>
        <v/>
      </c>
      <c r="G8" s="91" t="str">
        <f t="shared" si="1"/>
        <v/>
      </c>
      <c r="J8" s="162"/>
      <c r="K8" s="121"/>
      <c r="L8" s="192">
        <v>7</v>
      </c>
    </row>
    <row r="9" spans="1:12">
      <c r="A9" s="18" t="str">
        <f>IFERROR(IF(INDEX(Mens!$A:$F,MATCH('Mens Results'!$E9,Mens!$F:$F,0),1)&gt;0,INDEX(Mens!$A:$F,MATCH('Mens Results'!$E9,Mens!$F:$F,0),1),""),"")</f>
        <v/>
      </c>
      <c r="B9" s="84" t="str">
        <f>IFERROR(IF(INDEX(Mens!$A:$F,MATCH('Mens Results'!$E9,Mens!$F:$F,0),2)&gt;0,INDEX(Mens!$A:$F,MATCH('Mens Results'!$E9,Mens!$F:$F,0),2),""),"")</f>
        <v/>
      </c>
      <c r="C9" s="84" t="str">
        <f>IFERROR(IF(INDEX(Mens!$A:$F,MATCH('Mens Results'!$E9,Mens!$F:$F,0),3)&gt;0,INDEX(Mens!$A:$F,MATCH('Mens Results'!$E9,Mens!$F:$F,0),3),""),"")</f>
        <v/>
      </c>
      <c r="D9" s="85" t="str">
        <f>IFERROR(IF(AND(SMALL(Mens!F:F,L9)&gt;1000,SMALL(Mens!F:F,L9)&lt;3000),"nt",IF(SMALL(Mens!F:F,L9)&gt;3000,"",SMALL(Mens!F:F,L9))),"")</f>
        <v/>
      </c>
      <c r="E9" s="115" t="str">
        <f>IF(D9="nt",IFERROR(SMALL(Mens!F:F,L9),""),IF(D9&gt;3000,"",IFERROR(SMALL(Mens!F:F,L9),"")))</f>
        <v/>
      </c>
      <c r="F9" s="86" t="str">
        <f t="shared" si="0"/>
        <v/>
      </c>
      <c r="G9" s="91" t="str">
        <f t="shared" si="1"/>
        <v/>
      </c>
      <c r="J9" s="162"/>
      <c r="K9" s="121"/>
      <c r="L9" s="192">
        <v>8</v>
      </c>
    </row>
    <row r="10" spans="1:12">
      <c r="A10" s="18" t="str">
        <f>IFERROR(IF(INDEX(Mens!$A:$F,MATCH('Mens Results'!$E10,Mens!$F:$F,0),1)&gt;0,INDEX(Mens!$A:$F,MATCH('Mens Results'!$E10,Mens!$F:$F,0),1),""),"")</f>
        <v/>
      </c>
      <c r="B10" s="84" t="str">
        <f>IFERROR(IF(INDEX(Mens!$A:$F,MATCH('Mens Results'!$E10,Mens!$F:$F,0),2)&gt;0,INDEX(Mens!$A:$F,MATCH('Mens Results'!$E10,Mens!$F:$F,0),2),""),"")</f>
        <v/>
      </c>
      <c r="C10" s="84" t="str">
        <f>IFERROR(IF(INDEX(Mens!$A:$F,MATCH('Mens Results'!$E10,Mens!$F:$F,0),3)&gt;0,INDEX(Mens!$A:$F,MATCH('Mens Results'!$E10,Mens!$F:$F,0),3),""),"")</f>
        <v/>
      </c>
      <c r="D10" s="85" t="str">
        <f>IFERROR(IF(AND(SMALL(Mens!F:F,L10)&gt;1000,SMALL(Mens!F:F,L10)&lt;3000),"nt",IF(SMALL(Mens!F:F,L10)&gt;3000,"",SMALL(Mens!F:F,L10))),"")</f>
        <v/>
      </c>
      <c r="E10" s="115" t="str">
        <f>IF(D10="nt",IFERROR(SMALL(Mens!F:F,L10),""),IF(D10&gt;3000,"",IFERROR(SMALL(Mens!F:F,L10),"")))</f>
        <v/>
      </c>
      <c r="F10" s="86" t="str">
        <f t="shared" si="0"/>
        <v/>
      </c>
      <c r="G10" s="91" t="str">
        <f t="shared" si="1"/>
        <v/>
      </c>
      <c r="J10" s="162"/>
      <c r="K10" s="121"/>
      <c r="L10" s="192">
        <v>9</v>
      </c>
    </row>
    <row r="11" spans="1:12">
      <c r="A11" s="18" t="str">
        <f>IFERROR(IF(INDEX(Mens!$A:$F,MATCH('Mens Results'!$E11,Mens!$F:$F,0),1)&gt;0,INDEX(Mens!$A:$F,MATCH('Mens Results'!$E11,Mens!$F:$F,0),1),""),"")</f>
        <v/>
      </c>
      <c r="B11" s="84" t="str">
        <f>IFERROR(IF(INDEX(Mens!$A:$F,MATCH('Mens Results'!$E11,Mens!$F:$F,0),2)&gt;0,INDEX(Mens!$A:$F,MATCH('Mens Results'!$E11,Mens!$F:$F,0),2),""),"")</f>
        <v/>
      </c>
      <c r="C11" s="84" t="str">
        <f>IFERROR(IF(INDEX(Mens!$A:$F,MATCH('Mens Results'!$E11,Mens!$F:$F,0),3)&gt;0,INDEX(Mens!$A:$F,MATCH('Mens Results'!$E11,Mens!$F:$F,0),3),""),"")</f>
        <v/>
      </c>
      <c r="D11" s="85" t="str">
        <f>IFERROR(IF(AND(SMALL(Mens!F:F,L11)&gt;1000,SMALL(Mens!F:F,L11)&lt;3000),"nt",IF(SMALL(Mens!F:F,L11)&gt;3000,"",SMALL(Mens!F:F,L11))),"")</f>
        <v/>
      </c>
      <c r="E11" s="115" t="str">
        <f>IF(D11="nt",IFERROR(SMALL(Mens!F:F,L11),""),IF(D11&gt;3000,"",IFERROR(SMALL(Mens!F:F,L11),"")))</f>
        <v/>
      </c>
      <c r="F11" s="86" t="str">
        <f t="shared" si="0"/>
        <v/>
      </c>
      <c r="G11" s="91" t="str">
        <f t="shared" si="1"/>
        <v/>
      </c>
      <c r="J11" s="162"/>
      <c r="K11" s="121"/>
      <c r="L11" s="192">
        <v>10</v>
      </c>
    </row>
    <row r="12" spans="1:12">
      <c r="A12" s="18" t="str">
        <f>IFERROR(IF(INDEX(Mens!$A:$F,MATCH('Mens Results'!$E12,Mens!$F:$F,0),1)&gt;0,INDEX(Mens!$A:$F,MATCH('Mens Results'!$E12,Mens!$F:$F,0),1),""),"")</f>
        <v/>
      </c>
      <c r="B12" s="84" t="str">
        <f>IFERROR(IF(INDEX(Mens!$A:$F,MATCH('Mens Results'!$E12,Mens!$F:$F,0),2)&gt;0,INDEX(Mens!$A:$F,MATCH('Mens Results'!$E12,Mens!$F:$F,0),2),""),"")</f>
        <v/>
      </c>
      <c r="C12" s="84" t="str">
        <f>IFERROR(IF(INDEX(Mens!$A:$F,MATCH('Mens Results'!$E12,Mens!$F:$F,0),3)&gt;0,INDEX(Mens!$A:$F,MATCH('Mens Results'!$E12,Mens!$F:$F,0),3),""),"")</f>
        <v/>
      </c>
      <c r="D12" s="85" t="str">
        <f>IFERROR(IF(AND(SMALL(Mens!F:F,L12)&gt;1000,SMALL(Mens!F:F,L12)&lt;3000),"nt",IF(SMALL(Mens!F:F,L12)&gt;3000,"",SMALL(Mens!F:F,L12))),"")</f>
        <v/>
      </c>
      <c r="E12" s="115" t="str">
        <f>IF(D12="nt",IFERROR(SMALL(Mens!F:F,L12),""),IF(D12&gt;3000,"",IFERROR(SMALL(Mens!F:F,L12),"")))</f>
        <v/>
      </c>
      <c r="F12" s="86" t="str">
        <f t="shared" si="0"/>
        <v/>
      </c>
      <c r="G12" s="91" t="str">
        <f t="shared" si="1"/>
        <v/>
      </c>
      <c r="J12" s="162"/>
      <c r="K12" s="121"/>
      <c r="L12" s="192">
        <v>11</v>
      </c>
    </row>
    <row r="13" spans="1:12">
      <c r="A13" s="18" t="str">
        <f>IFERROR(IF(INDEX(Mens!$A:$F,MATCH('Mens Results'!$E13,Mens!$F:$F,0),1)&gt;0,INDEX(Mens!$A:$F,MATCH('Mens Results'!$E13,Mens!$F:$F,0),1),""),"")</f>
        <v/>
      </c>
      <c r="B13" s="84" t="str">
        <f>IFERROR(IF(INDEX(Mens!$A:$F,MATCH('Mens Results'!$E13,Mens!$F:$F,0),2)&gt;0,INDEX(Mens!$A:$F,MATCH('Mens Results'!$E13,Mens!$F:$F,0),2),""),"")</f>
        <v/>
      </c>
      <c r="C13" s="84" t="str">
        <f>IFERROR(IF(INDEX(Mens!$A:$F,MATCH('Mens Results'!$E13,Mens!$F:$F,0),3)&gt;0,INDEX(Mens!$A:$F,MATCH('Mens Results'!$E13,Mens!$F:$F,0),3),""),"")</f>
        <v/>
      </c>
      <c r="D13" s="85" t="str">
        <f>IFERROR(IF(AND(SMALL(Mens!F:F,L13)&gt;1000,SMALL(Mens!F:F,L13)&lt;3000),"nt",IF(SMALL(Mens!F:F,L13)&gt;3000,"",SMALL(Mens!F:F,L13))),"")</f>
        <v/>
      </c>
      <c r="E13" s="115" t="str">
        <f>IF(D13="nt",IFERROR(SMALL(Mens!F:F,L13),""),IF(D13&gt;3000,"",IFERROR(SMALL(Mens!F:F,L13),"")))</f>
        <v/>
      </c>
      <c r="F13" s="86" t="str">
        <f t="shared" si="0"/>
        <v/>
      </c>
      <c r="G13" s="91" t="str">
        <f t="shared" si="1"/>
        <v/>
      </c>
      <c r="J13" s="162"/>
      <c r="K13" s="121"/>
      <c r="L13" s="192">
        <v>12</v>
      </c>
    </row>
    <row r="14" spans="1:12">
      <c r="A14" s="18" t="str">
        <f>IFERROR(IF(INDEX(Mens!$A:$F,MATCH('Mens Results'!$E14,Mens!$F:$F,0),1)&gt;0,INDEX(Mens!$A:$F,MATCH('Mens Results'!$E14,Mens!$F:$F,0),1),""),"")</f>
        <v/>
      </c>
      <c r="B14" s="84" t="str">
        <f>IFERROR(IF(INDEX(Mens!$A:$F,MATCH('Mens Results'!$E14,Mens!$F:$F,0),2)&gt;0,INDEX(Mens!$A:$F,MATCH('Mens Results'!$E14,Mens!$F:$F,0),2),""),"")</f>
        <v/>
      </c>
      <c r="C14" s="84" t="str">
        <f>IFERROR(IF(INDEX(Mens!$A:$F,MATCH('Mens Results'!$E14,Mens!$F:$F,0),3)&gt;0,INDEX(Mens!$A:$F,MATCH('Mens Results'!$E14,Mens!$F:$F,0),3),""),"")</f>
        <v/>
      </c>
      <c r="D14" s="85" t="str">
        <f>IFERROR(IF(AND(SMALL(Mens!F:F,L14)&gt;1000,SMALL(Mens!F:F,L14)&lt;3000),"nt",IF(SMALL(Mens!F:F,L14)&gt;3000,"",SMALL(Mens!F:F,L14))),"")</f>
        <v/>
      </c>
      <c r="E14" s="115" t="str">
        <f>IF(D14="nt",IFERROR(SMALL(Mens!F:F,L14),""),IF(D14&gt;3000,"",IFERROR(SMALL(Mens!F:F,L14),"")))</f>
        <v/>
      </c>
      <c r="F14" s="86" t="str">
        <f t="shared" si="0"/>
        <v/>
      </c>
      <c r="G14" s="91" t="str">
        <f t="shared" si="1"/>
        <v/>
      </c>
      <c r="J14" s="162"/>
      <c r="K14" s="121"/>
      <c r="L14" s="192">
        <v>13</v>
      </c>
    </row>
    <row r="15" spans="1:12">
      <c r="A15" s="18" t="str">
        <f>IFERROR(IF(INDEX(Mens!$A:$F,MATCH('Mens Results'!$E15,Mens!$F:$F,0),1)&gt;0,INDEX(Mens!$A:$F,MATCH('Mens Results'!$E15,Mens!$F:$F,0),1),""),"")</f>
        <v/>
      </c>
      <c r="B15" s="84" t="str">
        <f>IFERROR(IF(INDEX(Mens!$A:$F,MATCH('Mens Results'!$E15,Mens!$F:$F,0),2)&gt;0,INDEX(Mens!$A:$F,MATCH('Mens Results'!$E15,Mens!$F:$F,0),2),""),"")</f>
        <v/>
      </c>
      <c r="C15" s="84" t="str">
        <f>IFERROR(IF(INDEX(Mens!$A:$F,MATCH('Mens Results'!$E15,Mens!$F:$F,0),3)&gt;0,INDEX(Mens!$A:$F,MATCH('Mens Results'!$E15,Mens!$F:$F,0),3),""),"")</f>
        <v/>
      </c>
      <c r="D15" s="85" t="str">
        <f>IFERROR(IF(AND(SMALL(Mens!F:F,L15)&gt;1000,SMALL(Mens!F:F,L15)&lt;3000),"nt",IF(SMALL(Mens!F:F,L15)&gt;3000,"",SMALL(Mens!F:F,L15))),"")</f>
        <v/>
      </c>
      <c r="E15" s="115" t="str">
        <f>IF(D15="nt",IFERROR(SMALL(Mens!F:F,L15),""),IF(D15&gt;3000,"",IFERROR(SMALL(Mens!F:F,L15),"")))</f>
        <v/>
      </c>
      <c r="F15" s="86" t="str">
        <f t="shared" si="0"/>
        <v/>
      </c>
      <c r="G15" s="91" t="str">
        <f t="shared" si="1"/>
        <v/>
      </c>
      <c r="J15" s="162"/>
      <c r="K15" s="121"/>
      <c r="L15" s="192">
        <v>14</v>
      </c>
    </row>
    <row r="16" spans="1:12">
      <c r="A16" s="18" t="str">
        <f>IFERROR(IF(INDEX(Mens!$A:$F,MATCH('Mens Results'!$E16,Mens!$F:$F,0),1)&gt;0,INDEX(Mens!$A:$F,MATCH('Mens Results'!$E16,Mens!$F:$F,0),1),""),"")</f>
        <v/>
      </c>
      <c r="B16" s="84" t="str">
        <f>IFERROR(IF(INDEX(Mens!$A:$F,MATCH('Mens Results'!$E16,Mens!$F:$F,0),2)&gt;0,INDEX(Mens!$A:$F,MATCH('Mens Results'!$E16,Mens!$F:$F,0),2),""),"")</f>
        <v/>
      </c>
      <c r="C16" s="84" t="str">
        <f>IFERROR(IF(INDEX(Mens!$A:$F,MATCH('Mens Results'!$E16,Mens!$F:$F,0),3)&gt;0,INDEX(Mens!$A:$F,MATCH('Mens Results'!$E16,Mens!$F:$F,0),3),""),"")</f>
        <v/>
      </c>
      <c r="D16" s="85" t="str">
        <f>IFERROR(IF(AND(SMALL(Mens!F:F,L16)&gt;1000,SMALL(Mens!F:F,L16)&lt;3000),"nt",IF(SMALL(Mens!F:F,L16)&gt;3000,"",SMALL(Mens!F:F,L16))),"")</f>
        <v/>
      </c>
      <c r="E16" s="115" t="str">
        <f>IF(D16="nt",IFERROR(SMALL(Mens!F:F,L16),""),IF(D16&gt;3000,"",IFERROR(SMALL(Mens!F:F,L16),"")))</f>
        <v/>
      </c>
      <c r="F16" s="86" t="str">
        <f t="shared" si="0"/>
        <v/>
      </c>
      <c r="G16" s="91" t="str">
        <f t="shared" si="1"/>
        <v/>
      </c>
      <c r="J16" s="162"/>
      <c r="K16" s="121"/>
      <c r="L16" s="192">
        <v>15</v>
      </c>
    </row>
    <row r="17" spans="1:12">
      <c r="A17" s="18" t="str">
        <f>IFERROR(IF(INDEX(Mens!$A:$F,MATCH('Mens Results'!$E17,Mens!$F:$F,0),1)&gt;0,INDEX(Mens!$A:$F,MATCH('Mens Results'!$E17,Mens!$F:$F,0),1),""),"")</f>
        <v/>
      </c>
      <c r="B17" s="84" t="str">
        <f>IFERROR(IF(INDEX(Mens!$A:$F,MATCH('Mens Results'!$E17,Mens!$F:$F,0),2)&gt;0,INDEX(Mens!$A:$F,MATCH('Mens Results'!$E17,Mens!$F:$F,0),2),""),"")</f>
        <v/>
      </c>
      <c r="C17" s="84" t="str">
        <f>IFERROR(IF(INDEX(Mens!$A:$F,MATCH('Mens Results'!$E17,Mens!$F:$F,0),3)&gt;0,INDEX(Mens!$A:$F,MATCH('Mens Results'!$E17,Mens!$F:$F,0),3),""),"")</f>
        <v/>
      </c>
      <c r="D17" s="85" t="str">
        <f>IFERROR(IF(AND(SMALL(Mens!F:F,L17)&gt;1000,SMALL(Mens!F:F,L17)&lt;3000),"nt",IF(SMALL(Mens!F:F,L17)&gt;3000,"",SMALL(Mens!F:F,L17))),"")</f>
        <v/>
      </c>
      <c r="E17" s="115" t="str">
        <f>IF(D17="nt",IFERROR(SMALL(Mens!F:F,L17),""),IF(D17&gt;3000,"",IFERROR(SMALL(Mens!F:F,L17),"")))</f>
        <v/>
      </c>
      <c r="F17" s="86" t="str">
        <f t="shared" si="0"/>
        <v/>
      </c>
      <c r="G17" s="91" t="str">
        <f t="shared" si="1"/>
        <v/>
      </c>
      <c r="J17" s="162"/>
      <c r="K17" s="121"/>
      <c r="L17" s="192">
        <v>16</v>
      </c>
    </row>
    <row r="18" spans="1:12">
      <c r="A18" s="18" t="str">
        <f>IFERROR(IF(INDEX(Mens!$A:$F,MATCH('Mens Results'!$E18,Mens!$F:$F,0),1)&gt;0,INDEX(Mens!$A:$F,MATCH('Mens Results'!$E18,Mens!$F:$F,0),1),""),"")</f>
        <v/>
      </c>
      <c r="B18" s="84" t="str">
        <f>IFERROR(IF(INDEX(Mens!$A:$F,MATCH('Mens Results'!$E18,Mens!$F:$F,0),2)&gt;0,INDEX(Mens!$A:$F,MATCH('Mens Results'!$E18,Mens!$F:$F,0),2),""),"")</f>
        <v/>
      </c>
      <c r="C18" s="84" t="str">
        <f>IFERROR(IF(INDEX(Mens!$A:$F,MATCH('Mens Results'!$E18,Mens!$F:$F,0),3)&gt;0,INDEX(Mens!$A:$F,MATCH('Mens Results'!$E18,Mens!$F:$F,0),3),""),"")</f>
        <v/>
      </c>
      <c r="D18" s="85" t="str">
        <f>IFERROR(IF(AND(SMALL(Mens!F:F,L18)&gt;1000,SMALL(Mens!F:F,L18)&lt;3000),"nt",IF(SMALL(Mens!F:F,L18)&gt;3000,"",SMALL(Mens!F:F,L18))),"")</f>
        <v/>
      </c>
      <c r="E18" s="115" t="str">
        <f>IF(D18="nt",IFERROR(SMALL(Mens!F:F,L18),""),IF(D18&gt;3000,"",IFERROR(SMALL(Mens!F:F,L18),"")))</f>
        <v/>
      </c>
      <c r="F18" s="86" t="str">
        <f t="shared" si="0"/>
        <v/>
      </c>
      <c r="G18" s="91" t="str">
        <f t="shared" si="1"/>
        <v/>
      </c>
      <c r="J18" s="162"/>
      <c r="K18" s="121"/>
      <c r="L18" s="192">
        <v>17</v>
      </c>
    </row>
    <row r="19" spans="1:12">
      <c r="A19" s="18" t="str">
        <f>IFERROR(IF(INDEX(Mens!$A:$F,MATCH('Mens Results'!$E19,Mens!$F:$F,0),1)&gt;0,INDEX(Mens!$A:$F,MATCH('Mens Results'!$E19,Mens!$F:$F,0),1),""),"")</f>
        <v/>
      </c>
      <c r="B19" s="84" t="str">
        <f>IFERROR(IF(INDEX(Mens!$A:$F,MATCH('Mens Results'!$E19,Mens!$F:$F,0),2)&gt;0,INDEX(Mens!$A:$F,MATCH('Mens Results'!$E19,Mens!$F:$F,0),2),""),"")</f>
        <v/>
      </c>
      <c r="C19" s="84" t="str">
        <f>IFERROR(IF(INDEX(Mens!$A:$F,MATCH('Mens Results'!$E19,Mens!$F:$F,0),3)&gt;0,INDEX(Mens!$A:$F,MATCH('Mens Results'!$E19,Mens!$F:$F,0),3),""),"")</f>
        <v/>
      </c>
      <c r="D19" s="85" t="str">
        <f>IFERROR(IF(AND(SMALL(Mens!F:F,L19)&gt;1000,SMALL(Mens!F:F,L19)&lt;3000),"nt",IF(SMALL(Mens!F:F,L19)&gt;3000,"",SMALL(Mens!F:F,L19))),"")</f>
        <v/>
      </c>
      <c r="E19" s="115" t="str">
        <f>IF(D19="nt",IFERROR(SMALL(Mens!F:F,L19),""),IF(D19&gt;3000,"",IFERROR(SMALL(Mens!F:F,L19),"")))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192">
        <v>18</v>
      </c>
    </row>
    <row r="20" spans="1:12">
      <c r="A20" s="18" t="str">
        <f>IFERROR(IF(INDEX(Mens!$A:$F,MATCH('Mens Results'!$E20,Mens!$F:$F,0),1)&gt;0,INDEX(Mens!$A:$F,MATCH('Mens Results'!$E20,Mens!$F:$F,0),1),""),"")</f>
        <v/>
      </c>
      <c r="B20" s="84" t="str">
        <f>IFERROR(IF(INDEX(Mens!$A:$F,MATCH('Mens Results'!$E20,Mens!$F:$F,0),2)&gt;0,INDEX(Mens!$A:$F,MATCH('Mens Results'!$E20,Mens!$F:$F,0),2),""),"")</f>
        <v/>
      </c>
      <c r="C20" s="84" t="str">
        <f>IFERROR(IF(INDEX(Mens!$A:$F,MATCH('Mens Results'!$E20,Mens!$F:$F,0),3)&gt;0,INDEX(Mens!$A:$F,MATCH('Mens Results'!$E20,Mens!$F:$F,0),3),""),"")</f>
        <v/>
      </c>
      <c r="D20" s="85" t="str">
        <f>IFERROR(IF(AND(SMALL(Mens!F:F,L20)&gt;1000,SMALL(Mens!F:F,L20)&lt;3000),"nt",IF(SMALL(Mens!F:F,L20)&gt;3000,"",SMALL(Mens!F:F,L20))),"")</f>
        <v/>
      </c>
      <c r="E20" s="115" t="str">
        <f>IF(D20="nt",IFERROR(SMALL(Mens!F:F,L20),""),IF(D20&gt;3000,"",IFERROR(SMALL(Mens!F:F,L20),"")))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192">
        <v>19</v>
      </c>
    </row>
    <row r="21" spans="1:12">
      <c r="A21" s="18" t="str">
        <f>IFERROR(IF(INDEX(Mens!$A:$F,MATCH('Mens Results'!$E21,Mens!$F:$F,0),1)&gt;0,INDEX(Mens!$A:$F,MATCH('Mens Results'!$E21,Mens!$F:$F,0),1),""),"")</f>
        <v/>
      </c>
      <c r="B21" s="84" t="str">
        <f>IFERROR(IF(INDEX(Mens!$A:$F,MATCH('Mens Results'!$E21,Mens!$F:$F,0),2)&gt;0,INDEX(Mens!$A:$F,MATCH('Mens Results'!$E21,Mens!$F:$F,0),2),""),"")</f>
        <v/>
      </c>
      <c r="C21" s="84" t="str">
        <f>IFERROR(IF(INDEX(Mens!$A:$F,MATCH('Mens Results'!$E21,Mens!$F:$F,0),3)&gt;0,INDEX(Mens!$A:$F,MATCH('Mens Results'!$E21,Mens!$F:$F,0),3),""),"")</f>
        <v/>
      </c>
      <c r="D21" s="85" t="str">
        <f>IFERROR(IF(AND(SMALL(Mens!F:F,L21)&gt;1000,SMALL(Mens!F:F,L21)&lt;3000),"nt",IF(SMALL(Mens!F:F,L21)&gt;3000,"",SMALL(Mens!F:F,L21))),"")</f>
        <v/>
      </c>
      <c r="E21" s="115" t="str">
        <f>IF(D21="nt",IFERROR(SMALL(Mens!F:F,L21),""),IF(D21&gt;3000,"",IFERROR(SMALL(Mens!F:F,L21),"")))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192">
        <v>20</v>
      </c>
    </row>
    <row r="22" spans="1:12">
      <c r="A22" s="18" t="str">
        <f>IFERROR(IF(INDEX(Mens!$A:$F,MATCH('Mens Results'!$E22,Mens!$F:$F,0),1)&gt;0,INDEX(Mens!$A:$F,MATCH('Mens Results'!$E22,Mens!$F:$F,0),1),""),"")</f>
        <v/>
      </c>
      <c r="B22" s="84" t="str">
        <f>IFERROR(IF(INDEX(Mens!$A:$F,MATCH('Mens Results'!$E22,Mens!$F:$F,0),2)&gt;0,INDEX(Mens!$A:$F,MATCH('Mens Results'!$E22,Mens!$F:$F,0),2),""),"")</f>
        <v/>
      </c>
      <c r="C22" s="84" t="str">
        <f>IFERROR(IF(INDEX(Mens!$A:$F,MATCH('Mens Results'!$E22,Mens!$F:$F,0),3)&gt;0,INDEX(Mens!$A:$F,MATCH('Mens Results'!$E22,Mens!$F:$F,0),3),""),"")</f>
        <v/>
      </c>
      <c r="D22" s="85" t="str">
        <f>IFERROR(IF(AND(SMALL(Mens!F:F,L22)&gt;1000,SMALL(Mens!F:F,L22)&lt;3000),"nt",IF(SMALL(Mens!F:F,L22)&gt;3000,"",SMALL(Mens!F:F,L22))),"")</f>
        <v/>
      </c>
      <c r="E22" s="115" t="str">
        <f>IF(D22="nt",IFERROR(SMALL(Mens!F:F,L22),""),IF(D22&gt;3000,"",IFERROR(SMALL(Mens!F:F,L22),"")))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192">
        <v>21</v>
      </c>
    </row>
    <row r="23" spans="1:12">
      <c r="A23" s="18" t="str">
        <f>IFERROR(IF(INDEX(Mens!$A:$F,MATCH('Mens Results'!$E23,Mens!$F:$F,0),1)&gt;0,INDEX(Mens!$A:$F,MATCH('Mens Results'!$E23,Mens!$F:$F,0),1),""),"")</f>
        <v/>
      </c>
      <c r="B23" s="84" t="str">
        <f>IFERROR(IF(INDEX(Mens!$A:$F,MATCH('Mens Results'!$E23,Mens!$F:$F,0),2)&gt;0,INDEX(Mens!$A:$F,MATCH('Mens Results'!$E23,Mens!$F:$F,0),2),""),"")</f>
        <v/>
      </c>
      <c r="C23" s="84" t="str">
        <f>IFERROR(IF(INDEX(Mens!$A:$F,MATCH('Mens Results'!$E23,Mens!$F:$F,0),3)&gt;0,INDEX(Mens!$A:$F,MATCH('Mens Results'!$E23,Mens!$F:$F,0),3),""),"")</f>
        <v/>
      </c>
      <c r="D23" s="85" t="str">
        <f>IFERROR(IF(AND(SMALL(Mens!F:F,L23)&gt;1000,SMALL(Mens!F:F,L23)&lt;3000),"nt",IF(SMALL(Mens!F:F,L23)&gt;3000,"",SMALL(Mens!F:F,L23))),"")</f>
        <v/>
      </c>
      <c r="E23" s="115" t="str">
        <f>IF(D23="nt",IFERROR(SMALL(Mens!F:F,L23),""),IF(D23&gt;3000,"",IFERROR(SMALL(Mens!F:F,L23),"")))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192">
        <v>22</v>
      </c>
    </row>
    <row r="24" spans="1:12">
      <c r="A24" s="18" t="str">
        <f>IFERROR(IF(INDEX(Mens!$A:$F,MATCH('Mens Results'!$E24,Mens!$F:$F,0),1)&gt;0,INDEX(Mens!$A:$F,MATCH('Mens Results'!$E24,Mens!$F:$F,0),1),""),"")</f>
        <v/>
      </c>
      <c r="B24" s="84" t="str">
        <f>IFERROR(IF(INDEX(Mens!$A:$F,MATCH('Mens Results'!$E24,Mens!$F:$F,0),2)&gt;0,INDEX(Mens!$A:$F,MATCH('Mens Results'!$E24,Mens!$F:$F,0),2),""),"")</f>
        <v/>
      </c>
      <c r="C24" s="84" t="str">
        <f>IFERROR(IF(INDEX(Mens!$A:$F,MATCH('Mens Results'!$E24,Mens!$F:$F,0),3)&gt;0,INDEX(Mens!$A:$F,MATCH('Mens Results'!$E24,Mens!$F:$F,0),3),""),"")</f>
        <v/>
      </c>
      <c r="D24" s="85" t="str">
        <f>IFERROR(IF(AND(SMALL(Mens!F:F,L24)&gt;1000,SMALL(Mens!F:F,L24)&lt;3000),"nt",IF(SMALL(Mens!F:F,L24)&gt;3000,"",SMALL(Mens!F:F,L24))),"")</f>
        <v/>
      </c>
      <c r="E24" s="115" t="str">
        <f>IF(D24="nt",IFERROR(SMALL(Mens!F:F,L24),""),IF(D24&gt;3000,"",IFERROR(SMALL(Mens!F:F,L24),"")))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192">
        <v>23</v>
      </c>
    </row>
    <row r="25" spans="1:12">
      <c r="A25" s="18" t="str">
        <f>IFERROR(IF(INDEX(Mens!$A:$F,MATCH('Mens Results'!$E25,Mens!$F:$F,0),1)&gt;0,INDEX(Mens!$A:$F,MATCH('Mens Results'!$E25,Mens!$F:$F,0),1),""),"")</f>
        <v/>
      </c>
      <c r="B25" s="84" t="str">
        <f>IFERROR(IF(INDEX(Mens!$A:$F,MATCH('Mens Results'!$E25,Mens!$F:$F,0),2)&gt;0,INDEX(Mens!$A:$F,MATCH('Mens Results'!$E25,Mens!$F:$F,0),2),""),"")</f>
        <v/>
      </c>
      <c r="C25" s="84" t="str">
        <f>IFERROR(IF(INDEX(Mens!$A:$F,MATCH('Mens Results'!$E25,Mens!$F:$F,0),3)&gt;0,INDEX(Mens!$A:$F,MATCH('Mens Results'!$E25,Mens!$F:$F,0),3),""),"")</f>
        <v/>
      </c>
      <c r="D25" s="85" t="str">
        <f>IFERROR(IF(AND(SMALL(Mens!F:F,L25)&gt;1000,SMALL(Mens!F:F,L25)&lt;3000),"nt",IF(SMALL(Mens!F:F,L25)&gt;3000,"",SMALL(Mens!F:F,L25))),"")</f>
        <v/>
      </c>
      <c r="E25" s="115" t="str">
        <f>IF(D25="nt",IFERROR(SMALL(Mens!F:F,L25),""),IF(D25&gt;3000,"",IFERROR(SMALL(Mens!F:F,L25),"")))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192">
        <v>24</v>
      </c>
    </row>
    <row r="26" spans="1:12">
      <c r="A26" s="18" t="str">
        <f>IFERROR(IF(INDEX(Mens!$A:$F,MATCH('Mens Results'!$E26,Mens!$F:$F,0),1)&gt;0,INDEX(Mens!$A:$F,MATCH('Mens Results'!$E26,Mens!$F:$F,0),1),""),"")</f>
        <v/>
      </c>
      <c r="B26" s="84" t="str">
        <f>IFERROR(IF(INDEX(Mens!$A:$F,MATCH('Mens Results'!$E26,Mens!$F:$F,0),2)&gt;0,INDEX(Mens!$A:$F,MATCH('Mens Results'!$E26,Mens!$F:$F,0),2),""),"")</f>
        <v/>
      </c>
      <c r="C26" s="84" t="str">
        <f>IFERROR(IF(INDEX(Mens!$A:$F,MATCH('Mens Results'!$E26,Mens!$F:$F,0),3)&gt;0,INDEX(Mens!$A:$F,MATCH('Mens Results'!$E26,Mens!$F:$F,0),3),""),"")</f>
        <v/>
      </c>
      <c r="D26" s="85" t="str">
        <f>IFERROR(IF(AND(SMALL(Mens!F:F,L26)&gt;1000,SMALL(Mens!F:F,L26)&lt;3000),"nt",IF(SMALL(Mens!F:F,L26)&gt;3000,"",SMALL(Mens!F:F,L26))),"")</f>
        <v/>
      </c>
      <c r="E26" s="115" t="str">
        <f>IF(D26="nt",IFERROR(SMALL(Mens!F:F,L26),""),IF(D26&gt;3000,"",IFERROR(SMALL(Mens!F:F,L26),"")))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192">
        <v>25</v>
      </c>
    </row>
    <row r="27" spans="1:12">
      <c r="A27" s="18" t="str">
        <f>IFERROR(IF(INDEX(Mens!$A:$F,MATCH('Mens Results'!$E27,Mens!$F:$F,0),1)&gt;0,INDEX(Mens!$A:$F,MATCH('Mens Results'!$E27,Mens!$F:$F,0),1),""),"")</f>
        <v/>
      </c>
      <c r="B27" s="84" t="str">
        <f>IFERROR(IF(INDEX(Mens!$A:$F,MATCH('Mens Results'!$E27,Mens!$F:$F,0),2)&gt;0,INDEX(Mens!$A:$F,MATCH('Mens Results'!$E27,Mens!$F:$F,0),2),""),"")</f>
        <v/>
      </c>
      <c r="C27" s="84" t="str">
        <f>IFERROR(IF(INDEX(Mens!$A:$F,MATCH('Mens Results'!$E27,Mens!$F:$F,0),3)&gt;0,INDEX(Mens!$A:$F,MATCH('Mens Results'!$E27,Mens!$F:$F,0),3),""),"")</f>
        <v/>
      </c>
      <c r="D27" s="85" t="str">
        <f>IFERROR(IF(AND(SMALL(Mens!F:F,L27)&gt;1000,SMALL(Mens!F:F,L27)&lt;3000),"nt",IF(SMALL(Mens!F:F,L27)&gt;3000,"",SMALL(Mens!F:F,L27))),"")</f>
        <v/>
      </c>
      <c r="E27" s="115" t="str">
        <f>IF(D27="nt",IFERROR(SMALL(Mens!F:F,L27),""),IF(D27&gt;3000,"",IFERROR(SMALL(Mens!F:F,L27),"")))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192">
        <v>26</v>
      </c>
    </row>
    <row r="28" spans="1:12">
      <c r="A28" s="18" t="str">
        <f>IFERROR(IF(INDEX(Mens!$A:$F,MATCH('Mens Results'!$E28,Mens!$F:$F,0),1)&gt;0,INDEX(Mens!$A:$F,MATCH('Mens Results'!$E28,Mens!$F:$F,0),1),""),"")</f>
        <v/>
      </c>
      <c r="B28" s="84" t="str">
        <f>IFERROR(IF(INDEX(Mens!$A:$F,MATCH('Mens Results'!$E28,Mens!$F:$F,0),2)&gt;0,INDEX(Mens!$A:$F,MATCH('Mens Results'!$E28,Mens!$F:$F,0),2),""),"")</f>
        <v/>
      </c>
      <c r="C28" s="84" t="str">
        <f>IFERROR(IF(INDEX(Mens!$A:$F,MATCH('Mens Results'!$E28,Mens!$F:$F,0),3)&gt;0,INDEX(Mens!$A:$F,MATCH('Mens Results'!$E28,Mens!$F:$F,0),3),""),"")</f>
        <v/>
      </c>
      <c r="D28" s="85" t="str">
        <f>IFERROR(IF(AND(SMALL(Mens!F:F,L28)&gt;1000,SMALL(Mens!F:F,L28)&lt;3000),"nt",IF(SMALL(Mens!F:F,L28)&gt;3000,"",SMALL(Mens!F:F,L28))),"")</f>
        <v/>
      </c>
      <c r="E28" s="115" t="str">
        <f>IF(D28="nt",IFERROR(SMALL(Mens!F:F,L28),""),IF(D28&gt;3000,"",IFERROR(SMALL(Mens!F:F,L28),"")))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192">
        <v>27</v>
      </c>
    </row>
    <row r="29" spans="1:12">
      <c r="A29" s="18" t="str">
        <f>IFERROR(IF(INDEX(Mens!$A:$F,MATCH('Mens Results'!$E29,Mens!$F:$F,0),1)&gt;0,INDEX(Mens!$A:$F,MATCH('Mens Results'!$E29,Mens!$F:$F,0),1),""),"")</f>
        <v/>
      </c>
      <c r="B29" s="84" t="str">
        <f>IFERROR(IF(INDEX(Mens!$A:$F,MATCH('Mens Results'!$E29,Mens!$F:$F,0),2)&gt;0,INDEX(Mens!$A:$F,MATCH('Mens Results'!$E29,Mens!$F:$F,0),2),""),"")</f>
        <v/>
      </c>
      <c r="C29" s="84" t="str">
        <f>IFERROR(IF(INDEX(Mens!$A:$F,MATCH('Mens Results'!$E29,Mens!$F:$F,0),3)&gt;0,INDEX(Mens!$A:$F,MATCH('Mens Results'!$E29,Mens!$F:$F,0),3),""),"")</f>
        <v/>
      </c>
      <c r="D29" s="85" t="str">
        <f>IFERROR(IF(AND(SMALL(Mens!F:F,L29)&gt;1000,SMALL(Mens!F:F,L29)&lt;3000),"nt",IF(SMALL(Mens!F:F,L29)&gt;3000,"",SMALL(Mens!F:F,L29))),"")</f>
        <v/>
      </c>
      <c r="E29" s="115" t="str">
        <f>IF(D29="nt",IFERROR(SMALL(Mens!F:F,L29),""),IF(D29&gt;3000,"",IFERROR(SMALL(Mens!F:F,L29),"")))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192">
        <v>28</v>
      </c>
    </row>
    <row r="30" spans="1:12">
      <c r="A30" s="18" t="str">
        <f>IFERROR(IF(INDEX(Mens!$A:$F,MATCH('Mens Results'!$E30,Mens!$F:$F,0),1)&gt;0,INDEX(Mens!$A:$F,MATCH('Mens Results'!$E30,Mens!$F:$F,0),1),""),"")</f>
        <v/>
      </c>
      <c r="B30" s="84" t="str">
        <f>IFERROR(IF(INDEX(Mens!$A:$F,MATCH('Mens Results'!$E30,Mens!$F:$F,0),2)&gt;0,INDEX(Mens!$A:$F,MATCH('Mens Results'!$E30,Mens!$F:$F,0),2),""),"")</f>
        <v/>
      </c>
      <c r="C30" s="84" t="str">
        <f>IFERROR(IF(INDEX(Mens!$A:$F,MATCH('Mens Results'!$E30,Mens!$F:$F,0),3)&gt;0,INDEX(Mens!$A:$F,MATCH('Mens Results'!$E30,Mens!$F:$F,0),3),""),"")</f>
        <v/>
      </c>
      <c r="D30" s="85" t="str">
        <f>IFERROR(IF(AND(SMALL(Mens!F:F,L30)&gt;1000,SMALL(Mens!F:F,L30)&lt;3000),"nt",IF(SMALL(Mens!F:F,L30)&gt;3000,"",SMALL(Mens!F:F,L30))),"")</f>
        <v/>
      </c>
      <c r="E30" s="115" t="str">
        <f>IF(D30="nt",IFERROR(SMALL(Mens!F:F,L30),""),IF(D30&gt;3000,"",IFERROR(SMALL(Mens!F:F,L30),"")))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192">
        <v>29</v>
      </c>
    </row>
    <row r="31" spans="1:12">
      <c r="A31" s="18" t="str">
        <f>IFERROR(IF(INDEX(Mens!$A:$F,MATCH('Mens Results'!$E31,Mens!$F:$F,0),1)&gt;0,INDEX(Mens!$A:$F,MATCH('Mens Results'!$E31,Mens!$F:$F,0),1),""),"")</f>
        <v/>
      </c>
      <c r="B31" s="84" t="str">
        <f>IFERROR(IF(INDEX(Mens!$A:$F,MATCH('Mens Results'!$E31,Mens!$F:$F,0),2)&gt;0,INDEX(Mens!$A:$F,MATCH('Mens Results'!$E31,Mens!$F:$F,0),2),""),"")</f>
        <v/>
      </c>
      <c r="C31" s="84" t="str">
        <f>IFERROR(IF(INDEX(Mens!$A:$F,MATCH('Mens Results'!$E31,Mens!$F:$F,0),3)&gt;0,INDEX(Mens!$A:$F,MATCH('Mens Results'!$E31,Mens!$F:$F,0),3),""),"")</f>
        <v/>
      </c>
      <c r="D31" s="85" t="str">
        <f>IFERROR(IF(AND(SMALL(Mens!F:F,L31)&gt;1000,SMALL(Mens!F:F,L31)&lt;3000),"nt",IF(SMALL(Mens!F:F,L31)&gt;3000,"",SMALL(Mens!F:F,L31))),"")</f>
        <v/>
      </c>
      <c r="E31" s="115" t="str">
        <f>IF(D31="nt",IFERROR(SMALL(Mens!F:F,L31),""),IF(D31&gt;3000,"",IFERROR(SMALL(Mens!F:F,L31),"")))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192">
        <v>30</v>
      </c>
    </row>
    <row r="32" spans="1:12">
      <c r="A32" s="18" t="str">
        <f>IFERROR(IF(INDEX(Mens!$A:$F,MATCH('Mens Results'!$E32,Mens!$F:$F,0),1)&gt;0,INDEX(Mens!$A:$F,MATCH('Mens Results'!$E32,Mens!$F:$F,0),1),""),"")</f>
        <v/>
      </c>
      <c r="B32" s="84" t="str">
        <f>IFERROR(IF(INDEX(Mens!$A:$F,MATCH('Mens Results'!$E32,Mens!$F:$F,0),2)&gt;0,INDEX(Mens!$A:$F,MATCH('Mens Results'!$E32,Mens!$F:$F,0),2),""),"")</f>
        <v/>
      </c>
      <c r="C32" s="84" t="str">
        <f>IFERROR(IF(INDEX(Mens!$A:$F,MATCH('Mens Results'!$E32,Mens!$F:$F,0),3)&gt;0,INDEX(Mens!$A:$F,MATCH('Mens Results'!$E32,Mens!$F:$F,0),3),""),"")</f>
        <v/>
      </c>
      <c r="D32" s="85" t="str">
        <f>IFERROR(IF(AND(SMALL(Mens!F:F,L32)&gt;1000,SMALL(Mens!F:F,L32)&lt;3000),"nt",IF(SMALL(Mens!F:F,L32)&gt;3000,"",SMALL(Mens!F:F,L32))),"")</f>
        <v/>
      </c>
      <c r="E32" s="115" t="str">
        <f>IF(D32="nt",IFERROR(SMALL(Mens!F:F,L32),""),IF(D32&gt;3000,"",IFERROR(SMALL(Mens!F:F,L32),"")))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192">
        <v>31</v>
      </c>
    </row>
    <row r="33" spans="1:12">
      <c r="A33" s="18" t="str">
        <f>IFERROR(IF(INDEX(Mens!$A:$F,MATCH('Mens Results'!$E33,Mens!$F:$F,0),1)&gt;0,INDEX(Mens!$A:$F,MATCH('Mens Results'!$E33,Mens!$F:$F,0),1),""),"")</f>
        <v/>
      </c>
      <c r="B33" s="84" t="str">
        <f>IFERROR(IF(INDEX(Mens!$A:$F,MATCH('Mens Results'!$E33,Mens!$F:$F,0),2)&gt;0,INDEX(Mens!$A:$F,MATCH('Mens Results'!$E33,Mens!$F:$F,0),2),""),"")</f>
        <v/>
      </c>
      <c r="C33" s="84" t="str">
        <f>IFERROR(IF(INDEX(Mens!$A:$F,MATCH('Mens Results'!$E33,Mens!$F:$F,0),3)&gt;0,INDEX(Mens!$A:$F,MATCH('Mens Results'!$E33,Mens!$F:$F,0),3),""),"")</f>
        <v/>
      </c>
      <c r="D33" s="85" t="str">
        <f>IFERROR(IF(AND(SMALL(Mens!F:F,L33)&gt;1000,SMALL(Mens!F:F,L33)&lt;3000),"nt",IF(SMALL(Mens!F:F,L33)&gt;3000,"",SMALL(Mens!F:F,L33))),"")</f>
        <v/>
      </c>
      <c r="E33" s="115" t="str">
        <f>IF(D33="nt",IFERROR(SMALL(Mens!F:F,L33),""),IF(D33&gt;3000,"",IFERROR(SMALL(Mens!F:F,L33),"")))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192">
        <v>32</v>
      </c>
    </row>
    <row r="34" spans="1:12">
      <c r="A34" s="18" t="str">
        <f>IFERROR(IF(INDEX(Mens!$A:$F,MATCH('Mens Results'!$E34,Mens!$F:$F,0),1)&gt;0,INDEX(Mens!$A:$F,MATCH('Mens Results'!$E34,Mens!$F:$F,0),1),""),"")</f>
        <v/>
      </c>
      <c r="B34" s="84" t="str">
        <f>IFERROR(IF(INDEX(Mens!$A:$F,MATCH('Mens Results'!$E34,Mens!$F:$F,0),2)&gt;0,INDEX(Mens!$A:$F,MATCH('Mens Results'!$E34,Mens!$F:$F,0),2),""),"")</f>
        <v/>
      </c>
      <c r="C34" s="84" t="str">
        <f>IFERROR(IF(INDEX(Mens!$A:$F,MATCH('Mens Results'!$E34,Mens!$F:$F,0),3)&gt;0,INDEX(Mens!$A:$F,MATCH('Mens Results'!$E34,Mens!$F:$F,0),3),""),"")</f>
        <v/>
      </c>
      <c r="D34" s="85" t="str">
        <f>IFERROR(IF(AND(SMALL(Mens!F:F,L34)&gt;1000,SMALL(Mens!F:F,L34)&lt;3000),"nt",IF(SMALL(Mens!F:F,L34)&gt;3000,"",SMALL(Mens!F:F,L34))),"")</f>
        <v/>
      </c>
      <c r="E34" s="115" t="str">
        <f>IF(D34="nt",IFERROR(SMALL(Mens!F:F,L34),""),IF(D34&gt;3000,"",IFERROR(SMALL(Mens!F:F,L34),"")))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192">
        <v>33</v>
      </c>
    </row>
    <row r="35" spans="1:12">
      <c r="A35" s="18" t="str">
        <f>IFERROR(IF(INDEX(Mens!$A:$F,MATCH('Mens Results'!$E35,Mens!$F:$F,0),1)&gt;0,INDEX(Mens!$A:$F,MATCH('Mens Results'!$E35,Mens!$F:$F,0),1),""),"")</f>
        <v/>
      </c>
      <c r="B35" s="84" t="str">
        <f>IFERROR(IF(INDEX(Mens!$A:$F,MATCH('Mens Results'!$E35,Mens!$F:$F,0),2)&gt;0,INDEX(Mens!$A:$F,MATCH('Mens Results'!$E35,Mens!$F:$F,0),2),""),"")</f>
        <v/>
      </c>
      <c r="C35" s="84" t="str">
        <f>IFERROR(IF(INDEX(Mens!$A:$F,MATCH('Mens Results'!$E35,Mens!$F:$F,0),3)&gt;0,INDEX(Mens!$A:$F,MATCH('Mens Results'!$E35,Mens!$F:$F,0),3),""),"")</f>
        <v/>
      </c>
      <c r="D35" s="85" t="str">
        <f>IFERROR(IF(AND(SMALL(Mens!F:F,L35)&gt;1000,SMALL(Mens!F:F,L35)&lt;3000),"nt",IF(SMALL(Mens!F:F,L35)&gt;3000,"",SMALL(Mens!F:F,L35))),"")</f>
        <v/>
      </c>
      <c r="E35" s="115" t="str">
        <f>IF(D35="nt",IFERROR(SMALL(Mens!F:F,L35),""),IF(D35&gt;3000,"",IFERROR(SMALL(Mens!F:F,L35),"")))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192">
        <v>34</v>
      </c>
    </row>
    <row r="36" spans="1:12">
      <c r="A36" s="18" t="str">
        <f>IFERROR(IF(INDEX(Mens!$A:$F,MATCH('Mens Results'!$E36,Mens!$F:$F,0),1)&gt;0,INDEX(Mens!$A:$F,MATCH('Mens Results'!$E36,Mens!$F:$F,0),1),""),"")</f>
        <v/>
      </c>
      <c r="B36" s="84" t="str">
        <f>IFERROR(IF(INDEX(Mens!$A:$F,MATCH('Mens Results'!$E36,Mens!$F:$F,0),2)&gt;0,INDEX(Mens!$A:$F,MATCH('Mens Results'!$E36,Mens!$F:$F,0),2),""),"")</f>
        <v/>
      </c>
      <c r="C36" s="84" t="str">
        <f>IFERROR(IF(INDEX(Mens!$A:$F,MATCH('Mens Results'!$E36,Mens!$F:$F,0),3)&gt;0,INDEX(Mens!$A:$F,MATCH('Mens Results'!$E36,Mens!$F:$F,0),3),""),"")</f>
        <v/>
      </c>
      <c r="D36" s="85" t="str">
        <f>IFERROR(IF(AND(SMALL(Mens!F:F,L36)&gt;1000,SMALL(Mens!F:F,L36)&lt;3000),"nt",IF(SMALL(Mens!F:F,L36)&gt;3000,"",SMALL(Mens!F:F,L36))),"")</f>
        <v/>
      </c>
      <c r="E36" s="115" t="str">
        <f>IF(D36="nt",IFERROR(SMALL(Mens!F:F,L36),""),IF(D36&gt;3000,"",IFERROR(SMALL(Mens!F:F,L36),"")))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192">
        <v>35</v>
      </c>
    </row>
    <row r="37" spans="1:12">
      <c r="A37" s="18" t="str">
        <f>IFERROR(IF(INDEX(Mens!$A:$F,MATCH('Mens Results'!$E37,Mens!$F:$F,0),1)&gt;0,INDEX(Mens!$A:$F,MATCH('Mens Results'!$E37,Mens!$F:$F,0),1),""),"")</f>
        <v/>
      </c>
      <c r="B37" s="84" t="str">
        <f>IFERROR(IF(INDEX(Mens!$A:$F,MATCH('Mens Results'!$E37,Mens!$F:$F,0),2)&gt;0,INDEX(Mens!$A:$F,MATCH('Mens Results'!$E37,Mens!$F:$F,0),2),""),"")</f>
        <v/>
      </c>
      <c r="C37" s="84" t="str">
        <f>IFERROR(IF(INDEX(Mens!$A:$F,MATCH('Mens Results'!$E37,Mens!$F:$F,0),3)&gt;0,INDEX(Mens!$A:$F,MATCH('Mens Results'!$E37,Mens!$F:$F,0),3),""),"")</f>
        <v/>
      </c>
      <c r="D37" s="85" t="str">
        <f>IFERROR(IF(AND(SMALL(Mens!F:F,L37)&gt;1000,SMALL(Mens!F:F,L37)&lt;3000),"nt",IF(SMALL(Mens!F:F,L37)&gt;3000,"",SMALL(Mens!F:F,L37))),"")</f>
        <v/>
      </c>
      <c r="E37" s="115" t="str">
        <f>IF(D37="nt",IFERROR(SMALL(Mens!F:F,L37),""),IF(D37&gt;3000,"",IFERROR(SMALL(Mens!F:F,L37),"")))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192">
        <v>36</v>
      </c>
    </row>
    <row r="38" spans="1:12">
      <c r="A38" s="18" t="str">
        <f>IFERROR(IF(INDEX(Mens!$A:$F,MATCH('Mens Results'!$E38,Mens!$F:$F,0),1)&gt;0,INDEX(Mens!$A:$F,MATCH('Mens Results'!$E38,Mens!$F:$F,0),1),""),"")</f>
        <v/>
      </c>
      <c r="B38" s="84" t="str">
        <f>IFERROR(IF(INDEX(Mens!$A:$F,MATCH('Mens Results'!$E38,Mens!$F:$F,0),2)&gt;0,INDEX(Mens!$A:$F,MATCH('Mens Results'!$E38,Mens!$F:$F,0),2),""),"")</f>
        <v/>
      </c>
      <c r="C38" s="84" t="str">
        <f>IFERROR(IF(INDEX(Mens!$A:$F,MATCH('Mens Results'!$E38,Mens!$F:$F,0),3)&gt;0,INDEX(Mens!$A:$F,MATCH('Mens Results'!$E38,Mens!$F:$F,0),3),""),"")</f>
        <v/>
      </c>
      <c r="D38" s="85" t="str">
        <f>IFERROR(IF(AND(SMALL(Mens!F:F,L38)&gt;1000,SMALL(Mens!F:F,L38)&lt;3000),"nt",IF(SMALL(Mens!F:F,L38)&gt;3000,"",SMALL(Mens!F:F,L38))),"")</f>
        <v/>
      </c>
      <c r="E38" s="115" t="str">
        <f>IF(D38="nt",IFERROR(SMALL(Mens!F:F,L38),""),IF(D38&gt;3000,"",IFERROR(SMALL(Mens!F:F,L38),"")))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192">
        <v>37</v>
      </c>
    </row>
    <row r="39" spans="1:12">
      <c r="A39" s="18" t="str">
        <f>IFERROR(IF(INDEX(Mens!$A:$F,MATCH('Mens Results'!$E39,Mens!$F:$F,0),1)&gt;0,INDEX(Mens!$A:$F,MATCH('Mens Results'!$E39,Mens!$F:$F,0),1),""),"")</f>
        <v/>
      </c>
      <c r="B39" s="84" t="str">
        <f>IFERROR(IF(INDEX(Mens!$A:$F,MATCH('Mens Results'!$E39,Mens!$F:$F,0),2)&gt;0,INDEX(Mens!$A:$F,MATCH('Mens Results'!$E39,Mens!$F:$F,0),2),""),"")</f>
        <v/>
      </c>
      <c r="C39" s="84" t="str">
        <f>IFERROR(IF(INDEX(Mens!$A:$F,MATCH('Mens Results'!$E39,Mens!$F:$F,0),3)&gt;0,INDEX(Mens!$A:$F,MATCH('Mens Results'!$E39,Mens!$F:$F,0),3),""),"")</f>
        <v/>
      </c>
      <c r="D39" s="85" t="str">
        <f>IFERROR(IF(AND(SMALL(Mens!F:F,L39)&gt;1000,SMALL(Mens!F:F,L39)&lt;3000),"nt",IF(SMALL(Mens!F:F,L39)&gt;3000,"",SMALL(Mens!F:F,L39))),"")</f>
        <v/>
      </c>
      <c r="E39" s="115" t="str">
        <f>IF(D39="nt",IFERROR(SMALL(Mens!F:F,L39),""),IF(D39&gt;3000,"",IFERROR(SMALL(Mens!F:F,L39),"")))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192">
        <v>38</v>
      </c>
    </row>
    <row r="40" spans="1:12">
      <c r="A40" s="18" t="str">
        <f>IFERROR(IF(INDEX(Mens!$A:$F,MATCH('Mens Results'!$E40,Mens!$F:$F,0),1)&gt;0,INDEX(Mens!$A:$F,MATCH('Mens Results'!$E40,Mens!$F:$F,0),1),""),"")</f>
        <v/>
      </c>
      <c r="B40" s="84" t="str">
        <f>IFERROR(IF(INDEX(Mens!$A:$F,MATCH('Mens Results'!$E40,Mens!$F:$F,0),2)&gt;0,INDEX(Mens!$A:$F,MATCH('Mens Results'!$E40,Mens!$F:$F,0),2),""),"")</f>
        <v/>
      </c>
      <c r="C40" s="84" t="str">
        <f>IFERROR(IF(INDEX(Mens!$A:$F,MATCH('Mens Results'!$E40,Mens!$F:$F,0),3)&gt;0,INDEX(Mens!$A:$F,MATCH('Mens Results'!$E40,Mens!$F:$F,0),3),""),"")</f>
        <v/>
      </c>
      <c r="D40" s="85" t="str">
        <f>IFERROR(IF(AND(SMALL(Mens!F:F,L40)&gt;1000,SMALL(Mens!F:F,L40)&lt;3000),"nt",IF(SMALL(Mens!F:F,L40)&gt;3000,"",SMALL(Mens!F:F,L40))),"")</f>
        <v/>
      </c>
      <c r="E40" s="115" t="str">
        <f>IF(D40="nt",IFERROR(SMALL(Mens!F:F,L40),""),IF(D40&gt;3000,"",IFERROR(SMALL(Mens!F:F,L40),"")))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192">
        <v>39</v>
      </c>
    </row>
    <row r="41" spans="1:12">
      <c r="A41" s="18" t="str">
        <f>IFERROR(IF(INDEX(Mens!$A:$F,MATCH('Mens Results'!$E41,Mens!$F:$F,0),1)&gt;0,INDEX(Mens!$A:$F,MATCH('Mens Results'!$E41,Mens!$F:$F,0),1),""),"")</f>
        <v/>
      </c>
      <c r="B41" s="84" t="str">
        <f>IFERROR(IF(INDEX(Mens!$A:$F,MATCH('Mens Results'!$E41,Mens!$F:$F,0),2)&gt;0,INDEX(Mens!$A:$F,MATCH('Mens Results'!$E41,Mens!$F:$F,0),2),""),"")</f>
        <v/>
      </c>
      <c r="C41" s="84" t="str">
        <f>IFERROR(IF(INDEX(Mens!$A:$F,MATCH('Mens Results'!$E41,Mens!$F:$F,0),3)&gt;0,INDEX(Mens!$A:$F,MATCH('Mens Results'!$E41,Mens!$F:$F,0),3),""),"")</f>
        <v/>
      </c>
      <c r="D41" s="85" t="str">
        <f>IFERROR(IF(AND(SMALL(Mens!F:F,L41)&gt;1000,SMALL(Mens!F:F,L41)&lt;3000),"nt",IF(SMALL(Mens!F:F,L41)&gt;3000,"",SMALL(Mens!F:F,L41))),"")</f>
        <v/>
      </c>
      <c r="E41" s="115" t="str">
        <f>IF(D41="nt",IFERROR(SMALL(Mens!F:F,L41),""),IF(D41&gt;3000,"",IFERROR(SMALL(Mens!F:F,L41),"")))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192">
        <v>40</v>
      </c>
    </row>
    <row r="42" spans="1:12">
      <c r="A42" s="18" t="str">
        <f>IFERROR(IF(INDEX(Mens!$A:$F,MATCH('Mens Results'!$E42,Mens!$F:$F,0),1)&gt;0,INDEX(Mens!$A:$F,MATCH('Mens Results'!$E42,Mens!$F:$F,0),1),""),"")</f>
        <v/>
      </c>
      <c r="B42" s="84" t="str">
        <f>IFERROR(IF(INDEX(Mens!$A:$F,MATCH('Mens Results'!$E42,Mens!$F:$F,0),2)&gt;0,INDEX(Mens!$A:$F,MATCH('Mens Results'!$E42,Mens!$F:$F,0),2),""),"")</f>
        <v/>
      </c>
      <c r="C42" s="84" t="str">
        <f>IFERROR(IF(INDEX(Mens!$A:$F,MATCH('Mens Results'!$E42,Mens!$F:$F,0),3)&gt;0,INDEX(Mens!$A:$F,MATCH('Mens Results'!$E42,Mens!$F:$F,0),3),""),"")</f>
        <v/>
      </c>
      <c r="D42" s="85" t="str">
        <f>IFERROR(IF(AND(SMALL(Mens!F:F,L42)&gt;1000,SMALL(Mens!F:F,L42)&lt;3000),"nt",IF(SMALL(Mens!F:F,L42)&gt;3000,"",SMALL(Mens!F:F,L42))),"")</f>
        <v/>
      </c>
      <c r="E42" s="115" t="str">
        <f>IF(D42="nt",IFERROR(SMALL(Mens!F:F,L42),""),IF(D42&gt;3000,"",IFERROR(SMALL(Mens!F:F,L42),"")))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192">
        <v>41</v>
      </c>
    </row>
    <row r="43" spans="1:12">
      <c r="A43" s="18" t="str">
        <f>IFERROR(IF(INDEX(Mens!$A:$F,MATCH('Mens Results'!$E43,Mens!$F:$F,0),1)&gt;0,INDEX(Mens!$A:$F,MATCH('Mens Results'!$E43,Mens!$F:$F,0),1),""),"")</f>
        <v/>
      </c>
      <c r="B43" s="84" t="str">
        <f>IFERROR(IF(INDEX(Mens!$A:$F,MATCH('Mens Results'!$E43,Mens!$F:$F,0),2)&gt;0,INDEX(Mens!$A:$F,MATCH('Mens Results'!$E43,Mens!$F:$F,0),2),""),"")</f>
        <v/>
      </c>
      <c r="C43" s="84" t="str">
        <f>IFERROR(IF(INDEX(Mens!$A:$F,MATCH('Mens Results'!$E43,Mens!$F:$F,0),3)&gt;0,INDEX(Mens!$A:$F,MATCH('Mens Results'!$E43,Mens!$F:$F,0),3),""),"")</f>
        <v/>
      </c>
      <c r="D43" s="85" t="str">
        <f>IFERROR(IF(AND(SMALL(Mens!F:F,L43)&gt;1000,SMALL(Mens!F:F,L43)&lt;3000),"nt",IF(SMALL(Mens!F:F,L43)&gt;3000,"",SMALL(Mens!F:F,L43))),"")</f>
        <v/>
      </c>
      <c r="E43" s="115" t="str">
        <f>IF(D43="nt",IFERROR(SMALL(Mens!F:F,L43),""),IF(D43&gt;3000,"",IFERROR(SMALL(Mens!F:F,L43),"")))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192">
        <v>42</v>
      </c>
    </row>
    <row r="44" spans="1:12">
      <c r="A44" s="18" t="str">
        <f>IFERROR(IF(INDEX(Mens!$A:$F,MATCH('Mens Results'!$E44,Mens!$F:$F,0),1)&gt;0,INDEX(Mens!$A:$F,MATCH('Mens Results'!$E44,Mens!$F:$F,0),1),""),"")</f>
        <v/>
      </c>
      <c r="B44" s="84" t="str">
        <f>IFERROR(IF(INDEX(Mens!$A:$F,MATCH('Mens Results'!$E44,Mens!$F:$F,0),2)&gt;0,INDEX(Mens!$A:$F,MATCH('Mens Results'!$E44,Mens!$F:$F,0),2),""),"")</f>
        <v/>
      </c>
      <c r="C44" s="84" t="str">
        <f>IFERROR(IF(INDEX(Mens!$A:$F,MATCH('Mens Results'!$E44,Mens!$F:$F,0),3)&gt;0,INDEX(Mens!$A:$F,MATCH('Mens Results'!$E44,Mens!$F:$F,0),3),""),"")</f>
        <v/>
      </c>
      <c r="D44" s="85" t="str">
        <f>IFERROR(IF(AND(SMALL(Mens!F:F,L44)&gt;1000,SMALL(Mens!F:F,L44)&lt;3000),"nt",IF(SMALL(Mens!F:F,L44)&gt;3000,"",SMALL(Mens!F:F,L44))),"")</f>
        <v/>
      </c>
      <c r="E44" s="115" t="str">
        <f>IF(D44="nt",IFERROR(SMALL(Mens!F:F,L44),""),IF(D44&gt;3000,"",IFERROR(SMALL(Mens!F:F,L44),"")))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192">
        <v>43</v>
      </c>
    </row>
    <row r="45" spans="1:12">
      <c r="A45" s="18" t="str">
        <f>IFERROR(IF(INDEX(Mens!$A:$F,MATCH('Mens Results'!$E45,Mens!$F:$F,0),1)&gt;0,INDEX(Mens!$A:$F,MATCH('Mens Results'!$E45,Mens!$F:$F,0),1),""),"")</f>
        <v/>
      </c>
      <c r="B45" s="84" t="str">
        <f>IFERROR(IF(INDEX(Mens!$A:$F,MATCH('Mens Results'!$E45,Mens!$F:$F,0),2)&gt;0,INDEX(Mens!$A:$F,MATCH('Mens Results'!$E45,Mens!$F:$F,0),2),""),"")</f>
        <v/>
      </c>
      <c r="C45" s="84" t="str">
        <f>IFERROR(IF(INDEX(Mens!$A:$F,MATCH('Mens Results'!$E45,Mens!$F:$F,0),3)&gt;0,INDEX(Mens!$A:$F,MATCH('Mens Results'!$E45,Mens!$F:$F,0),3),""),"")</f>
        <v/>
      </c>
      <c r="D45" s="85" t="str">
        <f>IFERROR(IF(AND(SMALL(Mens!F:F,L45)&gt;1000,SMALL(Mens!F:F,L45)&lt;3000),"nt",IF(SMALL(Mens!F:F,L45)&gt;3000,"",SMALL(Mens!F:F,L45))),"")</f>
        <v/>
      </c>
      <c r="E45" s="115" t="str">
        <f>IF(D45="nt",IFERROR(SMALL(Mens!F:F,L45),""),IF(D45&gt;3000,"",IFERROR(SMALL(Mens!F:F,L45),"")))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192">
        <v>44</v>
      </c>
    </row>
    <row r="46" spans="1:12">
      <c r="A46" s="18" t="str">
        <f>IFERROR(IF(INDEX(Mens!$A:$F,MATCH('Mens Results'!$E46,Mens!$F:$F,0),1)&gt;0,INDEX(Mens!$A:$F,MATCH('Mens Results'!$E46,Mens!$F:$F,0),1),""),"")</f>
        <v/>
      </c>
      <c r="B46" s="84" t="str">
        <f>IFERROR(IF(INDEX(Mens!$A:$F,MATCH('Mens Results'!$E46,Mens!$F:$F,0),2)&gt;0,INDEX(Mens!$A:$F,MATCH('Mens Results'!$E46,Mens!$F:$F,0),2),""),"")</f>
        <v/>
      </c>
      <c r="C46" s="84" t="str">
        <f>IFERROR(IF(INDEX(Mens!$A:$F,MATCH('Mens Results'!$E46,Mens!$F:$F,0),3)&gt;0,INDEX(Mens!$A:$F,MATCH('Mens Results'!$E46,Mens!$F:$F,0),3),""),"")</f>
        <v/>
      </c>
      <c r="D46" s="85" t="str">
        <f>IFERROR(IF(AND(SMALL(Mens!F:F,L46)&gt;1000,SMALL(Mens!F:F,L46)&lt;3000),"nt",IF(SMALL(Mens!F:F,L46)&gt;3000,"",SMALL(Mens!F:F,L46))),"")</f>
        <v/>
      </c>
      <c r="E46" s="115" t="str">
        <f>IF(D46="nt",IFERROR(SMALL(Mens!F:F,L46),""),IF(D46&gt;3000,"",IFERROR(SMALL(Mens!F:F,L46),"")))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192">
        <v>45</v>
      </c>
    </row>
    <row r="47" spans="1:12">
      <c r="A47" s="18" t="str">
        <f>IFERROR(IF(INDEX(Mens!$A:$F,MATCH('Mens Results'!$E47,Mens!$F:$F,0),1)&gt;0,INDEX(Mens!$A:$F,MATCH('Mens Results'!$E47,Mens!$F:$F,0),1),""),"")</f>
        <v/>
      </c>
      <c r="B47" s="84" t="str">
        <f>IFERROR(IF(INDEX(Mens!$A:$F,MATCH('Mens Results'!$E47,Mens!$F:$F,0),2)&gt;0,INDEX(Mens!$A:$F,MATCH('Mens Results'!$E47,Mens!$F:$F,0),2),""),"")</f>
        <v/>
      </c>
      <c r="C47" s="84" t="str">
        <f>IFERROR(IF(INDEX(Mens!$A:$F,MATCH('Mens Results'!$E47,Mens!$F:$F,0),3)&gt;0,INDEX(Mens!$A:$F,MATCH('Mens Results'!$E47,Mens!$F:$F,0),3),""),"")</f>
        <v/>
      </c>
      <c r="D47" s="85" t="str">
        <f>IFERROR(IF(AND(SMALL(Mens!F:F,L47)&gt;1000,SMALL(Mens!F:F,L47)&lt;3000),"nt",IF(SMALL(Mens!F:F,L47)&gt;3000,"",SMALL(Mens!F:F,L47))),"")</f>
        <v/>
      </c>
      <c r="E47" s="115" t="str">
        <f>IF(D47="nt",IFERROR(SMALL(Mens!F:F,L47),""),IF(D47&gt;3000,"",IFERROR(SMALL(Mens!F:F,L47),"")))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192">
        <v>46</v>
      </c>
    </row>
    <row r="48" spans="1:12">
      <c r="A48" s="18" t="str">
        <f>IFERROR(IF(INDEX(Mens!$A:$F,MATCH('Mens Results'!$E48,Mens!$F:$F,0),1)&gt;0,INDEX(Mens!$A:$F,MATCH('Mens Results'!$E48,Mens!$F:$F,0),1),""),"")</f>
        <v/>
      </c>
      <c r="B48" s="84" t="str">
        <f>IFERROR(IF(INDEX(Mens!$A:$F,MATCH('Mens Results'!$E48,Mens!$F:$F,0),2)&gt;0,INDEX(Mens!$A:$F,MATCH('Mens Results'!$E48,Mens!$F:$F,0),2),""),"")</f>
        <v/>
      </c>
      <c r="C48" s="84" t="str">
        <f>IFERROR(IF(INDEX(Mens!$A:$F,MATCH('Mens Results'!$E48,Mens!$F:$F,0),3)&gt;0,INDEX(Mens!$A:$F,MATCH('Mens Results'!$E48,Mens!$F:$F,0),3),""),"")</f>
        <v/>
      </c>
      <c r="D48" s="85" t="str">
        <f>IFERROR(IF(AND(SMALL(Mens!F:F,L48)&gt;1000,SMALL(Mens!F:F,L48)&lt;3000),"nt",IF(SMALL(Mens!F:F,L48)&gt;3000,"",SMALL(Mens!F:F,L48))),"")</f>
        <v/>
      </c>
      <c r="E48" s="115" t="str">
        <f>IF(D48="nt",IFERROR(SMALL(Mens!F:F,L48),""),IF(D48&gt;3000,"",IFERROR(SMALL(Mens!F:F,L48),"")))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192">
        <v>47</v>
      </c>
    </row>
    <row r="49" spans="1:12">
      <c r="A49" s="18" t="str">
        <f>IFERROR(IF(INDEX(Mens!$A:$F,MATCH('Mens Results'!$E49,Mens!$F:$F,0),1)&gt;0,INDEX(Mens!$A:$F,MATCH('Mens Results'!$E49,Mens!$F:$F,0),1),""),"")</f>
        <v/>
      </c>
      <c r="B49" s="84" t="str">
        <f>IFERROR(IF(INDEX(Mens!$A:$F,MATCH('Mens Results'!$E49,Mens!$F:$F,0),2)&gt;0,INDEX(Mens!$A:$F,MATCH('Mens Results'!$E49,Mens!$F:$F,0),2),""),"")</f>
        <v/>
      </c>
      <c r="C49" s="84" t="str">
        <f>IFERROR(IF(INDEX(Mens!$A:$F,MATCH('Mens Results'!$E49,Mens!$F:$F,0),3)&gt;0,INDEX(Mens!$A:$F,MATCH('Mens Results'!$E49,Mens!$F:$F,0),3),""),"")</f>
        <v/>
      </c>
      <c r="D49" s="85" t="str">
        <f>IFERROR(IF(AND(SMALL(Mens!F:F,L49)&gt;1000,SMALL(Mens!F:F,L49)&lt;3000),"nt",IF(SMALL(Mens!F:F,L49)&gt;3000,"",SMALL(Mens!F:F,L49))),"")</f>
        <v/>
      </c>
      <c r="E49" s="115" t="str">
        <f>IF(D49="nt",IFERROR(SMALL(Mens!F:F,L49),""),IF(D49&gt;3000,"",IFERROR(SMALL(Mens!F:F,L49),"")))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192">
        <v>48</v>
      </c>
    </row>
    <row r="50" spans="1:12">
      <c r="A50" s="18" t="str">
        <f>IFERROR(IF(INDEX(Mens!$A:$F,MATCH('Mens Results'!$E50,Mens!$F:$F,0),1)&gt;0,INDEX(Mens!$A:$F,MATCH('Mens Results'!$E50,Mens!$F:$F,0),1),""),"")</f>
        <v/>
      </c>
      <c r="B50" s="84" t="str">
        <f>IFERROR(IF(INDEX(Mens!$A:$F,MATCH('Mens Results'!$E50,Mens!$F:$F,0),2)&gt;0,INDEX(Mens!$A:$F,MATCH('Mens Results'!$E50,Mens!$F:$F,0),2),""),"")</f>
        <v/>
      </c>
      <c r="C50" s="84" t="str">
        <f>IFERROR(IF(INDEX(Mens!$A:$F,MATCH('Mens Results'!$E50,Mens!$F:$F,0),3)&gt;0,INDEX(Mens!$A:$F,MATCH('Mens Results'!$E50,Mens!$F:$F,0),3),""),"")</f>
        <v/>
      </c>
      <c r="D50" s="85" t="str">
        <f>IFERROR(IF(AND(SMALL(Mens!F:F,L50)&gt;1000,SMALL(Mens!F:F,L50)&lt;3000),"nt",IF(SMALL(Mens!F:F,L50)&gt;3000,"",SMALL(Mens!F:F,L50))),"")</f>
        <v/>
      </c>
      <c r="E50" s="115" t="str">
        <f>IF(D50="nt",IFERROR(SMALL(Mens!F:F,L50),""),IF(D50&gt;3000,"",IFERROR(SMALL(Mens!F:F,L50),"")))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192">
        <v>49</v>
      </c>
    </row>
    <row r="51" spans="1:12">
      <c r="A51" s="18" t="str">
        <f>IFERROR(IF(INDEX(Mens!$A:$F,MATCH('Mens Results'!$E51,Mens!$F:$F,0),1)&gt;0,INDEX(Mens!$A:$F,MATCH('Mens Results'!$E51,Mens!$F:$F,0),1),""),"")</f>
        <v/>
      </c>
      <c r="B51" s="84" t="str">
        <f>IFERROR(IF(INDEX(Mens!$A:$F,MATCH('Mens Results'!$E51,Mens!$F:$F,0),2)&gt;0,INDEX(Mens!$A:$F,MATCH('Mens Results'!$E51,Mens!$F:$F,0),2),""),"")</f>
        <v/>
      </c>
      <c r="C51" s="84" t="str">
        <f>IFERROR(IF(INDEX(Mens!$A:$F,MATCH('Mens Results'!$E51,Mens!$F:$F,0),3)&gt;0,INDEX(Mens!$A:$F,MATCH('Mens Results'!$E51,Mens!$F:$F,0),3),""),"")</f>
        <v/>
      </c>
      <c r="D51" s="85" t="str">
        <f>IFERROR(IF(AND(SMALL(Mens!F:F,L51)&gt;1000,SMALL(Mens!F:F,L51)&lt;3000),"nt",IF(SMALL(Mens!F:F,L51)&gt;3000,"",SMALL(Mens!F:F,L51))),"")</f>
        <v/>
      </c>
      <c r="E51" s="115" t="str">
        <f>IF(D51="nt",IFERROR(SMALL(Mens!F:F,L51),""),IF(D51&gt;3000,"",IFERROR(SMALL(Mens!F:F,L51),"")))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192">
        <v>50</v>
      </c>
    </row>
    <row r="52" spans="1:12">
      <c r="A52" s="18" t="str">
        <f>IFERROR(IF(INDEX(Mens!$A:$F,MATCH('Mens Results'!$E52,Mens!$F:$F,0),1)&gt;0,INDEX(Mens!$A:$F,MATCH('Mens Results'!$E52,Mens!$F:$F,0),1),""),"")</f>
        <v/>
      </c>
      <c r="B52" s="84" t="str">
        <f>IFERROR(IF(INDEX(Mens!$A:$F,MATCH('Mens Results'!$E52,Mens!$F:$F,0),2)&gt;0,INDEX(Mens!$A:$F,MATCH('Mens Results'!$E52,Mens!$F:$F,0),2),""),"")</f>
        <v/>
      </c>
      <c r="C52" s="84" t="str">
        <f>IFERROR(IF(INDEX(Mens!$A:$F,MATCH('Mens Results'!$E52,Mens!$F:$F,0),3)&gt;0,INDEX(Mens!$A:$F,MATCH('Mens Results'!$E52,Mens!$F:$F,0),3),""),"")</f>
        <v/>
      </c>
      <c r="D52" s="85" t="str">
        <f>IFERROR(IF(AND(SMALL(Mens!F:F,L52)&gt;1000,SMALL(Mens!F:F,L52)&lt;3000),"nt",IF(SMALL(Mens!F:F,L52)&gt;3000,"",SMALL(Mens!F:F,L52))),"")</f>
        <v/>
      </c>
      <c r="E52" s="115" t="str">
        <f>IF(D52="nt",IFERROR(SMALL(Mens!F:F,L52),""),IF(D52&gt;3000,"",IFERROR(SMALL(Mens!F:F,L52),"")))</f>
        <v/>
      </c>
      <c r="G52" s="91" t="str">
        <f t="shared" si="1"/>
        <v/>
      </c>
      <c r="J52" s="162"/>
      <c r="K52" s="121"/>
      <c r="L52" s="192">
        <v>51</v>
      </c>
    </row>
    <row r="53" spans="1:12">
      <c r="A53" s="18" t="str">
        <f>IFERROR(IF(INDEX(Mens!$A:$F,MATCH('Mens Results'!$E53,Mens!$F:$F,0),1)&gt;0,INDEX(Mens!$A:$F,MATCH('Mens Results'!$E53,Mens!$F:$F,0),1),""),"")</f>
        <v/>
      </c>
      <c r="B53" s="84" t="str">
        <f>IFERROR(IF(INDEX(Mens!$A:$F,MATCH('Mens Results'!$E53,Mens!$F:$F,0),2)&gt;0,INDEX(Mens!$A:$F,MATCH('Mens Results'!$E53,Mens!$F:$F,0),2),""),"")</f>
        <v/>
      </c>
      <c r="C53" s="84" t="str">
        <f>IFERROR(IF(INDEX(Mens!$A:$F,MATCH('Mens Results'!$E53,Mens!$F:$F,0),3)&gt;0,INDEX(Mens!$A:$F,MATCH('Mens Results'!$E53,Mens!$F:$F,0),3),""),"")</f>
        <v/>
      </c>
      <c r="D53" s="85" t="str">
        <f>IFERROR(IF(AND(SMALL(Mens!F:F,L53)&gt;1000,SMALL(Mens!F:F,L53)&lt;3000),"nt",IF(SMALL(Mens!F:F,L53)&gt;3000,"",SMALL(Mens!F:F,L53))),"")</f>
        <v/>
      </c>
      <c r="E53" s="115" t="str">
        <f>IF(D53="nt",IFERROR(SMALL(Mens!F:F,L53),""),IF(D53&gt;3000,"",IFERROR(SMALL(Mens!F:F,L53),"")))</f>
        <v/>
      </c>
      <c r="G53" s="91" t="str">
        <f t="shared" si="1"/>
        <v/>
      </c>
      <c r="J53" s="162"/>
      <c r="K53" s="121"/>
      <c r="L53" s="192">
        <v>52</v>
      </c>
    </row>
    <row r="54" spans="1:12">
      <c r="A54" s="18" t="str">
        <f>IFERROR(IF(INDEX(Mens!$A:$F,MATCH('Mens Results'!$E54,Mens!$F:$F,0),1)&gt;0,INDEX(Mens!$A:$F,MATCH('Mens Results'!$E54,Mens!$F:$F,0),1),""),"")</f>
        <v/>
      </c>
      <c r="B54" s="84" t="str">
        <f>IFERROR(IF(INDEX(Mens!$A:$F,MATCH('Mens Results'!$E54,Mens!$F:$F,0),2)&gt;0,INDEX(Mens!$A:$F,MATCH('Mens Results'!$E54,Mens!$F:$F,0),2),""),"")</f>
        <v/>
      </c>
      <c r="C54" s="84" t="str">
        <f>IFERROR(IF(INDEX(Mens!$A:$F,MATCH('Mens Results'!$E54,Mens!$F:$F,0),3)&gt;0,INDEX(Mens!$A:$F,MATCH('Mens Results'!$E54,Mens!$F:$F,0),3),""),"")</f>
        <v/>
      </c>
      <c r="D54" s="85" t="str">
        <f>IFERROR(IF(AND(SMALL(Mens!F:F,L54)&gt;1000,SMALL(Mens!F:F,L54)&lt;3000),"nt",IF(SMALL(Mens!F:F,L54)&gt;3000,"",SMALL(Mens!F:F,L54))),"")</f>
        <v/>
      </c>
      <c r="E54" s="115" t="str">
        <f>IF(D54="nt",IFERROR(SMALL(Mens!F:F,L54),""),IF(D54&gt;3000,"",IFERROR(SMALL(Mens!F:F,L54),"")))</f>
        <v/>
      </c>
      <c r="G54" s="91" t="str">
        <f t="shared" si="1"/>
        <v/>
      </c>
      <c r="J54" s="162"/>
      <c r="K54" s="121"/>
      <c r="L54" s="192">
        <v>53</v>
      </c>
    </row>
    <row r="55" spans="1:12">
      <c r="A55" s="18" t="str">
        <f>IFERROR(IF(INDEX(Mens!$A:$F,MATCH('Mens Results'!$E55,Mens!$F:$F,0),1)&gt;0,INDEX(Mens!$A:$F,MATCH('Mens Results'!$E55,Mens!$F:$F,0),1),""),"")</f>
        <v/>
      </c>
      <c r="B55" s="84" t="str">
        <f>IFERROR(IF(INDEX(Mens!$A:$F,MATCH('Mens Results'!$E55,Mens!$F:$F,0),2)&gt;0,INDEX(Mens!$A:$F,MATCH('Mens Results'!$E55,Mens!$F:$F,0),2),""),"")</f>
        <v/>
      </c>
      <c r="C55" s="84" t="str">
        <f>IFERROR(IF(INDEX(Mens!$A:$F,MATCH('Mens Results'!$E55,Mens!$F:$F,0),3)&gt;0,INDEX(Mens!$A:$F,MATCH('Mens Results'!$E55,Mens!$F:$F,0),3),""),"")</f>
        <v/>
      </c>
      <c r="D55" s="85" t="str">
        <f>IFERROR(IF(AND(SMALL(Mens!F:F,L55)&gt;1000,SMALL(Mens!F:F,L55)&lt;3000),"nt",IF(SMALL(Mens!F:F,L55)&gt;3000,"",SMALL(Mens!F:F,L55))),"")</f>
        <v/>
      </c>
      <c r="E55" s="115" t="str">
        <f>IF(D55="nt",IFERROR(SMALL(Mens!F:F,L55),""),IF(D55&gt;3000,"",IFERROR(SMALL(Mens!F:F,L55),"")))</f>
        <v/>
      </c>
      <c r="G55" s="91" t="str">
        <f t="shared" si="1"/>
        <v/>
      </c>
      <c r="J55" s="162"/>
      <c r="K55" s="121"/>
      <c r="L55" s="192">
        <v>54</v>
      </c>
    </row>
    <row r="56" spans="1:12">
      <c r="A56" s="18" t="str">
        <f>IFERROR(IF(INDEX(Mens!$A:$F,MATCH('Mens Results'!$E56,Mens!$F:$F,0),1)&gt;0,INDEX(Mens!$A:$F,MATCH('Mens Results'!$E56,Mens!$F:$F,0),1),""),"")</f>
        <v/>
      </c>
      <c r="B56" s="84" t="str">
        <f>IFERROR(IF(INDEX(Mens!$A:$F,MATCH('Mens Results'!$E56,Mens!$F:$F,0),2)&gt;0,INDEX(Mens!$A:$F,MATCH('Mens Results'!$E56,Mens!$F:$F,0),2),""),"")</f>
        <v/>
      </c>
      <c r="C56" s="84" t="str">
        <f>IFERROR(IF(INDEX(Mens!$A:$F,MATCH('Mens Results'!$E56,Mens!$F:$F,0),3)&gt;0,INDEX(Mens!$A:$F,MATCH('Mens Results'!$E56,Mens!$F:$F,0),3),""),"")</f>
        <v/>
      </c>
      <c r="D56" s="85" t="str">
        <f>IFERROR(IF(AND(SMALL(Mens!F:F,L56)&gt;1000,SMALL(Mens!F:F,L56)&lt;3000),"nt",IF(SMALL(Mens!F:F,L56)&gt;3000,"",SMALL(Mens!F:F,L56))),"")</f>
        <v/>
      </c>
      <c r="E56" s="115" t="str">
        <f>IF(D56="nt",IFERROR(SMALL(Mens!F:F,L56),""),IF(D56&gt;3000,"",IFERROR(SMALL(Mens!F:F,L56),"")))</f>
        <v/>
      </c>
      <c r="G56" s="91" t="str">
        <f t="shared" si="1"/>
        <v/>
      </c>
      <c r="J56" s="162"/>
      <c r="K56" s="121"/>
      <c r="L56" s="192">
        <v>55</v>
      </c>
    </row>
    <row r="57" spans="1:12">
      <c r="A57" s="18" t="str">
        <f>IFERROR(IF(INDEX(Mens!$A:$F,MATCH('Mens Results'!$E57,Mens!$F:$F,0),1)&gt;0,INDEX(Mens!$A:$F,MATCH('Mens Results'!$E57,Mens!$F:$F,0),1),""),"")</f>
        <v/>
      </c>
      <c r="B57" s="84" t="str">
        <f>IFERROR(IF(INDEX(Mens!$A:$F,MATCH('Mens Results'!$E57,Mens!$F:$F,0),2)&gt;0,INDEX(Mens!$A:$F,MATCH('Mens Results'!$E57,Mens!$F:$F,0),2),""),"")</f>
        <v/>
      </c>
      <c r="C57" s="84" t="str">
        <f>IFERROR(IF(INDEX(Mens!$A:$F,MATCH('Mens Results'!$E57,Mens!$F:$F,0),3)&gt;0,INDEX(Mens!$A:$F,MATCH('Mens Results'!$E57,Mens!$F:$F,0),3),""),"")</f>
        <v/>
      </c>
      <c r="D57" s="85" t="str">
        <f>IFERROR(IF(AND(SMALL(Mens!F:F,L57)&gt;1000,SMALL(Mens!F:F,L57)&lt;3000),"nt",IF(SMALL(Mens!F:F,L57)&gt;3000,"",SMALL(Mens!F:F,L57))),"")</f>
        <v/>
      </c>
      <c r="E57" s="115" t="str">
        <f>IF(D57="nt",IFERROR(SMALL(Mens!F:F,L57),""),IF(D57&gt;3000,"",IFERROR(SMALL(Mens!F:F,L57),"")))</f>
        <v/>
      </c>
      <c r="G57" s="91" t="str">
        <f t="shared" si="1"/>
        <v/>
      </c>
      <c r="J57" s="162"/>
      <c r="K57" s="121"/>
      <c r="L57" s="192">
        <v>56</v>
      </c>
    </row>
    <row r="58" spans="1:12">
      <c r="A58" s="18" t="str">
        <f>IFERROR(IF(INDEX(Mens!$A:$F,MATCH('Mens Results'!$E58,Mens!$F:$F,0),1)&gt;0,INDEX(Mens!$A:$F,MATCH('Mens Results'!$E58,Mens!$F:$F,0),1),""),"")</f>
        <v/>
      </c>
      <c r="B58" s="84" t="str">
        <f>IFERROR(IF(INDEX(Mens!$A:$F,MATCH('Mens Results'!$E58,Mens!$F:$F,0),2)&gt;0,INDEX(Mens!$A:$F,MATCH('Mens Results'!$E58,Mens!$F:$F,0),2),""),"")</f>
        <v/>
      </c>
      <c r="C58" s="84" t="str">
        <f>IFERROR(IF(INDEX(Mens!$A:$F,MATCH('Mens Results'!$E58,Mens!$F:$F,0),3)&gt;0,INDEX(Mens!$A:$F,MATCH('Mens Results'!$E58,Mens!$F:$F,0),3),""),"")</f>
        <v/>
      </c>
      <c r="D58" s="85" t="str">
        <f>IFERROR(IF(AND(SMALL(Mens!F:F,L58)&gt;1000,SMALL(Mens!F:F,L58)&lt;3000),"nt",IF(SMALL(Mens!F:F,L58)&gt;3000,"",SMALL(Mens!F:F,L58))),"")</f>
        <v/>
      </c>
      <c r="E58" s="115" t="str">
        <f>IF(D58="nt",IFERROR(SMALL(Mens!F:F,L58),""),IF(D58&gt;3000,"",IFERROR(SMALL(Mens!F:F,L58),"")))</f>
        <v/>
      </c>
      <c r="G58" s="91" t="str">
        <f t="shared" si="1"/>
        <v/>
      </c>
      <c r="J58" s="162"/>
      <c r="K58" s="121"/>
      <c r="L58" s="192">
        <v>57</v>
      </c>
    </row>
    <row r="59" spans="1:12">
      <c r="A59" s="18" t="str">
        <f>IFERROR(IF(INDEX(Mens!$A:$F,MATCH('Mens Results'!$E59,Mens!$F:$F,0),1)&gt;0,INDEX(Mens!$A:$F,MATCH('Mens Results'!$E59,Mens!$F:$F,0),1),""),"")</f>
        <v/>
      </c>
      <c r="B59" s="84" t="str">
        <f>IFERROR(IF(INDEX(Mens!$A:$F,MATCH('Mens Results'!$E59,Mens!$F:$F,0),2)&gt;0,INDEX(Mens!$A:$F,MATCH('Mens Results'!$E59,Mens!$F:$F,0),2),""),"")</f>
        <v/>
      </c>
      <c r="C59" s="84" t="str">
        <f>IFERROR(IF(INDEX(Mens!$A:$F,MATCH('Mens Results'!$E59,Mens!$F:$F,0),3)&gt;0,INDEX(Mens!$A:$F,MATCH('Mens Results'!$E59,Mens!$F:$F,0),3),""),"")</f>
        <v/>
      </c>
      <c r="D59" s="85" t="str">
        <f>IFERROR(IF(AND(SMALL(Mens!F:F,L59)&gt;1000,SMALL(Mens!F:F,L59)&lt;3000),"nt",IF(SMALL(Mens!F:F,L59)&gt;3000,"",SMALL(Mens!F:F,L59))),"")</f>
        <v/>
      </c>
      <c r="E59" s="115" t="str">
        <f>IF(D59="nt",IFERROR(SMALL(Mens!F:F,L59),""),IF(D59&gt;3000,"",IFERROR(SMALL(Mens!F:F,L59),"")))</f>
        <v/>
      </c>
      <c r="G59" s="91" t="str">
        <f t="shared" si="1"/>
        <v/>
      </c>
      <c r="J59" s="162"/>
      <c r="K59" s="121"/>
      <c r="L59" s="192">
        <v>58</v>
      </c>
    </row>
    <row r="60" spans="1:12">
      <c r="A60" s="18" t="str">
        <f>IFERROR(IF(INDEX(Mens!$A:$F,MATCH('Mens Results'!$E60,Mens!$F:$F,0),1)&gt;0,INDEX(Mens!$A:$F,MATCH('Mens Results'!$E60,Mens!$F:$F,0),1),""),"")</f>
        <v/>
      </c>
      <c r="B60" s="84" t="str">
        <f>IFERROR(IF(INDEX(Mens!$A:$F,MATCH('Mens Results'!$E60,Mens!$F:$F,0),2)&gt;0,INDEX(Mens!$A:$F,MATCH('Mens Results'!$E60,Mens!$F:$F,0),2),""),"")</f>
        <v/>
      </c>
      <c r="C60" s="84" t="str">
        <f>IFERROR(IF(INDEX(Mens!$A:$F,MATCH('Mens Results'!$E60,Mens!$F:$F,0),3)&gt;0,INDEX(Mens!$A:$F,MATCH('Mens Results'!$E60,Mens!$F:$F,0),3),""),"")</f>
        <v/>
      </c>
      <c r="D60" s="85" t="str">
        <f>IFERROR(IF(AND(SMALL(Mens!F:F,L60)&gt;1000,SMALL(Mens!F:F,L60)&lt;3000),"nt",IF(SMALL(Mens!F:F,L60)&gt;3000,"",SMALL(Mens!F:F,L60))),"")</f>
        <v/>
      </c>
      <c r="E60" s="115" t="str">
        <f>IF(D60="nt",IFERROR(SMALL(Mens!F:F,L60),""),IF(D60&gt;3000,"",IFERROR(SMALL(Mens!F:F,L60),"")))</f>
        <v/>
      </c>
      <c r="G60" s="91" t="str">
        <f t="shared" si="1"/>
        <v/>
      </c>
      <c r="J60" s="162"/>
      <c r="K60" s="121"/>
      <c r="L60" s="192">
        <v>59</v>
      </c>
    </row>
    <row r="61" spans="1:12">
      <c r="A61" s="18" t="str">
        <f>IFERROR(IF(INDEX(Mens!$A:$F,MATCH('Mens Results'!$E61,Mens!$F:$F,0),1)&gt;0,INDEX(Mens!$A:$F,MATCH('Mens Results'!$E61,Mens!$F:$F,0),1),""),"")</f>
        <v/>
      </c>
      <c r="B61" s="84" t="str">
        <f>IFERROR(IF(INDEX(Mens!$A:$F,MATCH('Mens Results'!$E61,Mens!$F:$F,0),2)&gt;0,INDEX(Mens!$A:$F,MATCH('Mens Results'!$E61,Mens!$F:$F,0),2),""),"")</f>
        <v/>
      </c>
      <c r="C61" s="84" t="str">
        <f>IFERROR(IF(INDEX(Mens!$A:$F,MATCH('Mens Results'!$E61,Mens!$F:$F,0),3)&gt;0,INDEX(Mens!$A:$F,MATCH('Mens Results'!$E61,Mens!$F:$F,0),3),""),"")</f>
        <v/>
      </c>
      <c r="D61" s="85" t="str">
        <f>IFERROR(IF(AND(SMALL(Mens!F:F,L61)&gt;1000,SMALL(Mens!F:F,L61)&lt;3000),"nt",IF(SMALL(Mens!F:F,L61)&gt;3000,"",SMALL(Mens!F:F,L61))),"")</f>
        <v/>
      </c>
      <c r="E61" s="115" t="str">
        <f>IF(D61="nt",IFERROR(SMALL(Mens!F:F,L61),""),IF(D61&gt;3000,"",IFERROR(SMALL(Mens!F:F,L61),"")))</f>
        <v/>
      </c>
      <c r="G61" s="91" t="str">
        <f t="shared" si="1"/>
        <v/>
      </c>
      <c r="J61" s="162"/>
      <c r="K61" s="121"/>
      <c r="L61" s="192">
        <v>60</v>
      </c>
    </row>
    <row r="62" spans="1:12">
      <c r="A62" s="18" t="str">
        <f>IFERROR(IF(INDEX(Mens!$A:$F,MATCH('Mens Results'!$E62,Mens!$F:$F,0),1)&gt;0,INDEX(Mens!$A:$F,MATCH('Mens Results'!$E62,Mens!$F:$F,0),1),""),"")</f>
        <v/>
      </c>
      <c r="B62" s="84" t="str">
        <f>IFERROR(IF(INDEX(Mens!$A:$F,MATCH('Mens Results'!$E62,Mens!$F:$F,0),2)&gt;0,INDEX(Mens!$A:$F,MATCH('Mens Results'!$E62,Mens!$F:$F,0),2),""),"")</f>
        <v/>
      </c>
      <c r="C62" s="84" t="str">
        <f>IFERROR(IF(INDEX(Mens!$A:$F,MATCH('Mens Results'!$E62,Mens!$F:$F,0),3)&gt;0,INDEX(Mens!$A:$F,MATCH('Mens Results'!$E62,Mens!$F:$F,0),3),""),"")</f>
        <v/>
      </c>
      <c r="D62" s="85" t="str">
        <f>IFERROR(IF(AND(SMALL(Mens!F:F,L62)&gt;1000,SMALL(Mens!F:F,L62)&lt;3000),"nt",IF(SMALL(Mens!F:F,L62)&gt;3000,"",SMALL(Mens!F:F,L62))),"")</f>
        <v/>
      </c>
      <c r="E62" s="115" t="str">
        <f>IF(D62="nt",IFERROR(SMALL(Mens!F:F,L62),""),IF(D62&gt;3000,"",IFERROR(SMALL(Mens!F:F,L62),"")))</f>
        <v/>
      </c>
      <c r="G62" s="91" t="str">
        <f t="shared" si="1"/>
        <v/>
      </c>
      <c r="J62" s="162"/>
      <c r="K62" s="121"/>
      <c r="L62" s="192">
        <v>61</v>
      </c>
    </row>
    <row r="63" spans="1:12">
      <c r="A63" s="18" t="str">
        <f>IFERROR(IF(INDEX(Mens!$A:$F,MATCH('Mens Results'!$E63,Mens!$F:$F,0),1)&gt;0,INDEX(Mens!$A:$F,MATCH('Mens Results'!$E63,Mens!$F:$F,0),1),""),"")</f>
        <v/>
      </c>
      <c r="B63" s="84" t="str">
        <f>IFERROR(IF(INDEX(Mens!$A:$F,MATCH('Mens Results'!$E63,Mens!$F:$F,0),2)&gt;0,INDEX(Mens!$A:$F,MATCH('Mens Results'!$E63,Mens!$F:$F,0),2),""),"")</f>
        <v/>
      </c>
      <c r="C63" s="84" t="str">
        <f>IFERROR(IF(INDEX(Mens!$A:$F,MATCH('Mens Results'!$E63,Mens!$F:$F,0),3)&gt;0,INDEX(Mens!$A:$F,MATCH('Mens Results'!$E63,Mens!$F:$F,0),3),""),"")</f>
        <v/>
      </c>
      <c r="D63" s="85" t="str">
        <f>IFERROR(IF(AND(SMALL(Mens!F:F,L63)&gt;1000,SMALL(Mens!F:F,L63)&lt;3000),"nt",IF(SMALL(Mens!F:F,L63)&gt;3000,"",SMALL(Mens!F:F,L63))),"")</f>
        <v/>
      </c>
      <c r="E63" s="115" t="str">
        <f>IF(D63="nt",IFERROR(SMALL(Mens!F:F,L63),""),IF(D63&gt;3000,"",IFERROR(SMALL(Mens!F:F,L63),"")))</f>
        <v/>
      </c>
      <c r="G63" s="91" t="str">
        <f t="shared" si="1"/>
        <v/>
      </c>
      <c r="J63" s="162"/>
      <c r="K63" s="121"/>
      <c r="L63" s="192">
        <v>62</v>
      </c>
    </row>
    <row r="64" spans="1:12">
      <c r="A64" s="18" t="str">
        <f>IFERROR(IF(INDEX(Mens!$A:$F,MATCH('Mens Results'!$E64,Mens!$F:$F,0),1)&gt;0,INDEX(Mens!$A:$F,MATCH('Mens Results'!$E64,Mens!$F:$F,0),1),""),"")</f>
        <v/>
      </c>
      <c r="B64" s="84" t="str">
        <f>IFERROR(IF(INDEX(Mens!$A:$F,MATCH('Mens Results'!$E64,Mens!$F:$F,0),2)&gt;0,INDEX(Mens!$A:$F,MATCH('Mens Results'!$E64,Mens!$F:$F,0),2),""),"")</f>
        <v/>
      </c>
      <c r="C64" s="84" t="str">
        <f>IFERROR(IF(INDEX(Mens!$A:$F,MATCH('Mens Results'!$E64,Mens!$F:$F,0),3)&gt;0,INDEX(Mens!$A:$F,MATCH('Mens Results'!$E64,Mens!$F:$F,0),3),""),"")</f>
        <v/>
      </c>
      <c r="D64" s="85" t="str">
        <f>IFERROR(IF(AND(SMALL(Mens!F:F,L64)&gt;1000,SMALL(Mens!F:F,L64)&lt;3000),"nt",IF(SMALL(Mens!F:F,L64)&gt;3000,"",SMALL(Mens!F:F,L64))),"")</f>
        <v/>
      </c>
      <c r="E64" s="115" t="str">
        <f>IF(D64="nt",IFERROR(SMALL(Mens!F:F,L64),""),IF(D64&gt;3000,"",IFERROR(SMALL(Mens!F:F,L64),"")))</f>
        <v/>
      </c>
      <c r="G64" s="91" t="str">
        <f t="shared" si="1"/>
        <v/>
      </c>
      <c r="J64" s="162"/>
      <c r="K64" s="121"/>
      <c r="L64" s="192">
        <v>63</v>
      </c>
    </row>
    <row r="65" spans="1:12">
      <c r="A65" s="18" t="str">
        <f>IFERROR(IF(INDEX(Mens!$A:$F,MATCH('Mens Results'!$E65,Mens!$F:$F,0),1)&gt;0,INDEX(Mens!$A:$F,MATCH('Mens Results'!$E65,Mens!$F:$F,0),1),""),"")</f>
        <v/>
      </c>
      <c r="B65" s="84" t="str">
        <f>IFERROR(IF(INDEX(Mens!$A:$F,MATCH('Mens Results'!$E65,Mens!$F:$F,0),2)&gt;0,INDEX(Mens!$A:$F,MATCH('Mens Results'!$E65,Mens!$F:$F,0),2),""),"")</f>
        <v/>
      </c>
      <c r="C65" s="84" t="str">
        <f>IFERROR(IF(INDEX(Mens!$A:$F,MATCH('Mens Results'!$E65,Mens!$F:$F,0),3)&gt;0,INDEX(Mens!$A:$F,MATCH('Mens Results'!$E65,Mens!$F:$F,0),3),""),"")</f>
        <v/>
      </c>
      <c r="D65" s="85" t="str">
        <f>IFERROR(IF(AND(SMALL(Mens!F:F,L65)&gt;1000,SMALL(Mens!F:F,L65)&lt;3000),"nt",IF(SMALL(Mens!F:F,L65)&gt;3000,"",SMALL(Mens!F:F,L65))),"")</f>
        <v/>
      </c>
      <c r="E65" s="115" t="str">
        <f>IF(D65="nt",IFERROR(SMALL(Mens!F:F,L65),""),IF(D65&gt;3000,"",IFERROR(SMALL(Mens!F:F,L65),"")))</f>
        <v/>
      </c>
      <c r="G65" s="91" t="str">
        <f t="shared" si="1"/>
        <v/>
      </c>
      <c r="J65" s="162"/>
      <c r="K65" s="121"/>
      <c r="L65" s="192">
        <v>64</v>
      </c>
    </row>
    <row r="66" spans="1:12">
      <c r="A66" s="18" t="str">
        <f>IFERROR(IF(INDEX(Mens!$A:$F,MATCH('Mens Results'!$E66,Mens!$F:$F,0),1)&gt;0,INDEX(Mens!$A:$F,MATCH('Mens Results'!$E66,Mens!$F:$F,0),1),""),"")</f>
        <v/>
      </c>
      <c r="B66" s="84" t="str">
        <f>IFERROR(IF(INDEX(Mens!$A:$F,MATCH('Mens Results'!$E66,Mens!$F:$F,0),2)&gt;0,INDEX(Mens!$A:$F,MATCH('Mens Results'!$E66,Mens!$F:$F,0),2),""),"")</f>
        <v/>
      </c>
      <c r="C66" s="84" t="str">
        <f>IFERROR(IF(INDEX(Mens!$A:$F,MATCH('Mens Results'!$E66,Mens!$F:$F,0),3)&gt;0,INDEX(Mens!$A:$F,MATCH('Mens Results'!$E66,Mens!$F:$F,0),3),""),"")</f>
        <v/>
      </c>
      <c r="D66" s="85" t="str">
        <f>IFERROR(IF(AND(SMALL(Mens!F:F,L66)&gt;1000,SMALL(Mens!F:F,L66)&lt;3000),"nt",IF(SMALL(Mens!F:F,L66)&gt;3000,"",SMALL(Mens!F:F,L66))),"")</f>
        <v/>
      </c>
      <c r="E66" s="115" t="str">
        <f>IF(D66="nt",IFERROR(SMALL(Mens!F:F,L66),""),IF(D66&gt;3000,"",IFERROR(SMALL(Mens!F:F,L66),"")))</f>
        <v/>
      </c>
      <c r="G66" s="91" t="str">
        <f t="shared" si="1"/>
        <v/>
      </c>
      <c r="J66" s="162"/>
      <c r="K66" s="121"/>
      <c r="L66" s="192">
        <v>65</v>
      </c>
    </row>
    <row r="67" spans="1:12">
      <c r="A67" s="18" t="str">
        <f>IFERROR(IF(INDEX(Mens!$A:$F,MATCH('Mens Results'!$E67,Mens!$F:$F,0),1)&gt;0,INDEX(Mens!$A:$F,MATCH('Mens Results'!$E67,Mens!$F:$F,0),1),""),"")</f>
        <v/>
      </c>
      <c r="B67" s="84" t="str">
        <f>IFERROR(IF(INDEX(Mens!$A:$F,MATCH('Mens Results'!$E67,Mens!$F:$F,0),2)&gt;0,INDEX(Mens!$A:$F,MATCH('Mens Results'!$E67,Mens!$F:$F,0),2),""),"")</f>
        <v/>
      </c>
      <c r="C67" s="84" t="str">
        <f>IFERROR(IF(INDEX(Mens!$A:$F,MATCH('Mens Results'!$E67,Mens!$F:$F,0),3)&gt;0,INDEX(Mens!$A:$F,MATCH('Mens Results'!$E67,Mens!$F:$F,0),3),""),"")</f>
        <v/>
      </c>
      <c r="D67" s="85" t="str">
        <f>IFERROR(IF(AND(SMALL(Mens!F:F,L67)&gt;1000,SMALL(Mens!F:F,L67)&lt;3000),"nt",IF(SMALL(Mens!F:F,L67)&gt;3000,"",SMALL(Mens!F:F,L67))),"")</f>
        <v/>
      </c>
      <c r="E67" s="115" t="str">
        <f>IF(D67="nt",IFERROR(SMALL(Mens!F:F,L67),""),IF(D67&gt;3000,"",IFERROR(SMALL(Mens!F:F,L67),"")))</f>
        <v/>
      </c>
      <c r="G67" s="91" t="str">
        <f t="shared" ref="G67:G130" si="2">IFERROR(VLOOKUP(D67,$H$3:$I$7,2,FALSE),"")</f>
        <v/>
      </c>
      <c r="J67" s="162"/>
      <c r="K67" s="121"/>
      <c r="L67" s="192">
        <v>66</v>
      </c>
    </row>
    <row r="68" spans="1:12">
      <c r="A68" s="18" t="str">
        <f>IFERROR(IF(INDEX(Mens!$A:$F,MATCH('Mens Results'!$E68,Mens!$F:$F,0),1)&gt;0,INDEX(Mens!$A:$F,MATCH('Mens Results'!$E68,Mens!$F:$F,0),1),""),"")</f>
        <v/>
      </c>
      <c r="B68" s="84" t="str">
        <f>IFERROR(IF(INDEX(Mens!$A:$F,MATCH('Mens Results'!$E68,Mens!$F:$F,0),2)&gt;0,INDEX(Mens!$A:$F,MATCH('Mens Results'!$E68,Mens!$F:$F,0),2),""),"")</f>
        <v/>
      </c>
      <c r="C68" s="84" t="str">
        <f>IFERROR(IF(INDEX(Mens!$A:$F,MATCH('Mens Results'!$E68,Mens!$F:$F,0),3)&gt;0,INDEX(Mens!$A:$F,MATCH('Mens Results'!$E68,Mens!$F:$F,0),3),""),"")</f>
        <v/>
      </c>
      <c r="D68" s="85" t="str">
        <f>IFERROR(IF(AND(SMALL(Mens!F:F,L68)&gt;1000,SMALL(Mens!F:F,L68)&lt;3000),"nt",IF(SMALL(Mens!F:F,L68)&gt;3000,"",SMALL(Mens!F:F,L68))),"")</f>
        <v/>
      </c>
      <c r="E68" s="115" t="str">
        <f>IF(D68="nt",IFERROR(SMALL(Mens!F:F,L68),""),IF(D68&gt;3000,"",IFERROR(SMALL(Mens!F:F,L68),"")))</f>
        <v/>
      </c>
      <c r="G68" s="91" t="str">
        <f t="shared" si="2"/>
        <v/>
      </c>
      <c r="J68" s="162"/>
      <c r="K68" s="121"/>
      <c r="L68" s="192">
        <v>67</v>
      </c>
    </row>
    <row r="69" spans="1:12">
      <c r="A69" s="18" t="str">
        <f>IFERROR(IF(INDEX(Mens!$A:$F,MATCH('Mens Results'!$E69,Mens!$F:$F,0),1)&gt;0,INDEX(Mens!$A:$F,MATCH('Mens Results'!$E69,Mens!$F:$F,0),1),""),"")</f>
        <v/>
      </c>
      <c r="B69" s="84" t="str">
        <f>IFERROR(IF(INDEX(Mens!$A:$F,MATCH('Mens Results'!$E69,Mens!$F:$F,0),2)&gt;0,INDEX(Mens!$A:$F,MATCH('Mens Results'!$E69,Mens!$F:$F,0),2),""),"")</f>
        <v/>
      </c>
      <c r="C69" s="84" t="str">
        <f>IFERROR(IF(INDEX(Mens!$A:$F,MATCH('Mens Results'!$E69,Mens!$F:$F,0),3)&gt;0,INDEX(Mens!$A:$F,MATCH('Mens Results'!$E69,Mens!$F:$F,0),3),""),"")</f>
        <v/>
      </c>
      <c r="D69" s="85" t="str">
        <f>IFERROR(IF(AND(SMALL(Mens!F:F,L69)&gt;1000,SMALL(Mens!F:F,L69)&lt;3000),"nt",IF(SMALL(Mens!F:F,L69)&gt;3000,"",SMALL(Mens!F:F,L69))),"")</f>
        <v/>
      </c>
      <c r="E69" s="115" t="str">
        <f>IF(D69="nt",IFERROR(SMALL(Mens!F:F,L69),""),IF(D69&gt;3000,"",IFERROR(SMALL(Mens!F:F,L69),"")))</f>
        <v/>
      </c>
      <c r="G69" s="91" t="str">
        <f t="shared" si="2"/>
        <v/>
      </c>
      <c r="J69" s="162"/>
      <c r="K69" s="121"/>
      <c r="L69" s="192">
        <v>68</v>
      </c>
    </row>
    <row r="70" spans="1:12">
      <c r="A70" s="18" t="str">
        <f>IFERROR(IF(INDEX(Mens!$A:$F,MATCH('Mens Results'!$E70,Mens!$F:$F,0),1)&gt;0,INDEX(Mens!$A:$F,MATCH('Mens Results'!$E70,Mens!$F:$F,0),1),""),"")</f>
        <v/>
      </c>
      <c r="B70" s="84" t="str">
        <f>IFERROR(IF(INDEX(Mens!$A:$F,MATCH('Mens Results'!$E70,Mens!$F:$F,0),2)&gt;0,INDEX(Mens!$A:$F,MATCH('Mens Results'!$E70,Mens!$F:$F,0),2),""),"")</f>
        <v/>
      </c>
      <c r="C70" s="84" t="str">
        <f>IFERROR(IF(INDEX(Mens!$A:$F,MATCH('Mens Results'!$E70,Mens!$F:$F,0),3)&gt;0,INDEX(Mens!$A:$F,MATCH('Mens Results'!$E70,Mens!$F:$F,0),3),""),"")</f>
        <v/>
      </c>
      <c r="D70" s="85" t="str">
        <f>IFERROR(IF(AND(SMALL(Mens!F:F,L70)&gt;1000,SMALL(Mens!F:F,L70)&lt;3000),"nt",IF(SMALL(Mens!F:F,L70)&gt;3000,"",SMALL(Mens!F:F,L70))),"")</f>
        <v/>
      </c>
      <c r="E70" s="115" t="str">
        <f>IF(D70="nt",IFERROR(SMALL(Mens!F:F,L70),""),IF(D70&gt;3000,"",IFERROR(SMALL(Mens!F:F,L70),"")))</f>
        <v/>
      </c>
      <c r="G70" s="91" t="str">
        <f t="shared" si="2"/>
        <v/>
      </c>
      <c r="J70" s="162"/>
      <c r="K70" s="121"/>
      <c r="L70" s="192">
        <v>69</v>
      </c>
    </row>
    <row r="71" spans="1:12">
      <c r="A71" s="18" t="str">
        <f>IFERROR(IF(INDEX(Mens!$A:$F,MATCH('Mens Results'!$E71,Mens!$F:$F,0),1)&gt;0,INDEX(Mens!$A:$F,MATCH('Mens Results'!$E71,Mens!$F:$F,0),1),""),"")</f>
        <v/>
      </c>
      <c r="B71" s="84" t="str">
        <f>IFERROR(IF(INDEX(Mens!$A:$F,MATCH('Mens Results'!$E71,Mens!$F:$F,0),2)&gt;0,INDEX(Mens!$A:$F,MATCH('Mens Results'!$E71,Mens!$F:$F,0),2),""),"")</f>
        <v/>
      </c>
      <c r="C71" s="84" t="str">
        <f>IFERROR(IF(INDEX(Mens!$A:$F,MATCH('Mens Results'!$E71,Mens!$F:$F,0),3)&gt;0,INDEX(Mens!$A:$F,MATCH('Mens Results'!$E71,Mens!$F:$F,0),3),""),"")</f>
        <v/>
      </c>
      <c r="D71" s="85" t="str">
        <f>IFERROR(IF(AND(SMALL(Mens!F:F,L71)&gt;1000,SMALL(Mens!F:F,L71)&lt;3000),"nt",IF(SMALL(Mens!F:F,L71)&gt;3000,"",SMALL(Mens!F:F,L71))),"")</f>
        <v/>
      </c>
      <c r="E71" s="115" t="str">
        <f>IF(D71="nt",IFERROR(SMALL(Mens!F:F,L71),""),IF(D71&gt;3000,"",IFERROR(SMALL(Mens!F:F,L71),"")))</f>
        <v/>
      </c>
      <c r="G71" s="91" t="str">
        <f t="shared" si="2"/>
        <v/>
      </c>
      <c r="J71" s="162"/>
      <c r="K71" s="121"/>
      <c r="L71" s="192">
        <v>70</v>
      </c>
    </row>
    <row r="72" spans="1:12">
      <c r="A72" s="18" t="str">
        <f>IFERROR(IF(INDEX(Mens!$A:$F,MATCH('Mens Results'!$E72,Mens!$F:$F,0),1)&gt;0,INDEX(Mens!$A:$F,MATCH('Mens Results'!$E72,Mens!$F:$F,0),1),""),"")</f>
        <v/>
      </c>
      <c r="B72" s="84" t="str">
        <f>IFERROR(IF(INDEX(Mens!$A:$F,MATCH('Mens Results'!$E72,Mens!$F:$F,0),2)&gt;0,INDEX(Mens!$A:$F,MATCH('Mens Results'!$E72,Mens!$F:$F,0),2),""),"")</f>
        <v/>
      </c>
      <c r="C72" s="84" t="str">
        <f>IFERROR(IF(INDEX(Mens!$A:$F,MATCH('Mens Results'!$E72,Mens!$F:$F,0),3)&gt;0,INDEX(Mens!$A:$F,MATCH('Mens Results'!$E72,Mens!$F:$F,0),3),""),"")</f>
        <v/>
      </c>
      <c r="D72" s="85" t="str">
        <f>IFERROR(IF(AND(SMALL(Mens!F:F,L72)&gt;1000,SMALL(Mens!F:F,L72)&lt;3000),"nt",IF(SMALL(Mens!F:F,L72)&gt;3000,"",SMALL(Mens!F:F,L72))),"")</f>
        <v/>
      </c>
      <c r="E72" s="115" t="str">
        <f>IF(D72="nt",IFERROR(SMALL(Mens!F:F,L72),""),IF(D72&gt;3000,"",IFERROR(SMALL(Mens!F:F,L72),"")))</f>
        <v/>
      </c>
      <c r="G72" s="91" t="str">
        <f t="shared" si="2"/>
        <v/>
      </c>
      <c r="J72" s="162"/>
      <c r="K72" s="121"/>
      <c r="L72" s="192">
        <v>71</v>
      </c>
    </row>
    <row r="73" spans="1:12">
      <c r="A73" s="18" t="str">
        <f>IFERROR(IF(INDEX(Mens!$A:$F,MATCH('Mens Results'!$E73,Mens!$F:$F,0),1)&gt;0,INDEX(Mens!$A:$F,MATCH('Mens Results'!$E73,Mens!$F:$F,0),1),""),"")</f>
        <v/>
      </c>
      <c r="B73" s="84" t="str">
        <f>IFERROR(IF(INDEX(Mens!$A:$F,MATCH('Mens Results'!$E73,Mens!$F:$F,0),2)&gt;0,INDEX(Mens!$A:$F,MATCH('Mens Results'!$E73,Mens!$F:$F,0),2),""),"")</f>
        <v/>
      </c>
      <c r="C73" s="84" t="str">
        <f>IFERROR(IF(INDEX(Mens!$A:$F,MATCH('Mens Results'!$E73,Mens!$F:$F,0),3)&gt;0,INDEX(Mens!$A:$F,MATCH('Mens Results'!$E73,Mens!$F:$F,0),3),""),"")</f>
        <v/>
      </c>
      <c r="D73" s="85" t="str">
        <f>IFERROR(IF(AND(SMALL(Mens!F:F,L73)&gt;1000,SMALL(Mens!F:F,L73)&lt;3000),"nt",IF(SMALL(Mens!F:F,L73)&gt;3000,"",SMALL(Mens!F:F,L73))),"")</f>
        <v/>
      </c>
      <c r="E73" s="115" t="str">
        <f>IF(D73="nt",IFERROR(SMALL(Mens!F:F,L73),""),IF(D73&gt;3000,"",IFERROR(SMALL(Mens!F:F,L73),"")))</f>
        <v/>
      </c>
      <c r="G73" s="91" t="str">
        <f t="shared" si="2"/>
        <v/>
      </c>
      <c r="J73" s="162"/>
      <c r="K73" s="121"/>
      <c r="L73" s="192">
        <v>72</v>
      </c>
    </row>
    <row r="74" spans="1:12">
      <c r="A74" s="18" t="str">
        <f>IFERROR(IF(INDEX(Mens!$A:$F,MATCH('Mens Results'!$E74,Mens!$F:$F,0),1)&gt;0,INDEX(Mens!$A:$F,MATCH('Mens Results'!$E74,Mens!$F:$F,0),1),""),"")</f>
        <v/>
      </c>
      <c r="B74" s="84" t="str">
        <f>IFERROR(IF(INDEX(Mens!$A:$F,MATCH('Mens Results'!$E74,Mens!$F:$F,0),2)&gt;0,INDEX(Mens!$A:$F,MATCH('Mens Results'!$E74,Mens!$F:$F,0),2),""),"")</f>
        <v/>
      </c>
      <c r="C74" s="84" t="str">
        <f>IFERROR(IF(INDEX(Mens!$A:$F,MATCH('Mens Results'!$E74,Mens!$F:$F,0),3)&gt;0,INDEX(Mens!$A:$F,MATCH('Mens Results'!$E74,Mens!$F:$F,0),3),""),"")</f>
        <v/>
      </c>
      <c r="D74" s="85" t="str">
        <f>IFERROR(IF(AND(SMALL(Mens!F:F,L74)&gt;1000,SMALL(Mens!F:F,L74)&lt;3000),"nt",IF(SMALL(Mens!F:F,L74)&gt;3000,"",SMALL(Mens!F:F,L74))),"")</f>
        <v/>
      </c>
      <c r="E74" s="115" t="str">
        <f>IF(D74="nt",IFERROR(SMALL(Mens!F:F,L74),""),IF(D74&gt;3000,"",IFERROR(SMALL(Mens!F:F,L74),"")))</f>
        <v/>
      </c>
      <c r="G74" s="91" t="str">
        <f t="shared" si="2"/>
        <v/>
      </c>
      <c r="J74" s="162"/>
      <c r="K74" s="121"/>
      <c r="L74" s="192">
        <v>73</v>
      </c>
    </row>
    <row r="75" spans="1:12">
      <c r="A75" s="18" t="str">
        <f>IFERROR(IF(INDEX(Mens!$A:$F,MATCH('Mens Results'!$E75,Mens!$F:$F,0),1)&gt;0,INDEX(Mens!$A:$F,MATCH('Mens Results'!$E75,Mens!$F:$F,0),1),""),"")</f>
        <v/>
      </c>
      <c r="B75" s="84" t="str">
        <f>IFERROR(IF(INDEX(Mens!$A:$F,MATCH('Mens Results'!$E75,Mens!$F:$F,0),2)&gt;0,INDEX(Mens!$A:$F,MATCH('Mens Results'!$E75,Mens!$F:$F,0),2),""),"")</f>
        <v/>
      </c>
      <c r="C75" s="84" t="str">
        <f>IFERROR(IF(INDEX(Mens!$A:$F,MATCH('Mens Results'!$E75,Mens!$F:$F,0),3)&gt;0,INDEX(Mens!$A:$F,MATCH('Mens Results'!$E75,Mens!$F:$F,0),3),""),"")</f>
        <v/>
      </c>
      <c r="D75" s="85" t="str">
        <f>IFERROR(IF(AND(SMALL(Mens!F:F,L75)&gt;1000,SMALL(Mens!F:F,L75)&lt;3000),"nt",IF(SMALL(Mens!F:F,L75)&gt;3000,"",SMALL(Mens!F:F,L75))),"")</f>
        <v/>
      </c>
      <c r="E75" s="115" t="str">
        <f>IF(D75="nt",IFERROR(SMALL(Mens!F:F,L75),""),IF(D75&gt;3000,"",IFERROR(SMALL(Mens!F:F,L75),"")))</f>
        <v/>
      </c>
      <c r="G75" s="91" t="str">
        <f t="shared" si="2"/>
        <v/>
      </c>
      <c r="J75" s="162"/>
      <c r="K75" s="121"/>
      <c r="L75" s="192">
        <v>74</v>
      </c>
    </row>
    <row r="76" spans="1:12">
      <c r="A76" s="18" t="str">
        <f>IFERROR(IF(INDEX(Mens!$A:$F,MATCH('Mens Results'!$E76,Mens!$F:$F,0),1)&gt;0,INDEX(Mens!$A:$F,MATCH('Mens Results'!$E76,Mens!$F:$F,0),1),""),"")</f>
        <v/>
      </c>
      <c r="B76" s="84" t="str">
        <f>IFERROR(IF(INDEX(Mens!$A:$F,MATCH('Mens Results'!$E76,Mens!$F:$F,0),2)&gt;0,INDEX(Mens!$A:$F,MATCH('Mens Results'!$E76,Mens!$F:$F,0),2),""),"")</f>
        <v/>
      </c>
      <c r="C76" s="84" t="str">
        <f>IFERROR(IF(INDEX(Mens!$A:$F,MATCH('Mens Results'!$E76,Mens!$F:$F,0),3)&gt;0,INDEX(Mens!$A:$F,MATCH('Mens Results'!$E76,Mens!$F:$F,0),3),""),"")</f>
        <v/>
      </c>
      <c r="D76" s="85" t="str">
        <f>IFERROR(IF(AND(SMALL(Mens!F:F,L76)&gt;1000,SMALL(Mens!F:F,L76)&lt;3000),"nt",IF(SMALL(Mens!F:F,L76)&gt;3000,"",SMALL(Mens!F:F,L76))),"")</f>
        <v/>
      </c>
      <c r="E76" s="115" t="str">
        <f>IF(D76="nt",IFERROR(SMALL(Mens!F:F,L76),""),IF(D76&gt;3000,"",IFERROR(SMALL(Mens!F:F,L76),"")))</f>
        <v/>
      </c>
      <c r="G76" s="91" t="str">
        <f t="shared" si="2"/>
        <v/>
      </c>
      <c r="J76" s="162"/>
      <c r="K76" s="121"/>
      <c r="L76" s="192">
        <v>75</v>
      </c>
    </row>
    <row r="77" spans="1:12">
      <c r="A77" s="18" t="str">
        <f>IFERROR(IF(INDEX(Mens!$A:$F,MATCH('Mens Results'!$E77,Mens!$F:$F,0),1)&gt;0,INDEX(Mens!$A:$F,MATCH('Mens Results'!$E77,Mens!$F:$F,0),1),""),"")</f>
        <v/>
      </c>
      <c r="B77" s="84" t="str">
        <f>IFERROR(IF(INDEX(Mens!$A:$F,MATCH('Mens Results'!$E77,Mens!$F:$F,0),2)&gt;0,INDEX(Mens!$A:$F,MATCH('Mens Results'!$E77,Mens!$F:$F,0),2),""),"")</f>
        <v/>
      </c>
      <c r="C77" s="84" t="str">
        <f>IFERROR(IF(INDEX(Mens!$A:$F,MATCH('Mens Results'!$E77,Mens!$F:$F,0),3)&gt;0,INDEX(Mens!$A:$F,MATCH('Mens Results'!$E77,Mens!$F:$F,0),3),""),"")</f>
        <v/>
      </c>
      <c r="D77" s="85" t="str">
        <f>IFERROR(IF(AND(SMALL(Mens!F:F,L77)&gt;1000,SMALL(Mens!F:F,L77)&lt;3000),"nt",IF(SMALL(Mens!F:F,L77)&gt;3000,"",SMALL(Mens!F:F,L77))),"")</f>
        <v/>
      </c>
      <c r="E77" s="115" t="str">
        <f>IF(D77="nt",IFERROR(SMALL(Mens!F:F,L77),""),IF(D77&gt;3000,"",IFERROR(SMALL(Mens!F:F,L77),"")))</f>
        <v/>
      </c>
      <c r="G77" s="91" t="str">
        <f t="shared" si="2"/>
        <v/>
      </c>
      <c r="J77" s="162"/>
      <c r="K77" s="121"/>
      <c r="L77" s="192">
        <v>76</v>
      </c>
    </row>
    <row r="78" spans="1:12">
      <c r="A78" s="18" t="str">
        <f>IFERROR(IF(INDEX(Mens!$A:$F,MATCH('Mens Results'!$E78,Mens!$F:$F,0),1)&gt;0,INDEX(Mens!$A:$F,MATCH('Mens Results'!$E78,Mens!$F:$F,0),1),""),"")</f>
        <v/>
      </c>
      <c r="B78" s="84" t="str">
        <f>IFERROR(IF(INDEX(Mens!$A:$F,MATCH('Mens Results'!$E78,Mens!$F:$F,0),2)&gt;0,INDEX(Mens!$A:$F,MATCH('Mens Results'!$E78,Mens!$F:$F,0),2),""),"")</f>
        <v/>
      </c>
      <c r="C78" s="84" t="str">
        <f>IFERROR(IF(INDEX(Mens!$A:$F,MATCH('Mens Results'!$E78,Mens!$F:$F,0),3)&gt;0,INDEX(Mens!$A:$F,MATCH('Mens Results'!$E78,Mens!$F:$F,0),3),""),"")</f>
        <v/>
      </c>
      <c r="D78" s="85" t="str">
        <f>IFERROR(IF(AND(SMALL(Mens!F:F,L78)&gt;1000,SMALL(Mens!F:F,L78)&lt;3000),"nt",IF(SMALL(Mens!F:F,L78)&gt;3000,"",SMALL(Mens!F:F,L78))),"")</f>
        <v/>
      </c>
      <c r="E78" s="115" t="str">
        <f>IF(D78="nt",IFERROR(SMALL(Mens!F:F,L78),""),IF(D78&gt;3000,"",IFERROR(SMALL(Mens!F:F,L78),"")))</f>
        <v/>
      </c>
      <c r="G78" s="91" t="str">
        <f t="shared" si="2"/>
        <v/>
      </c>
      <c r="J78" s="162"/>
      <c r="K78" s="121"/>
      <c r="L78" s="192">
        <v>77</v>
      </c>
    </row>
    <row r="79" spans="1:12">
      <c r="A79" s="18" t="str">
        <f>IFERROR(IF(INDEX(Mens!$A:$F,MATCH('Mens Results'!$E79,Mens!$F:$F,0),1)&gt;0,INDEX(Mens!$A:$F,MATCH('Mens Results'!$E79,Mens!$F:$F,0),1),""),"")</f>
        <v/>
      </c>
      <c r="B79" s="84" t="str">
        <f>IFERROR(IF(INDEX(Mens!$A:$F,MATCH('Mens Results'!$E79,Mens!$F:$F,0),2)&gt;0,INDEX(Mens!$A:$F,MATCH('Mens Results'!$E79,Mens!$F:$F,0),2),""),"")</f>
        <v/>
      </c>
      <c r="C79" s="84" t="str">
        <f>IFERROR(IF(INDEX(Mens!$A:$F,MATCH('Mens Results'!$E79,Mens!$F:$F,0),3)&gt;0,INDEX(Mens!$A:$F,MATCH('Mens Results'!$E79,Mens!$F:$F,0),3),""),"")</f>
        <v/>
      </c>
      <c r="D79" s="85" t="str">
        <f>IFERROR(IF(AND(SMALL(Mens!F:F,L79)&gt;1000,SMALL(Mens!F:F,L79)&lt;3000),"nt",IF(SMALL(Mens!F:F,L79)&gt;3000,"",SMALL(Mens!F:F,L79))),"")</f>
        <v/>
      </c>
      <c r="E79" s="115" t="str">
        <f>IF(D79="nt",IFERROR(SMALL(Mens!F:F,L79),""),IF(D79&gt;3000,"",IFERROR(SMALL(Mens!F:F,L79),"")))</f>
        <v/>
      </c>
      <c r="G79" s="91" t="str">
        <f t="shared" si="2"/>
        <v/>
      </c>
      <c r="J79" s="162"/>
      <c r="K79" s="121"/>
      <c r="L79" s="192">
        <v>78</v>
      </c>
    </row>
    <row r="80" spans="1:12">
      <c r="A80" s="18" t="str">
        <f>IFERROR(IF(INDEX(Mens!$A:$F,MATCH('Mens Results'!$E80,Mens!$F:$F,0),1)&gt;0,INDEX(Mens!$A:$F,MATCH('Mens Results'!$E80,Mens!$F:$F,0),1),""),"")</f>
        <v/>
      </c>
      <c r="B80" s="84" t="str">
        <f>IFERROR(IF(INDEX(Mens!$A:$F,MATCH('Mens Results'!$E80,Mens!$F:$F,0),2)&gt;0,INDEX(Mens!$A:$F,MATCH('Mens Results'!$E80,Mens!$F:$F,0),2),""),"")</f>
        <v/>
      </c>
      <c r="C80" s="84" t="str">
        <f>IFERROR(IF(INDEX(Mens!$A:$F,MATCH('Mens Results'!$E80,Mens!$F:$F,0),3)&gt;0,INDEX(Mens!$A:$F,MATCH('Mens Results'!$E80,Mens!$F:$F,0),3),""),"")</f>
        <v/>
      </c>
      <c r="D80" s="85" t="str">
        <f>IFERROR(IF(AND(SMALL(Mens!F:F,L80)&gt;1000,SMALL(Mens!F:F,L80)&lt;3000),"nt",IF(SMALL(Mens!F:F,L80)&gt;3000,"",SMALL(Mens!F:F,L80))),"")</f>
        <v/>
      </c>
      <c r="E80" s="115" t="str">
        <f>IF(D80="nt",IFERROR(SMALL(Mens!F:F,L80),""),IF(D80&gt;3000,"",IFERROR(SMALL(Mens!F:F,L80),"")))</f>
        <v/>
      </c>
      <c r="G80" s="91" t="str">
        <f t="shared" si="2"/>
        <v/>
      </c>
      <c r="J80" s="162"/>
      <c r="K80" s="121"/>
      <c r="L80" s="192">
        <v>79</v>
      </c>
    </row>
    <row r="81" spans="1:12">
      <c r="A81" s="18" t="str">
        <f>IFERROR(IF(INDEX(Mens!$A:$F,MATCH('Mens Results'!$E81,Mens!$F:$F,0),1)&gt;0,INDEX(Mens!$A:$F,MATCH('Mens Results'!$E81,Mens!$F:$F,0),1),""),"")</f>
        <v/>
      </c>
      <c r="B81" s="84" t="str">
        <f>IFERROR(IF(INDEX(Mens!$A:$F,MATCH('Mens Results'!$E81,Mens!$F:$F,0),2)&gt;0,INDEX(Mens!$A:$F,MATCH('Mens Results'!$E81,Mens!$F:$F,0),2),""),"")</f>
        <v/>
      </c>
      <c r="C81" s="84" t="str">
        <f>IFERROR(IF(INDEX(Mens!$A:$F,MATCH('Mens Results'!$E81,Mens!$F:$F,0),3)&gt;0,INDEX(Mens!$A:$F,MATCH('Mens Results'!$E81,Mens!$F:$F,0),3),""),"")</f>
        <v/>
      </c>
      <c r="D81" s="85" t="str">
        <f>IFERROR(IF(AND(SMALL(Mens!F:F,L81)&gt;1000,SMALL(Mens!F:F,L81)&lt;3000),"nt",IF(SMALL(Mens!F:F,L81)&gt;3000,"",SMALL(Mens!F:F,L81))),"")</f>
        <v/>
      </c>
      <c r="E81" s="115" t="str">
        <f>IF(D81="nt",IFERROR(SMALL(Mens!F:F,L81),""),IF(D81&gt;3000,"",IFERROR(SMALL(Mens!F:F,L81),"")))</f>
        <v/>
      </c>
      <c r="G81" s="91" t="str">
        <f t="shared" si="2"/>
        <v/>
      </c>
      <c r="J81" s="162"/>
      <c r="K81" s="121"/>
      <c r="L81" s="192">
        <v>80</v>
      </c>
    </row>
    <row r="82" spans="1:12">
      <c r="A82" s="18" t="str">
        <f>IFERROR(IF(INDEX(Mens!$A:$F,MATCH('Mens Results'!$E82,Mens!$F:$F,0),1)&gt;0,INDEX(Mens!$A:$F,MATCH('Mens Results'!$E82,Mens!$F:$F,0),1),""),"")</f>
        <v/>
      </c>
      <c r="B82" s="84" t="str">
        <f>IFERROR(IF(INDEX(Mens!$A:$F,MATCH('Mens Results'!$E82,Mens!$F:$F,0),2)&gt;0,INDEX(Mens!$A:$F,MATCH('Mens Results'!$E82,Mens!$F:$F,0),2),""),"")</f>
        <v/>
      </c>
      <c r="C82" s="84" t="str">
        <f>IFERROR(IF(INDEX(Mens!$A:$F,MATCH('Mens Results'!$E82,Mens!$F:$F,0),3)&gt;0,INDEX(Mens!$A:$F,MATCH('Mens Results'!$E82,Mens!$F:$F,0),3),""),"")</f>
        <v/>
      </c>
      <c r="D82" s="85" t="str">
        <f>IFERROR(IF(AND(SMALL(Mens!F:F,L82)&gt;1000,SMALL(Mens!F:F,L82)&lt;3000),"nt",IF(SMALL(Mens!F:F,L82)&gt;3000,"",SMALL(Mens!F:F,L82))),"")</f>
        <v/>
      </c>
      <c r="E82" s="115" t="str">
        <f>IF(D82="nt",IFERROR(SMALL(Mens!F:F,L82),""),IF(D82&gt;3000,"",IFERROR(SMALL(Mens!F:F,L82),"")))</f>
        <v/>
      </c>
      <c r="G82" s="91" t="str">
        <f t="shared" si="2"/>
        <v/>
      </c>
      <c r="J82" s="162"/>
      <c r="K82" s="121"/>
      <c r="L82" s="192">
        <v>81</v>
      </c>
    </row>
    <row r="83" spans="1:12">
      <c r="A83" s="18" t="str">
        <f>IFERROR(IF(INDEX(Mens!$A:$F,MATCH('Mens Results'!$E83,Mens!$F:$F,0),1)&gt;0,INDEX(Mens!$A:$F,MATCH('Mens Results'!$E83,Mens!$F:$F,0),1),""),"")</f>
        <v/>
      </c>
      <c r="B83" s="84" t="str">
        <f>IFERROR(IF(INDEX(Mens!$A:$F,MATCH('Mens Results'!$E83,Mens!$F:$F,0),2)&gt;0,INDEX(Mens!$A:$F,MATCH('Mens Results'!$E83,Mens!$F:$F,0),2),""),"")</f>
        <v/>
      </c>
      <c r="C83" s="84" t="str">
        <f>IFERROR(IF(INDEX(Mens!$A:$F,MATCH('Mens Results'!$E83,Mens!$F:$F,0),3)&gt;0,INDEX(Mens!$A:$F,MATCH('Mens Results'!$E83,Mens!$F:$F,0),3),""),"")</f>
        <v/>
      </c>
      <c r="D83" s="85" t="str">
        <f>IFERROR(IF(AND(SMALL(Mens!F:F,L83)&gt;1000,SMALL(Mens!F:F,L83)&lt;3000),"nt",IF(SMALL(Mens!F:F,L83)&gt;3000,"",SMALL(Mens!F:F,L83))),"")</f>
        <v/>
      </c>
      <c r="E83" s="115" t="str">
        <f>IF(D83="nt",IFERROR(SMALL(Mens!F:F,L83),""),IF(D83&gt;3000,"",IFERROR(SMALL(Mens!F:F,L83),"")))</f>
        <v/>
      </c>
      <c r="G83" s="91" t="str">
        <f t="shared" si="2"/>
        <v/>
      </c>
      <c r="J83" s="162"/>
      <c r="K83" s="121"/>
      <c r="L83" s="192">
        <v>82</v>
      </c>
    </row>
    <row r="84" spans="1:12">
      <c r="A84" s="18" t="str">
        <f>IFERROR(IF(INDEX(Mens!$A:$F,MATCH('Mens Results'!$E84,Mens!$F:$F,0),1)&gt;0,INDEX(Mens!$A:$F,MATCH('Mens Results'!$E84,Mens!$F:$F,0),1),""),"")</f>
        <v/>
      </c>
      <c r="B84" s="84" t="str">
        <f>IFERROR(IF(INDEX(Mens!$A:$F,MATCH('Mens Results'!$E84,Mens!$F:$F,0),2)&gt;0,INDEX(Mens!$A:$F,MATCH('Mens Results'!$E84,Mens!$F:$F,0),2),""),"")</f>
        <v/>
      </c>
      <c r="C84" s="84" t="str">
        <f>IFERROR(IF(INDEX(Mens!$A:$F,MATCH('Mens Results'!$E84,Mens!$F:$F,0),3)&gt;0,INDEX(Mens!$A:$F,MATCH('Mens Results'!$E84,Mens!$F:$F,0),3),""),"")</f>
        <v/>
      </c>
      <c r="D84" s="85" t="str">
        <f>IFERROR(IF(AND(SMALL(Mens!F:F,L84)&gt;1000,SMALL(Mens!F:F,L84)&lt;3000),"nt",IF(SMALL(Mens!F:F,L84)&gt;3000,"",SMALL(Mens!F:F,L84))),"")</f>
        <v/>
      </c>
      <c r="E84" s="115" t="str">
        <f>IF(D84="nt",IFERROR(SMALL(Mens!F:F,L84),""),IF(D84&gt;3000,"",IFERROR(SMALL(Mens!F:F,L84),"")))</f>
        <v/>
      </c>
      <c r="G84" s="91" t="str">
        <f t="shared" si="2"/>
        <v/>
      </c>
      <c r="J84" s="162"/>
      <c r="K84" s="121"/>
      <c r="L84" s="192">
        <v>83</v>
      </c>
    </row>
    <row r="85" spans="1:12">
      <c r="A85" s="18" t="str">
        <f>IFERROR(IF(INDEX(Mens!$A:$F,MATCH('Mens Results'!$E85,Mens!$F:$F,0),1)&gt;0,INDEX(Mens!$A:$F,MATCH('Mens Results'!$E85,Mens!$F:$F,0),1),""),"")</f>
        <v/>
      </c>
      <c r="B85" s="84" t="str">
        <f>IFERROR(IF(INDEX(Mens!$A:$F,MATCH('Mens Results'!$E85,Mens!$F:$F,0),2)&gt;0,INDEX(Mens!$A:$F,MATCH('Mens Results'!$E85,Mens!$F:$F,0),2),""),"")</f>
        <v/>
      </c>
      <c r="C85" s="84" t="str">
        <f>IFERROR(IF(INDEX(Mens!$A:$F,MATCH('Mens Results'!$E85,Mens!$F:$F,0),3)&gt;0,INDEX(Mens!$A:$F,MATCH('Mens Results'!$E85,Mens!$F:$F,0),3),""),"")</f>
        <v/>
      </c>
      <c r="D85" s="85" t="str">
        <f>IFERROR(IF(AND(SMALL(Mens!F:F,L85)&gt;1000,SMALL(Mens!F:F,L85)&lt;3000),"nt",IF(SMALL(Mens!F:F,L85)&gt;3000,"",SMALL(Mens!F:F,L85))),"")</f>
        <v/>
      </c>
      <c r="E85" s="115" t="str">
        <f>IF(D85="nt",IFERROR(SMALL(Mens!F:F,L85),""),IF(D85&gt;3000,"",IFERROR(SMALL(Mens!F:F,L85),"")))</f>
        <v/>
      </c>
      <c r="G85" s="91" t="str">
        <f t="shared" si="2"/>
        <v/>
      </c>
      <c r="J85" s="162"/>
      <c r="K85" s="121"/>
      <c r="L85" s="192">
        <v>84</v>
      </c>
    </row>
    <row r="86" spans="1:12">
      <c r="A86" s="18" t="str">
        <f>IFERROR(IF(INDEX(Mens!$A:$F,MATCH('Mens Results'!$E86,Mens!$F:$F,0),1)&gt;0,INDEX(Mens!$A:$F,MATCH('Mens Results'!$E86,Mens!$F:$F,0),1),""),"")</f>
        <v/>
      </c>
      <c r="B86" s="84" t="str">
        <f>IFERROR(IF(INDEX(Mens!$A:$F,MATCH('Mens Results'!$E86,Mens!$F:$F,0),2)&gt;0,INDEX(Mens!$A:$F,MATCH('Mens Results'!$E86,Mens!$F:$F,0),2),""),"")</f>
        <v/>
      </c>
      <c r="C86" s="84" t="str">
        <f>IFERROR(IF(INDEX(Mens!$A:$F,MATCH('Mens Results'!$E86,Mens!$F:$F,0),3)&gt;0,INDEX(Mens!$A:$F,MATCH('Mens Results'!$E86,Mens!$F:$F,0),3),""),"")</f>
        <v/>
      </c>
      <c r="D86" s="85" t="str">
        <f>IFERROR(IF(AND(SMALL(Mens!F:F,L86)&gt;1000,SMALL(Mens!F:F,L86)&lt;3000),"nt",IF(SMALL(Mens!F:F,L86)&gt;3000,"",SMALL(Mens!F:F,L86))),"")</f>
        <v/>
      </c>
      <c r="E86" s="115" t="str">
        <f>IF(D86="nt",IFERROR(SMALL(Mens!F:F,L86),""),IF(D86&gt;3000,"",IFERROR(SMALL(Mens!F:F,L86),"")))</f>
        <v/>
      </c>
      <c r="G86" s="91" t="str">
        <f t="shared" si="2"/>
        <v/>
      </c>
      <c r="J86" s="162"/>
      <c r="K86" s="121"/>
      <c r="L86" s="192">
        <v>85</v>
      </c>
    </row>
    <row r="87" spans="1:12">
      <c r="A87" s="18" t="str">
        <f>IFERROR(IF(INDEX(Mens!$A:$F,MATCH('Mens Results'!$E87,Mens!$F:$F,0),1)&gt;0,INDEX(Mens!$A:$F,MATCH('Mens Results'!$E87,Mens!$F:$F,0),1),""),"")</f>
        <v/>
      </c>
      <c r="B87" s="84" t="str">
        <f>IFERROR(IF(INDEX(Mens!$A:$F,MATCH('Mens Results'!$E87,Mens!$F:$F,0),2)&gt;0,INDEX(Mens!$A:$F,MATCH('Mens Results'!$E87,Mens!$F:$F,0),2),""),"")</f>
        <v/>
      </c>
      <c r="C87" s="84" t="str">
        <f>IFERROR(IF(INDEX(Mens!$A:$F,MATCH('Mens Results'!$E87,Mens!$F:$F,0),3)&gt;0,INDEX(Mens!$A:$F,MATCH('Mens Results'!$E87,Mens!$F:$F,0),3),""),"")</f>
        <v/>
      </c>
      <c r="D87" s="85" t="str">
        <f>IFERROR(IF(AND(SMALL(Mens!F:F,L87)&gt;1000,SMALL(Mens!F:F,L87)&lt;3000),"nt",IF(SMALL(Mens!F:F,L87)&gt;3000,"",SMALL(Mens!F:F,L87))),"")</f>
        <v/>
      </c>
      <c r="E87" s="115" t="str">
        <f>IF(D87="nt",IFERROR(SMALL(Mens!F:F,L87),""),IF(D87&gt;3000,"",IFERROR(SMALL(Mens!F:F,L87),"")))</f>
        <v/>
      </c>
      <c r="G87" s="91" t="str">
        <f t="shared" si="2"/>
        <v/>
      </c>
      <c r="J87" s="162"/>
      <c r="K87" s="121"/>
      <c r="L87" s="192">
        <v>86</v>
      </c>
    </row>
    <row r="88" spans="1:12">
      <c r="A88" s="18" t="str">
        <f>IFERROR(IF(INDEX(Mens!$A:$F,MATCH('Mens Results'!$E88,Mens!$F:$F,0),1)&gt;0,INDEX(Mens!$A:$F,MATCH('Mens Results'!$E88,Mens!$F:$F,0),1),""),"")</f>
        <v/>
      </c>
      <c r="B88" s="84" t="str">
        <f>IFERROR(IF(INDEX(Mens!$A:$F,MATCH('Mens Results'!$E88,Mens!$F:$F,0),2)&gt;0,INDEX(Mens!$A:$F,MATCH('Mens Results'!$E88,Mens!$F:$F,0),2),""),"")</f>
        <v/>
      </c>
      <c r="C88" s="84" t="str">
        <f>IFERROR(IF(INDEX(Mens!$A:$F,MATCH('Mens Results'!$E88,Mens!$F:$F,0),3)&gt;0,INDEX(Mens!$A:$F,MATCH('Mens Results'!$E88,Mens!$F:$F,0),3),""),"")</f>
        <v/>
      </c>
      <c r="D88" s="85" t="str">
        <f>IFERROR(IF(AND(SMALL(Mens!F:F,L88)&gt;1000,SMALL(Mens!F:F,L88)&lt;3000),"nt",IF(SMALL(Mens!F:F,L88)&gt;3000,"",SMALL(Mens!F:F,L88))),"")</f>
        <v/>
      </c>
      <c r="E88" s="115" t="str">
        <f>IF(D88="nt",IFERROR(SMALL(Mens!F:F,L88),""),IF(D88&gt;3000,"",IFERROR(SMALL(Mens!F:F,L88),"")))</f>
        <v/>
      </c>
      <c r="G88" s="91" t="str">
        <f t="shared" si="2"/>
        <v/>
      </c>
      <c r="J88" s="162"/>
      <c r="K88" s="121"/>
      <c r="L88" s="192">
        <v>87</v>
      </c>
    </row>
    <row r="89" spans="1:12">
      <c r="A89" s="18" t="str">
        <f>IFERROR(IF(INDEX(Mens!$A:$F,MATCH('Mens Results'!$E89,Mens!$F:$F,0),1)&gt;0,INDEX(Mens!$A:$F,MATCH('Mens Results'!$E89,Mens!$F:$F,0),1),""),"")</f>
        <v/>
      </c>
      <c r="B89" s="84" t="str">
        <f>IFERROR(IF(INDEX(Mens!$A:$F,MATCH('Mens Results'!$E89,Mens!$F:$F,0),2)&gt;0,INDEX(Mens!$A:$F,MATCH('Mens Results'!$E89,Mens!$F:$F,0),2),""),"")</f>
        <v/>
      </c>
      <c r="C89" s="84" t="str">
        <f>IFERROR(IF(INDEX(Mens!$A:$F,MATCH('Mens Results'!$E89,Mens!$F:$F,0),3)&gt;0,INDEX(Mens!$A:$F,MATCH('Mens Results'!$E89,Mens!$F:$F,0),3),""),"")</f>
        <v/>
      </c>
      <c r="D89" s="85" t="str">
        <f>IFERROR(IF(AND(SMALL(Mens!F:F,L89)&gt;1000,SMALL(Mens!F:F,L89)&lt;3000),"nt",IF(SMALL(Mens!F:F,L89)&gt;3000,"",SMALL(Mens!F:F,L89))),"")</f>
        <v/>
      </c>
      <c r="E89" s="115" t="str">
        <f>IF(D89="nt",IFERROR(SMALL(Mens!F:F,L89),""),IF(D89&gt;3000,"",IFERROR(SMALL(Mens!F:F,L89),"")))</f>
        <v/>
      </c>
      <c r="G89" s="91" t="str">
        <f t="shared" si="2"/>
        <v/>
      </c>
      <c r="J89" s="162"/>
      <c r="K89" s="121"/>
      <c r="L89" s="192">
        <v>88</v>
      </c>
    </row>
    <row r="90" spans="1:12">
      <c r="A90" s="18" t="str">
        <f>IFERROR(IF(INDEX(Mens!$A:$F,MATCH('Mens Results'!$E90,Mens!$F:$F,0),1)&gt;0,INDEX(Mens!$A:$F,MATCH('Mens Results'!$E90,Mens!$F:$F,0),1),""),"")</f>
        <v/>
      </c>
      <c r="B90" s="84" t="str">
        <f>IFERROR(IF(INDEX(Mens!$A:$F,MATCH('Mens Results'!$E90,Mens!$F:$F,0),2)&gt;0,INDEX(Mens!$A:$F,MATCH('Mens Results'!$E90,Mens!$F:$F,0),2),""),"")</f>
        <v/>
      </c>
      <c r="C90" s="84" t="str">
        <f>IFERROR(IF(INDEX(Mens!$A:$F,MATCH('Mens Results'!$E90,Mens!$F:$F,0),3)&gt;0,INDEX(Mens!$A:$F,MATCH('Mens Results'!$E90,Mens!$F:$F,0),3),""),"")</f>
        <v/>
      </c>
      <c r="D90" s="85" t="str">
        <f>IFERROR(IF(AND(SMALL(Mens!F:F,L90)&gt;1000,SMALL(Mens!F:F,L90)&lt;3000),"nt",IF(SMALL(Mens!F:F,L90)&gt;3000,"",SMALL(Mens!F:F,L90))),"")</f>
        <v/>
      </c>
      <c r="E90" s="115" t="str">
        <f>IF(D90="nt",IFERROR(SMALL(Mens!F:F,L90),""),IF(D90&gt;3000,"",IFERROR(SMALL(Mens!F:F,L90),"")))</f>
        <v/>
      </c>
      <c r="G90" s="91" t="str">
        <f t="shared" si="2"/>
        <v/>
      </c>
      <c r="J90" s="162"/>
      <c r="K90" s="121"/>
      <c r="L90" s="192">
        <v>89</v>
      </c>
    </row>
    <row r="91" spans="1:12">
      <c r="A91" s="18" t="str">
        <f>IFERROR(IF(INDEX(Mens!$A:$F,MATCH('Mens Results'!$E91,Mens!$F:$F,0),1)&gt;0,INDEX(Mens!$A:$F,MATCH('Mens Results'!$E91,Mens!$F:$F,0),1),""),"")</f>
        <v/>
      </c>
      <c r="B91" s="84" t="str">
        <f>IFERROR(IF(INDEX(Mens!$A:$F,MATCH('Mens Results'!$E91,Mens!$F:$F,0),2)&gt;0,INDEX(Mens!$A:$F,MATCH('Mens Results'!$E91,Mens!$F:$F,0),2),""),"")</f>
        <v/>
      </c>
      <c r="C91" s="84" t="str">
        <f>IFERROR(IF(INDEX(Mens!$A:$F,MATCH('Mens Results'!$E91,Mens!$F:$F,0),3)&gt;0,INDEX(Mens!$A:$F,MATCH('Mens Results'!$E91,Mens!$F:$F,0),3),""),"")</f>
        <v/>
      </c>
      <c r="D91" s="85" t="str">
        <f>IFERROR(IF(AND(SMALL(Mens!F:F,L91)&gt;1000,SMALL(Mens!F:F,L91)&lt;3000),"nt",IF(SMALL(Mens!F:F,L91)&gt;3000,"",SMALL(Mens!F:F,L91))),"")</f>
        <v/>
      </c>
      <c r="E91" s="115" t="str">
        <f>IF(D91="nt",IFERROR(SMALL(Mens!F:F,L91),""),IF(D91&gt;3000,"",IFERROR(SMALL(Mens!F:F,L91),"")))</f>
        <v/>
      </c>
      <c r="G91" s="91" t="str">
        <f t="shared" si="2"/>
        <v/>
      </c>
      <c r="J91" s="162"/>
      <c r="K91" s="121"/>
      <c r="L91" s="192">
        <v>90</v>
      </c>
    </row>
    <row r="92" spans="1:12">
      <c r="A92" s="18" t="str">
        <f>IFERROR(IF(INDEX(Mens!$A:$F,MATCH('Mens Results'!$E92,Mens!$F:$F,0),1)&gt;0,INDEX(Mens!$A:$F,MATCH('Mens Results'!$E92,Mens!$F:$F,0),1),""),"")</f>
        <v/>
      </c>
      <c r="B92" s="84" t="str">
        <f>IFERROR(IF(INDEX(Mens!$A:$F,MATCH('Mens Results'!$E92,Mens!$F:$F,0),2)&gt;0,INDEX(Mens!$A:$F,MATCH('Mens Results'!$E92,Mens!$F:$F,0),2),""),"")</f>
        <v/>
      </c>
      <c r="C92" s="84" t="str">
        <f>IFERROR(IF(INDEX(Mens!$A:$F,MATCH('Mens Results'!$E92,Mens!$F:$F,0),3)&gt;0,INDEX(Mens!$A:$F,MATCH('Mens Results'!$E92,Mens!$F:$F,0),3),""),"")</f>
        <v/>
      </c>
      <c r="D92" s="85" t="str">
        <f>IFERROR(IF(AND(SMALL(Mens!F:F,L92)&gt;1000,SMALL(Mens!F:F,L92)&lt;3000),"nt",IF(SMALL(Mens!F:F,L92)&gt;3000,"",SMALL(Mens!F:F,L92))),"")</f>
        <v/>
      </c>
      <c r="E92" s="115" t="str">
        <f>IF(D92="nt",IFERROR(SMALL(Mens!F:F,L92),""),IF(D92&gt;3000,"",IFERROR(SMALL(Mens!F:F,L92),"")))</f>
        <v/>
      </c>
      <c r="G92" s="91" t="str">
        <f t="shared" si="2"/>
        <v/>
      </c>
      <c r="J92" s="162"/>
      <c r="K92" s="121"/>
      <c r="L92" s="192">
        <v>91</v>
      </c>
    </row>
    <row r="93" spans="1:12">
      <c r="A93" s="18" t="str">
        <f>IFERROR(IF(INDEX(Mens!$A:$F,MATCH('Mens Results'!$E93,Mens!$F:$F,0),1)&gt;0,INDEX(Mens!$A:$F,MATCH('Mens Results'!$E93,Mens!$F:$F,0),1),""),"")</f>
        <v/>
      </c>
      <c r="B93" s="84" t="str">
        <f>IFERROR(IF(INDEX(Mens!$A:$F,MATCH('Mens Results'!$E93,Mens!$F:$F,0),2)&gt;0,INDEX(Mens!$A:$F,MATCH('Mens Results'!$E93,Mens!$F:$F,0),2),""),"")</f>
        <v/>
      </c>
      <c r="C93" s="84" t="str">
        <f>IFERROR(IF(INDEX(Mens!$A:$F,MATCH('Mens Results'!$E93,Mens!$F:$F,0),3)&gt;0,INDEX(Mens!$A:$F,MATCH('Mens Results'!$E93,Mens!$F:$F,0),3),""),"")</f>
        <v/>
      </c>
      <c r="D93" s="85" t="str">
        <f>IFERROR(IF(AND(SMALL(Mens!F:F,L93)&gt;1000,SMALL(Mens!F:F,L93)&lt;3000),"nt",IF(SMALL(Mens!F:F,L93)&gt;3000,"",SMALL(Mens!F:F,L93))),"")</f>
        <v/>
      </c>
      <c r="E93" s="115" t="str">
        <f>IF(D93="nt",IFERROR(SMALL(Mens!F:F,L93),""),IF(D93&gt;3000,"",IFERROR(SMALL(Mens!F:F,L93),"")))</f>
        <v/>
      </c>
      <c r="G93" s="91" t="str">
        <f t="shared" si="2"/>
        <v/>
      </c>
      <c r="J93" s="162"/>
      <c r="K93" s="121"/>
      <c r="L93" s="192">
        <v>92</v>
      </c>
    </row>
    <row r="94" spans="1:12">
      <c r="A94" s="18" t="str">
        <f>IFERROR(IF(INDEX(Mens!$A:$F,MATCH('Mens Results'!$E94,Mens!$F:$F,0),1)&gt;0,INDEX(Mens!$A:$F,MATCH('Mens Results'!$E94,Mens!$F:$F,0),1),""),"")</f>
        <v/>
      </c>
      <c r="B94" s="84" t="str">
        <f>IFERROR(IF(INDEX(Mens!$A:$F,MATCH('Mens Results'!$E94,Mens!$F:$F,0),2)&gt;0,INDEX(Mens!$A:$F,MATCH('Mens Results'!$E94,Mens!$F:$F,0),2),""),"")</f>
        <v/>
      </c>
      <c r="C94" s="84" t="str">
        <f>IFERROR(IF(INDEX(Mens!$A:$F,MATCH('Mens Results'!$E94,Mens!$F:$F,0),3)&gt;0,INDEX(Mens!$A:$F,MATCH('Mens Results'!$E94,Mens!$F:$F,0),3),""),"")</f>
        <v/>
      </c>
      <c r="D94" s="85" t="str">
        <f>IFERROR(IF(AND(SMALL(Mens!F:F,L94)&gt;1000,SMALL(Mens!F:F,L94)&lt;3000),"nt",IF(SMALL(Mens!F:F,L94)&gt;3000,"",SMALL(Mens!F:F,L94))),"")</f>
        <v/>
      </c>
      <c r="E94" s="115" t="str">
        <f>IF(D94="nt",IFERROR(SMALL(Mens!F:F,L94),""),IF(D94&gt;3000,"",IFERROR(SMALL(Mens!F:F,L94),"")))</f>
        <v/>
      </c>
      <c r="G94" s="91" t="str">
        <f t="shared" si="2"/>
        <v/>
      </c>
      <c r="J94" s="162"/>
      <c r="K94" s="121"/>
      <c r="L94" s="192">
        <v>93</v>
      </c>
    </row>
    <row r="95" spans="1:12">
      <c r="A95" s="18" t="str">
        <f>IFERROR(IF(INDEX(Mens!$A:$F,MATCH('Mens Results'!$E95,Mens!$F:$F,0),1)&gt;0,INDEX(Mens!$A:$F,MATCH('Mens Results'!$E95,Mens!$F:$F,0),1),""),"")</f>
        <v/>
      </c>
      <c r="B95" s="84" t="str">
        <f>IFERROR(IF(INDEX(Mens!$A:$F,MATCH('Mens Results'!$E95,Mens!$F:$F,0),2)&gt;0,INDEX(Mens!$A:$F,MATCH('Mens Results'!$E95,Mens!$F:$F,0),2),""),"")</f>
        <v/>
      </c>
      <c r="C95" s="84" t="str">
        <f>IFERROR(IF(INDEX(Mens!$A:$F,MATCH('Mens Results'!$E95,Mens!$F:$F,0),3)&gt;0,INDEX(Mens!$A:$F,MATCH('Mens Results'!$E95,Mens!$F:$F,0),3),""),"")</f>
        <v/>
      </c>
      <c r="D95" s="85" t="str">
        <f>IFERROR(IF(AND(SMALL(Mens!F:F,L95)&gt;1000,SMALL(Mens!F:F,L95)&lt;3000),"nt",IF(SMALL(Mens!F:F,L95)&gt;3000,"",SMALL(Mens!F:F,L95))),"")</f>
        <v/>
      </c>
      <c r="E95" s="115" t="str">
        <f>IF(D95="nt",IFERROR(SMALL(Mens!F:F,L95),""),IF(D95&gt;3000,"",IFERROR(SMALL(Mens!F:F,L95),"")))</f>
        <v/>
      </c>
      <c r="G95" s="91" t="str">
        <f t="shared" si="2"/>
        <v/>
      </c>
      <c r="J95" s="162"/>
      <c r="K95" s="121"/>
      <c r="L95" s="192">
        <v>94</v>
      </c>
    </row>
    <row r="96" spans="1:12">
      <c r="A96" s="18" t="str">
        <f>IFERROR(IF(INDEX(Mens!$A:$F,MATCH('Mens Results'!$E96,Mens!$F:$F,0),1)&gt;0,INDEX(Mens!$A:$F,MATCH('Mens Results'!$E96,Mens!$F:$F,0),1),""),"")</f>
        <v/>
      </c>
      <c r="B96" s="84" t="str">
        <f>IFERROR(IF(INDEX(Mens!$A:$F,MATCH('Mens Results'!$E96,Mens!$F:$F,0),2)&gt;0,INDEX(Mens!$A:$F,MATCH('Mens Results'!$E96,Mens!$F:$F,0),2),""),"")</f>
        <v/>
      </c>
      <c r="C96" s="84" t="str">
        <f>IFERROR(IF(INDEX(Mens!$A:$F,MATCH('Mens Results'!$E96,Mens!$F:$F,0),3)&gt;0,INDEX(Mens!$A:$F,MATCH('Mens Results'!$E96,Mens!$F:$F,0),3),""),"")</f>
        <v/>
      </c>
      <c r="D96" s="85" t="str">
        <f>IFERROR(IF(AND(SMALL(Mens!F:F,L96)&gt;1000,SMALL(Mens!F:F,L96)&lt;3000),"nt",IF(SMALL(Mens!F:F,L96)&gt;3000,"",SMALL(Mens!F:F,L96))),"")</f>
        <v/>
      </c>
      <c r="E96" s="115" t="str">
        <f>IF(D96="nt",IFERROR(SMALL(Mens!F:F,L96),""),IF(D96&gt;3000,"",IFERROR(SMALL(Mens!F:F,L96),"")))</f>
        <v/>
      </c>
      <c r="G96" s="91" t="str">
        <f t="shared" si="2"/>
        <v/>
      </c>
      <c r="J96" s="162"/>
      <c r="K96" s="121"/>
      <c r="L96" s="192">
        <v>95</v>
      </c>
    </row>
    <row r="97" spans="1:12">
      <c r="A97" s="18" t="str">
        <f>IFERROR(IF(INDEX(Mens!$A:$F,MATCH('Mens Results'!$E97,Mens!$F:$F,0),1)&gt;0,INDEX(Mens!$A:$F,MATCH('Mens Results'!$E97,Mens!$F:$F,0),1),""),"")</f>
        <v/>
      </c>
      <c r="B97" s="84" t="str">
        <f>IFERROR(IF(INDEX(Mens!$A:$F,MATCH('Mens Results'!$E97,Mens!$F:$F,0),2)&gt;0,INDEX(Mens!$A:$F,MATCH('Mens Results'!$E97,Mens!$F:$F,0),2),""),"")</f>
        <v/>
      </c>
      <c r="C97" s="84" t="str">
        <f>IFERROR(IF(INDEX(Mens!$A:$F,MATCH('Mens Results'!$E97,Mens!$F:$F,0),3)&gt;0,INDEX(Mens!$A:$F,MATCH('Mens Results'!$E97,Mens!$F:$F,0),3),""),"")</f>
        <v/>
      </c>
      <c r="D97" s="85" t="str">
        <f>IFERROR(IF(AND(SMALL(Mens!F:F,L97)&gt;1000,SMALL(Mens!F:F,L97)&lt;3000),"nt",IF(SMALL(Mens!F:F,L97)&gt;3000,"",SMALL(Mens!F:F,L97))),"")</f>
        <v/>
      </c>
      <c r="E97" s="115" t="str">
        <f>IF(D97="nt",IFERROR(SMALL(Mens!F:F,L97),""),IF(D97&gt;3000,"",IFERROR(SMALL(Mens!F:F,L97),"")))</f>
        <v/>
      </c>
      <c r="G97" s="91" t="str">
        <f t="shared" si="2"/>
        <v/>
      </c>
      <c r="J97" s="162"/>
      <c r="K97" s="121"/>
      <c r="L97" s="192">
        <v>96</v>
      </c>
    </row>
    <row r="98" spans="1:12">
      <c r="A98" s="18" t="str">
        <f>IFERROR(IF(INDEX(Mens!$A:$F,MATCH('Mens Results'!$E98,Mens!$F:$F,0),1)&gt;0,INDEX(Mens!$A:$F,MATCH('Mens Results'!$E98,Mens!$F:$F,0),1),""),"")</f>
        <v/>
      </c>
      <c r="B98" s="84" t="str">
        <f>IFERROR(IF(INDEX(Mens!$A:$F,MATCH('Mens Results'!$E98,Mens!$F:$F,0),2)&gt;0,INDEX(Mens!$A:$F,MATCH('Mens Results'!$E98,Mens!$F:$F,0),2),""),"")</f>
        <v/>
      </c>
      <c r="C98" s="84" t="str">
        <f>IFERROR(IF(INDEX(Mens!$A:$F,MATCH('Mens Results'!$E98,Mens!$F:$F,0),3)&gt;0,INDEX(Mens!$A:$F,MATCH('Mens Results'!$E98,Mens!$F:$F,0),3),""),"")</f>
        <v/>
      </c>
      <c r="D98" s="85" t="str">
        <f>IFERROR(IF(AND(SMALL(Mens!F:F,L98)&gt;1000,SMALL(Mens!F:F,L98)&lt;3000),"nt",IF(SMALL(Mens!F:F,L98)&gt;3000,"",SMALL(Mens!F:F,L98))),"")</f>
        <v/>
      </c>
      <c r="E98" s="115" t="str">
        <f>IF(D98="nt",IFERROR(SMALL(Mens!F:F,L98),""),IF(D98&gt;3000,"",IFERROR(SMALL(Mens!F:F,L98),"")))</f>
        <v/>
      </c>
      <c r="G98" s="91" t="str">
        <f t="shared" si="2"/>
        <v/>
      </c>
      <c r="J98" s="162"/>
      <c r="K98" s="121"/>
      <c r="L98" s="192">
        <v>97</v>
      </c>
    </row>
    <row r="99" spans="1:12">
      <c r="A99" s="18" t="str">
        <f>IFERROR(IF(INDEX(Mens!$A:$F,MATCH('Mens Results'!$E99,Mens!$F:$F,0),1)&gt;0,INDEX(Mens!$A:$F,MATCH('Mens Results'!$E99,Mens!$F:$F,0),1),""),"")</f>
        <v/>
      </c>
      <c r="B99" s="84" t="str">
        <f>IFERROR(IF(INDEX(Mens!$A:$F,MATCH('Mens Results'!$E99,Mens!$F:$F,0),2)&gt;0,INDEX(Mens!$A:$F,MATCH('Mens Results'!$E99,Mens!$F:$F,0),2),""),"")</f>
        <v/>
      </c>
      <c r="C99" s="84" t="str">
        <f>IFERROR(IF(INDEX(Mens!$A:$F,MATCH('Mens Results'!$E99,Mens!$F:$F,0),3)&gt;0,INDEX(Mens!$A:$F,MATCH('Mens Results'!$E99,Mens!$F:$F,0),3),""),"")</f>
        <v/>
      </c>
      <c r="D99" s="85" t="str">
        <f>IFERROR(IF(AND(SMALL(Mens!F:F,L99)&gt;1000,SMALL(Mens!F:F,L99)&lt;3000),"nt",IF(SMALL(Mens!F:F,L99)&gt;3000,"",SMALL(Mens!F:F,L99))),"")</f>
        <v/>
      </c>
      <c r="E99" s="115" t="str">
        <f>IF(D99="nt",IFERROR(SMALL(Mens!F:F,L99),""),IF(D99&gt;3000,"",IFERROR(SMALL(Mens!F:F,L99),"")))</f>
        <v/>
      </c>
      <c r="G99" s="91" t="str">
        <f t="shared" si="2"/>
        <v/>
      </c>
      <c r="J99" s="162"/>
      <c r="K99" s="121"/>
      <c r="L99" s="192">
        <v>98</v>
      </c>
    </row>
    <row r="100" spans="1:12">
      <c r="A100" s="18" t="str">
        <f>IFERROR(IF(INDEX(Mens!$A:$F,MATCH('Mens Results'!$E100,Mens!$F:$F,0),1)&gt;0,INDEX(Mens!$A:$F,MATCH('Mens Results'!$E100,Mens!$F:$F,0),1),""),"")</f>
        <v/>
      </c>
      <c r="B100" s="84" t="str">
        <f>IFERROR(IF(INDEX(Mens!$A:$F,MATCH('Mens Results'!$E100,Mens!$F:$F,0),2)&gt;0,INDEX(Mens!$A:$F,MATCH('Mens Results'!$E100,Mens!$F:$F,0),2),""),"")</f>
        <v/>
      </c>
      <c r="C100" s="84" t="str">
        <f>IFERROR(IF(INDEX(Mens!$A:$F,MATCH('Mens Results'!$E100,Mens!$F:$F,0),3)&gt;0,INDEX(Mens!$A:$F,MATCH('Mens Results'!$E100,Mens!$F:$F,0),3),""),"")</f>
        <v/>
      </c>
      <c r="D100" s="85" t="str">
        <f>IFERROR(IF(AND(SMALL(Mens!F:F,L100)&gt;1000,SMALL(Mens!F:F,L100)&lt;3000),"nt",IF(SMALL(Mens!F:F,L100)&gt;3000,"",SMALL(Mens!F:F,L100))),"")</f>
        <v/>
      </c>
      <c r="E100" s="115" t="str">
        <f>IF(D100="nt",IFERROR(SMALL(Mens!F:F,L100),""),IF(D100&gt;3000,"",IFERROR(SMALL(Mens!F:F,L100),"")))</f>
        <v/>
      </c>
      <c r="G100" s="91" t="str">
        <f t="shared" si="2"/>
        <v/>
      </c>
      <c r="J100" s="162"/>
      <c r="K100" s="121"/>
      <c r="L100" s="192">
        <v>99</v>
      </c>
    </row>
    <row r="101" spans="1:12">
      <c r="A101" s="18" t="str">
        <f>IFERROR(IF(INDEX(Mens!$A:$F,MATCH('Mens Results'!$E101,Mens!$F:$F,0),1)&gt;0,INDEX(Mens!$A:$F,MATCH('Mens Results'!$E101,Mens!$F:$F,0),1),""),"")</f>
        <v/>
      </c>
      <c r="B101" s="84" t="str">
        <f>IFERROR(IF(INDEX(Mens!$A:$F,MATCH('Mens Results'!$E101,Mens!$F:$F,0),2)&gt;0,INDEX(Mens!$A:$F,MATCH('Mens Results'!$E101,Mens!$F:$F,0),2),""),"")</f>
        <v/>
      </c>
      <c r="C101" s="84" t="str">
        <f>IFERROR(IF(INDEX(Mens!$A:$F,MATCH('Mens Results'!$E101,Mens!$F:$F,0),3)&gt;0,INDEX(Mens!$A:$F,MATCH('Mens Results'!$E101,Mens!$F:$F,0),3),""),"")</f>
        <v/>
      </c>
      <c r="D101" s="85" t="str">
        <f>IFERROR(IF(AND(SMALL(Mens!F:F,L101)&gt;1000,SMALL(Mens!F:F,L101)&lt;3000),"nt",IF(SMALL(Mens!F:F,L101)&gt;3000,"",SMALL(Mens!F:F,L101))),"")</f>
        <v/>
      </c>
      <c r="E101" s="115" t="str">
        <f>IF(D101="nt",IFERROR(SMALL(Mens!F:F,L101),""),IF(D101&gt;3000,"",IFERROR(SMALL(Mens!F:F,L101),"")))</f>
        <v/>
      </c>
      <c r="G101" s="91" t="str">
        <f t="shared" si="2"/>
        <v/>
      </c>
      <c r="J101" s="162"/>
      <c r="K101" s="121"/>
      <c r="L101" s="192">
        <v>100</v>
      </c>
    </row>
    <row r="102" spans="1:12">
      <c r="A102" s="18" t="str">
        <f>IFERROR(IF(INDEX(Mens!$A:$F,MATCH('Mens Results'!$E102,Mens!$F:$F,0),1)&gt;0,INDEX(Mens!$A:$F,MATCH('Mens Results'!$E102,Mens!$F:$F,0),1),""),"")</f>
        <v/>
      </c>
      <c r="B102" s="84" t="str">
        <f>IFERROR(IF(INDEX(Mens!$A:$F,MATCH('Mens Results'!$E102,Mens!$F:$F,0),2)&gt;0,INDEX(Mens!$A:$F,MATCH('Mens Results'!$E102,Mens!$F:$F,0),2),""),"")</f>
        <v/>
      </c>
      <c r="C102" s="84" t="str">
        <f>IFERROR(IF(INDEX(Mens!$A:$F,MATCH('Mens Results'!$E102,Mens!$F:$F,0),3)&gt;0,INDEX(Mens!$A:$F,MATCH('Mens Results'!$E102,Mens!$F:$F,0),3),""),"")</f>
        <v/>
      </c>
      <c r="D102" s="85" t="str">
        <f>IFERROR(IF(AND(SMALL(Mens!F:F,L102)&gt;1000,SMALL(Mens!F:F,L102)&lt;3000),"nt",IF(SMALL(Mens!F:F,L102)&gt;3000,"",SMALL(Mens!F:F,L102))),"")</f>
        <v/>
      </c>
      <c r="E102" s="115" t="str">
        <f>IF(D102="nt",IFERROR(SMALL(Mens!F:F,L102),""),IF(D102&gt;3000,"",IFERROR(SMALL(Mens!F:F,L102),"")))</f>
        <v/>
      </c>
      <c r="G102" s="91" t="str">
        <f t="shared" si="2"/>
        <v/>
      </c>
      <c r="J102" s="162"/>
      <c r="K102" s="121"/>
      <c r="L102" s="192">
        <v>101</v>
      </c>
    </row>
    <row r="103" spans="1:12">
      <c r="A103" s="18" t="str">
        <f>IFERROR(IF(INDEX(Mens!$A:$F,MATCH('Mens Results'!$E103,Mens!$F:$F,0),1)&gt;0,INDEX(Mens!$A:$F,MATCH('Mens Results'!$E103,Mens!$F:$F,0),1),""),"")</f>
        <v/>
      </c>
      <c r="B103" s="84" t="str">
        <f>IFERROR(IF(INDEX(Mens!$A:$F,MATCH('Mens Results'!$E103,Mens!$F:$F,0),2)&gt;0,INDEX(Mens!$A:$F,MATCH('Mens Results'!$E103,Mens!$F:$F,0),2),""),"")</f>
        <v/>
      </c>
      <c r="C103" s="84" t="str">
        <f>IFERROR(IF(INDEX(Mens!$A:$F,MATCH('Mens Results'!$E103,Mens!$F:$F,0),3)&gt;0,INDEX(Mens!$A:$F,MATCH('Mens Results'!$E103,Mens!$F:$F,0),3),""),"")</f>
        <v/>
      </c>
      <c r="D103" s="85" t="str">
        <f>IFERROR(IF(AND(SMALL(Mens!F:F,L103)&gt;1000,SMALL(Mens!F:F,L103)&lt;3000),"nt",IF(SMALL(Mens!F:F,L103)&gt;3000,"",SMALL(Mens!F:F,L103))),"")</f>
        <v/>
      </c>
      <c r="E103" s="115" t="str">
        <f>IF(D103="nt",IFERROR(SMALL(Mens!F:F,L103),""),IF(D103&gt;3000,"",IFERROR(SMALL(Mens!F:F,L103),"")))</f>
        <v/>
      </c>
      <c r="G103" s="91" t="str">
        <f t="shared" si="2"/>
        <v/>
      </c>
      <c r="J103" s="162"/>
      <c r="K103" s="121"/>
      <c r="L103" s="192">
        <v>102</v>
      </c>
    </row>
    <row r="104" spans="1:12">
      <c r="A104" s="18" t="str">
        <f>IFERROR(IF(INDEX(Mens!$A:$F,MATCH('Mens Results'!$E104,Mens!$F:$F,0),1)&gt;0,INDEX(Mens!$A:$F,MATCH('Mens Results'!$E104,Mens!$F:$F,0),1),""),"")</f>
        <v/>
      </c>
      <c r="B104" s="84" t="str">
        <f>IFERROR(IF(INDEX(Mens!$A:$F,MATCH('Mens Results'!$E104,Mens!$F:$F,0),2)&gt;0,INDEX(Mens!$A:$F,MATCH('Mens Results'!$E104,Mens!$F:$F,0),2),""),"")</f>
        <v/>
      </c>
      <c r="C104" s="84" t="str">
        <f>IFERROR(IF(INDEX(Mens!$A:$F,MATCH('Mens Results'!$E104,Mens!$F:$F,0),3)&gt;0,INDEX(Mens!$A:$F,MATCH('Mens Results'!$E104,Mens!$F:$F,0),3),""),"")</f>
        <v/>
      </c>
      <c r="D104" s="85" t="str">
        <f>IFERROR(IF(AND(SMALL(Mens!F:F,L104)&gt;1000,SMALL(Mens!F:F,L104)&lt;3000),"nt",IF(SMALL(Mens!F:F,L104)&gt;3000,"",SMALL(Mens!F:F,L104))),"")</f>
        <v/>
      </c>
      <c r="E104" s="115" t="str">
        <f>IF(D104="nt",IFERROR(SMALL(Mens!F:F,L104),""),IF(D104&gt;3000,"",IFERROR(SMALL(Mens!F:F,L104),"")))</f>
        <v/>
      </c>
      <c r="G104" s="91" t="str">
        <f t="shared" si="2"/>
        <v/>
      </c>
      <c r="J104" s="162"/>
      <c r="K104" s="121"/>
      <c r="L104" s="192">
        <v>103</v>
      </c>
    </row>
    <row r="105" spans="1:12">
      <c r="A105" s="18" t="str">
        <f>IFERROR(IF(INDEX(Mens!$A:$F,MATCH('Mens Results'!$E105,Mens!$F:$F,0),1)&gt;0,INDEX(Mens!$A:$F,MATCH('Mens Results'!$E105,Mens!$F:$F,0),1),""),"")</f>
        <v/>
      </c>
      <c r="B105" s="84" t="str">
        <f>IFERROR(IF(INDEX(Mens!$A:$F,MATCH('Mens Results'!$E105,Mens!$F:$F,0),2)&gt;0,INDEX(Mens!$A:$F,MATCH('Mens Results'!$E105,Mens!$F:$F,0),2),""),"")</f>
        <v/>
      </c>
      <c r="C105" s="84" t="str">
        <f>IFERROR(IF(INDEX(Mens!$A:$F,MATCH('Mens Results'!$E105,Mens!$F:$F,0),3)&gt;0,INDEX(Mens!$A:$F,MATCH('Mens Results'!$E105,Mens!$F:$F,0),3),""),"")</f>
        <v/>
      </c>
      <c r="D105" s="85" t="str">
        <f>IFERROR(IF(AND(SMALL(Mens!F:F,L105)&gt;1000,SMALL(Mens!F:F,L105)&lt;3000),"nt",IF(SMALL(Mens!F:F,L105)&gt;3000,"",SMALL(Mens!F:F,L105))),"")</f>
        <v/>
      </c>
      <c r="E105" s="115" t="str">
        <f>IF(D105="nt",IFERROR(SMALL(Mens!F:F,L105),""),IF(D105&gt;3000,"",IFERROR(SMALL(Mens!F:F,L105),"")))</f>
        <v/>
      </c>
      <c r="G105" s="91" t="str">
        <f t="shared" si="2"/>
        <v/>
      </c>
      <c r="J105" s="162"/>
      <c r="K105" s="121"/>
      <c r="L105" s="192">
        <v>104</v>
      </c>
    </row>
    <row r="106" spans="1:12">
      <c r="A106" s="18" t="str">
        <f>IFERROR(IF(INDEX(Mens!$A:$F,MATCH('Mens Results'!$E106,Mens!$F:$F,0),1)&gt;0,INDEX(Mens!$A:$F,MATCH('Mens Results'!$E106,Mens!$F:$F,0),1),""),"")</f>
        <v/>
      </c>
      <c r="B106" s="84" t="str">
        <f>IFERROR(IF(INDEX(Mens!$A:$F,MATCH('Mens Results'!$E106,Mens!$F:$F,0),2)&gt;0,INDEX(Mens!$A:$F,MATCH('Mens Results'!$E106,Mens!$F:$F,0),2),""),"")</f>
        <v/>
      </c>
      <c r="C106" s="84" t="str">
        <f>IFERROR(IF(INDEX(Mens!$A:$F,MATCH('Mens Results'!$E106,Mens!$F:$F,0),3)&gt;0,INDEX(Mens!$A:$F,MATCH('Mens Results'!$E106,Mens!$F:$F,0),3),""),"")</f>
        <v/>
      </c>
      <c r="D106" s="85" t="str">
        <f>IFERROR(IF(AND(SMALL(Mens!F:F,L106)&gt;1000,SMALL(Mens!F:F,L106)&lt;3000),"nt",IF(SMALL(Mens!F:F,L106)&gt;3000,"",SMALL(Mens!F:F,L106))),"")</f>
        <v/>
      </c>
      <c r="E106" s="115" t="str">
        <f>IF(D106="nt",IFERROR(SMALL(Mens!F:F,L106),""),IF(D106&gt;3000,"",IFERROR(SMALL(Mens!F:F,L106),"")))</f>
        <v/>
      </c>
      <c r="G106" s="91" t="str">
        <f>IFERROR(VLOOKUP(D106,$H$3:$I$7,2,FALSE),"")</f>
        <v/>
      </c>
      <c r="J106" s="162"/>
      <c r="K106" s="121"/>
      <c r="L106" s="192">
        <v>105</v>
      </c>
    </row>
    <row r="107" spans="1:12">
      <c r="A107" s="18" t="str">
        <f>IFERROR(IF(INDEX(Mens!$A:$F,MATCH('Mens Results'!$E107,Mens!$F:$F,0),1)&gt;0,INDEX(Mens!$A:$F,MATCH('Mens Results'!$E107,Mens!$F:$F,0),1),""),"")</f>
        <v/>
      </c>
      <c r="B107" s="84" t="str">
        <f>IFERROR(IF(INDEX(Mens!$A:$F,MATCH('Mens Results'!$E107,Mens!$F:$F,0),2)&gt;0,INDEX(Mens!$A:$F,MATCH('Mens Results'!$E107,Mens!$F:$F,0),2),""),"")</f>
        <v/>
      </c>
      <c r="C107" s="84" t="str">
        <f>IFERROR(IF(INDEX(Mens!$A:$F,MATCH('Mens Results'!$E107,Mens!$F:$F,0),3)&gt;0,INDEX(Mens!$A:$F,MATCH('Mens Results'!$E107,Mens!$F:$F,0),3),""),"")</f>
        <v/>
      </c>
      <c r="D107" s="85" t="str">
        <f>IFERROR(IF(AND(SMALL(Mens!F:F,L107)&gt;1000,SMALL(Mens!F:F,L107)&lt;3000),"nt",IF(SMALL(Mens!F:F,L107)&gt;3000,"",SMALL(Mens!F:F,L107))),"")</f>
        <v/>
      </c>
      <c r="E107" s="115" t="str">
        <f>IF(D107="nt",IFERROR(SMALL(Mens!F:F,L107),""),IF(D107&gt;3000,"",IFERROR(SMALL(Mens!F:F,L107),"")))</f>
        <v/>
      </c>
      <c r="G107" s="91" t="str">
        <f t="shared" si="2"/>
        <v/>
      </c>
      <c r="J107" s="162"/>
      <c r="K107" s="121"/>
      <c r="L107" s="192">
        <v>106</v>
      </c>
    </row>
    <row r="108" spans="1:12">
      <c r="A108" s="18" t="str">
        <f>IFERROR(IF(INDEX(Mens!$A:$F,MATCH('Mens Results'!$E108,Mens!$F:$F,0),1)&gt;0,INDEX(Mens!$A:$F,MATCH('Mens Results'!$E108,Mens!$F:$F,0),1),""),"")</f>
        <v/>
      </c>
      <c r="B108" s="84" t="str">
        <f>IFERROR(IF(INDEX(Mens!$A:$F,MATCH('Mens Results'!$E108,Mens!$F:$F,0),2)&gt;0,INDEX(Mens!$A:$F,MATCH('Mens Results'!$E108,Mens!$F:$F,0),2),""),"")</f>
        <v/>
      </c>
      <c r="C108" s="84" t="str">
        <f>IFERROR(IF(INDEX(Mens!$A:$F,MATCH('Mens Results'!$E108,Mens!$F:$F,0),3)&gt;0,INDEX(Mens!$A:$F,MATCH('Mens Results'!$E108,Mens!$F:$F,0),3),""),"")</f>
        <v/>
      </c>
      <c r="D108" s="85" t="str">
        <f>IFERROR(IF(AND(SMALL(Mens!F:F,L108)&gt;1000,SMALL(Mens!F:F,L108)&lt;3000),"nt",IF(SMALL(Mens!F:F,L108)&gt;3000,"",SMALL(Mens!F:F,L108))),"")</f>
        <v/>
      </c>
      <c r="E108" s="115" t="str">
        <f>IF(D108="nt",IFERROR(SMALL(Mens!F:F,L108),""),IF(D108&gt;3000,"",IFERROR(SMALL(Mens!F:F,L108),"")))</f>
        <v/>
      </c>
      <c r="G108" s="91" t="str">
        <f t="shared" si="2"/>
        <v/>
      </c>
      <c r="J108" s="162"/>
      <c r="K108" s="121"/>
      <c r="L108" s="192">
        <v>107</v>
      </c>
    </row>
    <row r="109" spans="1:12">
      <c r="A109" s="18" t="str">
        <f>IFERROR(IF(INDEX(Mens!$A:$F,MATCH('Mens Results'!$E109,Mens!$F:$F,0),1)&gt;0,INDEX(Mens!$A:$F,MATCH('Mens Results'!$E109,Mens!$F:$F,0),1),""),"")</f>
        <v/>
      </c>
      <c r="B109" s="84" t="str">
        <f>IFERROR(IF(INDEX(Mens!$A:$F,MATCH('Mens Results'!$E109,Mens!$F:$F,0),2)&gt;0,INDEX(Mens!$A:$F,MATCH('Mens Results'!$E109,Mens!$F:$F,0),2),""),"")</f>
        <v/>
      </c>
      <c r="C109" s="84" t="str">
        <f>IFERROR(IF(INDEX(Mens!$A:$F,MATCH('Mens Results'!$E109,Mens!$F:$F,0),3)&gt;0,INDEX(Mens!$A:$F,MATCH('Mens Results'!$E109,Mens!$F:$F,0),3),""),"")</f>
        <v/>
      </c>
      <c r="D109" s="85" t="str">
        <f>IFERROR(IF(AND(SMALL(Mens!F:F,L109)&gt;1000,SMALL(Mens!F:F,L109)&lt;3000),"nt",IF(SMALL(Mens!F:F,L109)&gt;3000,"",SMALL(Mens!F:F,L109))),"")</f>
        <v/>
      </c>
      <c r="E109" s="115" t="str">
        <f>IF(D109="nt",IFERROR(SMALL(Mens!F:F,L109),""),IF(D109&gt;3000,"",IFERROR(SMALL(Mens!F:F,L109),"")))</f>
        <v/>
      </c>
      <c r="G109" s="91" t="str">
        <f t="shared" si="2"/>
        <v/>
      </c>
      <c r="J109" s="162"/>
      <c r="K109" s="121"/>
      <c r="L109" s="192">
        <v>108</v>
      </c>
    </row>
    <row r="110" spans="1:12">
      <c r="A110" s="18" t="str">
        <f>IFERROR(IF(INDEX(Mens!$A:$F,MATCH('Mens Results'!$E110,Mens!$F:$F,0),1)&gt;0,INDEX(Mens!$A:$F,MATCH('Mens Results'!$E110,Mens!$F:$F,0),1),""),"")</f>
        <v/>
      </c>
      <c r="B110" s="84" t="str">
        <f>IFERROR(IF(INDEX(Mens!$A:$F,MATCH('Mens Results'!$E110,Mens!$F:$F,0),2)&gt;0,INDEX(Mens!$A:$F,MATCH('Mens Results'!$E110,Mens!$F:$F,0),2),""),"")</f>
        <v/>
      </c>
      <c r="C110" s="84" t="str">
        <f>IFERROR(IF(INDEX(Mens!$A:$F,MATCH('Mens Results'!$E110,Mens!$F:$F,0),3)&gt;0,INDEX(Mens!$A:$F,MATCH('Mens Results'!$E110,Mens!$F:$F,0),3),""),"")</f>
        <v/>
      </c>
      <c r="D110" s="85" t="str">
        <f>IFERROR(IF(AND(SMALL(Mens!F:F,L110)&gt;1000,SMALL(Mens!F:F,L110)&lt;3000),"nt",IF(SMALL(Mens!F:F,L110)&gt;3000,"",SMALL(Mens!F:F,L110))),"")</f>
        <v/>
      </c>
      <c r="E110" s="115" t="str">
        <f>IF(D110="nt",IFERROR(SMALL(Mens!F:F,L110),""),IF(D110&gt;3000,"",IFERROR(SMALL(Mens!F:F,L110),"")))</f>
        <v/>
      </c>
      <c r="G110" s="91" t="str">
        <f t="shared" si="2"/>
        <v/>
      </c>
      <c r="J110" s="162"/>
      <c r="K110" s="121"/>
      <c r="L110" s="192">
        <v>109</v>
      </c>
    </row>
    <row r="111" spans="1:12">
      <c r="A111" s="18" t="str">
        <f>IFERROR(IF(INDEX(Mens!$A:$F,MATCH('Mens Results'!$E111,Mens!$F:$F,0),1)&gt;0,INDEX(Mens!$A:$F,MATCH('Mens Results'!$E111,Mens!$F:$F,0),1),""),"")</f>
        <v/>
      </c>
      <c r="B111" s="84" t="str">
        <f>IFERROR(IF(INDEX(Mens!$A:$F,MATCH('Mens Results'!$E111,Mens!$F:$F,0),2)&gt;0,INDEX(Mens!$A:$F,MATCH('Mens Results'!$E111,Mens!$F:$F,0),2),""),"")</f>
        <v/>
      </c>
      <c r="C111" s="84" t="str">
        <f>IFERROR(IF(INDEX(Mens!$A:$F,MATCH('Mens Results'!$E111,Mens!$F:$F,0),3)&gt;0,INDEX(Mens!$A:$F,MATCH('Mens Results'!$E111,Mens!$F:$F,0),3),""),"")</f>
        <v/>
      </c>
      <c r="D111" s="85" t="str">
        <f>IFERROR(IF(AND(SMALL(Mens!F:F,L111)&gt;1000,SMALL(Mens!F:F,L111)&lt;3000),"nt",IF(SMALL(Mens!F:F,L111)&gt;3000,"",SMALL(Mens!F:F,L111))),"")</f>
        <v/>
      </c>
      <c r="E111" s="115" t="str">
        <f>IF(D111="nt",IFERROR(SMALL(Mens!F:F,L111),""),IF(D111&gt;3000,"",IFERROR(SMALL(Mens!F:F,L111),"")))</f>
        <v/>
      </c>
      <c r="G111" s="91" t="str">
        <f t="shared" si="2"/>
        <v/>
      </c>
      <c r="J111" s="162"/>
      <c r="K111" s="121"/>
      <c r="L111" s="192">
        <v>110</v>
      </c>
    </row>
    <row r="112" spans="1:12">
      <c r="A112" s="18" t="str">
        <f>IFERROR(IF(INDEX(Mens!$A:$F,MATCH('Mens Results'!$E112,Mens!$F:$F,0),1)&gt;0,INDEX(Mens!$A:$F,MATCH('Mens Results'!$E112,Mens!$F:$F,0),1),""),"")</f>
        <v/>
      </c>
      <c r="B112" s="84" t="str">
        <f>IFERROR(IF(INDEX(Mens!$A:$F,MATCH('Mens Results'!$E112,Mens!$F:$F,0),2)&gt;0,INDEX(Mens!$A:$F,MATCH('Mens Results'!$E112,Mens!$F:$F,0),2),""),"")</f>
        <v/>
      </c>
      <c r="C112" s="84" t="str">
        <f>IFERROR(IF(INDEX(Mens!$A:$F,MATCH('Mens Results'!$E112,Mens!$F:$F,0),3)&gt;0,INDEX(Mens!$A:$F,MATCH('Mens Results'!$E112,Mens!$F:$F,0),3),""),"")</f>
        <v/>
      </c>
      <c r="D112" s="85" t="str">
        <f>IFERROR(IF(AND(SMALL(Mens!F:F,L112)&gt;1000,SMALL(Mens!F:F,L112)&lt;3000),"nt",IF(SMALL(Mens!F:F,L112)&gt;3000,"",SMALL(Mens!F:F,L112))),"")</f>
        <v/>
      </c>
      <c r="E112" s="115" t="str">
        <f>IF(D112="nt",IFERROR(SMALL(Mens!F:F,L112),""),IF(D112&gt;3000,"",IFERROR(SMALL(Mens!F:F,L112),"")))</f>
        <v/>
      </c>
      <c r="G112" s="91" t="str">
        <f t="shared" si="2"/>
        <v/>
      </c>
      <c r="J112" s="162"/>
      <c r="K112" s="121"/>
      <c r="L112" s="192">
        <v>111</v>
      </c>
    </row>
    <row r="113" spans="1:12">
      <c r="A113" s="18" t="str">
        <f>IFERROR(IF(INDEX(Mens!$A:$F,MATCH('Mens Results'!$E113,Mens!$F:$F,0),1)&gt;0,INDEX(Mens!$A:$F,MATCH('Mens Results'!$E113,Mens!$F:$F,0),1),""),"")</f>
        <v/>
      </c>
      <c r="B113" s="84" t="str">
        <f>IFERROR(IF(INDEX(Mens!$A:$F,MATCH('Mens Results'!$E113,Mens!$F:$F,0),2)&gt;0,INDEX(Mens!$A:$F,MATCH('Mens Results'!$E113,Mens!$F:$F,0),2),""),"")</f>
        <v/>
      </c>
      <c r="C113" s="84" t="str">
        <f>IFERROR(IF(INDEX(Mens!$A:$F,MATCH('Mens Results'!$E113,Mens!$F:$F,0),3)&gt;0,INDEX(Mens!$A:$F,MATCH('Mens Results'!$E113,Mens!$F:$F,0),3),""),"")</f>
        <v/>
      </c>
      <c r="D113" s="85" t="str">
        <f>IFERROR(IF(AND(SMALL(Mens!F:F,L113)&gt;1000,SMALL(Mens!F:F,L113)&lt;3000),"nt",IF(SMALL(Mens!F:F,L113)&gt;3000,"",SMALL(Mens!F:F,L113))),"")</f>
        <v/>
      </c>
      <c r="E113" s="115" t="str">
        <f>IF(D113="nt",IFERROR(SMALL(Mens!F:F,L113),""),IF(D113&gt;3000,"",IFERROR(SMALL(Mens!F:F,L113),"")))</f>
        <v/>
      </c>
      <c r="G113" s="91" t="str">
        <f t="shared" si="2"/>
        <v/>
      </c>
      <c r="J113" s="162"/>
      <c r="K113" s="121"/>
      <c r="L113" s="192">
        <v>112</v>
      </c>
    </row>
    <row r="114" spans="1:12">
      <c r="A114" s="18" t="str">
        <f>IFERROR(IF(INDEX(Mens!$A:$F,MATCH('Mens Results'!$E114,Mens!$F:$F,0),1)&gt;0,INDEX(Mens!$A:$F,MATCH('Mens Results'!$E114,Mens!$F:$F,0),1),""),"")</f>
        <v/>
      </c>
      <c r="B114" s="84" t="str">
        <f>IFERROR(IF(INDEX(Mens!$A:$F,MATCH('Mens Results'!$E114,Mens!$F:$F,0),2)&gt;0,INDEX(Mens!$A:$F,MATCH('Mens Results'!$E114,Mens!$F:$F,0),2),""),"")</f>
        <v/>
      </c>
      <c r="C114" s="84" t="str">
        <f>IFERROR(IF(INDEX(Mens!$A:$F,MATCH('Mens Results'!$E114,Mens!$F:$F,0),3)&gt;0,INDEX(Mens!$A:$F,MATCH('Mens Results'!$E114,Mens!$F:$F,0),3),""),"")</f>
        <v/>
      </c>
      <c r="D114" s="85" t="str">
        <f>IFERROR(IF(AND(SMALL(Mens!F:F,L114)&gt;1000,SMALL(Mens!F:F,L114)&lt;3000),"nt",IF(SMALL(Mens!F:F,L114)&gt;3000,"",SMALL(Mens!F:F,L114))),"")</f>
        <v/>
      </c>
      <c r="E114" s="115" t="str">
        <f>IF(D114="nt",IFERROR(SMALL(Mens!F:F,L114),""),IF(D114&gt;3000,"",IFERROR(SMALL(Mens!F:F,L114),"")))</f>
        <v/>
      </c>
      <c r="G114" s="91" t="str">
        <f t="shared" si="2"/>
        <v/>
      </c>
      <c r="J114" s="162"/>
      <c r="K114" s="121"/>
      <c r="L114" s="192">
        <v>113</v>
      </c>
    </row>
    <row r="115" spans="1:12">
      <c r="A115" s="18" t="str">
        <f>IFERROR(IF(INDEX(Mens!$A:$F,MATCH('Mens Results'!$E115,Mens!$F:$F,0),1)&gt;0,INDEX(Mens!$A:$F,MATCH('Mens Results'!$E115,Mens!$F:$F,0),1),""),"")</f>
        <v/>
      </c>
      <c r="B115" s="84" t="str">
        <f>IFERROR(IF(INDEX(Mens!$A:$F,MATCH('Mens Results'!$E115,Mens!$F:$F,0),2)&gt;0,INDEX(Mens!$A:$F,MATCH('Mens Results'!$E115,Mens!$F:$F,0),2),""),"")</f>
        <v/>
      </c>
      <c r="C115" s="84" t="str">
        <f>IFERROR(IF(INDEX(Mens!$A:$F,MATCH('Mens Results'!$E115,Mens!$F:$F,0),3)&gt;0,INDEX(Mens!$A:$F,MATCH('Mens Results'!$E115,Mens!$F:$F,0),3),""),"")</f>
        <v/>
      </c>
      <c r="D115" s="85" t="str">
        <f>IFERROR(IF(AND(SMALL(Mens!F:F,L115)&gt;1000,SMALL(Mens!F:F,L115)&lt;3000),"nt",IF(SMALL(Mens!F:F,L115)&gt;3000,"",SMALL(Mens!F:F,L115))),"")</f>
        <v/>
      </c>
      <c r="E115" s="115" t="str">
        <f>IF(D115="nt",IFERROR(SMALL(Mens!F:F,L115),""),IF(D115&gt;3000,"",IFERROR(SMALL(Mens!F:F,L115),"")))</f>
        <v/>
      </c>
      <c r="G115" s="91" t="str">
        <f t="shared" si="2"/>
        <v/>
      </c>
      <c r="J115" s="162"/>
      <c r="K115" s="121"/>
      <c r="L115" s="192">
        <v>114</v>
      </c>
    </row>
    <row r="116" spans="1:12">
      <c r="A116" s="18" t="str">
        <f>IFERROR(IF(INDEX(Mens!$A:$F,MATCH('Mens Results'!$E116,Mens!$F:$F,0),1)&gt;0,INDEX(Mens!$A:$F,MATCH('Mens Results'!$E116,Mens!$F:$F,0),1),""),"")</f>
        <v/>
      </c>
      <c r="B116" s="84" t="str">
        <f>IFERROR(IF(INDEX(Mens!$A:$F,MATCH('Mens Results'!$E116,Mens!$F:$F,0),2)&gt;0,INDEX(Mens!$A:$F,MATCH('Mens Results'!$E116,Mens!$F:$F,0),2),""),"")</f>
        <v/>
      </c>
      <c r="C116" s="84" t="str">
        <f>IFERROR(IF(INDEX(Mens!$A:$F,MATCH('Mens Results'!$E116,Mens!$F:$F,0),3)&gt;0,INDEX(Mens!$A:$F,MATCH('Mens Results'!$E116,Mens!$F:$F,0),3),""),"")</f>
        <v/>
      </c>
      <c r="D116" s="85" t="str">
        <f>IFERROR(IF(AND(SMALL(Mens!F:F,L116)&gt;1000,SMALL(Mens!F:F,L116)&lt;3000),"nt",IF(SMALL(Mens!F:F,L116)&gt;3000,"",SMALL(Mens!F:F,L116))),"")</f>
        <v/>
      </c>
      <c r="E116" s="115" t="str">
        <f>IF(D116="nt",IFERROR(SMALL(Mens!F:F,L116),""),IF(D116&gt;3000,"",IFERROR(SMALL(Mens!F:F,L116),"")))</f>
        <v/>
      </c>
      <c r="G116" s="91" t="str">
        <f t="shared" si="2"/>
        <v/>
      </c>
      <c r="J116" s="162"/>
      <c r="K116" s="121"/>
      <c r="L116" s="192">
        <v>115</v>
      </c>
    </row>
    <row r="117" spans="1:12">
      <c r="A117" s="18" t="str">
        <f>IFERROR(IF(INDEX(Mens!$A:$F,MATCH('Mens Results'!$E117,Mens!$F:$F,0),1)&gt;0,INDEX(Mens!$A:$F,MATCH('Mens Results'!$E117,Mens!$F:$F,0),1),""),"")</f>
        <v/>
      </c>
      <c r="B117" s="84" t="str">
        <f>IFERROR(IF(INDEX(Mens!$A:$F,MATCH('Mens Results'!$E117,Mens!$F:$F,0),2)&gt;0,INDEX(Mens!$A:$F,MATCH('Mens Results'!$E117,Mens!$F:$F,0),2),""),"")</f>
        <v/>
      </c>
      <c r="C117" s="84" t="str">
        <f>IFERROR(IF(INDEX(Mens!$A:$F,MATCH('Mens Results'!$E117,Mens!$F:$F,0),3)&gt;0,INDEX(Mens!$A:$F,MATCH('Mens Results'!$E117,Mens!$F:$F,0),3),""),"")</f>
        <v/>
      </c>
      <c r="D117" s="85" t="str">
        <f>IFERROR(IF(AND(SMALL(Mens!F:F,L117)&gt;1000,SMALL(Mens!F:F,L117)&lt;3000),"nt",IF(SMALL(Mens!F:F,L117)&gt;3000,"",SMALL(Mens!F:F,L117))),"")</f>
        <v/>
      </c>
      <c r="E117" s="115" t="str">
        <f>IF(D117="nt",IFERROR(SMALL(Mens!F:F,L117),""),IF(D117&gt;3000,"",IFERROR(SMALL(Mens!F:F,L117),"")))</f>
        <v/>
      </c>
      <c r="G117" s="91" t="str">
        <f t="shared" si="2"/>
        <v/>
      </c>
      <c r="J117" s="162"/>
      <c r="K117" s="121"/>
      <c r="L117" s="192">
        <v>116</v>
      </c>
    </row>
    <row r="118" spans="1:12">
      <c r="A118" s="18" t="str">
        <f>IFERROR(IF(INDEX(Mens!$A:$F,MATCH('Mens Results'!$E118,Mens!$F:$F,0),1)&gt;0,INDEX(Mens!$A:$F,MATCH('Mens Results'!$E118,Mens!$F:$F,0),1),""),"")</f>
        <v/>
      </c>
      <c r="B118" s="84" t="str">
        <f>IFERROR(IF(INDEX(Mens!$A:$F,MATCH('Mens Results'!$E118,Mens!$F:$F,0),2)&gt;0,INDEX(Mens!$A:$F,MATCH('Mens Results'!$E118,Mens!$F:$F,0),2),""),"")</f>
        <v/>
      </c>
      <c r="C118" s="84" t="str">
        <f>IFERROR(IF(INDEX(Mens!$A:$F,MATCH('Mens Results'!$E118,Mens!$F:$F,0),3)&gt;0,INDEX(Mens!$A:$F,MATCH('Mens Results'!$E118,Mens!$F:$F,0),3),""),"")</f>
        <v/>
      </c>
      <c r="D118" s="85" t="str">
        <f>IFERROR(IF(AND(SMALL(Mens!F:F,L118)&gt;1000,SMALL(Mens!F:F,L118)&lt;3000),"nt",IF(SMALL(Mens!F:F,L118)&gt;3000,"",SMALL(Mens!F:F,L118))),"")</f>
        <v/>
      </c>
      <c r="E118" s="115" t="str">
        <f>IF(D118="nt",IFERROR(SMALL(Mens!F:F,L118),""),IF(D118&gt;3000,"",IFERROR(SMALL(Mens!F:F,L118),"")))</f>
        <v/>
      </c>
      <c r="G118" s="91" t="str">
        <f t="shared" si="2"/>
        <v/>
      </c>
      <c r="J118" s="162"/>
      <c r="K118" s="121"/>
      <c r="L118" s="192">
        <v>117</v>
      </c>
    </row>
    <row r="119" spans="1:12">
      <c r="A119" s="18" t="str">
        <f>IFERROR(IF(INDEX(Mens!$A:$F,MATCH('Mens Results'!$E119,Mens!$F:$F,0),1)&gt;0,INDEX(Mens!$A:$F,MATCH('Mens Results'!$E119,Mens!$F:$F,0),1),""),"")</f>
        <v/>
      </c>
      <c r="B119" s="84" t="str">
        <f>IFERROR(IF(INDEX(Mens!$A:$F,MATCH('Mens Results'!$E119,Mens!$F:$F,0),2)&gt;0,INDEX(Mens!$A:$F,MATCH('Mens Results'!$E119,Mens!$F:$F,0),2),""),"")</f>
        <v/>
      </c>
      <c r="C119" s="84" t="str">
        <f>IFERROR(IF(INDEX(Mens!$A:$F,MATCH('Mens Results'!$E119,Mens!$F:$F,0),3)&gt;0,INDEX(Mens!$A:$F,MATCH('Mens Results'!$E119,Mens!$F:$F,0),3),""),"")</f>
        <v/>
      </c>
      <c r="D119" s="85" t="str">
        <f>IFERROR(IF(AND(SMALL(Mens!F:F,L119)&gt;1000,SMALL(Mens!F:F,L119)&lt;3000),"nt",IF(SMALL(Mens!F:F,L119)&gt;3000,"",SMALL(Mens!F:F,L119))),"")</f>
        <v/>
      </c>
      <c r="E119" s="115" t="str">
        <f>IF(D119="nt",IFERROR(SMALL(Mens!F:F,L119),""),IF(D119&gt;3000,"",IFERROR(SMALL(Mens!F:F,L119),"")))</f>
        <v/>
      </c>
      <c r="G119" s="91" t="str">
        <f t="shared" si="2"/>
        <v/>
      </c>
      <c r="J119" s="162"/>
      <c r="K119" s="121"/>
      <c r="L119" s="192">
        <v>118</v>
      </c>
    </row>
    <row r="120" spans="1:12">
      <c r="A120" s="18" t="str">
        <f>IFERROR(IF(INDEX(Mens!$A:$F,MATCH('Mens Results'!$E120,Mens!$F:$F,0),1)&gt;0,INDEX(Mens!$A:$F,MATCH('Mens Results'!$E120,Mens!$F:$F,0),1),""),"")</f>
        <v/>
      </c>
      <c r="B120" s="84" t="str">
        <f>IFERROR(IF(INDEX(Mens!$A:$F,MATCH('Mens Results'!$E120,Mens!$F:$F,0),2)&gt;0,INDEX(Mens!$A:$F,MATCH('Mens Results'!$E120,Mens!$F:$F,0),2),""),"")</f>
        <v/>
      </c>
      <c r="C120" s="84" t="str">
        <f>IFERROR(IF(INDEX(Mens!$A:$F,MATCH('Mens Results'!$E120,Mens!$F:$F,0),3)&gt;0,INDEX(Mens!$A:$F,MATCH('Mens Results'!$E120,Mens!$F:$F,0),3),""),"")</f>
        <v/>
      </c>
      <c r="D120" s="85" t="str">
        <f>IFERROR(IF(AND(SMALL(Mens!F:F,L120)&gt;1000,SMALL(Mens!F:F,L120)&lt;3000),"nt",IF(SMALL(Mens!F:F,L120)&gt;3000,"",SMALL(Mens!F:F,L120))),"")</f>
        <v/>
      </c>
      <c r="E120" s="115" t="str">
        <f>IF(D120="nt",IFERROR(SMALL(Mens!F:F,L120),""),IF(D120&gt;3000,"",IFERROR(SMALL(Mens!F:F,L120),"")))</f>
        <v/>
      </c>
      <c r="G120" s="91" t="str">
        <f t="shared" si="2"/>
        <v/>
      </c>
      <c r="J120" s="162"/>
      <c r="K120" s="121"/>
      <c r="L120" s="192">
        <v>119</v>
      </c>
    </row>
    <row r="121" spans="1:12">
      <c r="A121" s="18" t="str">
        <f>IFERROR(IF(INDEX(Mens!$A:$F,MATCH('Mens Results'!$E121,Mens!$F:$F,0),1)&gt;0,INDEX(Mens!$A:$F,MATCH('Mens Results'!$E121,Mens!$F:$F,0),1),""),"")</f>
        <v/>
      </c>
      <c r="B121" s="84" t="str">
        <f>IFERROR(IF(INDEX(Mens!$A:$F,MATCH('Mens Results'!$E121,Mens!$F:$F,0),2)&gt;0,INDEX(Mens!$A:$F,MATCH('Mens Results'!$E121,Mens!$F:$F,0),2),""),"")</f>
        <v/>
      </c>
      <c r="C121" s="84" t="str">
        <f>IFERROR(IF(INDEX(Mens!$A:$F,MATCH('Mens Results'!$E121,Mens!$F:$F,0),3)&gt;0,INDEX(Mens!$A:$F,MATCH('Mens Results'!$E121,Mens!$F:$F,0),3),""),"")</f>
        <v/>
      </c>
      <c r="D121" s="85" t="str">
        <f>IFERROR(IF(AND(SMALL(Mens!F:F,L121)&gt;1000,SMALL(Mens!F:F,L121)&lt;3000),"nt",IF(SMALL(Mens!F:F,L121)&gt;3000,"",SMALL(Mens!F:F,L121))),"")</f>
        <v/>
      </c>
      <c r="E121" s="115" t="str">
        <f>IF(D121="nt",IFERROR(SMALL(Mens!F:F,L121),""),IF(D121&gt;3000,"",IFERROR(SMALL(Mens!F:F,L121),"")))</f>
        <v/>
      </c>
      <c r="G121" s="91" t="str">
        <f t="shared" si="2"/>
        <v/>
      </c>
      <c r="J121" s="162"/>
      <c r="K121" s="121"/>
      <c r="L121" s="192">
        <v>120</v>
      </c>
    </row>
    <row r="122" spans="1:12">
      <c r="A122" s="18" t="str">
        <f>IFERROR(IF(INDEX(Mens!$A:$F,MATCH('Mens Results'!$E122,Mens!$F:$F,0),1)&gt;0,INDEX(Mens!$A:$F,MATCH('Mens Results'!$E122,Mens!$F:$F,0),1),""),"")</f>
        <v/>
      </c>
      <c r="B122" s="84" t="str">
        <f>IFERROR(IF(INDEX(Mens!$A:$F,MATCH('Mens Results'!$E122,Mens!$F:$F,0),2)&gt;0,INDEX(Mens!$A:$F,MATCH('Mens Results'!$E122,Mens!$F:$F,0),2),""),"")</f>
        <v/>
      </c>
      <c r="C122" s="84" t="str">
        <f>IFERROR(IF(INDEX(Mens!$A:$F,MATCH('Mens Results'!$E122,Mens!$F:$F,0),3)&gt;0,INDEX(Mens!$A:$F,MATCH('Mens Results'!$E122,Mens!$F:$F,0),3),""),"")</f>
        <v/>
      </c>
      <c r="D122" s="85" t="str">
        <f>IFERROR(IF(AND(SMALL(Mens!F:F,L122)&gt;1000,SMALL(Mens!F:F,L122)&lt;3000),"nt",IF(SMALL(Mens!F:F,L122)&gt;3000,"",SMALL(Mens!F:F,L122))),"")</f>
        <v/>
      </c>
      <c r="E122" s="115" t="str">
        <f>IF(D122="nt",IFERROR(SMALL(Mens!F:F,L122),""),IF(D122&gt;3000,"",IFERROR(SMALL(Mens!F:F,L122),"")))</f>
        <v/>
      </c>
      <c r="G122" s="91" t="str">
        <f t="shared" si="2"/>
        <v/>
      </c>
      <c r="J122" s="162"/>
      <c r="K122" s="121"/>
      <c r="L122" s="192">
        <v>121</v>
      </c>
    </row>
    <row r="123" spans="1:12">
      <c r="A123" s="18" t="str">
        <f>IFERROR(IF(INDEX(Mens!$A:$F,MATCH('Mens Results'!$E123,Mens!$F:$F,0),1)&gt;0,INDEX(Mens!$A:$F,MATCH('Mens Results'!$E123,Mens!$F:$F,0),1),""),"")</f>
        <v/>
      </c>
      <c r="B123" s="84" t="str">
        <f>IFERROR(IF(INDEX(Mens!$A:$F,MATCH('Mens Results'!$E123,Mens!$F:$F,0),2)&gt;0,INDEX(Mens!$A:$F,MATCH('Mens Results'!$E123,Mens!$F:$F,0),2),""),"")</f>
        <v/>
      </c>
      <c r="C123" s="84" t="str">
        <f>IFERROR(IF(INDEX(Mens!$A:$F,MATCH('Mens Results'!$E123,Mens!$F:$F,0),3)&gt;0,INDEX(Mens!$A:$F,MATCH('Mens Results'!$E123,Mens!$F:$F,0),3),""),"")</f>
        <v/>
      </c>
      <c r="D123" s="85" t="str">
        <f>IFERROR(IF(AND(SMALL(Mens!F:F,L123)&gt;1000,SMALL(Mens!F:F,L123)&lt;3000),"nt",IF(SMALL(Mens!F:F,L123)&gt;3000,"",SMALL(Mens!F:F,L123))),"")</f>
        <v/>
      </c>
      <c r="E123" s="115" t="str">
        <f>IF(D123="nt",IFERROR(SMALL(Mens!F:F,L123),""),IF(D123&gt;3000,"",IFERROR(SMALL(Mens!F:F,L123),"")))</f>
        <v/>
      </c>
      <c r="G123" s="91" t="str">
        <f t="shared" si="2"/>
        <v/>
      </c>
      <c r="J123" s="162"/>
      <c r="K123" s="121"/>
      <c r="L123" s="192">
        <v>122</v>
      </c>
    </row>
    <row r="124" spans="1:12">
      <c r="A124" s="18" t="str">
        <f>IFERROR(IF(INDEX(Mens!$A:$F,MATCH('Mens Results'!$E124,Mens!$F:$F,0),1)&gt;0,INDEX(Mens!$A:$F,MATCH('Mens Results'!$E124,Mens!$F:$F,0),1),""),"")</f>
        <v/>
      </c>
      <c r="B124" s="84" t="str">
        <f>IFERROR(IF(INDEX(Mens!$A:$F,MATCH('Mens Results'!$E124,Mens!$F:$F,0),2)&gt;0,INDEX(Mens!$A:$F,MATCH('Mens Results'!$E124,Mens!$F:$F,0),2),""),"")</f>
        <v/>
      </c>
      <c r="C124" s="84" t="str">
        <f>IFERROR(IF(INDEX(Mens!$A:$F,MATCH('Mens Results'!$E124,Mens!$F:$F,0),3)&gt;0,INDEX(Mens!$A:$F,MATCH('Mens Results'!$E124,Mens!$F:$F,0),3),""),"")</f>
        <v/>
      </c>
      <c r="D124" s="85" t="str">
        <f>IFERROR(IF(AND(SMALL(Mens!F:F,L124)&gt;1000,SMALL(Mens!F:F,L124)&lt;3000),"nt",IF(SMALL(Mens!F:F,L124)&gt;3000,"",SMALL(Mens!F:F,L124))),"")</f>
        <v/>
      </c>
      <c r="E124" s="115" t="str">
        <f>IF(D124="nt",IFERROR(SMALL(Mens!F:F,L124),""),IF(D124&gt;3000,"",IFERROR(SMALL(Mens!F:F,L124),"")))</f>
        <v/>
      </c>
      <c r="G124" s="91" t="str">
        <f t="shared" si="2"/>
        <v/>
      </c>
      <c r="J124" s="162"/>
      <c r="K124" s="121"/>
      <c r="L124" s="192">
        <v>123</v>
      </c>
    </row>
    <row r="125" spans="1:12">
      <c r="A125" s="18" t="str">
        <f>IFERROR(IF(INDEX(Mens!$A:$F,MATCH('Mens Results'!$E125,Mens!$F:$F,0),1)&gt;0,INDEX(Mens!$A:$F,MATCH('Mens Results'!$E125,Mens!$F:$F,0),1),""),"")</f>
        <v/>
      </c>
      <c r="B125" s="84" t="str">
        <f>IFERROR(IF(INDEX(Mens!$A:$F,MATCH('Mens Results'!$E125,Mens!$F:$F,0),2)&gt;0,INDEX(Mens!$A:$F,MATCH('Mens Results'!$E125,Mens!$F:$F,0),2),""),"")</f>
        <v/>
      </c>
      <c r="C125" s="84" t="str">
        <f>IFERROR(IF(INDEX(Mens!$A:$F,MATCH('Mens Results'!$E125,Mens!$F:$F,0),3)&gt;0,INDEX(Mens!$A:$F,MATCH('Mens Results'!$E125,Mens!$F:$F,0),3),""),"")</f>
        <v/>
      </c>
      <c r="D125" s="85" t="str">
        <f>IFERROR(IF(AND(SMALL(Mens!F:F,L125)&gt;1000,SMALL(Mens!F:F,L125)&lt;3000),"nt",IF(SMALL(Mens!F:F,L125)&gt;3000,"",SMALL(Mens!F:F,L125))),"")</f>
        <v/>
      </c>
      <c r="E125" s="115" t="str">
        <f>IF(D125="nt",IFERROR(SMALL(Mens!F:F,L125),""),IF(D125&gt;3000,"",IFERROR(SMALL(Mens!F:F,L125),"")))</f>
        <v/>
      </c>
      <c r="G125" s="91" t="str">
        <f t="shared" si="2"/>
        <v/>
      </c>
      <c r="J125" s="162"/>
      <c r="K125" s="121"/>
      <c r="L125" s="192">
        <v>124</v>
      </c>
    </row>
    <row r="126" spans="1:12">
      <c r="A126" s="18" t="str">
        <f>IFERROR(IF(INDEX(Mens!$A:$F,MATCH('Mens Results'!$E126,Mens!$F:$F,0),1)&gt;0,INDEX(Mens!$A:$F,MATCH('Mens Results'!$E126,Mens!$F:$F,0),1),""),"")</f>
        <v/>
      </c>
      <c r="B126" s="84" t="str">
        <f>IFERROR(IF(INDEX(Mens!$A:$F,MATCH('Mens Results'!$E126,Mens!$F:$F,0),2)&gt;0,INDEX(Mens!$A:$F,MATCH('Mens Results'!$E126,Mens!$F:$F,0),2),""),"")</f>
        <v/>
      </c>
      <c r="C126" s="84" t="str">
        <f>IFERROR(IF(INDEX(Mens!$A:$F,MATCH('Mens Results'!$E126,Mens!$F:$F,0),3)&gt;0,INDEX(Mens!$A:$F,MATCH('Mens Results'!$E126,Mens!$F:$F,0),3),""),"")</f>
        <v/>
      </c>
      <c r="D126" s="85" t="str">
        <f>IFERROR(IF(AND(SMALL(Mens!F:F,L126)&gt;1000,SMALL(Mens!F:F,L126)&lt;3000),"nt",IF(SMALL(Mens!F:F,L126)&gt;3000,"",SMALL(Mens!F:F,L126))),"")</f>
        <v/>
      </c>
      <c r="E126" s="115" t="str">
        <f>IF(D126="nt",IFERROR(SMALL(Mens!F:F,L126),""),IF(D126&gt;3000,"",IFERROR(SMALL(Mens!F:F,L126),"")))</f>
        <v/>
      </c>
      <c r="G126" s="91" t="str">
        <f t="shared" si="2"/>
        <v/>
      </c>
      <c r="J126" s="162"/>
      <c r="K126" s="121"/>
      <c r="L126" s="192">
        <v>125</v>
      </c>
    </row>
    <row r="127" spans="1:12">
      <c r="A127" s="18" t="str">
        <f>IFERROR(IF(INDEX(Mens!$A:$F,MATCH('Mens Results'!$E127,Mens!$F:$F,0),1)&gt;0,INDEX(Mens!$A:$F,MATCH('Mens Results'!$E127,Mens!$F:$F,0),1),""),"")</f>
        <v/>
      </c>
      <c r="B127" s="84" t="str">
        <f>IFERROR(IF(INDEX(Mens!$A:$F,MATCH('Mens Results'!$E127,Mens!$F:$F,0),2)&gt;0,INDEX(Mens!$A:$F,MATCH('Mens Results'!$E127,Mens!$F:$F,0),2),""),"")</f>
        <v/>
      </c>
      <c r="C127" s="84" t="str">
        <f>IFERROR(IF(INDEX(Mens!$A:$F,MATCH('Mens Results'!$E127,Mens!$F:$F,0),3)&gt;0,INDEX(Mens!$A:$F,MATCH('Mens Results'!$E127,Mens!$F:$F,0),3),""),"")</f>
        <v/>
      </c>
      <c r="D127" s="85" t="str">
        <f>IFERROR(IF(AND(SMALL(Mens!F:F,L127)&gt;1000,SMALL(Mens!F:F,L127)&lt;3000),"nt",IF(SMALL(Mens!F:F,L127)&gt;3000,"",SMALL(Mens!F:F,L127))),"")</f>
        <v/>
      </c>
      <c r="E127" s="115" t="str">
        <f>IF(D127="nt",IFERROR(SMALL(Mens!F:F,L127),""),IF(D127&gt;3000,"",IFERROR(SMALL(Mens!F:F,L127),"")))</f>
        <v/>
      </c>
      <c r="G127" s="91" t="str">
        <f t="shared" si="2"/>
        <v/>
      </c>
      <c r="J127" s="162"/>
      <c r="K127" s="121"/>
      <c r="L127" s="192">
        <v>126</v>
      </c>
    </row>
    <row r="128" spans="1:12">
      <c r="A128" s="18" t="str">
        <f>IFERROR(IF(INDEX(Mens!$A:$F,MATCH('Mens Results'!$E128,Mens!$F:$F,0),1)&gt;0,INDEX(Mens!$A:$F,MATCH('Mens Results'!$E128,Mens!$F:$F,0),1),""),"")</f>
        <v/>
      </c>
      <c r="B128" s="84" t="str">
        <f>IFERROR(IF(INDEX(Mens!$A:$F,MATCH('Mens Results'!$E128,Mens!$F:$F,0),2)&gt;0,INDEX(Mens!$A:$F,MATCH('Mens Results'!$E128,Mens!$F:$F,0),2),""),"")</f>
        <v/>
      </c>
      <c r="C128" s="84" t="str">
        <f>IFERROR(IF(INDEX(Mens!$A:$F,MATCH('Mens Results'!$E128,Mens!$F:$F,0),3)&gt;0,INDEX(Mens!$A:$F,MATCH('Mens Results'!$E128,Mens!$F:$F,0),3),""),"")</f>
        <v/>
      </c>
      <c r="D128" s="85" t="str">
        <f>IFERROR(IF(AND(SMALL(Mens!F:F,L128)&gt;1000,SMALL(Mens!F:F,L128)&lt;3000),"nt",IF(SMALL(Mens!F:F,L128)&gt;3000,"",SMALL(Mens!F:F,L128))),"")</f>
        <v/>
      </c>
      <c r="E128" s="115" t="str">
        <f>IF(D128="nt",IFERROR(SMALL(Mens!F:F,L128),""),IF(D128&gt;3000,"",IFERROR(SMALL(Mens!F:F,L128),"")))</f>
        <v/>
      </c>
      <c r="G128" s="91" t="str">
        <f t="shared" si="2"/>
        <v/>
      </c>
      <c r="J128" s="162"/>
      <c r="K128" s="121"/>
      <c r="L128" s="192">
        <v>127</v>
      </c>
    </row>
    <row r="129" spans="1:12">
      <c r="A129" s="18" t="str">
        <f>IFERROR(IF(INDEX(Mens!$A:$F,MATCH('Mens Results'!$E129,Mens!$F:$F,0),1)&gt;0,INDEX(Mens!$A:$F,MATCH('Mens Results'!$E129,Mens!$F:$F,0),1),""),"")</f>
        <v/>
      </c>
      <c r="B129" s="84" t="str">
        <f>IFERROR(IF(INDEX(Mens!$A:$F,MATCH('Mens Results'!$E129,Mens!$F:$F,0),2)&gt;0,INDEX(Mens!$A:$F,MATCH('Mens Results'!$E129,Mens!$F:$F,0),2),""),"")</f>
        <v/>
      </c>
      <c r="C129" s="84" t="str">
        <f>IFERROR(IF(INDEX(Mens!$A:$F,MATCH('Mens Results'!$E129,Mens!$F:$F,0),3)&gt;0,INDEX(Mens!$A:$F,MATCH('Mens Results'!$E129,Mens!$F:$F,0),3),""),"")</f>
        <v/>
      </c>
      <c r="D129" s="85" t="str">
        <f>IFERROR(IF(AND(SMALL(Mens!F:F,L129)&gt;1000,SMALL(Mens!F:F,L129)&lt;3000),"nt",IF(SMALL(Mens!F:F,L129)&gt;3000,"",SMALL(Mens!F:F,L129))),"")</f>
        <v/>
      </c>
      <c r="E129" s="115" t="str">
        <f>IF(D129="nt",IFERROR(SMALL(Mens!F:F,L129),""),IF(D129&gt;3000,"",IFERROR(SMALL(Mens!F:F,L129),"")))</f>
        <v/>
      </c>
      <c r="G129" s="91" t="str">
        <f t="shared" si="2"/>
        <v/>
      </c>
      <c r="J129" s="162"/>
      <c r="K129" s="121"/>
      <c r="L129" s="192">
        <v>128</v>
      </c>
    </row>
    <row r="130" spans="1:12">
      <c r="A130" s="18" t="str">
        <f>IFERROR(IF(INDEX(Mens!$A:$F,MATCH('Mens Results'!$E130,Mens!$F:$F,0),1)&gt;0,INDEX(Mens!$A:$F,MATCH('Mens Results'!$E130,Mens!$F:$F,0),1),""),"")</f>
        <v/>
      </c>
      <c r="B130" s="84" t="str">
        <f>IFERROR(IF(INDEX(Mens!$A:$F,MATCH('Mens Results'!$E130,Mens!$F:$F,0),2)&gt;0,INDEX(Mens!$A:$F,MATCH('Mens Results'!$E130,Mens!$F:$F,0),2),""),"")</f>
        <v/>
      </c>
      <c r="C130" s="84" t="str">
        <f>IFERROR(IF(INDEX(Mens!$A:$F,MATCH('Mens Results'!$E130,Mens!$F:$F,0),3)&gt;0,INDEX(Mens!$A:$F,MATCH('Mens Results'!$E130,Mens!$F:$F,0),3),""),"")</f>
        <v/>
      </c>
      <c r="D130" s="85" t="str">
        <f>IFERROR(IF(AND(SMALL(Mens!F:F,L130)&gt;1000,SMALL(Mens!F:F,L130)&lt;3000),"nt",IF(SMALL(Mens!F:F,L130)&gt;3000,"",SMALL(Mens!F:F,L130))),"")</f>
        <v/>
      </c>
      <c r="E130" s="115" t="str">
        <f>IF(D130="nt",IFERROR(SMALL(Mens!F:F,L130),""),IF(D130&gt;3000,"",IFERROR(SMALL(Mens!F:F,L130),"")))</f>
        <v/>
      </c>
      <c r="G130" s="91" t="str">
        <f t="shared" si="2"/>
        <v/>
      </c>
      <c r="J130" s="162"/>
      <c r="K130" s="121"/>
      <c r="L130" s="192">
        <v>129</v>
      </c>
    </row>
    <row r="131" spans="1:12">
      <c r="A131" s="18" t="str">
        <f>IFERROR(IF(INDEX(Mens!$A:$F,MATCH('Mens Results'!$E131,Mens!$F:$F,0),1)&gt;0,INDEX(Mens!$A:$F,MATCH('Mens Results'!$E131,Mens!$F:$F,0),1),""),"")</f>
        <v/>
      </c>
      <c r="B131" s="84" t="str">
        <f>IFERROR(IF(INDEX(Mens!$A:$F,MATCH('Mens Results'!$E131,Mens!$F:$F,0),2)&gt;0,INDEX(Mens!$A:$F,MATCH('Mens Results'!$E131,Mens!$F:$F,0),2),""),"")</f>
        <v/>
      </c>
      <c r="C131" s="84" t="str">
        <f>IFERROR(IF(INDEX(Mens!$A:$F,MATCH('Mens Results'!$E131,Mens!$F:$F,0),3)&gt;0,INDEX(Mens!$A:$F,MATCH('Mens Results'!$E131,Mens!$F:$F,0),3),""),"")</f>
        <v/>
      </c>
      <c r="D131" s="85" t="str">
        <f>IFERROR(IF(AND(SMALL(Mens!F:F,L131)&gt;1000,SMALL(Mens!F:F,L131)&lt;3000),"nt",IF(SMALL(Mens!F:F,L131)&gt;3000,"",SMALL(Mens!F:F,L131))),"")</f>
        <v/>
      </c>
      <c r="E131" s="115" t="str">
        <f>IF(D131="nt",IFERROR(SMALL(Mens!F:F,L131),""),IF(D131&gt;3000,"",IFERROR(SMALL(Mens!F:F,L131),"")))</f>
        <v/>
      </c>
      <c r="G131" s="91" t="str">
        <f t="shared" ref="G131:G194" si="3">IFERROR(VLOOKUP(D131,$H$3:$I$7,2,FALSE),"")</f>
        <v/>
      </c>
      <c r="J131" s="162"/>
      <c r="K131" s="121"/>
      <c r="L131" s="192">
        <v>130</v>
      </c>
    </row>
    <row r="132" spans="1:12">
      <c r="A132" s="18" t="str">
        <f>IFERROR(IF(INDEX(Mens!$A:$F,MATCH('Mens Results'!$E132,Mens!$F:$F,0),1)&gt;0,INDEX(Mens!$A:$F,MATCH('Mens Results'!$E132,Mens!$F:$F,0),1),""),"")</f>
        <v/>
      </c>
      <c r="B132" s="84" t="str">
        <f>IFERROR(IF(INDEX(Mens!$A:$F,MATCH('Mens Results'!$E132,Mens!$F:$F,0),2)&gt;0,INDEX(Mens!$A:$F,MATCH('Mens Results'!$E132,Mens!$F:$F,0),2),""),"")</f>
        <v/>
      </c>
      <c r="C132" s="84" t="str">
        <f>IFERROR(IF(INDEX(Mens!$A:$F,MATCH('Mens Results'!$E132,Mens!$F:$F,0),3)&gt;0,INDEX(Mens!$A:$F,MATCH('Mens Results'!$E132,Mens!$F:$F,0),3),""),"")</f>
        <v/>
      </c>
      <c r="D132" s="85" t="str">
        <f>IFERROR(IF(AND(SMALL(Mens!F:F,L132)&gt;1000,SMALL(Mens!F:F,L132)&lt;3000),"nt",IF(SMALL(Mens!F:F,L132)&gt;3000,"",SMALL(Mens!F:F,L132))),"")</f>
        <v/>
      </c>
      <c r="E132" s="115" t="str">
        <f>IF(D132="nt",IFERROR(SMALL(Mens!F:F,L132),""),IF(D132&gt;3000,"",IFERROR(SMALL(Mens!F:F,L132),"")))</f>
        <v/>
      </c>
      <c r="G132" s="91" t="str">
        <f t="shared" si="3"/>
        <v/>
      </c>
      <c r="J132" s="162"/>
      <c r="K132" s="121"/>
      <c r="L132" s="192">
        <v>131</v>
      </c>
    </row>
    <row r="133" spans="1:12">
      <c r="A133" s="18" t="str">
        <f>IFERROR(IF(INDEX(Mens!$A:$F,MATCH('Mens Results'!$E133,Mens!$F:$F,0),1)&gt;0,INDEX(Mens!$A:$F,MATCH('Mens Results'!$E133,Mens!$F:$F,0),1),""),"")</f>
        <v/>
      </c>
      <c r="B133" s="84" t="str">
        <f>IFERROR(IF(INDEX(Mens!$A:$F,MATCH('Mens Results'!$E133,Mens!$F:$F,0),2)&gt;0,INDEX(Mens!$A:$F,MATCH('Mens Results'!$E133,Mens!$F:$F,0),2),""),"")</f>
        <v/>
      </c>
      <c r="C133" s="84" t="str">
        <f>IFERROR(IF(INDEX(Mens!$A:$F,MATCH('Mens Results'!$E133,Mens!$F:$F,0),3)&gt;0,INDEX(Mens!$A:$F,MATCH('Mens Results'!$E133,Mens!$F:$F,0),3),""),"")</f>
        <v/>
      </c>
      <c r="D133" s="85" t="str">
        <f>IFERROR(IF(AND(SMALL(Mens!F:F,L133)&gt;1000,SMALL(Mens!F:F,L133)&lt;3000),"nt",IF(SMALL(Mens!F:F,L133)&gt;3000,"",SMALL(Mens!F:F,L133))),"")</f>
        <v/>
      </c>
      <c r="E133" s="115" t="str">
        <f>IF(D133="nt",IFERROR(SMALL(Mens!F:F,L133),""),IF(D133&gt;3000,"",IFERROR(SMALL(Mens!F:F,L133),"")))</f>
        <v/>
      </c>
      <c r="G133" s="91" t="str">
        <f t="shared" si="3"/>
        <v/>
      </c>
      <c r="J133" s="162"/>
      <c r="K133" s="121"/>
      <c r="L133" s="192">
        <v>132</v>
      </c>
    </row>
    <row r="134" spans="1:12">
      <c r="A134" s="18" t="str">
        <f>IFERROR(IF(INDEX(Mens!$A:$F,MATCH('Mens Results'!$E134,Mens!$F:$F,0),1)&gt;0,INDEX(Mens!$A:$F,MATCH('Mens Results'!$E134,Mens!$F:$F,0),1),""),"")</f>
        <v/>
      </c>
      <c r="B134" s="84" t="str">
        <f>IFERROR(IF(INDEX(Mens!$A:$F,MATCH('Mens Results'!$E134,Mens!$F:$F,0),2)&gt;0,INDEX(Mens!$A:$F,MATCH('Mens Results'!$E134,Mens!$F:$F,0),2),""),"")</f>
        <v/>
      </c>
      <c r="C134" s="84" t="str">
        <f>IFERROR(IF(INDEX(Mens!$A:$F,MATCH('Mens Results'!$E134,Mens!$F:$F,0),3)&gt;0,INDEX(Mens!$A:$F,MATCH('Mens Results'!$E134,Mens!$F:$F,0),3),""),"")</f>
        <v/>
      </c>
      <c r="D134" s="85" t="str">
        <f>IFERROR(IF(AND(SMALL(Mens!F:F,L134)&gt;1000,SMALL(Mens!F:F,L134)&lt;3000),"nt",IF(SMALL(Mens!F:F,L134)&gt;3000,"",SMALL(Mens!F:F,L134))),"")</f>
        <v/>
      </c>
      <c r="E134" s="115" t="str">
        <f>IF(D134="nt",IFERROR(SMALL(Mens!F:F,L134),""),IF(D134&gt;3000,"",IFERROR(SMALL(Mens!F:F,L134),"")))</f>
        <v/>
      </c>
      <c r="G134" s="91" t="str">
        <f t="shared" si="3"/>
        <v/>
      </c>
      <c r="J134" s="162"/>
      <c r="K134" s="121"/>
      <c r="L134" s="192">
        <v>133</v>
      </c>
    </row>
    <row r="135" spans="1:12">
      <c r="A135" s="18" t="str">
        <f>IFERROR(IF(INDEX(Mens!$A:$F,MATCH('Mens Results'!$E135,Mens!$F:$F,0),1)&gt;0,INDEX(Mens!$A:$F,MATCH('Mens Results'!$E135,Mens!$F:$F,0),1),""),"")</f>
        <v/>
      </c>
      <c r="B135" s="84" t="str">
        <f>IFERROR(IF(INDEX(Mens!$A:$F,MATCH('Mens Results'!$E135,Mens!$F:$F,0),2)&gt;0,INDEX(Mens!$A:$F,MATCH('Mens Results'!$E135,Mens!$F:$F,0),2),""),"")</f>
        <v/>
      </c>
      <c r="C135" s="84" t="str">
        <f>IFERROR(IF(INDEX(Mens!$A:$F,MATCH('Mens Results'!$E135,Mens!$F:$F,0),3)&gt;0,INDEX(Mens!$A:$F,MATCH('Mens Results'!$E135,Mens!$F:$F,0),3),""),"")</f>
        <v/>
      </c>
      <c r="D135" s="85" t="str">
        <f>IFERROR(IF(AND(SMALL(Mens!F:F,L135)&gt;1000,SMALL(Mens!F:F,L135)&lt;3000),"nt",IF(SMALL(Mens!F:F,L135)&gt;3000,"",SMALL(Mens!F:F,L135))),"")</f>
        <v/>
      </c>
      <c r="E135" s="115" t="str">
        <f>IF(D135="nt",IFERROR(SMALL(Mens!F:F,L135),""),IF(D135&gt;3000,"",IFERROR(SMALL(Mens!F:F,L135),"")))</f>
        <v/>
      </c>
      <c r="G135" s="91" t="str">
        <f t="shared" si="3"/>
        <v/>
      </c>
      <c r="J135" s="162"/>
      <c r="K135" s="121"/>
      <c r="L135" s="192">
        <v>134</v>
      </c>
    </row>
    <row r="136" spans="1:12">
      <c r="A136" s="18" t="str">
        <f>IFERROR(IF(INDEX(Mens!$A:$F,MATCH('Mens Results'!$E136,Mens!$F:$F,0),1)&gt;0,INDEX(Mens!$A:$F,MATCH('Mens Results'!$E136,Mens!$F:$F,0),1),""),"")</f>
        <v/>
      </c>
      <c r="B136" s="84" t="str">
        <f>IFERROR(IF(INDEX(Mens!$A:$F,MATCH('Mens Results'!$E136,Mens!$F:$F,0),2)&gt;0,INDEX(Mens!$A:$F,MATCH('Mens Results'!$E136,Mens!$F:$F,0),2),""),"")</f>
        <v/>
      </c>
      <c r="C136" s="84" t="str">
        <f>IFERROR(IF(INDEX(Mens!$A:$F,MATCH('Mens Results'!$E136,Mens!$F:$F,0),3)&gt;0,INDEX(Mens!$A:$F,MATCH('Mens Results'!$E136,Mens!$F:$F,0),3),""),"")</f>
        <v/>
      </c>
      <c r="D136" s="85" t="str">
        <f>IFERROR(IF(AND(SMALL(Mens!F:F,L136)&gt;1000,SMALL(Mens!F:F,L136)&lt;3000),"nt",IF(SMALL(Mens!F:F,L136)&gt;3000,"",SMALL(Mens!F:F,L136))),"")</f>
        <v/>
      </c>
      <c r="E136" s="115" t="str">
        <f>IF(D136="nt",IFERROR(SMALL(Mens!F:F,L136),""),IF(D136&gt;3000,"",IFERROR(SMALL(Mens!F:F,L136),"")))</f>
        <v/>
      </c>
      <c r="G136" s="91" t="str">
        <f t="shared" si="3"/>
        <v/>
      </c>
      <c r="J136" s="162"/>
      <c r="K136" s="121"/>
      <c r="L136" s="192">
        <v>135</v>
      </c>
    </row>
    <row r="137" spans="1:12">
      <c r="A137" s="18" t="str">
        <f>IFERROR(IF(INDEX(Mens!$A:$F,MATCH('Mens Results'!$E137,Mens!$F:$F,0),1)&gt;0,INDEX(Mens!$A:$F,MATCH('Mens Results'!$E137,Mens!$F:$F,0),1),""),"")</f>
        <v/>
      </c>
      <c r="B137" s="84" t="str">
        <f>IFERROR(IF(INDEX(Mens!$A:$F,MATCH('Mens Results'!$E137,Mens!$F:$F,0),2)&gt;0,INDEX(Mens!$A:$F,MATCH('Mens Results'!$E137,Mens!$F:$F,0),2),""),"")</f>
        <v/>
      </c>
      <c r="C137" s="84" t="str">
        <f>IFERROR(IF(INDEX(Mens!$A:$F,MATCH('Mens Results'!$E137,Mens!$F:$F,0),3)&gt;0,INDEX(Mens!$A:$F,MATCH('Mens Results'!$E137,Mens!$F:$F,0),3),""),"")</f>
        <v/>
      </c>
      <c r="D137" s="85" t="str">
        <f>IFERROR(IF(AND(SMALL(Mens!F:F,L137)&gt;1000,SMALL(Mens!F:F,L137)&lt;3000),"nt",IF(SMALL(Mens!F:F,L137)&gt;3000,"",SMALL(Mens!F:F,L137))),"")</f>
        <v/>
      </c>
      <c r="E137" s="115" t="str">
        <f>IF(D137="nt",IFERROR(SMALL(Mens!F:F,L137),""),IF(D137&gt;3000,"",IFERROR(SMALL(Mens!F:F,L137),"")))</f>
        <v/>
      </c>
      <c r="G137" s="91" t="str">
        <f t="shared" si="3"/>
        <v/>
      </c>
      <c r="J137" s="162"/>
      <c r="K137" s="121"/>
      <c r="L137" s="192">
        <v>136</v>
      </c>
    </row>
    <row r="138" spans="1:12">
      <c r="A138" s="18" t="str">
        <f>IFERROR(IF(INDEX(Mens!$A:$F,MATCH('Mens Results'!$E138,Mens!$F:$F,0),1)&gt;0,INDEX(Mens!$A:$F,MATCH('Mens Results'!$E138,Mens!$F:$F,0),1),""),"")</f>
        <v/>
      </c>
      <c r="B138" s="84" t="str">
        <f>IFERROR(IF(INDEX(Mens!$A:$F,MATCH('Mens Results'!$E138,Mens!$F:$F,0),2)&gt;0,INDEX(Mens!$A:$F,MATCH('Mens Results'!$E138,Mens!$F:$F,0),2),""),"")</f>
        <v/>
      </c>
      <c r="C138" s="84" t="str">
        <f>IFERROR(IF(INDEX(Mens!$A:$F,MATCH('Mens Results'!$E138,Mens!$F:$F,0),3)&gt;0,INDEX(Mens!$A:$F,MATCH('Mens Results'!$E138,Mens!$F:$F,0),3),""),"")</f>
        <v/>
      </c>
      <c r="D138" s="85" t="str">
        <f>IFERROR(IF(AND(SMALL(Mens!F:F,L138)&gt;1000,SMALL(Mens!F:F,L138)&lt;3000),"nt",IF(SMALL(Mens!F:F,L138)&gt;3000,"",SMALL(Mens!F:F,L138))),"")</f>
        <v/>
      </c>
      <c r="E138" s="115" t="str">
        <f>IF(D138="nt",IFERROR(SMALL(Mens!F:F,L138),""),IF(D138&gt;3000,"",IFERROR(SMALL(Mens!F:F,L138),"")))</f>
        <v/>
      </c>
      <c r="G138" s="91" t="str">
        <f t="shared" si="3"/>
        <v/>
      </c>
      <c r="J138" s="162"/>
      <c r="K138" s="121"/>
      <c r="L138" s="192">
        <v>137</v>
      </c>
    </row>
    <row r="139" spans="1:12">
      <c r="A139" s="18" t="str">
        <f>IFERROR(IF(INDEX(Mens!$A:$F,MATCH('Mens Results'!$E139,Mens!$F:$F,0),1)&gt;0,INDEX(Mens!$A:$F,MATCH('Mens Results'!$E139,Mens!$F:$F,0),1),""),"")</f>
        <v/>
      </c>
      <c r="B139" s="84" t="str">
        <f>IFERROR(IF(INDEX(Mens!$A:$F,MATCH('Mens Results'!$E139,Mens!$F:$F,0),2)&gt;0,INDEX(Mens!$A:$F,MATCH('Mens Results'!$E139,Mens!$F:$F,0),2),""),"")</f>
        <v/>
      </c>
      <c r="C139" s="84" t="str">
        <f>IFERROR(IF(INDEX(Mens!$A:$F,MATCH('Mens Results'!$E139,Mens!$F:$F,0),3)&gt;0,INDEX(Mens!$A:$F,MATCH('Mens Results'!$E139,Mens!$F:$F,0),3),""),"")</f>
        <v/>
      </c>
      <c r="D139" s="85" t="str">
        <f>IFERROR(IF(AND(SMALL(Mens!F:F,L139)&gt;1000,SMALL(Mens!F:F,L139)&lt;3000),"nt",IF(SMALL(Mens!F:F,L139)&gt;3000,"",SMALL(Mens!F:F,L139))),"")</f>
        <v/>
      </c>
      <c r="E139" s="115" t="str">
        <f>IF(D139="nt",IFERROR(SMALL(Mens!F:F,L139),""),IF(D139&gt;3000,"",IFERROR(SMALL(Mens!F:F,L139),"")))</f>
        <v/>
      </c>
      <c r="G139" s="91" t="str">
        <f t="shared" si="3"/>
        <v/>
      </c>
      <c r="J139" s="162"/>
      <c r="K139" s="121"/>
      <c r="L139" s="192">
        <v>138</v>
      </c>
    </row>
    <row r="140" spans="1:12">
      <c r="A140" s="18" t="str">
        <f>IFERROR(IF(INDEX(Mens!$A:$F,MATCH('Mens Results'!$E140,Mens!$F:$F,0),1)&gt;0,INDEX(Mens!$A:$F,MATCH('Mens Results'!$E140,Mens!$F:$F,0),1),""),"")</f>
        <v/>
      </c>
      <c r="B140" s="84" t="str">
        <f>IFERROR(IF(INDEX(Mens!$A:$F,MATCH('Mens Results'!$E140,Mens!$F:$F,0),2)&gt;0,INDEX(Mens!$A:$F,MATCH('Mens Results'!$E140,Mens!$F:$F,0),2),""),"")</f>
        <v/>
      </c>
      <c r="C140" s="84" t="str">
        <f>IFERROR(IF(INDEX(Mens!$A:$F,MATCH('Mens Results'!$E140,Mens!$F:$F,0),3)&gt;0,INDEX(Mens!$A:$F,MATCH('Mens Results'!$E140,Mens!$F:$F,0),3),""),"")</f>
        <v/>
      </c>
      <c r="D140" s="85" t="str">
        <f>IFERROR(IF(AND(SMALL(Mens!F:F,L140)&gt;1000,SMALL(Mens!F:F,L140)&lt;3000),"nt",IF(SMALL(Mens!F:F,L140)&gt;3000,"",SMALL(Mens!F:F,L140))),"")</f>
        <v/>
      </c>
      <c r="E140" s="115" t="str">
        <f>IF(D140="nt",IFERROR(SMALL(Mens!F:F,L140),""),IF(D140&gt;3000,"",IFERROR(SMALL(Mens!F:F,L140),"")))</f>
        <v/>
      </c>
      <c r="G140" s="91" t="str">
        <f t="shared" si="3"/>
        <v/>
      </c>
      <c r="J140" s="162"/>
      <c r="K140" s="121"/>
      <c r="L140" s="192">
        <v>139</v>
      </c>
    </row>
    <row r="141" spans="1:12">
      <c r="A141" s="18" t="str">
        <f>IFERROR(IF(INDEX(Mens!$A:$F,MATCH('Mens Results'!$E141,Mens!$F:$F,0),1)&gt;0,INDEX(Mens!$A:$F,MATCH('Mens Results'!$E141,Mens!$F:$F,0),1),""),"")</f>
        <v/>
      </c>
      <c r="B141" s="84" t="str">
        <f>IFERROR(IF(INDEX(Mens!$A:$F,MATCH('Mens Results'!$E141,Mens!$F:$F,0),2)&gt;0,INDEX(Mens!$A:$F,MATCH('Mens Results'!$E141,Mens!$F:$F,0),2),""),"")</f>
        <v/>
      </c>
      <c r="C141" s="84" t="str">
        <f>IFERROR(IF(INDEX(Mens!$A:$F,MATCH('Mens Results'!$E141,Mens!$F:$F,0),3)&gt;0,INDEX(Mens!$A:$F,MATCH('Mens Results'!$E141,Mens!$F:$F,0),3),""),"")</f>
        <v/>
      </c>
      <c r="D141" s="85" t="str">
        <f>IFERROR(IF(AND(SMALL(Mens!F:F,L141)&gt;1000,SMALL(Mens!F:F,L141)&lt;3000),"nt",IF(SMALL(Mens!F:F,L141)&gt;3000,"",SMALL(Mens!F:F,L141))),"")</f>
        <v/>
      </c>
      <c r="E141" s="115" t="str">
        <f>IF(D141="nt",IFERROR(SMALL(Mens!F:F,L141),""),IF(D141&gt;3000,"",IFERROR(SMALL(Mens!F:F,L141),"")))</f>
        <v/>
      </c>
      <c r="G141" s="91" t="str">
        <f t="shared" si="3"/>
        <v/>
      </c>
      <c r="J141" s="162"/>
      <c r="K141" s="121"/>
      <c r="L141" s="192">
        <v>140</v>
      </c>
    </row>
    <row r="142" spans="1:12">
      <c r="A142" s="18" t="str">
        <f>IFERROR(IF(INDEX(Mens!$A:$F,MATCH('Mens Results'!$E142,Mens!$F:$F,0),1)&gt;0,INDEX(Mens!$A:$F,MATCH('Mens Results'!$E142,Mens!$F:$F,0),1),""),"")</f>
        <v/>
      </c>
      <c r="B142" s="84" t="str">
        <f>IFERROR(IF(INDEX(Mens!$A:$F,MATCH('Mens Results'!$E142,Mens!$F:$F,0),2)&gt;0,INDEX(Mens!$A:$F,MATCH('Mens Results'!$E142,Mens!$F:$F,0),2),""),"")</f>
        <v/>
      </c>
      <c r="C142" s="84" t="str">
        <f>IFERROR(IF(INDEX(Mens!$A:$F,MATCH('Mens Results'!$E142,Mens!$F:$F,0),3)&gt;0,INDEX(Mens!$A:$F,MATCH('Mens Results'!$E142,Mens!$F:$F,0),3),""),"")</f>
        <v/>
      </c>
      <c r="D142" s="85" t="str">
        <f>IFERROR(IF(AND(SMALL(Mens!F:F,L142)&gt;1000,SMALL(Mens!F:F,L142)&lt;3000),"nt",IF(SMALL(Mens!F:F,L142)&gt;3000,"",SMALL(Mens!F:F,L142))),"")</f>
        <v/>
      </c>
      <c r="E142" s="115" t="str">
        <f>IF(D142="nt",IFERROR(SMALL(Mens!F:F,L142),""),IF(D142&gt;3000,"",IFERROR(SMALL(Mens!F:F,L142),"")))</f>
        <v/>
      </c>
      <c r="G142" s="91" t="str">
        <f t="shared" si="3"/>
        <v/>
      </c>
      <c r="J142" s="162"/>
      <c r="K142" s="121"/>
      <c r="L142" s="192">
        <v>141</v>
      </c>
    </row>
    <row r="143" spans="1:12">
      <c r="A143" s="18" t="str">
        <f>IFERROR(IF(INDEX(Mens!$A:$F,MATCH('Mens Results'!$E143,Mens!$F:$F,0),1)&gt;0,INDEX(Mens!$A:$F,MATCH('Mens Results'!$E143,Mens!$F:$F,0),1),""),"")</f>
        <v/>
      </c>
      <c r="B143" s="84" t="str">
        <f>IFERROR(IF(INDEX(Mens!$A:$F,MATCH('Mens Results'!$E143,Mens!$F:$F,0),2)&gt;0,INDEX(Mens!$A:$F,MATCH('Mens Results'!$E143,Mens!$F:$F,0),2),""),"")</f>
        <v/>
      </c>
      <c r="C143" s="84" t="str">
        <f>IFERROR(IF(INDEX(Mens!$A:$F,MATCH('Mens Results'!$E143,Mens!$F:$F,0),3)&gt;0,INDEX(Mens!$A:$F,MATCH('Mens Results'!$E143,Mens!$F:$F,0),3),""),"")</f>
        <v/>
      </c>
      <c r="D143" s="85" t="str">
        <f>IFERROR(IF(AND(SMALL(Mens!F:F,L143)&gt;1000,SMALL(Mens!F:F,L143)&lt;3000),"nt",IF(SMALL(Mens!F:F,L143)&gt;3000,"",SMALL(Mens!F:F,L143))),"")</f>
        <v/>
      </c>
      <c r="E143" s="115" t="str">
        <f>IF(D143="nt",IFERROR(SMALL(Mens!F:F,L143),""),IF(D143&gt;3000,"",IFERROR(SMALL(Mens!F:F,L143),"")))</f>
        <v/>
      </c>
      <c r="G143" s="91" t="str">
        <f t="shared" si="3"/>
        <v/>
      </c>
      <c r="J143" s="162"/>
      <c r="K143" s="121"/>
      <c r="L143" s="192">
        <v>142</v>
      </c>
    </row>
    <row r="144" spans="1:12">
      <c r="A144" s="18" t="str">
        <f>IFERROR(IF(INDEX(Mens!$A:$F,MATCH('Mens Results'!$E144,Mens!$F:$F,0),1)&gt;0,INDEX(Mens!$A:$F,MATCH('Mens Results'!$E144,Mens!$F:$F,0),1),""),"")</f>
        <v/>
      </c>
      <c r="B144" s="84" t="str">
        <f>IFERROR(IF(INDEX(Mens!$A:$F,MATCH('Mens Results'!$E144,Mens!$F:$F,0),2)&gt;0,INDEX(Mens!$A:$F,MATCH('Mens Results'!$E144,Mens!$F:$F,0),2),""),"")</f>
        <v/>
      </c>
      <c r="C144" s="84" t="str">
        <f>IFERROR(IF(INDEX(Mens!$A:$F,MATCH('Mens Results'!$E144,Mens!$F:$F,0),3)&gt;0,INDEX(Mens!$A:$F,MATCH('Mens Results'!$E144,Mens!$F:$F,0),3),""),"")</f>
        <v/>
      </c>
      <c r="D144" s="85" t="str">
        <f>IFERROR(IF(AND(SMALL(Mens!F:F,L144)&gt;1000,SMALL(Mens!F:F,L144)&lt;3000),"nt",IF(SMALL(Mens!F:F,L144)&gt;3000,"",SMALL(Mens!F:F,L144))),"")</f>
        <v/>
      </c>
      <c r="E144" s="115" t="str">
        <f>IF(D144="nt",IFERROR(SMALL(Mens!F:F,L144),""),IF(D144&gt;3000,"",IFERROR(SMALL(Mens!F:F,L144),"")))</f>
        <v/>
      </c>
      <c r="G144" s="91" t="str">
        <f t="shared" si="3"/>
        <v/>
      </c>
      <c r="J144" s="162"/>
      <c r="K144" s="121"/>
      <c r="L144" s="192">
        <v>143</v>
      </c>
    </row>
    <row r="145" spans="1:12">
      <c r="A145" s="18" t="str">
        <f>IFERROR(IF(INDEX(Mens!$A:$F,MATCH('Mens Results'!$E145,Mens!$F:$F,0),1)&gt;0,INDEX(Mens!$A:$F,MATCH('Mens Results'!$E145,Mens!$F:$F,0),1),""),"")</f>
        <v/>
      </c>
      <c r="B145" s="84" t="str">
        <f>IFERROR(IF(INDEX(Mens!$A:$F,MATCH('Mens Results'!$E145,Mens!$F:$F,0),2)&gt;0,INDEX(Mens!$A:$F,MATCH('Mens Results'!$E145,Mens!$F:$F,0),2),""),"")</f>
        <v/>
      </c>
      <c r="C145" s="84" t="str">
        <f>IFERROR(IF(INDEX(Mens!$A:$F,MATCH('Mens Results'!$E145,Mens!$F:$F,0),3)&gt;0,INDEX(Mens!$A:$F,MATCH('Mens Results'!$E145,Mens!$F:$F,0),3),""),"")</f>
        <v/>
      </c>
      <c r="D145" s="85" t="str">
        <f>IFERROR(IF(AND(SMALL(Mens!F:F,L145)&gt;1000,SMALL(Mens!F:F,L145)&lt;3000),"nt",IF(SMALL(Mens!F:F,L145)&gt;3000,"",SMALL(Mens!F:F,L145))),"")</f>
        <v/>
      </c>
      <c r="E145" s="115" t="str">
        <f>IF(D145="nt",IFERROR(SMALL(Mens!F:F,L145),""),IF(D145&gt;3000,"",IFERROR(SMALL(Mens!F:F,L145),"")))</f>
        <v/>
      </c>
      <c r="G145" s="91" t="str">
        <f t="shared" si="3"/>
        <v/>
      </c>
      <c r="J145" s="162"/>
      <c r="K145" s="121"/>
      <c r="L145" s="192">
        <v>144</v>
      </c>
    </row>
    <row r="146" spans="1:12">
      <c r="A146" s="18" t="str">
        <f>IFERROR(IF(INDEX(Mens!$A:$F,MATCH('Mens Results'!$E146,Mens!$F:$F,0),1)&gt;0,INDEX(Mens!$A:$F,MATCH('Mens Results'!$E146,Mens!$F:$F,0),1),""),"")</f>
        <v/>
      </c>
      <c r="B146" s="84" t="str">
        <f>IFERROR(IF(INDEX(Mens!$A:$F,MATCH('Mens Results'!$E146,Mens!$F:$F,0),2)&gt;0,INDEX(Mens!$A:$F,MATCH('Mens Results'!$E146,Mens!$F:$F,0),2),""),"")</f>
        <v/>
      </c>
      <c r="C146" s="84" t="str">
        <f>IFERROR(IF(INDEX(Mens!$A:$F,MATCH('Mens Results'!$E146,Mens!$F:$F,0),3)&gt;0,INDEX(Mens!$A:$F,MATCH('Mens Results'!$E146,Mens!$F:$F,0),3),""),"")</f>
        <v/>
      </c>
      <c r="D146" s="85" t="str">
        <f>IFERROR(IF(AND(SMALL(Mens!F:F,L146)&gt;1000,SMALL(Mens!F:F,L146)&lt;3000),"nt",IF(SMALL(Mens!F:F,L146)&gt;3000,"",SMALL(Mens!F:F,L146))),"")</f>
        <v/>
      </c>
      <c r="E146" s="115" t="str">
        <f>IF(D146="nt",IFERROR(SMALL(Mens!F:F,L146),""),IF(D146&gt;3000,"",IFERROR(SMALL(Mens!F:F,L146),"")))</f>
        <v/>
      </c>
      <c r="G146" s="91" t="str">
        <f t="shared" si="3"/>
        <v/>
      </c>
      <c r="J146" s="162"/>
      <c r="K146" s="121"/>
      <c r="L146" s="192">
        <v>145</v>
      </c>
    </row>
    <row r="147" spans="1:12">
      <c r="A147" s="18" t="str">
        <f>IFERROR(IF(INDEX(Mens!$A:$F,MATCH('Mens Results'!$E147,Mens!$F:$F,0),1)&gt;0,INDEX(Mens!$A:$F,MATCH('Mens Results'!$E147,Mens!$F:$F,0),1),""),"")</f>
        <v/>
      </c>
      <c r="B147" s="84" t="str">
        <f>IFERROR(IF(INDEX(Mens!$A:$F,MATCH('Mens Results'!$E147,Mens!$F:$F,0),2)&gt;0,INDEX(Mens!$A:$F,MATCH('Mens Results'!$E147,Mens!$F:$F,0),2),""),"")</f>
        <v/>
      </c>
      <c r="C147" s="84" t="str">
        <f>IFERROR(IF(INDEX(Mens!$A:$F,MATCH('Mens Results'!$E147,Mens!$F:$F,0),3)&gt;0,INDEX(Mens!$A:$F,MATCH('Mens Results'!$E147,Mens!$F:$F,0),3),""),"")</f>
        <v/>
      </c>
      <c r="D147" s="85" t="str">
        <f>IFERROR(IF(AND(SMALL(Mens!F:F,L147)&gt;1000,SMALL(Mens!F:F,L147)&lt;3000),"nt",IF(SMALL(Mens!F:F,L147)&gt;3000,"",SMALL(Mens!F:F,L147))),"")</f>
        <v/>
      </c>
      <c r="E147" s="115" t="str">
        <f>IF(D147="nt",IFERROR(SMALL(Mens!F:F,L147),""),IF(D147&gt;3000,"",IFERROR(SMALL(Mens!F:F,L147),"")))</f>
        <v/>
      </c>
      <c r="G147" s="91" t="str">
        <f t="shared" si="3"/>
        <v/>
      </c>
      <c r="J147" s="162"/>
      <c r="K147" s="121"/>
      <c r="L147" s="192">
        <v>146</v>
      </c>
    </row>
    <row r="148" spans="1:12">
      <c r="A148" s="18" t="str">
        <f>IFERROR(IF(INDEX(Mens!$A:$F,MATCH('Mens Results'!$E148,Mens!$F:$F,0),1)&gt;0,INDEX(Mens!$A:$F,MATCH('Mens Results'!$E148,Mens!$F:$F,0),1),""),"")</f>
        <v/>
      </c>
      <c r="B148" s="84" t="str">
        <f>IFERROR(IF(INDEX(Mens!$A:$F,MATCH('Mens Results'!$E148,Mens!$F:$F,0),2)&gt;0,INDEX(Mens!$A:$F,MATCH('Mens Results'!$E148,Mens!$F:$F,0),2),""),"")</f>
        <v/>
      </c>
      <c r="C148" s="84" t="str">
        <f>IFERROR(IF(INDEX(Mens!$A:$F,MATCH('Mens Results'!$E148,Mens!$F:$F,0),3)&gt;0,INDEX(Mens!$A:$F,MATCH('Mens Results'!$E148,Mens!$F:$F,0),3),""),"")</f>
        <v/>
      </c>
      <c r="D148" s="85" t="str">
        <f>IFERROR(IF(AND(SMALL(Mens!F:F,L148)&gt;1000,SMALL(Mens!F:F,L148)&lt;3000),"nt",IF(SMALL(Mens!F:F,L148)&gt;3000,"",SMALL(Mens!F:F,L148))),"")</f>
        <v/>
      </c>
      <c r="E148" s="115" t="str">
        <f>IF(D148="nt",IFERROR(SMALL(Mens!F:F,L148),""),IF(D148&gt;3000,"",IFERROR(SMALL(Mens!F:F,L148),"")))</f>
        <v/>
      </c>
      <c r="G148" s="91" t="str">
        <f t="shared" si="3"/>
        <v/>
      </c>
      <c r="J148" s="162"/>
      <c r="K148" s="121"/>
      <c r="L148" s="192">
        <v>147</v>
      </c>
    </row>
    <row r="149" spans="1:12">
      <c r="A149" s="18" t="str">
        <f>IFERROR(IF(INDEX(Mens!$A:$F,MATCH('Mens Results'!$E149,Mens!$F:$F,0),1)&gt;0,INDEX(Mens!$A:$F,MATCH('Mens Results'!$E149,Mens!$F:$F,0),1),""),"")</f>
        <v/>
      </c>
      <c r="B149" s="84" t="str">
        <f>IFERROR(IF(INDEX(Mens!$A:$F,MATCH('Mens Results'!$E149,Mens!$F:$F,0),2)&gt;0,INDEX(Mens!$A:$F,MATCH('Mens Results'!$E149,Mens!$F:$F,0),2),""),"")</f>
        <v/>
      </c>
      <c r="C149" s="84" t="str">
        <f>IFERROR(IF(INDEX(Mens!$A:$F,MATCH('Mens Results'!$E149,Mens!$F:$F,0),3)&gt;0,INDEX(Mens!$A:$F,MATCH('Mens Results'!$E149,Mens!$F:$F,0),3),""),"")</f>
        <v/>
      </c>
      <c r="D149" s="85" t="str">
        <f>IFERROR(IF(AND(SMALL(Mens!F:F,L149)&gt;1000,SMALL(Mens!F:F,L149)&lt;3000),"nt",IF(SMALL(Mens!F:F,L149)&gt;3000,"",SMALL(Mens!F:F,L149))),"")</f>
        <v/>
      </c>
      <c r="E149" s="115" t="str">
        <f>IF(D149="nt",IFERROR(SMALL(Mens!F:F,L149),""),IF(D149&gt;3000,"",IFERROR(SMALL(Mens!F:F,L149),"")))</f>
        <v/>
      </c>
      <c r="G149" s="91" t="str">
        <f t="shared" si="3"/>
        <v/>
      </c>
      <c r="J149" s="162"/>
      <c r="K149" s="121"/>
      <c r="L149" s="192">
        <v>148</v>
      </c>
    </row>
    <row r="150" spans="1:12">
      <c r="A150" s="18" t="str">
        <f>IFERROR(IF(INDEX(Mens!$A:$F,MATCH('Mens Results'!$E150,Mens!$F:$F,0),1)&gt;0,INDEX(Mens!$A:$F,MATCH('Mens Results'!$E150,Mens!$F:$F,0),1),""),"")</f>
        <v/>
      </c>
      <c r="B150" s="84" t="str">
        <f>IFERROR(IF(INDEX(Mens!$A:$F,MATCH('Mens Results'!$E150,Mens!$F:$F,0),2)&gt;0,INDEX(Mens!$A:$F,MATCH('Mens Results'!$E150,Mens!$F:$F,0),2),""),"")</f>
        <v/>
      </c>
      <c r="C150" s="84" t="str">
        <f>IFERROR(IF(INDEX(Mens!$A:$F,MATCH('Mens Results'!$E150,Mens!$F:$F,0),3)&gt;0,INDEX(Mens!$A:$F,MATCH('Mens Results'!$E150,Mens!$F:$F,0),3),""),"")</f>
        <v/>
      </c>
      <c r="D150" s="85" t="str">
        <f>IFERROR(IF(AND(SMALL(Mens!F:F,L150)&gt;1000,SMALL(Mens!F:F,L150)&lt;3000),"nt",IF(SMALL(Mens!F:F,L150)&gt;3000,"",SMALL(Mens!F:F,L150))),"")</f>
        <v/>
      </c>
      <c r="E150" s="115" t="str">
        <f>IF(D150="nt",IFERROR(SMALL(Mens!F:F,L150),""),IF(D150&gt;3000,"",IFERROR(SMALL(Mens!F:F,L150),"")))</f>
        <v/>
      </c>
      <c r="G150" s="91" t="str">
        <f t="shared" si="3"/>
        <v/>
      </c>
      <c r="J150" s="162"/>
      <c r="K150" s="121"/>
      <c r="L150" s="192">
        <v>149</v>
      </c>
    </row>
    <row r="151" spans="1:12">
      <c r="A151" s="18" t="str">
        <f>IFERROR(IF(INDEX(Mens!$A:$F,MATCH('Mens Results'!$E151,Mens!$F:$F,0),1)&gt;0,INDEX(Mens!$A:$F,MATCH('Mens Results'!$E151,Mens!$F:$F,0),1),""),"")</f>
        <v/>
      </c>
      <c r="B151" s="84" t="str">
        <f>IFERROR(IF(INDEX(Mens!$A:$F,MATCH('Mens Results'!$E151,Mens!$F:$F,0),2)&gt;0,INDEX(Mens!$A:$F,MATCH('Mens Results'!$E151,Mens!$F:$F,0),2),""),"")</f>
        <v/>
      </c>
      <c r="C151" s="84" t="str">
        <f>IFERROR(IF(INDEX(Mens!$A:$F,MATCH('Mens Results'!$E151,Mens!$F:$F,0),3)&gt;0,INDEX(Mens!$A:$F,MATCH('Mens Results'!$E151,Mens!$F:$F,0),3),""),"")</f>
        <v/>
      </c>
      <c r="D151" s="85" t="str">
        <f>IFERROR(IF(AND(SMALL(Mens!F:F,L151)&gt;1000,SMALL(Mens!F:F,L151)&lt;3000),"nt",IF(SMALL(Mens!F:F,L151)&gt;3000,"",SMALL(Mens!F:F,L151))),"")</f>
        <v/>
      </c>
      <c r="E151" s="115" t="str">
        <f>IF(D151="nt",IFERROR(SMALL(Mens!F:F,L151),""),IF(D151&gt;3000,"",IFERROR(SMALL(Mens!F:F,L151),"")))</f>
        <v/>
      </c>
      <c r="G151" s="91" t="str">
        <f t="shared" si="3"/>
        <v/>
      </c>
      <c r="J151" s="162"/>
      <c r="K151" s="121"/>
      <c r="L151" s="192">
        <v>150</v>
      </c>
    </row>
    <row r="152" spans="1:12">
      <c r="A152" s="18" t="str">
        <f>IFERROR(IF(INDEX(Mens!$A:$F,MATCH('Mens Results'!$E152,Mens!$F:$F,0),1)&gt;0,INDEX(Mens!$A:$F,MATCH('Mens Results'!$E152,Mens!$F:$F,0),1),""),"")</f>
        <v/>
      </c>
      <c r="B152" s="84" t="str">
        <f>IFERROR(IF(INDEX(Mens!$A:$F,MATCH('Mens Results'!$E152,Mens!$F:$F,0),2)&gt;0,INDEX(Mens!$A:$F,MATCH('Mens Results'!$E152,Mens!$F:$F,0),2),""),"")</f>
        <v/>
      </c>
      <c r="C152" s="84" t="str">
        <f>IFERROR(IF(INDEX(Mens!$A:$F,MATCH('Mens Results'!$E152,Mens!$F:$F,0),3)&gt;0,INDEX(Mens!$A:$F,MATCH('Mens Results'!$E152,Mens!$F:$F,0),3),""),"")</f>
        <v/>
      </c>
      <c r="D152" s="85" t="str">
        <f>IFERROR(IF(AND(SMALL(Mens!F:F,L152)&gt;1000,SMALL(Mens!F:F,L152)&lt;3000),"nt",IF(SMALL(Mens!F:F,L152)&gt;3000,"",SMALL(Mens!F:F,L152))),"")</f>
        <v/>
      </c>
      <c r="E152" s="115" t="str">
        <f>IF(D152="nt",IFERROR(SMALL(Mens!F:F,L152),""),IF(D152&gt;3000,"",IFERROR(SMALL(Mens!F:F,L152),"")))</f>
        <v/>
      </c>
      <c r="G152" s="91" t="str">
        <f t="shared" si="3"/>
        <v/>
      </c>
      <c r="J152" s="162"/>
      <c r="K152" s="121"/>
      <c r="L152" s="192">
        <v>151</v>
      </c>
    </row>
    <row r="153" spans="1:12">
      <c r="A153" s="18" t="str">
        <f>IFERROR(IF(INDEX(Mens!$A:$F,MATCH('Mens Results'!$E153,Mens!$F:$F,0),1)&gt;0,INDEX(Mens!$A:$F,MATCH('Mens Results'!$E153,Mens!$F:$F,0),1),""),"")</f>
        <v/>
      </c>
      <c r="B153" s="84" t="str">
        <f>IFERROR(IF(INDEX(Mens!$A:$F,MATCH('Mens Results'!$E153,Mens!$F:$F,0),2)&gt;0,INDEX(Mens!$A:$F,MATCH('Mens Results'!$E153,Mens!$F:$F,0),2),""),"")</f>
        <v/>
      </c>
      <c r="C153" s="84" t="str">
        <f>IFERROR(IF(INDEX(Mens!$A:$F,MATCH('Mens Results'!$E153,Mens!$F:$F,0),3)&gt;0,INDEX(Mens!$A:$F,MATCH('Mens Results'!$E153,Mens!$F:$F,0),3),""),"")</f>
        <v/>
      </c>
      <c r="D153" s="85" t="str">
        <f>IFERROR(IF(AND(SMALL(Mens!F:F,L153)&gt;1000,SMALL(Mens!F:F,L153)&lt;3000),"nt",IF(SMALL(Mens!F:F,L153)&gt;3000,"",SMALL(Mens!F:F,L153))),"")</f>
        <v/>
      </c>
      <c r="E153" s="115" t="str">
        <f>IF(D153="nt",IFERROR(SMALL(Mens!F:F,L153),""),IF(D153&gt;3000,"",IFERROR(SMALL(Mens!F:F,L153),"")))</f>
        <v/>
      </c>
      <c r="G153" s="91" t="str">
        <f t="shared" si="3"/>
        <v/>
      </c>
      <c r="J153" s="162"/>
      <c r="K153" s="121"/>
      <c r="L153" s="192">
        <v>152</v>
      </c>
    </row>
    <row r="154" spans="1:12">
      <c r="A154" s="18" t="str">
        <f>IFERROR(IF(INDEX(Mens!$A:$F,MATCH('Mens Results'!$E154,Mens!$F:$F,0),1)&gt;0,INDEX(Mens!$A:$F,MATCH('Mens Results'!$E154,Mens!$F:$F,0),1),""),"")</f>
        <v/>
      </c>
      <c r="B154" s="84" t="str">
        <f>IFERROR(IF(INDEX(Mens!$A:$F,MATCH('Mens Results'!$E154,Mens!$F:$F,0),2)&gt;0,INDEX(Mens!$A:$F,MATCH('Mens Results'!$E154,Mens!$F:$F,0),2),""),"")</f>
        <v/>
      </c>
      <c r="C154" s="84" t="str">
        <f>IFERROR(IF(INDEX(Mens!$A:$F,MATCH('Mens Results'!$E154,Mens!$F:$F,0),3)&gt;0,INDEX(Mens!$A:$F,MATCH('Mens Results'!$E154,Mens!$F:$F,0),3),""),"")</f>
        <v/>
      </c>
      <c r="D154" s="85" t="str">
        <f>IFERROR(IF(AND(SMALL(Mens!F:F,L154)&gt;1000,SMALL(Mens!F:F,L154)&lt;3000),"nt",IF(SMALL(Mens!F:F,L154)&gt;3000,"",SMALL(Mens!F:F,L154))),"")</f>
        <v/>
      </c>
      <c r="E154" s="115" t="str">
        <f>IF(D154="nt",IFERROR(SMALL(Mens!F:F,L154),""),IF(D154&gt;3000,"",IFERROR(SMALL(Mens!F:F,L154),"")))</f>
        <v/>
      </c>
      <c r="G154" s="91" t="str">
        <f t="shared" si="3"/>
        <v/>
      </c>
      <c r="J154" s="162"/>
      <c r="K154" s="121"/>
      <c r="L154" s="192">
        <v>153</v>
      </c>
    </row>
    <row r="155" spans="1:12">
      <c r="A155" s="18" t="str">
        <f>IFERROR(IF(INDEX(Mens!$A:$F,MATCH('Mens Results'!$E155,Mens!$F:$F,0),1)&gt;0,INDEX(Mens!$A:$F,MATCH('Mens Results'!$E155,Mens!$F:$F,0),1),""),"")</f>
        <v/>
      </c>
      <c r="B155" s="84" t="str">
        <f>IFERROR(IF(INDEX(Mens!$A:$F,MATCH('Mens Results'!$E155,Mens!$F:$F,0),2)&gt;0,INDEX(Mens!$A:$F,MATCH('Mens Results'!$E155,Mens!$F:$F,0),2),""),"")</f>
        <v/>
      </c>
      <c r="C155" s="84" t="str">
        <f>IFERROR(IF(INDEX(Mens!$A:$F,MATCH('Mens Results'!$E155,Mens!$F:$F,0),3)&gt;0,INDEX(Mens!$A:$F,MATCH('Mens Results'!$E155,Mens!$F:$F,0),3),""),"")</f>
        <v/>
      </c>
      <c r="D155" s="85" t="str">
        <f>IFERROR(IF(AND(SMALL(Mens!F:F,L155)&gt;1000,SMALL(Mens!F:F,L155)&lt;3000),"nt",IF(SMALL(Mens!F:F,L155)&gt;3000,"",SMALL(Mens!F:F,L155))),"")</f>
        <v/>
      </c>
      <c r="E155" s="115" t="str">
        <f>IF(D155="nt",IFERROR(SMALL(Mens!F:F,L155),""),IF(D155&gt;3000,"",IFERROR(SMALL(Mens!F:F,L155),"")))</f>
        <v/>
      </c>
      <c r="G155" s="91" t="str">
        <f t="shared" si="3"/>
        <v/>
      </c>
      <c r="J155" s="162"/>
      <c r="K155" s="121"/>
      <c r="L155" s="192">
        <v>154</v>
      </c>
    </row>
    <row r="156" spans="1:12">
      <c r="A156" s="18" t="str">
        <f>IFERROR(IF(INDEX(Mens!$A:$F,MATCH('Mens Results'!$E156,Mens!$F:$F,0),1)&gt;0,INDEX(Mens!$A:$F,MATCH('Mens Results'!$E156,Mens!$F:$F,0),1),""),"")</f>
        <v/>
      </c>
      <c r="B156" s="84" t="str">
        <f>IFERROR(IF(INDEX(Mens!$A:$F,MATCH('Mens Results'!$E156,Mens!$F:$F,0),2)&gt;0,INDEX(Mens!$A:$F,MATCH('Mens Results'!$E156,Mens!$F:$F,0),2),""),"")</f>
        <v/>
      </c>
      <c r="C156" s="84" t="str">
        <f>IFERROR(IF(INDEX(Mens!$A:$F,MATCH('Mens Results'!$E156,Mens!$F:$F,0),3)&gt;0,INDEX(Mens!$A:$F,MATCH('Mens Results'!$E156,Mens!$F:$F,0),3),""),"")</f>
        <v/>
      </c>
      <c r="D156" s="85" t="str">
        <f>IFERROR(IF(AND(SMALL(Mens!F:F,L156)&gt;1000,SMALL(Mens!F:F,L156)&lt;3000),"nt",IF(SMALL(Mens!F:F,L156)&gt;3000,"",SMALL(Mens!F:F,L156))),"")</f>
        <v/>
      </c>
      <c r="E156" s="115" t="str">
        <f>IF(D156="nt",IFERROR(SMALL(Mens!F:F,L156),""),IF(D156&gt;3000,"",IFERROR(SMALL(Mens!F:F,L156),"")))</f>
        <v/>
      </c>
      <c r="G156" s="91" t="str">
        <f t="shared" si="3"/>
        <v/>
      </c>
      <c r="J156" s="162"/>
      <c r="K156" s="121"/>
      <c r="L156" s="192">
        <v>155</v>
      </c>
    </row>
    <row r="157" spans="1:12">
      <c r="A157" s="18" t="str">
        <f>IFERROR(IF(INDEX(Mens!$A:$F,MATCH('Mens Results'!$E157,Mens!$F:$F,0),1)&gt;0,INDEX(Mens!$A:$F,MATCH('Mens Results'!$E157,Mens!$F:$F,0),1),""),"")</f>
        <v/>
      </c>
      <c r="B157" s="84" t="str">
        <f>IFERROR(IF(INDEX(Mens!$A:$F,MATCH('Mens Results'!$E157,Mens!$F:$F,0),2)&gt;0,INDEX(Mens!$A:$F,MATCH('Mens Results'!$E157,Mens!$F:$F,0),2),""),"")</f>
        <v/>
      </c>
      <c r="C157" s="84" t="str">
        <f>IFERROR(IF(INDEX(Mens!$A:$F,MATCH('Mens Results'!$E157,Mens!$F:$F,0),3)&gt;0,INDEX(Mens!$A:$F,MATCH('Mens Results'!$E157,Mens!$F:$F,0),3),""),"")</f>
        <v/>
      </c>
      <c r="D157" s="85" t="str">
        <f>IFERROR(IF(AND(SMALL(Mens!F:F,L157)&gt;1000,SMALL(Mens!F:F,L157)&lt;3000),"nt",IF(SMALL(Mens!F:F,L157)&gt;3000,"",SMALL(Mens!F:F,L157))),"")</f>
        <v/>
      </c>
      <c r="E157" s="115" t="str">
        <f>IF(D157="nt",IFERROR(SMALL(Mens!F:F,L157),""),IF(D157&gt;3000,"",IFERROR(SMALL(Mens!F:F,L157),"")))</f>
        <v/>
      </c>
      <c r="G157" s="91" t="str">
        <f t="shared" si="3"/>
        <v/>
      </c>
      <c r="J157" s="162"/>
      <c r="K157" s="121"/>
      <c r="L157" s="192">
        <v>156</v>
      </c>
    </row>
    <row r="158" spans="1:12">
      <c r="A158" s="18" t="str">
        <f>IFERROR(IF(INDEX(Mens!$A:$F,MATCH('Mens Results'!$E158,Mens!$F:$F,0),1)&gt;0,INDEX(Mens!$A:$F,MATCH('Mens Results'!$E158,Mens!$F:$F,0),1),""),"")</f>
        <v/>
      </c>
      <c r="B158" s="84" t="str">
        <f>IFERROR(IF(INDEX(Mens!$A:$F,MATCH('Mens Results'!$E158,Mens!$F:$F,0),2)&gt;0,INDEX(Mens!$A:$F,MATCH('Mens Results'!$E158,Mens!$F:$F,0),2),""),"")</f>
        <v/>
      </c>
      <c r="C158" s="84" t="str">
        <f>IFERROR(IF(INDEX(Mens!$A:$F,MATCH('Mens Results'!$E158,Mens!$F:$F,0),3)&gt;0,INDEX(Mens!$A:$F,MATCH('Mens Results'!$E158,Mens!$F:$F,0),3),""),"")</f>
        <v/>
      </c>
      <c r="D158" s="85" t="str">
        <f>IFERROR(IF(AND(SMALL(Mens!F:F,L158)&gt;1000,SMALL(Mens!F:F,L158)&lt;3000),"nt",IF(SMALL(Mens!F:F,L158)&gt;3000,"",SMALL(Mens!F:F,L158))),"")</f>
        <v/>
      </c>
      <c r="E158" s="115" t="str">
        <f>IF(D158="nt",IFERROR(SMALL(Mens!F:F,L158),""),IF(D158&gt;3000,"",IFERROR(SMALL(Mens!F:F,L158),"")))</f>
        <v/>
      </c>
      <c r="G158" s="91" t="str">
        <f t="shared" si="3"/>
        <v/>
      </c>
      <c r="J158" s="162"/>
      <c r="K158" s="121"/>
      <c r="L158" s="192">
        <v>157</v>
      </c>
    </row>
    <row r="159" spans="1:12">
      <c r="A159" s="18" t="str">
        <f>IFERROR(IF(INDEX(Mens!$A:$F,MATCH('Mens Results'!$E159,Mens!$F:$F,0),1)&gt;0,INDEX(Mens!$A:$F,MATCH('Mens Results'!$E159,Mens!$F:$F,0),1),""),"")</f>
        <v/>
      </c>
      <c r="B159" s="84" t="str">
        <f>IFERROR(IF(INDEX(Mens!$A:$F,MATCH('Mens Results'!$E159,Mens!$F:$F,0),2)&gt;0,INDEX(Mens!$A:$F,MATCH('Mens Results'!$E159,Mens!$F:$F,0),2),""),"")</f>
        <v/>
      </c>
      <c r="C159" s="84" t="str">
        <f>IFERROR(IF(INDEX(Mens!$A:$F,MATCH('Mens Results'!$E159,Mens!$F:$F,0),3)&gt;0,INDEX(Mens!$A:$F,MATCH('Mens Results'!$E159,Mens!$F:$F,0),3),""),"")</f>
        <v/>
      </c>
      <c r="D159" s="85" t="str">
        <f>IFERROR(IF(AND(SMALL(Mens!F:F,L159)&gt;1000,SMALL(Mens!F:F,L159)&lt;3000),"nt",IF(SMALL(Mens!F:F,L159)&gt;3000,"",SMALL(Mens!F:F,L159))),"")</f>
        <v/>
      </c>
      <c r="E159" s="115" t="str">
        <f>IF(D159="nt",IFERROR(SMALL(Mens!F:F,L159),""),IF(D159&gt;3000,"",IFERROR(SMALL(Mens!F:F,L159),"")))</f>
        <v/>
      </c>
      <c r="G159" s="91" t="str">
        <f t="shared" si="3"/>
        <v/>
      </c>
      <c r="J159" s="162"/>
      <c r="K159" s="121"/>
      <c r="L159" s="192">
        <v>158</v>
      </c>
    </row>
    <row r="160" spans="1:12">
      <c r="A160" s="18" t="str">
        <f>IFERROR(IF(INDEX(Mens!$A:$F,MATCH('Mens Results'!$E160,Mens!$F:$F,0),1)&gt;0,INDEX(Mens!$A:$F,MATCH('Mens Results'!$E160,Mens!$F:$F,0),1),""),"")</f>
        <v/>
      </c>
      <c r="B160" s="84" t="str">
        <f>IFERROR(IF(INDEX(Mens!$A:$F,MATCH('Mens Results'!$E160,Mens!$F:$F,0),2)&gt;0,INDEX(Mens!$A:$F,MATCH('Mens Results'!$E160,Mens!$F:$F,0),2),""),"")</f>
        <v/>
      </c>
      <c r="C160" s="84" t="str">
        <f>IFERROR(IF(INDEX(Mens!$A:$F,MATCH('Mens Results'!$E160,Mens!$F:$F,0),3)&gt;0,INDEX(Mens!$A:$F,MATCH('Mens Results'!$E160,Mens!$F:$F,0),3),""),"")</f>
        <v/>
      </c>
      <c r="D160" s="85" t="str">
        <f>IFERROR(IF(AND(SMALL(Mens!F:F,L160)&gt;1000,SMALL(Mens!F:F,L160)&lt;3000),"nt",IF(SMALL(Mens!F:F,L160)&gt;3000,"",SMALL(Mens!F:F,L160))),"")</f>
        <v/>
      </c>
      <c r="E160" s="115" t="str">
        <f>IF(D160="nt",IFERROR(SMALL(Mens!F:F,L160),""),IF(D160&gt;3000,"",IFERROR(SMALL(Mens!F:F,L160),"")))</f>
        <v/>
      </c>
      <c r="G160" s="91" t="str">
        <f t="shared" si="3"/>
        <v/>
      </c>
      <c r="J160" s="162"/>
      <c r="K160" s="121"/>
      <c r="L160" s="192">
        <v>159</v>
      </c>
    </row>
    <row r="161" spans="1:12">
      <c r="A161" s="18" t="str">
        <f>IFERROR(IF(INDEX(Mens!$A:$F,MATCH('Mens Results'!$E161,Mens!$F:$F,0),1)&gt;0,INDEX(Mens!$A:$F,MATCH('Mens Results'!$E161,Mens!$F:$F,0),1),""),"")</f>
        <v/>
      </c>
      <c r="B161" s="84" t="str">
        <f>IFERROR(IF(INDEX(Mens!$A:$F,MATCH('Mens Results'!$E161,Mens!$F:$F,0),2)&gt;0,INDEX(Mens!$A:$F,MATCH('Mens Results'!$E161,Mens!$F:$F,0),2),""),"")</f>
        <v/>
      </c>
      <c r="C161" s="84" t="str">
        <f>IFERROR(IF(INDEX(Mens!$A:$F,MATCH('Mens Results'!$E161,Mens!$F:$F,0),3)&gt;0,INDEX(Mens!$A:$F,MATCH('Mens Results'!$E161,Mens!$F:$F,0),3),""),"")</f>
        <v/>
      </c>
      <c r="D161" s="85" t="str">
        <f>IFERROR(IF(AND(SMALL(Mens!F:F,L161)&gt;1000,SMALL(Mens!F:F,L161)&lt;3000),"nt",IF(SMALL(Mens!F:F,L161)&gt;3000,"",SMALL(Mens!F:F,L161))),"")</f>
        <v/>
      </c>
      <c r="E161" s="115" t="str">
        <f>IF(D161="nt",IFERROR(SMALL(Mens!F:F,L161),""),IF(D161&gt;3000,"",IFERROR(SMALL(Mens!F:F,L161),"")))</f>
        <v/>
      </c>
      <c r="G161" s="91" t="str">
        <f t="shared" si="3"/>
        <v/>
      </c>
      <c r="J161" s="162"/>
      <c r="K161" s="121"/>
      <c r="L161" s="192">
        <v>160</v>
      </c>
    </row>
    <row r="162" spans="1:12">
      <c r="A162" s="18" t="str">
        <f>IFERROR(IF(INDEX(Mens!$A:$F,MATCH('Mens Results'!$E162,Mens!$F:$F,0),1)&gt;0,INDEX(Mens!$A:$F,MATCH('Mens Results'!$E162,Mens!$F:$F,0),1),""),"")</f>
        <v/>
      </c>
      <c r="B162" s="84" t="str">
        <f>IFERROR(IF(INDEX(Mens!$A:$F,MATCH('Mens Results'!$E162,Mens!$F:$F,0),2)&gt;0,INDEX(Mens!$A:$F,MATCH('Mens Results'!$E162,Mens!$F:$F,0),2),""),"")</f>
        <v/>
      </c>
      <c r="C162" s="84" t="str">
        <f>IFERROR(IF(INDEX(Mens!$A:$F,MATCH('Mens Results'!$E162,Mens!$F:$F,0),3)&gt;0,INDEX(Mens!$A:$F,MATCH('Mens Results'!$E162,Mens!$F:$F,0),3),""),"")</f>
        <v/>
      </c>
      <c r="D162" s="85" t="str">
        <f>IFERROR(IF(AND(SMALL(Mens!F:F,L162)&gt;1000,SMALL(Mens!F:F,L162)&lt;3000),"nt",IF(SMALL(Mens!F:F,L162)&gt;3000,"",SMALL(Mens!F:F,L162))),"")</f>
        <v/>
      </c>
      <c r="E162" s="115" t="str">
        <f>IF(D162="nt",IFERROR(SMALL(Mens!F:F,L162),""),IF(D162&gt;3000,"",IFERROR(SMALL(Mens!F:F,L162),"")))</f>
        <v/>
      </c>
      <c r="G162" s="91" t="str">
        <f t="shared" si="3"/>
        <v/>
      </c>
      <c r="J162" s="162"/>
      <c r="K162" s="121"/>
      <c r="L162" s="192">
        <v>161</v>
      </c>
    </row>
    <row r="163" spans="1:12">
      <c r="A163" s="18" t="str">
        <f>IFERROR(IF(INDEX(Mens!$A:$F,MATCH('Mens Results'!$E163,Mens!$F:$F,0),1)&gt;0,INDEX(Mens!$A:$F,MATCH('Mens Results'!$E163,Mens!$F:$F,0),1),""),"")</f>
        <v/>
      </c>
      <c r="B163" s="84" t="str">
        <f>IFERROR(IF(INDEX(Mens!$A:$F,MATCH('Mens Results'!$E163,Mens!$F:$F,0),2)&gt;0,INDEX(Mens!$A:$F,MATCH('Mens Results'!$E163,Mens!$F:$F,0),2),""),"")</f>
        <v/>
      </c>
      <c r="C163" s="84" t="str">
        <f>IFERROR(IF(INDEX(Mens!$A:$F,MATCH('Mens Results'!$E163,Mens!$F:$F,0),3)&gt;0,INDEX(Mens!$A:$F,MATCH('Mens Results'!$E163,Mens!$F:$F,0),3),""),"")</f>
        <v/>
      </c>
      <c r="D163" s="85" t="str">
        <f>IFERROR(IF(AND(SMALL(Mens!F:F,L163)&gt;1000,SMALL(Mens!F:F,L163)&lt;3000),"nt",IF(SMALL(Mens!F:F,L163)&gt;3000,"",SMALL(Mens!F:F,L163))),"")</f>
        <v/>
      </c>
      <c r="E163" s="115" t="str">
        <f>IF(D163="nt",IFERROR(SMALL(Mens!F:F,L163),""),IF(D163&gt;3000,"",IFERROR(SMALL(Mens!F:F,L163),"")))</f>
        <v/>
      </c>
      <c r="G163" s="91" t="str">
        <f t="shared" si="3"/>
        <v/>
      </c>
      <c r="J163" s="162"/>
      <c r="K163" s="121"/>
      <c r="L163" s="192">
        <v>162</v>
      </c>
    </row>
    <row r="164" spans="1:12">
      <c r="A164" s="18" t="str">
        <f>IFERROR(IF(INDEX(Mens!$A:$F,MATCH('Mens Results'!$E164,Mens!$F:$F,0),1)&gt;0,INDEX(Mens!$A:$F,MATCH('Mens Results'!$E164,Mens!$F:$F,0),1),""),"")</f>
        <v/>
      </c>
      <c r="B164" s="84" t="str">
        <f>IFERROR(IF(INDEX(Mens!$A:$F,MATCH('Mens Results'!$E164,Mens!$F:$F,0),2)&gt;0,INDEX(Mens!$A:$F,MATCH('Mens Results'!$E164,Mens!$F:$F,0),2),""),"")</f>
        <v/>
      </c>
      <c r="C164" s="84" t="str">
        <f>IFERROR(IF(INDEX(Mens!$A:$F,MATCH('Mens Results'!$E164,Mens!$F:$F,0),3)&gt;0,INDEX(Mens!$A:$F,MATCH('Mens Results'!$E164,Mens!$F:$F,0),3),""),"")</f>
        <v/>
      </c>
      <c r="D164" s="85" t="str">
        <f>IFERROR(IF(AND(SMALL(Mens!F:F,L164)&gt;1000,SMALL(Mens!F:F,L164)&lt;3000),"nt",IF(SMALL(Mens!F:F,L164)&gt;3000,"",SMALL(Mens!F:F,L164))),"")</f>
        <v/>
      </c>
      <c r="E164" s="115" t="str">
        <f>IF(D164="nt",IFERROR(SMALL(Mens!F:F,L164),""),IF(D164&gt;3000,"",IFERROR(SMALL(Mens!F:F,L164),"")))</f>
        <v/>
      </c>
      <c r="G164" s="91" t="str">
        <f t="shared" si="3"/>
        <v/>
      </c>
      <c r="J164" s="162"/>
      <c r="K164" s="121"/>
      <c r="L164" s="192">
        <v>163</v>
      </c>
    </row>
    <row r="165" spans="1:12">
      <c r="A165" s="18" t="str">
        <f>IFERROR(IF(INDEX(Mens!$A:$F,MATCH('Mens Results'!$E165,Mens!$F:$F,0),1)&gt;0,INDEX(Mens!$A:$F,MATCH('Mens Results'!$E165,Mens!$F:$F,0),1),""),"")</f>
        <v/>
      </c>
      <c r="B165" s="84" t="str">
        <f>IFERROR(IF(INDEX(Mens!$A:$F,MATCH('Mens Results'!$E165,Mens!$F:$F,0),2)&gt;0,INDEX(Mens!$A:$F,MATCH('Mens Results'!$E165,Mens!$F:$F,0),2),""),"")</f>
        <v/>
      </c>
      <c r="C165" s="84" t="str">
        <f>IFERROR(IF(INDEX(Mens!$A:$F,MATCH('Mens Results'!$E165,Mens!$F:$F,0),3)&gt;0,INDEX(Mens!$A:$F,MATCH('Mens Results'!$E165,Mens!$F:$F,0),3),""),"")</f>
        <v/>
      </c>
      <c r="D165" s="85" t="str">
        <f>IFERROR(IF(AND(SMALL(Mens!F:F,L165)&gt;1000,SMALL(Mens!F:F,L165)&lt;3000),"nt",IF(SMALL(Mens!F:F,L165)&gt;3000,"",SMALL(Mens!F:F,L165))),"")</f>
        <v/>
      </c>
      <c r="E165" s="115" t="str">
        <f>IF(D165="nt",IFERROR(SMALL(Mens!F:F,L165),""),IF(D165&gt;3000,"",IFERROR(SMALL(Mens!F:F,L165),"")))</f>
        <v/>
      </c>
      <c r="G165" s="91" t="str">
        <f t="shared" si="3"/>
        <v/>
      </c>
      <c r="J165" s="162"/>
      <c r="K165" s="121"/>
      <c r="L165" s="192">
        <v>164</v>
      </c>
    </row>
    <row r="166" spans="1:12">
      <c r="A166" s="18" t="str">
        <f>IFERROR(IF(INDEX(Mens!$A:$F,MATCH('Mens Results'!$E166,Mens!$F:$F,0),1)&gt;0,INDEX(Mens!$A:$F,MATCH('Mens Results'!$E166,Mens!$F:$F,0),1),""),"")</f>
        <v/>
      </c>
      <c r="B166" s="84" t="str">
        <f>IFERROR(IF(INDEX(Mens!$A:$F,MATCH('Mens Results'!$E166,Mens!$F:$F,0),2)&gt;0,INDEX(Mens!$A:$F,MATCH('Mens Results'!$E166,Mens!$F:$F,0),2),""),"")</f>
        <v/>
      </c>
      <c r="C166" s="84" t="str">
        <f>IFERROR(IF(INDEX(Mens!$A:$F,MATCH('Mens Results'!$E166,Mens!$F:$F,0),3)&gt;0,INDEX(Mens!$A:$F,MATCH('Mens Results'!$E166,Mens!$F:$F,0),3),""),"")</f>
        <v/>
      </c>
      <c r="D166" s="85" t="str">
        <f>IFERROR(IF(AND(SMALL(Mens!F:F,L166)&gt;1000,SMALL(Mens!F:F,L166)&lt;3000),"nt",IF(SMALL(Mens!F:F,L166)&gt;3000,"",SMALL(Mens!F:F,L166))),"")</f>
        <v/>
      </c>
      <c r="E166" s="115" t="str">
        <f>IF(D166="nt",IFERROR(SMALL(Mens!F:F,L166),""),IF(D166&gt;3000,"",IFERROR(SMALL(Mens!F:F,L166),"")))</f>
        <v/>
      </c>
      <c r="G166" s="91" t="str">
        <f t="shared" si="3"/>
        <v/>
      </c>
      <c r="J166" s="162"/>
      <c r="K166" s="121"/>
      <c r="L166" s="192">
        <v>165</v>
      </c>
    </row>
    <row r="167" spans="1:12">
      <c r="A167" s="18" t="str">
        <f>IFERROR(IF(INDEX(Mens!$A:$F,MATCH('Mens Results'!$E167,Mens!$F:$F,0),1)&gt;0,INDEX(Mens!$A:$F,MATCH('Mens Results'!$E167,Mens!$F:$F,0),1),""),"")</f>
        <v/>
      </c>
      <c r="B167" s="84" t="str">
        <f>IFERROR(IF(INDEX(Mens!$A:$F,MATCH('Mens Results'!$E167,Mens!$F:$F,0),2)&gt;0,INDEX(Mens!$A:$F,MATCH('Mens Results'!$E167,Mens!$F:$F,0),2),""),"")</f>
        <v/>
      </c>
      <c r="C167" s="84" t="str">
        <f>IFERROR(IF(INDEX(Mens!$A:$F,MATCH('Mens Results'!$E167,Mens!$F:$F,0),3)&gt;0,INDEX(Mens!$A:$F,MATCH('Mens Results'!$E167,Mens!$F:$F,0),3),""),"")</f>
        <v/>
      </c>
      <c r="D167" s="85" t="str">
        <f>IFERROR(IF(AND(SMALL(Mens!F:F,L167)&gt;1000,SMALL(Mens!F:F,L167)&lt;3000),"nt",IF(SMALL(Mens!F:F,L167)&gt;3000,"",SMALL(Mens!F:F,L167))),"")</f>
        <v/>
      </c>
      <c r="E167" s="115" t="str">
        <f>IF(D167="nt",IFERROR(SMALL(Mens!F:F,L167),""),IF(D167&gt;3000,"",IFERROR(SMALL(Mens!F:F,L167),"")))</f>
        <v/>
      </c>
      <c r="G167" s="91" t="str">
        <f t="shared" si="3"/>
        <v/>
      </c>
      <c r="J167" s="162"/>
      <c r="K167" s="121"/>
      <c r="L167" s="192">
        <v>166</v>
      </c>
    </row>
    <row r="168" spans="1:12">
      <c r="A168" s="18" t="str">
        <f>IFERROR(IF(INDEX(Mens!$A:$F,MATCH('Mens Results'!$E168,Mens!$F:$F,0),1)&gt;0,INDEX(Mens!$A:$F,MATCH('Mens Results'!$E168,Mens!$F:$F,0),1),""),"")</f>
        <v/>
      </c>
      <c r="B168" s="84" t="str">
        <f>IFERROR(IF(INDEX(Mens!$A:$F,MATCH('Mens Results'!$E168,Mens!$F:$F,0),2)&gt;0,INDEX(Mens!$A:$F,MATCH('Mens Results'!$E168,Mens!$F:$F,0),2),""),"")</f>
        <v/>
      </c>
      <c r="C168" s="84" t="str">
        <f>IFERROR(IF(INDEX(Mens!$A:$F,MATCH('Mens Results'!$E168,Mens!$F:$F,0),3)&gt;0,INDEX(Mens!$A:$F,MATCH('Mens Results'!$E168,Mens!$F:$F,0),3),""),"")</f>
        <v/>
      </c>
      <c r="D168" s="85" t="str">
        <f>IFERROR(IF(AND(SMALL(Mens!F:F,L168)&gt;1000,SMALL(Mens!F:F,L168)&lt;3000),"nt",IF(SMALL(Mens!F:F,L168)&gt;3000,"",SMALL(Mens!F:F,L168))),"")</f>
        <v/>
      </c>
      <c r="E168" s="115" t="str">
        <f>IF(D168="nt",IFERROR(SMALL(Mens!F:F,L168),""),IF(D168&gt;3000,"",IFERROR(SMALL(Mens!F:F,L168),"")))</f>
        <v/>
      </c>
      <c r="G168" s="91" t="str">
        <f t="shared" si="3"/>
        <v/>
      </c>
      <c r="J168" s="162"/>
      <c r="K168" s="121"/>
      <c r="L168" s="192">
        <v>167</v>
      </c>
    </row>
    <row r="169" spans="1:12">
      <c r="A169" s="18" t="str">
        <f>IFERROR(IF(INDEX(Mens!$A:$F,MATCH('Mens Results'!$E169,Mens!$F:$F,0),1)&gt;0,INDEX(Mens!$A:$F,MATCH('Mens Results'!$E169,Mens!$F:$F,0),1),""),"")</f>
        <v/>
      </c>
      <c r="B169" s="84" t="str">
        <f>IFERROR(IF(INDEX(Mens!$A:$F,MATCH('Mens Results'!$E169,Mens!$F:$F,0),2)&gt;0,INDEX(Mens!$A:$F,MATCH('Mens Results'!$E169,Mens!$F:$F,0),2),""),"")</f>
        <v/>
      </c>
      <c r="C169" s="84" t="str">
        <f>IFERROR(IF(INDEX(Mens!$A:$F,MATCH('Mens Results'!$E169,Mens!$F:$F,0),3)&gt;0,INDEX(Mens!$A:$F,MATCH('Mens Results'!$E169,Mens!$F:$F,0),3),""),"")</f>
        <v/>
      </c>
      <c r="D169" s="85" t="str">
        <f>IFERROR(IF(AND(SMALL(Mens!F:F,L169)&gt;1000,SMALL(Mens!F:F,L169)&lt;3000),"nt",IF(SMALL(Mens!F:F,L169)&gt;3000,"",SMALL(Mens!F:F,L169))),"")</f>
        <v/>
      </c>
      <c r="E169" s="115" t="str">
        <f>IF(D169="nt",IFERROR(SMALL(Mens!F:F,L169),""),IF(D169&gt;3000,"",IFERROR(SMALL(Mens!F:F,L169),"")))</f>
        <v/>
      </c>
      <c r="G169" s="91" t="str">
        <f t="shared" si="3"/>
        <v/>
      </c>
      <c r="J169" s="162"/>
      <c r="K169" s="121"/>
      <c r="L169" s="192">
        <v>168</v>
      </c>
    </row>
    <row r="170" spans="1:12">
      <c r="A170" s="18" t="str">
        <f>IFERROR(IF(INDEX(Mens!$A:$F,MATCH('Mens Results'!$E170,Mens!$F:$F,0),1)&gt;0,INDEX(Mens!$A:$F,MATCH('Mens Results'!$E170,Mens!$F:$F,0),1),""),"")</f>
        <v/>
      </c>
      <c r="B170" s="84" t="str">
        <f>IFERROR(IF(INDEX(Mens!$A:$F,MATCH('Mens Results'!$E170,Mens!$F:$F,0),2)&gt;0,INDEX(Mens!$A:$F,MATCH('Mens Results'!$E170,Mens!$F:$F,0),2),""),"")</f>
        <v/>
      </c>
      <c r="C170" s="84" t="str">
        <f>IFERROR(IF(INDEX(Mens!$A:$F,MATCH('Mens Results'!$E170,Mens!$F:$F,0),3)&gt;0,INDEX(Mens!$A:$F,MATCH('Mens Results'!$E170,Mens!$F:$F,0),3),""),"")</f>
        <v/>
      </c>
      <c r="D170" s="85" t="str">
        <f>IFERROR(IF(AND(SMALL(Mens!F:F,L170)&gt;1000,SMALL(Mens!F:F,L170)&lt;3000),"nt",IF(SMALL(Mens!F:F,L170)&gt;3000,"",SMALL(Mens!F:F,L170))),"")</f>
        <v/>
      </c>
      <c r="E170" s="115" t="str">
        <f>IF(D170="nt",IFERROR(SMALL(Mens!F:F,L170),""),IF(D170&gt;3000,"",IFERROR(SMALL(Mens!F:F,L170),"")))</f>
        <v/>
      </c>
      <c r="G170" s="91" t="str">
        <f t="shared" si="3"/>
        <v/>
      </c>
      <c r="J170" s="162"/>
      <c r="K170" s="121"/>
      <c r="L170" s="192">
        <v>169</v>
      </c>
    </row>
    <row r="171" spans="1:12">
      <c r="A171" s="18" t="str">
        <f>IFERROR(IF(INDEX(Mens!$A:$F,MATCH('Mens Results'!$E171,Mens!$F:$F,0),1)&gt;0,INDEX(Mens!$A:$F,MATCH('Mens Results'!$E171,Mens!$F:$F,0),1),""),"")</f>
        <v/>
      </c>
      <c r="B171" s="84" t="str">
        <f>IFERROR(IF(INDEX(Mens!$A:$F,MATCH('Mens Results'!$E171,Mens!$F:$F,0),2)&gt;0,INDEX(Mens!$A:$F,MATCH('Mens Results'!$E171,Mens!$F:$F,0),2),""),"")</f>
        <v/>
      </c>
      <c r="C171" s="84" t="str">
        <f>IFERROR(IF(INDEX(Mens!$A:$F,MATCH('Mens Results'!$E171,Mens!$F:$F,0),3)&gt;0,INDEX(Mens!$A:$F,MATCH('Mens Results'!$E171,Mens!$F:$F,0),3),""),"")</f>
        <v/>
      </c>
      <c r="D171" s="85" t="str">
        <f>IFERROR(IF(AND(SMALL(Mens!F:F,L171)&gt;1000,SMALL(Mens!F:F,L171)&lt;3000),"nt",IF(SMALL(Mens!F:F,L171)&gt;3000,"",SMALL(Mens!F:F,L171))),"")</f>
        <v/>
      </c>
      <c r="E171" s="115" t="str">
        <f>IF(D171="nt",IFERROR(SMALL(Mens!F:F,L171),""),IF(D171&gt;3000,"",IFERROR(SMALL(Mens!F:F,L171),"")))</f>
        <v/>
      </c>
      <c r="G171" s="91" t="str">
        <f t="shared" si="3"/>
        <v/>
      </c>
      <c r="J171" s="162"/>
      <c r="K171" s="121"/>
      <c r="L171" s="192">
        <v>170</v>
      </c>
    </row>
    <row r="172" spans="1:12">
      <c r="A172" s="18" t="str">
        <f>IFERROR(IF(INDEX(Mens!$A:$F,MATCH('Mens Results'!$E172,Mens!$F:$F,0),1)&gt;0,INDEX(Mens!$A:$F,MATCH('Mens Results'!$E172,Mens!$F:$F,0),1),""),"")</f>
        <v/>
      </c>
      <c r="B172" s="84" t="str">
        <f>IFERROR(IF(INDEX(Mens!$A:$F,MATCH('Mens Results'!$E172,Mens!$F:$F,0),2)&gt;0,INDEX(Mens!$A:$F,MATCH('Mens Results'!$E172,Mens!$F:$F,0),2),""),"")</f>
        <v/>
      </c>
      <c r="C172" s="84" t="str">
        <f>IFERROR(IF(INDEX(Mens!$A:$F,MATCH('Mens Results'!$E172,Mens!$F:$F,0),3)&gt;0,INDEX(Mens!$A:$F,MATCH('Mens Results'!$E172,Mens!$F:$F,0),3),""),"")</f>
        <v/>
      </c>
      <c r="D172" s="85" t="str">
        <f>IFERROR(IF(AND(SMALL(Mens!F:F,L172)&gt;1000,SMALL(Mens!F:F,L172)&lt;3000),"nt",IF(SMALL(Mens!F:F,L172)&gt;3000,"",SMALL(Mens!F:F,L172))),"")</f>
        <v/>
      </c>
      <c r="E172" s="115" t="str">
        <f>IF(D172="nt",IFERROR(SMALL(Mens!F:F,L172),""),IF(D172&gt;3000,"",IFERROR(SMALL(Mens!F:F,L172),"")))</f>
        <v/>
      </c>
      <c r="G172" s="91" t="str">
        <f t="shared" si="3"/>
        <v/>
      </c>
      <c r="J172" s="162"/>
      <c r="K172" s="121"/>
      <c r="L172" s="192">
        <v>171</v>
      </c>
    </row>
    <row r="173" spans="1:12">
      <c r="A173" s="18" t="str">
        <f>IFERROR(IF(INDEX(Mens!$A:$F,MATCH('Mens Results'!$E173,Mens!$F:$F,0),1)&gt;0,INDEX(Mens!$A:$F,MATCH('Mens Results'!$E173,Mens!$F:$F,0),1),""),"")</f>
        <v/>
      </c>
      <c r="B173" s="84" t="str">
        <f>IFERROR(IF(INDEX(Mens!$A:$F,MATCH('Mens Results'!$E173,Mens!$F:$F,0),2)&gt;0,INDEX(Mens!$A:$F,MATCH('Mens Results'!$E173,Mens!$F:$F,0),2),""),"")</f>
        <v/>
      </c>
      <c r="C173" s="84" t="str">
        <f>IFERROR(IF(INDEX(Mens!$A:$F,MATCH('Mens Results'!$E173,Mens!$F:$F,0),3)&gt;0,INDEX(Mens!$A:$F,MATCH('Mens Results'!$E173,Mens!$F:$F,0),3),""),"")</f>
        <v/>
      </c>
      <c r="D173" s="85" t="str">
        <f>IFERROR(IF(AND(SMALL(Mens!F:F,L173)&gt;1000,SMALL(Mens!F:F,L173)&lt;3000),"nt",IF(SMALL(Mens!F:F,L173)&gt;3000,"",SMALL(Mens!F:F,L173))),"")</f>
        <v/>
      </c>
      <c r="E173" s="115" t="str">
        <f>IF(D173="nt",IFERROR(SMALL(Mens!F:F,L173),""),IF(D173&gt;3000,"",IFERROR(SMALL(Mens!F:F,L173),"")))</f>
        <v/>
      </c>
      <c r="G173" s="91" t="str">
        <f t="shared" si="3"/>
        <v/>
      </c>
      <c r="J173" s="162"/>
      <c r="K173" s="121"/>
      <c r="L173" s="192">
        <v>172</v>
      </c>
    </row>
    <row r="174" spans="1:12">
      <c r="A174" s="18" t="str">
        <f>IFERROR(IF(INDEX(Mens!$A:$F,MATCH('Mens Results'!$E174,Mens!$F:$F,0),1)&gt;0,INDEX(Mens!$A:$F,MATCH('Mens Results'!$E174,Mens!$F:$F,0),1),""),"")</f>
        <v/>
      </c>
      <c r="B174" s="84" t="str">
        <f>IFERROR(IF(INDEX(Mens!$A:$F,MATCH('Mens Results'!$E174,Mens!$F:$F,0),2)&gt;0,INDEX(Mens!$A:$F,MATCH('Mens Results'!$E174,Mens!$F:$F,0),2),""),"")</f>
        <v/>
      </c>
      <c r="C174" s="84" t="str">
        <f>IFERROR(IF(INDEX(Mens!$A:$F,MATCH('Mens Results'!$E174,Mens!$F:$F,0),3)&gt;0,INDEX(Mens!$A:$F,MATCH('Mens Results'!$E174,Mens!$F:$F,0),3),""),"")</f>
        <v/>
      </c>
      <c r="D174" s="85" t="str">
        <f>IFERROR(IF(AND(SMALL(Mens!F:F,L174)&gt;1000,SMALL(Mens!F:F,L174)&lt;3000),"nt",IF(SMALL(Mens!F:F,L174)&gt;3000,"",SMALL(Mens!F:F,L174))),"")</f>
        <v/>
      </c>
      <c r="E174" s="115" t="str">
        <f>IF(D174="nt",IFERROR(SMALL(Mens!F:F,L174),""),IF(D174&gt;3000,"",IFERROR(SMALL(Mens!F:F,L174),"")))</f>
        <v/>
      </c>
      <c r="G174" s="91" t="str">
        <f t="shared" si="3"/>
        <v/>
      </c>
      <c r="J174" s="162"/>
      <c r="K174" s="121"/>
      <c r="L174" s="192">
        <v>173</v>
      </c>
    </row>
    <row r="175" spans="1:12">
      <c r="A175" s="18" t="str">
        <f>IFERROR(IF(INDEX(Mens!$A:$F,MATCH('Mens Results'!$E175,Mens!$F:$F,0),1)&gt;0,INDEX(Mens!$A:$F,MATCH('Mens Results'!$E175,Mens!$F:$F,0),1),""),"")</f>
        <v/>
      </c>
      <c r="B175" s="84" t="str">
        <f>IFERROR(IF(INDEX(Mens!$A:$F,MATCH('Mens Results'!$E175,Mens!$F:$F,0),2)&gt;0,INDEX(Mens!$A:$F,MATCH('Mens Results'!$E175,Mens!$F:$F,0),2),""),"")</f>
        <v/>
      </c>
      <c r="C175" s="84" t="str">
        <f>IFERROR(IF(INDEX(Mens!$A:$F,MATCH('Mens Results'!$E175,Mens!$F:$F,0),3)&gt;0,INDEX(Mens!$A:$F,MATCH('Mens Results'!$E175,Mens!$F:$F,0),3),""),"")</f>
        <v/>
      </c>
      <c r="D175" s="85" t="str">
        <f>IFERROR(IF(AND(SMALL(Mens!F:F,L175)&gt;1000,SMALL(Mens!F:F,L175)&lt;3000),"nt",IF(SMALL(Mens!F:F,L175)&gt;3000,"",SMALL(Mens!F:F,L175))),"")</f>
        <v/>
      </c>
      <c r="E175" s="115" t="str">
        <f>IF(D175="nt",IFERROR(SMALL(Mens!F:F,L175),""),IF(D175&gt;3000,"",IFERROR(SMALL(Mens!F:F,L175),"")))</f>
        <v/>
      </c>
      <c r="G175" s="91" t="str">
        <f t="shared" si="3"/>
        <v/>
      </c>
      <c r="J175" s="162"/>
      <c r="K175" s="121"/>
      <c r="L175" s="192">
        <v>174</v>
      </c>
    </row>
    <row r="176" spans="1:12">
      <c r="A176" s="18" t="str">
        <f>IFERROR(IF(INDEX(Mens!$A:$F,MATCH('Mens Results'!$E176,Mens!$F:$F,0),1)&gt;0,INDEX(Mens!$A:$F,MATCH('Mens Results'!$E176,Mens!$F:$F,0),1),""),"")</f>
        <v/>
      </c>
      <c r="B176" s="84" t="str">
        <f>IFERROR(IF(INDEX(Mens!$A:$F,MATCH('Mens Results'!$E176,Mens!$F:$F,0),2)&gt;0,INDEX(Mens!$A:$F,MATCH('Mens Results'!$E176,Mens!$F:$F,0),2),""),"")</f>
        <v/>
      </c>
      <c r="C176" s="84" t="str">
        <f>IFERROR(IF(INDEX(Mens!$A:$F,MATCH('Mens Results'!$E176,Mens!$F:$F,0),3)&gt;0,INDEX(Mens!$A:$F,MATCH('Mens Results'!$E176,Mens!$F:$F,0),3),""),"")</f>
        <v/>
      </c>
      <c r="D176" s="85" t="str">
        <f>IFERROR(IF(AND(SMALL(Mens!F:F,L176)&gt;1000,SMALL(Mens!F:F,L176)&lt;3000),"nt",IF(SMALL(Mens!F:F,L176)&gt;3000,"",SMALL(Mens!F:F,L176))),"")</f>
        <v/>
      </c>
      <c r="E176" s="115" t="str">
        <f>IF(D176="nt",IFERROR(SMALL(Mens!F:F,L176),""),IF(D176&gt;3000,"",IFERROR(SMALL(Mens!F:F,L176),"")))</f>
        <v/>
      </c>
      <c r="G176" s="91" t="str">
        <f t="shared" si="3"/>
        <v/>
      </c>
      <c r="J176" s="162"/>
      <c r="K176" s="121"/>
      <c r="L176" s="192">
        <v>175</v>
      </c>
    </row>
    <row r="177" spans="1:12">
      <c r="A177" s="18" t="str">
        <f>IFERROR(IF(INDEX(Mens!$A:$F,MATCH('Mens Results'!$E177,Mens!$F:$F,0),1)&gt;0,INDEX(Mens!$A:$F,MATCH('Mens Results'!$E177,Mens!$F:$F,0),1),""),"")</f>
        <v/>
      </c>
      <c r="B177" s="84" t="str">
        <f>IFERROR(IF(INDEX(Mens!$A:$F,MATCH('Mens Results'!$E177,Mens!$F:$F,0),2)&gt;0,INDEX(Mens!$A:$F,MATCH('Mens Results'!$E177,Mens!$F:$F,0),2),""),"")</f>
        <v/>
      </c>
      <c r="C177" s="84" t="str">
        <f>IFERROR(IF(INDEX(Mens!$A:$F,MATCH('Mens Results'!$E177,Mens!$F:$F,0),3)&gt;0,INDEX(Mens!$A:$F,MATCH('Mens Results'!$E177,Mens!$F:$F,0),3),""),"")</f>
        <v/>
      </c>
      <c r="D177" s="85" t="str">
        <f>IFERROR(IF(AND(SMALL(Mens!F:F,L177)&gt;1000,SMALL(Mens!F:F,L177)&lt;3000),"nt",IF(SMALL(Mens!F:F,L177)&gt;3000,"",SMALL(Mens!F:F,L177))),"")</f>
        <v/>
      </c>
      <c r="E177" s="115" t="str">
        <f>IF(D177="nt",IFERROR(SMALL(Mens!F:F,L177),""),IF(D177&gt;3000,"",IFERROR(SMALL(Mens!F:F,L177),"")))</f>
        <v/>
      </c>
      <c r="G177" s="91" t="str">
        <f t="shared" si="3"/>
        <v/>
      </c>
      <c r="J177" s="162"/>
      <c r="K177" s="121"/>
      <c r="L177" s="192">
        <v>176</v>
      </c>
    </row>
    <row r="178" spans="1:12">
      <c r="A178" s="18" t="str">
        <f>IFERROR(IF(INDEX(Mens!$A:$F,MATCH('Mens Results'!$E178,Mens!$F:$F,0),1)&gt;0,INDEX(Mens!$A:$F,MATCH('Mens Results'!$E178,Mens!$F:$F,0),1),""),"")</f>
        <v/>
      </c>
      <c r="B178" s="84" t="str">
        <f>IFERROR(IF(INDEX(Mens!$A:$F,MATCH('Mens Results'!$E178,Mens!$F:$F,0),2)&gt;0,INDEX(Mens!$A:$F,MATCH('Mens Results'!$E178,Mens!$F:$F,0),2),""),"")</f>
        <v/>
      </c>
      <c r="C178" s="84" t="str">
        <f>IFERROR(IF(INDEX(Mens!$A:$F,MATCH('Mens Results'!$E178,Mens!$F:$F,0),3)&gt;0,INDEX(Mens!$A:$F,MATCH('Mens Results'!$E178,Mens!$F:$F,0),3),""),"")</f>
        <v/>
      </c>
      <c r="D178" s="85" t="str">
        <f>IFERROR(IF(AND(SMALL(Mens!F:F,L178)&gt;1000,SMALL(Mens!F:F,L178)&lt;3000),"nt",IF(SMALL(Mens!F:F,L178)&gt;3000,"",SMALL(Mens!F:F,L178))),"")</f>
        <v/>
      </c>
      <c r="E178" s="115" t="str">
        <f>IF(D178="nt",IFERROR(SMALL(Mens!F:F,L178),""),IF(D178&gt;3000,"",IFERROR(SMALL(Mens!F:F,L178),"")))</f>
        <v/>
      </c>
      <c r="G178" s="91" t="str">
        <f t="shared" si="3"/>
        <v/>
      </c>
      <c r="J178" s="162"/>
      <c r="K178" s="121"/>
      <c r="L178" s="192">
        <v>177</v>
      </c>
    </row>
    <row r="179" spans="1:12">
      <c r="A179" s="18" t="str">
        <f>IFERROR(IF(INDEX(Mens!$A:$F,MATCH('Mens Results'!$E179,Mens!$F:$F,0),1)&gt;0,INDEX(Mens!$A:$F,MATCH('Mens Results'!$E179,Mens!$F:$F,0),1),""),"")</f>
        <v/>
      </c>
      <c r="B179" s="84" t="str">
        <f>IFERROR(IF(INDEX(Mens!$A:$F,MATCH('Mens Results'!$E179,Mens!$F:$F,0),2)&gt;0,INDEX(Mens!$A:$F,MATCH('Mens Results'!$E179,Mens!$F:$F,0),2),""),"")</f>
        <v/>
      </c>
      <c r="C179" s="84" t="str">
        <f>IFERROR(IF(INDEX(Mens!$A:$F,MATCH('Mens Results'!$E179,Mens!$F:$F,0),3)&gt;0,INDEX(Mens!$A:$F,MATCH('Mens Results'!$E179,Mens!$F:$F,0),3),""),"")</f>
        <v/>
      </c>
      <c r="D179" s="85" t="str">
        <f>IFERROR(IF(AND(SMALL(Mens!F:F,L179)&gt;1000,SMALL(Mens!F:F,L179)&lt;3000),"nt",IF(SMALL(Mens!F:F,L179)&gt;3000,"",SMALL(Mens!F:F,L179))),"")</f>
        <v/>
      </c>
      <c r="E179" s="115" t="str">
        <f>IF(D179="nt",IFERROR(SMALL(Mens!F:F,L179),""),IF(D179&gt;3000,"",IFERROR(SMALL(Mens!F:F,L179),"")))</f>
        <v/>
      </c>
      <c r="G179" s="91" t="str">
        <f t="shared" si="3"/>
        <v/>
      </c>
      <c r="J179" s="162"/>
      <c r="K179" s="121"/>
      <c r="L179" s="192">
        <v>178</v>
      </c>
    </row>
    <row r="180" spans="1:12">
      <c r="A180" s="18" t="str">
        <f>IFERROR(IF(INDEX(Mens!$A:$F,MATCH('Mens Results'!$E180,Mens!$F:$F,0),1)&gt;0,INDEX(Mens!$A:$F,MATCH('Mens Results'!$E180,Mens!$F:$F,0),1),""),"")</f>
        <v/>
      </c>
      <c r="B180" s="84" t="str">
        <f>IFERROR(IF(INDEX(Mens!$A:$F,MATCH('Mens Results'!$E180,Mens!$F:$F,0),2)&gt;0,INDEX(Mens!$A:$F,MATCH('Mens Results'!$E180,Mens!$F:$F,0),2),""),"")</f>
        <v/>
      </c>
      <c r="C180" s="84" t="str">
        <f>IFERROR(IF(INDEX(Mens!$A:$F,MATCH('Mens Results'!$E180,Mens!$F:$F,0),3)&gt;0,INDEX(Mens!$A:$F,MATCH('Mens Results'!$E180,Mens!$F:$F,0),3),""),"")</f>
        <v/>
      </c>
      <c r="D180" s="85" t="str">
        <f>IFERROR(IF(AND(SMALL(Mens!F:F,L180)&gt;1000,SMALL(Mens!F:F,L180)&lt;3000),"nt",IF(SMALL(Mens!F:F,L180)&gt;3000,"",SMALL(Mens!F:F,L180))),"")</f>
        <v/>
      </c>
      <c r="E180" s="115" t="str">
        <f>IF(D180="nt",IFERROR(SMALL(Mens!F:F,L180),""),IF(D180&gt;3000,"",IFERROR(SMALL(Mens!F:F,L180),"")))</f>
        <v/>
      </c>
      <c r="G180" s="91" t="str">
        <f t="shared" si="3"/>
        <v/>
      </c>
      <c r="J180" s="162"/>
      <c r="K180" s="121"/>
      <c r="L180" s="192">
        <v>179</v>
      </c>
    </row>
    <row r="181" spans="1:12">
      <c r="A181" s="18" t="str">
        <f>IFERROR(IF(INDEX(Mens!$A:$F,MATCH('Mens Results'!$E181,Mens!$F:$F,0),1)&gt;0,INDEX(Mens!$A:$F,MATCH('Mens Results'!$E181,Mens!$F:$F,0),1),""),"")</f>
        <v/>
      </c>
      <c r="B181" s="84" t="str">
        <f>IFERROR(IF(INDEX(Mens!$A:$F,MATCH('Mens Results'!$E181,Mens!$F:$F,0),2)&gt;0,INDEX(Mens!$A:$F,MATCH('Mens Results'!$E181,Mens!$F:$F,0),2),""),"")</f>
        <v/>
      </c>
      <c r="C181" s="84" t="str">
        <f>IFERROR(IF(INDEX(Mens!$A:$F,MATCH('Mens Results'!$E181,Mens!$F:$F,0),3)&gt;0,INDEX(Mens!$A:$F,MATCH('Mens Results'!$E181,Mens!$F:$F,0),3),""),"")</f>
        <v/>
      </c>
      <c r="D181" s="85" t="str">
        <f>IFERROR(IF(AND(SMALL(Mens!F:F,L181)&gt;1000,SMALL(Mens!F:F,L181)&lt;3000),"nt",IF(SMALL(Mens!F:F,L181)&gt;3000,"",SMALL(Mens!F:F,L181))),"")</f>
        <v/>
      </c>
      <c r="E181" s="115" t="str">
        <f>IF(D181="nt",IFERROR(SMALL(Mens!F:F,L181),""),IF(D181&gt;3000,"",IFERROR(SMALL(Mens!F:F,L181),"")))</f>
        <v/>
      </c>
      <c r="G181" s="91" t="str">
        <f t="shared" si="3"/>
        <v/>
      </c>
      <c r="J181" s="162"/>
      <c r="K181" s="121"/>
      <c r="L181" s="192">
        <v>180</v>
      </c>
    </row>
    <row r="182" spans="1:12">
      <c r="A182" s="18" t="str">
        <f>IFERROR(IF(INDEX(Mens!$A:$F,MATCH('Mens Results'!$E182,Mens!$F:$F,0),1)&gt;0,INDEX(Mens!$A:$F,MATCH('Mens Results'!$E182,Mens!$F:$F,0),1),""),"")</f>
        <v/>
      </c>
      <c r="B182" s="84" t="str">
        <f>IFERROR(IF(INDEX(Mens!$A:$F,MATCH('Mens Results'!$E182,Mens!$F:$F,0),2)&gt;0,INDEX(Mens!$A:$F,MATCH('Mens Results'!$E182,Mens!$F:$F,0),2),""),"")</f>
        <v/>
      </c>
      <c r="C182" s="84" t="str">
        <f>IFERROR(IF(INDEX(Mens!$A:$F,MATCH('Mens Results'!$E182,Mens!$F:$F,0),3)&gt;0,INDEX(Mens!$A:$F,MATCH('Mens Results'!$E182,Mens!$F:$F,0),3),""),"")</f>
        <v/>
      </c>
      <c r="D182" s="85" t="str">
        <f>IFERROR(IF(AND(SMALL(Mens!F:F,L182)&gt;1000,SMALL(Mens!F:F,L182)&lt;3000),"nt",IF(SMALL(Mens!F:F,L182)&gt;3000,"",SMALL(Mens!F:F,L182))),"")</f>
        <v/>
      </c>
      <c r="E182" s="115" t="str">
        <f>IF(D182="nt",IFERROR(SMALL(Mens!F:F,L182),""),IF(D182&gt;3000,"",IFERROR(SMALL(Mens!F:F,L182),"")))</f>
        <v/>
      </c>
      <c r="G182" s="91" t="str">
        <f t="shared" si="3"/>
        <v/>
      </c>
      <c r="J182" s="162"/>
      <c r="K182" s="121"/>
      <c r="L182" s="192">
        <v>181</v>
      </c>
    </row>
    <row r="183" spans="1:12">
      <c r="A183" s="18" t="str">
        <f>IFERROR(IF(INDEX(Mens!$A:$F,MATCH('Mens Results'!$E183,Mens!$F:$F,0),1)&gt;0,INDEX(Mens!$A:$F,MATCH('Mens Results'!$E183,Mens!$F:$F,0),1),""),"")</f>
        <v/>
      </c>
      <c r="B183" s="84" t="str">
        <f>IFERROR(IF(INDEX(Mens!$A:$F,MATCH('Mens Results'!$E183,Mens!$F:$F,0),2)&gt;0,INDEX(Mens!$A:$F,MATCH('Mens Results'!$E183,Mens!$F:$F,0),2),""),"")</f>
        <v/>
      </c>
      <c r="C183" s="84" t="str">
        <f>IFERROR(IF(INDEX(Mens!$A:$F,MATCH('Mens Results'!$E183,Mens!$F:$F,0),3)&gt;0,INDEX(Mens!$A:$F,MATCH('Mens Results'!$E183,Mens!$F:$F,0),3),""),"")</f>
        <v/>
      </c>
      <c r="D183" s="85" t="str">
        <f>IFERROR(IF(AND(SMALL(Mens!F:F,L183)&gt;1000,SMALL(Mens!F:F,L183)&lt;3000),"nt",IF(SMALL(Mens!F:F,L183)&gt;3000,"",SMALL(Mens!F:F,L183))),"")</f>
        <v/>
      </c>
      <c r="E183" s="115" t="str">
        <f>IF(D183="nt",IFERROR(SMALL(Mens!F:F,L183),""),IF(D183&gt;3000,"",IFERROR(SMALL(Mens!F:F,L183),"")))</f>
        <v/>
      </c>
      <c r="G183" s="91" t="str">
        <f t="shared" si="3"/>
        <v/>
      </c>
      <c r="J183" s="162"/>
      <c r="K183" s="121"/>
      <c r="L183" s="192">
        <v>182</v>
      </c>
    </row>
    <row r="184" spans="1:12">
      <c r="A184" s="18" t="str">
        <f>IFERROR(IF(INDEX(Mens!$A:$F,MATCH('Mens Results'!$E184,Mens!$F:$F,0),1)&gt;0,INDEX(Mens!$A:$F,MATCH('Mens Results'!$E184,Mens!$F:$F,0),1),""),"")</f>
        <v/>
      </c>
      <c r="B184" s="84" t="str">
        <f>IFERROR(IF(INDEX(Mens!$A:$F,MATCH('Mens Results'!$E184,Mens!$F:$F,0),2)&gt;0,INDEX(Mens!$A:$F,MATCH('Mens Results'!$E184,Mens!$F:$F,0),2),""),"")</f>
        <v/>
      </c>
      <c r="C184" s="84" t="str">
        <f>IFERROR(IF(INDEX(Mens!$A:$F,MATCH('Mens Results'!$E184,Mens!$F:$F,0),3)&gt;0,INDEX(Mens!$A:$F,MATCH('Mens Results'!$E184,Mens!$F:$F,0),3),""),"")</f>
        <v/>
      </c>
      <c r="D184" s="85" t="str">
        <f>IFERROR(IF(AND(SMALL(Mens!F:F,L184)&gt;1000,SMALL(Mens!F:F,L184)&lt;3000),"nt",IF(SMALL(Mens!F:F,L184)&gt;3000,"",SMALL(Mens!F:F,L184))),"")</f>
        <v/>
      </c>
      <c r="E184" s="115" t="str">
        <f>IF(D184="nt",IFERROR(SMALL(Mens!F:F,L184),""),IF(D184&gt;3000,"",IFERROR(SMALL(Mens!F:F,L184),"")))</f>
        <v/>
      </c>
      <c r="G184" s="91" t="str">
        <f t="shared" si="3"/>
        <v/>
      </c>
      <c r="J184" s="162"/>
      <c r="K184" s="121"/>
      <c r="L184" s="192">
        <v>183</v>
      </c>
    </row>
    <row r="185" spans="1:12">
      <c r="A185" s="18" t="str">
        <f>IFERROR(IF(INDEX(Mens!$A:$F,MATCH('Mens Results'!$E185,Mens!$F:$F,0),1)&gt;0,INDEX(Mens!$A:$F,MATCH('Mens Results'!$E185,Mens!$F:$F,0),1),""),"")</f>
        <v/>
      </c>
      <c r="B185" s="84" t="str">
        <f>IFERROR(IF(INDEX(Mens!$A:$F,MATCH('Mens Results'!$E185,Mens!$F:$F,0),2)&gt;0,INDEX(Mens!$A:$F,MATCH('Mens Results'!$E185,Mens!$F:$F,0),2),""),"")</f>
        <v/>
      </c>
      <c r="C185" s="84" t="str">
        <f>IFERROR(IF(INDEX(Mens!$A:$F,MATCH('Mens Results'!$E185,Mens!$F:$F,0),3)&gt;0,INDEX(Mens!$A:$F,MATCH('Mens Results'!$E185,Mens!$F:$F,0),3),""),"")</f>
        <v/>
      </c>
      <c r="D185" s="85" t="str">
        <f>IFERROR(IF(AND(SMALL(Mens!F:F,L185)&gt;1000,SMALL(Mens!F:F,L185)&lt;3000),"nt",IF(SMALL(Mens!F:F,L185)&gt;3000,"",SMALL(Mens!F:F,L185))),"")</f>
        <v/>
      </c>
      <c r="E185" s="115" t="str">
        <f>IF(D185="nt",IFERROR(SMALL(Mens!F:F,L185),""),IF(D185&gt;3000,"",IFERROR(SMALL(Mens!F:F,L185),"")))</f>
        <v/>
      </c>
      <c r="G185" s="91" t="str">
        <f t="shared" si="3"/>
        <v/>
      </c>
      <c r="J185" s="162"/>
      <c r="K185" s="121"/>
      <c r="L185" s="192">
        <v>184</v>
      </c>
    </row>
    <row r="186" spans="1:12">
      <c r="A186" s="18" t="str">
        <f>IFERROR(IF(INDEX(Mens!$A:$F,MATCH('Mens Results'!$E186,Mens!$F:$F,0),1)&gt;0,INDEX(Mens!$A:$F,MATCH('Mens Results'!$E186,Mens!$F:$F,0),1),""),"")</f>
        <v/>
      </c>
      <c r="B186" s="84" t="str">
        <f>IFERROR(IF(INDEX(Mens!$A:$F,MATCH('Mens Results'!$E186,Mens!$F:$F,0),2)&gt;0,INDEX(Mens!$A:$F,MATCH('Mens Results'!$E186,Mens!$F:$F,0),2),""),"")</f>
        <v/>
      </c>
      <c r="C186" s="84" t="str">
        <f>IFERROR(IF(INDEX(Mens!$A:$F,MATCH('Mens Results'!$E186,Mens!$F:$F,0),3)&gt;0,INDEX(Mens!$A:$F,MATCH('Mens Results'!$E186,Mens!$F:$F,0),3),""),"")</f>
        <v/>
      </c>
      <c r="D186" s="85" t="str">
        <f>IFERROR(IF(AND(SMALL(Mens!F:F,L186)&gt;1000,SMALL(Mens!F:F,L186)&lt;3000),"nt",IF(SMALL(Mens!F:F,L186)&gt;3000,"",SMALL(Mens!F:F,L186))),"")</f>
        <v/>
      </c>
      <c r="E186" s="115" t="str">
        <f>IF(D186="nt",IFERROR(SMALL(Mens!F:F,L186),""),IF(D186&gt;3000,"",IFERROR(SMALL(Mens!F:F,L186),"")))</f>
        <v/>
      </c>
      <c r="G186" s="91" t="str">
        <f t="shared" si="3"/>
        <v/>
      </c>
      <c r="J186" s="162"/>
      <c r="K186" s="121"/>
      <c r="L186" s="192">
        <v>185</v>
      </c>
    </row>
    <row r="187" spans="1:12">
      <c r="A187" s="18" t="str">
        <f>IFERROR(IF(INDEX(Mens!$A:$F,MATCH('Mens Results'!$E187,Mens!$F:$F,0),1)&gt;0,INDEX(Mens!$A:$F,MATCH('Mens Results'!$E187,Mens!$F:$F,0),1),""),"")</f>
        <v/>
      </c>
      <c r="B187" s="84" t="str">
        <f>IFERROR(IF(INDEX(Mens!$A:$F,MATCH('Mens Results'!$E187,Mens!$F:$F,0),2)&gt;0,INDEX(Mens!$A:$F,MATCH('Mens Results'!$E187,Mens!$F:$F,0),2),""),"")</f>
        <v/>
      </c>
      <c r="C187" s="84" t="str">
        <f>IFERROR(IF(INDEX(Mens!$A:$F,MATCH('Mens Results'!$E187,Mens!$F:$F,0),3)&gt;0,INDEX(Mens!$A:$F,MATCH('Mens Results'!$E187,Mens!$F:$F,0),3),""),"")</f>
        <v/>
      </c>
      <c r="D187" s="85" t="str">
        <f>IFERROR(IF(AND(SMALL(Mens!F:F,L187)&gt;1000,SMALL(Mens!F:F,L187)&lt;3000),"nt",IF(SMALL(Mens!F:F,L187)&gt;3000,"",SMALL(Mens!F:F,L187))),"")</f>
        <v/>
      </c>
      <c r="E187" s="115" t="str">
        <f>IF(D187="nt",IFERROR(SMALL(Mens!F:F,L187),""),IF(D187&gt;3000,"",IFERROR(SMALL(Mens!F:F,L187),"")))</f>
        <v/>
      </c>
      <c r="G187" s="91" t="str">
        <f t="shared" si="3"/>
        <v/>
      </c>
      <c r="J187" s="162"/>
      <c r="K187" s="121"/>
      <c r="L187" s="192">
        <v>186</v>
      </c>
    </row>
    <row r="188" spans="1:12">
      <c r="A188" s="18" t="str">
        <f>IFERROR(IF(INDEX(Mens!$A:$F,MATCH('Mens Results'!$E188,Mens!$F:$F,0),1)&gt;0,INDEX(Mens!$A:$F,MATCH('Mens Results'!$E188,Mens!$F:$F,0),1),""),"")</f>
        <v/>
      </c>
      <c r="B188" s="84" t="str">
        <f>IFERROR(IF(INDEX(Mens!$A:$F,MATCH('Mens Results'!$E188,Mens!$F:$F,0),2)&gt;0,INDEX(Mens!$A:$F,MATCH('Mens Results'!$E188,Mens!$F:$F,0),2),""),"")</f>
        <v/>
      </c>
      <c r="C188" s="84" t="str">
        <f>IFERROR(IF(INDEX(Mens!$A:$F,MATCH('Mens Results'!$E188,Mens!$F:$F,0),3)&gt;0,INDEX(Mens!$A:$F,MATCH('Mens Results'!$E188,Mens!$F:$F,0),3),""),"")</f>
        <v/>
      </c>
      <c r="D188" s="85" t="str">
        <f>IFERROR(IF(AND(SMALL(Mens!F:F,L188)&gt;1000,SMALL(Mens!F:F,L188)&lt;3000),"nt",IF(SMALL(Mens!F:F,L188)&gt;3000,"",SMALL(Mens!F:F,L188))),"")</f>
        <v/>
      </c>
      <c r="E188" s="115" t="str">
        <f>IF(D188="nt",IFERROR(SMALL(Mens!F:F,L188),""),IF(D188&gt;3000,"",IFERROR(SMALL(Mens!F:F,L188),"")))</f>
        <v/>
      </c>
      <c r="G188" s="91" t="str">
        <f t="shared" si="3"/>
        <v/>
      </c>
      <c r="J188" s="162"/>
      <c r="K188" s="121"/>
      <c r="L188" s="192">
        <v>187</v>
      </c>
    </row>
    <row r="189" spans="1:12">
      <c r="A189" s="18" t="str">
        <f>IFERROR(IF(INDEX(Mens!$A:$F,MATCH('Mens Results'!$E189,Mens!$F:$F,0),1)&gt;0,INDEX(Mens!$A:$F,MATCH('Mens Results'!$E189,Mens!$F:$F,0),1),""),"")</f>
        <v/>
      </c>
      <c r="B189" s="84" t="str">
        <f>IFERROR(IF(INDEX(Mens!$A:$F,MATCH('Mens Results'!$E189,Mens!$F:$F,0),2)&gt;0,INDEX(Mens!$A:$F,MATCH('Mens Results'!$E189,Mens!$F:$F,0),2),""),"")</f>
        <v/>
      </c>
      <c r="C189" s="84" t="str">
        <f>IFERROR(IF(INDEX(Mens!$A:$F,MATCH('Mens Results'!$E189,Mens!$F:$F,0),3)&gt;0,INDEX(Mens!$A:$F,MATCH('Mens Results'!$E189,Mens!$F:$F,0),3),""),"")</f>
        <v/>
      </c>
      <c r="D189" s="85" t="str">
        <f>IFERROR(IF(AND(SMALL(Mens!F:F,L189)&gt;1000,SMALL(Mens!F:F,L189)&lt;3000),"nt",IF(SMALL(Mens!F:F,L189)&gt;3000,"",SMALL(Mens!F:F,L189))),"")</f>
        <v/>
      </c>
      <c r="E189" s="115" t="str">
        <f>IF(D189="nt",IFERROR(SMALL(Mens!F:F,L189),""),IF(D189&gt;3000,"",IFERROR(SMALL(Mens!F:F,L189),"")))</f>
        <v/>
      </c>
      <c r="G189" s="91" t="str">
        <f t="shared" si="3"/>
        <v/>
      </c>
      <c r="J189" s="162"/>
      <c r="K189" s="121"/>
      <c r="L189" s="192">
        <v>188</v>
      </c>
    </row>
    <row r="190" spans="1:12">
      <c r="A190" s="18" t="str">
        <f>IFERROR(IF(INDEX(Mens!$A:$F,MATCH('Mens Results'!$E190,Mens!$F:$F,0),1)&gt;0,INDEX(Mens!$A:$F,MATCH('Mens Results'!$E190,Mens!$F:$F,0),1),""),"")</f>
        <v/>
      </c>
      <c r="B190" s="84" t="str">
        <f>IFERROR(IF(INDEX(Mens!$A:$F,MATCH('Mens Results'!$E190,Mens!$F:$F,0),2)&gt;0,INDEX(Mens!$A:$F,MATCH('Mens Results'!$E190,Mens!$F:$F,0),2),""),"")</f>
        <v/>
      </c>
      <c r="C190" s="84" t="str">
        <f>IFERROR(IF(INDEX(Mens!$A:$F,MATCH('Mens Results'!$E190,Mens!$F:$F,0),3)&gt;0,INDEX(Mens!$A:$F,MATCH('Mens Results'!$E190,Mens!$F:$F,0),3),""),"")</f>
        <v/>
      </c>
      <c r="D190" s="85" t="str">
        <f>IFERROR(IF(AND(SMALL(Mens!F:F,L190)&gt;1000,SMALL(Mens!F:F,L190)&lt;3000),"nt",IF(SMALL(Mens!F:F,L190)&gt;3000,"",SMALL(Mens!F:F,L190))),"")</f>
        <v/>
      </c>
      <c r="E190" s="115" t="str">
        <f>IF(D190="nt",IFERROR(SMALL(Mens!F:F,L190),""),IF(D190&gt;3000,"",IFERROR(SMALL(Mens!F:F,L190),"")))</f>
        <v/>
      </c>
      <c r="G190" s="91" t="str">
        <f t="shared" si="3"/>
        <v/>
      </c>
      <c r="J190" s="162"/>
      <c r="K190" s="121"/>
      <c r="L190" s="192">
        <v>189</v>
      </c>
    </row>
    <row r="191" spans="1:12">
      <c r="A191" s="18" t="str">
        <f>IFERROR(IF(INDEX(Mens!$A:$F,MATCH('Mens Results'!$E191,Mens!$F:$F,0),1)&gt;0,INDEX(Mens!$A:$F,MATCH('Mens Results'!$E191,Mens!$F:$F,0),1),""),"")</f>
        <v/>
      </c>
      <c r="B191" s="84" t="str">
        <f>IFERROR(IF(INDEX(Mens!$A:$F,MATCH('Mens Results'!$E191,Mens!$F:$F,0),2)&gt;0,INDEX(Mens!$A:$F,MATCH('Mens Results'!$E191,Mens!$F:$F,0),2),""),"")</f>
        <v/>
      </c>
      <c r="C191" s="84" t="str">
        <f>IFERROR(IF(INDEX(Mens!$A:$F,MATCH('Mens Results'!$E191,Mens!$F:$F,0),3)&gt;0,INDEX(Mens!$A:$F,MATCH('Mens Results'!$E191,Mens!$F:$F,0),3),""),"")</f>
        <v/>
      </c>
      <c r="D191" s="85" t="str">
        <f>IFERROR(IF(AND(SMALL(Mens!F:F,L191)&gt;1000,SMALL(Mens!F:F,L191)&lt;3000),"nt",IF(SMALL(Mens!F:F,L191)&gt;3000,"",SMALL(Mens!F:F,L191))),"")</f>
        <v/>
      </c>
      <c r="E191" s="115" t="str">
        <f>IF(D191="nt",IFERROR(SMALL(Mens!F:F,L191),""),IF(D191&gt;3000,"",IFERROR(SMALL(Mens!F:F,L191),"")))</f>
        <v/>
      </c>
      <c r="G191" s="91" t="str">
        <f t="shared" si="3"/>
        <v/>
      </c>
      <c r="J191" s="162"/>
      <c r="K191" s="121"/>
      <c r="L191" s="192">
        <v>190</v>
      </c>
    </row>
    <row r="192" spans="1:12">
      <c r="A192" s="18" t="str">
        <f>IFERROR(IF(INDEX(Mens!$A:$F,MATCH('Mens Results'!$E192,Mens!$F:$F,0),1)&gt;0,INDEX(Mens!$A:$F,MATCH('Mens Results'!$E192,Mens!$F:$F,0),1),""),"")</f>
        <v/>
      </c>
      <c r="B192" s="84" t="str">
        <f>IFERROR(IF(INDEX(Mens!$A:$F,MATCH('Mens Results'!$E192,Mens!$F:$F,0),2)&gt;0,INDEX(Mens!$A:$F,MATCH('Mens Results'!$E192,Mens!$F:$F,0),2),""),"")</f>
        <v/>
      </c>
      <c r="C192" s="84" t="str">
        <f>IFERROR(IF(INDEX(Mens!$A:$F,MATCH('Mens Results'!$E192,Mens!$F:$F,0),3)&gt;0,INDEX(Mens!$A:$F,MATCH('Mens Results'!$E192,Mens!$F:$F,0),3),""),"")</f>
        <v/>
      </c>
      <c r="D192" s="85" t="str">
        <f>IFERROR(IF(AND(SMALL(Mens!F:F,L192)&gt;1000,SMALL(Mens!F:F,L192)&lt;3000),"nt",IF(SMALL(Mens!F:F,L192)&gt;3000,"",SMALL(Mens!F:F,L192))),"")</f>
        <v/>
      </c>
      <c r="E192" s="115" t="str">
        <f>IF(D192="nt",IFERROR(SMALL(Mens!F:F,L192),""),IF(D192&gt;3000,"",IFERROR(SMALL(Mens!F:F,L192),"")))</f>
        <v/>
      </c>
      <c r="G192" s="91" t="str">
        <f t="shared" si="3"/>
        <v/>
      </c>
      <c r="J192" s="162"/>
      <c r="K192" s="121"/>
      <c r="L192" s="192">
        <v>191</v>
      </c>
    </row>
    <row r="193" spans="1:12">
      <c r="A193" s="18" t="str">
        <f>IFERROR(IF(INDEX(Mens!$A:$F,MATCH('Mens Results'!$E193,Mens!$F:$F,0),1)&gt;0,INDEX(Mens!$A:$F,MATCH('Mens Results'!$E193,Mens!$F:$F,0),1),""),"")</f>
        <v/>
      </c>
      <c r="B193" s="84" t="str">
        <f>IFERROR(IF(INDEX(Mens!$A:$F,MATCH('Mens Results'!$E193,Mens!$F:$F,0),2)&gt;0,INDEX(Mens!$A:$F,MATCH('Mens Results'!$E193,Mens!$F:$F,0),2),""),"")</f>
        <v/>
      </c>
      <c r="C193" s="84" t="str">
        <f>IFERROR(IF(INDEX(Mens!$A:$F,MATCH('Mens Results'!$E193,Mens!$F:$F,0),3)&gt;0,INDEX(Mens!$A:$F,MATCH('Mens Results'!$E193,Mens!$F:$F,0),3),""),"")</f>
        <v/>
      </c>
      <c r="D193" s="85" t="str">
        <f>IFERROR(IF(AND(SMALL(Mens!F:F,L193)&gt;1000,SMALL(Mens!F:F,L193)&lt;3000),"nt",IF(SMALL(Mens!F:F,L193)&gt;3000,"",SMALL(Mens!F:F,L193))),"")</f>
        <v/>
      </c>
      <c r="E193" s="115" t="str">
        <f>IF(D193="nt",IFERROR(SMALL(Mens!F:F,L193),""),IF(D193&gt;3000,"",IFERROR(SMALL(Mens!F:F,L193),"")))</f>
        <v/>
      </c>
      <c r="G193" s="91" t="str">
        <f t="shared" si="3"/>
        <v/>
      </c>
      <c r="J193" s="162"/>
      <c r="K193" s="121"/>
      <c r="L193" s="192">
        <v>192</v>
      </c>
    </row>
    <row r="194" spans="1:12">
      <c r="A194" s="18" t="str">
        <f>IFERROR(IF(INDEX(Mens!$A:$F,MATCH('Mens Results'!$E194,Mens!$F:$F,0),1)&gt;0,INDEX(Mens!$A:$F,MATCH('Mens Results'!$E194,Mens!$F:$F,0),1),""),"")</f>
        <v/>
      </c>
      <c r="B194" s="84" t="str">
        <f>IFERROR(IF(INDEX(Mens!$A:$F,MATCH('Mens Results'!$E194,Mens!$F:$F,0),2)&gt;0,INDEX(Mens!$A:$F,MATCH('Mens Results'!$E194,Mens!$F:$F,0),2),""),"")</f>
        <v/>
      </c>
      <c r="C194" s="84" t="str">
        <f>IFERROR(IF(INDEX(Mens!$A:$F,MATCH('Mens Results'!$E194,Mens!$F:$F,0),3)&gt;0,INDEX(Mens!$A:$F,MATCH('Mens Results'!$E194,Mens!$F:$F,0),3),""),"")</f>
        <v/>
      </c>
      <c r="D194" s="85" t="str">
        <f>IFERROR(IF(AND(SMALL(Mens!F:F,L194)&gt;1000,SMALL(Mens!F:F,L194)&lt;3000),"nt",IF(SMALL(Mens!F:F,L194)&gt;3000,"",SMALL(Mens!F:F,L194))),"")</f>
        <v/>
      </c>
      <c r="E194" s="115" t="str">
        <f>IF(D194="nt",IFERROR(SMALL(Mens!F:F,L194),""),IF(D194&gt;3000,"",IFERROR(SMALL(Mens!F:F,L194),"")))</f>
        <v/>
      </c>
      <c r="G194" s="91" t="str">
        <f t="shared" si="3"/>
        <v/>
      </c>
      <c r="J194" s="162"/>
      <c r="K194" s="121"/>
      <c r="L194" s="192">
        <v>193</v>
      </c>
    </row>
    <row r="195" spans="1:12">
      <c r="A195" s="18" t="str">
        <f>IFERROR(IF(INDEX(Mens!$A:$F,MATCH('Mens Results'!$E195,Mens!$F:$F,0),1)&gt;0,INDEX(Mens!$A:$F,MATCH('Mens Results'!$E195,Mens!$F:$F,0),1),""),"")</f>
        <v/>
      </c>
      <c r="B195" s="84" t="str">
        <f>IFERROR(IF(INDEX(Mens!$A:$F,MATCH('Mens Results'!$E195,Mens!$F:$F,0),2)&gt;0,INDEX(Mens!$A:$F,MATCH('Mens Results'!$E195,Mens!$F:$F,0),2),""),"")</f>
        <v/>
      </c>
      <c r="C195" s="84" t="str">
        <f>IFERROR(IF(INDEX(Mens!$A:$F,MATCH('Mens Results'!$E195,Mens!$F:$F,0),3)&gt;0,INDEX(Mens!$A:$F,MATCH('Mens Results'!$E195,Mens!$F:$F,0),3),""),"")</f>
        <v/>
      </c>
      <c r="D195" s="85" t="str">
        <f>IFERROR(IF(AND(SMALL(Mens!F:F,L195)&gt;1000,SMALL(Mens!F:F,L195)&lt;3000),"nt",IF(SMALL(Mens!F:F,L195)&gt;3000,"",SMALL(Mens!F:F,L195))),"")</f>
        <v/>
      </c>
      <c r="E195" s="115" t="str">
        <f>IF(D195="nt",IFERROR(SMALL(Mens!F:F,L195),""),IF(D195&gt;3000,"",IFERROR(SMALL(Mens!F:F,L195),"")))</f>
        <v/>
      </c>
      <c r="G195" s="91" t="str">
        <f t="shared" ref="G195:G251" si="4">IFERROR(VLOOKUP(D195,$H$3:$I$7,2,FALSE),"")</f>
        <v/>
      </c>
      <c r="J195" s="162"/>
      <c r="K195" s="121"/>
      <c r="L195" s="192">
        <v>194</v>
      </c>
    </row>
    <row r="196" spans="1:12">
      <c r="A196" s="18" t="str">
        <f>IFERROR(IF(INDEX(Mens!$A:$F,MATCH('Mens Results'!$E196,Mens!$F:$F,0),1)&gt;0,INDEX(Mens!$A:$F,MATCH('Mens Results'!$E196,Mens!$F:$F,0),1),""),"")</f>
        <v/>
      </c>
      <c r="B196" s="84" t="str">
        <f>IFERROR(IF(INDEX(Mens!$A:$F,MATCH('Mens Results'!$E196,Mens!$F:$F,0),2)&gt;0,INDEX(Mens!$A:$F,MATCH('Mens Results'!$E196,Mens!$F:$F,0),2),""),"")</f>
        <v/>
      </c>
      <c r="C196" s="84" t="str">
        <f>IFERROR(IF(INDEX(Mens!$A:$F,MATCH('Mens Results'!$E196,Mens!$F:$F,0),3)&gt;0,INDEX(Mens!$A:$F,MATCH('Mens Results'!$E196,Mens!$F:$F,0),3),""),"")</f>
        <v/>
      </c>
      <c r="D196" s="85" t="str">
        <f>IFERROR(IF(AND(SMALL(Mens!F:F,L196)&gt;1000,SMALL(Mens!F:F,L196)&lt;3000),"nt",IF(SMALL(Mens!F:F,L196)&gt;3000,"",SMALL(Mens!F:F,L196))),"")</f>
        <v/>
      </c>
      <c r="E196" s="115" t="str">
        <f>IF(D196="nt",IFERROR(SMALL(Mens!F:F,L196),""),IF(D196&gt;3000,"",IFERROR(SMALL(Mens!F:F,L196),"")))</f>
        <v/>
      </c>
      <c r="G196" s="91" t="str">
        <f t="shared" si="4"/>
        <v/>
      </c>
      <c r="J196" s="162"/>
      <c r="K196" s="121"/>
      <c r="L196" s="192">
        <v>195</v>
      </c>
    </row>
    <row r="197" spans="1:12">
      <c r="A197" s="18" t="str">
        <f>IFERROR(IF(INDEX(Mens!$A:$F,MATCH('Mens Results'!$E197,Mens!$F:$F,0),1)&gt;0,INDEX(Mens!$A:$F,MATCH('Mens Results'!$E197,Mens!$F:$F,0),1),""),"")</f>
        <v/>
      </c>
      <c r="B197" s="84" t="str">
        <f>IFERROR(IF(INDEX(Mens!$A:$F,MATCH('Mens Results'!$E197,Mens!$F:$F,0),2)&gt;0,INDEX(Mens!$A:$F,MATCH('Mens Results'!$E197,Mens!$F:$F,0),2),""),"")</f>
        <v/>
      </c>
      <c r="C197" s="84" t="str">
        <f>IFERROR(IF(INDEX(Mens!$A:$F,MATCH('Mens Results'!$E197,Mens!$F:$F,0),3)&gt;0,INDEX(Mens!$A:$F,MATCH('Mens Results'!$E197,Mens!$F:$F,0),3),""),"")</f>
        <v/>
      </c>
      <c r="D197" s="85" t="str">
        <f>IFERROR(IF(AND(SMALL(Mens!F:F,L197)&gt;1000,SMALL(Mens!F:F,L197)&lt;3000),"nt",IF(SMALL(Mens!F:F,L197)&gt;3000,"",SMALL(Mens!F:F,L197))),"")</f>
        <v/>
      </c>
      <c r="E197" s="115" t="str">
        <f>IF(D197="nt",IFERROR(SMALL(Mens!F:F,L197),""),IF(D197&gt;3000,"",IFERROR(SMALL(Mens!F:F,L197),"")))</f>
        <v/>
      </c>
      <c r="G197" s="91" t="str">
        <f t="shared" si="4"/>
        <v/>
      </c>
      <c r="J197" s="162"/>
      <c r="K197" s="121"/>
      <c r="L197" s="192">
        <v>196</v>
      </c>
    </row>
    <row r="198" spans="1:12">
      <c r="A198" s="18" t="str">
        <f>IFERROR(IF(INDEX(Mens!$A:$F,MATCH('Mens Results'!$E198,Mens!$F:$F,0),1)&gt;0,INDEX(Mens!$A:$F,MATCH('Mens Results'!$E198,Mens!$F:$F,0),1),""),"")</f>
        <v/>
      </c>
      <c r="B198" s="84" t="str">
        <f>IFERROR(IF(INDEX(Mens!$A:$F,MATCH('Mens Results'!$E198,Mens!$F:$F,0),2)&gt;0,INDEX(Mens!$A:$F,MATCH('Mens Results'!$E198,Mens!$F:$F,0),2),""),"")</f>
        <v/>
      </c>
      <c r="C198" s="84" t="str">
        <f>IFERROR(IF(INDEX(Mens!$A:$F,MATCH('Mens Results'!$E198,Mens!$F:$F,0),3)&gt;0,INDEX(Mens!$A:$F,MATCH('Mens Results'!$E198,Mens!$F:$F,0),3),""),"")</f>
        <v/>
      </c>
      <c r="D198" s="85" t="str">
        <f>IFERROR(IF(AND(SMALL(Mens!F:F,L198)&gt;1000,SMALL(Mens!F:F,L198)&lt;3000),"nt",IF(SMALL(Mens!F:F,L198)&gt;3000,"",SMALL(Mens!F:F,L198))),"")</f>
        <v/>
      </c>
      <c r="E198" s="115" t="str">
        <f>IF(D198="nt",IFERROR(SMALL(Mens!F:F,L198),""),IF(D198&gt;3000,"",IFERROR(SMALL(Mens!F:F,L198),"")))</f>
        <v/>
      </c>
      <c r="G198" s="91" t="str">
        <f t="shared" si="4"/>
        <v/>
      </c>
      <c r="J198" s="162"/>
      <c r="K198" s="121"/>
      <c r="L198" s="192">
        <v>197</v>
      </c>
    </row>
    <row r="199" spans="1:12">
      <c r="A199" s="18" t="str">
        <f>IFERROR(IF(INDEX(Mens!$A:$F,MATCH('Mens Results'!$E199,Mens!$F:$F,0),1)&gt;0,INDEX(Mens!$A:$F,MATCH('Mens Results'!$E199,Mens!$F:$F,0),1),""),"")</f>
        <v/>
      </c>
      <c r="B199" s="84" t="str">
        <f>IFERROR(IF(INDEX(Mens!$A:$F,MATCH('Mens Results'!$E199,Mens!$F:$F,0),2)&gt;0,INDEX(Mens!$A:$F,MATCH('Mens Results'!$E199,Mens!$F:$F,0),2),""),"")</f>
        <v/>
      </c>
      <c r="C199" s="84" t="str">
        <f>IFERROR(IF(INDEX(Mens!$A:$F,MATCH('Mens Results'!$E199,Mens!$F:$F,0),3)&gt;0,INDEX(Mens!$A:$F,MATCH('Mens Results'!$E199,Mens!$F:$F,0),3),""),"")</f>
        <v/>
      </c>
      <c r="D199" s="85" t="str">
        <f>IFERROR(IF(AND(SMALL(Mens!F:F,L199)&gt;1000,SMALL(Mens!F:F,L199)&lt;3000),"nt",IF(SMALL(Mens!F:F,L199)&gt;3000,"",SMALL(Mens!F:F,L199))),"")</f>
        <v/>
      </c>
      <c r="E199" s="115" t="str">
        <f>IF(D199="nt",IFERROR(SMALL(Mens!F:F,L199),""),IF(D199&gt;3000,"",IFERROR(SMALL(Mens!F:F,L199),"")))</f>
        <v/>
      </c>
      <c r="G199" s="91" t="str">
        <f t="shared" si="4"/>
        <v/>
      </c>
      <c r="J199" s="162"/>
      <c r="K199" s="121"/>
      <c r="L199" s="192">
        <v>198</v>
      </c>
    </row>
    <row r="200" spans="1:12">
      <c r="A200" s="18" t="str">
        <f>IFERROR(IF(INDEX(Mens!$A:$F,MATCH('Mens Results'!$E200,Mens!$F:$F,0),1)&gt;0,INDEX(Mens!$A:$F,MATCH('Mens Results'!$E200,Mens!$F:$F,0),1),""),"")</f>
        <v/>
      </c>
      <c r="B200" s="84" t="str">
        <f>IFERROR(IF(INDEX(Mens!$A:$F,MATCH('Mens Results'!$E200,Mens!$F:$F,0),2)&gt;0,INDEX(Mens!$A:$F,MATCH('Mens Results'!$E200,Mens!$F:$F,0),2),""),"")</f>
        <v/>
      </c>
      <c r="C200" s="84" t="str">
        <f>IFERROR(IF(INDEX(Mens!$A:$F,MATCH('Mens Results'!$E200,Mens!$F:$F,0),3)&gt;0,INDEX(Mens!$A:$F,MATCH('Mens Results'!$E200,Mens!$F:$F,0),3),""),"")</f>
        <v/>
      </c>
      <c r="D200" s="85" t="str">
        <f>IFERROR(IF(AND(SMALL(Mens!F:F,L200)&gt;1000,SMALL(Mens!F:F,L200)&lt;3000),"nt",IF(SMALL(Mens!F:F,L200)&gt;3000,"",SMALL(Mens!F:F,L200))),"")</f>
        <v/>
      </c>
      <c r="E200" s="115" t="str">
        <f>IF(D200="nt",IFERROR(SMALL(Mens!F:F,L200),""),IF(D200&gt;3000,"",IFERROR(SMALL(Mens!F:F,L200),"")))</f>
        <v/>
      </c>
      <c r="G200" s="91" t="str">
        <f t="shared" si="4"/>
        <v/>
      </c>
      <c r="J200" s="162"/>
      <c r="K200" s="121"/>
      <c r="L200" s="192">
        <v>199</v>
      </c>
    </row>
    <row r="201" spans="1:12">
      <c r="A201" s="18" t="str">
        <f>IFERROR(IF(INDEX(Mens!$A:$F,MATCH('Mens Results'!$E201,Mens!$F:$F,0),1)&gt;0,INDEX(Mens!$A:$F,MATCH('Mens Results'!$E201,Mens!$F:$F,0),1),""),"")</f>
        <v/>
      </c>
      <c r="B201" s="84" t="str">
        <f>IFERROR(IF(INDEX(Mens!$A:$F,MATCH('Mens Results'!$E201,Mens!$F:$F,0),2)&gt;0,INDEX(Mens!$A:$F,MATCH('Mens Results'!$E201,Mens!$F:$F,0),2),""),"")</f>
        <v/>
      </c>
      <c r="C201" s="84" t="str">
        <f>IFERROR(IF(INDEX(Mens!$A:$F,MATCH('Mens Results'!$E201,Mens!$F:$F,0),3)&gt;0,INDEX(Mens!$A:$F,MATCH('Mens Results'!$E201,Mens!$F:$F,0),3),""),"")</f>
        <v/>
      </c>
      <c r="D201" s="85" t="str">
        <f>IFERROR(IF(AND(SMALL(Mens!F:F,L201)&gt;1000,SMALL(Mens!F:F,L201)&lt;3000),"nt",IF(SMALL(Mens!F:F,L201)&gt;3000,"",SMALL(Mens!F:F,L201))),"")</f>
        <v/>
      </c>
      <c r="E201" s="115" t="str">
        <f>IF(D201="nt",IFERROR(SMALL(Mens!F:F,L201),""),IF(D201&gt;3000,"",IFERROR(SMALL(Mens!F:F,L201),"")))</f>
        <v/>
      </c>
      <c r="G201" s="91" t="str">
        <f t="shared" si="4"/>
        <v/>
      </c>
      <c r="J201" s="162"/>
      <c r="K201" s="121"/>
      <c r="L201" s="192">
        <v>200</v>
      </c>
    </row>
    <row r="202" spans="1:12">
      <c r="A202" s="18" t="str">
        <f>IFERROR(IF(INDEX(Mens!$A:$F,MATCH('Mens Results'!$E202,Mens!$F:$F,0),1)&gt;0,INDEX(Mens!$A:$F,MATCH('Mens Results'!$E202,Mens!$F:$F,0),1),""),"")</f>
        <v/>
      </c>
      <c r="B202" s="84" t="str">
        <f>IFERROR(IF(INDEX(Mens!$A:$F,MATCH('Mens Results'!$E202,Mens!$F:$F,0),2)&gt;0,INDEX(Mens!$A:$F,MATCH('Mens Results'!$E202,Mens!$F:$F,0),2),""),"")</f>
        <v/>
      </c>
      <c r="C202" s="84" t="str">
        <f>IFERROR(IF(INDEX(Mens!$A:$F,MATCH('Mens Results'!$E202,Mens!$F:$F,0),3)&gt;0,INDEX(Mens!$A:$F,MATCH('Mens Results'!$E202,Mens!$F:$F,0),3),""),"")</f>
        <v/>
      </c>
      <c r="D202" s="85" t="str">
        <f>IFERROR(IF(AND(SMALL(Mens!F:F,L202)&gt;1000,SMALL(Mens!F:F,L202)&lt;3000),"nt",IF(SMALL(Mens!F:F,L202)&gt;3000,"",SMALL(Mens!F:F,L202))),"")</f>
        <v/>
      </c>
      <c r="E202" s="115" t="str">
        <f>IF(D202="nt",IFERROR(SMALL(Mens!F:F,L202),""),IF(D202&gt;3000,"",IFERROR(SMALL(Mens!F:F,L202),"")))</f>
        <v/>
      </c>
      <c r="G202" s="91" t="str">
        <f t="shared" si="4"/>
        <v/>
      </c>
      <c r="J202" s="162"/>
      <c r="K202" s="121"/>
      <c r="L202" s="192">
        <v>201</v>
      </c>
    </row>
    <row r="203" spans="1:12">
      <c r="A203" s="18" t="str">
        <f>IFERROR(IF(INDEX(Mens!$A:$F,MATCH('Mens Results'!$E203,Mens!$F:$F,0),1)&gt;0,INDEX(Mens!$A:$F,MATCH('Mens Results'!$E203,Mens!$F:$F,0),1),""),"")</f>
        <v/>
      </c>
      <c r="B203" s="84" t="str">
        <f>IFERROR(IF(INDEX(Mens!$A:$F,MATCH('Mens Results'!$E203,Mens!$F:$F,0),2)&gt;0,INDEX(Mens!$A:$F,MATCH('Mens Results'!$E203,Mens!$F:$F,0),2),""),"")</f>
        <v/>
      </c>
      <c r="C203" s="84" t="str">
        <f>IFERROR(IF(INDEX(Mens!$A:$F,MATCH('Mens Results'!$E203,Mens!$F:$F,0),3)&gt;0,INDEX(Mens!$A:$F,MATCH('Mens Results'!$E203,Mens!$F:$F,0),3),""),"")</f>
        <v/>
      </c>
      <c r="D203" s="85" t="str">
        <f>IFERROR(IF(AND(SMALL(Mens!F:F,L203)&gt;1000,SMALL(Mens!F:F,L203)&lt;3000),"nt",IF(SMALL(Mens!F:F,L203)&gt;3000,"",SMALL(Mens!F:F,L203))),"")</f>
        <v/>
      </c>
      <c r="E203" s="115" t="str">
        <f>IF(D203="nt",IFERROR(SMALL(Mens!F:F,L203),""),IF(D203&gt;3000,"",IFERROR(SMALL(Mens!F:F,L203),"")))</f>
        <v/>
      </c>
      <c r="G203" s="91" t="str">
        <f t="shared" si="4"/>
        <v/>
      </c>
      <c r="J203" s="162"/>
      <c r="K203" s="121"/>
      <c r="L203" s="192">
        <v>202</v>
      </c>
    </row>
    <row r="204" spans="1:12">
      <c r="A204" s="18" t="str">
        <f>IFERROR(IF(INDEX(Mens!$A:$F,MATCH('Mens Results'!$E204,Mens!$F:$F,0),1)&gt;0,INDEX(Mens!$A:$F,MATCH('Mens Results'!$E204,Mens!$F:$F,0),1),""),"")</f>
        <v/>
      </c>
      <c r="B204" s="84" t="str">
        <f>IFERROR(IF(INDEX(Mens!$A:$F,MATCH('Mens Results'!$E204,Mens!$F:$F,0),2)&gt;0,INDEX(Mens!$A:$F,MATCH('Mens Results'!$E204,Mens!$F:$F,0),2),""),"")</f>
        <v/>
      </c>
      <c r="C204" s="84" t="str">
        <f>IFERROR(IF(INDEX(Mens!$A:$F,MATCH('Mens Results'!$E204,Mens!$F:$F,0),3)&gt;0,INDEX(Mens!$A:$F,MATCH('Mens Results'!$E204,Mens!$F:$F,0),3),""),"")</f>
        <v/>
      </c>
      <c r="D204" s="85" t="str">
        <f>IFERROR(IF(AND(SMALL(Mens!F:F,L204)&gt;1000,SMALL(Mens!F:F,L204)&lt;3000),"nt",IF(SMALL(Mens!F:F,L204)&gt;3000,"",SMALL(Mens!F:F,L204))),"")</f>
        <v/>
      </c>
      <c r="E204" s="115" t="str">
        <f>IF(D204="nt",IFERROR(SMALL(Mens!F:F,L204),""),IF(D204&gt;3000,"",IFERROR(SMALL(Mens!F:F,L204),"")))</f>
        <v/>
      </c>
      <c r="G204" s="91" t="str">
        <f t="shared" si="4"/>
        <v/>
      </c>
      <c r="J204" s="162"/>
      <c r="K204" s="121"/>
      <c r="L204" s="192">
        <v>203</v>
      </c>
    </row>
    <row r="205" spans="1:12">
      <c r="A205" s="18" t="str">
        <f>IFERROR(IF(INDEX(Mens!$A:$F,MATCH('Mens Results'!$E205,Mens!$F:$F,0),1)&gt;0,INDEX(Mens!$A:$F,MATCH('Mens Results'!$E205,Mens!$F:$F,0),1),""),"")</f>
        <v/>
      </c>
      <c r="B205" s="84" t="str">
        <f>IFERROR(IF(INDEX(Mens!$A:$F,MATCH('Mens Results'!$E205,Mens!$F:$F,0),2)&gt;0,INDEX(Mens!$A:$F,MATCH('Mens Results'!$E205,Mens!$F:$F,0),2),""),"")</f>
        <v/>
      </c>
      <c r="C205" s="84" t="str">
        <f>IFERROR(IF(INDEX(Mens!$A:$F,MATCH('Mens Results'!$E205,Mens!$F:$F,0),3)&gt;0,INDEX(Mens!$A:$F,MATCH('Mens Results'!$E205,Mens!$F:$F,0),3),""),"")</f>
        <v/>
      </c>
      <c r="D205" s="85" t="str">
        <f>IFERROR(IF(AND(SMALL(Mens!F:F,L205)&gt;1000,SMALL(Mens!F:F,L205)&lt;3000),"nt",IF(SMALL(Mens!F:F,L205)&gt;3000,"",SMALL(Mens!F:F,L205))),"")</f>
        <v/>
      </c>
      <c r="E205" s="115" t="str">
        <f>IF(D205="nt",IFERROR(SMALL(Mens!F:F,L205),""),IF(D205&gt;3000,"",IFERROR(SMALL(Mens!F:F,L205),"")))</f>
        <v/>
      </c>
      <c r="G205" s="91" t="str">
        <f t="shared" si="4"/>
        <v/>
      </c>
      <c r="J205" s="162"/>
      <c r="K205" s="121"/>
      <c r="L205" s="192">
        <v>204</v>
      </c>
    </row>
    <row r="206" spans="1:12">
      <c r="A206" s="18" t="str">
        <f>IFERROR(IF(INDEX(Mens!$A:$F,MATCH('Mens Results'!$E206,Mens!$F:$F,0),1)&gt;0,INDEX(Mens!$A:$F,MATCH('Mens Results'!$E206,Mens!$F:$F,0),1),""),"")</f>
        <v/>
      </c>
      <c r="B206" s="84" t="str">
        <f>IFERROR(IF(INDEX(Mens!$A:$F,MATCH('Mens Results'!$E206,Mens!$F:$F,0),2)&gt;0,INDEX(Mens!$A:$F,MATCH('Mens Results'!$E206,Mens!$F:$F,0),2),""),"")</f>
        <v/>
      </c>
      <c r="C206" s="84" t="str">
        <f>IFERROR(IF(INDEX(Mens!$A:$F,MATCH('Mens Results'!$E206,Mens!$F:$F,0),3)&gt;0,INDEX(Mens!$A:$F,MATCH('Mens Results'!$E206,Mens!$F:$F,0),3),""),"")</f>
        <v/>
      </c>
      <c r="D206" s="85" t="str">
        <f>IFERROR(IF(AND(SMALL(Mens!F:F,L206)&gt;1000,SMALL(Mens!F:F,L206)&lt;3000),"nt",IF(SMALL(Mens!F:F,L206)&gt;3000,"",SMALL(Mens!F:F,L206))),"")</f>
        <v/>
      </c>
      <c r="E206" s="115" t="str">
        <f>IF(D206="nt",IFERROR(SMALL(Mens!F:F,L206),""),IF(D206&gt;3000,"",IFERROR(SMALL(Mens!F:F,L206),"")))</f>
        <v/>
      </c>
      <c r="G206" s="91" t="str">
        <f t="shared" si="4"/>
        <v/>
      </c>
      <c r="J206" s="162"/>
      <c r="K206" s="121"/>
      <c r="L206" s="192">
        <v>205</v>
      </c>
    </row>
    <row r="207" spans="1:12">
      <c r="A207" s="18" t="str">
        <f>IFERROR(IF(INDEX(Mens!$A:$F,MATCH('Mens Results'!$E207,Mens!$F:$F,0),1)&gt;0,INDEX(Mens!$A:$F,MATCH('Mens Results'!$E207,Mens!$F:$F,0),1),""),"")</f>
        <v/>
      </c>
      <c r="B207" s="84" t="str">
        <f>IFERROR(IF(INDEX(Mens!$A:$F,MATCH('Mens Results'!$E207,Mens!$F:$F,0),2)&gt;0,INDEX(Mens!$A:$F,MATCH('Mens Results'!$E207,Mens!$F:$F,0),2),""),"")</f>
        <v/>
      </c>
      <c r="C207" s="84" t="str">
        <f>IFERROR(IF(INDEX(Mens!$A:$F,MATCH('Mens Results'!$E207,Mens!$F:$F,0),3)&gt;0,INDEX(Mens!$A:$F,MATCH('Mens Results'!$E207,Mens!$F:$F,0),3),""),"")</f>
        <v/>
      </c>
      <c r="D207" s="85" t="str">
        <f>IFERROR(IF(AND(SMALL(Mens!F:F,L207)&gt;1000,SMALL(Mens!F:F,L207)&lt;3000),"nt",IF(SMALL(Mens!F:F,L207)&gt;3000,"",SMALL(Mens!F:F,L207))),"")</f>
        <v/>
      </c>
      <c r="E207" s="115" t="str">
        <f>IF(D207="nt",IFERROR(SMALL(Mens!F:F,L207),""),IF(D207&gt;3000,"",IFERROR(SMALL(Mens!F:F,L207),"")))</f>
        <v/>
      </c>
      <c r="G207" s="91" t="str">
        <f t="shared" si="4"/>
        <v/>
      </c>
      <c r="J207" s="162"/>
      <c r="K207" s="121"/>
      <c r="L207" s="192">
        <v>206</v>
      </c>
    </row>
    <row r="208" spans="1:12">
      <c r="A208" s="18" t="str">
        <f>IFERROR(IF(INDEX(Mens!$A:$F,MATCH('Mens Results'!$E208,Mens!$F:$F,0),1)&gt;0,INDEX(Mens!$A:$F,MATCH('Mens Results'!$E208,Mens!$F:$F,0),1),""),"")</f>
        <v/>
      </c>
      <c r="B208" s="84" t="str">
        <f>IFERROR(IF(INDEX(Mens!$A:$F,MATCH('Mens Results'!$E208,Mens!$F:$F,0),2)&gt;0,INDEX(Mens!$A:$F,MATCH('Mens Results'!$E208,Mens!$F:$F,0),2),""),"")</f>
        <v/>
      </c>
      <c r="C208" s="84" t="str">
        <f>IFERROR(IF(INDEX(Mens!$A:$F,MATCH('Mens Results'!$E208,Mens!$F:$F,0),3)&gt;0,INDEX(Mens!$A:$F,MATCH('Mens Results'!$E208,Mens!$F:$F,0),3),""),"")</f>
        <v/>
      </c>
      <c r="D208" s="85" t="str">
        <f>IFERROR(IF(AND(SMALL(Mens!F:F,L208)&gt;1000,SMALL(Mens!F:F,L208)&lt;3000),"nt",IF(SMALL(Mens!F:F,L208)&gt;3000,"",SMALL(Mens!F:F,L208))),"")</f>
        <v/>
      </c>
      <c r="E208" s="115" t="str">
        <f>IF(D208="nt",IFERROR(SMALL(Mens!F:F,L208),""),IF(D208&gt;3000,"",IFERROR(SMALL(Mens!F:F,L208),"")))</f>
        <v/>
      </c>
      <c r="G208" s="91" t="str">
        <f t="shared" si="4"/>
        <v/>
      </c>
      <c r="J208" s="162"/>
      <c r="K208" s="121"/>
      <c r="L208" s="192">
        <v>207</v>
      </c>
    </row>
    <row r="209" spans="1:12">
      <c r="A209" s="18" t="str">
        <f>IFERROR(IF(INDEX(Mens!$A:$F,MATCH('Mens Results'!$E209,Mens!$F:$F,0),1)&gt;0,INDEX(Mens!$A:$F,MATCH('Mens Results'!$E209,Mens!$F:$F,0),1),""),"")</f>
        <v/>
      </c>
      <c r="B209" s="84" t="str">
        <f>IFERROR(IF(INDEX(Mens!$A:$F,MATCH('Mens Results'!$E209,Mens!$F:$F,0),2)&gt;0,INDEX(Mens!$A:$F,MATCH('Mens Results'!$E209,Mens!$F:$F,0),2),""),"")</f>
        <v/>
      </c>
      <c r="C209" s="84" t="str">
        <f>IFERROR(IF(INDEX(Mens!$A:$F,MATCH('Mens Results'!$E209,Mens!$F:$F,0),3)&gt;0,INDEX(Mens!$A:$F,MATCH('Mens Results'!$E209,Mens!$F:$F,0),3),""),"")</f>
        <v/>
      </c>
      <c r="D209" s="85" t="str">
        <f>IFERROR(IF(AND(SMALL(Mens!F:F,L209)&gt;1000,SMALL(Mens!F:F,L209)&lt;3000),"nt",IF(SMALL(Mens!F:F,L209)&gt;3000,"",SMALL(Mens!F:F,L209))),"")</f>
        <v/>
      </c>
      <c r="E209" s="115" t="str">
        <f>IF(D209="nt",IFERROR(SMALL(Mens!F:F,L209),""),IF(D209&gt;3000,"",IFERROR(SMALL(Mens!F:F,L209),"")))</f>
        <v/>
      </c>
      <c r="G209" s="91" t="str">
        <f t="shared" si="4"/>
        <v/>
      </c>
      <c r="J209" s="162"/>
      <c r="K209" s="121"/>
      <c r="L209" s="192">
        <v>208</v>
      </c>
    </row>
    <row r="210" spans="1:12">
      <c r="A210" s="18" t="str">
        <f>IFERROR(IF(INDEX(Mens!$A:$F,MATCH('Mens Results'!$E210,Mens!$F:$F,0),1)&gt;0,INDEX(Mens!$A:$F,MATCH('Mens Results'!$E210,Mens!$F:$F,0),1),""),"")</f>
        <v/>
      </c>
      <c r="B210" s="84" t="str">
        <f>IFERROR(IF(INDEX(Mens!$A:$F,MATCH('Mens Results'!$E210,Mens!$F:$F,0),2)&gt;0,INDEX(Mens!$A:$F,MATCH('Mens Results'!$E210,Mens!$F:$F,0),2),""),"")</f>
        <v/>
      </c>
      <c r="C210" s="84" t="str">
        <f>IFERROR(IF(INDEX(Mens!$A:$F,MATCH('Mens Results'!$E210,Mens!$F:$F,0),3)&gt;0,INDEX(Mens!$A:$F,MATCH('Mens Results'!$E210,Mens!$F:$F,0),3),""),"")</f>
        <v/>
      </c>
      <c r="D210" s="85" t="str">
        <f>IFERROR(IF(AND(SMALL(Mens!F:F,L210)&gt;1000,SMALL(Mens!F:F,L210)&lt;3000),"nt",IF(SMALL(Mens!F:F,L210)&gt;3000,"",SMALL(Mens!F:F,L210))),"")</f>
        <v/>
      </c>
      <c r="E210" s="115" t="str">
        <f>IF(D210="nt",IFERROR(SMALL(Mens!F:F,L210),""),IF(D210&gt;3000,"",IFERROR(SMALL(Mens!F:F,L210),"")))</f>
        <v/>
      </c>
      <c r="G210" s="91" t="str">
        <f t="shared" si="4"/>
        <v/>
      </c>
      <c r="J210" s="162"/>
      <c r="K210" s="121"/>
      <c r="L210" s="192">
        <v>209</v>
      </c>
    </row>
    <row r="211" spans="1:12">
      <c r="A211" s="18" t="str">
        <f>IFERROR(IF(INDEX(Mens!$A:$F,MATCH('Mens Results'!$E211,Mens!$F:$F,0),1)&gt;0,INDEX(Mens!$A:$F,MATCH('Mens Results'!$E211,Mens!$F:$F,0),1),""),"")</f>
        <v/>
      </c>
      <c r="B211" s="84" t="str">
        <f>IFERROR(IF(INDEX(Mens!$A:$F,MATCH('Mens Results'!$E211,Mens!$F:$F,0),2)&gt;0,INDEX(Mens!$A:$F,MATCH('Mens Results'!$E211,Mens!$F:$F,0),2),""),"")</f>
        <v/>
      </c>
      <c r="C211" s="84" t="str">
        <f>IFERROR(IF(INDEX(Mens!$A:$F,MATCH('Mens Results'!$E211,Mens!$F:$F,0),3)&gt;0,INDEX(Mens!$A:$F,MATCH('Mens Results'!$E211,Mens!$F:$F,0),3),""),"")</f>
        <v/>
      </c>
      <c r="D211" s="85" t="str">
        <f>IFERROR(IF(AND(SMALL(Mens!F:F,L211)&gt;1000,SMALL(Mens!F:F,L211)&lt;3000),"nt",IF(SMALL(Mens!F:F,L211)&gt;3000,"",SMALL(Mens!F:F,L211))),"")</f>
        <v/>
      </c>
      <c r="E211" s="115" t="str">
        <f>IF(D211="nt",IFERROR(SMALL(Mens!F:F,L211),""),IF(D211&gt;3000,"",IFERROR(SMALL(Mens!F:F,L211),"")))</f>
        <v/>
      </c>
      <c r="G211" s="91" t="str">
        <f t="shared" si="4"/>
        <v/>
      </c>
      <c r="J211" s="162"/>
      <c r="K211" s="121"/>
      <c r="L211" s="192">
        <v>210</v>
      </c>
    </row>
    <row r="212" spans="1:12">
      <c r="A212" s="18" t="str">
        <f>IFERROR(IF(INDEX(Mens!$A:$F,MATCH('Mens Results'!$E212,Mens!$F:$F,0),1)&gt;0,INDEX(Mens!$A:$F,MATCH('Mens Results'!$E212,Mens!$F:$F,0),1),""),"")</f>
        <v/>
      </c>
      <c r="B212" s="84" t="str">
        <f>IFERROR(IF(INDEX(Mens!$A:$F,MATCH('Mens Results'!$E212,Mens!$F:$F,0),2)&gt;0,INDEX(Mens!$A:$F,MATCH('Mens Results'!$E212,Mens!$F:$F,0),2),""),"")</f>
        <v/>
      </c>
      <c r="C212" s="84" t="str">
        <f>IFERROR(IF(INDEX(Mens!$A:$F,MATCH('Mens Results'!$E212,Mens!$F:$F,0),3)&gt;0,INDEX(Mens!$A:$F,MATCH('Mens Results'!$E212,Mens!$F:$F,0),3),""),"")</f>
        <v/>
      </c>
      <c r="D212" s="85" t="str">
        <f>IFERROR(IF(AND(SMALL(Mens!F:F,L212)&gt;1000,SMALL(Mens!F:F,L212)&lt;3000),"nt",IF(SMALL(Mens!F:F,L212)&gt;3000,"",SMALL(Mens!F:F,L212))),"")</f>
        <v/>
      </c>
      <c r="E212" s="115" t="str">
        <f>IF(D212="nt",IFERROR(SMALL(Mens!F:F,L212),""),IF(D212&gt;3000,"",IFERROR(SMALL(Mens!F:F,L212),"")))</f>
        <v/>
      </c>
      <c r="G212" s="91" t="str">
        <f t="shared" si="4"/>
        <v/>
      </c>
      <c r="J212" s="162"/>
      <c r="K212" s="121"/>
      <c r="L212" s="192">
        <v>211</v>
      </c>
    </row>
    <row r="213" spans="1:12">
      <c r="A213" s="18" t="str">
        <f>IFERROR(IF(INDEX(Mens!$A:$F,MATCH('Mens Results'!$E213,Mens!$F:$F,0),1)&gt;0,INDEX(Mens!$A:$F,MATCH('Mens Results'!$E213,Mens!$F:$F,0),1),""),"")</f>
        <v/>
      </c>
      <c r="B213" s="84" t="str">
        <f>IFERROR(IF(INDEX(Mens!$A:$F,MATCH('Mens Results'!$E213,Mens!$F:$F,0),2)&gt;0,INDEX(Mens!$A:$F,MATCH('Mens Results'!$E213,Mens!$F:$F,0),2),""),"")</f>
        <v/>
      </c>
      <c r="C213" s="84" t="str">
        <f>IFERROR(IF(INDEX(Mens!$A:$F,MATCH('Mens Results'!$E213,Mens!$F:$F,0),3)&gt;0,INDEX(Mens!$A:$F,MATCH('Mens Results'!$E213,Mens!$F:$F,0),3),""),"")</f>
        <v/>
      </c>
      <c r="D213" s="85" t="str">
        <f>IFERROR(IF(AND(SMALL(Mens!F:F,L213)&gt;1000,SMALL(Mens!F:F,L213)&lt;3000),"nt",IF(SMALL(Mens!F:F,L213)&gt;3000,"",SMALL(Mens!F:F,L213))),"")</f>
        <v/>
      </c>
      <c r="E213" s="115" t="str">
        <f>IF(D213="nt",IFERROR(SMALL(Mens!F:F,L213),""),IF(D213&gt;3000,"",IFERROR(SMALL(Mens!F:F,L213),"")))</f>
        <v/>
      </c>
      <c r="G213" s="91" t="str">
        <f t="shared" si="4"/>
        <v/>
      </c>
      <c r="J213" s="162"/>
      <c r="K213" s="121"/>
      <c r="L213" s="192">
        <v>212</v>
      </c>
    </row>
    <row r="214" spans="1:12">
      <c r="A214" s="18" t="str">
        <f>IFERROR(IF(INDEX(Mens!$A:$F,MATCH('Mens Results'!$E214,Mens!$F:$F,0),1)&gt;0,INDEX(Mens!$A:$F,MATCH('Mens Results'!$E214,Mens!$F:$F,0),1),""),"")</f>
        <v/>
      </c>
      <c r="B214" s="84" t="str">
        <f>IFERROR(IF(INDEX(Mens!$A:$F,MATCH('Mens Results'!$E214,Mens!$F:$F,0),2)&gt;0,INDEX(Mens!$A:$F,MATCH('Mens Results'!$E214,Mens!$F:$F,0),2),""),"")</f>
        <v/>
      </c>
      <c r="C214" s="84" t="str">
        <f>IFERROR(IF(INDEX(Mens!$A:$F,MATCH('Mens Results'!$E214,Mens!$F:$F,0),3)&gt;0,INDEX(Mens!$A:$F,MATCH('Mens Results'!$E214,Mens!$F:$F,0),3),""),"")</f>
        <v/>
      </c>
      <c r="D214" s="85" t="str">
        <f>IFERROR(IF(AND(SMALL(Mens!F:F,L214)&gt;1000,SMALL(Mens!F:F,L214)&lt;3000),"nt",IF(SMALL(Mens!F:F,L214)&gt;3000,"",SMALL(Mens!F:F,L214))),"")</f>
        <v/>
      </c>
      <c r="E214" s="115" t="str">
        <f>IF(D214="nt",IFERROR(SMALL(Mens!F:F,L214),""),IF(D214&gt;3000,"",IFERROR(SMALL(Mens!F:F,L214),"")))</f>
        <v/>
      </c>
      <c r="G214" s="91" t="str">
        <f t="shared" si="4"/>
        <v/>
      </c>
      <c r="J214" s="162"/>
      <c r="K214" s="121"/>
      <c r="L214" s="192">
        <v>213</v>
      </c>
    </row>
    <row r="215" spans="1:12">
      <c r="A215" s="18" t="str">
        <f>IFERROR(IF(INDEX(Mens!$A:$F,MATCH('Mens Results'!$E215,Mens!$F:$F,0),1)&gt;0,INDEX(Mens!$A:$F,MATCH('Mens Results'!$E215,Mens!$F:$F,0),1),""),"")</f>
        <v/>
      </c>
      <c r="B215" s="84" t="str">
        <f>IFERROR(IF(INDEX(Mens!$A:$F,MATCH('Mens Results'!$E215,Mens!$F:$F,0),2)&gt;0,INDEX(Mens!$A:$F,MATCH('Mens Results'!$E215,Mens!$F:$F,0),2),""),"")</f>
        <v/>
      </c>
      <c r="C215" s="84" t="str">
        <f>IFERROR(IF(INDEX(Mens!$A:$F,MATCH('Mens Results'!$E215,Mens!$F:$F,0),3)&gt;0,INDEX(Mens!$A:$F,MATCH('Mens Results'!$E215,Mens!$F:$F,0),3),""),"")</f>
        <v/>
      </c>
      <c r="D215" s="85" t="str">
        <f>IFERROR(IF(AND(SMALL(Mens!F:F,L215)&gt;1000,SMALL(Mens!F:F,L215)&lt;3000),"nt",IF(SMALL(Mens!F:F,L215)&gt;3000,"",SMALL(Mens!F:F,L215))),"")</f>
        <v/>
      </c>
      <c r="E215" s="115" t="str">
        <f>IF(D215="nt",IFERROR(SMALL(Mens!F:F,L215),""),IF(D215&gt;3000,"",IFERROR(SMALL(Mens!F:F,L215),"")))</f>
        <v/>
      </c>
      <c r="G215" s="91" t="str">
        <f t="shared" si="4"/>
        <v/>
      </c>
      <c r="J215" s="162"/>
      <c r="K215" s="121"/>
      <c r="L215" s="192">
        <v>214</v>
      </c>
    </row>
    <row r="216" spans="1:12">
      <c r="A216" s="18" t="str">
        <f>IFERROR(IF(INDEX(Mens!$A:$F,MATCH('Mens Results'!$E216,Mens!$F:$F,0),1)&gt;0,INDEX(Mens!$A:$F,MATCH('Mens Results'!$E216,Mens!$F:$F,0),1),""),"")</f>
        <v/>
      </c>
      <c r="B216" s="84" t="str">
        <f>IFERROR(IF(INDEX(Mens!$A:$F,MATCH('Mens Results'!$E216,Mens!$F:$F,0),2)&gt;0,INDEX(Mens!$A:$F,MATCH('Mens Results'!$E216,Mens!$F:$F,0),2),""),"")</f>
        <v/>
      </c>
      <c r="C216" s="84" t="str">
        <f>IFERROR(IF(INDEX(Mens!$A:$F,MATCH('Mens Results'!$E216,Mens!$F:$F,0),3)&gt;0,INDEX(Mens!$A:$F,MATCH('Mens Results'!$E216,Mens!$F:$F,0),3),""),"")</f>
        <v/>
      </c>
      <c r="D216" s="85" t="str">
        <f>IFERROR(IF(AND(SMALL(Mens!F:F,L216)&gt;1000,SMALL(Mens!F:F,L216)&lt;3000),"nt",IF(SMALL(Mens!F:F,L216)&gt;3000,"",SMALL(Mens!F:F,L216))),"")</f>
        <v/>
      </c>
      <c r="E216" s="115" t="str">
        <f>IF(D216="nt",IFERROR(SMALL(Mens!F:F,L216),""),IF(D216&gt;3000,"",IFERROR(SMALL(Mens!F:F,L216),"")))</f>
        <v/>
      </c>
      <c r="G216" s="91" t="str">
        <f t="shared" si="4"/>
        <v/>
      </c>
      <c r="J216" s="162"/>
      <c r="K216" s="121"/>
      <c r="L216" s="192">
        <v>215</v>
      </c>
    </row>
    <row r="217" spans="1:12">
      <c r="A217" s="18" t="str">
        <f>IFERROR(IF(INDEX(Mens!$A:$F,MATCH('Mens Results'!$E217,Mens!$F:$F,0),1)&gt;0,INDEX(Mens!$A:$F,MATCH('Mens Results'!$E217,Mens!$F:$F,0),1),""),"")</f>
        <v/>
      </c>
      <c r="B217" s="84" t="str">
        <f>IFERROR(IF(INDEX(Mens!$A:$F,MATCH('Mens Results'!$E217,Mens!$F:$F,0),2)&gt;0,INDEX(Mens!$A:$F,MATCH('Mens Results'!$E217,Mens!$F:$F,0),2),""),"")</f>
        <v/>
      </c>
      <c r="C217" s="84" t="str">
        <f>IFERROR(IF(INDEX(Mens!$A:$F,MATCH('Mens Results'!$E217,Mens!$F:$F,0),3)&gt;0,INDEX(Mens!$A:$F,MATCH('Mens Results'!$E217,Mens!$F:$F,0),3),""),"")</f>
        <v/>
      </c>
      <c r="D217" s="85" t="str">
        <f>IFERROR(IF(AND(SMALL(Mens!F:F,L217)&gt;1000,SMALL(Mens!F:F,L217)&lt;3000),"nt",IF(SMALL(Mens!F:F,L217)&gt;3000,"",SMALL(Mens!F:F,L217))),"")</f>
        <v/>
      </c>
      <c r="E217" s="115" t="str">
        <f>IF(D217="nt",IFERROR(SMALL(Mens!F:F,L217),""),IF(D217&gt;3000,"",IFERROR(SMALL(Mens!F:F,L217),"")))</f>
        <v/>
      </c>
      <c r="G217" s="91" t="str">
        <f t="shared" si="4"/>
        <v/>
      </c>
      <c r="J217" s="162"/>
      <c r="K217" s="121"/>
      <c r="L217" s="192">
        <v>216</v>
      </c>
    </row>
    <row r="218" spans="1:12">
      <c r="A218" s="18" t="str">
        <f>IFERROR(IF(INDEX(Mens!$A:$F,MATCH('Mens Results'!$E218,Mens!$F:$F,0),1)&gt;0,INDEX(Mens!$A:$F,MATCH('Mens Results'!$E218,Mens!$F:$F,0),1),""),"")</f>
        <v/>
      </c>
      <c r="B218" s="84" t="str">
        <f>IFERROR(IF(INDEX(Mens!$A:$F,MATCH('Mens Results'!$E218,Mens!$F:$F,0),2)&gt;0,INDEX(Mens!$A:$F,MATCH('Mens Results'!$E218,Mens!$F:$F,0),2),""),"")</f>
        <v/>
      </c>
      <c r="C218" s="84" t="str">
        <f>IFERROR(IF(INDEX(Mens!$A:$F,MATCH('Mens Results'!$E218,Mens!$F:$F,0),3)&gt;0,INDEX(Mens!$A:$F,MATCH('Mens Results'!$E218,Mens!$F:$F,0),3),""),"")</f>
        <v/>
      </c>
      <c r="D218" s="85" t="str">
        <f>IFERROR(IF(AND(SMALL(Mens!F:F,L218)&gt;1000,SMALL(Mens!F:F,L218)&lt;3000),"nt",IF(SMALL(Mens!F:F,L218)&gt;3000,"",SMALL(Mens!F:F,L218))),"")</f>
        <v/>
      </c>
      <c r="E218" s="115" t="str">
        <f>IF(D218="nt",IFERROR(SMALL(Mens!F:F,L218),""),IF(D218&gt;3000,"",IFERROR(SMALL(Mens!F:F,L218),"")))</f>
        <v/>
      </c>
      <c r="G218" s="91" t="str">
        <f t="shared" si="4"/>
        <v/>
      </c>
      <c r="J218" s="162"/>
      <c r="K218" s="121"/>
      <c r="L218" s="192">
        <v>217</v>
      </c>
    </row>
    <row r="219" spans="1:12">
      <c r="A219" s="18" t="str">
        <f>IFERROR(IF(INDEX(Mens!$A:$F,MATCH('Mens Results'!$E219,Mens!$F:$F,0),1)&gt;0,INDEX(Mens!$A:$F,MATCH('Mens Results'!$E219,Mens!$F:$F,0),1),""),"")</f>
        <v/>
      </c>
      <c r="B219" s="84" t="str">
        <f>IFERROR(IF(INDEX(Mens!$A:$F,MATCH('Mens Results'!$E219,Mens!$F:$F,0),2)&gt;0,INDEX(Mens!$A:$F,MATCH('Mens Results'!$E219,Mens!$F:$F,0),2),""),"")</f>
        <v/>
      </c>
      <c r="C219" s="84" t="str">
        <f>IFERROR(IF(INDEX(Mens!$A:$F,MATCH('Mens Results'!$E219,Mens!$F:$F,0),3)&gt;0,INDEX(Mens!$A:$F,MATCH('Mens Results'!$E219,Mens!$F:$F,0),3),""),"")</f>
        <v/>
      </c>
      <c r="D219" s="85" t="str">
        <f>IFERROR(IF(AND(SMALL(Mens!F:F,L219)&gt;1000,SMALL(Mens!F:F,L219)&lt;3000),"nt",IF(SMALL(Mens!F:F,L219)&gt;3000,"",SMALL(Mens!F:F,L219))),"")</f>
        <v/>
      </c>
      <c r="E219" s="115" t="str">
        <f>IF(D219="nt",IFERROR(SMALL(Mens!F:F,L219),""),IF(D219&gt;3000,"",IFERROR(SMALL(Mens!F:F,L219),"")))</f>
        <v/>
      </c>
      <c r="G219" s="91" t="str">
        <f t="shared" si="4"/>
        <v/>
      </c>
      <c r="J219" s="162"/>
      <c r="K219" s="121"/>
      <c r="L219" s="192">
        <v>218</v>
      </c>
    </row>
    <row r="220" spans="1:12">
      <c r="A220" s="18" t="str">
        <f>IFERROR(IF(INDEX(Mens!$A:$F,MATCH('Mens Results'!$E220,Mens!$F:$F,0),1)&gt;0,INDEX(Mens!$A:$F,MATCH('Mens Results'!$E220,Mens!$F:$F,0),1),""),"")</f>
        <v/>
      </c>
      <c r="B220" s="84" t="str">
        <f>IFERROR(IF(INDEX(Mens!$A:$F,MATCH('Mens Results'!$E220,Mens!$F:$F,0),2)&gt;0,INDEX(Mens!$A:$F,MATCH('Mens Results'!$E220,Mens!$F:$F,0),2),""),"")</f>
        <v/>
      </c>
      <c r="C220" s="84" t="str">
        <f>IFERROR(IF(INDEX(Mens!$A:$F,MATCH('Mens Results'!$E220,Mens!$F:$F,0),3)&gt;0,INDEX(Mens!$A:$F,MATCH('Mens Results'!$E220,Mens!$F:$F,0),3),""),"")</f>
        <v/>
      </c>
      <c r="D220" s="85" t="str">
        <f>IFERROR(IF(AND(SMALL(Mens!F:F,L220)&gt;1000,SMALL(Mens!F:F,L220)&lt;3000),"nt",IF(SMALL(Mens!F:F,L220)&gt;3000,"",SMALL(Mens!F:F,L220))),"")</f>
        <v/>
      </c>
      <c r="E220" s="115" t="str">
        <f>IF(D220="nt",IFERROR(SMALL(Mens!F:F,L220),""),IF(D220&gt;3000,"",IFERROR(SMALL(Mens!F:F,L220),"")))</f>
        <v/>
      </c>
      <c r="G220" s="91" t="str">
        <f t="shared" si="4"/>
        <v/>
      </c>
      <c r="J220" s="162"/>
      <c r="K220" s="121"/>
      <c r="L220" s="192">
        <v>219</v>
      </c>
    </row>
    <row r="221" spans="1:12">
      <c r="A221" s="18" t="str">
        <f>IFERROR(IF(INDEX(Mens!$A:$F,MATCH('Mens Results'!$E221,Mens!$F:$F,0),1)&gt;0,INDEX(Mens!$A:$F,MATCH('Mens Results'!$E221,Mens!$F:$F,0),1),""),"")</f>
        <v/>
      </c>
      <c r="B221" s="84" t="str">
        <f>IFERROR(IF(INDEX(Mens!$A:$F,MATCH('Mens Results'!$E221,Mens!$F:$F,0),2)&gt;0,INDEX(Mens!$A:$F,MATCH('Mens Results'!$E221,Mens!$F:$F,0),2),""),"")</f>
        <v/>
      </c>
      <c r="C221" s="84" t="str">
        <f>IFERROR(IF(INDEX(Mens!$A:$F,MATCH('Mens Results'!$E221,Mens!$F:$F,0),3)&gt;0,INDEX(Mens!$A:$F,MATCH('Mens Results'!$E221,Mens!$F:$F,0),3),""),"")</f>
        <v/>
      </c>
      <c r="D221" s="85" t="str">
        <f>IFERROR(IF(AND(SMALL(Mens!F:F,L221)&gt;1000,SMALL(Mens!F:F,L221)&lt;3000),"nt",IF(SMALL(Mens!F:F,L221)&gt;3000,"",SMALL(Mens!F:F,L221))),"")</f>
        <v/>
      </c>
      <c r="E221" s="115" t="str">
        <f>IF(D221="nt",IFERROR(SMALL(Mens!F:F,L221),""),IF(D221&gt;3000,"",IFERROR(SMALL(Mens!F:F,L221),"")))</f>
        <v/>
      </c>
      <c r="G221" s="91" t="str">
        <f t="shared" si="4"/>
        <v/>
      </c>
      <c r="J221" s="162"/>
      <c r="K221" s="121"/>
      <c r="L221" s="192">
        <v>220</v>
      </c>
    </row>
    <row r="222" spans="1:12">
      <c r="A222" s="18" t="str">
        <f>IFERROR(IF(INDEX(Mens!$A:$F,MATCH('Mens Results'!$E222,Mens!$F:$F,0),1)&gt;0,INDEX(Mens!$A:$F,MATCH('Mens Results'!$E222,Mens!$F:$F,0),1),""),"")</f>
        <v/>
      </c>
      <c r="B222" s="84" t="str">
        <f>IFERROR(IF(INDEX(Mens!$A:$F,MATCH('Mens Results'!$E222,Mens!$F:$F,0),2)&gt;0,INDEX(Mens!$A:$F,MATCH('Mens Results'!$E222,Mens!$F:$F,0),2),""),"")</f>
        <v/>
      </c>
      <c r="C222" s="84" t="str">
        <f>IFERROR(IF(INDEX(Mens!$A:$F,MATCH('Mens Results'!$E222,Mens!$F:$F,0),3)&gt;0,INDEX(Mens!$A:$F,MATCH('Mens Results'!$E222,Mens!$F:$F,0),3),""),"")</f>
        <v/>
      </c>
      <c r="D222" s="85" t="str">
        <f>IFERROR(IF(AND(SMALL(Mens!F:F,L222)&gt;1000,SMALL(Mens!F:F,L222)&lt;3000),"nt",IF(SMALL(Mens!F:F,L222)&gt;3000,"",SMALL(Mens!F:F,L222))),"")</f>
        <v/>
      </c>
      <c r="E222" s="115" t="str">
        <f>IF(D222="nt",IFERROR(SMALL(Mens!F:F,L222),""),IF(D222&gt;3000,"",IFERROR(SMALL(Mens!F:F,L222),"")))</f>
        <v/>
      </c>
      <c r="G222" s="91" t="str">
        <f t="shared" si="4"/>
        <v/>
      </c>
      <c r="J222" s="162"/>
      <c r="K222" s="121"/>
      <c r="L222" s="192">
        <v>221</v>
      </c>
    </row>
    <row r="223" spans="1:12">
      <c r="A223" s="18" t="str">
        <f>IFERROR(IF(INDEX(Mens!$A:$F,MATCH('Mens Results'!$E223,Mens!$F:$F,0),1)&gt;0,INDEX(Mens!$A:$F,MATCH('Mens Results'!$E223,Mens!$F:$F,0),1),""),"")</f>
        <v/>
      </c>
      <c r="B223" s="84" t="str">
        <f>IFERROR(IF(INDEX(Mens!$A:$F,MATCH('Mens Results'!$E223,Mens!$F:$F,0),2)&gt;0,INDEX(Mens!$A:$F,MATCH('Mens Results'!$E223,Mens!$F:$F,0),2),""),"")</f>
        <v/>
      </c>
      <c r="C223" s="84" t="str">
        <f>IFERROR(IF(INDEX(Mens!$A:$F,MATCH('Mens Results'!$E223,Mens!$F:$F,0),3)&gt;0,INDEX(Mens!$A:$F,MATCH('Mens Results'!$E223,Mens!$F:$F,0),3),""),"")</f>
        <v/>
      </c>
      <c r="D223" s="85" t="str">
        <f>IFERROR(IF(AND(SMALL(Mens!F:F,L223)&gt;1000,SMALL(Mens!F:F,L223)&lt;3000),"nt",IF(SMALL(Mens!F:F,L223)&gt;3000,"",SMALL(Mens!F:F,L223))),"")</f>
        <v/>
      </c>
      <c r="E223" s="115" t="str">
        <f>IF(D223="nt",IFERROR(SMALL(Mens!F:F,L223),""),IF(D223&gt;3000,"",IFERROR(SMALL(Mens!F:F,L223),"")))</f>
        <v/>
      </c>
      <c r="G223" s="91" t="str">
        <f t="shared" si="4"/>
        <v/>
      </c>
      <c r="J223" s="162"/>
      <c r="K223" s="121"/>
      <c r="L223" s="192">
        <v>222</v>
      </c>
    </row>
    <row r="224" spans="1:12">
      <c r="A224" s="18" t="str">
        <f>IFERROR(IF(INDEX(Mens!$A:$F,MATCH('Mens Results'!$E224,Mens!$F:$F,0),1)&gt;0,INDEX(Mens!$A:$F,MATCH('Mens Results'!$E224,Mens!$F:$F,0),1),""),"")</f>
        <v/>
      </c>
      <c r="B224" s="84" t="str">
        <f>IFERROR(IF(INDEX(Mens!$A:$F,MATCH('Mens Results'!$E224,Mens!$F:$F,0),2)&gt;0,INDEX(Mens!$A:$F,MATCH('Mens Results'!$E224,Mens!$F:$F,0),2),""),"")</f>
        <v/>
      </c>
      <c r="C224" s="84" t="str">
        <f>IFERROR(IF(INDEX(Mens!$A:$F,MATCH('Mens Results'!$E224,Mens!$F:$F,0),3)&gt;0,INDEX(Mens!$A:$F,MATCH('Mens Results'!$E224,Mens!$F:$F,0),3),""),"")</f>
        <v/>
      </c>
      <c r="D224" s="85" t="str">
        <f>IFERROR(IF(AND(SMALL(Mens!F:F,L224)&gt;1000,SMALL(Mens!F:F,L224)&lt;3000),"nt",IF(SMALL(Mens!F:F,L224)&gt;3000,"",SMALL(Mens!F:F,L224))),"")</f>
        <v/>
      </c>
      <c r="E224" s="115" t="str">
        <f>IF(D224="nt",IFERROR(SMALL(Mens!F:F,L224),""),IF(D224&gt;3000,"",IFERROR(SMALL(Mens!F:F,L224),"")))</f>
        <v/>
      </c>
      <c r="G224" s="91" t="str">
        <f t="shared" si="4"/>
        <v/>
      </c>
      <c r="J224" s="162"/>
      <c r="K224" s="121"/>
      <c r="L224" s="192">
        <v>223</v>
      </c>
    </row>
    <row r="225" spans="1:12">
      <c r="A225" s="18" t="str">
        <f>IFERROR(IF(INDEX(Mens!$A:$F,MATCH('Mens Results'!$E225,Mens!$F:$F,0),1)&gt;0,INDEX(Mens!$A:$F,MATCH('Mens Results'!$E225,Mens!$F:$F,0),1),""),"")</f>
        <v/>
      </c>
      <c r="B225" s="84" t="str">
        <f>IFERROR(IF(INDEX(Mens!$A:$F,MATCH('Mens Results'!$E225,Mens!$F:$F,0),2)&gt;0,INDEX(Mens!$A:$F,MATCH('Mens Results'!$E225,Mens!$F:$F,0),2),""),"")</f>
        <v/>
      </c>
      <c r="C225" s="84" t="str">
        <f>IFERROR(IF(INDEX(Mens!$A:$F,MATCH('Mens Results'!$E225,Mens!$F:$F,0),3)&gt;0,INDEX(Mens!$A:$F,MATCH('Mens Results'!$E225,Mens!$F:$F,0),3),""),"")</f>
        <v/>
      </c>
      <c r="D225" s="85" t="str">
        <f>IFERROR(IF(AND(SMALL(Mens!F:F,L225)&gt;1000,SMALL(Mens!F:F,L225)&lt;3000),"nt",IF(SMALL(Mens!F:F,L225)&gt;3000,"",SMALL(Mens!F:F,L225))),"")</f>
        <v/>
      </c>
      <c r="E225" s="115" t="str">
        <f>IF(D225="nt",IFERROR(SMALL(Mens!F:F,L225),""),IF(D225&gt;3000,"",IFERROR(SMALL(Mens!F:F,L225),"")))</f>
        <v/>
      </c>
      <c r="G225" s="91" t="str">
        <f t="shared" si="4"/>
        <v/>
      </c>
      <c r="J225" s="162"/>
      <c r="K225" s="121"/>
      <c r="L225" s="192">
        <v>224</v>
      </c>
    </row>
    <row r="226" spans="1:12">
      <c r="A226" s="18" t="str">
        <f>IFERROR(IF(INDEX(Mens!$A:$F,MATCH('Mens Results'!$E226,Mens!$F:$F,0),1)&gt;0,INDEX(Mens!$A:$F,MATCH('Mens Results'!$E226,Mens!$F:$F,0),1),""),"")</f>
        <v/>
      </c>
      <c r="B226" s="84" t="str">
        <f>IFERROR(IF(INDEX(Mens!$A:$F,MATCH('Mens Results'!$E226,Mens!$F:$F,0),2)&gt;0,INDEX(Mens!$A:$F,MATCH('Mens Results'!$E226,Mens!$F:$F,0),2),""),"")</f>
        <v/>
      </c>
      <c r="C226" s="84" t="str">
        <f>IFERROR(IF(INDEX(Mens!$A:$F,MATCH('Mens Results'!$E226,Mens!$F:$F,0),3)&gt;0,INDEX(Mens!$A:$F,MATCH('Mens Results'!$E226,Mens!$F:$F,0),3),""),"")</f>
        <v/>
      </c>
      <c r="D226" s="85" t="str">
        <f>IFERROR(IF(AND(SMALL(Mens!F:F,L226)&gt;1000,SMALL(Mens!F:F,L226)&lt;3000),"nt",IF(SMALL(Mens!F:F,L226)&gt;3000,"",SMALL(Mens!F:F,L226))),"")</f>
        <v/>
      </c>
      <c r="E226" s="115" t="str">
        <f>IF(D226="nt",IFERROR(SMALL(Mens!F:F,L226),""),IF(D226&gt;3000,"",IFERROR(SMALL(Mens!F:F,L226),"")))</f>
        <v/>
      </c>
      <c r="G226" s="91" t="str">
        <f t="shared" si="4"/>
        <v/>
      </c>
      <c r="J226" s="162"/>
      <c r="K226" s="121"/>
      <c r="L226" s="192">
        <v>225</v>
      </c>
    </row>
    <row r="227" spans="1:12">
      <c r="A227" s="18" t="str">
        <f>IFERROR(IF(INDEX(Mens!$A:$F,MATCH('Mens Results'!$E227,Mens!$F:$F,0),1)&gt;0,INDEX(Mens!$A:$F,MATCH('Mens Results'!$E227,Mens!$F:$F,0),1),""),"")</f>
        <v/>
      </c>
      <c r="B227" s="84" t="str">
        <f>IFERROR(IF(INDEX(Mens!$A:$F,MATCH('Mens Results'!$E227,Mens!$F:$F,0),2)&gt;0,INDEX(Mens!$A:$F,MATCH('Mens Results'!$E227,Mens!$F:$F,0),2),""),"")</f>
        <v/>
      </c>
      <c r="C227" s="84" t="str">
        <f>IFERROR(IF(INDEX(Mens!$A:$F,MATCH('Mens Results'!$E227,Mens!$F:$F,0),3)&gt;0,INDEX(Mens!$A:$F,MATCH('Mens Results'!$E227,Mens!$F:$F,0),3),""),"")</f>
        <v/>
      </c>
      <c r="D227" s="85" t="str">
        <f>IFERROR(IF(AND(SMALL(Mens!F:F,L227)&gt;1000,SMALL(Mens!F:F,L227)&lt;3000),"nt",IF(SMALL(Mens!F:F,L227)&gt;3000,"",SMALL(Mens!F:F,L227))),"")</f>
        <v/>
      </c>
      <c r="E227" s="115" t="str">
        <f>IF(D227="nt",IFERROR(SMALL(Mens!F:F,L227),""),IF(D227&gt;3000,"",IFERROR(SMALL(Mens!F:F,L227),"")))</f>
        <v/>
      </c>
      <c r="G227" s="91" t="str">
        <f t="shared" si="4"/>
        <v/>
      </c>
      <c r="J227" s="162"/>
      <c r="K227" s="121"/>
      <c r="L227" s="192">
        <v>226</v>
      </c>
    </row>
    <row r="228" spans="1:12">
      <c r="A228" s="18" t="str">
        <f>IFERROR(IF(INDEX(Mens!$A:$F,MATCH('Mens Results'!$E228,Mens!$F:$F,0),1)&gt;0,INDEX(Mens!$A:$F,MATCH('Mens Results'!$E228,Mens!$F:$F,0),1),""),"")</f>
        <v/>
      </c>
      <c r="B228" s="84" t="str">
        <f>IFERROR(IF(INDEX(Mens!$A:$F,MATCH('Mens Results'!$E228,Mens!$F:$F,0),2)&gt;0,INDEX(Mens!$A:$F,MATCH('Mens Results'!$E228,Mens!$F:$F,0),2),""),"")</f>
        <v/>
      </c>
      <c r="C228" s="84" t="str">
        <f>IFERROR(IF(INDEX(Mens!$A:$F,MATCH('Mens Results'!$E228,Mens!$F:$F,0),3)&gt;0,INDEX(Mens!$A:$F,MATCH('Mens Results'!$E228,Mens!$F:$F,0),3),""),"")</f>
        <v/>
      </c>
      <c r="D228" s="85" t="str">
        <f>IFERROR(IF(AND(SMALL(Mens!F:F,L228)&gt;1000,SMALL(Mens!F:F,L228)&lt;3000),"nt",IF(SMALL(Mens!F:F,L228)&gt;3000,"",SMALL(Mens!F:F,L228))),"")</f>
        <v/>
      </c>
      <c r="E228" s="115" t="str">
        <f>IF(D228="nt",IFERROR(SMALL(Mens!F:F,L228),""),IF(D228&gt;3000,"",IFERROR(SMALL(Mens!F:F,L228),"")))</f>
        <v/>
      </c>
      <c r="G228" s="91" t="str">
        <f t="shared" si="4"/>
        <v/>
      </c>
      <c r="J228" s="162"/>
      <c r="K228" s="121"/>
      <c r="L228" s="192">
        <v>227</v>
      </c>
    </row>
    <row r="229" spans="1:12">
      <c r="A229" s="18" t="str">
        <f>IFERROR(IF(INDEX(Mens!$A:$F,MATCH('Mens Results'!$E229,Mens!$F:$F,0),1)&gt;0,INDEX(Mens!$A:$F,MATCH('Mens Results'!$E229,Mens!$F:$F,0),1),""),"")</f>
        <v/>
      </c>
      <c r="B229" s="84" t="str">
        <f>IFERROR(IF(INDEX(Mens!$A:$F,MATCH('Mens Results'!$E229,Mens!$F:$F,0),2)&gt;0,INDEX(Mens!$A:$F,MATCH('Mens Results'!$E229,Mens!$F:$F,0),2),""),"")</f>
        <v/>
      </c>
      <c r="C229" s="84" t="str">
        <f>IFERROR(IF(INDEX(Mens!$A:$F,MATCH('Mens Results'!$E229,Mens!$F:$F,0),3)&gt;0,INDEX(Mens!$A:$F,MATCH('Mens Results'!$E229,Mens!$F:$F,0),3),""),"")</f>
        <v/>
      </c>
      <c r="D229" s="85" t="str">
        <f>IFERROR(IF(AND(SMALL(Mens!F:F,L229)&gt;1000,SMALL(Mens!F:F,L229)&lt;3000),"nt",IF(SMALL(Mens!F:F,L229)&gt;3000,"",SMALL(Mens!F:F,L229))),"")</f>
        <v/>
      </c>
      <c r="E229" s="115" t="str">
        <f>IF(D229="nt",IFERROR(SMALL(Mens!F:F,L229),""),IF(D229&gt;3000,"",IFERROR(SMALL(Mens!F:F,L229),"")))</f>
        <v/>
      </c>
      <c r="G229" s="91" t="str">
        <f t="shared" si="4"/>
        <v/>
      </c>
      <c r="J229" s="162"/>
      <c r="K229" s="121"/>
      <c r="L229" s="192">
        <v>228</v>
      </c>
    </row>
    <row r="230" spans="1:12">
      <c r="A230" s="18" t="str">
        <f>IFERROR(IF(INDEX(Mens!$A:$F,MATCH('Mens Results'!$E230,Mens!$F:$F,0),1)&gt;0,INDEX(Mens!$A:$F,MATCH('Mens Results'!$E230,Mens!$F:$F,0),1),""),"")</f>
        <v/>
      </c>
      <c r="B230" s="84" t="str">
        <f>IFERROR(IF(INDEX(Mens!$A:$F,MATCH('Mens Results'!$E230,Mens!$F:$F,0),2)&gt;0,INDEX(Mens!$A:$F,MATCH('Mens Results'!$E230,Mens!$F:$F,0),2),""),"")</f>
        <v/>
      </c>
      <c r="C230" s="84" t="str">
        <f>IFERROR(IF(INDEX(Mens!$A:$F,MATCH('Mens Results'!$E230,Mens!$F:$F,0),3)&gt;0,INDEX(Mens!$A:$F,MATCH('Mens Results'!$E230,Mens!$F:$F,0),3),""),"")</f>
        <v/>
      </c>
      <c r="D230" s="85" t="str">
        <f>IFERROR(IF(AND(SMALL(Mens!F:F,L230)&gt;1000,SMALL(Mens!F:F,L230)&lt;3000),"nt",IF(SMALL(Mens!F:F,L230)&gt;3000,"",SMALL(Mens!F:F,L230))),"")</f>
        <v/>
      </c>
      <c r="E230" s="115" t="str">
        <f>IF(D230="nt",IFERROR(SMALL(Mens!F:F,L230),""),IF(D230&gt;3000,"",IFERROR(SMALL(Mens!F:F,L230),"")))</f>
        <v/>
      </c>
      <c r="G230" s="91" t="str">
        <f t="shared" si="4"/>
        <v/>
      </c>
      <c r="J230" s="162"/>
      <c r="K230" s="121"/>
      <c r="L230" s="192">
        <v>229</v>
      </c>
    </row>
    <row r="231" spans="1:12">
      <c r="A231" s="18" t="str">
        <f>IFERROR(IF(INDEX(Mens!$A:$F,MATCH('Mens Results'!$E231,Mens!$F:$F,0),1)&gt;0,INDEX(Mens!$A:$F,MATCH('Mens Results'!$E231,Mens!$F:$F,0),1),""),"")</f>
        <v/>
      </c>
      <c r="B231" s="84" t="str">
        <f>IFERROR(IF(INDEX(Mens!$A:$F,MATCH('Mens Results'!$E231,Mens!$F:$F,0),2)&gt;0,INDEX(Mens!$A:$F,MATCH('Mens Results'!$E231,Mens!$F:$F,0),2),""),"")</f>
        <v/>
      </c>
      <c r="C231" s="84" t="str">
        <f>IFERROR(IF(INDEX(Mens!$A:$F,MATCH('Mens Results'!$E231,Mens!$F:$F,0),3)&gt;0,INDEX(Mens!$A:$F,MATCH('Mens Results'!$E231,Mens!$F:$F,0),3),""),"")</f>
        <v/>
      </c>
      <c r="D231" s="85" t="str">
        <f>IFERROR(IF(AND(SMALL(Mens!F:F,L231)&gt;1000,SMALL(Mens!F:F,L231)&lt;3000),"nt",IF(SMALL(Mens!F:F,L231)&gt;3000,"",SMALL(Mens!F:F,L231))),"")</f>
        <v/>
      </c>
      <c r="E231" s="115" t="str">
        <f>IF(D231="nt",IFERROR(SMALL(Mens!F:F,L231),""),IF(D231&gt;3000,"",IFERROR(SMALL(Mens!F:F,L231),"")))</f>
        <v/>
      </c>
      <c r="G231" s="91" t="str">
        <f t="shared" si="4"/>
        <v/>
      </c>
      <c r="J231" s="162"/>
      <c r="K231" s="121"/>
      <c r="L231" s="192">
        <v>230</v>
      </c>
    </row>
    <row r="232" spans="1:12">
      <c r="A232" s="18" t="str">
        <f>IFERROR(IF(INDEX(Mens!$A:$F,MATCH('Mens Results'!$E232,Mens!$F:$F,0),1)&gt;0,INDEX(Mens!$A:$F,MATCH('Mens Results'!$E232,Mens!$F:$F,0),1),""),"")</f>
        <v/>
      </c>
      <c r="B232" s="84" t="str">
        <f>IFERROR(IF(INDEX(Mens!$A:$F,MATCH('Mens Results'!$E232,Mens!$F:$F,0),2)&gt;0,INDEX(Mens!$A:$F,MATCH('Mens Results'!$E232,Mens!$F:$F,0),2),""),"")</f>
        <v/>
      </c>
      <c r="C232" s="84" t="str">
        <f>IFERROR(IF(INDEX(Mens!$A:$F,MATCH('Mens Results'!$E232,Mens!$F:$F,0),3)&gt;0,INDEX(Mens!$A:$F,MATCH('Mens Results'!$E232,Mens!$F:$F,0),3),""),"")</f>
        <v/>
      </c>
      <c r="D232" s="85" t="str">
        <f>IFERROR(IF(AND(SMALL(Mens!F:F,L232)&gt;1000,SMALL(Mens!F:F,L232)&lt;3000),"nt",IF(SMALL(Mens!F:F,L232)&gt;3000,"",SMALL(Mens!F:F,L232))),"")</f>
        <v/>
      </c>
      <c r="E232" s="115" t="str">
        <f>IF(D232="nt",IFERROR(SMALL(Mens!F:F,L232),""),IF(D232&gt;3000,"",IFERROR(SMALL(Mens!F:F,L232),"")))</f>
        <v/>
      </c>
      <c r="G232" s="91" t="str">
        <f t="shared" si="4"/>
        <v/>
      </c>
      <c r="J232" s="162"/>
      <c r="K232" s="121"/>
      <c r="L232" s="192">
        <v>231</v>
      </c>
    </row>
    <row r="233" spans="1:12">
      <c r="A233" s="18" t="str">
        <f>IFERROR(IF(INDEX(Mens!$A:$F,MATCH('Mens Results'!$E233,Mens!$F:$F,0),1)&gt;0,INDEX(Mens!$A:$F,MATCH('Mens Results'!$E233,Mens!$F:$F,0),1),""),"")</f>
        <v/>
      </c>
      <c r="B233" s="84" t="str">
        <f>IFERROR(IF(INDEX(Mens!$A:$F,MATCH('Mens Results'!$E233,Mens!$F:$F,0),2)&gt;0,INDEX(Mens!$A:$F,MATCH('Mens Results'!$E233,Mens!$F:$F,0),2),""),"")</f>
        <v/>
      </c>
      <c r="C233" s="84" t="str">
        <f>IFERROR(IF(INDEX(Mens!$A:$F,MATCH('Mens Results'!$E233,Mens!$F:$F,0),3)&gt;0,INDEX(Mens!$A:$F,MATCH('Mens Results'!$E233,Mens!$F:$F,0),3),""),"")</f>
        <v/>
      </c>
      <c r="D233" s="85" t="str">
        <f>IFERROR(IF(AND(SMALL(Mens!F:F,L233)&gt;1000,SMALL(Mens!F:F,L233)&lt;3000),"nt",IF(SMALL(Mens!F:F,L233)&gt;3000,"",SMALL(Mens!F:F,L233))),"")</f>
        <v/>
      </c>
      <c r="E233" s="115" t="str">
        <f>IF(D233="nt",IFERROR(SMALL(Mens!F:F,L233),""),IF(D233&gt;3000,"",IFERROR(SMALL(Mens!F:F,L233),"")))</f>
        <v/>
      </c>
      <c r="G233" s="91" t="str">
        <f t="shared" si="4"/>
        <v/>
      </c>
      <c r="J233" s="162"/>
      <c r="K233" s="121"/>
      <c r="L233" s="192">
        <v>232</v>
      </c>
    </row>
    <row r="234" spans="1:12">
      <c r="A234" s="18" t="str">
        <f>IFERROR(IF(INDEX(Mens!$A:$F,MATCH('Mens Results'!$E234,Mens!$F:$F,0),1)&gt;0,INDEX(Mens!$A:$F,MATCH('Mens Results'!$E234,Mens!$F:$F,0),1),""),"")</f>
        <v/>
      </c>
      <c r="B234" s="84" t="str">
        <f>IFERROR(IF(INDEX(Mens!$A:$F,MATCH('Mens Results'!$E234,Mens!$F:$F,0),2)&gt;0,INDEX(Mens!$A:$F,MATCH('Mens Results'!$E234,Mens!$F:$F,0),2),""),"")</f>
        <v/>
      </c>
      <c r="C234" s="84" t="str">
        <f>IFERROR(IF(INDEX(Mens!$A:$F,MATCH('Mens Results'!$E234,Mens!$F:$F,0),3)&gt;0,INDEX(Mens!$A:$F,MATCH('Mens Results'!$E234,Mens!$F:$F,0),3),""),"")</f>
        <v/>
      </c>
      <c r="D234" s="85" t="str">
        <f>IFERROR(IF(AND(SMALL(Mens!F:F,L234)&gt;1000,SMALL(Mens!F:F,L234)&lt;3000),"nt",IF(SMALL(Mens!F:F,L234)&gt;3000,"",SMALL(Mens!F:F,L234))),"")</f>
        <v/>
      </c>
      <c r="E234" s="115" t="str">
        <f>IF(D234="nt",IFERROR(SMALL(Mens!F:F,L234),""),IF(D234&gt;3000,"",IFERROR(SMALL(Mens!F:F,L234),"")))</f>
        <v/>
      </c>
      <c r="G234" s="91" t="str">
        <f t="shared" si="4"/>
        <v/>
      </c>
      <c r="J234" s="162"/>
      <c r="K234" s="121"/>
      <c r="L234" s="192">
        <v>233</v>
      </c>
    </row>
    <row r="235" spans="1:12">
      <c r="A235" s="18" t="str">
        <f>IFERROR(IF(INDEX(Mens!$A:$F,MATCH('Mens Results'!$E235,Mens!$F:$F,0),1)&gt;0,INDEX(Mens!$A:$F,MATCH('Mens Results'!$E235,Mens!$F:$F,0),1),""),"")</f>
        <v/>
      </c>
      <c r="B235" s="84" t="str">
        <f>IFERROR(IF(INDEX(Mens!$A:$F,MATCH('Mens Results'!$E235,Mens!$F:$F,0),2)&gt;0,INDEX(Mens!$A:$F,MATCH('Mens Results'!$E235,Mens!$F:$F,0),2),""),"")</f>
        <v/>
      </c>
      <c r="C235" s="84" t="str">
        <f>IFERROR(IF(INDEX(Mens!$A:$F,MATCH('Mens Results'!$E235,Mens!$F:$F,0),3)&gt;0,INDEX(Mens!$A:$F,MATCH('Mens Results'!$E235,Mens!$F:$F,0),3),""),"")</f>
        <v/>
      </c>
      <c r="D235" s="85" t="str">
        <f>IFERROR(IF(AND(SMALL(Mens!F:F,L235)&gt;1000,SMALL(Mens!F:F,L235)&lt;3000),"nt",IF(SMALL(Mens!F:F,L235)&gt;3000,"",SMALL(Mens!F:F,L235))),"")</f>
        <v/>
      </c>
      <c r="E235" s="115" t="str">
        <f>IF(D235="nt",IFERROR(SMALL(Mens!F:F,L235),""),IF(D235&gt;3000,"",IFERROR(SMALL(Mens!F:F,L235),"")))</f>
        <v/>
      </c>
      <c r="G235" s="91" t="str">
        <f t="shared" si="4"/>
        <v/>
      </c>
      <c r="J235" s="162"/>
      <c r="K235" s="121"/>
      <c r="L235" s="192">
        <v>234</v>
      </c>
    </row>
    <row r="236" spans="1:12">
      <c r="A236" s="18" t="str">
        <f>IFERROR(IF(INDEX(Mens!$A:$F,MATCH('Mens Results'!$E236,Mens!$F:$F,0),1)&gt;0,INDEX(Mens!$A:$F,MATCH('Mens Results'!$E236,Mens!$F:$F,0),1),""),"")</f>
        <v/>
      </c>
      <c r="B236" s="84" t="str">
        <f>IFERROR(IF(INDEX(Mens!$A:$F,MATCH('Mens Results'!$E236,Mens!$F:$F,0),2)&gt;0,INDEX(Mens!$A:$F,MATCH('Mens Results'!$E236,Mens!$F:$F,0),2),""),"")</f>
        <v/>
      </c>
      <c r="C236" s="84" t="str">
        <f>IFERROR(IF(INDEX(Mens!$A:$F,MATCH('Mens Results'!$E236,Mens!$F:$F,0),3)&gt;0,INDEX(Mens!$A:$F,MATCH('Mens Results'!$E236,Mens!$F:$F,0),3),""),"")</f>
        <v/>
      </c>
      <c r="D236" s="85" t="str">
        <f>IFERROR(IF(AND(SMALL(Mens!F:F,L236)&gt;1000,SMALL(Mens!F:F,L236)&lt;3000),"nt",IF(SMALL(Mens!F:F,L236)&gt;3000,"",SMALL(Mens!F:F,L236))),"")</f>
        <v/>
      </c>
      <c r="E236" s="115" t="str">
        <f>IF(D236="nt",IFERROR(SMALL(Mens!F:F,L236),""),IF(D236&gt;3000,"",IFERROR(SMALL(Mens!F:F,L236),"")))</f>
        <v/>
      </c>
      <c r="G236" s="91" t="str">
        <f t="shared" si="4"/>
        <v/>
      </c>
      <c r="J236" s="162"/>
      <c r="K236" s="121"/>
      <c r="L236" s="192">
        <v>235</v>
      </c>
    </row>
    <row r="237" spans="1:12">
      <c r="A237" s="18" t="str">
        <f>IFERROR(IF(INDEX(Mens!$A:$F,MATCH('Mens Results'!$E237,Mens!$F:$F,0),1)&gt;0,INDEX(Mens!$A:$F,MATCH('Mens Results'!$E237,Mens!$F:$F,0),1),""),"")</f>
        <v/>
      </c>
      <c r="B237" s="84" t="str">
        <f>IFERROR(IF(INDEX(Mens!$A:$F,MATCH('Mens Results'!$E237,Mens!$F:$F,0),2)&gt;0,INDEX(Mens!$A:$F,MATCH('Mens Results'!$E237,Mens!$F:$F,0),2),""),"")</f>
        <v/>
      </c>
      <c r="C237" s="84" t="str">
        <f>IFERROR(IF(INDEX(Mens!$A:$F,MATCH('Mens Results'!$E237,Mens!$F:$F,0),3)&gt;0,INDEX(Mens!$A:$F,MATCH('Mens Results'!$E237,Mens!$F:$F,0),3),""),"")</f>
        <v/>
      </c>
      <c r="D237" s="85" t="str">
        <f>IFERROR(IF(AND(SMALL(Mens!F:F,L237)&gt;1000,SMALL(Mens!F:F,L237)&lt;3000),"nt",IF(SMALL(Mens!F:F,L237)&gt;3000,"",SMALL(Mens!F:F,L237))),"")</f>
        <v/>
      </c>
      <c r="E237" s="115" t="str">
        <f>IF(D237="nt",IFERROR(SMALL(Mens!F:F,L237),""),IF(D237&gt;3000,"",IFERROR(SMALL(Mens!F:F,L237),"")))</f>
        <v/>
      </c>
      <c r="G237" s="91" t="str">
        <f t="shared" si="4"/>
        <v/>
      </c>
      <c r="J237" s="162"/>
      <c r="K237" s="121"/>
      <c r="L237" s="192">
        <v>236</v>
      </c>
    </row>
    <row r="238" spans="1:12">
      <c r="A238" s="18" t="str">
        <f>IFERROR(IF(INDEX(Mens!$A:$F,MATCH('Mens Results'!$E238,Mens!$F:$F,0),1)&gt;0,INDEX(Mens!$A:$F,MATCH('Mens Results'!$E238,Mens!$F:$F,0),1),""),"")</f>
        <v/>
      </c>
      <c r="B238" s="84" t="str">
        <f>IFERROR(IF(INDEX(Mens!$A:$F,MATCH('Mens Results'!$E238,Mens!$F:$F,0),2)&gt;0,INDEX(Mens!$A:$F,MATCH('Mens Results'!$E238,Mens!$F:$F,0),2),""),"")</f>
        <v/>
      </c>
      <c r="C238" s="84" t="str">
        <f>IFERROR(IF(INDEX(Mens!$A:$F,MATCH('Mens Results'!$E238,Mens!$F:$F,0),3)&gt;0,INDEX(Mens!$A:$F,MATCH('Mens Results'!$E238,Mens!$F:$F,0),3),""),"")</f>
        <v/>
      </c>
      <c r="D238" s="85" t="str">
        <f>IFERROR(IF(AND(SMALL(Mens!F:F,L238)&gt;1000,SMALL(Mens!F:F,L238)&lt;3000),"nt",IF(SMALL(Mens!F:F,L238)&gt;3000,"",SMALL(Mens!F:F,L238))),"")</f>
        <v/>
      </c>
      <c r="E238" s="115" t="str">
        <f>IF(D238="nt",IFERROR(SMALL(Mens!F:F,L238),""),IF(D238&gt;3000,"",IFERROR(SMALL(Mens!F:F,L238),"")))</f>
        <v/>
      </c>
      <c r="G238" s="91" t="str">
        <f t="shared" si="4"/>
        <v/>
      </c>
      <c r="J238" s="162"/>
      <c r="K238" s="121"/>
      <c r="L238" s="192">
        <v>237</v>
      </c>
    </row>
    <row r="239" spans="1:12">
      <c r="A239" s="18" t="str">
        <f>IFERROR(IF(INDEX(Mens!$A:$F,MATCH('Mens Results'!$E239,Mens!$F:$F,0),1)&gt;0,INDEX(Mens!$A:$F,MATCH('Mens Results'!$E239,Mens!$F:$F,0),1),""),"")</f>
        <v/>
      </c>
      <c r="B239" s="84" t="str">
        <f>IFERROR(IF(INDEX(Mens!$A:$F,MATCH('Mens Results'!$E239,Mens!$F:$F,0),2)&gt;0,INDEX(Mens!$A:$F,MATCH('Mens Results'!$E239,Mens!$F:$F,0),2),""),"")</f>
        <v/>
      </c>
      <c r="C239" s="84" t="str">
        <f>IFERROR(IF(INDEX(Mens!$A:$F,MATCH('Mens Results'!$E239,Mens!$F:$F,0),3)&gt;0,INDEX(Mens!$A:$F,MATCH('Mens Results'!$E239,Mens!$F:$F,0),3),""),"")</f>
        <v/>
      </c>
      <c r="D239" s="85" t="str">
        <f>IFERROR(IF(AND(SMALL(Mens!F:F,L239)&gt;1000,SMALL(Mens!F:F,L239)&lt;3000),"nt",IF(SMALL(Mens!F:F,L239)&gt;3000,"",SMALL(Mens!F:F,L239))),"")</f>
        <v/>
      </c>
      <c r="E239" s="115" t="str">
        <f>IF(D239="nt",IFERROR(SMALL(Mens!F:F,L239),""),IF(D239&gt;3000,"",IFERROR(SMALL(Mens!F:F,L239),"")))</f>
        <v/>
      </c>
      <c r="G239" s="91" t="str">
        <f t="shared" si="4"/>
        <v/>
      </c>
      <c r="J239" s="162"/>
      <c r="K239" s="121"/>
      <c r="L239" s="192">
        <v>238</v>
      </c>
    </row>
    <row r="240" spans="1:12">
      <c r="A240" s="18" t="str">
        <f>IFERROR(IF(INDEX(Mens!$A:$F,MATCH('Mens Results'!$E240,Mens!$F:$F,0),1)&gt;0,INDEX(Mens!$A:$F,MATCH('Mens Results'!$E240,Mens!$F:$F,0),1),""),"")</f>
        <v/>
      </c>
      <c r="B240" s="84" t="str">
        <f>IFERROR(IF(INDEX(Mens!$A:$F,MATCH('Mens Results'!$E240,Mens!$F:$F,0),2)&gt;0,INDEX(Mens!$A:$F,MATCH('Mens Results'!$E240,Mens!$F:$F,0),2),""),"")</f>
        <v/>
      </c>
      <c r="C240" s="84" t="str">
        <f>IFERROR(IF(INDEX(Mens!$A:$F,MATCH('Mens Results'!$E240,Mens!$F:$F,0),3)&gt;0,INDEX(Mens!$A:$F,MATCH('Mens Results'!$E240,Mens!$F:$F,0),3),""),"")</f>
        <v/>
      </c>
      <c r="D240" s="85" t="str">
        <f>IFERROR(IF(AND(SMALL(Mens!F:F,L240)&gt;1000,SMALL(Mens!F:F,L240)&lt;3000),"nt",IF(SMALL(Mens!F:F,L240)&gt;3000,"",SMALL(Mens!F:F,L240))),"")</f>
        <v/>
      </c>
      <c r="E240" s="115" t="str">
        <f>IF(D240="nt",IFERROR(SMALL(Mens!F:F,L240),""),IF(D240&gt;3000,"",IFERROR(SMALL(Mens!F:F,L240),"")))</f>
        <v/>
      </c>
      <c r="G240" s="91" t="str">
        <f t="shared" si="4"/>
        <v/>
      </c>
      <c r="J240" s="162"/>
      <c r="K240" s="121"/>
      <c r="L240" s="192">
        <v>239</v>
      </c>
    </row>
    <row r="241" spans="1:12">
      <c r="A241" s="18" t="str">
        <f>IFERROR(IF(INDEX(Mens!$A:$F,MATCH('Mens Results'!$E241,Mens!$F:$F,0),1)&gt;0,INDEX(Mens!$A:$F,MATCH('Mens Results'!$E241,Mens!$F:$F,0),1),""),"")</f>
        <v/>
      </c>
      <c r="B241" s="84" t="str">
        <f>IFERROR(IF(INDEX(Mens!$A:$F,MATCH('Mens Results'!$E241,Mens!$F:$F,0),2)&gt;0,INDEX(Mens!$A:$F,MATCH('Mens Results'!$E241,Mens!$F:$F,0),2),""),"")</f>
        <v/>
      </c>
      <c r="C241" s="84" t="str">
        <f>IFERROR(IF(INDEX(Mens!$A:$F,MATCH('Mens Results'!$E241,Mens!$F:$F,0),3)&gt;0,INDEX(Mens!$A:$F,MATCH('Mens Results'!$E241,Mens!$F:$F,0),3),""),"")</f>
        <v/>
      </c>
      <c r="D241" s="85" t="str">
        <f>IFERROR(IF(AND(SMALL(Mens!F:F,L241)&gt;1000,SMALL(Mens!F:F,L241)&lt;3000),"nt",IF(SMALL(Mens!F:F,L241)&gt;3000,"",SMALL(Mens!F:F,L241))),"")</f>
        <v/>
      </c>
      <c r="E241" s="115" t="str">
        <f>IF(D241="nt",IFERROR(SMALL(Mens!F:F,L241),""),IF(D241&gt;3000,"",IFERROR(SMALL(Mens!F:F,L241),"")))</f>
        <v/>
      </c>
      <c r="G241" s="91" t="str">
        <f t="shared" si="4"/>
        <v/>
      </c>
      <c r="J241" s="162"/>
      <c r="K241" s="121"/>
      <c r="L241" s="192">
        <v>240</v>
      </c>
    </row>
    <row r="242" spans="1:12">
      <c r="A242" s="18" t="str">
        <f>IFERROR(IF(INDEX(Mens!$A:$F,MATCH('Mens Results'!$E242,Mens!$F:$F,0),1)&gt;0,INDEX(Mens!$A:$F,MATCH('Mens Results'!$E242,Mens!$F:$F,0),1),""),"")</f>
        <v/>
      </c>
      <c r="B242" s="84" t="str">
        <f>IFERROR(IF(INDEX(Mens!$A:$F,MATCH('Mens Results'!$E242,Mens!$F:$F,0),2)&gt;0,INDEX(Mens!$A:$F,MATCH('Mens Results'!$E242,Mens!$F:$F,0),2),""),"")</f>
        <v/>
      </c>
      <c r="C242" s="84" t="str">
        <f>IFERROR(IF(INDEX(Mens!$A:$F,MATCH('Mens Results'!$E242,Mens!$F:$F,0),3)&gt;0,INDEX(Mens!$A:$F,MATCH('Mens Results'!$E242,Mens!$F:$F,0),3),""),"")</f>
        <v/>
      </c>
      <c r="D242" s="85" t="str">
        <f>IFERROR(IF(AND(SMALL(Mens!F:F,L242)&gt;1000,SMALL(Mens!F:F,L242)&lt;3000),"nt",IF(SMALL(Mens!F:F,L242)&gt;3000,"",SMALL(Mens!F:F,L242))),"")</f>
        <v/>
      </c>
      <c r="E242" s="115" t="str">
        <f>IF(D242="nt",IFERROR(SMALL(Mens!F:F,L242),""),IF(D242&gt;3000,"",IFERROR(SMALL(Mens!F:F,L242),"")))</f>
        <v/>
      </c>
      <c r="G242" s="91" t="str">
        <f t="shared" si="4"/>
        <v/>
      </c>
      <c r="J242" s="162"/>
      <c r="K242" s="121"/>
      <c r="L242" s="192">
        <v>241</v>
      </c>
    </row>
    <row r="243" spans="1:12">
      <c r="A243" s="18" t="str">
        <f>IFERROR(IF(INDEX(Mens!$A:$F,MATCH('Mens Results'!$E243,Mens!$F:$F,0),1)&gt;0,INDEX(Mens!$A:$F,MATCH('Mens Results'!$E243,Mens!$F:$F,0),1),""),"")</f>
        <v/>
      </c>
      <c r="B243" s="84" t="str">
        <f>IFERROR(IF(INDEX(Mens!$A:$F,MATCH('Mens Results'!$E243,Mens!$F:$F,0),2)&gt;0,INDEX(Mens!$A:$F,MATCH('Mens Results'!$E243,Mens!$F:$F,0),2),""),"")</f>
        <v/>
      </c>
      <c r="C243" s="84" t="str">
        <f>IFERROR(IF(INDEX(Mens!$A:$F,MATCH('Mens Results'!$E243,Mens!$F:$F,0),3)&gt;0,INDEX(Mens!$A:$F,MATCH('Mens Results'!$E243,Mens!$F:$F,0),3),""),"")</f>
        <v/>
      </c>
      <c r="D243" s="85" t="str">
        <f>IFERROR(IF(AND(SMALL(Mens!F:F,L243)&gt;1000,SMALL(Mens!F:F,L243)&lt;3000),"nt",IF(SMALL(Mens!F:F,L243)&gt;3000,"",SMALL(Mens!F:F,L243))),"")</f>
        <v/>
      </c>
      <c r="E243" s="115" t="str">
        <f>IF(D243="nt",IFERROR(SMALL(Mens!F:F,L243),""),IF(D243&gt;3000,"",IFERROR(SMALL(Mens!F:F,L243),"")))</f>
        <v/>
      </c>
      <c r="G243" s="91" t="str">
        <f t="shared" si="4"/>
        <v/>
      </c>
      <c r="J243" s="162"/>
      <c r="K243" s="121"/>
      <c r="L243" s="192">
        <v>242</v>
      </c>
    </row>
    <row r="244" spans="1:12">
      <c r="A244" s="18" t="str">
        <f>IFERROR(IF(INDEX(Mens!$A:$F,MATCH('Mens Results'!$E244,Mens!$F:$F,0),1)&gt;0,INDEX(Mens!$A:$F,MATCH('Mens Results'!$E244,Mens!$F:$F,0),1),""),"")</f>
        <v/>
      </c>
      <c r="B244" s="84" t="str">
        <f>IFERROR(IF(INDEX(Mens!$A:$F,MATCH('Mens Results'!$E244,Mens!$F:$F,0),2)&gt;0,INDEX(Mens!$A:$F,MATCH('Mens Results'!$E244,Mens!$F:$F,0),2),""),"")</f>
        <v/>
      </c>
      <c r="C244" s="84" t="str">
        <f>IFERROR(IF(INDEX(Mens!$A:$F,MATCH('Mens Results'!$E244,Mens!$F:$F,0),3)&gt;0,INDEX(Mens!$A:$F,MATCH('Mens Results'!$E244,Mens!$F:$F,0),3),""),"")</f>
        <v/>
      </c>
      <c r="D244" s="85" t="str">
        <f>IFERROR(IF(AND(SMALL(Mens!F:F,L244)&gt;1000,SMALL(Mens!F:F,L244)&lt;3000),"nt",IF(SMALL(Mens!F:F,L244)&gt;3000,"",SMALL(Mens!F:F,L244))),"")</f>
        <v/>
      </c>
      <c r="E244" s="115" t="str">
        <f>IF(D244="nt",IFERROR(SMALL(Mens!F:F,L244),""),IF(D244&gt;3000,"",IFERROR(SMALL(Mens!F:F,L244),"")))</f>
        <v/>
      </c>
      <c r="G244" s="91" t="str">
        <f t="shared" si="4"/>
        <v/>
      </c>
      <c r="J244" s="162"/>
      <c r="K244" s="121"/>
      <c r="L244" s="192">
        <v>243</v>
      </c>
    </row>
    <row r="245" spans="1:12">
      <c r="A245" s="18" t="str">
        <f>IFERROR(IF(INDEX(Mens!$A:$F,MATCH('Mens Results'!$E245,Mens!$F:$F,0),1)&gt;0,INDEX(Mens!$A:$F,MATCH('Mens Results'!$E245,Mens!$F:$F,0),1),""),"")</f>
        <v/>
      </c>
      <c r="B245" s="84" t="str">
        <f>IFERROR(IF(INDEX(Mens!$A:$F,MATCH('Mens Results'!$E245,Mens!$F:$F,0),2)&gt;0,INDEX(Mens!$A:$F,MATCH('Mens Results'!$E245,Mens!$F:$F,0),2),""),"")</f>
        <v/>
      </c>
      <c r="C245" s="84" t="str">
        <f>IFERROR(IF(INDEX(Mens!$A:$F,MATCH('Mens Results'!$E245,Mens!$F:$F,0),3)&gt;0,INDEX(Mens!$A:$F,MATCH('Mens Results'!$E245,Mens!$F:$F,0),3),""),"")</f>
        <v/>
      </c>
      <c r="D245" s="85" t="str">
        <f>IFERROR(IF(AND(SMALL(Mens!F:F,L245)&gt;1000,SMALL(Mens!F:F,L245)&lt;3000),"nt",IF(SMALL(Mens!F:F,L245)&gt;3000,"",SMALL(Mens!F:F,L245))),"")</f>
        <v/>
      </c>
      <c r="E245" s="115" t="str">
        <f>IF(D245="nt",IFERROR(SMALL(Mens!F:F,L245),""),IF(D245&gt;3000,"",IFERROR(SMALL(Mens!F:F,L245),"")))</f>
        <v/>
      </c>
      <c r="G245" s="91" t="str">
        <f t="shared" si="4"/>
        <v/>
      </c>
      <c r="J245" s="162"/>
      <c r="K245" s="121"/>
      <c r="L245" s="192">
        <v>244</v>
      </c>
    </row>
    <row r="246" spans="1:12">
      <c r="A246" s="18" t="str">
        <f>IFERROR(IF(INDEX(Mens!$A:$F,MATCH('Mens Results'!$E246,Mens!$F:$F,0),1)&gt;0,INDEX(Mens!$A:$F,MATCH('Mens Results'!$E246,Mens!$F:$F,0),1),""),"")</f>
        <v/>
      </c>
      <c r="B246" s="84" t="str">
        <f>IFERROR(IF(INDEX(Mens!$A:$F,MATCH('Mens Results'!$E246,Mens!$F:$F,0),2)&gt;0,INDEX(Mens!$A:$F,MATCH('Mens Results'!$E246,Mens!$F:$F,0),2),""),"")</f>
        <v/>
      </c>
      <c r="C246" s="84" t="str">
        <f>IFERROR(IF(INDEX(Mens!$A:$F,MATCH('Mens Results'!$E246,Mens!$F:$F,0),3)&gt;0,INDEX(Mens!$A:$F,MATCH('Mens Results'!$E246,Mens!$F:$F,0),3),""),"")</f>
        <v/>
      </c>
      <c r="D246" s="85" t="str">
        <f>IFERROR(IF(AND(SMALL(Mens!F:F,L246)&gt;1000,SMALL(Mens!F:F,L246)&lt;3000),"nt",IF(SMALL(Mens!F:F,L246)&gt;3000,"",SMALL(Mens!F:F,L246))),"")</f>
        <v/>
      </c>
      <c r="E246" s="115" t="str">
        <f>IF(D246="nt",IFERROR(SMALL(Mens!F:F,L246),""),IF(D246&gt;3000,"",IFERROR(SMALL(Mens!F:F,L246),"")))</f>
        <v/>
      </c>
      <c r="G246" s="91" t="str">
        <f t="shared" si="4"/>
        <v/>
      </c>
      <c r="J246" s="162"/>
      <c r="K246" s="121"/>
      <c r="L246" s="192">
        <v>245</v>
      </c>
    </row>
    <row r="247" spans="1:12">
      <c r="A247" s="18" t="str">
        <f>IFERROR(IF(INDEX(Mens!$A:$F,MATCH('Mens Results'!$E247,Mens!$F:$F,0),1)&gt;0,INDEX(Mens!$A:$F,MATCH('Mens Results'!$E247,Mens!$F:$F,0),1),""),"")</f>
        <v/>
      </c>
      <c r="B247" s="84" t="str">
        <f>IFERROR(IF(INDEX(Mens!$A:$F,MATCH('Mens Results'!$E247,Mens!$F:$F,0),2)&gt;0,INDEX(Mens!$A:$F,MATCH('Mens Results'!$E247,Mens!$F:$F,0),2),""),"")</f>
        <v/>
      </c>
      <c r="C247" s="84" t="str">
        <f>IFERROR(IF(INDEX(Mens!$A:$F,MATCH('Mens Results'!$E247,Mens!$F:$F,0),3)&gt;0,INDEX(Mens!$A:$F,MATCH('Mens Results'!$E247,Mens!$F:$F,0),3),""),"")</f>
        <v/>
      </c>
      <c r="D247" s="85" t="str">
        <f>IFERROR(IF(AND(SMALL(Mens!F:F,L247)&gt;1000,SMALL(Mens!F:F,L247)&lt;3000),"nt",IF(SMALL(Mens!F:F,L247)&gt;3000,"",SMALL(Mens!F:F,L247))),"")</f>
        <v/>
      </c>
      <c r="E247" s="115" t="str">
        <f>IF(D247="nt",IFERROR(SMALL(Mens!F:F,L247),""),IF(D247&gt;3000,"",IFERROR(SMALL(Mens!F:F,L247),"")))</f>
        <v/>
      </c>
      <c r="G247" s="91" t="str">
        <f t="shared" si="4"/>
        <v/>
      </c>
      <c r="J247" s="162"/>
      <c r="K247" s="121"/>
      <c r="L247" s="192">
        <v>246</v>
      </c>
    </row>
    <row r="248" spans="1:12">
      <c r="A248" s="18" t="str">
        <f>IFERROR(IF(INDEX(Mens!$A:$F,MATCH('Mens Results'!$E248,Mens!$F:$F,0),1)&gt;0,INDEX(Mens!$A:$F,MATCH('Mens Results'!$E248,Mens!$F:$F,0),1),""),"")</f>
        <v/>
      </c>
      <c r="B248" s="84" t="str">
        <f>IFERROR(IF(INDEX(Mens!$A:$F,MATCH('Mens Results'!$E248,Mens!$F:$F,0),2)&gt;0,INDEX(Mens!$A:$F,MATCH('Mens Results'!$E248,Mens!$F:$F,0),2),""),"")</f>
        <v/>
      </c>
      <c r="C248" s="84" t="str">
        <f>IFERROR(IF(INDEX(Mens!$A:$F,MATCH('Mens Results'!$E248,Mens!$F:$F,0),3)&gt;0,INDEX(Mens!$A:$F,MATCH('Mens Results'!$E248,Mens!$F:$F,0),3),""),"")</f>
        <v/>
      </c>
      <c r="D248" s="85" t="str">
        <f>IFERROR(IF(AND(SMALL(Mens!F:F,L248)&gt;1000,SMALL(Mens!F:F,L248)&lt;3000),"nt",IF(SMALL(Mens!F:F,L248)&gt;3000,"",SMALL(Mens!F:F,L248))),"")</f>
        <v/>
      </c>
      <c r="E248" s="115" t="str">
        <f>IF(D248="nt",IFERROR(SMALL(Mens!F:F,L248),""),IF(D248&gt;3000,"",IFERROR(SMALL(Mens!F:F,L248),"")))</f>
        <v/>
      </c>
      <c r="G248" s="91" t="str">
        <f t="shared" si="4"/>
        <v/>
      </c>
      <c r="J248" s="162"/>
      <c r="K248" s="121"/>
      <c r="L248" s="192">
        <v>247</v>
      </c>
    </row>
    <row r="249" spans="1:12">
      <c r="A249" s="18" t="str">
        <f>IFERROR(IF(INDEX(Mens!$A:$F,MATCH('Mens Results'!$E249,Mens!$F:$F,0),1)&gt;0,INDEX(Mens!$A:$F,MATCH('Mens Results'!$E249,Mens!$F:$F,0),1),""),"")</f>
        <v/>
      </c>
      <c r="B249" s="84" t="str">
        <f>IFERROR(IF(INDEX(Mens!$A:$F,MATCH('Mens Results'!$E249,Mens!$F:$F,0),2)&gt;0,INDEX(Mens!$A:$F,MATCH('Mens Results'!$E249,Mens!$F:$F,0),2),""),"")</f>
        <v/>
      </c>
      <c r="C249" s="84" t="str">
        <f>IFERROR(IF(INDEX(Mens!$A:$F,MATCH('Mens Results'!$E249,Mens!$F:$F,0),3)&gt;0,INDEX(Mens!$A:$F,MATCH('Mens Results'!$E249,Mens!$F:$F,0),3),""),"")</f>
        <v/>
      </c>
      <c r="D249" s="85" t="str">
        <f>IFERROR(IF(AND(SMALL(Mens!F:F,L249)&gt;1000,SMALL(Mens!F:F,L249)&lt;3000),"nt",IF(SMALL(Mens!F:F,L249)&gt;3000,"",SMALL(Mens!F:F,L249))),"")</f>
        <v/>
      </c>
      <c r="E249" s="115" t="str">
        <f>IF(D249="nt",IFERROR(SMALL(Mens!F:F,L249),""),IF(D249&gt;3000,"",IFERROR(SMALL(Mens!F:F,L249),"")))</f>
        <v/>
      </c>
      <c r="G249" s="91" t="str">
        <f t="shared" si="4"/>
        <v/>
      </c>
      <c r="J249" s="162"/>
      <c r="K249" s="121"/>
      <c r="L249" s="192">
        <v>248</v>
      </c>
    </row>
    <row r="250" spans="1:12">
      <c r="A250" s="18" t="str">
        <f>IFERROR(IF(INDEX(Mens!$A:$F,MATCH('Mens Results'!$E250,Mens!$F:$F,0),1)&gt;0,INDEX(Mens!$A:$F,MATCH('Mens Results'!$E250,Mens!$F:$F,0),1),""),"")</f>
        <v/>
      </c>
      <c r="B250" s="84" t="str">
        <f>IFERROR(IF(INDEX(Mens!$A:$F,MATCH('Mens Results'!$E250,Mens!$F:$F,0),2)&gt;0,INDEX(Mens!$A:$F,MATCH('Mens Results'!$E250,Mens!$F:$F,0),2),""),"")</f>
        <v/>
      </c>
      <c r="C250" s="84" t="str">
        <f>IFERROR(IF(INDEX(Mens!$A:$F,MATCH('Mens Results'!$E250,Mens!$F:$F,0),3)&gt;0,INDEX(Mens!$A:$F,MATCH('Mens Results'!$E250,Mens!$F:$F,0),3),""),"")</f>
        <v/>
      </c>
      <c r="D250" s="85" t="str">
        <f>IFERROR(IF(AND(SMALL(Mens!F:F,L250)&gt;1000,SMALL(Mens!F:F,L250)&lt;3000),"nt",IF(SMALL(Mens!F:F,L250)&gt;3000,"",SMALL(Mens!F:F,L250))),"")</f>
        <v/>
      </c>
      <c r="E250" s="115" t="str">
        <f>IF(D250="nt",IFERROR(SMALL(Mens!F:F,L250),""),IF(D250&gt;3000,"",IFERROR(SMALL(Mens!F:F,L250),"")))</f>
        <v/>
      </c>
      <c r="G250" s="91" t="str">
        <f t="shared" si="4"/>
        <v/>
      </c>
      <c r="J250" s="162"/>
      <c r="K250" s="121"/>
      <c r="L250" s="192">
        <v>249</v>
      </c>
    </row>
    <row r="251" spans="1:12">
      <c r="A251" s="18" t="str">
        <f>IFERROR(IF(INDEX(Mens!$A:$F,MATCH('Mens Results'!$E251,Mens!$F:$F,0),1)&gt;0,INDEX(Mens!$A:$F,MATCH('Mens Results'!$E251,Mens!$F:$F,0),1),""),"")</f>
        <v/>
      </c>
      <c r="B251" s="84" t="str">
        <f>IFERROR(IF(INDEX(Mens!$A:$F,MATCH('Mens Results'!$E251,Mens!$F:$F,0),2)&gt;0,INDEX(Mens!$A:$F,MATCH('Mens Results'!$E251,Mens!$F:$F,0),2),""),"")</f>
        <v/>
      </c>
      <c r="C251" s="84" t="str">
        <f>IFERROR(IF(INDEX(Mens!$A:$F,MATCH('Mens Results'!$E251,Mens!$F:$F,0),3)&gt;0,INDEX(Mens!$A:$F,MATCH('Mens Results'!$E251,Mens!$F:$F,0),3),""),"")</f>
        <v/>
      </c>
      <c r="D251" s="85" t="str">
        <f>IFERROR(IF(AND(SMALL(Mens!F:F,L251)&gt;1000,SMALL(Mens!F:F,L251)&lt;3000),"nt",IF(SMALL(Mens!F:F,L251)&gt;3000,"",SMALL(Mens!F:F,L251))),"")</f>
        <v/>
      </c>
      <c r="E251" s="115" t="str">
        <f>IF(D251="nt",IFERROR(SMALL(Mens!F:F,L251),""),IF(D251&gt;3000,"",IFERROR(SMALL(Mens!F:F,L251),"")))</f>
        <v/>
      </c>
      <c r="G251" s="91" t="str">
        <f t="shared" si="4"/>
        <v/>
      </c>
      <c r="K251" s="121"/>
      <c r="L251" s="192">
        <v>250</v>
      </c>
    </row>
  </sheetData>
  <sheetProtection sheet="1" objects="1" scenarios="1" selectLockedCells="1"/>
  <conditionalFormatting sqref="A1:E1 A252:E1048576 A2:C251">
    <cfRule type="containsBlanks" dxfId="14" priority="3">
      <formula>LEN(TRIM(A1))=0</formula>
    </cfRule>
  </conditionalFormatting>
  <conditionalFormatting sqref="D2:D251">
    <cfRule type="containsBlanks" dxfId="13" priority="2">
      <formula>LEN(TRIM(D2))=0</formula>
    </cfRule>
  </conditionalFormatting>
  <conditionalFormatting sqref="E2:E251">
    <cfRule type="containsBlanks" dxfId="12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AT286"/>
  <sheetViews>
    <sheetView workbookViewId="0">
      <pane ySplit="1" topLeftCell="A2" activePane="bottomLeft" state="frozen"/>
      <selection pane="bottomLeft" activeCell="D18" sqref="D18"/>
    </sheetView>
  </sheetViews>
  <sheetFormatPr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0.85546875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3" width="6.5703125" style="17" hidden="1" customWidth="1"/>
    <col min="24" max="26" width="3.28515625" style="17" hidden="1" customWidth="1"/>
    <col min="27" max="27" width="4.28515625" style="17" hidden="1" customWidth="1"/>
    <col min="28" max="28" width="5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5.42578125" style="17" hidden="1" customWidth="1"/>
    <col min="33" max="33" width="8" style="17" hidden="1" customWidth="1"/>
    <col min="34" max="34" width="2" style="17" hidden="1" customWidth="1"/>
    <col min="35" max="36" width="9.140625" style="17" hidden="1" customWidth="1"/>
    <col min="37" max="37" width="5.85546875" style="17" hidden="1" customWidth="1"/>
    <col min="38" max="39" width="5" style="17" hidden="1" customWidth="1"/>
    <col min="40" max="40" width="8.28515625" style="17" hidden="1" customWidth="1"/>
    <col min="41" max="41" width="5" style="17" hidden="1" customWidth="1"/>
    <col min="42" max="45" width="6.7109375" style="17" hidden="1" customWidth="1"/>
    <col min="46" max="46" width="5.85546875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>
        <f>IF(B2="","",Draw!F2)</f>
        <v>1</v>
      </c>
      <c r="B2" s="19" t="str">
        <f>IFERROR(Draw!G2,"")</f>
        <v>Aubrey Moody</v>
      </c>
      <c r="C2" s="19" t="str">
        <f>IFERROR(Draw!H2,"")</f>
        <v>RU Toasted</v>
      </c>
      <c r="D2" s="51">
        <v>14.726000000000001</v>
      </c>
      <c r="E2" s="92">
        <v>1.0000000000000001E-9</v>
      </c>
      <c r="F2" s="93">
        <f>IF(D2="scratch",3000+E2,IF(D2="nt",1000+E2,IF((D2+E2)&gt;5,D2+E2,"")))</f>
        <v>14.726000001000001</v>
      </c>
      <c r="G2" s="62" t="str">
        <f>IF(A2="co",VLOOKUP(_xlfn.CONCAT(B2,C2),'Open 1'!S:T,2,FALSE),IF(A2="yco",VLOOKUP(_xlfn.CONCAT(B2,C2),Youth!S:U,2,FALSE),IF(OR(AND(D2&gt;1,D2&lt;1050),D2="nt",D2="",D2="scratch"),"","Not valid")))</f>
        <v/>
      </c>
      <c r="U2" s="3" t="str">
        <f>IFERROR(VLOOKUP('Open 2'!F2,$AB$3:$AC$7,2,TRUE),"")</f>
        <v>1D</v>
      </c>
      <c r="V2" s="7">
        <f>IFERROR(IF(U2=$V$1,'Open 2'!F2,""),"")</f>
        <v>14.726000001000001</v>
      </c>
      <c r="W2" s="7" t="str">
        <f>IFERROR(IF(U2=$W$1,'Open 2'!F2,""),"")</f>
        <v/>
      </c>
      <c r="X2" s="7" t="str">
        <f>IFERROR(IF(U2=$X$1,'Open 2'!F2,""),"")</f>
        <v/>
      </c>
      <c r="Y2" s="7" t="str">
        <f>IFERROR(IF($U2=$Y$1,'Open 2'!F2,""),"")</f>
        <v/>
      </c>
      <c r="Z2" s="7" t="str">
        <f>IFERROR(IF(U2=$Z$1,'Open 2'!F2,""),"")</f>
        <v/>
      </c>
      <c r="AA2" s="3"/>
      <c r="AB2"/>
      <c r="AC2"/>
      <c r="AD2"/>
      <c r="AE2"/>
      <c r="AF2"/>
      <c r="AG2"/>
      <c r="AH2"/>
      <c r="AI2"/>
      <c r="AJ2"/>
      <c r="AP2" s="147">
        <v>0.35</v>
      </c>
      <c r="AQ2" s="147">
        <v>0.3</v>
      </c>
      <c r="AR2" s="147">
        <v>0.2</v>
      </c>
      <c r="AS2" s="147">
        <v>0.15</v>
      </c>
      <c r="AT2" s="147">
        <f>SUM(AP2:AS2)</f>
        <v>0.99999999999999989</v>
      </c>
    </row>
    <row r="3" spans="1:46" ht="16.5" thickBot="1">
      <c r="A3" s="18">
        <f>IF(B3="","",Draw!F3)</f>
        <v>2</v>
      </c>
      <c r="B3" s="19" t="str">
        <f>IFERROR(Draw!G3,"")</f>
        <v>Kailey Deknikker</v>
      </c>
      <c r="C3" s="19" t="str">
        <f>IFERROR(Draw!H3,"")</f>
        <v>Rocket</v>
      </c>
      <c r="D3" s="52">
        <v>15.286</v>
      </c>
      <c r="E3" s="92">
        <v>2.0000000000000001E-9</v>
      </c>
      <c r="F3" s="93">
        <f t="shared" ref="F3:F66" si="0">IF(D3="scratch",3000+E3,IF(D3="nt",1000+E3,IF((D3+E3)&gt;5,D3+E3,"")))</f>
        <v>15.286000002</v>
      </c>
      <c r="G3" s="62" t="str">
        <f>IF(A3="co",VLOOKUP(_xlfn.CONCAT(B3,C3),'Open 1'!S:T,2,FALSE),IF(A3="yco",VLOOKUP(_xlfn.CONCAT(B3,C3),Youth!S:U,2,FALSE),IF(OR(AND(D3&gt;1,D3&lt;1050),D3="nt",D3="",D3="scratch"),"","Not valid")))</f>
        <v/>
      </c>
      <c r="H3" s="245" t="s">
        <v>81</v>
      </c>
      <c r="I3" s="246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IFERROR(VLOOKUP('Open 2'!F3,$AB$3:$AC$7,2,TRUE),"")</f>
        <v>2D</v>
      </c>
      <c r="V3" s="7" t="str">
        <f>IFERROR(IF(U3=$V$1,'Open 2'!F3,""),"")</f>
        <v/>
      </c>
      <c r="W3" s="7">
        <f>IFERROR(IF(U3=$W$1,'Open 2'!F3,""),"")</f>
        <v>15.286000002</v>
      </c>
      <c r="X3" s="7" t="str">
        <f>IFERROR(IF(U3=$X$1,'Open 2'!F3,""),"")</f>
        <v/>
      </c>
      <c r="Y3" s="7" t="str">
        <f>IFERROR(IF($U3=$Y$1,'Open 2'!F3,""),"")</f>
        <v/>
      </c>
      <c r="Z3" s="7" t="str">
        <f>IFERROR(IF(U3=$Z$1,'Open 2'!F3,""),"")</f>
        <v/>
      </c>
      <c r="AA3" s="3"/>
      <c r="AB3" s="8">
        <f>MIN('Open 2'!D:D)</f>
        <v>14.726000000000001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>
        <f>IF(B4="","",Draw!F4)</f>
        <v>3</v>
      </c>
      <c r="B4" s="19" t="str">
        <f>IFERROR(Draw!G4,"")</f>
        <v>Kensey Roemen</v>
      </c>
      <c r="C4" s="19" t="str">
        <f>IFERROR(Draw!H4,"")</f>
        <v>BR SNIPPYSGOGODRIFT</v>
      </c>
      <c r="D4" s="53">
        <v>14.837</v>
      </c>
      <c r="E4" s="92">
        <v>3E-9</v>
      </c>
      <c r="F4" s="93">
        <f t="shared" si="0"/>
        <v>14.837000003</v>
      </c>
      <c r="G4" s="62" t="str">
        <f>IF(A4="co",VLOOKUP(_xlfn.CONCAT(B4,C4),'Open 1'!S:T,2,FALSE),IF(A4="yco",VLOOKUP(_xlfn.CONCAT(B4,C4),Youth!S:U,2,FALSE),IF(OR(AND(D4&gt;1,D4&lt;1050),D4="nt",D4="",D4="scratch"),"","Not valid")))</f>
        <v/>
      </c>
      <c r="L4" s="247" t="s">
        <v>3</v>
      </c>
      <c r="M4" s="39" t="str">
        <f>'Open 2'!AC10</f>
        <v>1st</v>
      </c>
      <c r="N4" s="18" t="str">
        <f>'Open 2'!AD10</f>
        <v>Aubrey Moody</v>
      </c>
      <c r="O4" s="18" t="str">
        <f>'Open 2'!AE10</f>
        <v>RU Toasted</v>
      </c>
      <c r="P4" s="40">
        <f>'Open 2'!AF10</f>
        <v>14.726000001000001</v>
      </c>
      <c r="Q4" s="156">
        <f>AG10</f>
        <v>57.11999999999999</v>
      </c>
      <c r="U4" s="3" t="str">
        <f>IFERROR(VLOOKUP('Open 2'!F4,$AB$3:$AC$7,2,TRUE),"")</f>
        <v>1D</v>
      </c>
      <c r="V4" s="7">
        <f>IFERROR(IF(U4=$V$1,'Open 2'!F4,""),"")</f>
        <v>14.837000003</v>
      </c>
      <c r="W4" s="7" t="str">
        <f>IFERROR(IF(U4=$W$1,'Open 2'!F4,""),"")</f>
        <v/>
      </c>
      <c r="X4" s="7" t="str">
        <f>IFERROR(IF(U4=$X$1,'Open 2'!F4,""),"")</f>
        <v/>
      </c>
      <c r="Y4" s="7" t="str">
        <f>IFERROR(IF($U4=$Y$1,'Open 2'!F4,""),"")</f>
        <v/>
      </c>
      <c r="Z4" s="7" t="str">
        <f>IFERROR(IF(U4=$Z$1,'Open 2'!F4,""),"")</f>
        <v/>
      </c>
      <c r="AA4" s="3"/>
      <c r="AB4" s="9">
        <f>AB3+0.5</f>
        <v>15.226000000000001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 t="shared" ref="AP4:AS8" si="1">IF($J$11&lt;=12,$AK4,IF(AND($J$11&gt;12,$J$11&lt;=20),$AL4,IF(AND($J$11&gt;20,$J$11&lt;=40),$AM4,IF(AND($J$11&gt;40,$J$11&lt;=80),$AN4,IF($J$11&gt;80,$AO4,"")))))*AP$9</f>
        <v>57.11999999999999</v>
      </c>
      <c r="AQ4" s="152">
        <f t="shared" si="1"/>
        <v>48.959999999999994</v>
      </c>
      <c r="AR4" s="152">
        <f t="shared" si="1"/>
        <v>32.64</v>
      </c>
      <c r="AS4" s="152">
        <f t="shared" si="1"/>
        <v>24.479999999999997</v>
      </c>
    </row>
    <row r="5" spans="1:46" ht="16.5" thickBot="1">
      <c r="A5" s="18">
        <f>IF(B5="","",Draw!F5)</f>
        <v>4</v>
      </c>
      <c r="B5" s="19" t="str">
        <f>IFERROR(Draw!G5,"")</f>
        <v>Jessica Mueller</v>
      </c>
      <c r="C5" s="19" t="str">
        <f>IFERROR(Draw!H5,"")</f>
        <v>MFR Laughing Xena</v>
      </c>
      <c r="D5" s="54">
        <v>15.872999999999999</v>
      </c>
      <c r="E5" s="92">
        <v>4.0000000000000002E-9</v>
      </c>
      <c r="F5" s="93">
        <f t="shared" si="0"/>
        <v>15.873000004</v>
      </c>
      <c r="G5" s="62" t="str">
        <f>IF(A5="co",VLOOKUP(_xlfn.CONCAT(B5,C5),'Open 1'!S:T,2,FALSE),IF(A5="yco",VLOOKUP(_xlfn.CONCAT(B5,C5),Youth!S:U,2,FALSE),IF(OR(AND(D5&gt;1,D5&lt;1050),D5="nt",D5="",D5="scratch"),"","Not valid")))</f>
        <v/>
      </c>
      <c r="I5" s="82" t="s">
        <v>3</v>
      </c>
      <c r="J5" s="78">
        <f>'Open 2'!AB3</f>
        <v>14.726000000000001</v>
      </c>
      <c r="L5" s="248"/>
      <c r="M5" s="30" t="str">
        <f>IF($J$13&lt;"2","",'Open 2'!AC11)</f>
        <v>2nd</v>
      </c>
      <c r="N5" s="20" t="str">
        <f>IF(M5="","",'Open 2'!AD11)</f>
        <v>Taryn Odens</v>
      </c>
      <c r="O5" s="20" t="str">
        <f>IF(N5="","",'Open 2'!AE11)</f>
        <v>Lady A</v>
      </c>
      <c r="P5" s="41">
        <f>IF(O5="","",'Open 2'!AF11)</f>
        <v>14.736000020000001</v>
      </c>
      <c r="Q5" s="157">
        <f>AG11</f>
        <v>38.08</v>
      </c>
      <c r="U5" s="3" t="str">
        <f>IFERROR(VLOOKUP('Open 2'!F5,$AB$3:$AC$7,2,TRUE),"")</f>
        <v>3D</v>
      </c>
      <c r="V5" s="7" t="str">
        <f>IFERROR(IF(U5=$V$1,'Open 2'!F5,""),"")</f>
        <v/>
      </c>
      <c r="W5" s="7" t="str">
        <f>IFERROR(IF(U5=$W$1,'Open 2'!F5,""),"")</f>
        <v/>
      </c>
      <c r="X5" s="7">
        <f>IFERROR(IF(U5=$X$1,'Open 2'!F5,""),"")</f>
        <v>15.873000004</v>
      </c>
      <c r="Y5" s="7" t="str">
        <f>IFERROR(IF($U5=$Y$1,'Open 2'!F5,""),"")</f>
        <v/>
      </c>
      <c r="Z5" s="7" t="str">
        <f>IFERROR(IF(U5=$Z$1,'Open 2'!F5,""),"")</f>
        <v/>
      </c>
      <c r="AA5" s="3"/>
      <c r="AB5" s="9">
        <f>AB4+0.5</f>
        <v>15.726000000000001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 t="shared" si="1"/>
        <v>38.08</v>
      </c>
      <c r="AQ5" s="152">
        <f t="shared" si="1"/>
        <v>32.64</v>
      </c>
      <c r="AR5" s="152">
        <f t="shared" si="1"/>
        <v>21.760000000000005</v>
      </c>
      <c r="AS5" s="152">
        <f t="shared" si="1"/>
        <v>16.32</v>
      </c>
    </row>
    <row r="6" spans="1:46" ht="16.5" thickBot="1">
      <c r="A6" s="18">
        <f>IF(B6="","",Draw!F6)</f>
        <v>5</v>
      </c>
      <c r="B6" s="19" t="str">
        <f>IFERROR(Draw!G6,"")</f>
        <v>Kami Eilers</v>
      </c>
      <c r="C6" s="19" t="str">
        <f>IFERROR(Draw!H6,"")</f>
        <v>Wally</v>
      </c>
      <c r="D6" s="54">
        <v>15.117000000000001</v>
      </c>
      <c r="E6" s="92">
        <v>5.0000000000000001E-9</v>
      </c>
      <c r="F6" s="93">
        <f t="shared" si="0"/>
        <v>15.117000005000001</v>
      </c>
      <c r="G6" s="62" t="str">
        <f>IF(A6="co",VLOOKUP(_xlfn.CONCAT(B6,C6),'Open 1'!S:T,2,FALSE),IF(A6="yco",VLOOKUP(_xlfn.CONCAT(B6,C6),Youth!S:U,2,FALSE),IF(OR(AND(D6&gt;1,D6&lt;1050),D6="nt",D6="",D6="scratch"),"","Not valid")))</f>
        <v/>
      </c>
      <c r="I6" s="47" t="s">
        <v>4</v>
      </c>
      <c r="J6" s="78">
        <f>'Open 2'!AB4</f>
        <v>15.226000000000001</v>
      </c>
      <c r="L6" s="248"/>
      <c r="M6" s="30" t="str">
        <f>IF($J$13&lt;"3","",'Open 2'!AC12)</f>
        <v/>
      </c>
      <c r="N6" s="20" t="str">
        <f>IF(M6="","",'Open 2'!AD12)</f>
        <v/>
      </c>
      <c r="O6" s="20" t="str">
        <f>IF(N6="","",'Open 2'!AE12)</f>
        <v/>
      </c>
      <c r="P6" s="41" t="str">
        <f>IF(O6="","",'Open 2'!AF12)</f>
        <v/>
      </c>
      <c r="Q6" s="157" t="str">
        <f>AG12</f>
        <v/>
      </c>
      <c r="U6" s="3" t="str">
        <f>IFERROR(VLOOKUP('Open 2'!F6,$AB$3:$AC$7,2,TRUE),"")</f>
        <v>1D</v>
      </c>
      <c r="V6" s="7">
        <f>IFERROR(IF(U6=$V$1,'Open 2'!F6,""),"")</f>
        <v>15.117000005000001</v>
      </c>
      <c r="W6" s="7" t="str">
        <f>IFERROR(IF(U6=$W$1,'Open 2'!F6,""),"")</f>
        <v/>
      </c>
      <c r="X6" s="7" t="str">
        <f>IFERROR(IF(U6=$X$1,'Open 2'!F6,""),"")</f>
        <v/>
      </c>
      <c r="Y6" s="7" t="str">
        <f>IFERROR(IF($U6=$Y$1,'Open 2'!F6,""),"")</f>
        <v/>
      </c>
      <c r="Z6" s="7" t="str">
        <f>IFERROR(IF(U6=$Z$1,'Open 2'!F6,""),"")</f>
        <v/>
      </c>
      <c r="AA6" s="3"/>
      <c r="AB6" s="9">
        <f>IF((COUNTIF('Open 2'!$A$2:$A$286,"&gt;0")+COUNTIF('Open 2'!$A$2:$A$286,"co")+COUNTIF('Open 2'!$A$2:$A$286,"yco"))&gt;=200,AB5+0.5,AB5+1)</f>
        <v>16.725999999999999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 t="shared" si="1"/>
        <v>0</v>
      </c>
      <c r="AQ6" s="152">
        <f t="shared" si="1"/>
        <v>0</v>
      </c>
      <c r="AR6" s="152">
        <f t="shared" si="1"/>
        <v>0</v>
      </c>
      <c r="AS6" s="152">
        <f t="shared" si="1"/>
        <v>0</v>
      </c>
    </row>
    <row r="7" spans="1:46" ht="16.5" thickBot="1">
      <c r="A7" s="18" t="str">
        <f>IF(B7="","",Draw!F7)</f>
        <v/>
      </c>
      <c r="B7" s="19" t="str">
        <f>IFERROR(Draw!G7,"")</f>
        <v/>
      </c>
      <c r="C7" s="19" t="str">
        <f>IFERROR(Draw!H7,"")</f>
        <v/>
      </c>
      <c r="D7" s="145"/>
      <c r="E7" s="92">
        <v>6E-9</v>
      </c>
      <c r="F7" s="93" t="str">
        <f t="shared" si="0"/>
        <v/>
      </c>
      <c r="G7" s="62" t="str">
        <f>IF(A7="co",VLOOKUP(_xlfn.CONCAT(B7,C7),'Open 1'!S:T,2,FALSE),IF(A7="yco",VLOOKUP(_xlfn.CONCAT(B7,C7),Youth!S:U,2,FALSE),IF(OR(AND(D7&gt;1,D7&lt;1050),D7="nt",D7="",D7="scratch"),"","Not valid")))</f>
        <v/>
      </c>
      <c r="I7" s="48" t="s">
        <v>5</v>
      </c>
      <c r="J7" s="78">
        <f>'Open 2'!AB5</f>
        <v>15.726000000000001</v>
      </c>
      <c r="L7" s="248"/>
      <c r="M7" s="30" t="str">
        <f>IF($J$13&lt;"4","",'Open 2'!AC13)</f>
        <v/>
      </c>
      <c r="N7" s="20" t="str">
        <f>IF(M7="","",'Open 2'!AD13)</f>
        <v/>
      </c>
      <c r="O7" s="20" t="str">
        <f>IF(N7="","",'Open 2'!AE13)</f>
        <v/>
      </c>
      <c r="P7" s="41" t="str">
        <f>IF(O7="","",'Open 2'!AF13)</f>
        <v/>
      </c>
      <c r="Q7" s="157" t="str">
        <f>AG13</f>
        <v/>
      </c>
      <c r="U7" s="3" t="str">
        <f>IFERROR(VLOOKUP('Open 2'!F7,$AB$3:$AC$7,2,TRUE),"")</f>
        <v/>
      </c>
      <c r="V7" s="7" t="str">
        <f>IFERROR(IF(U7=$V$1,'Open 2'!F7,""),"")</f>
        <v/>
      </c>
      <c r="W7" s="7" t="str">
        <f>IFERROR(IF(U7=$W$1,'Open 2'!F7,""),"")</f>
        <v/>
      </c>
      <c r="X7" s="7" t="str">
        <f>IFERROR(IF(U7=$X$1,'Open 2'!F7,""),"")</f>
        <v/>
      </c>
      <c r="Y7" s="7" t="str">
        <f>IFERROR(IF($U7=$Y$1,'Open 2'!F7,""),"")</f>
        <v/>
      </c>
      <c r="Z7" s="7" t="str">
        <f>IFERROR(IF(U7=$Z$1,'Open 2'!F7,""),"")</f>
        <v/>
      </c>
      <c r="AA7" s="3"/>
      <c r="AB7" s="10" t="str">
        <f>IF((COUNTIF('Open 2'!$A$2:$A$286,"&gt;0")+COUNTIF('Open 2'!$A$2:$A$286,"co")+COUNTIF('Open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 t="shared" si="1"/>
        <v>0</v>
      </c>
      <c r="AQ7" s="152">
        <f t="shared" si="1"/>
        <v>0</v>
      </c>
      <c r="AR7" s="152">
        <f t="shared" si="1"/>
        <v>0</v>
      </c>
      <c r="AS7" s="152">
        <f t="shared" si="1"/>
        <v>0</v>
      </c>
    </row>
    <row r="8" spans="1:46" ht="16.5" thickBot="1">
      <c r="A8" s="18">
        <f>IF(B8="","",Draw!F8)</f>
        <v>6</v>
      </c>
      <c r="B8" s="19" t="str">
        <f>IFERROR(Draw!G8,"")</f>
        <v>Deb Kruger</v>
      </c>
      <c r="C8" s="19" t="str">
        <f>IFERROR(Draw!H8,"")</f>
        <v>Peptos Pretty Kaidas</v>
      </c>
      <c r="D8" s="53">
        <v>15.02</v>
      </c>
      <c r="E8" s="92">
        <v>6.9999999999999998E-9</v>
      </c>
      <c r="F8" s="93">
        <f t="shared" si="0"/>
        <v>15.020000007</v>
      </c>
      <c r="G8" s="62" t="str">
        <f>IF(A8="co",VLOOKUP(_xlfn.CONCAT(B8,C8),'Open 1'!S:T,2,FALSE),IF(A8="yco",VLOOKUP(_xlfn.CONCAT(B8,C8),Youth!S:U,2,FALSE),IF(OR(AND(D8&gt;1,D8&lt;1050),D8="nt",D8="",D8="scratch"),"","Not valid")))</f>
        <v/>
      </c>
      <c r="I8" s="81" t="s">
        <v>6</v>
      </c>
      <c r="J8" s="79">
        <f>'Open 2'!AB6</f>
        <v>16.725999999999999</v>
      </c>
      <c r="L8" s="249"/>
      <c r="M8" s="45" t="str">
        <f>IF($J$13&lt;"5","",'Open 2'!AC14)</f>
        <v/>
      </c>
      <c r="N8" s="23" t="str">
        <f>IF(M8="","",'Open 2'!AD14)</f>
        <v/>
      </c>
      <c r="O8" s="23" t="str">
        <f>IF(N8="","",'Open 2'!AE14)</f>
        <v/>
      </c>
      <c r="P8" s="46" t="str">
        <f>IF(O8="","",'Open 2'!AF14)</f>
        <v/>
      </c>
      <c r="Q8" s="158" t="str">
        <f>AG14</f>
        <v/>
      </c>
      <c r="U8" s="3" t="str">
        <f>IFERROR(VLOOKUP('Open 2'!F8,$AB$3:$AC$7,2,TRUE),"")</f>
        <v>1D</v>
      </c>
      <c r="V8" s="7">
        <f>IFERROR(IF(U8=$V$1,'Open 2'!F8,""),"")</f>
        <v>15.020000007</v>
      </c>
      <c r="W8" s="7" t="str">
        <f>IFERROR(IF(U8=$W$1,'Open 2'!F8,""),"")</f>
        <v/>
      </c>
      <c r="X8" s="7" t="str">
        <f>IFERROR(IF(U8=$X$1,'Open 2'!F8,""),"")</f>
        <v/>
      </c>
      <c r="Y8" s="7" t="str">
        <f>IFERROR(IF($U8=$Y$1,'Open 2'!F8,""),"")</f>
        <v/>
      </c>
      <c r="Z8" s="7" t="str">
        <f>IFERROR(IF(U8=$Z$1,'Open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 t="shared" si="1"/>
        <v>0</v>
      </c>
      <c r="AQ8" s="152">
        <f t="shared" si="1"/>
        <v>0</v>
      </c>
      <c r="AR8" s="152">
        <f t="shared" si="1"/>
        <v>0</v>
      </c>
      <c r="AS8" s="152">
        <f t="shared" si="1"/>
        <v>0</v>
      </c>
    </row>
    <row r="9" spans="1:46" ht="16.5" thickBot="1">
      <c r="A9" s="18">
        <f>IF(B9="","",Draw!F9)</f>
        <v>7</v>
      </c>
      <c r="B9" s="19" t="str">
        <f>IFERROR(Draw!G9,"")</f>
        <v>Josey Fey</v>
      </c>
      <c r="C9" s="19" t="str">
        <f>IFERROR(Draw!H9,"")</f>
        <v>O So Country</v>
      </c>
      <c r="D9" s="52">
        <v>15.695</v>
      </c>
      <c r="E9" s="92">
        <v>8.0000000000000005E-9</v>
      </c>
      <c r="F9" s="93">
        <f t="shared" si="0"/>
        <v>15.695000008000001</v>
      </c>
      <c r="G9" s="62" t="str">
        <f>IF(A9="co",VLOOKUP(_xlfn.CONCAT(B9,C9),'Open 1'!S:T,2,FALSE),IF(A9="yco",VLOOKUP(_xlfn.CONCAT(B9,C9),Youth!S:U,2,FALSE),IF(OR(AND(D9&gt;1,D9&lt;1050),D9="nt",D9="",D9="scratch"),"","Not valid")))</f>
        <v/>
      </c>
      <c r="I9" s="80" t="s">
        <v>13</v>
      </c>
      <c r="J9" s="79" t="str">
        <f>'Open 2'!AB7</f>
        <v>-</v>
      </c>
      <c r="K9" s="24"/>
      <c r="L9" s="34"/>
      <c r="M9" s="37"/>
      <c r="N9" s="26"/>
      <c r="O9" s="26"/>
      <c r="P9" s="38"/>
      <c r="Q9" s="159"/>
      <c r="U9" s="3" t="str">
        <f>IFERROR(VLOOKUP('Open 2'!F9,$AB$3:$AC$7,2,TRUE),"")</f>
        <v>2D</v>
      </c>
      <c r="V9" s="7" t="str">
        <f>IFERROR(IF(U9=$V$1,'Open 2'!F9,""),"")</f>
        <v/>
      </c>
      <c r="W9" s="7">
        <f>IFERROR(IF(U9=$W$1,'Open 2'!F9,""),"")</f>
        <v>15.695000008000001</v>
      </c>
      <c r="X9" s="7" t="str">
        <f>IFERROR(IF(U9=$X$1,'Open 2'!F9,""),"")</f>
        <v/>
      </c>
      <c r="Y9" s="7" t="str">
        <f>IFERROR(IF($U9=$Y$1,'Open 2'!F9,""),"")</f>
        <v/>
      </c>
      <c r="Z9" s="7" t="str">
        <f>IFERROR(IF(U9=$Z$1,'Open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95.199999999999989</v>
      </c>
      <c r="AQ9" s="151">
        <f>AQ2*$AN$12</f>
        <v>81.599999999999994</v>
      </c>
      <c r="AR9" s="151">
        <f>AR2*$AN$12</f>
        <v>54.400000000000006</v>
      </c>
      <c r="AS9" s="151">
        <f>AS2*$AN$12</f>
        <v>40.799999999999997</v>
      </c>
    </row>
    <row r="10" spans="1:46" ht="16.5" thickBot="1">
      <c r="A10" s="18">
        <f>IF(B10="","",Draw!F10)</f>
        <v>8</v>
      </c>
      <c r="B10" s="19" t="str">
        <f>IFERROR(Draw!G10,"")</f>
        <v>Hatty Fey</v>
      </c>
      <c r="C10" s="19" t="str">
        <f>IFERROR(Draw!H10,"")</f>
        <v>Whitchs Taboo</v>
      </c>
      <c r="D10" s="51">
        <v>15.218</v>
      </c>
      <c r="E10" s="92">
        <v>8.9999999999999995E-9</v>
      </c>
      <c r="F10" s="93">
        <f t="shared" si="0"/>
        <v>15.218000009000001</v>
      </c>
      <c r="G10" s="62" t="str">
        <f>IF(A10="co",VLOOKUP(_xlfn.CONCAT(B10,C10),'Open 1'!S:T,2,FALSE),IF(A10="yco",VLOOKUP(_xlfn.CONCAT(B10,C10),Youth!S:U,2,FALSE),IF(OR(AND(D10&gt;1,D10&lt;1050),D10="nt",D10="",D10="scratch"),"","Not valid")))</f>
        <v/>
      </c>
      <c r="I10" s="170"/>
      <c r="J10" s="62"/>
      <c r="K10" s="50">
        <v>1</v>
      </c>
      <c r="L10" s="250" t="s">
        <v>4</v>
      </c>
      <c r="M10" s="39" t="str">
        <f>'Open 2'!AC16</f>
        <v>1st</v>
      </c>
      <c r="N10" s="18" t="str">
        <f>'Open 2'!AD16</f>
        <v>Kailey Deknikker</v>
      </c>
      <c r="O10" s="18" t="str">
        <f>'Open 2'!AE16</f>
        <v>Rocket</v>
      </c>
      <c r="P10" s="40">
        <f>'Open 2'!AF16</f>
        <v>15.286000002</v>
      </c>
      <c r="Q10" s="156">
        <f>AG16</f>
        <v>48.959999999999994</v>
      </c>
      <c r="U10" s="3" t="str">
        <f>IFERROR(VLOOKUP('Open 2'!F10,$AB$3:$AC$7,2,TRUE),"")</f>
        <v>1D</v>
      </c>
      <c r="V10" s="7">
        <f>IFERROR(IF(U10=$V$1,'Open 2'!F10,""),"")</f>
        <v>15.218000009000001</v>
      </c>
      <c r="W10" s="7" t="str">
        <f>IFERROR(IF(U10=$W$1,'Open 2'!F10,""),"")</f>
        <v/>
      </c>
      <c r="X10" s="7" t="str">
        <f>IFERROR(IF(U10=$X$1,'Open 2'!F10,""),"")</f>
        <v/>
      </c>
      <c r="Y10" s="7" t="str">
        <f>IFERROR(IF($U10=$Y$1,'Open 2'!F10,""),"")</f>
        <v/>
      </c>
      <c r="Z10" s="7" t="str">
        <f>IFERROR(IF(U10=$Z$1,'Open 2'!F10,""),"")</f>
        <v/>
      </c>
      <c r="AA10" s="3" t="s">
        <v>20</v>
      </c>
      <c r="AB10" s="256" t="s">
        <v>3</v>
      </c>
      <c r="AC10" s="64" t="str">
        <f>IF(AD10="-","-",AA10)</f>
        <v>1st</v>
      </c>
      <c r="AD10" s="64" t="str">
        <f>IFERROR(INDEX('Open 2'!B:F,MATCH(AF10,'Open 2'!$F:$F,0),1),"-")</f>
        <v>Aubrey Moody</v>
      </c>
      <c r="AE10" s="64" t="str">
        <f>IFERROR(INDEX('Open 2'!$B:$F,MATCH(AF10,'Open 2'!$F:$F,0),2),"-")</f>
        <v>RU Toasted</v>
      </c>
      <c r="AF10" s="7">
        <f>IFERROR(SMALL($V$2:$V$286,AH10),"-")</f>
        <v>14.726000001000001</v>
      </c>
      <c r="AG10" s="153">
        <f>IF(AP4&gt;0,AP4,"")</f>
        <v>57.11999999999999</v>
      </c>
      <c r="AH10">
        <v>1</v>
      </c>
      <c r="AI10"/>
      <c r="AJ10"/>
      <c r="AK10" s="238" t="s">
        <v>75</v>
      </c>
      <c r="AL10" s="238"/>
      <c r="AM10" s="238"/>
      <c r="AN10" s="17">
        <f>J11</f>
        <v>17</v>
      </c>
    </row>
    <row r="11" spans="1:46" ht="16.5" thickBot="1">
      <c r="A11" s="18">
        <f>IF(B11="","",Draw!F11)</f>
        <v>9</v>
      </c>
      <c r="B11" s="19" t="str">
        <f>IFERROR(Draw!G11,"")</f>
        <v>Brandy Holzer</v>
      </c>
      <c r="C11" s="19" t="str">
        <f>IFERROR(Draw!H11,"")</f>
        <v>Six</v>
      </c>
      <c r="D11" s="52">
        <v>915.32899999999995</v>
      </c>
      <c r="E11" s="92">
        <v>1E-8</v>
      </c>
      <c r="F11" s="93">
        <f t="shared" si="0"/>
        <v>915.32900000999996</v>
      </c>
      <c r="G11" s="62" t="str">
        <f>IF(A11="co",VLOOKUP(_xlfn.CONCAT(B11,C11),'Open 1'!S:T,2,FALSE),IF(A11="yco",VLOOKUP(_xlfn.CONCAT(B11,C11),Youth!S:U,2,FALSE),IF(OR(AND(D11&gt;1,D11&lt;1050),D11="nt",D11="",D11="scratch"),"","Not valid")))</f>
        <v/>
      </c>
      <c r="H11" s="245" t="s">
        <v>77</v>
      </c>
      <c r="I11" s="246"/>
      <c r="J11" s="189">
        <f>COUNTIF('Open 2'!$A$2:$A$286,"&gt;0")+COUNTIF('Open 2'!$A$2:$A$286,"co")+COUNTIF('Open 2'!$A$2:$A$286,"yco")-COUNTIF(D2:D286,"scratch")</f>
        <v>17</v>
      </c>
      <c r="K11" s="50">
        <v>2</v>
      </c>
      <c r="L11" s="251"/>
      <c r="M11" s="30" t="str">
        <f>IF($J$13&lt;"2","",'Open 2'!AC17)</f>
        <v>2nd</v>
      </c>
      <c r="N11" s="20" t="str">
        <f>IF(M11="","",'Open 2'!AD17)</f>
        <v>Aubrey Moody</v>
      </c>
      <c r="O11" s="20" t="str">
        <f>IF(N11="","",'Open 2'!AE17)</f>
        <v>Shaker</v>
      </c>
      <c r="P11" s="41">
        <f>IF(O11="","",'Open 2'!AF17)</f>
        <v>15.464000021</v>
      </c>
      <c r="Q11" s="157">
        <f>AG17</f>
        <v>32.64</v>
      </c>
      <c r="U11" s="3" t="str">
        <f>IFERROR(VLOOKUP('Open 2'!F11,$AB$3:$AC$7,2,TRUE),"")</f>
        <v>4D</v>
      </c>
      <c r="V11" s="7" t="str">
        <f>IFERROR(IF(U11=$V$1,'Open 2'!F11,""),"")</f>
        <v/>
      </c>
      <c r="W11" s="7" t="str">
        <f>IFERROR(IF(U11=$W$1,'Open 2'!F11,""),"")</f>
        <v/>
      </c>
      <c r="X11" s="7" t="str">
        <f>IFERROR(IF(U11=$X$1,'Open 2'!F11,""),"")</f>
        <v/>
      </c>
      <c r="Y11" s="7">
        <f>IFERROR(IF($U11=$Y$1,'Open 2'!F11,""),"")</f>
        <v>915.32900000999996</v>
      </c>
      <c r="Z11" s="7" t="str">
        <f>IFERROR(IF(U11=$Z$1,'Open 2'!F11,""),"")</f>
        <v/>
      </c>
      <c r="AA11" s="3" t="s">
        <v>21</v>
      </c>
      <c r="AB11" s="234"/>
      <c r="AC11" s="64" t="str">
        <f>IF(AD11="-","-",AA11)</f>
        <v>2nd</v>
      </c>
      <c r="AD11" s="64" t="str">
        <f>IFERROR(INDEX('Open 2'!B:F,MATCH(AF11,'Open 2'!$F:$F,0),1),"-")</f>
        <v>Taryn Odens</v>
      </c>
      <c r="AE11" s="64" t="str">
        <f>IFERROR(INDEX('Open 2'!$B:$F,MATCH(AF11,'Open 2'!$F:$F,0),2),"-")</f>
        <v>Lady A</v>
      </c>
      <c r="AF11" s="7">
        <f>IFERROR(SMALL($V$2:$V$286,AH11),"-")</f>
        <v>14.736000020000001</v>
      </c>
      <c r="AG11" s="153">
        <f>IF(AP5&gt;0,AP5,"")</f>
        <v>38.08</v>
      </c>
      <c r="AH11">
        <v>2</v>
      </c>
      <c r="AI11"/>
      <c r="AJ11"/>
      <c r="AK11" s="238" t="s">
        <v>76</v>
      </c>
      <c r="AL11" s="238"/>
      <c r="AM11" s="238"/>
      <c r="AN11" s="151">
        <v>16</v>
      </c>
    </row>
    <row r="12" spans="1:46" ht="16.5" thickBot="1">
      <c r="A12" s="18">
        <f>IF(B12="","",Draw!F12)</f>
        <v>10</v>
      </c>
      <c r="B12" s="19" t="str">
        <f>IFERROR(Draw!G12,"")</f>
        <v>Natalie Hieronimus</v>
      </c>
      <c r="C12" s="19" t="str">
        <f>IFERROR(Draw!H12,"")</f>
        <v>SH Chrome Ta Fame "Jet"</v>
      </c>
      <c r="D12" s="54">
        <v>17.021999999999998</v>
      </c>
      <c r="E12" s="92">
        <v>1.0999999999999999E-8</v>
      </c>
      <c r="F12" s="93">
        <f t="shared" si="0"/>
        <v>17.022000010999999</v>
      </c>
      <c r="G12" s="62" t="str">
        <f>IF(A12="co",VLOOKUP(_xlfn.CONCAT(B12,C12),'Open 1'!S:T,2,FALSE),IF(A12="yco",VLOOKUP(_xlfn.CONCAT(B12,C12),Youth!S:U,2,FALSE),IF(OR(AND(D12&gt;1,D12&lt;1050),D12="nt",D12="",D12="scratch"),"","Not valid")))</f>
        <v/>
      </c>
      <c r="K12" s="50">
        <v>3</v>
      </c>
      <c r="L12" s="251"/>
      <c r="M12" s="30" t="str">
        <f>IF($J$13&lt;"3","",'Open 2'!AC18)</f>
        <v/>
      </c>
      <c r="N12" s="20" t="str">
        <f>IF(M12="","",'Open 2'!AD18)</f>
        <v/>
      </c>
      <c r="O12" s="20" t="str">
        <f>IF(N12="","",'Open 2'!AE18)</f>
        <v/>
      </c>
      <c r="P12" s="41" t="str">
        <f>IF(O12="","",'Open 2'!AF18)</f>
        <v/>
      </c>
      <c r="Q12" s="157" t="str">
        <f>AG18</f>
        <v/>
      </c>
      <c r="U12" s="3" t="str">
        <f>IFERROR(VLOOKUP('Open 2'!F12,$AB$3:$AC$7,2,TRUE),"")</f>
        <v>4D</v>
      </c>
      <c r="V12" s="7" t="str">
        <f>IFERROR(IF(U12=$V$1,'Open 2'!F12,""),"")</f>
        <v/>
      </c>
      <c r="W12" s="7" t="str">
        <f>IFERROR(IF(U12=$W$1,'Open 2'!F12,""),"")</f>
        <v/>
      </c>
      <c r="X12" s="7" t="str">
        <f>IFERROR(IF(U12=$X$1,'Open 2'!F12,""),"")</f>
        <v/>
      </c>
      <c r="Y12" s="7">
        <f>IFERROR(IF($U12=$Y$1,'Open 2'!F12,""),"")</f>
        <v>17.022000010999999</v>
      </c>
      <c r="Z12" s="7" t="str">
        <f>IFERROR(IF(U12=$Z$1,'Open 2'!F12,""),"")</f>
        <v/>
      </c>
      <c r="AA12" s="3" t="s">
        <v>24</v>
      </c>
      <c r="AB12" s="234"/>
      <c r="AC12" s="64" t="str">
        <f>IF(AD12="-","-",AA12)</f>
        <v>3rd</v>
      </c>
      <c r="AD12" s="64" t="str">
        <f>IFERROR(INDEX('Open 2'!B:F,MATCH(AF12,'Open 2'!$F:$F,0),1),"-")</f>
        <v>Kensey Roemen</v>
      </c>
      <c r="AE12" s="64" t="str">
        <f>IFERROR(INDEX('Open 2'!$B:$F,MATCH(AF12,'Open 2'!$F:$F,0),2),"-")</f>
        <v>BR SNIPPYSGOGODRIFT</v>
      </c>
      <c r="AF12" s="7">
        <f>IFERROR(SMALL($V$2:$V$286,AH12),"-")</f>
        <v>14.837000003</v>
      </c>
      <c r="AG12" s="153" t="str">
        <f>IF(AP6&gt;0,AP6,"")</f>
        <v/>
      </c>
      <c r="AH12">
        <v>3</v>
      </c>
      <c r="AI12"/>
      <c r="AJ12"/>
      <c r="AK12" s="238" t="s">
        <v>79</v>
      </c>
      <c r="AL12" s="238"/>
      <c r="AM12" s="238"/>
      <c r="AN12" s="151">
        <f>(AN10*AN11)+J3</f>
        <v>272</v>
      </c>
    </row>
    <row r="13" spans="1:46" ht="16.5" thickBot="1">
      <c r="A13" s="18" t="str">
        <f>IF(B13="","",Draw!F13)</f>
        <v/>
      </c>
      <c r="B13" s="19" t="str">
        <f>IFERROR(Draw!G13,"")</f>
        <v/>
      </c>
      <c r="C13" s="19" t="str">
        <f>IFERROR(Draw!H13,"")</f>
        <v/>
      </c>
      <c r="D13" s="145"/>
      <c r="E13" s="92">
        <v>1.2E-8</v>
      </c>
      <c r="F13" s="93" t="str">
        <f t="shared" si="0"/>
        <v/>
      </c>
      <c r="G13" s="62" t="str">
        <f>IF(A13="co",VLOOKUP(_xlfn.CONCAT(B13,C13),'Open 1'!S:T,2,FALSE),IF(A13="yco",VLOOKUP(_xlfn.CONCAT(B13,C13),Youth!S:U,2,FALSE),IF(OR(AND(D13&gt;1,D13&lt;1050),D13="nt",D13="",D13="scratch"),"","Not valid")))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2</v>
      </c>
      <c r="K13" s="50">
        <v>4</v>
      </c>
      <c r="L13" s="251"/>
      <c r="M13" s="30" t="str">
        <f>IF($J$13&lt;"4","",'Open 2'!AC19)</f>
        <v/>
      </c>
      <c r="N13" s="20" t="str">
        <f>IF(M13="","",'Open 2'!AD19)</f>
        <v/>
      </c>
      <c r="O13" s="20" t="str">
        <f>IF(N13="","",'Open 2'!AE19)</f>
        <v/>
      </c>
      <c r="P13" s="41" t="str">
        <f>IF(O13="","",'Open 2'!AF19)</f>
        <v/>
      </c>
      <c r="Q13" s="157" t="str">
        <f>AG19</f>
        <v/>
      </c>
      <c r="U13" s="3" t="str">
        <f>IFERROR(VLOOKUP('Open 2'!F13,$AB$3:$AC$7,2,TRUE),"")</f>
        <v/>
      </c>
      <c r="V13" s="7" t="str">
        <f>IFERROR(IF(U13=$V$1,'Open 2'!F13,""),"")</f>
        <v/>
      </c>
      <c r="W13" s="7" t="str">
        <f>IFERROR(IF(U13=$W$1,'Open 2'!F13,""),"")</f>
        <v/>
      </c>
      <c r="X13" s="7" t="str">
        <f>IFERROR(IF(U13=$X$1,'Open 2'!F13,""),"")</f>
        <v/>
      </c>
      <c r="Y13" s="7" t="str">
        <f>IFERROR(IF($U13=$Y$1,'Open 2'!F13,""),"")</f>
        <v/>
      </c>
      <c r="Z13" s="7" t="str">
        <f>IFERROR(IF(U13=$Z$1,'Open 2'!F13,""),"")</f>
        <v/>
      </c>
      <c r="AA13" s="3" t="s">
        <v>25</v>
      </c>
      <c r="AB13" s="234"/>
      <c r="AC13" s="64" t="str">
        <f>IF(AD13="-","-",AA13)</f>
        <v>4th</v>
      </c>
      <c r="AD13" s="64" t="str">
        <f>IFERROR(INDEX('Open 2'!B:F,MATCH(AF13,'Open 2'!$F:$F,0),1),"-")</f>
        <v>Deb Kruger</v>
      </c>
      <c r="AE13" s="64" t="str">
        <f>IFERROR(INDEX('Open 2'!$B:$F,MATCH(AF13,'Open 2'!$F:$F,0),2),"-")</f>
        <v>Peptos Pretty Kaidas</v>
      </c>
      <c r="AF13" s="7">
        <f>IFERROR(SMALL($V$2:$V$286,AH13),"-")</f>
        <v>15.020000007</v>
      </c>
      <c r="AG13" s="153" t="str">
        <f>IF(AP7&gt;0,AP7,"")</f>
        <v/>
      </c>
      <c r="AH13">
        <v>4</v>
      </c>
      <c r="AI13"/>
      <c r="AJ13"/>
      <c r="AK13" s="238" t="s">
        <v>10</v>
      </c>
      <c r="AL13" s="238"/>
      <c r="AM13" s="238"/>
      <c r="AN13" s="151">
        <f>AN12*AT2</f>
        <v>271.99999999999994</v>
      </c>
    </row>
    <row r="14" spans="1:46" ht="16.5" thickBot="1">
      <c r="A14" s="18">
        <f>IF(B14="","",Draw!F14)</f>
        <v>11</v>
      </c>
      <c r="B14" s="19" t="str">
        <f>IFERROR(Draw!G14,"")</f>
        <v>Michelle Hodne</v>
      </c>
      <c r="C14" s="19" t="str">
        <f>IFERROR(Draw!H14,"")</f>
        <v>Uno Sonita Olena</v>
      </c>
      <c r="D14" s="51">
        <v>15.602</v>
      </c>
      <c r="E14" s="92">
        <v>1.3000000000000001E-8</v>
      </c>
      <c r="F14" s="93">
        <f t="shared" si="0"/>
        <v>15.602000013</v>
      </c>
      <c r="G14" s="62" t="str">
        <f>IF(A14="co",VLOOKUP(_xlfn.CONCAT(B14,C14),'Open 1'!S:T,2,FALSE),IF(A14="yco",VLOOKUP(_xlfn.CONCAT(B14,C14),Youth!S:U,2,FALSE),IF(OR(AND(D14&gt;1,D14&lt;1050),D14="nt",D14="",D14="scratch"),"","Not valid")))</f>
        <v/>
      </c>
      <c r="K14" s="50">
        <v>5</v>
      </c>
      <c r="L14" s="252"/>
      <c r="M14" s="42" t="str">
        <f>IF($J$13&lt;"5","",'Open 2'!AC20)</f>
        <v/>
      </c>
      <c r="N14" s="20" t="str">
        <f>IF(M14="","",'Open 2'!AD20)</f>
        <v/>
      </c>
      <c r="O14" s="20" t="str">
        <f>IF(N14="","",'Open 2'!AE20)</f>
        <v/>
      </c>
      <c r="P14" s="41" t="str">
        <f>IF(O14="","",'Open 2'!AF20)</f>
        <v/>
      </c>
      <c r="Q14" s="160" t="str">
        <f>AG20</f>
        <v/>
      </c>
      <c r="U14" s="3" t="str">
        <f>IFERROR(VLOOKUP('Open 2'!F14,$AB$3:$AC$7,2,TRUE),"")</f>
        <v>2D</v>
      </c>
      <c r="V14" s="7" t="str">
        <f>IFERROR(IF(U14=$V$1,'Open 2'!F14,""),"")</f>
        <v/>
      </c>
      <c r="W14" s="7">
        <f>IFERROR(IF(U14=$W$1,'Open 2'!F14,""),"")</f>
        <v>15.602000013</v>
      </c>
      <c r="X14" s="7" t="str">
        <f>IFERROR(IF(U14=$X$1,'Open 2'!F14,""),"")</f>
        <v/>
      </c>
      <c r="Y14" s="7" t="str">
        <f>IFERROR(IF($U14=$Y$1,'Open 2'!F14,""),"")</f>
        <v/>
      </c>
      <c r="Z14" s="7" t="str">
        <f>IFERROR(IF(U14=$Z$1,'Open 2'!F14,""),"")</f>
        <v/>
      </c>
      <c r="AA14" s="3" t="s">
        <v>26</v>
      </c>
      <c r="AB14" s="234"/>
      <c r="AC14" s="64" t="str">
        <f>IF(AD14="-","-",AA14)</f>
        <v>5th</v>
      </c>
      <c r="AD14" s="64" t="str">
        <f>IFERROR(INDEX('Open 2'!B:F,MATCH(AF14,'Open 2'!$F:$F,0),1),"-")</f>
        <v>Kami Eilers</v>
      </c>
      <c r="AE14" s="64" t="str">
        <f>IFERROR(INDEX('Open 2'!$B:$F,MATCH(AF14,'Open 2'!$F:$F,0),2),"-")</f>
        <v>Wally</v>
      </c>
      <c r="AF14" s="7">
        <f>IFERROR(SMALL($V$2:$V$286,AH14),"-")</f>
        <v>15.117000005000001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>
        <f>IF(B15="","",Draw!F15)</f>
        <v>12</v>
      </c>
      <c r="B15" s="19" t="str">
        <f>IFERROR(Draw!G15,"")</f>
        <v>Staci Bungard</v>
      </c>
      <c r="C15" s="19" t="str">
        <f>IFERROR(Draw!H15,"")</f>
        <v>Chicks Alive N Dashn</v>
      </c>
      <c r="D15" s="56">
        <v>16.925000000000001</v>
      </c>
      <c r="E15" s="92">
        <v>1.4E-8</v>
      </c>
      <c r="F15" s="93">
        <f t="shared" si="0"/>
        <v>16.925000014000002</v>
      </c>
      <c r="G15" s="62" t="str">
        <f>IF(A15="co",VLOOKUP(_xlfn.CONCAT(B15,C15),'Open 1'!S:T,2,FALSE),IF(A15="yco",VLOOKUP(_xlfn.CONCAT(B15,C15),Youth!S:U,2,FALSE),IF(OR(AND(D15&gt;1,D15&lt;1050),D15="nt",D15="",D15="scratch"),"","Not valid")))</f>
        <v/>
      </c>
      <c r="I15" s="236" t="s">
        <v>27</v>
      </c>
      <c r="J15" s="237"/>
      <c r="K15" s="50"/>
      <c r="L15" s="34"/>
      <c r="M15" s="43"/>
      <c r="N15" s="22"/>
      <c r="O15" s="22"/>
      <c r="P15" s="44"/>
      <c r="Q15" s="159"/>
      <c r="U15" s="3" t="str">
        <f>IFERROR(VLOOKUP('Open 2'!F15,$AB$3:$AC$7,2,TRUE),"")</f>
        <v>4D</v>
      </c>
      <c r="V15" s="7" t="str">
        <f>IFERROR(IF(U15=$V$1,'Open 2'!F15,""),"")</f>
        <v/>
      </c>
      <c r="W15" s="7" t="str">
        <f>IFERROR(IF(U15=$W$1,'Open 2'!F15,""),"")</f>
        <v/>
      </c>
      <c r="X15" s="7" t="str">
        <f>IFERROR(IF(U15=$X$1,'Open 2'!F15,""),"")</f>
        <v/>
      </c>
      <c r="Y15" s="7">
        <f>IFERROR(IF($U15=$Y$1,'Open 2'!F15,""),"")</f>
        <v>16.925000014000002</v>
      </c>
      <c r="Z15" s="7" t="str">
        <f>IFERROR(IF(U15=$Z$1,'Open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>
      <c r="A16" s="18">
        <f>IF(B16="","",Draw!F16)</f>
        <v>13</v>
      </c>
      <c r="B16" s="19" t="str">
        <f>IFERROR(Draw!G16,"")</f>
        <v>Makayla Cross</v>
      </c>
      <c r="C16" s="19" t="str">
        <f>IFERROR(Draw!H16,"")</f>
        <v>Destiny</v>
      </c>
      <c r="D16" s="52">
        <v>922.82100000000003</v>
      </c>
      <c r="E16" s="92">
        <v>1.4999999999999999E-8</v>
      </c>
      <c r="F16" s="93">
        <f t="shared" si="0"/>
        <v>922.82100001499998</v>
      </c>
      <c r="G16" s="62" t="str">
        <f>IF(A16="co",VLOOKUP(_xlfn.CONCAT(B16,C16),'Open 1'!S:T,2,FALSE),IF(A16="yco",VLOOKUP(_xlfn.CONCAT(B16,C16),Youth!S:U,2,FALSE),IF(OR(AND(D16&gt;1,D16&lt;1050),D16="nt",D16="",D16="scratch"),"","Not valid")))</f>
        <v/>
      </c>
      <c r="I16" s="119" t="s">
        <v>30</v>
      </c>
      <c r="J16" s="117" t="s">
        <v>28</v>
      </c>
      <c r="L16" s="239" t="s">
        <v>5</v>
      </c>
      <c r="M16" s="39" t="str">
        <f>'Open 2'!AC22</f>
        <v>1st</v>
      </c>
      <c r="N16" s="18" t="str">
        <f>'Open 2'!AD22</f>
        <v>Jessica Mueller</v>
      </c>
      <c r="O16" s="18" t="str">
        <f>'Open 2'!AE22</f>
        <v>MFR Laughing Xena</v>
      </c>
      <c r="P16" s="40">
        <f>'Open 2'!AF22</f>
        <v>15.873000004</v>
      </c>
      <c r="Q16" s="156">
        <f>AG22</f>
        <v>32.64</v>
      </c>
      <c r="U16" s="3" t="str">
        <f>IFERROR(VLOOKUP('Open 2'!F16,$AB$3:$AC$7,2,TRUE),"")</f>
        <v>4D</v>
      </c>
      <c r="V16" s="7" t="str">
        <f>IFERROR(IF(U16=$V$1,'Open 2'!F16,""),"")</f>
        <v/>
      </c>
      <c r="W16" s="7" t="str">
        <f>IFERROR(IF(U16=$W$1,'Open 2'!F16,""),"")</f>
        <v/>
      </c>
      <c r="X16" s="7" t="str">
        <f>IFERROR(IF(U16=$X$1,'Open 2'!F16,""),"")</f>
        <v/>
      </c>
      <c r="Y16" s="7">
        <f>IFERROR(IF($U16=$Y$1,'Open 2'!F16,""),"")</f>
        <v>922.82100001499998</v>
      </c>
      <c r="Z16" s="7" t="str">
        <f>IFERROR(IF(U16=$Z$1,'Open 2'!F16,""),"")</f>
        <v/>
      </c>
      <c r="AA16" s="3" t="s">
        <v>20</v>
      </c>
      <c r="AB16" s="234" t="s">
        <v>4</v>
      </c>
      <c r="AC16" s="16" t="str">
        <f>IF(AD16="-","-",AA16)</f>
        <v>1st</v>
      </c>
      <c r="AD16" s="16" t="str">
        <f>IFERROR(INDEX('Open 2'!B:F,MATCH(AF16,'Open 2'!F:F,0),1),"-")</f>
        <v>Kailey Deknikker</v>
      </c>
      <c r="AE16" s="16" t="str">
        <f>IFERROR(INDEX('Open 2'!B:F,MATCH(AF16,'Open 2'!F:F,0),2),"-")</f>
        <v>Rocket</v>
      </c>
      <c r="AF16" s="4">
        <f>IFERROR(SMALL($W$2:$W$286,AH16),"-")</f>
        <v>15.286000002</v>
      </c>
      <c r="AG16" s="154">
        <f>IF(AQ4&gt;0,AQ4,"")</f>
        <v>48.959999999999994</v>
      </c>
      <c r="AH16">
        <v>1</v>
      </c>
      <c r="AI16"/>
      <c r="AJ16"/>
    </row>
    <row r="17" spans="1:36">
      <c r="A17" s="18">
        <f>IF(B17="","",Draw!F17)</f>
        <v>14</v>
      </c>
      <c r="B17" s="19" t="str">
        <f>IFERROR(Draw!G17,"")</f>
        <v>Marda Olson</v>
      </c>
      <c r="C17" s="19" t="str">
        <f>IFERROR(Draw!H17,"")</f>
        <v>Louis</v>
      </c>
      <c r="D17" s="52" t="s">
        <v>71</v>
      </c>
      <c r="E17" s="92">
        <v>1.6000000000000001E-8</v>
      </c>
      <c r="F17" s="93">
        <f t="shared" si="0"/>
        <v>3000.0000000159998</v>
      </c>
      <c r="G17" s="62" t="str">
        <f>IF(A17="co",VLOOKUP(_xlfn.CONCAT(B17,C17),'Open 1'!S:T,2,FALSE),IF(A17="yco",VLOOKUP(_xlfn.CONCAT(B17,C17),Youth!S:U,2,FALSE),IF(OR(AND(D17&gt;1,D17&lt;1050),D17="nt",D17="",D17="scratch"),"","Not valid")))</f>
        <v/>
      </c>
      <c r="I17" s="119" t="s">
        <v>31</v>
      </c>
      <c r="J17" s="117" t="s">
        <v>29</v>
      </c>
      <c r="L17" s="240"/>
      <c r="M17" s="30" t="str">
        <f>IF($J$13&lt;"2","",'Open 2'!AC23)</f>
        <v>2nd</v>
      </c>
      <c r="N17" s="20" t="str">
        <f>IF(M17="","",'Open 2'!AD23)</f>
        <v>Joslyn Deknikker</v>
      </c>
      <c r="O17" s="20" t="str">
        <f>IF(N17="","",'Open 2'!AE23)</f>
        <v>Hooey</v>
      </c>
      <c r="P17" s="41">
        <f>IF(O17="","",'Open 2'!AF23)</f>
        <v>16.226000017</v>
      </c>
      <c r="Q17" s="157">
        <f>AG23</f>
        <v>21.760000000000005</v>
      </c>
      <c r="U17" s="3" t="str">
        <f>IFERROR(VLOOKUP('Open 2'!F17,$AB$3:$AC$7,2,TRUE),"")</f>
        <v>4D</v>
      </c>
      <c r="V17" s="7" t="str">
        <f>IFERROR(IF(U17=$V$1,'Open 2'!F17,""),"")</f>
        <v/>
      </c>
      <c r="W17" s="7" t="str">
        <f>IFERROR(IF(U17=$W$1,'Open 2'!F17,""),"")</f>
        <v/>
      </c>
      <c r="X17" s="7" t="str">
        <f>IFERROR(IF(U17=$X$1,'Open 2'!F17,""),"")</f>
        <v/>
      </c>
      <c r="Y17" s="7">
        <f>IFERROR(IF($U17=$Y$1,'Open 2'!F17,""),"")</f>
        <v>3000.0000000159998</v>
      </c>
      <c r="Z17" s="7" t="str">
        <f>IFERROR(IF(U17=$Z$1,'Open 2'!F17,""),"")</f>
        <v/>
      </c>
      <c r="AA17" s="3" t="s">
        <v>21</v>
      </c>
      <c r="AB17" s="234"/>
      <c r="AC17" s="16" t="str">
        <f>IF(AD17="-","-",AA17)</f>
        <v>2nd</v>
      </c>
      <c r="AD17" s="16" t="str">
        <f>IFERROR(INDEX('Open 2'!B:F,MATCH(AF17,'Open 2'!F:F,0),1),"-")</f>
        <v>Aubrey Moody</v>
      </c>
      <c r="AE17" s="16" t="str">
        <f>IFERROR(INDEX('Open 2'!B:F,MATCH(AF17,'Open 2'!F:F,0),2),"-")</f>
        <v>Shaker</v>
      </c>
      <c r="AF17" s="4">
        <f>IFERROR(SMALL($W$2:$W$286,AH17),"-")</f>
        <v>15.464000021</v>
      </c>
      <c r="AG17" s="154">
        <f>IF(AQ5&gt;0,AQ5,"")</f>
        <v>32.64</v>
      </c>
      <c r="AH17">
        <v>2</v>
      </c>
      <c r="AI17"/>
      <c r="AJ17"/>
    </row>
    <row r="18" spans="1:36" ht="16.5" thickBot="1">
      <c r="A18" s="18">
        <f>IF(B18="","",Draw!F18)</f>
        <v>15</v>
      </c>
      <c r="B18" s="19" t="str">
        <f>IFERROR(Draw!G18,"")</f>
        <v>Joslyn Deknikker</v>
      </c>
      <c r="C18" s="19" t="str">
        <f>IFERROR(Draw!H18,"")</f>
        <v>Hooey</v>
      </c>
      <c r="D18" s="53">
        <v>16.225999999999999</v>
      </c>
      <c r="E18" s="92">
        <v>1.7E-8</v>
      </c>
      <c r="F18" s="93">
        <f t="shared" si="0"/>
        <v>16.226000017</v>
      </c>
      <c r="G18" s="62" t="str">
        <f>IF(A18="co",VLOOKUP(_xlfn.CONCAT(B18,C18),'Open 1'!S:T,2,FALSE),IF(A18="yco",VLOOKUP(_xlfn.CONCAT(B18,C18),Youth!S:U,2,FALSE),IF(OR(AND(D18&gt;1,D18&lt;1050),D18="nt",D18="",D18="scratch"),"","Not valid")))</f>
        <v/>
      </c>
      <c r="I18" s="120" t="s">
        <v>32</v>
      </c>
      <c r="J18" s="118" t="s">
        <v>71</v>
      </c>
      <c r="L18" s="240"/>
      <c r="M18" s="30" t="str">
        <f>IF($J$13&lt;"3","",'Open 2'!AC24)</f>
        <v/>
      </c>
      <c r="N18" s="20" t="str">
        <f>IF(M18="","",'Open 2'!AD24)</f>
        <v/>
      </c>
      <c r="O18" s="20" t="str">
        <f>IF(N18="","",'Open 2'!AE24)</f>
        <v/>
      </c>
      <c r="P18" s="41" t="str">
        <f>IF(O18="","",'Open 2'!AF24)</f>
        <v/>
      </c>
      <c r="Q18" s="157" t="str">
        <f>AG24</f>
        <v/>
      </c>
      <c r="U18" s="3" t="str">
        <f>IFERROR(VLOOKUP('Open 2'!F18,$AB$3:$AC$7,2,TRUE),"")</f>
        <v>3D</v>
      </c>
      <c r="V18" s="7" t="str">
        <f>IFERROR(IF(U18=$V$1,'Open 2'!F18,""),"")</f>
        <v/>
      </c>
      <c r="W18" s="7" t="str">
        <f>IFERROR(IF(U18=$W$1,'Open 2'!F18,""),"")</f>
        <v/>
      </c>
      <c r="X18" s="7">
        <f>IFERROR(IF(U18=$X$1,'Open 2'!F18,""),"")</f>
        <v>16.226000017</v>
      </c>
      <c r="Y18" s="7" t="str">
        <f>IFERROR(IF($U18=$Y$1,'Open 2'!F18,""),"")</f>
        <v/>
      </c>
      <c r="Z18" s="7" t="str">
        <f>IFERROR(IF(U18=$Z$1,'Open 2'!F18,""),"")</f>
        <v/>
      </c>
      <c r="AA18" s="3" t="s">
        <v>24</v>
      </c>
      <c r="AB18" s="234"/>
      <c r="AC18" s="16" t="str">
        <f>IF(AD18="-","-",AA18)</f>
        <v>3rd</v>
      </c>
      <c r="AD18" s="16" t="str">
        <f>IFERROR(INDEX('Open 2'!B:F,MATCH(AF18,'Open 2'!F:F,0),1),"-")</f>
        <v>Michelle Hodne</v>
      </c>
      <c r="AE18" s="16" t="str">
        <f>IFERROR(INDEX('Open 2'!B:F,MATCH(AF18,'Open 2'!F:F,0),2),"-")</f>
        <v>Uno Sonita Olena</v>
      </c>
      <c r="AF18" s="4">
        <f>IFERROR(SMALL($W$2:$W$286,AH18),"-")</f>
        <v>15.602000013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IF(B19="","",Draw!F19)</f>
        <v/>
      </c>
      <c r="B19" s="19" t="str">
        <f>IFERROR(Draw!G19,"")</f>
        <v/>
      </c>
      <c r="C19" s="19" t="str">
        <f>IFERROR(Draw!H19,"")</f>
        <v/>
      </c>
      <c r="D19" s="145"/>
      <c r="E19" s="92">
        <v>1.7999999999999999E-8</v>
      </c>
      <c r="F19" s="93" t="str">
        <f t="shared" si="0"/>
        <v/>
      </c>
      <c r="G19" s="62" t="str">
        <f>IF(A19="co",VLOOKUP(_xlfn.CONCAT(B19,C19),'Open 1'!S:T,2,FALSE),IF(A19="yco",VLOOKUP(_xlfn.CONCAT(B19,C19),Youth!S:U,2,FALSE),IF(OR(AND(D19&gt;1,D19&lt;1050),D19="nt",D19="",D19="scratch"),"","Not valid")))</f>
        <v/>
      </c>
      <c r="J19" s="49"/>
      <c r="L19" s="240"/>
      <c r="M19" s="30" t="str">
        <f>IF($J$13&lt;"4","",'Open 2'!AC25)</f>
        <v/>
      </c>
      <c r="N19" s="20" t="str">
        <f>IF(M19="","",'Open 2'!AD25)</f>
        <v/>
      </c>
      <c r="O19" s="20" t="str">
        <f>IF(N19="","",'Open 2'!AE25)</f>
        <v/>
      </c>
      <c r="P19" s="41" t="str">
        <f>IF(O19="","",'Open 2'!AF25)</f>
        <v/>
      </c>
      <c r="Q19" s="157" t="str">
        <f>AG25</f>
        <v/>
      </c>
      <c r="U19" s="3" t="str">
        <f>IFERROR(VLOOKUP('Open 2'!F19,$AB$3:$AC$7,2,TRUE),"")</f>
        <v/>
      </c>
      <c r="V19" s="7" t="str">
        <f>IFERROR(IF(U19=$V$1,'Open 2'!F19,""),"")</f>
        <v/>
      </c>
      <c r="W19" s="7" t="str">
        <f>IFERROR(IF(U19=$W$1,'Open 2'!F19,""),"")</f>
        <v/>
      </c>
      <c r="X19" s="7" t="str">
        <f>IFERROR(IF(U19=$X$1,'Open 2'!F19,""),"")</f>
        <v/>
      </c>
      <c r="Y19" s="7" t="str">
        <f>IFERROR(IF($U19=$Y$1,'Open 2'!F19,""),"")</f>
        <v/>
      </c>
      <c r="Z19" s="7" t="str">
        <f>IFERROR(IF(U19=$Z$1,'Open 2'!F19,""),"")</f>
        <v/>
      </c>
      <c r="AA19" s="3" t="s">
        <v>25</v>
      </c>
      <c r="AB19" s="234"/>
      <c r="AC19" s="16" t="str">
        <f>IF(AD19="-","-",AA19)</f>
        <v>4th</v>
      </c>
      <c r="AD19" s="16" t="str">
        <f>IFERROR(INDEX('Open 2'!B:F,MATCH(AF19,'Open 2'!F:F,0),1),"-")</f>
        <v>Josey Fey</v>
      </c>
      <c r="AE19" s="16" t="str">
        <f>IFERROR(INDEX('Open 2'!B:F,MATCH(AF19,'Open 2'!F:F,0),2),"-")</f>
        <v>O So Country</v>
      </c>
      <c r="AF19" s="4">
        <f>IFERROR(SMALL($W$2:$W$286,AH19),"-")</f>
        <v>15.695000008000001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>
        <f>IF(B20="","",Draw!F20)</f>
        <v>16</v>
      </c>
      <c r="B20" s="19" t="str">
        <f>IFERROR(Draw!G20,"")</f>
        <v>Janice Roebuck</v>
      </c>
      <c r="C20" s="19" t="str">
        <f>IFERROR(Draw!H20,"")</f>
        <v>Peaches</v>
      </c>
      <c r="D20" s="51">
        <v>18.443000000000001</v>
      </c>
      <c r="E20" s="92">
        <v>1.9000000000000001E-8</v>
      </c>
      <c r="F20" s="93">
        <f t="shared" si="0"/>
        <v>18.443000019000003</v>
      </c>
      <c r="G20" s="62" t="str">
        <f>IF(A20="co",VLOOKUP(_xlfn.CONCAT(B20,C20),'Open 1'!S:T,2,FALSE),IF(A20="yco",VLOOKUP(_xlfn.CONCAT(B20,C20),Youth!S:U,2,FALSE),IF(OR(AND(D20&gt;1,D20&lt;1050),D20="nt",D20="",D20="scratch"),"","Not valid")))</f>
        <v/>
      </c>
      <c r="L20" s="241"/>
      <c r="M20" s="42" t="str">
        <f>IF($J$13&lt;"5","",'Open 2'!AC26)</f>
        <v/>
      </c>
      <c r="N20" s="20" t="str">
        <f>IF(M20="","",'Open 2'!AD26)</f>
        <v/>
      </c>
      <c r="O20" s="20" t="str">
        <f>IF(N20="","",'Open 2'!AE26)</f>
        <v/>
      </c>
      <c r="P20" s="41" t="str">
        <f>IF(O20="","",'Open 2'!AF26)</f>
        <v/>
      </c>
      <c r="Q20" s="160" t="str">
        <f>AG26</f>
        <v/>
      </c>
      <c r="U20" s="3" t="str">
        <f>IFERROR(VLOOKUP('Open 2'!F20,$AB$3:$AC$7,2,TRUE),"")</f>
        <v>4D</v>
      </c>
      <c r="V20" s="7" t="str">
        <f>IFERROR(IF(U20=$V$1,'Open 2'!F20,""),"")</f>
        <v/>
      </c>
      <c r="W20" s="7" t="str">
        <f>IFERROR(IF(U20=$W$1,'Open 2'!F20,""),"")</f>
        <v/>
      </c>
      <c r="X20" s="7" t="str">
        <f>IFERROR(IF(U20=$X$1,'Open 2'!F20,""),"")</f>
        <v/>
      </c>
      <c r="Y20" s="7">
        <f>IFERROR(IF($U20=$Y$1,'Open 2'!F20,""),"")</f>
        <v>18.443000019000003</v>
      </c>
      <c r="Z20" s="7" t="str">
        <f>IFERROR(IF(U20=$Z$1,'Open 2'!F20,""),"")</f>
        <v/>
      </c>
      <c r="AA20" s="3" t="s">
        <v>26</v>
      </c>
      <c r="AB20" s="234"/>
      <c r="AC20" s="16" t="str">
        <f>IF(AD20="-","-",AA20)</f>
        <v>-</v>
      </c>
      <c r="AD20" s="16" t="str">
        <f>IFERROR(INDEX('Open 2'!B:F,MATCH(AF20,'Open 2'!F:F,0),1),"-")</f>
        <v>-</v>
      </c>
      <c r="AE20" s="16" t="str">
        <f>IFERROR(INDEX('Open 2'!B:F,MATCH(AF20,'Open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>
        <f>IF(B21="","",Draw!F21)</f>
        <v>17</v>
      </c>
      <c r="B21" s="19" t="str">
        <f>IFERROR(Draw!G21,"")</f>
        <v>Taryn Odens</v>
      </c>
      <c r="C21" s="19" t="str">
        <f>IFERROR(Draw!H21,"")</f>
        <v>Lady A</v>
      </c>
      <c r="D21" s="52">
        <v>14.736000000000001</v>
      </c>
      <c r="E21" s="92">
        <v>2E-8</v>
      </c>
      <c r="F21" s="93">
        <f t="shared" si="0"/>
        <v>14.736000020000001</v>
      </c>
      <c r="G21" s="62" t="str">
        <f>IF(A21="co",VLOOKUP(_xlfn.CONCAT(B21,C21),'Open 1'!S:T,2,FALSE),IF(A21="yco",VLOOKUP(_xlfn.CONCAT(B21,C21),Youth!S:U,2,FALSE),IF(OR(AND(D21&gt;1,D21&lt;1050),D21="nt",D21="",D21="scratch"),"","Not valid")))</f>
        <v/>
      </c>
      <c r="J21" s="49"/>
      <c r="L21" s="35"/>
      <c r="M21" s="43"/>
      <c r="N21" s="22"/>
      <c r="O21" s="22"/>
      <c r="P21" s="44"/>
      <c r="Q21" s="159"/>
      <c r="U21" s="3" t="str">
        <f>IFERROR(VLOOKUP('Open 2'!F21,$AB$3:$AC$7,2,TRUE),"")</f>
        <v>1D</v>
      </c>
      <c r="V21" s="7">
        <f>IFERROR(IF(U21=$V$1,'Open 2'!F21,""),"")</f>
        <v>14.736000020000001</v>
      </c>
      <c r="W21" s="7" t="str">
        <f>IFERROR(IF(U21=$W$1,'Open 2'!F21,""),"")</f>
        <v/>
      </c>
      <c r="X21" s="7" t="str">
        <f>IFERROR(IF(U21=$X$1,'Open 2'!F21,""),"")</f>
        <v/>
      </c>
      <c r="Y21" s="7" t="str">
        <f>IFERROR(IF($U21=$Y$1,'Open 2'!F21,""),"")</f>
        <v/>
      </c>
      <c r="Z21" s="7" t="str">
        <f>IFERROR(IF(U21=$Z$1,'Open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>
        <f>IF(B22="","",Draw!F22)</f>
        <v>18</v>
      </c>
      <c r="B22" s="19" t="str">
        <f>IFERROR(Draw!G22,"")</f>
        <v>Aubrey Moody</v>
      </c>
      <c r="C22" s="19" t="str">
        <f>IFERROR(Draw!H22,"")</f>
        <v>Shaker</v>
      </c>
      <c r="D22" s="52">
        <v>15.464</v>
      </c>
      <c r="E22" s="92">
        <v>2.0999999999999999E-8</v>
      </c>
      <c r="F22" s="93">
        <f t="shared" si="0"/>
        <v>15.464000021</v>
      </c>
      <c r="G22" s="62" t="str">
        <f>IF(A22="co",VLOOKUP(_xlfn.CONCAT(B22,C22),'Open 1'!S:T,2,FALSE),IF(A22="yco",VLOOKUP(_xlfn.CONCAT(B22,C22),Youth!S:U,2,FALSE),IF(OR(AND(D22&gt;1,D22&lt;1050),D22="nt",D22="",D22="scratch"),"","Not valid")))</f>
        <v/>
      </c>
      <c r="I22" s="50"/>
      <c r="L22" s="242" t="s">
        <v>6</v>
      </c>
      <c r="M22" s="39" t="str">
        <f>'Open 2'!AC28</f>
        <v>1st</v>
      </c>
      <c r="N22" s="18" t="str">
        <f>'Open 2'!AD28</f>
        <v>Staci Bungard</v>
      </c>
      <c r="O22" s="18" t="str">
        <f>'Open 2'!AE28</f>
        <v>Chicks Alive N Dashn</v>
      </c>
      <c r="P22" s="40">
        <f>'Open 2'!AF28</f>
        <v>16.925000014000002</v>
      </c>
      <c r="Q22" s="156">
        <f>AG28</f>
        <v>24.479999999999997</v>
      </c>
      <c r="U22" s="3" t="str">
        <f>IFERROR(VLOOKUP('Open 2'!F22,$AB$3:$AC$7,2,TRUE),"")</f>
        <v>2D</v>
      </c>
      <c r="V22" s="7" t="str">
        <f>IFERROR(IF(U22=$V$1,'Open 2'!F22,""),"")</f>
        <v/>
      </c>
      <c r="W22" s="7">
        <f>IFERROR(IF(U22=$W$1,'Open 2'!F22,""),"")</f>
        <v>15.464000021</v>
      </c>
      <c r="X22" s="7" t="str">
        <f>IFERROR(IF(U22=$X$1,'Open 2'!F22,""),"")</f>
        <v/>
      </c>
      <c r="Y22" s="7" t="str">
        <f>IFERROR(IF($U22=$Y$1,'Open 2'!F22,""),"")</f>
        <v/>
      </c>
      <c r="Z22" s="7" t="str">
        <f>IFERROR(IF(U22=$Z$1,'Open 2'!F22,""),"")</f>
        <v/>
      </c>
      <c r="AA22" s="3" t="s">
        <v>20</v>
      </c>
      <c r="AB22" s="234" t="s">
        <v>5</v>
      </c>
      <c r="AC22" s="16" t="str">
        <f>IF(AD22="-","-","1st")</f>
        <v>1st</v>
      </c>
      <c r="AD22" s="16" t="str">
        <f>IFERROR(INDEX('Open 2'!B:F,MATCH(AF22,'Open 2'!F:F,0),1),"-")</f>
        <v>Jessica Mueller</v>
      </c>
      <c r="AE22" s="16" t="str">
        <f>IFERROR(INDEX('Open 2'!B:F,MATCH(AF22,'Open 2'!F:F,0),2),"-")</f>
        <v>MFR Laughing Xena</v>
      </c>
      <c r="AF22" s="4">
        <f>IFERROR(SMALL($X$2:$X$286,AH22),"-")</f>
        <v>15.873000004</v>
      </c>
      <c r="AG22" s="154">
        <f>IF(AR4&gt;0,AR4,"")</f>
        <v>32.64</v>
      </c>
      <c r="AH22">
        <v>1</v>
      </c>
      <c r="AI22"/>
      <c r="AJ22"/>
    </row>
    <row r="23" spans="1:36">
      <c r="A23" s="18" t="str">
        <f>IF(B23="","",Draw!F23)</f>
        <v/>
      </c>
      <c r="B23" s="19" t="str">
        <f>IFERROR(Draw!G23,"")</f>
        <v/>
      </c>
      <c r="C23" s="19" t="str">
        <f>IFERROR(Draw!H23,"")</f>
        <v/>
      </c>
      <c r="D23" s="52"/>
      <c r="E23" s="92">
        <v>2.1999999999999998E-8</v>
      </c>
      <c r="F23" s="93" t="str">
        <f t="shared" si="0"/>
        <v/>
      </c>
      <c r="G23" s="62" t="str">
        <f>IF(A23="co",VLOOKUP(_xlfn.CONCAT(B23,C23),'Open 1'!S:T,2,FALSE),IF(A23="yco",VLOOKUP(_xlfn.CONCAT(B23,C23),Youth!S:U,2,FALSE),IF(OR(AND(D23&gt;1,D23&lt;1050),D23="nt",D23="",D23="scratch"),"","Not valid")))</f>
        <v/>
      </c>
      <c r="I23" s="49"/>
      <c r="L23" s="243"/>
      <c r="M23" s="30" t="str">
        <f>IF($J$13&lt;"2","",'Open 2'!AC29)</f>
        <v>2nd</v>
      </c>
      <c r="N23" s="20" t="str">
        <f>IF(M23="","",'Open 2'!AD29)</f>
        <v>Natalie Hieronimus</v>
      </c>
      <c r="O23" s="20" t="str">
        <f>IF(N23="","",'Open 2'!AE29)</f>
        <v>SH Chrome Ta Fame "Jet"</v>
      </c>
      <c r="P23" s="41">
        <f>IF(O23="","",'Open 2'!AF29)</f>
        <v>17.022000010999999</v>
      </c>
      <c r="Q23" s="157">
        <f>AG29</f>
        <v>16.32</v>
      </c>
      <c r="U23" s="3" t="str">
        <f>IFERROR(VLOOKUP('Open 2'!F23,$AB$3:$AC$7,2,TRUE),"")</f>
        <v/>
      </c>
      <c r="V23" s="7" t="str">
        <f>IFERROR(IF(U23=$V$1,'Open 2'!F23,""),"")</f>
        <v/>
      </c>
      <c r="W23" s="7" t="str">
        <f>IFERROR(IF(U23=$W$1,'Open 2'!F23,""),"")</f>
        <v/>
      </c>
      <c r="X23" s="7" t="str">
        <f>IFERROR(IF(U23=$X$1,'Open 2'!F23,""),"")</f>
        <v/>
      </c>
      <c r="Y23" s="7" t="str">
        <f>IFERROR(IF($U23=$Y$1,'Open 2'!F23,""),"")</f>
        <v/>
      </c>
      <c r="Z23" s="7" t="str">
        <f>IFERROR(IF(U23=$Z$1,'Open 2'!F23,""),"")</f>
        <v/>
      </c>
      <c r="AA23" s="3" t="s">
        <v>21</v>
      </c>
      <c r="AB23" s="234"/>
      <c r="AC23" s="16" t="str">
        <f>IF(AD23="-","-","2nd")</f>
        <v>2nd</v>
      </c>
      <c r="AD23" s="16" t="str">
        <f>IFERROR(INDEX('Open 2'!B:F,MATCH(AF23,'Open 2'!F:F,0),1),"-")</f>
        <v>Joslyn Deknikker</v>
      </c>
      <c r="AE23" s="16" t="str">
        <f>IFERROR(INDEX('Open 2'!B:F,MATCH(AF23,'Open 2'!F:F,0),2),"-")</f>
        <v>Hooey</v>
      </c>
      <c r="AF23" s="4">
        <f>IFERROR(SMALL($X$2:$X$286,AH23),"-")</f>
        <v>16.226000017</v>
      </c>
      <c r="AG23" s="154">
        <f>IF(AR5&gt;0,AR5,"")</f>
        <v>21.760000000000005</v>
      </c>
      <c r="AH23">
        <v>2</v>
      </c>
      <c r="AI23"/>
      <c r="AJ23"/>
    </row>
    <row r="24" spans="1:36">
      <c r="A24" s="18" t="str">
        <f>IF(B24="","",Draw!F24)</f>
        <v/>
      </c>
      <c r="B24" s="19" t="str">
        <f>IFERROR(Draw!G24,"")</f>
        <v/>
      </c>
      <c r="C24" s="19" t="str">
        <f>IFERROR(Draw!H24,"")</f>
        <v/>
      </c>
      <c r="D24" s="54"/>
      <c r="E24" s="92">
        <v>2.3000000000000001E-8</v>
      </c>
      <c r="F24" s="93" t="str">
        <f t="shared" si="0"/>
        <v/>
      </c>
      <c r="G24" s="62" t="str">
        <f>IF(A24="co",VLOOKUP(_xlfn.CONCAT(B24,C24),'Open 1'!S:T,2,FALSE),IF(A24="yco",VLOOKUP(_xlfn.CONCAT(B24,C24),Youth!S:U,2,FALSE),IF(OR(AND(D24&gt;1,D24&lt;1050),D24="nt",D24="",D24="scratch"),"","Not valid")))</f>
        <v/>
      </c>
      <c r="L24" s="243"/>
      <c r="M24" s="30" t="str">
        <f>IF($J$13&lt;"3","",'Open 2'!AC30)</f>
        <v/>
      </c>
      <c r="N24" s="20" t="str">
        <f>IF(M24="","",'Open 2'!AD30)</f>
        <v/>
      </c>
      <c r="O24" s="20" t="str">
        <f>IF(N24="","",'Open 2'!AE30)</f>
        <v/>
      </c>
      <c r="P24" s="41" t="str">
        <f>IF(O24="","",'Open 2'!AF30)</f>
        <v/>
      </c>
      <c r="Q24" s="157" t="str">
        <f>AG30</f>
        <v/>
      </c>
      <c r="U24" s="3" t="str">
        <f>IFERROR(VLOOKUP('Open 2'!F24,$AB$3:$AC$7,2,TRUE),"")</f>
        <v/>
      </c>
      <c r="V24" s="7" t="str">
        <f>IFERROR(IF(U24=$V$1,'Open 2'!F24,""),"")</f>
        <v/>
      </c>
      <c r="W24" s="7" t="str">
        <f>IFERROR(IF(U24=$W$1,'Open 2'!F24,""),"")</f>
        <v/>
      </c>
      <c r="X24" s="7" t="str">
        <f>IFERROR(IF(U24=$X$1,'Open 2'!F24,""),"")</f>
        <v/>
      </c>
      <c r="Y24" s="7" t="str">
        <f>IFERROR(IF($U24=$Y$1,'Open 2'!F24,""),"")</f>
        <v/>
      </c>
      <c r="Z24" s="7" t="str">
        <f>IFERROR(IF(U24=$Z$1,'Open 2'!F24,""),"")</f>
        <v/>
      </c>
      <c r="AA24" s="3" t="s">
        <v>24</v>
      </c>
      <c r="AB24" s="234"/>
      <c r="AC24" s="16" t="str">
        <f>IF(AD24="-","-","3rd")</f>
        <v>-</v>
      </c>
      <c r="AD24" s="16" t="str">
        <f>IFERROR(INDEX('Open 2'!B:F,MATCH(AF24,'Open 2'!F:F,0),1),"-")</f>
        <v>-</v>
      </c>
      <c r="AE24" s="16" t="str">
        <f>IFERROR(INDEX('Open 2'!B:F,MATCH(AF24,'Open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IF(B25="","",Draw!F25)</f>
        <v/>
      </c>
      <c r="B25" s="19" t="str">
        <f>IFERROR(Draw!G25,"")</f>
        <v/>
      </c>
      <c r="C25" s="19" t="str">
        <f>IFERROR(Draw!H25,"")</f>
        <v/>
      </c>
      <c r="D25" s="145"/>
      <c r="E25" s="92">
        <v>2.4E-8</v>
      </c>
      <c r="F25" s="93" t="str">
        <f t="shared" si="0"/>
        <v/>
      </c>
      <c r="G25" s="62" t="str">
        <f>IF(A25="co",VLOOKUP(_xlfn.CONCAT(B25,C25),'Open 1'!S:T,2,FALSE),IF(A25="yco",VLOOKUP(_xlfn.CONCAT(B25,C25),Youth!S:U,2,FALSE),IF(OR(AND(D25&gt;1,D25&lt;1050),D25="nt",D25="",D25="scratch"),"","Not valid")))</f>
        <v/>
      </c>
      <c r="L25" s="243"/>
      <c r="M25" s="30" t="str">
        <f>IF($J$13&lt;"4","",'Open 2'!AC31)</f>
        <v/>
      </c>
      <c r="N25" s="20" t="str">
        <f>IF(M25="","",'Open 2'!AD31)</f>
        <v/>
      </c>
      <c r="O25" s="20" t="str">
        <f>IF(N25="","",'Open 2'!AE31)</f>
        <v/>
      </c>
      <c r="P25" s="41" t="str">
        <f>IF(O25="","",'Open 2'!AF31)</f>
        <v/>
      </c>
      <c r="Q25" s="157" t="str">
        <f>AG31</f>
        <v/>
      </c>
      <c r="U25" s="3" t="str">
        <f>IFERROR(VLOOKUP('Open 2'!F25,$AB$3:$AC$7,2,TRUE),"")</f>
        <v/>
      </c>
      <c r="V25" s="7" t="str">
        <f>IFERROR(IF(U25=$V$1,'Open 2'!F25,""),"")</f>
        <v/>
      </c>
      <c r="W25" s="7" t="str">
        <f>IFERROR(IF(U25=$W$1,'Open 2'!F25,""),"")</f>
        <v/>
      </c>
      <c r="X25" s="7" t="str">
        <f>IFERROR(IF(U25=$X$1,'Open 2'!F25,""),"")</f>
        <v/>
      </c>
      <c r="Y25" s="7" t="str">
        <f>IFERROR(IF($U25=$Y$1,'Open 2'!F25,""),"")</f>
        <v/>
      </c>
      <c r="Z25" s="7" t="str">
        <f>IFERROR(IF(U25=$Z$1,'Open 2'!F25,""),"")</f>
        <v/>
      </c>
      <c r="AA25" s="3" t="s">
        <v>25</v>
      </c>
      <c r="AB25" s="234"/>
      <c r="AC25" s="16" t="str">
        <f>IF(AD25="-","-","4th")</f>
        <v>-</v>
      </c>
      <c r="AD25" s="16" t="str">
        <f>IFERROR(INDEX('Open 2'!B:F,MATCH(AF25,'Open 2'!F:F,0),1),"-")</f>
        <v>-</v>
      </c>
      <c r="AE25" s="16" t="str">
        <f>IFERROR(INDEX('Open 2'!B:F,MATCH(AF25,'Open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IF(B26="","",Draw!F26)</f>
        <v/>
      </c>
      <c r="B26" s="19" t="str">
        <f>IFERROR(Draw!G26,"")</f>
        <v/>
      </c>
      <c r="C26" s="19" t="str">
        <f>IFERROR(Draw!H26,"")</f>
        <v/>
      </c>
      <c r="D26" s="143"/>
      <c r="E26" s="92">
        <v>2.4999999999999999E-8</v>
      </c>
      <c r="F26" s="93" t="str">
        <f t="shared" si="0"/>
        <v/>
      </c>
      <c r="G26" s="62" t="str">
        <f>IF(A26="co",VLOOKUP(_xlfn.CONCAT(B26,C26),'Open 1'!S:T,2,FALSE),IF(A26="yco",VLOOKUP(_xlfn.CONCAT(B26,C26),Youth!S:U,2,FALSE),IF(OR(AND(D26&gt;1,D26&lt;1050),D26="nt",D26="",D26="scratch"),"","Not valid")))</f>
        <v/>
      </c>
      <c r="L26" s="244"/>
      <c r="M26" s="45" t="str">
        <f>IF($J$13&lt;"5","",'Open 2'!AC32)</f>
        <v/>
      </c>
      <c r="N26" s="20" t="str">
        <f>IF(M26="","",'Open 2'!AD32)</f>
        <v/>
      </c>
      <c r="O26" s="20" t="str">
        <f>IF(N26="","",'Open 2'!AE32)</f>
        <v/>
      </c>
      <c r="P26" s="41" t="str">
        <f>IF(O26="","",'Open 2'!AF32)</f>
        <v/>
      </c>
      <c r="Q26" s="160" t="str">
        <f>AG32</f>
        <v/>
      </c>
      <c r="U26" s="3" t="str">
        <f>IFERROR(VLOOKUP('Open 2'!F26,$AB$3:$AC$7,2,TRUE),"")</f>
        <v/>
      </c>
      <c r="V26" s="7" t="str">
        <f>IFERROR(IF(U26=$V$1,'Open 2'!F26,""),"")</f>
        <v/>
      </c>
      <c r="W26" s="7" t="str">
        <f>IFERROR(IF(U26=$W$1,'Open 2'!F26,""),"")</f>
        <v/>
      </c>
      <c r="X26" s="7" t="str">
        <f>IFERROR(IF(U26=$X$1,'Open 2'!F26,""),"")</f>
        <v/>
      </c>
      <c r="Y26" s="7" t="str">
        <f>IFERROR(IF($U26=$Y$1,'Open 2'!F26,""),"")</f>
        <v/>
      </c>
      <c r="Z26" s="7" t="str">
        <f>IFERROR(IF(U26=$Z$1,'Open 2'!F26,""),"")</f>
        <v/>
      </c>
      <c r="AA26" s="3" t="s">
        <v>26</v>
      </c>
      <c r="AB26" s="234"/>
      <c r="AC26" s="16" t="str">
        <f>IF(AD26="-","-","5th")</f>
        <v>-</v>
      </c>
      <c r="AD26" s="16" t="str">
        <f>IFERROR(INDEX('Open 2'!B:F,MATCH(AF26,'Open 2'!F:F,0),1),"-")</f>
        <v>-</v>
      </c>
      <c r="AE26" s="16" t="str">
        <f>IFERROR(INDEX('Open 2'!B:F,MATCH(AF26,'Open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IF(B27="","",Draw!F27)</f>
        <v/>
      </c>
      <c r="B27" s="19" t="str">
        <f>IFERROR(Draw!G27,"")</f>
        <v/>
      </c>
      <c r="C27" s="19" t="str">
        <f>IFERROR(Draw!H27,"")</f>
        <v/>
      </c>
      <c r="D27" s="52"/>
      <c r="E27" s="92">
        <v>2.6000000000000001E-8</v>
      </c>
      <c r="F27" s="93" t="str">
        <f t="shared" si="0"/>
        <v/>
      </c>
      <c r="G27" s="62" t="str">
        <f>IF(A27="co",VLOOKUP(_xlfn.CONCAT(B27,C27),'Open 1'!S:T,2,FALSE),IF(A27="yco",VLOOKUP(_xlfn.CONCAT(B27,C27),Youth!S:U,2,FALSE),IF(OR(AND(D27&gt;1,D27&lt;1050),D27="nt",D27="",D27="scratch"),"","Not valid")))</f>
        <v/>
      </c>
      <c r="L27" s="70"/>
      <c r="M27" s="75"/>
      <c r="N27" s="76"/>
      <c r="O27" s="76"/>
      <c r="P27" s="77"/>
      <c r="Q27" s="71"/>
      <c r="U27" s="3" t="str">
        <f>IFERROR(VLOOKUP('Open 2'!F27,$AB$3:$AC$7,2,TRUE),"")</f>
        <v/>
      </c>
      <c r="V27" s="7" t="str">
        <f>IFERROR(IF(U27=$V$1,'Open 2'!F27,""),"")</f>
        <v/>
      </c>
      <c r="W27" s="7" t="str">
        <f>IFERROR(IF(U27=$W$1,'Open 2'!F27,""),"")</f>
        <v/>
      </c>
      <c r="X27" s="7" t="str">
        <f>IFERROR(IF(U27=$X$1,'Open 2'!F27,""),"")</f>
        <v/>
      </c>
      <c r="Y27" s="7" t="str">
        <f>IFERROR(IF($U27=$Y$1,'Open 2'!F27,""),"")</f>
        <v/>
      </c>
      <c r="Z27" s="7" t="str">
        <f>IFERROR(IF(U27=$Z$1,'Open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IF(B28="","",Draw!F28)</f>
        <v/>
      </c>
      <c r="B28" s="19" t="str">
        <f>IFERROR(Draw!G28,"")</f>
        <v/>
      </c>
      <c r="C28" s="19" t="str">
        <f>IFERROR(Draw!H28,"")</f>
        <v/>
      </c>
      <c r="D28" s="51"/>
      <c r="E28" s="92">
        <v>2.7E-8</v>
      </c>
      <c r="F28" s="93" t="str">
        <f t="shared" si="0"/>
        <v/>
      </c>
      <c r="G28" s="62" t="str">
        <f>IF(A28="co",VLOOKUP(_xlfn.CONCAT(B28,C28),'Open 1'!S:T,2,FALSE),IF(A28="yco",VLOOKUP(_xlfn.CONCAT(B28,C28),Youth!S:U,2,FALSE),IF(OR(AND(D28&gt;1,D28&lt;1050),D28="nt",D28="",D28="scratch"),"","Not valid")))</f>
        <v/>
      </c>
      <c r="L28" s="231" t="s">
        <v>13</v>
      </c>
      <c r="M28" s="72" t="str">
        <f>'Open 2'!AC34</f>
        <v>-</v>
      </c>
      <c r="N28" s="73" t="str">
        <f>'Open 2'!AD34</f>
        <v>-</v>
      </c>
      <c r="O28" s="73" t="str">
        <f>'Open 2'!AE34</f>
        <v>-</v>
      </c>
      <c r="P28" s="74" t="str">
        <f>'Open 2'!AF34</f>
        <v>-</v>
      </c>
      <c r="Q28" s="156"/>
      <c r="U28" s="3" t="str">
        <f>IFERROR(VLOOKUP('Open 2'!F28,$AB$3:$AC$7,2,TRUE),"")</f>
        <v/>
      </c>
      <c r="V28" s="7" t="str">
        <f>IFERROR(IF(U28=$V$1,'Open 2'!F28,""),"")</f>
        <v/>
      </c>
      <c r="W28" s="7" t="str">
        <f>IFERROR(IF(U28=$W$1,'Open 2'!F28,""),"")</f>
        <v/>
      </c>
      <c r="X28" s="7" t="str">
        <f>IFERROR(IF(U28=$X$1,'Open 2'!F28,""),"")</f>
        <v/>
      </c>
      <c r="Y28" s="7" t="str">
        <f>IFERROR(IF($U28=$Y$1,'Open 2'!F28,""),"")</f>
        <v/>
      </c>
      <c r="Z28" s="7" t="str">
        <f>IFERROR(IF(U28=$Z$1,'Open 2'!F28,""),"")</f>
        <v/>
      </c>
      <c r="AA28" s="3" t="s">
        <v>20</v>
      </c>
      <c r="AB28" s="234" t="s">
        <v>6</v>
      </c>
      <c r="AC28" s="16" t="str">
        <f>IF(AD28="-","-","1st")</f>
        <v>1st</v>
      </c>
      <c r="AD28" s="16" t="str">
        <f>IFERROR(INDEX('Open 2'!B:F,MATCH(AF28,'Open 2'!F:F,0),1),"-")</f>
        <v>Staci Bungard</v>
      </c>
      <c r="AE28" s="16" t="str">
        <f>IFERROR(INDEX('Open 2'!B:F,MATCH(AF28,'Open 2'!F:F,0),2),"-")</f>
        <v>Chicks Alive N Dashn</v>
      </c>
      <c r="AF28" s="4">
        <f>IFERROR(IF(SMALL($Y$2:$Y$286,AH28)&lt;900,SMALL($Y$2:$Y$286,AH28),"-"),"-")</f>
        <v>16.925000014000002</v>
      </c>
      <c r="AG28" s="154">
        <f>IF(AS4&gt;0,AS4,"")</f>
        <v>24.479999999999997</v>
      </c>
      <c r="AH28">
        <v>1</v>
      </c>
      <c r="AI28"/>
      <c r="AJ28"/>
    </row>
    <row r="29" spans="1:36">
      <c r="A29" s="18" t="str">
        <f>IF(B29="","",Draw!F29)</f>
        <v/>
      </c>
      <c r="B29" s="19" t="str">
        <f>IFERROR(Draw!G29,"")</f>
        <v/>
      </c>
      <c r="C29" s="19" t="str">
        <f>IFERROR(Draw!H29,"")</f>
        <v/>
      </c>
      <c r="D29" s="52"/>
      <c r="E29" s="92">
        <v>2.7999999999999999E-8</v>
      </c>
      <c r="F29" s="93" t="str">
        <f t="shared" si="0"/>
        <v/>
      </c>
      <c r="G29" s="62" t="str">
        <f>IF(A29="co",VLOOKUP(_xlfn.CONCAT(B29,C29),'Open 1'!S:T,2,FALSE),IF(A29="yco",VLOOKUP(_xlfn.CONCAT(B29,C29),Youth!S:U,2,FALSE),IF(OR(AND(D29&gt;1,D29&lt;1050),D29="nt",D29="",D29="scratch"),"","Not valid")))</f>
        <v/>
      </c>
      <c r="L29" s="232"/>
      <c r="M29" s="30" t="str">
        <f>IF($J$13&lt;"2","",'Open 2'!AC35)</f>
        <v>-</v>
      </c>
      <c r="N29" s="20" t="str">
        <f>IF(M29="","",'Open 2'!AD35)</f>
        <v>-</v>
      </c>
      <c r="O29" s="20" t="str">
        <f>IF(N29="","",'Open 2'!AE35)</f>
        <v>-</v>
      </c>
      <c r="P29" s="41" t="str">
        <f>IF(O29="","",'Open 2'!AF35)</f>
        <v>-</v>
      </c>
      <c r="Q29" s="157"/>
      <c r="U29" s="3" t="str">
        <f>IFERROR(VLOOKUP('Open 2'!F29,$AB$3:$AC$7,2,TRUE),"")</f>
        <v/>
      </c>
      <c r="V29" s="7" t="str">
        <f>IFERROR(IF(U29=$V$1,'Open 2'!F29,""),"")</f>
        <v/>
      </c>
      <c r="W29" s="7" t="str">
        <f>IFERROR(IF(U29=$W$1,'Open 2'!F29,""),"")</f>
        <v/>
      </c>
      <c r="X29" s="7" t="str">
        <f>IFERROR(IF(U29=$X$1,'Open 2'!F29,""),"")</f>
        <v/>
      </c>
      <c r="Y29" s="7" t="str">
        <f>IFERROR(IF($U29=$Y$1,'Open 2'!F29,""),"")</f>
        <v/>
      </c>
      <c r="Z29" s="7" t="str">
        <f>IFERROR(IF(U29=$Z$1,'Open 2'!F29,""),"")</f>
        <v/>
      </c>
      <c r="AA29" s="3" t="s">
        <v>21</v>
      </c>
      <c r="AB29" s="234"/>
      <c r="AC29" s="16" t="str">
        <f>IF(AD29="-","-","2nd")</f>
        <v>2nd</v>
      </c>
      <c r="AD29" s="16" t="str">
        <f>IFERROR(INDEX('Open 2'!B:F,MATCH(AF29,'Open 2'!F:F,0),1),"-")</f>
        <v>Natalie Hieronimus</v>
      </c>
      <c r="AE29" s="16" t="str">
        <f>IFERROR(INDEX('Open 2'!B:F,MATCH(AF29,'Open 2'!F:F,0),2),"-")</f>
        <v>SH Chrome Ta Fame "Jet"</v>
      </c>
      <c r="AF29" s="4">
        <f>IFERROR(IF(SMALL($Y$2:$Y$286,AH29)&lt;900,SMALL($Y$2:$Y$286,AH29),"-"),"-")</f>
        <v>17.022000010999999</v>
      </c>
      <c r="AG29" s="154">
        <f>IF(AS5&gt;0,AS5,"")</f>
        <v>16.32</v>
      </c>
      <c r="AH29">
        <v>2</v>
      </c>
      <c r="AI29"/>
      <c r="AJ29"/>
    </row>
    <row r="30" spans="1:36">
      <c r="A30" s="18" t="str">
        <f>IF(B30="","",Draw!F30)</f>
        <v/>
      </c>
      <c r="B30" s="19" t="str">
        <f>IFERROR(Draw!G30,"")</f>
        <v/>
      </c>
      <c r="C30" s="19" t="str">
        <f>IFERROR(Draw!H30,"")</f>
        <v/>
      </c>
      <c r="D30" s="54"/>
      <c r="E30" s="92">
        <v>2.9000000000000002E-8</v>
      </c>
      <c r="F30" s="93" t="str">
        <f t="shared" si="0"/>
        <v/>
      </c>
      <c r="G30" s="62" t="str">
        <f>IF(A30="co",VLOOKUP(_xlfn.CONCAT(B30,C30),'Open 1'!S:T,2,FALSE),IF(A30="yco",VLOOKUP(_xlfn.CONCAT(B30,C30),Youth!S:U,2,FALSE),IF(OR(AND(D30&gt;1,D30&lt;1050),D30="nt",D30="",D30="scratch"),"","Not valid")))</f>
        <v/>
      </c>
      <c r="L30" s="232"/>
      <c r="M30" s="30" t="str">
        <f>IF($J$13&lt;"3","",'Open 2'!AC36)</f>
        <v/>
      </c>
      <c r="N30" s="20" t="str">
        <f>IF(M30="","",'Open 2'!AD36)</f>
        <v/>
      </c>
      <c r="O30" s="20" t="str">
        <f>IF(N30="","",'Open 2'!AE36)</f>
        <v/>
      </c>
      <c r="P30" s="41" t="str">
        <f>IF(O30="","",'Open 2'!AF36)</f>
        <v/>
      </c>
      <c r="Q30" s="157"/>
      <c r="U30" s="3" t="str">
        <f>IFERROR(VLOOKUP('Open 2'!F30,$AB$3:$AC$7,2,TRUE),"")</f>
        <v/>
      </c>
      <c r="V30" s="7" t="str">
        <f>IFERROR(IF(U30=$V$1,'Open 2'!F30,""),"")</f>
        <v/>
      </c>
      <c r="W30" s="7" t="str">
        <f>IFERROR(IF(U30=$W$1,'Open 2'!F30,""),"")</f>
        <v/>
      </c>
      <c r="X30" s="7" t="str">
        <f>IFERROR(IF(U30=$X$1,'Open 2'!F30,""),"")</f>
        <v/>
      </c>
      <c r="Y30" s="7" t="str">
        <f>IFERROR(IF($U30=$Y$1,'Open 2'!F30,""),"")</f>
        <v/>
      </c>
      <c r="Z30" s="7" t="str">
        <f>IFERROR(IF(U30=$Z$1,'Open 2'!F30,""),"")</f>
        <v/>
      </c>
      <c r="AA30" s="3" t="s">
        <v>24</v>
      </c>
      <c r="AB30" s="234"/>
      <c r="AC30" s="16" t="str">
        <f>IF(AD30="-","-","3rd")</f>
        <v>3rd</v>
      </c>
      <c r="AD30" s="16" t="str">
        <f>IFERROR(INDEX('Open 2'!B:F,MATCH(AF30,'Open 2'!F:F,0),1),"-")</f>
        <v>Janice Roebuck</v>
      </c>
      <c r="AE30" s="16" t="str">
        <f>IFERROR(INDEX('Open 2'!B:F,MATCH(AF30,'Open 2'!F:F,0),2),"-")</f>
        <v>Peaches</v>
      </c>
      <c r="AF30" s="4">
        <f>IFERROR(IF(SMALL($Y$2:$Y$286,AH30)&lt;900,SMALL($Y$2:$Y$286,AH30),"-"),"-")</f>
        <v>18.443000019000003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IF(B31="","",Draw!F31)</f>
        <v/>
      </c>
      <c r="B31" s="19" t="str">
        <f>IFERROR(Draw!G31,"")</f>
        <v/>
      </c>
      <c r="C31" s="19" t="str">
        <f>IFERROR(Draw!H31,"")</f>
        <v/>
      </c>
      <c r="D31" s="145"/>
      <c r="E31" s="92">
        <v>2.9999999999999997E-8</v>
      </c>
      <c r="F31" s="93" t="str">
        <f t="shared" si="0"/>
        <v/>
      </c>
      <c r="G31" s="62" t="str">
        <f>IF(A31="co",VLOOKUP(_xlfn.CONCAT(B31,C31),'Open 1'!S:T,2,FALSE),IF(A31="yco",VLOOKUP(_xlfn.CONCAT(B31,C31),Youth!S:U,2,FALSE),IF(OR(AND(D31&gt;1,D31&lt;1050),D31="nt",D31="",D31="scratch"),"","Not valid")))</f>
        <v/>
      </c>
      <c r="L31" s="232"/>
      <c r="M31" s="30" t="str">
        <f>IF($J$13&lt;"4","",'Open 2'!AC37)</f>
        <v/>
      </c>
      <c r="N31" s="20" t="str">
        <f>IF(M31="","",'Open 2'!AD37)</f>
        <v/>
      </c>
      <c r="O31" s="20" t="str">
        <f>IF(N31="","",'Open 2'!AE37)</f>
        <v/>
      </c>
      <c r="P31" s="41" t="str">
        <f>IF(O31="","",'Open 2'!AF37)</f>
        <v/>
      </c>
      <c r="Q31" s="157"/>
      <c r="U31" s="3" t="str">
        <f>IFERROR(VLOOKUP('Open 2'!F31,$AB$3:$AC$7,2,TRUE),"")</f>
        <v/>
      </c>
      <c r="V31" s="7" t="str">
        <f>IFERROR(IF(U31=$V$1,'Open 2'!F31,""),"")</f>
        <v/>
      </c>
      <c r="W31" s="7" t="str">
        <f>IFERROR(IF(U31=$W$1,'Open 2'!F31,""),"")</f>
        <v/>
      </c>
      <c r="X31" s="7" t="str">
        <f>IFERROR(IF(U31=$X$1,'Open 2'!F31,""),"")</f>
        <v/>
      </c>
      <c r="Y31" s="7" t="str">
        <f>IFERROR(IF($U31=$Y$1,'Open 2'!F31,""),"")</f>
        <v/>
      </c>
      <c r="Z31" s="7" t="str">
        <f>IFERROR(IF(U31=$Z$1,'Open 2'!F31,""),"")</f>
        <v/>
      </c>
      <c r="AA31" s="3" t="s">
        <v>25</v>
      </c>
      <c r="AB31" s="234"/>
      <c r="AC31" s="16" t="str">
        <f>IF(AD31="-","-","4th")</f>
        <v>-</v>
      </c>
      <c r="AD31" s="16" t="str">
        <f>IFERROR(INDEX('Open 2'!B:F,MATCH(AF31,'Open 2'!F:F,0),1),"-")</f>
        <v>-</v>
      </c>
      <c r="AE31" s="16" t="str">
        <f>IFERROR(INDEX('Open 2'!B:F,MATCH(AF31,'Open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IF(B32="","",Draw!F32)</f>
        <v/>
      </c>
      <c r="B32" s="19" t="str">
        <f>IFERROR(Draw!G32,"")</f>
        <v/>
      </c>
      <c r="C32" s="19" t="str">
        <f>IFERROR(Draw!H32,"")</f>
        <v/>
      </c>
      <c r="D32" s="53"/>
      <c r="E32" s="92">
        <v>3.1E-8</v>
      </c>
      <c r="F32" s="93" t="str">
        <f t="shared" si="0"/>
        <v/>
      </c>
      <c r="G32" s="62" t="str">
        <f>IF(A32="co",VLOOKUP(_xlfn.CONCAT(B32,C32),'Open 1'!S:T,2,FALSE),IF(A32="yco",VLOOKUP(_xlfn.CONCAT(B32,C32),Youth!S:U,2,FALSE),IF(OR(AND(D32&gt;1,D32&lt;1050),D32="nt",D32="",D32="scratch"),"","Not valid")))</f>
        <v/>
      </c>
      <c r="L32" s="233"/>
      <c r="M32" s="45" t="str">
        <f>IF($J$13&lt;"5","",'Open 2'!AC38)</f>
        <v/>
      </c>
      <c r="N32" s="23" t="str">
        <f>IF(M32="","",'Open 2'!AD38)</f>
        <v/>
      </c>
      <c r="O32" s="23" t="str">
        <f>IF(N32="","",'Open 2'!AE38)</f>
        <v/>
      </c>
      <c r="P32" s="46" t="str">
        <f>IF(O32="","",'Open 2'!AF38)</f>
        <v/>
      </c>
      <c r="Q32" s="161"/>
      <c r="U32" s="3" t="str">
        <f>IFERROR(VLOOKUP('Open 2'!F32,$AB$3:$AC$7,2,TRUE),"")</f>
        <v/>
      </c>
      <c r="V32" s="7" t="str">
        <f>IFERROR(IF(U32=$V$1,'Open 2'!F32,""),"")</f>
        <v/>
      </c>
      <c r="W32" s="7" t="str">
        <f>IFERROR(IF(U32=$W$1,'Open 2'!F32,""),"")</f>
        <v/>
      </c>
      <c r="X32" s="7" t="str">
        <f>IFERROR(IF(U32=$X$1,'Open 2'!F32,""),"")</f>
        <v/>
      </c>
      <c r="Y32" s="7" t="str">
        <f>IFERROR(IF($U32=$Y$1,'Open 2'!F32,""),"")</f>
        <v/>
      </c>
      <c r="Z32" s="7" t="str">
        <f>IFERROR(IF(U32=$Z$1,'Open 2'!F32,""),"")</f>
        <v/>
      </c>
      <c r="AA32" s="3" t="s">
        <v>26</v>
      </c>
      <c r="AB32" s="234"/>
      <c r="AC32" s="16" t="str">
        <f>IF(AD32="-","-","5th")</f>
        <v>-</v>
      </c>
      <c r="AD32" s="16" t="str">
        <f>IFERROR(INDEX('Open 2'!B:F,MATCH(AF32,'Open 2'!F:F,0),1),"-")</f>
        <v>-</v>
      </c>
      <c r="AE32" s="16" t="str">
        <f>IFERROR(INDEX('Open 2'!B:F,MATCH(AF32,'Open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IF(B33="","",Draw!F33)</f>
        <v/>
      </c>
      <c r="B33" s="19" t="str">
        <f>IFERROR(Draw!G33,"")</f>
        <v/>
      </c>
      <c r="C33" s="19" t="str">
        <f>IFERROR(Draw!H33,"")</f>
        <v/>
      </c>
      <c r="D33" s="52"/>
      <c r="E33" s="92">
        <v>3.2000000000000002E-8</v>
      </c>
      <c r="F33" s="93" t="str">
        <f t="shared" si="0"/>
        <v/>
      </c>
      <c r="G33" s="62" t="str">
        <f>IF(A33="co",VLOOKUP(_xlfn.CONCAT(B33,C33),'Open 1'!S:T,2,FALSE),IF(A33="yco",VLOOKUP(_xlfn.CONCAT(B33,C33),Youth!S:U,2,FALSE),IF(OR(AND(D33&gt;1,D33&lt;1050),D33="nt",D33="",D33="scratch"),"","Not valid")))</f>
        <v/>
      </c>
      <c r="U33" s="3" t="str">
        <f>IFERROR(VLOOKUP('Open 2'!F33,$AB$3:$AC$7,2,TRUE),"")</f>
        <v/>
      </c>
      <c r="V33" s="7" t="str">
        <f>IFERROR(IF(U33=$V$1,'Open 2'!F33,""),"")</f>
        <v/>
      </c>
      <c r="W33" s="7" t="str">
        <f>IFERROR(IF(U33=$W$1,'Open 2'!F33,""),"")</f>
        <v/>
      </c>
      <c r="X33" s="7" t="str">
        <f>IFERROR(IF(U33=$X$1,'Open 2'!F33,""),"")</f>
        <v/>
      </c>
      <c r="Y33" s="7" t="str">
        <f>IFERROR(IF($U33=$Y$1,'Open 2'!F33,""),"")</f>
        <v/>
      </c>
      <c r="Z33" s="7" t="str">
        <f>IFERROR(IF(U33=$Z$1,'Open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IF(B34="","",Draw!F34)</f>
        <v/>
      </c>
      <c r="B34" s="19" t="str">
        <f>IFERROR(Draw!G34,"")</f>
        <v/>
      </c>
      <c r="C34" s="19" t="str">
        <f>IFERROR(Draw!H34,"")</f>
        <v/>
      </c>
      <c r="D34" s="52"/>
      <c r="E34" s="92">
        <v>3.2999999999999998E-8</v>
      </c>
      <c r="F34" s="93" t="str">
        <f t="shared" si="0"/>
        <v/>
      </c>
      <c r="G34" s="62" t="str">
        <f>IF(A34="co",VLOOKUP(_xlfn.CONCAT(B34,C34),'Open 1'!S:T,2,FALSE),IF(A34="yco",VLOOKUP(_xlfn.CONCAT(B34,C34),Youth!S:U,2,FALSE),IF(OR(AND(D34&gt;1,D34&lt;1050),D34="nt",D34="",D34="scratch"),"","Not valid")))</f>
        <v/>
      </c>
      <c r="U34" s="3" t="str">
        <f>IFERROR(VLOOKUP('Open 2'!F34,$AB$3:$AC$7,2,TRUE),"")</f>
        <v/>
      </c>
      <c r="V34" s="7" t="str">
        <f>IFERROR(IF(U34=$V$1,'Open 2'!F34,""),"")</f>
        <v/>
      </c>
      <c r="W34" s="7" t="str">
        <f>IFERROR(IF(U34=$W$1,'Open 2'!F34,""),"")</f>
        <v/>
      </c>
      <c r="X34" s="7" t="str">
        <f>IFERROR(IF(U34=$X$1,'Open 2'!F34,""),"")</f>
        <v/>
      </c>
      <c r="Y34" s="7" t="str">
        <f>IFERROR(IF($U34=$Y$1,'Open 2'!F34,""),"")</f>
        <v/>
      </c>
      <c r="Z34" s="7" t="str">
        <f>IFERROR(IF(U34=$Z$1,'Open 2'!F34,""),"")</f>
        <v/>
      </c>
      <c r="AA34" s="3" t="s">
        <v>20</v>
      </c>
      <c r="AB34" s="234" t="s">
        <v>13</v>
      </c>
      <c r="AC34" s="16" t="str">
        <f>IF(AD34="-","-","1st")</f>
        <v>-</v>
      </c>
      <c r="AD34" s="16" t="str">
        <f>IFERROR(INDEX('Open 2'!B:F,MATCH(AF34,'Open 2'!F:F,0),1),"-")</f>
        <v>-</v>
      </c>
      <c r="AE34" s="16" t="str">
        <f>IFERROR(INDEX('Open 2'!B:F,MATCH(AF34,'Open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IF(B35="","",Draw!F35)</f>
        <v/>
      </c>
      <c r="B35" s="19" t="str">
        <f>IFERROR(Draw!G35,"")</f>
        <v/>
      </c>
      <c r="C35" s="19" t="str">
        <f>IFERROR(Draw!H35,"")</f>
        <v/>
      </c>
      <c r="D35" s="52"/>
      <c r="E35" s="92">
        <v>3.4E-8</v>
      </c>
      <c r="F35" s="93" t="str">
        <f t="shared" si="0"/>
        <v/>
      </c>
      <c r="G35" s="62" t="str">
        <f>IF(A35="co",VLOOKUP(_xlfn.CONCAT(B35,C35),'Open 1'!S:T,2,FALSE),IF(A35="yco",VLOOKUP(_xlfn.CONCAT(B35,C35),Youth!S:U,2,FALSE),IF(OR(AND(D35&gt;1,D35&lt;1050),D35="nt",D35="",D35="scratch"),"","Not valid")))</f>
        <v/>
      </c>
      <c r="U35" s="3" t="str">
        <f>IFERROR(VLOOKUP('Open 2'!F35,$AB$3:$AC$7,2,TRUE),"")</f>
        <v/>
      </c>
      <c r="V35" s="7" t="str">
        <f>IFERROR(IF(U35=$V$1,'Open 2'!F35,""),"")</f>
        <v/>
      </c>
      <c r="W35" s="7" t="str">
        <f>IFERROR(IF(U35=$W$1,'Open 2'!F35,""),"")</f>
        <v/>
      </c>
      <c r="X35" s="7" t="str">
        <f>IFERROR(IF(U35=$X$1,'Open 2'!F35,""),"")</f>
        <v/>
      </c>
      <c r="Y35" s="7" t="str">
        <f>IFERROR(IF($U35=$Y$1,'Open 2'!F35,""),"")</f>
        <v/>
      </c>
      <c r="Z35" s="7" t="str">
        <f>IFERROR(IF(U35=$Z$1,'Open 2'!F35,""),"")</f>
        <v/>
      </c>
      <c r="AA35" s="3" t="s">
        <v>21</v>
      </c>
      <c r="AB35" s="234"/>
      <c r="AC35" s="16" t="str">
        <f>IF(AD35="-","-","2nd")</f>
        <v>-</v>
      </c>
      <c r="AD35" s="16" t="str">
        <f>IFERROR(INDEX('Open 2'!B:F,MATCH(AF35,'Open 2'!F:F,0),1),"-")</f>
        <v>-</v>
      </c>
      <c r="AE35" s="16" t="str">
        <f>IFERROR(INDEX('Open 2'!B:F,MATCH(AF35,'Open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IF(B36="","",Draw!F36)</f>
        <v/>
      </c>
      <c r="B36" s="19" t="str">
        <f>IFERROR(Draw!G36,"")</f>
        <v/>
      </c>
      <c r="C36" s="19" t="str">
        <f>IFERROR(Draw!H36,"")</f>
        <v/>
      </c>
      <c r="D36" s="54"/>
      <c r="E36" s="92">
        <v>3.5000000000000002E-8</v>
      </c>
      <c r="F36" s="93" t="str">
        <f t="shared" si="0"/>
        <v/>
      </c>
      <c r="G36" s="62" t="str">
        <f>IF(A36="co",VLOOKUP(_xlfn.CONCAT(B36,C36),'Open 1'!S:T,2,FALSE),IF(A36="yco",VLOOKUP(_xlfn.CONCAT(B36,C36),Youth!S:U,2,FALSE),IF(OR(AND(D36&gt;1,D36&lt;1050),D36="nt",D36="",D36="scratch"),"","Not valid")))</f>
        <v/>
      </c>
      <c r="U36" s="3" t="str">
        <f>IFERROR(VLOOKUP('Open 2'!F36,$AB$3:$AC$7,2,TRUE),"")</f>
        <v/>
      </c>
      <c r="V36" s="7" t="str">
        <f>IFERROR(IF(U36=$V$1,'Open 2'!F36,""),"")</f>
        <v/>
      </c>
      <c r="W36" s="7" t="str">
        <f>IFERROR(IF(U36=$W$1,'Open 2'!F36,""),"")</f>
        <v/>
      </c>
      <c r="X36" s="7" t="str">
        <f>IFERROR(IF(U36=$X$1,'Open 2'!F36,""),"")</f>
        <v/>
      </c>
      <c r="Y36" s="7" t="str">
        <f>IFERROR(IF($U36=$Y$1,'Open 2'!F36,""),"")</f>
        <v/>
      </c>
      <c r="Z36" s="7" t="str">
        <f>IFERROR(IF(U36=$Z$1,'Open 2'!F36,""),"")</f>
        <v/>
      </c>
      <c r="AA36" s="3" t="s">
        <v>24</v>
      </c>
      <c r="AB36" s="234"/>
      <c r="AC36" s="16" t="str">
        <f>IF(AD36="-","-","3rd")</f>
        <v>-</v>
      </c>
      <c r="AD36" s="16" t="str">
        <f>IFERROR(INDEX('Open 2'!B:F,MATCH(AF36,'Open 2'!F:F,0),1),"-")</f>
        <v>-</v>
      </c>
      <c r="AE36" s="16" t="str">
        <f>IFERROR(INDEX('Open 2'!B:F,MATCH(AF36,'Open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IF(B37="","",Draw!F37)</f>
        <v/>
      </c>
      <c r="B37" s="19" t="str">
        <f>IFERROR(Draw!G37,"")</f>
        <v/>
      </c>
      <c r="C37" s="19" t="str">
        <f>IFERROR(Draw!H37,"")</f>
        <v/>
      </c>
      <c r="D37" s="145"/>
      <c r="E37" s="92">
        <v>3.5999999999999998E-8</v>
      </c>
      <c r="F37" s="93" t="str">
        <f t="shared" si="0"/>
        <v/>
      </c>
      <c r="G37" s="62" t="str">
        <f>IF(A37="co",VLOOKUP(_xlfn.CONCAT(B37,C37),'Open 1'!S:T,2,FALSE),IF(A37="yco",VLOOKUP(_xlfn.CONCAT(B37,C37),Youth!S:U,2,FALSE),IF(OR(AND(D37&gt;1,D37&lt;1050),D37="nt",D37="",D37="scratch"),"","Not valid")))</f>
        <v/>
      </c>
      <c r="U37" s="3" t="str">
        <f>IFERROR(VLOOKUP('Open 2'!F37,$AB$3:$AC$7,2,TRUE),"")</f>
        <v/>
      </c>
      <c r="V37" s="7" t="str">
        <f>IFERROR(IF(U37=$V$1,'Open 2'!F37,""),"")</f>
        <v/>
      </c>
      <c r="W37" s="7" t="str">
        <f>IFERROR(IF(U37=$W$1,'Open 2'!F37,""),"")</f>
        <v/>
      </c>
      <c r="X37" s="7" t="str">
        <f>IFERROR(IF(U37=$X$1,'Open 2'!F37,""),"")</f>
        <v/>
      </c>
      <c r="Y37" s="7" t="str">
        <f>IFERROR(IF($U37=$Y$1,'Open 2'!F37,""),"")</f>
        <v/>
      </c>
      <c r="Z37" s="7" t="str">
        <f>IFERROR(IF(U37=$Z$1,'Open 2'!F37,""),"")</f>
        <v/>
      </c>
      <c r="AA37" s="3" t="s">
        <v>25</v>
      </c>
      <c r="AB37" s="234"/>
      <c r="AC37" s="16" t="str">
        <f>IF(AD37="-","-","4th")</f>
        <v>-</v>
      </c>
      <c r="AD37" s="16" t="str">
        <f>IFERROR(INDEX('Open 2'!B:F,MATCH(AF37,'Open 2'!F:F,0),1),"-")</f>
        <v>-</v>
      </c>
      <c r="AE37" s="16" t="str">
        <f>IFERROR(INDEX('Open 2'!B:F,MATCH(AF37,'Open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IF(B38="","",Draw!F38)</f>
        <v/>
      </c>
      <c r="B38" s="19" t="str">
        <f>IFERROR(Draw!G38,"")</f>
        <v/>
      </c>
      <c r="C38" s="19" t="str">
        <f>IFERROR(Draw!H38,"")</f>
        <v/>
      </c>
      <c r="D38" s="51"/>
      <c r="E38" s="92">
        <v>3.7E-8</v>
      </c>
      <c r="F38" s="93" t="str">
        <f t="shared" si="0"/>
        <v/>
      </c>
      <c r="G38" s="62" t="str">
        <f>IF(A38="co",VLOOKUP(_xlfn.CONCAT(B38,C38),'Open 1'!S:T,2,FALSE),IF(A38="yco",VLOOKUP(_xlfn.CONCAT(B38,C38),Youth!S:U,2,FALSE),IF(OR(AND(D38&gt;1,D38&lt;1050),D38="nt",D38="",D38="scratch"),"","Not valid")))</f>
        <v/>
      </c>
      <c r="U38" s="3" t="str">
        <f>IFERROR(VLOOKUP('Open 2'!F38,$AB$3:$AC$7,2,TRUE),"")</f>
        <v/>
      </c>
      <c r="V38" s="7" t="str">
        <f>IFERROR(IF(U38=$V$1,'Open 2'!F38,""),"")</f>
        <v/>
      </c>
      <c r="W38" s="7" t="str">
        <f>IFERROR(IF(U38=$W$1,'Open 2'!F38,""),"")</f>
        <v/>
      </c>
      <c r="X38" s="7" t="str">
        <f>IFERROR(IF(U38=$X$1,'Open 2'!F38,""),"")</f>
        <v/>
      </c>
      <c r="Y38" s="7" t="str">
        <f>IFERROR(IF($U38=$Y$1,'Open 2'!F38,""),"")</f>
        <v/>
      </c>
      <c r="Z38" s="7" t="str">
        <f>IFERROR(IF(U38=$Z$1,'Open 2'!F38,""),"")</f>
        <v/>
      </c>
      <c r="AA38" s="3" t="s">
        <v>26</v>
      </c>
      <c r="AB38" s="235"/>
      <c r="AC38" s="15" t="str">
        <f>IF(AD38="-","-","5th")</f>
        <v>-</v>
      </c>
      <c r="AD38" s="15" t="str">
        <f>IFERROR(INDEX('Open 2'!B:F,MATCH(AF38,'Open 2'!F:F,0),1),"-")</f>
        <v>-</v>
      </c>
      <c r="AE38" s="15" t="str">
        <f>IFERROR(INDEX('Open 2'!B:F,MATCH(AF38,'Open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IF(B39="","",Draw!F39)</f>
        <v/>
      </c>
      <c r="B39" s="19" t="str">
        <f>IFERROR(Draw!G39,"")</f>
        <v/>
      </c>
      <c r="C39" s="19" t="str">
        <f>IFERROR(Draw!H39,"")</f>
        <v/>
      </c>
      <c r="D39" s="52"/>
      <c r="E39" s="92">
        <v>3.8000000000000003E-8</v>
      </c>
      <c r="F39" s="93" t="str">
        <f t="shared" si="0"/>
        <v/>
      </c>
      <c r="G39" s="62" t="str">
        <f>IF(A39="co",VLOOKUP(_xlfn.CONCAT(B39,C39),'Open 1'!S:T,2,FALSE),IF(A39="yco",VLOOKUP(_xlfn.CONCAT(B39,C39),Youth!S:U,2,FALSE),IF(OR(AND(D39&gt;1,D39&lt;1050),D39="nt",D39="",D39="scratch"),"","Not valid")))</f>
        <v/>
      </c>
      <c r="U39" s="3" t="str">
        <f>IFERROR(VLOOKUP('Open 2'!F39,$AB$3:$AC$7,2,TRUE),"")</f>
        <v/>
      </c>
      <c r="V39" s="7" t="str">
        <f>IFERROR(IF(U39=$V$1,'Open 2'!F39,""),"")</f>
        <v/>
      </c>
      <c r="W39" s="7" t="str">
        <f>IFERROR(IF(U39=$W$1,'Open 2'!F39,""),"")</f>
        <v/>
      </c>
      <c r="X39" s="7" t="str">
        <f>IFERROR(IF(U39=$X$1,'Open 2'!F39,""),"")</f>
        <v/>
      </c>
      <c r="Y39" s="7" t="str">
        <f>IFERROR(IF($U39=$Y$1,'Open 2'!F39,""),"")</f>
        <v/>
      </c>
      <c r="Z39" s="7" t="str">
        <f>IFERROR(IF(U39=$Z$1,'Open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IF(B40="","",Draw!F40)</f>
        <v/>
      </c>
      <c r="B40" s="19" t="str">
        <f>IFERROR(Draw!G40,"")</f>
        <v/>
      </c>
      <c r="C40" s="19" t="str">
        <f>IFERROR(Draw!H40,"")</f>
        <v/>
      </c>
      <c r="D40" s="54"/>
      <c r="E40" s="92">
        <v>3.8999999999999998E-8</v>
      </c>
      <c r="F40" s="93" t="str">
        <f t="shared" si="0"/>
        <v/>
      </c>
      <c r="G40" s="62" t="str">
        <f>IF(A40="co",VLOOKUP(_xlfn.CONCAT(B40,C40),'Open 1'!S:T,2,FALSE),IF(A40="yco",VLOOKUP(_xlfn.CONCAT(B40,C40),Youth!S:U,2,FALSE),IF(OR(AND(D40&gt;1,D40&lt;1050),D40="nt",D40="",D40="scratch"),"","Not valid")))</f>
        <v/>
      </c>
      <c r="U40" s="3" t="str">
        <f>IFERROR(VLOOKUP('Open 2'!F40,$AB$3:$AC$7,2,TRUE),"")</f>
        <v/>
      </c>
      <c r="V40" s="7" t="str">
        <f>IFERROR(IF(U40=$V$1,'Open 2'!F40,""),"")</f>
        <v/>
      </c>
      <c r="W40" s="7" t="str">
        <f>IFERROR(IF(U40=$W$1,'Open 2'!F40,""),"")</f>
        <v/>
      </c>
      <c r="X40" s="7" t="str">
        <f>IFERROR(IF(U40=$X$1,'Open 2'!F40,""),"")</f>
        <v/>
      </c>
      <c r="Y40" s="7" t="str">
        <f>IFERROR(IF($U40=$Y$1,'Open 2'!F40,""),"")</f>
        <v/>
      </c>
      <c r="Z40" s="7" t="str">
        <f>IFERROR(IF(U40=$Z$1,'Open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IF(B41="","",Draw!F41)</f>
        <v/>
      </c>
      <c r="B41" s="19" t="str">
        <f>IFERROR(Draw!G41,"")</f>
        <v/>
      </c>
      <c r="C41" s="19" t="str">
        <f>IFERROR(Draw!H41,"")</f>
        <v/>
      </c>
      <c r="D41" s="52"/>
      <c r="E41" s="92">
        <v>4.0000000000000001E-8</v>
      </c>
      <c r="F41" s="93" t="str">
        <f t="shared" si="0"/>
        <v/>
      </c>
      <c r="G41" s="62" t="str">
        <f>IF(A41="co",VLOOKUP(_xlfn.CONCAT(B41,C41),'Open 1'!S:T,2,FALSE),IF(A41="yco",VLOOKUP(_xlfn.CONCAT(B41,C41),Youth!S:U,2,FALSE),IF(OR(AND(D41&gt;1,D41&lt;1050),D41="nt",D41="",D41="scratch"),"","Not valid")))</f>
        <v/>
      </c>
      <c r="U41" s="3" t="str">
        <f>IFERROR(VLOOKUP('Open 2'!F41,$AB$3:$AC$7,2,TRUE),"")</f>
        <v/>
      </c>
      <c r="V41" s="7" t="str">
        <f>IFERROR(IF(U41=$V$1,'Open 2'!F41,""),"")</f>
        <v/>
      </c>
      <c r="W41" s="7" t="str">
        <f>IFERROR(IF(U41=$W$1,'Open 2'!F41,""),"")</f>
        <v/>
      </c>
      <c r="X41" s="7" t="str">
        <f>IFERROR(IF(U41=$X$1,'Open 2'!F41,""),"")</f>
        <v/>
      </c>
      <c r="Y41" s="7" t="str">
        <f>IFERROR(IF($U41=$Y$1,'Open 2'!F41,""),"")</f>
        <v/>
      </c>
      <c r="Z41" s="7" t="str">
        <f>IFERROR(IF(U41=$Z$1,'Open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IF(B42="","",Draw!F42)</f>
        <v/>
      </c>
      <c r="B42" s="19" t="str">
        <f>IFERROR(Draw!G42,"")</f>
        <v/>
      </c>
      <c r="C42" s="19" t="str">
        <f>IFERROR(Draw!H42,"")</f>
        <v/>
      </c>
      <c r="D42" s="55"/>
      <c r="E42" s="92">
        <v>4.1000000000000003E-8</v>
      </c>
      <c r="F42" s="93" t="str">
        <f t="shared" si="0"/>
        <v/>
      </c>
      <c r="G42" s="62" t="str">
        <f>IF(A42="co",VLOOKUP(_xlfn.CONCAT(B42,C42),'Open 1'!S:T,2,FALSE),IF(A42="yco",VLOOKUP(_xlfn.CONCAT(B42,C42),Youth!S:U,2,FALSE),IF(OR(AND(D42&gt;1,D42&lt;1050),D42="nt",D42="",D42="scratch"),"","Not valid")))</f>
        <v/>
      </c>
      <c r="U42" s="3" t="str">
        <f>IFERROR(VLOOKUP('Open 2'!F42,$AB$3:$AC$7,2,TRUE),"")</f>
        <v/>
      </c>
      <c r="V42" s="7" t="str">
        <f>IFERROR(IF(U42=$V$1,'Open 2'!F42,""),"")</f>
        <v/>
      </c>
      <c r="W42" s="7" t="str">
        <f>IFERROR(IF(U42=$W$1,'Open 2'!F42,""),"")</f>
        <v/>
      </c>
      <c r="X42" s="7" t="str">
        <f>IFERROR(IF(U42=$X$1,'Open 2'!F42,""),"")</f>
        <v/>
      </c>
      <c r="Y42" s="7" t="str">
        <f>IFERROR(IF($U42=$Y$1,'Open 2'!F42,""),"")</f>
        <v/>
      </c>
      <c r="Z42" s="7" t="str">
        <f>IFERROR(IF(U42=$Z$1,'Open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IF(B43="","",Draw!F43)</f>
        <v/>
      </c>
      <c r="B43" s="19" t="str">
        <f>IFERROR(Draw!G43,"")</f>
        <v/>
      </c>
      <c r="C43" s="19" t="str">
        <f>IFERROR(Draw!H43,"")</f>
        <v/>
      </c>
      <c r="D43" s="145"/>
      <c r="E43" s="92">
        <v>4.1999999999999999E-8</v>
      </c>
      <c r="F43" s="93" t="str">
        <f t="shared" si="0"/>
        <v/>
      </c>
      <c r="G43" s="62" t="str">
        <f>IF(A43="co",VLOOKUP(_xlfn.CONCAT(B43,C43),'Open 1'!S:T,2,FALSE),IF(A43="yco",VLOOKUP(_xlfn.CONCAT(B43,C43),Youth!S:U,2,FALSE),IF(OR(AND(D43&gt;1,D43&lt;1050),D43="nt",D43="",D43="scratch"),"","Not valid")))</f>
        <v/>
      </c>
      <c r="U43" s="3" t="str">
        <f>IFERROR(VLOOKUP('Open 2'!F43,$AB$3:$AC$7,2,TRUE),"")</f>
        <v/>
      </c>
      <c r="V43" s="7" t="str">
        <f>IFERROR(IF(U43=$V$1,'Open 2'!F43,""),"")</f>
        <v/>
      </c>
      <c r="W43" s="7" t="str">
        <f>IFERROR(IF(U43=$W$1,'Open 2'!F43,""),"")</f>
        <v/>
      </c>
      <c r="X43" s="7" t="str">
        <f>IFERROR(IF(U43=$X$1,'Open 2'!F43,""),"")</f>
        <v/>
      </c>
      <c r="Y43" s="7" t="str">
        <f>IFERROR(IF($U43=$Y$1,'Open 2'!F43,""),"")</f>
        <v/>
      </c>
      <c r="Z43" s="7" t="str">
        <f>IFERROR(IF(U43=$Z$1,'Open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IF(B44="","",Draw!F44)</f>
        <v/>
      </c>
      <c r="B44" s="19" t="str">
        <f>IFERROR(Draw!G44,"")</f>
        <v/>
      </c>
      <c r="C44" s="19" t="str">
        <f>IFERROR(Draw!H44,"")</f>
        <v/>
      </c>
      <c r="D44" s="51"/>
      <c r="E44" s="92">
        <v>4.3000000000000001E-8</v>
      </c>
      <c r="F44" s="93" t="str">
        <f t="shared" si="0"/>
        <v/>
      </c>
      <c r="G44" s="62" t="str">
        <f>IF(A44="co",VLOOKUP(_xlfn.CONCAT(B44,C44),'Open 1'!S:T,2,FALSE),IF(A44="yco",VLOOKUP(_xlfn.CONCAT(B44,C44),Youth!S:U,2,FALSE),IF(OR(AND(D44&gt;1,D44&lt;1050),D44="nt",D44="",D44="scratch"),"","Not valid")))</f>
        <v/>
      </c>
      <c r="U44" s="3" t="str">
        <f>IFERROR(VLOOKUP('Open 2'!F44,$AB$3:$AC$7,2,TRUE),"")</f>
        <v/>
      </c>
      <c r="V44" s="7" t="str">
        <f>IFERROR(IF(U44=$V$1,'Open 2'!F44,""),"")</f>
        <v/>
      </c>
      <c r="W44" s="7" t="str">
        <f>IFERROR(IF(U44=$W$1,'Open 2'!F44,""),"")</f>
        <v/>
      </c>
      <c r="X44" s="7" t="str">
        <f>IFERROR(IF(U44=$X$1,'Open 2'!F44,""),"")</f>
        <v/>
      </c>
      <c r="Y44" s="7" t="str">
        <f>IFERROR(IF($U44=$Y$1,'Open 2'!F44,""),"")</f>
        <v/>
      </c>
      <c r="Z44" s="7" t="str">
        <f>IFERROR(IF(U44=$Z$1,'Open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IF(B45="","",Draw!F45)</f>
        <v/>
      </c>
      <c r="B45" s="19" t="str">
        <f>IFERROR(Draw!G45,"")</f>
        <v/>
      </c>
      <c r="C45" s="19" t="str">
        <f>IFERROR(Draw!H45,"")</f>
        <v/>
      </c>
      <c r="D45" s="52"/>
      <c r="E45" s="92">
        <v>4.3999999999999997E-8</v>
      </c>
      <c r="F45" s="93" t="str">
        <f t="shared" si="0"/>
        <v/>
      </c>
      <c r="G45" s="62" t="str">
        <f>IF(A45="co",VLOOKUP(_xlfn.CONCAT(B45,C45),'Open 1'!S:T,2,FALSE),IF(A45="yco",VLOOKUP(_xlfn.CONCAT(B45,C45),Youth!S:U,2,FALSE),IF(OR(AND(D45&gt;1,D45&lt;1050),D45="nt",D45="",D45="scratch"),"","Not valid")))</f>
        <v/>
      </c>
      <c r="U45" s="3" t="str">
        <f>IFERROR(VLOOKUP('Open 2'!F45,$AB$3:$AC$7,2,TRUE),"")</f>
        <v/>
      </c>
      <c r="V45" s="7" t="str">
        <f>IFERROR(IF(U45=$V$1,'Open 2'!F45,""),"")</f>
        <v/>
      </c>
      <c r="W45" s="7" t="str">
        <f>IFERROR(IF(U45=$W$1,'Open 2'!F45,""),"")</f>
        <v/>
      </c>
      <c r="X45" s="7" t="str">
        <f>IFERROR(IF(U45=$X$1,'Open 2'!F45,""),"")</f>
        <v/>
      </c>
      <c r="Y45" s="7" t="str">
        <f>IFERROR(IF($U45=$Y$1,'Open 2'!F45,""),"")</f>
        <v/>
      </c>
      <c r="Z45" s="7" t="str">
        <f>IFERROR(IF(U45=$Z$1,'Open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IF(B46="","",Draw!F46)</f>
        <v/>
      </c>
      <c r="B46" s="19" t="str">
        <f>IFERROR(Draw!G46,"")</f>
        <v/>
      </c>
      <c r="C46" s="19" t="str">
        <f>IFERROR(Draw!H46,"")</f>
        <v/>
      </c>
      <c r="D46" s="52"/>
      <c r="E46" s="92">
        <v>4.4999999999999999E-8</v>
      </c>
      <c r="F46" s="93" t="str">
        <f t="shared" si="0"/>
        <v/>
      </c>
      <c r="G46" s="62" t="str">
        <f>IF(A46="co",VLOOKUP(_xlfn.CONCAT(B46,C46),'Open 1'!S:T,2,FALSE),IF(A46="yco",VLOOKUP(_xlfn.CONCAT(B46,C46),Youth!S:U,2,FALSE),IF(OR(AND(D46&gt;1,D46&lt;1050),D46="nt",D46="",D46="scratch"),"","Not valid")))</f>
        <v/>
      </c>
      <c r="U46" s="3" t="str">
        <f>IFERROR(VLOOKUP('Open 2'!F46,$AB$3:$AC$7,2,TRUE),"")</f>
        <v/>
      </c>
      <c r="V46" s="7" t="str">
        <f>IFERROR(IF(U46=$V$1,'Open 2'!F46,""),"")</f>
        <v/>
      </c>
      <c r="W46" s="7" t="str">
        <f>IFERROR(IF(U46=$W$1,'Open 2'!F46,""),"")</f>
        <v/>
      </c>
      <c r="X46" s="7" t="str">
        <f>IFERROR(IF(U46=$X$1,'Open 2'!F46,""),"")</f>
        <v/>
      </c>
      <c r="Y46" s="7" t="str">
        <f>IFERROR(IF($U46=$Y$1,'Open 2'!F46,""),"")</f>
        <v/>
      </c>
      <c r="Z46" s="7" t="str">
        <f>IFERROR(IF(U46=$Z$1,'Open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IF(B47="","",Draw!F47)</f>
        <v/>
      </c>
      <c r="B47" s="19" t="str">
        <f>IFERROR(Draw!G47,"")</f>
        <v/>
      </c>
      <c r="C47" s="19" t="str">
        <f>IFERROR(Draw!H47,"")</f>
        <v/>
      </c>
      <c r="D47" s="52"/>
      <c r="E47" s="92">
        <v>4.6000000000000002E-8</v>
      </c>
      <c r="F47" s="93" t="str">
        <f t="shared" si="0"/>
        <v/>
      </c>
      <c r="G47" s="62" t="str">
        <f>IF(A47="co",VLOOKUP(_xlfn.CONCAT(B47,C47),'Open 1'!S:T,2,FALSE),IF(A47="yco",VLOOKUP(_xlfn.CONCAT(B47,C47),Youth!S:U,2,FALSE),IF(OR(AND(D47&gt;1,D47&lt;1050),D47="nt",D47="",D47="scratch"),"","Not valid")))</f>
        <v/>
      </c>
      <c r="U47" s="3" t="str">
        <f>IFERROR(VLOOKUP('Open 2'!F47,$AB$3:$AC$7,2,TRUE),"")</f>
        <v/>
      </c>
      <c r="V47" s="7" t="str">
        <f>IFERROR(IF(U47=$V$1,'Open 2'!F47,""),"")</f>
        <v/>
      </c>
      <c r="W47" s="7" t="str">
        <f>IFERROR(IF(U47=$W$1,'Open 2'!F47,""),"")</f>
        <v/>
      </c>
      <c r="X47" s="7" t="str">
        <f>IFERROR(IF(U47=$X$1,'Open 2'!F47,""),"")</f>
        <v/>
      </c>
      <c r="Y47" s="7" t="str">
        <f>IFERROR(IF($U47=$Y$1,'Open 2'!F47,""),"")</f>
        <v/>
      </c>
      <c r="Z47" s="7" t="str">
        <f>IFERROR(IF(U47=$Z$1,'Open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IF(B48="","",Draw!F48)</f>
        <v/>
      </c>
      <c r="B48" s="19" t="str">
        <f>IFERROR(Draw!G48,"")</f>
        <v/>
      </c>
      <c r="C48" s="19" t="str">
        <f>IFERROR(Draw!H48,"")</f>
        <v/>
      </c>
      <c r="D48" s="54"/>
      <c r="E48" s="92">
        <v>4.6999999999999997E-8</v>
      </c>
      <c r="F48" s="93" t="str">
        <f t="shared" si="0"/>
        <v/>
      </c>
      <c r="G48" s="62" t="str">
        <f>IF(A48="co",VLOOKUP(_xlfn.CONCAT(B48,C48),'Open 1'!S:T,2,FALSE),IF(A48="yco",VLOOKUP(_xlfn.CONCAT(B48,C48),Youth!S:U,2,FALSE),IF(OR(AND(D48&gt;1,D48&lt;1050),D48="nt",D48="",D48="scratch"),"","Not valid")))</f>
        <v/>
      </c>
      <c r="U48" s="3" t="str">
        <f>IFERROR(VLOOKUP('Open 2'!F48,$AB$3:$AC$7,2,TRUE),"")</f>
        <v/>
      </c>
      <c r="V48" s="7" t="str">
        <f>IFERROR(IF(U48=$V$1,'Open 2'!F48,""),"")</f>
        <v/>
      </c>
      <c r="W48" s="7" t="str">
        <f>IFERROR(IF(U48=$W$1,'Open 2'!F48,""),"")</f>
        <v/>
      </c>
      <c r="X48" s="7" t="str">
        <f>IFERROR(IF(U48=$X$1,'Open 2'!F48,""),"")</f>
        <v/>
      </c>
      <c r="Y48" s="7" t="str">
        <f>IFERROR(IF($U48=$Y$1,'Open 2'!F48,""),"")</f>
        <v/>
      </c>
      <c r="Z48" s="7" t="str">
        <f>IFERROR(IF(U48=$Z$1,'Open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IF(B49="","",Draw!F49)</f>
        <v/>
      </c>
      <c r="B49" s="19" t="str">
        <f>IFERROR(Draw!G49,"")</f>
        <v/>
      </c>
      <c r="C49" s="19" t="str">
        <f>IFERROR(Draw!H49,"")</f>
        <v/>
      </c>
      <c r="D49" s="145"/>
      <c r="E49" s="92">
        <v>4.8E-8</v>
      </c>
      <c r="F49" s="93" t="str">
        <f t="shared" si="0"/>
        <v/>
      </c>
      <c r="G49" s="62" t="str">
        <f>IF(A49="co",VLOOKUP(_xlfn.CONCAT(B49,C49),'Open 1'!S:T,2,FALSE),IF(A49="yco",VLOOKUP(_xlfn.CONCAT(B49,C49),Youth!S:U,2,FALSE),IF(OR(AND(D49&gt;1,D49&lt;1050),D49="nt",D49="",D49="scratch"),"","Not valid")))</f>
        <v/>
      </c>
      <c r="U49" s="3" t="str">
        <f>IFERROR(VLOOKUP('Open 2'!F49,$AB$3:$AC$7,2,TRUE),"")</f>
        <v/>
      </c>
      <c r="V49" s="7" t="str">
        <f>IFERROR(IF(U49=$V$1,'Open 2'!F49,""),"")</f>
        <v/>
      </c>
      <c r="W49" s="7" t="str">
        <f>IFERROR(IF(U49=$W$1,'Open 2'!F49,""),"")</f>
        <v/>
      </c>
      <c r="X49" s="7" t="str">
        <f>IFERROR(IF(U49=$X$1,'Open 2'!F49,""),"")</f>
        <v/>
      </c>
      <c r="Y49" s="7" t="str">
        <f>IFERROR(IF($U49=$Y$1,'Open 2'!F49,""),"")</f>
        <v/>
      </c>
      <c r="Z49" s="7" t="str">
        <f>IFERROR(IF(U49=$Z$1,'Open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IF(B50="","",Draw!F50)</f>
        <v/>
      </c>
      <c r="B50" s="19" t="str">
        <f>IFERROR(Draw!G50,"")</f>
        <v/>
      </c>
      <c r="C50" s="19" t="str">
        <f>IFERROR(Draw!H50,"")</f>
        <v/>
      </c>
      <c r="D50" s="51"/>
      <c r="E50" s="92">
        <v>4.9000000000000002E-8</v>
      </c>
      <c r="F50" s="93" t="str">
        <f t="shared" si="0"/>
        <v/>
      </c>
      <c r="G50" s="62" t="str">
        <f>IF(A50="co",VLOOKUP(_xlfn.CONCAT(B50,C50),'Open 1'!S:T,2,FALSE),IF(A50="yco",VLOOKUP(_xlfn.CONCAT(B50,C50),Youth!S:U,2,FALSE),IF(OR(AND(D50&gt;1,D50&lt;1050),D50="nt",D50="",D50="scratch"),"","Not valid")))</f>
        <v/>
      </c>
      <c r="U50" s="3" t="str">
        <f>IFERROR(VLOOKUP('Open 2'!F50,$AB$3:$AC$7,2,TRUE),"")</f>
        <v/>
      </c>
      <c r="V50" s="7" t="str">
        <f>IFERROR(IF(U50=$V$1,'Open 2'!F50,""),"")</f>
        <v/>
      </c>
      <c r="W50" s="7" t="str">
        <f>IFERROR(IF(U50=$W$1,'Open 2'!F50,""),"")</f>
        <v/>
      </c>
      <c r="X50" s="7" t="str">
        <f>IFERROR(IF(U50=$X$1,'Open 2'!F50,""),"")</f>
        <v/>
      </c>
      <c r="Y50" s="7" t="str">
        <f>IFERROR(IF($U50=$Y$1,'Open 2'!F50,""),"")</f>
        <v/>
      </c>
      <c r="Z50" s="7" t="str">
        <f>IFERROR(IF(U50=$Z$1,'Open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IF(B51="","",Draw!F51)</f>
        <v/>
      </c>
      <c r="B51" s="19" t="str">
        <f>IFERROR(Draw!G51,"")</f>
        <v/>
      </c>
      <c r="C51" s="19" t="str">
        <f>IFERROR(Draw!H51,"")</f>
        <v/>
      </c>
      <c r="D51" s="52"/>
      <c r="E51" s="92">
        <v>4.9999999999999998E-8</v>
      </c>
      <c r="F51" s="93" t="str">
        <f t="shared" si="0"/>
        <v/>
      </c>
      <c r="G51" s="62" t="str">
        <f>IF(A51="co",VLOOKUP(_xlfn.CONCAT(B51,C51),'Open 1'!S:T,2,FALSE),IF(A51="yco",VLOOKUP(_xlfn.CONCAT(B51,C51),Youth!S:U,2,FALSE),IF(OR(AND(D51&gt;1,D51&lt;1050),D51="nt",D51="",D51="scratch"),"","Not valid")))</f>
        <v/>
      </c>
      <c r="U51" s="3" t="str">
        <f>IFERROR(VLOOKUP('Open 2'!F51,$AB$3:$AC$7,2,TRUE),"")</f>
        <v/>
      </c>
      <c r="V51" s="7" t="str">
        <f>IFERROR(IF(U51=$V$1,'Open 2'!F51,""),"")</f>
        <v/>
      </c>
      <c r="W51" s="7" t="str">
        <f>IFERROR(IF(U51=$W$1,'Open 2'!F51,""),"")</f>
        <v/>
      </c>
      <c r="X51" s="7" t="str">
        <f>IFERROR(IF(U51=$X$1,'Open 2'!F51,""),"")</f>
        <v/>
      </c>
      <c r="Y51" s="7" t="str">
        <f>IFERROR(IF($U51=$Y$1,'Open 2'!F51,""),"")</f>
        <v/>
      </c>
      <c r="Z51" s="7" t="str">
        <f>IFERROR(IF(U51=$Z$1,'Open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IF(B52="","",Draw!F52)</f>
        <v/>
      </c>
      <c r="B52" s="19" t="str">
        <f>IFERROR(Draw!G52,"")</f>
        <v/>
      </c>
      <c r="C52" s="19" t="str">
        <f>IFERROR(Draw!H52,"")</f>
        <v/>
      </c>
      <c r="D52" s="52"/>
      <c r="E52" s="92">
        <v>5.1E-8</v>
      </c>
      <c r="F52" s="93" t="str">
        <f t="shared" si="0"/>
        <v/>
      </c>
      <c r="G52" s="62" t="str">
        <f>IF(A52="co",VLOOKUP(_xlfn.CONCAT(B52,C52),'Open 1'!S:T,2,FALSE),IF(A52="yco",VLOOKUP(_xlfn.CONCAT(B52,C52),Youth!S:U,2,FALSE),IF(OR(AND(D52&gt;1,D52&lt;1050),D52="nt",D52="",D52="scratch"),"","Not valid")))</f>
        <v/>
      </c>
      <c r="U52" s="3" t="str">
        <f>IFERROR(VLOOKUP('Open 2'!F52,$AB$3:$AC$7,2,TRUE),"")</f>
        <v/>
      </c>
      <c r="V52" s="7" t="str">
        <f>IFERROR(IF(U52=$V$1,'Open 2'!F52,""),"")</f>
        <v/>
      </c>
      <c r="W52" s="7" t="str">
        <f>IFERROR(IF(U52=$W$1,'Open 2'!F52,""),"")</f>
        <v/>
      </c>
      <c r="X52" s="7" t="str">
        <f>IFERROR(IF(U52=$X$1,'Open 2'!F52,""),"")</f>
        <v/>
      </c>
      <c r="Y52" s="7" t="str">
        <f>IFERROR(IF($U52=$Y$1,'Open 2'!F52,""),"")</f>
        <v/>
      </c>
      <c r="Z52" s="7" t="str">
        <f>IFERROR(IF(U52=$Z$1,'Open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IF(B53="","",Draw!F53)</f>
        <v/>
      </c>
      <c r="B53" s="19" t="str">
        <f>IFERROR(Draw!G53,"")</f>
        <v/>
      </c>
      <c r="C53" s="19" t="str">
        <f>IFERROR(Draw!H53,"")</f>
        <v/>
      </c>
      <c r="D53" s="52"/>
      <c r="E53" s="92">
        <v>5.2000000000000002E-8</v>
      </c>
      <c r="F53" s="93" t="str">
        <f t="shared" si="0"/>
        <v/>
      </c>
      <c r="G53" s="62" t="str">
        <f>IF(A53="co",VLOOKUP(_xlfn.CONCAT(B53,C53),'Open 1'!S:T,2,FALSE),IF(A53="yco",VLOOKUP(_xlfn.CONCAT(B53,C53),Youth!S:U,2,FALSE),IF(OR(AND(D53&gt;1,D53&lt;1050),D53="nt",D53="",D53="scratch"),"","Not valid")))</f>
        <v/>
      </c>
      <c r="U53" s="3" t="str">
        <f>IFERROR(VLOOKUP('Open 2'!F53,$AB$3:$AC$7,2,TRUE),"")</f>
        <v/>
      </c>
      <c r="V53" s="7" t="str">
        <f>IFERROR(IF(U53=$V$1,'Open 2'!F53,""),"")</f>
        <v/>
      </c>
      <c r="W53" s="7" t="str">
        <f>IFERROR(IF(U53=$W$1,'Open 2'!F53,""),"")</f>
        <v/>
      </c>
      <c r="X53" s="7" t="str">
        <f>IFERROR(IF(U53=$X$1,'Open 2'!F53,""),"")</f>
        <v/>
      </c>
      <c r="Y53" s="7" t="str">
        <f>IFERROR(IF($U53=$Y$1,'Open 2'!F53,""),"")</f>
        <v/>
      </c>
      <c r="Z53" s="7" t="str">
        <f>IFERROR(IF(U53=$Z$1,'Open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IF(B54="","",Draw!F54)</f>
        <v/>
      </c>
      <c r="B54" s="19" t="str">
        <f>IFERROR(Draw!G54,"")</f>
        <v/>
      </c>
      <c r="C54" s="19" t="str">
        <f>IFERROR(Draw!H54,"")</f>
        <v/>
      </c>
      <c r="D54" s="54"/>
      <c r="E54" s="92">
        <v>5.2999999999999998E-8</v>
      </c>
      <c r="F54" s="93" t="str">
        <f t="shared" si="0"/>
        <v/>
      </c>
      <c r="G54" s="62" t="str">
        <f>IF(A54="co",VLOOKUP(_xlfn.CONCAT(B54,C54),'Open 1'!S:T,2,FALSE),IF(A54="yco",VLOOKUP(_xlfn.CONCAT(B54,C54),Youth!S:U,2,FALSE),IF(OR(AND(D54&gt;1,D54&lt;1050),D54="nt",D54="",D54="scratch"),"","Not valid")))</f>
        <v/>
      </c>
      <c r="U54" s="3" t="str">
        <f>IFERROR(VLOOKUP('Open 2'!F54,$AB$3:$AC$7,2,TRUE),"")</f>
        <v/>
      </c>
      <c r="V54" s="7" t="str">
        <f>IFERROR(IF(U54=$V$1,'Open 2'!F54,""),"")</f>
        <v/>
      </c>
      <c r="W54" s="7" t="str">
        <f>IFERROR(IF(U54=$W$1,'Open 2'!F54,""),"")</f>
        <v/>
      </c>
      <c r="X54" s="7" t="str">
        <f>IFERROR(IF(U54=$X$1,'Open 2'!F54,""),"")</f>
        <v/>
      </c>
      <c r="Y54" s="7" t="str">
        <f>IFERROR(IF($U54=$Y$1,'Open 2'!F54,""),"")</f>
        <v/>
      </c>
      <c r="Z54" s="7" t="str">
        <f>IFERROR(IF(U54=$Z$1,'Open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IF(B55="","",Draw!F55)</f>
        <v/>
      </c>
      <c r="B55" s="19" t="str">
        <f>IFERROR(Draw!G55,"")</f>
        <v/>
      </c>
      <c r="C55" s="19" t="str">
        <f>IFERROR(Draw!H55,"")</f>
        <v/>
      </c>
      <c r="D55" s="145"/>
      <c r="E55" s="92">
        <v>5.4E-8</v>
      </c>
      <c r="F55" s="93" t="str">
        <f t="shared" si="0"/>
        <v/>
      </c>
      <c r="G55" s="62" t="str">
        <f>IF(A55="co",VLOOKUP(_xlfn.CONCAT(B55,C55),'Open 1'!S:T,2,FALSE),IF(A55="yco",VLOOKUP(_xlfn.CONCAT(B55,C55),Youth!S:U,2,FALSE),IF(OR(AND(D55&gt;1,D55&lt;1050),D55="nt",D55="",D55="scratch"),"","Not valid")))</f>
        <v/>
      </c>
      <c r="U55" s="3" t="str">
        <f>IFERROR(VLOOKUP('Open 2'!F55,$AB$3:$AC$7,2,TRUE),"")</f>
        <v/>
      </c>
      <c r="V55" s="7" t="str">
        <f>IFERROR(IF(U55=$V$1,'Open 2'!F55,""),"")</f>
        <v/>
      </c>
      <c r="W55" s="7" t="str">
        <f>IFERROR(IF(U55=$W$1,'Open 2'!F55,""),"")</f>
        <v/>
      </c>
      <c r="X55" s="7" t="str">
        <f>IFERROR(IF(U55=$X$1,'Open 2'!F55,""),"")</f>
        <v/>
      </c>
      <c r="Y55" s="7" t="str">
        <f>IFERROR(IF($U55=$Y$1,'Open 2'!F55,""),"")</f>
        <v/>
      </c>
      <c r="Z55" s="7" t="str">
        <f>IFERROR(IF(U55=$Z$1,'Open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IF(B56="","",Draw!F56)</f>
        <v/>
      </c>
      <c r="B56" s="19" t="str">
        <f>IFERROR(Draw!G56,"")</f>
        <v/>
      </c>
      <c r="C56" s="19" t="str">
        <f>IFERROR(Draw!H56,"")</f>
        <v/>
      </c>
      <c r="D56" s="53"/>
      <c r="E56" s="92">
        <v>5.5000000000000003E-8</v>
      </c>
      <c r="F56" s="93" t="str">
        <f t="shared" si="0"/>
        <v/>
      </c>
      <c r="G56" s="62" t="str">
        <f>IF(A56="co",VLOOKUP(_xlfn.CONCAT(B56,C56),'Open 1'!S:T,2,FALSE),IF(A56="yco",VLOOKUP(_xlfn.CONCAT(B56,C56),Youth!S:U,2,FALSE),IF(OR(AND(D56&gt;1,D56&lt;1050),D56="nt",D56="",D56="scratch"),"","Not valid")))</f>
        <v/>
      </c>
      <c r="U56" s="3" t="str">
        <f>IFERROR(VLOOKUP('Open 2'!F56,$AB$3:$AC$7,2,TRUE),"")</f>
        <v/>
      </c>
      <c r="V56" s="7" t="str">
        <f>IFERROR(IF(U56=$V$1,'Open 2'!F56,""),"")</f>
        <v/>
      </c>
      <c r="W56" s="7" t="str">
        <f>IFERROR(IF(U56=$W$1,'Open 2'!F56,""),"")</f>
        <v/>
      </c>
      <c r="X56" s="7" t="str">
        <f>IFERROR(IF(U56=$X$1,'Open 2'!F56,""),"")</f>
        <v/>
      </c>
      <c r="Y56" s="7" t="str">
        <f>IFERROR(IF($U56=$Y$1,'Open 2'!F56,""),"")</f>
        <v/>
      </c>
      <c r="Z56" s="7" t="str">
        <f>IFERROR(IF(U56=$Z$1,'Open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IF(B57="","",Draw!F57)</f>
        <v/>
      </c>
      <c r="B57" s="19" t="str">
        <f>IFERROR(Draw!G57,"")</f>
        <v/>
      </c>
      <c r="C57" s="19" t="str">
        <f>IFERROR(Draw!H57,"")</f>
        <v/>
      </c>
      <c r="D57" s="52"/>
      <c r="E57" s="92">
        <v>5.5999999999999999E-8</v>
      </c>
      <c r="F57" s="93" t="str">
        <f t="shared" si="0"/>
        <v/>
      </c>
      <c r="G57" s="62" t="str">
        <f>IF(A57="co",VLOOKUP(_xlfn.CONCAT(B57,C57),'Open 1'!S:T,2,FALSE),IF(A57="yco",VLOOKUP(_xlfn.CONCAT(B57,C57),Youth!S:U,2,FALSE),IF(OR(AND(D57&gt;1,D57&lt;1050),D57="nt",D57="",D57="scratch"),"","Not valid")))</f>
        <v/>
      </c>
      <c r="U57" s="3" t="str">
        <f>IFERROR(VLOOKUP('Open 2'!F57,$AB$3:$AC$7,2,TRUE),"")</f>
        <v/>
      </c>
      <c r="V57" s="7" t="str">
        <f>IFERROR(IF(U57=$V$1,'Open 2'!F57,""),"")</f>
        <v/>
      </c>
      <c r="W57" s="7" t="str">
        <f>IFERROR(IF(U57=$W$1,'Open 2'!F57,""),"")</f>
        <v/>
      </c>
      <c r="X57" s="7" t="str">
        <f>IFERROR(IF(U57=$X$1,'Open 2'!F57,""),"")</f>
        <v/>
      </c>
      <c r="Y57" s="7" t="str">
        <f>IFERROR(IF($U57=$Y$1,'Open 2'!F57,""),"")</f>
        <v/>
      </c>
      <c r="Z57" s="7" t="str">
        <f>IFERROR(IF(U57=$Z$1,'Open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IF(B58="","",Draw!F58)</f>
        <v/>
      </c>
      <c r="B58" s="19" t="str">
        <f>IFERROR(Draw!G58,"")</f>
        <v/>
      </c>
      <c r="C58" s="19" t="str">
        <f>IFERROR(Draw!H58,"")</f>
        <v/>
      </c>
      <c r="D58" s="51"/>
      <c r="E58" s="92">
        <v>5.7000000000000001E-8</v>
      </c>
      <c r="F58" s="93" t="str">
        <f t="shared" si="0"/>
        <v/>
      </c>
      <c r="G58" s="62" t="str">
        <f>IF(A58="co",VLOOKUP(_xlfn.CONCAT(B58,C58),'Open 1'!S:T,2,FALSE),IF(A58="yco",VLOOKUP(_xlfn.CONCAT(B58,C58),Youth!S:U,2,FALSE),IF(OR(AND(D58&gt;1,D58&lt;1050),D58="nt",D58="",D58="scratch"),"","Not valid")))</f>
        <v/>
      </c>
      <c r="U58" s="3" t="str">
        <f>IFERROR(VLOOKUP('Open 2'!F58,$AB$3:$AC$7,2,TRUE),"")</f>
        <v/>
      </c>
      <c r="V58" s="7" t="str">
        <f>IFERROR(IF(U58=$V$1,'Open 2'!F58,""),"")</f>
        <v/>
      </c>
      <c r="W58" s="7" t="str">
        <f>IFERROR(IF(U58=$W$1,'Open 2'!F58,""),"")</f>
        <v/>
      </c>
      <c r="X58" s="7" t="str">
        <f>IFERROR(IF(U58=$X$1,'Open 2'!F58,""),"")</f>
        <v/>
      </c>
      <c r="Y58" s="7" t="str">
        <f>IFERROR(IF($U58=$Y$1,'Open 2'!F58,""),"")</f>
        <v/>
      </c>
      <c r="Z58" s="7" t="str">
        <f>IFERROR(IF(U58=$Z$1,'Open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IF(B59="","",Draw!F59)</f>
        <v/>
      </c>
      <c r="B59" s="19" t="str">
        <f>IFERROR(Draw!G59,"")</f>
        <v/>
      </c>
      <c r="C59" s="19" t="str">
        <f>IFERROR(Draw!H59,"")</f>
        <v/>
      </c>
      <c r="D59" s="52"/>
      <c r="E59" s="92">
        <v>5.8000000000000003E-8</v>
      </c>
      <c r="F59" s="93" t="str">
        <f t="shared" si="0"/>
        <v/>
      </c>
      <c r="G59" s="62" t="str">
        <f>IF(A59="co",VLOOKUP(_xlfn.CONCAT(B59,C59),'Open 1'!S:T,2,FALSE),IF(A59="yco",VLOOKUP(_xlfn.CONCAT(B59,C59),Youth!S:U,2,FALSE),IF(OR(AND(D59&gt;1,D59&lt;1050),D59="nt",D59="",D59="scratch"),"","Not valid")))</f>
        <v/>
      </c>
      <c r="U59" s="3" t="str">
        <f>IFERROR(VLOOKUP('Open 2'!F59,$AB$3:$AC$7,2,TRUE),"")</f>
        <v/>
      </c>
      <c r="V59" s="7" t="str">
        <f>IFERROR(IF(U59=$V$1,'Open 2'!F59,""),"")</f>
        <v/>
      </c>
      <c r="W59" s="7" t="str">
        <f>IFERROR(IF(U59=$W$1,'Open 2'!F59,""),"")</f>
        <v/>
      </c>
      <c r="X59" s="7" t="str">
        <f>IFERROR(IF(U59=$X$1,'Open 2'!F59,""),"")</f>
        <v/>
      </c>
      <c r="Y59" s="7" t="str">
        <f>IFERROR(IF($U59=$Y$1,'Open 2'!F59,""),"")</f>
        <v/>
      </c>
      <c r="Z59" s="7" t="str">
        <f>IFERROR(IF(U59=$Z$1,'Open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IF(B60="","",Draw!F60)</f>
        <v/>
      </c>
      <c r="B60" s="19" t="str">
        <f>IFERROR(Draw!G60,"")</f>
        <v/>
      </c>
      <c r="C60" s="19" t="str">
        <f>IFERROR(Draw!H60,"")</f>
        <v/>
      </c>
      <c r="D60" s="54"/>
      <c r="E60" s="92">
        <v>5.8999999999999999E-8</v>
      </c>
      <c r="F60" s="93" t="str">
        <f t="shared" si="0"/>
        <v/>
      </c>
      <c r="G60" s="62" t="str">
        <f>IF(A60="co",VLOOKUP(_xlfn.CONCAT(B60,C60),'Open 1'!S:T,2,FALSE),IF(A60="yco",VLOOKUP(_xlfn.CONCAT(B60,C60),Youth!S:U,2,FALSE),IF(OR(AND(D60&gt;1,D60&lt;1050),D60="nt",D60="",D60="scratch"),"","Not valid")))</f>
        <v/>
      </c>
      <c r="U60" s="3" t="str">
        <f>IFERROR(VLOOKUP('Open 2'!F60,$AB$3:$AC$7,2,TRUE),"")</f>
        <v/>
      </c>
      <c r="V60" s="7" t="str">
        <f>IFERROR(IF(U60=$V$1,'Open 2'!F60,""),"")</f>
        <v/>
      </c>
      <c r="W60" s="7" t="str">
        <f>IFERROR(IF(U60=$W$1,'Open 2'!F60,""),"")</f>
        <v/>
      </c>
      <c r="X60" s="7" t="str">
        <f>IFERROR(IF(U60=$X$1,'Open 2'!F60,""),"")</f>
        <v/>
      </c>
      <c r="Y60" s="7" t="str">
        <f>IFERROR(IF($U60=$Y$1,'Open 2'!F60,""),"")</f>
        <v/>
      </c>
      <c r="Z60" s="7" t="str">
        <f>IFERROR(IF(U60=$Z$1,'Open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IF(B61="","",Draw!F61)</f>
        <v/>
      </c>
      <c r="B61" s="19" t="str">
        <f>IFERROR(Draw!G61,"")</f>
        <v/>
      </c>
      <c r="C61" s="19" t="str">
        <f>IFERROR(Draw!H61,"")</f>
        <v/>
      </c>
      <c r="D61" s="145"/>
      <c r="E61" s="92">
        <v>5.9999999999999995E-8</v>
      </c>
      <c r="F61" s="93" t="str">
        <f t="shared" si="0"/>
        <v/>
      </c>
      <c r="G61" s="62" t="str">
        <f>IF(A61="co",VLOOKUP(_xlfn.CONCAT(B61,C61),'Open 1'!S:T,2,FALSE),IF(A61="yco",VLOOKUP(_xlfn.CONCAT(B61,C61),Youth!S:U,2,FALSE),IF(OR(AND(D61&gt;1,D61&lt;1050),D61="nt",D61="",D61="scratch"),"","Not valid")))</f>
        <v/>
      </c>
      <c r="U61" s="3" t="str">
        <f>IFERROR(VLOOKUP('Open 2'!F61,$AB$3:$AC$7,2,TRUE),"")</f>
        <v/>
      </c>
      <c r="V61" s="7" t="str">
        <f>IFERROR(IF(U61=$V$1,'Open 2'!F61,""),"")</f>
        <v/>
      </c>
      <c r="W61" s="7" t="str">
        <f>IFERROR(IF(U61=$W$1,'Open 2'!F61,""),"")</f>
        <v/>
      </c>
      <c r="X61" s="7" t="str">
        <f>IFERROR(IF(U61=$X$1,'Open 2'!F61,""),"")</f>
        <v/>
      </c>
      <c r="Y61" s="7" t="str">
        <f>IFERROR(IF($U61=$Y$1,'Open 2'!F61,""),"")</f>
        <v/>
      </c>
      <c r="Z61" s="7" t="str">
        <f>IFERROR(IF(U61=$Z$1,'Open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IF(B62="","",Draw!F62)</f>
        <v/>
      </c>
      <c r="B62" s="19" t="str">
        <f>IFERROR(Draw!G62,"")</f>
        <v/>
      </c>
      <c r="C62" s="19" t="str">
        <f>IFERROR(Draw!H62,"")</f>
        <v/>
      </c>
      <c r="D62" s="51"/>
      <c r="E62" s="92">
        <v>6.1000000000000004E-8</v>
      </c>
      <c r="F62" s="93" t="str">
        <f t="shared" si="0"/>
        <v/>
      </c>
      <c r="G62" s="62" t="str">
        <f>IF(A62="co",VLOOKUP(_xlfn.CONCAT(B62,C62),'Open 1'!S:T,2,FALSE),IF(A62="yco",VLOOKUP(_xlfn.CONCAT(B62,C62),Youth!S:U,2,FALSE),IF(OR(AND(D62&gt;1,D62&lt;1050),D62="nt",D62="",D62="scratch"),"","Not valid")))</f>
        <v/>
      </c>
      <c r="U62" s="3" t="str">
        <f>IFERROR(VLOOKUP('Open 2'!F62,$AB$3:$AC$7,2,TRUE),"")</f>
        <v/>
      </c>
      <c r="V62" s="7" t="str">
        <f>IFERROR(IF(U62=$V$1,'Open 2'!F62,""),"")</f>
        <v/>
      </c>
      <c r="W62" s="7" t="str">
        <f>IFERROR(IF(U62=$W$1,'Open 2'!F62,""),"")</f>
        <v/>
      </c>
      <c r="X62" s="7" t="str">
        <f>IFERROR(IF(U62=$X$1,'Open 2'!F62,""),"")</f>
        <v/>
      </c>
      <c r="Y62" s="7" t="str">
        <f>IFERROR(IF($U62=$Y$1,'Open 2'!F62,""),"")</f>
        <v/>
      </c>
      <c r="Z62" s="7" t="str">
        <f>IFERROR(IF(U62=$Z$1,'Open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IF(B63="","",Draw!F63)</f>
        <v/>
      </c>
      <c r="B63" s="19" t="str">
        <f>IFERROR(Draw!G63,"")</f>
        <v/>
      </c>
      <c r="C63" s="19" t="str">
        <f>IFERROR(Draw!H63,"")</f>
        <v/>
      </c>
      <c r="D63" s="52"/>
      <c r="E63" s="92">
        <v>6.1999999999999999E-8</v>
      </c>
      <c r="F63" s="93" t="str">
        <f t="shared" si="0"/>
        <v/>
      </c>
      <c r="G63" s="62" t="str">
        <f>IF(A63="co",VLOOKUP(_xlfn.CONCAT(B63,C63),'Open 1'!S:T,2,FALSE),IF(A63="yco",VLOOKUP(_xlfn.CONCAT(B63,C63),Youth!S:U,2,FALSE),IF(OR(AND(D63&gt;1,D63&lt;1050),D63="nt",D63="",D63="scratch"),"","Not valid")))</f>
        <v/>
      </c>
      <c r="U63" s="3" t="str">
        <f>IFERROR(VLOOKUP('Open 2'!F63,$AB$3:$AC$7,2,TRUE),"")</f>
        <v/>
      </c>
      <c r="V63" s="7" t="str">
        <f>IFERROR(IF(U63=$V$1,'Open 2'!F63,""),"")</f>
        <v/>
      </c>
      <c r="W63" s="7" t="str">
        <f>IFERROR(IF(U63=$W$1,'Open 2'!F63,""),"")</f>
        <v/>
      </c>
      <c r="X63" s="7" t="str">
        <f>IFERROR(IF(U63=$X$1,'Open 2'!F63,""),"")</f>
        <v/>
      </c>
      <c r="Y63" s="7" t="str">
        <f>IFERROR(IF($U63=$Y$1,'Open 2'!F63,""),"")</f>
        <v/>
      </c>
      <c r="Z63" s="7" t="str">
        <f>IFERROR(IF(U63=$Z$1,'Open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IF(B64="","",Draw!F64)</f>
        <v/>
      </c>
      <c r="B64" s="19" t="str">
        <f>IFERROR(Draw!G64,"")</f>
        <v/>
      </c>
      <c r="C64" s="19" t="str">
        <f>IFERROR(Draw!H64,"")</f>
        <v/>
      </c>
      <c r="D64" s="54"/>
      <c r="E64" s="92">
        <v>6.2999999999999995E-8</v>
      </c>
      <c r="F64" s="93" t="str">
        <f t="shared" si="0"/>
        <v/>
      </c>
      <c r="G64" s="62" t="str">
        <f>IF(A64="co",VLOOKUP(_xlfn.CONCAT(B64,C64),'Open 1'!S:T,2,FALSE),IF(A64="yco",VLOOKUP(_xlfn.CONCAT(B64,C64),Youth!S:U,2,FALSE),IF(OR(AND(D64&gt;1,D64&lt;1050),D64="nt",D64="",D64="scratch"),"","Not valid")))</f>
        <v/>
      </c>
      <c r="U64" s="3" t="str">
        <f>IFERROR(VLOOKUP('Open 2'!F64,$AB$3:$AC$7,2,TRUE),"")</f>
        <v/>
      </c>
      <c r="V64" s="7" t="str">
        <f>IFERROR(IF(U64=$V$1,'Open 2'!F64,""),"")</f>
        <v/>
      </c>
      <c r="W64" s="7" t="str">
        <f>IFERROR(IF(U64=$W$1,'Open 2'!F64,""),"")</f>
        <v/>
      </c>
      <c r="X64" s="7" t="str">
        <f>IFERROR(IF(U64=$X$1,'Open 2'!F64,""),"")</f>
        <v/>
      </c>
      <c r="Y64" s="7" t="str">
        <f>IFERROR(IF($U64=$Y$1,'Open 2'!F64,""),"")</f>
        <v/>
      </c>
      <c r="Z64" s="7" t="str">
        <f>IFERROR(IF(U64=$Z$1,'Open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IF(B65="","",Draw!F65)</f>
        <v/>
      </c>
      <c r="B65" s="19" t="str">
        <f>IFERROR(Draw!G65,"")</f>
        <v/>
      </c>
      <c r="C65" s="19" t="str">
        <f>IFERROR(Draw!H65,"")</f>
        <v/>
      </c>
      <c r="D65" s="52"/>
      <c r="E65" s="92">
        <v>6.4000000000000004E-8</v>
      </c>
      <c r="F65" s="93" t="str">
        <f t="shared" si="0"/>
        <v/>
      </c>
      <c r="G65" s="62" t="str">
        <f>IF(A65="co",VLOOKUP(_xlfn.CONCAT(B65,C65),'Open 1'!S:T,2,FALSE),IF(A65="yco",VLOOKUP(_xlfn.CONCAT(B65,C65),Youth!S:U,2,FALSE),IF(OR(AND(D65&gt;1,D65&lt;1050),D65="nt",D65="",D65="scratch"),"","Not valid")))</f>
        <v/>
      </c>
      <c r="U65" s="3" t="str">
        <f>IFERROR(VLOOKUP('Open 2'!F65,$AB$3:$AC$7,2,TRUE),"")</f>
        <v/>
      </c>
      <c r="V65" s="7" t="str">
        <f>IFERROR(IF(U65=$V$1,'Open 2'!F65,""),"")</f>
        <v/>
      </c>
      <c r="W65" s="7" t="str">
        <f>IFERROR(IF(U65=$W$1,'Open 2'!F65,""),"")</f>
        <v/>
      </c>
      <c r="X65" s="7" t="str">
        <f>IFERROR(IF(U65=$X$1,'Open 2'!F65,""),"")</f>
        <v/>
      </c>
      <c r="Y65" s="7" t="str">
        <f>IFERROR(IF($U65=$Y$1,'Open 2'!F65,""),"")</f>
        <v/>
      </c>
      <c r="Z65" s="7" t="str">
        <f>IFERROR(IF(U65=$Z$1,'Open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IF(B66="","",Draw!F66)</f>
        <v/>
      </c>
      <c r="B66" s="19" t="str">
        <f>IFERROR(Draw!G66,"")</f>
        <v/>
      </c>
      <c r="C66" s="19" t="str">
        <f>IFERROR(Draw!H66,"")</f>
        <v/>
      </c>
      <c r="D66" s="53"/>
      <c r="E66" s="92">
        <v>6.5E-8</v>
      </c>
      <c r="F66" s="93" t="str">
        <f t="shared" si="0"/>
        <v/>
      </c>
      <c r="G66" s="62" t="str">
        <f>IF(A66="co",VLOOKUP(_xlfn.CONCAT(B66,C66),'Open 1'!S:T,2,FALSE),IF(A66="yco",VLOOKUP(_xlfn.CONCAT(B66,C66),Youth!S:U,2,FALSE),IF(OR(AND(D66&gt;1,D66&lt;1050),D66="nt",D66="",D66="scratch"),"","Not valid")))</f>
        <v/>
      </c>
      <c r="U66" s="3" t="str">
        <f>IFERROR(VLOOKUP('Open 2'!F66,$AB$3:$AC$7,2,TRUE),"")</f>
        <v/>
      </c>
      <c r="V66" s="7" t="str">
        <f>IFERROR(IF(U66=$V$1,'Open 2'!F66,""),"")</f>
        <v/>
      </c>
      <c r="W66" s="7" t="str">
        <f>IFERROR(IF(U66=$W$1,'Open 2'!F66,""),"")</f>
        <v/>
      </c>
      <c r="X66" s="7" t="str">
        <f>IFERROR(IF(U66=$X$1,'Open 2'!F66,""),"")</f>
        <v/>
      </c>
      <c r="Y66" s="7" t="str">
        <f>IFERROR(IF($U66=$Y$1,'Open 2'!F66,""),"")</f>
        <v/>
      </c>
      <c r="Z66" s="7" t="str">
        <f>IFERROR(IF(U66=$Z$1,'Open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IF(B67="","",Draw!F67)</f>
        <v/>
      </c>
      <c r="B67" s="19" t="str">
        <f>IFERROR(Draw!G67,"")</f>
        <v/>
      </c>
      <c r="C67" s="19" t="str">
        <f>IFERROR(Draw!H67,"")</f>
        <v/>
      </c>
      <c r="D67" s="145"/>
      <c r="E67" s="92">
        <v>6.5999999999999995E-8</v>
      </c>
      <c r="F67" s="93" t="str">
        <f t="shared" ref="F67:F130" si="2">IF(D67="scratch",3000+E67,IF(D67="nt",1000+E67,IF((D67+E67)&gt;5,D67+E67,"")))</f>
        <v/>
      </c>
      <c r="G67" s="62" t="str">
        <f>IF(A67="co",VLOOKUP(_xlfn.CONCAT(B67,C67),'Open 1'!S:T,2,FALSE),IF(A67="yco",VLOOKUP(_xlfn.CONCAT(B67,C67),Youth!S:U,2,FALSE),IF(OR(AND(D67&gt;1,D67&lt;1050),D67="nt",D67="",D67="scratch"),"","Not valid")))</f>
        <v/>
      </c>
      <c r="U67" s="3" t="str">
        <f>IFERROR(VLOOKUP('Open 2'!F67,$AB$3:$AC$7,2,TRUE),"")</f>
        <v/>
      </c>
      <c r="V67" s="7" t="str">
        <f>IFERROR(IF(U67=$V$1,'Open 2'!F67,""),"")</f>
        <v/>
      </c>
      <c r="W67" s="7" t="str">
        <f>IFERROR(IF(U67=$W$1,'Open 2'!F67,""),"")</f>
        <v/>
      </c>
      <c r="X67" s="7" t="str">
        <f>IFERROR(IF(U67=$X$1,'Open 2'!F67,""),"")</f>
        <v/>
      </c>
      <c r="Y67" s="7" t="str">
        <f>IFERROR(IF($U67=$Y$1,'Open 2'!F67,""),"")</f>
        <v/>
      </c>
      <c r="Z67" s="7" t="str">
        <f>IFERROR(IF(U67=$Z$1,'Open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IF(B68="","",Draw!F68)</f>
        <v/>
      </c>
      <c r="B68" s="19" t="str">
        <f>IFERROR(Draw!G68,"")</f>
        <v/>
      </c>
      <c r="C68" s="19" t="str">
        <f>IFERROR(Draw!H68,"")</f>
        <v/>
      </c>
      <c r="D68" s="51"/>
      <c r="E68" s="92">
        <v>6.7000000000000004E-8</v>
      </c>
      <c r="F68" s="93" t="str">
        <f t="shared" si="2"/>
        <v/>
      </c>
      <c r="G68" s="62" t="str">
        <f>IF(A68="co",VLOOKUP(_xlfn.CONCAT(B68,C68),'Open 1'!S:T,2,FALSE),IF(A68="yco",VLOOKUP(_xlfn.CONCAT(B68,C68),Youth!S:U,2,FALSE),IF(OR(AND(D68&gt;1,D68&lt;1050),D68="nt",D68="",D68="scratch"),"","Not valid")))</f>
        <v/>
      </c>
      <c r="U68" s="3" t="str">
        <f>IFERROR(VLOOKUP('Open 2'!F68,$AB$3:$AC$7,2,TRUE),"")</f>
        <v/>
      </c>
      <c r="V68" s="7" t="str">
        <f>IFERROR(IF(U68=$V$1,'Open 2'!F68,""),"")</f>
        <v/>
      </c>
      <c r="W68" s="7" t="str">
        <f>IFERROR(IF(U68=$W$1,'Open 2'!F68,""),"")</f>
        <v/>
      </c>
      <c r="X68" s="7" t="str">
        <f>IFERROR(IF(U68=$X$1,'Open 2'!F68,""),"")</f>
        <v/>
      </c>
      <c r="Y68" s="7" t="str">
        <f>IFERROR(IF($U68=$Y$1,'Open 2'!F68,""),"")</f>
        <v/>
      </c>
      <c r="Z68" s="7" t="str">
        <f>IFERROR(IF(U68=$Z$1,'Open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IF(B69="","",Draw!F69)</f>
        <v/>
      </c>
      <c r="B69" s="19" t="str">
        <f>IFERROR(Draw!G69,"")</f>
        <v/>
      </c>
      <c r="C69" s="19" t="str">
        <f>IFERROR(Draw!H69,"")</f>
        <v/>
      </c>
      <c r="D69" s="52"/>
      <c r="E69" s="92">
        <v>6.8E-8</v>
      </c>
      <c r="F69" s="93" t="str">
        <f t="shared" si="2"/>
        <v/>
      </c>
      <c r="G69" s="62" t="str">
        <f>IF(A69="co",VLOOKUP(_xlfn.CONCAT(B69,C69),'Open 1'!S:T,2,FALSE),IF(A69="yco",VLOOKUP(_xlfn.CONCAT(B69,C69),Youth!S:U,2,FALSE),IF(OR(AND(D69&gt;1,D69&lt;1050),D69="nt",D69="",D69="scratch"),"","Not valid")))</f>
        <v/>
      </c>
      <c r="U69" s="3" t="str">
        <f>IFERROR(VLOOKUP('Open 2'!F69,$AB$3:$AC$7,2,TRUE),"")</f>
        <v/>
      </c>
      <c r="V69" s="7" t="str">
        <f>IFERROR(IF(U69=$V$1,'Open 2'!F69,""),"")</f>
        <v/>
      </c>
      <c r="W69" s="7" t="str">
        <f>IFERROR(IF(U69=$W$1,'Open 2'!F69,""),"")</f>
        <v/>
      </c>
      <c r="X69" s="7" t="str">
        <f>IFERROR(IF(U69=$X$1,'Open 2'!F69,""),"")</f>
        <v/>
      </c>
      <c r="Y69" s="7" t="str">
        <f>IFERROR(IF($U69=$Y$1,'Open 2'!F69,""),"")</f>
        <v/>
      </c>
      <c r="Z69" s="7" t="str">
        <f>IFERROR(IF(U69=$Z$1,'Open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IF(B70="","",Draw!F70)</f>
        <v/>
      </c>
      <c r="B70" s="19" t="str">
        <f>IFERROR(Draw!G70,"")</f>
        <v/>
      </c>
      <c r="C70" s="19" t="str">
        <f>IFERROR(Draw!H70,"")</f>
        <v/>
      </c>
      <c r="D70" s="52"/>
      <c r="E70" s="92">
        <v>6.8999999999999996E-8</v>
      </c>
      <c r="F70" s="93" t="str">
        <f t="shared" si="2"/>
        <v/>
      </c>
      <c r="G70" s="62" t="str">
        <f>IF(A70="co",VLOOKUP(_xlfn.CONCAT(B70,C70),'Open 1'!S:T,2,FALSE),IF(A70="yco",VLOOKUP(_xlfn.CONCAT(B70,C70),Youth!S:U,2,FALSE),IF(OR(AND(D70&gt;1,D70&lt;1050),D70="nt",D70="",D70="scratch"),"","Not valid")))</f>
        <v/>
      </c>
      <c r="U70" s="3" t="str">
        <f>IFERROR(VLOOKUP('Open 2'!F70,$AB$3:$AC$7,2,TRUE),"")</f>
        <v/>
      </c>
      <c r="V70" s="7" t="str">
        <f>IFERROR(IF(U70=$V$1,'Open 2'!F70,""),"")</f>
        <v/>
      </c>
      <c r="W70" s="7" t="str">
        <f>IFERROR(IF(U70=$W$1,'Open 2'!F70,""),"")</f>
        <v/>
      </c>
      <c r="X70" s="7" t="str">
        <f>IFERROR(IF(U70=$X$1,'Open 2'!F70,""),"")</f>
        <v/>
      </c>
      <c r="Y70" s="7" t="str">
        <f>IFERROR(IF($U70=$Y$1,'Open 2'!F70,""),"")</f>
        <v/>
      </c>
      <c r="Z70" s="7" t="str">
        <f>IFERROR(IF(U70=$Z$1,'Open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IF(B71="","",Draw!F71)</f>
        <v/>
      </c>
      <c r="B71" s="19" t="str">
        <f>IFERROR(Draw!G71,"")</f>
        <v/>
      </c>
      <c r="C71" s="19" t="str">
        <f>IFERROR(Draw!H71,"")</f>
        <v/>
      </c>
      <c r="D71" s="52"/>
      <c r="E71" s="92">
        <v>7.0000000000000005E-8</v>
      </c>
      <c r="F71" s="93" t="str">
        <f t="shared" si="2"/>
        <v/>
      </c>
      <c r="G71" s="62" t="str">
        <f>IF(A71="co",VLOOKUP(_xlfn.CONCAT(B71,C71),'Open 1'!S:T,2,FALSE),IF(A71="yco",VLOOKUP(_xlfn.CONCAT(B71,C71),Youth!S:U,2,FALSE),IF(OR(AND(D71&gt;1,D71&lt;1050),D71="nt",D71="",D71="scratch"),"","Not valid")))</f>
        <v/>
      </c>
      <c r="U71" s="3" t="str">
        <f>IFERROR(VLOOKUP('Open 2'!F71,$AB$3:$AC$7,2,TRUE),"")</f>
        <v/>
      </c>
      <c r="V71" s="7" t="str">
        <f>IFERROR(IF(U71=$V$1,'Open 2'!F71,""),"")</f>
        <v/>
      </c>
      <c r="W71" s="7" t="str">
        <f>IFERROR(IF(U71=$W$1,'Open 2'!F71,""),"")</f>
        <v/>
      </c>
      <c r="X71" s="7" t="str">
        <f>IFERROR(IF(U71=$X$1,'Open 2'!F71,""),"")</f>
        <v/>
      </c>
      <c r="Y71" s="7" t="str">
        <f>IFERROR(IF($U71=$Y$1,'Open 2'!F71,""),"")</f>
        <v/>
      </c>
      <c r="Z71" s="7" t="str">
        <f>IFERROR(IF(U71=$Z$1,'Open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IF(B72="","",Draw!F72)</f>
        <v/>
      </c>
      <c r="B72" s="19" t="str">
        <f>IFERROR(Draw!G72,"")</f>
        <v/>
      </c>
      <c r="C72" s="19" t="str">
        <f>IFERROR(Draw!H72,"")</f>
        <v/>
      </c>
      <c r="D72" s="54"/>
      <c r="E72" s="92">
        <v>7.1E-8</v>
      </c>
      <c r="F72" s="93" t="str">
        <f t="shared" si="2"/>
        <v/>
      </c>
      <c r="G72" s="62" t="str">
        <f>IF(A72="co",VLOOKUP(_xlfn.CONCAT(B72,C72),'Open 1'!S:T,2,FALSE),IF(A72="yco",VLOOKUP(_xlfn.CONCAT(B72,C72),Youth!S:U,2,FALSE),IF(OR(AND(D72&gt;1,D72&lt;1050),D72="nt",D72="",D72="scratch"),"","Not valid")))</f>
        <v/>
      </c>
      <c r="U72" s="3" t="str">
        <f>IFERROR(VLOOKUP('Open 2'!F72,$AB$3:$AC$7,2,TRUE),"")</f>
        <v/>
      </c>
      <c r="V72" s="7" t="str">
        <f>IFERROR(IF(U72=$V$1,'Open 2'!F72,""),"")</f>
        <v/>
      </c>
      <c r="W72" s="7" t="str">
        <f>IFERROR(IF(U72=$W$1,'Open 2'!F72,""),"")</f>
        <v/>
      </c>
      <c r="X72" s="7" t="str">
        <f>IFERROR(IF(U72=$X$1,'Open 2'!F72,""),"")</f>
        <v/>
      </c>
      <c r="Y72" s="7" t="str">
        <f>IFERROR(IF($U72=$Y$1,'Open 2'!F72,""),"")</f>
        <v/>
      </c>
      <c r="Z72" s="7" t="str">
        <f>IFERROR(IF(U72=$Z$1,'Open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IF(B73="","",Draw!F73)</f>
        <v/>
      </c>
      <c r="B73" s="19" t="str">
        <f>IFERROR(Draw!G73,"")</f>
        <v/>
      </c>
      <c r="C73" s="19" t="str">
        <f>IFERROR(Draw!H73,"")</f>
        <v/>
      </c>
      <c r="D73" s="145"/>
      <c r="E73" s="92">
        <v>7.1999999999999996E-8</v>
      </c>
      <c r="F73" s="93" t="str">
        <f t="shared" si="2"/>
        <v/>
      </c>
      <c r="G73" s="62" t="str">
        <f>IF(A73="co",VLOOKUP(_xlfn.CONCAT(B73,C73),'Open 1'!S:T,2,FALSE),IF(A73="yco",VLOOKUP(_xlfn.CONCAT(B73,C73),Youth!S:U,2,FALSE),IF(OR(AND(D73&gt;1,D73&lt;1050),D73="nt",D73="",D73="scratch"),"","Not valid")))</f>
        <v/>
      </c>
      <c r="U73" s="3" t="str">
        <f>IFERROR(VLOOKUP('Open 2'!F73,$AB$3:$AC$7,2,TRUE),"")</f>
        <v/>
      </c>
      <c r="V73" s="7" t="str">
        <f>IFERROR(IF(U73=$V$1,'Open 2'!F73,""),"")</f>
        <v/>
      </c>
      <c r="W73" s="7" t="str">
        <f>IFERROR(IF(U73=$W$1,'Open 2'!F73,""),"")</f>
        <v/>
      </c>
      <c r="X73" s="7" t="str">
        <f>IFERROR(IF(U73=$X$1,'Open 2'!F73,""),"")</f>
        <v/>
      </c>
      <c r="Y73" s="7" t="str">
        <f>IFERROR(IF($U73=$Y$1,'Open 2'!F73,""),"")</f>
        <v/>
      </c>
      <c r="Z73" s="7" t="str">
        <f>IFERROR(IF(U73=$Z$1,'Open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IF(B74="","",Draw!F74)</f>
        <v/>
      </c>
      <c r="B74" s="19" t="str">
        <f>IFERROR(Draw!G74,"")</f>
        <v/>
      </c>
      <c r="C74" s="19" t="str">
        <f>IFERROR(Draw!H74,"")</f>
        <v/>
      </c>
      <c r="D74" s="51"/>
      <c r="E74" s="92">
        <v>7.3000000000000005E-8</v>
      </c>
      <c r="F74" s="93" t="str">
        <f t="shared" si="2"/>
        <v/>
      </c>
      <c r="G74" s="62" t="str">
        <f>IF(A74="co",VLOOKUP(_xlfn.CONCAT(B74,C74),'Open 1'!S:T,2,FALSE),IF(A74="yco",VLOOKUP(_xlfn.CONCAT(B74,C74),Youth!S:U,2,FALSE),IF(OR(AND(D74&gt;1,D74&lt;1050),D74="nt",D74="",D74="scratch"),"","Not valid")))</f>
        <v/>
      </c>
      <c r="U74" s="3" t="str">
        <f>IFERROR(VLOOKUP('Open 2'!F74,$AB$3:$AC$7,2,TRUE),"")</f>
        <v/>
      </c>
      <c r="V74" s="7" t="str">
        <f>IFERROR(IF(U74=$V$1,'Open 2'!F74,""),"")</f>
        <v/>
      </c>
      <c r="W74" s="7" t="str">
        <f>IFERROR(IF(U74=$W$1,'Open 2'!F74,""),"")</f>
        <v/>
      </c>
      <c r="X74" s="7" t="str">
        <f>IFERROR(IF(U74=$X$1,'Open 2'!F74,""),"")</f>
        <v/>
      </c>
      <c r="Y74" s="7" t="str">
        <f>IFERROR(IF($U74=$Y$1,'Open 2'!F74,""),"")</f>
        <v/>
      </c>
      <c r="Z74" s="7" t="str">
        <f>IFERROR(IF(U74=$Z$1,'Open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IF(B75="","",Draw!F75)</f>
        <v/>
      </c>
      <c r="B75" s="19" t="str">
        <f>IFERROR(Draw!G75,"")</f>
        <v/>
      </c>
      <c r="C75" s="19" t="str">
        <f>IFERROR(Draw!H75,"")</f>
        <v/>
      </c>
      <c r="D75" s="52"/>
      <c r="E75" s="92">
        <v>7.4000000000000001E-8</v>
      </c>
      <c r="F75" s="93" t="str">
        <f t="shared" si="2"/>
        <v/>
      </c>
      <c r="G75" s="62" t="str">
        <f>IF(A75="co",VLOOKUP(_xlfn.CONCAT(B75,C75),'Open 1'!S:T,2,FALSE),IF(A75="yco",VLOOKUP(_xlfn.CONCAT(B75,C75),Youth!S:U,2,FALSE),IF(OR(AND(D75&gt;1,D75&lt;1050),D75="nt",D75="",D75="scratch"),"","Not valid")))</f>
        <v/>
      </c>
      <c r="U75" s="3" t="str">
        <f>IFERROR(VLOOKUP('Open 2'!F75,$AB$3:$AC$7,2,TRUE),"")</f>
        <v/>
      </c>
      <c r="V75" s="7" t="str">
        <f>IFERROR(IF(U75=$V$1,'Open 2'!F75,""),"")</f>
        <v/>
      </c>
      <c r="W75" s="7" t="str">
        <f>IFERROR(IF(U75=$W$1,'Open 2'!F75,""),"")</f>
        <v/>
      </c>
      <c r="X75" s="7" t="str">
        <f>IFERROR(IF(U75=$X$1,'Open 2'!F75,""),"")</f>
        <v/>
      </c>
      <c r="Y75" s="7" t="str">
        <f>IFERROR(IF($U75=$Y$1,'Open 2'!F75,""),"")</f>
        <v/>
      </c>
      <c r="Z75" s="7" t="str">
        <f>IFERROR(IF(U75=$Z$1,'Open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IF(B76="","",Draw!F76)</f>
        <v/>
      </c>
      <c r="B76" s="19" t="str">
        <f>IFERROR(Draw!G76,"")</f>
        <v/>
      </c>
      <c r="C76" s="19" t="str">
        <f>IFERROR(Draw!H76,"")</f>
        <v/>
      </c>
      <c r="D76" s="52"/>
      <c r="E76" s="92">
        <v>7.4999999999999997E-8</v>
      </c>
      <c r="F76" s="93" t="str">
        <f t="shared" si="2"/>
        <v/>
      </c>
      <c r="G76" s="62" t="str">
        <f>IF(A76="co",VLOOKUP(_xlfn.CONCAT(B76,C76),'Open 1'!S:T,2,FALSE),IF(A76="yco",VLOOKUP(_xlfn.CONCAT(B76,C76),Youth!S:U,2,FALSE),IF(OR(AND(D76&gt;1,D76&lt;1050),D76="nt",D76="",D76="scratch"),"","Not valid")))</f>
        <v/>
      </c>
      <c r="U76" s="3" t="str">
        <f>IFERROR(VLOOKUP('Open 2'!F76,$AB$3:$AC$7,2,TRUE),"")</f>
        <v/>
      </c>
      <c r="V76" s="7" t="str">
        <f>IFERROR(IF(U76=$V$1,'Open 2'!F76,""),"")</f>
        <v/>
      </c>
      <c r="W76" s="7" t="str">
        <f>IFERROR(IF(U76=$W$1,'Open 2'!F76,""),"")</f>
        <v/>
      </c>
      <c r="X76" s="7" t="str">
        <f>IFERROR(IF(U76=$X$1,'Open 2'!F76,""),"")</f>
        <v/>
      </c>
      <c r="Y76" s="7" t="str">
        <f>IFERROR(IF($U76=$Y$1,'Open 2'!F76,""),"")</f>
        <v/>
      </c>
      <c r="Z76" s="7" t="str">
        <f>IFERROR(IF(U76=$Z$1,'Open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IF(B77="","",Draw!F77)</f>
        <v/>
      </c>
      <c r="B77" s="19" t="str">
        <f>IFERROR(Draw!G77,"")</f>
        <v/>
      </c>
      <c r="C77" s="19" t="str">
        <f>IFERROR(Draw!H77,"")</f>
        <v/>
      </c>
      <c r="D77" s="52"/>
      <c r="E77" s="92">
        <v>7.6000000000000006E-8</v>
      </c>
      <c r="F77" s="93" t="str">
        <f t="shared" si="2"/>
        <v/>
      </c>
      <c r="G77" s="62" t="str">
        <f>IF(A77="co",VLOOKUP(_xlfn.CONCAT(B77,C77),'Open 1'!S:T,2,FALSE),IF(A77="yco",VLOOKUP(_xlfn.CONCAT(B77,C77),Youth!S:U,2,FALSE),IF(OR(AND(D77&gt;1,D77&lt;1050),D77="nt",D77="",D77="scratch"),"","Not valid")))</f>
        <v/>
      </c>
      <c r="U77" s="3" t="str">
        <f>IFERROR(VLOOKUP('Open 2'!F77,$AB$3:$AC$7,2,TRUE),"")</f>
        <v/>
      </c>
      <c r="V77" s="7" t="str">
        <f>IFERROR(IF(U77=$V$1,'Open 2'!F77,""),"")</f>
        <v/>
      </c>
      <c r="W77" s="7" t="str">
        <f>IFERROR(IF(U77=$W$1,'Open 2'!F77,""),"")</f>
        <v/>
      </c>
      <c r="X77" s="7" t="str">
        <f>IFERROR(IF(U77=$X$1,'Open 2'!F77,""),"")</f>
        <v/>
      </c>
      <c r="Y77" s="7" t="str">
        <f>IFERROR(IF($U77=$Y$1,'Open 2'!F77,""),"")</f>
        <v/>
      </c>
      <c r="Z77" s="7" t="str">
        <f>IFERROR(IF(U77=$Z$1,'Open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IF(B78="","",Draw!F78)</f>
        <v/>
      </c>
      <c r="B78" s="19" t="str">
        <f>IFERROR(Draw!G78,"")</f>
        <v/>
      </c>
      <c r="C78" s="19" t="str">
        <f>IFERROR(Draw!H78,"")</f>
        <v/>
      </c>
      <c r="D78" s="54"/>
      <c r="E78" s="92">
        <v>7.7000000000000001E-8</v>
      </c>
      <c r="F78" s="93" t="str">
        <f t="shared" si="2"/>
        <v/>
      </c>
      <c r="G78" s="62" t="str">
        <f>IF(A78="co",VLOOKUP(_xlfn.CONCAT(B78,C78),'Open 1'!S:T,2,FALSE),IF(A78="yco",VLOOKUP(_xlfn.CONCAT(B78,C78),Youth!S:U,2,FALSE),IF(OR(AND(D78&gt;1,D78&lt;1050),D78="nt",D78="",D78="scratch"),"","Not valid")))</f>
        <v/>
      </c>
      <c r="U78" s="3" t="str">
        <f>IFERROR(VLOOKUP('Open 2'!F78,$AB$3:$AC$7,2,TRUE),"")</f>
        <v/>
      </c>
      <c r="V78" s="7" t="str">
        <f>IFERROR(IF(U78=$V$1,'Open 2'!F78,""),"")</f>
        <v/>
      </c>
      <c r="W78" s="7" t="str">
        <f>IFERROR(IF(U78=$W$1,'Open 2'!F78,""),"")</f>
        <v/>
      </c>
      <c r="X78" s="7" t="str">
        <f>IFERROR(IF(U78=$X$1,'Open 2'!F78,""),"")</f>
        <v/>
      </c>
      <c r="Y78" s="7" t="str">
        <f>IFERROR(IF($U78=$Y$1,'Open 2'!F78,""),"")</f>
        <v/>
      </c>
      <c r="Z78" s="7" t="str">
        <f>IFERROR(IF(U78=$Z$1,'Open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IF(B79="","",Draw!F79)</f>
        <v/>
      </c>
      <c r="B79" s="19" t="str">
        <f>IFERROR(Draw!G79,"")</f>
        <v/>
      </c>
      <c r="C79" s="19" t="str">
        <f>IFERROR(Draw!H79,"")</f>
        <v/>
      </c>
      <c r="D79" s="145"/>
      <c r="E79" s="92">
        <v>7.7999999999999997E-8</v>
      </c>
      <c r="F79" s="93" t="str">
        <f t="shared" si="2"/>
        <v/>
      </c>
      <c r="G79" s="62" t="str">
        <f>IF(A79="co",VLOOKUP(_xlfn.CONCAT(B79,C79),'Open 1'!S:T,2,FALSE),IF(A79="yco",VLOOKUP(_xlfn.CONCAT(B79,C79),Youth!S:U,2,FALSE),IF(OR(AND(D79&gt;1,D79&lt;1050),D79="nt",D79="",D79="scratch"),"","Not valid")))</f>
        <v/>
      </c>
      <c r="U79" s="3" t="str">
        <f>IFERROR(VLOOKUP('Open 2'!F79,$AB$3:$AC$7,2,TRUE),"")</f>
        <v/>
      </c>
      <c r="V79" s="7" t="str">
        <f>IFERROR(IF(U79=$V$1,'Open 2'!F79,""),"")</f>
        <v/>
      </c>
      <c r="W79" s="7" t="str">
        <f>IFERROR(IF(U79=$W$1,'Open 2'!F79,""),"")</f>
        <v/>
      </c>
      <c r="X79" s="7" t="str">
        <f>IFERROR(IF(U79=$X$1,'Open 2'!F79,""),"")</f>
        <v/>
      </c>
      <c r="Y79" s="7" t="str">
        <f>IFERROR(IF($U79=$Y$1,'Open 2'!F79,""),"")</f>
        <v/>
      </c>
      <c r="Z79" s="7" t="str">
        <f>IFERROR(IF(U79=$Z$1,'Open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IF(B80="","",Draw!F80)</f>
        <v/>
      </c>
      <c r="B80" s="19" t="str">
        <f>IFERROR(Draw!G80,"")</f>
        <v/>
      </c>
      <c r="C80" s="19" t="str">
        <f>IFERROR(Draw!H80,"")</f>
        <v/>
      </c>
      <c r="D80" s="53"/>
      <c r="E80" s="92">
        <v>7.9000000000000006E-8</v>
      </c>
      <c r="F80" s="93" t="str">
        <f t="shared" si="2"/>
        <v/>
      </c>
      <c r="G80" s="62" t="str">
        <f>IF(A80="co",VLOOKUP(_xlfn.CONCAT(B80,C80),'Open 1'!S:T,2,FALSE),IF(A80="yco",VLOOKUP(_xlfn.CONCAT(B80,C80),Youth!S:U,2,FALSE),IF(OR(AND(D80&gt;1,D80&lt;1050),D80="nt",D80="",D80="scratch"),"","Not valid")))</f>
        <v/>
      </c>
      <c r="U80" s="3" t="str">
        <f>IFERROR(VLOOKUP('Open 2'!F80,$AB$3:$AC$7,2,TRUE),"")</f>
        <v/>
      </c>
      <c r="V80" s="7" t="str">
        <f>IFERROR(IF(U80=$V$1,'Open 2'!F80,""),"")</f>
        <v/>
      </c>
      <c r="W80" s="7" t="str">
        <f>IFERROR(IF(U80=$W$1,'Open 2'!F80,""),"")</f>
        <v/>
      </c>
      <c r="X80" s="7" t="str">
        <f>IFERROR(IF(U80=$X$1,'Open 2'!F80,""),"")</f>
        <v/>
      </c>
      <c r="Y80" s="7" t="str">
        <f>IFERROR(IF($U80=$Y$1,'Open 2'!F80,""),"")</f>
        <v/>
      </c>
      <c r="Z80" s="7" t="str">
        <f>IFERROR(IF(U80=$Z$1,'Open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IF(B81="","",Draw!F81)</f>
        <v/>
      </c>
      <c r="B81" s="19" t="str">
        <f>IFERROR(Draw!G81,"")</f>
        <v/>
      </c>
      <c r="C81" s="19" t="str">
        <f>IFERROR(Draw!H81,"")</f>
        <v/>
      </c>
      <c r="D81" s="52"/>
      <c r="E81" s="92">
        <v>8.0000000000000002E-8</v>
      </c>
      <c r="F81" s="93" t="str">
        <f t="shared" si="2"/>
        <v/>
      </c>
      <c r="G81" s="62" t="str">
        <f>IF(A81="co",VLOOKUP(_xlfn.CONCAT(B81,C81),'Open 1'!S:T,2,FALSE),IF(A81="yco",VLOOKUP(_xlfn.CONCAT(B81,C81),Youth!S:U,2,FALSE),IF(OR(AND(D81&gt;1,D81&lt;1050),D81="nt",D81="",D81="scratch"),"","Not valid")))</f>
        <v/>
      </c>
      <c r="U81" s="3" t="str">
        <f>IFERROR(VLOOKUP('Open 2'!F81,$AB$3:$AC$7,2,TRUE),"")</f>
        <v/>
      </c>
      <c r="V81" s="7" t="str">
        <f>IFERROR(IF(U81=$V$1,'Open 2'!F81,""),"")</f>
        <v/>
      </c>
      <c r="W81" s="7" t="str">
        <f>IFERROR(IF(U81=$W$1,'Open 2'!F81,""),"")</f>
        <v/>
      </c>
      <c r="X81" s="7" t="str">
        <f>IFERROR(IF(U81=$X$1,'Open 2'!F81,""),"")</f>
        <v/>
      </c>
      <c r="Y81" s="7" t="str">
        <f>IFERROR(IF($U81=$Y$1,'Open 2'!F81,""),"")</f>
        <v/>
      </c>
      <c r="Z81" s="7" t="str">
        <f>IFERROR(IF(U81=$Z$1,'Open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IF(B82="","",Draw!F82)</f>
        <v/>
      </c>
      <c r="B82" s="19" t="str">
        <f>IFERROR(Draw!G82,"")</f>
        <v/>
      </c>
      <c r="C82" s="19" t="str">
        <f>IFERROR(Draw!H82,"")</f>
        <v/>
      </c>
      <c r="D82" s="51"/>
      <c r="E82" s="92">
        <v>8.0999999999999997E-8</v>
      </c>
      <c r="F82" s="93" t="str">
        <f t="shared" si="2"/>
        <v/>
      </c>
      <c r="G82" s="62" t="str">
        <f>IF(A82="co",VLOOKUP(_xlfn.CONCAT(B82,C82),'Open 1'!S:T,2,FALSE),IF(A82="yco",VLOOKUP(_xlfn.CONCAT(B82,C82),Youth!S:U,2,FALSE),IF(OR(AND(D82&gt;1,D82&lt;1050),D82="nt",D82="",D82="scratch"),"","Not valid")))</f>
        <v/>
      </c>
      <c r="U82" s="3" t="str">
        <f>IFERROR(VLOOKUP('Open 2'!F82,$AB$3:$AC$7,2,TRUE),"")</f>
        <v/>
      </c>
      <c r="V82" s="7" t="str">
        <f>IFERROR(IF(U82=$V$1,'Open 2'!F82,""),"")</f>
        <v/>
      </c>
      <c r="W82" s="7" t="str">
        <f>IFERROR(IF(U82=$W$1,'Open 2'!F82,""),"")</f>
        <v/>
      </c>
      <c r="X82" s="7" t="str">
        <f>IFERROR(IF(U82=$X$1,'Open 2'!F82,""),"")</f>
        <v/>
      </c>
      <c r="Y82" s="7" t="str">
        <f>IFERROR(IF($U82=$Y$1,'Open 2'!F82,""),"")</f>
        <v/>
      </c>
      <c r="Z82" s="7" t="str">
        <f>IFERROR(IF(U82=$Z$1,'Open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IF(B83="","",Draw!F83)</f>
        <v/>
      </c>
      <c r="B83" s="19" t="str">
        <f>IFERROR(Draw!G83,"")</f>
        <v/>
      </c>
      <c r="C83" s="19" t="str">
        <f>IFERROR(Draw!H83,"")</f>
        <v/>
      </c>
      <c r="D83" s="52"/>
      <c r="E83" s="92">
        <v>8.2000000000000006E-8</v>
      </c>
      <c r="F83" s="93" t="str">
        <f t="shared" si="2"/>
        <v/>
      </c>
      <c r="G83" s="62" t="str">
        <f>IF(A83="co",VLOOKUP(_xlfn.CONCAT(B83,C83),'Open 1'!S:T,2,FALSE),IF(A83="yco",VLOOKUP(_xlfn.CONCAT(B83,C83),Youth!S:U,2,FALSE),IF(OR(AND(D83&gt;1,D83&lt;1050),D83="nt",D83="",D83="scratch"),"","Not valid")))</f>
        <v/>
      </c>
      <c r="U83" s="3" t="str">
        <f>IFERROR(VLOOKUP('Open 2'!F83,$AB$3:$AC$7,2,TRUE),"")</f>
        <v/>
      </c>
      <c r="V83" s="7" t="str">
        <f>IFERROR(IF(U83=$V$1,'Open 2'!F83,""),"")</f>
        <v/>
      </c>
      <c r="W83" s="7" t="str">
        <f>IFERROR(IF(U83=$W$1,'Open 2'!F83,""),"")</f>
        <v/>
      </c>
      <c r="X83" s="7" t="str">
        <f>IFERROR(IF(U83=$X$1,'Open 2'!F83,""),"")</f>
        <v/>
      </c>
      <c r="Y83" s="7" t="str">
        <f>IFERROR(IF($U83=$Y$1,'Open 2'!F83,""),"")</f>
        <v/>
      </c>
      <c r="Z83" s="7" t="str">
        <f>IFERROR(IF(U83=$Z$1,'Open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IF(B84="","",Draw!F84)</f>
        <v/>
      </c>
      <c r="B84" s="19" t="str">
        <f>IFERROR(Draw!G84,"")</f>
        <v/>
      </c>
      <c r="C84" s="19" t="str">
        <f>IFERROR(Draw!H84,"")</f>
        <v/>
      </c>
      <c r="D84" s="54"/>
      <c r="E84" s="92">
        <v>8.3000000000000002E-8</v>
      </c>
      <c r="F84" s="93" t="str">
        <f t="shared" si="2"/>
        <v/>
      </c>
      <c r="G84" s="62" t="str">
        <f>IF(A84="co",VLOOKUP(_xlfn.CONCAT(B84,C84),'Open 1'!S:T,2,FALSE),IF(A84="yco",VLOOKUP(_xlfn.CONCAT(B84,C84),Youth!S:U,2,FALSE),IF(OR(AND(D84&gt;1,D84&lt;1050),D84="nt",D84="",D84="scratch"),"","Not valid")))</f>
        <v/>
      </c>
      <c r="U84" s="3" t="str">
        <f>IFERROR(VLOOKUP('Open 2'!F84,$AB$3:$AC$7,2,TRUE),"")</f>
        <v/>
      </c>
      <c r="V84" s="7" t="str">
        <f>IFERROR(IF(U84=$V$1,'Open 2'!F84,""),"")</f>
        <v/>
      </c>
      <c r="W84" s="7" t="str">
        <f>IFERROR(IF(U84=$W$1,'Open 2'!F84,""),"")</f>
        <v/>
      </c>
      <c r="X84" s="7" t="str">
        <f>IFERROR(IF(U84=$X$1,'Open 2'!F84,""),"")</f>
        <v/>
      </c>
      <c r="Y84" s="7" t="str">
        <f>IFERROR(IF($U84=$Y$1,'Open 2'!F84,""),"")</f>
        <v/>
      </c>
      <c r="Z84" s="7" t="str">
        <f>IFERROR(IF(U84=$Z$1,'Open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IF(B85="","",Draw!F85)</f>
        <v/>
      </c>
      <c r="B85" s="19" t="str">
        <f>IFERROR(Draw!G85,"")</f>
        <v/>
      </c>
      <c r="C85" s="19" t="str">
        <f>IFERROR(Draw!H85,"")</f>
        <v/>
      </c>
      <c r="D85" s="145"/>
      <c r="E85" s="92">
        <v>8.3999999999999998E-8</v>
      </c>
      <c r="F85" s="93" t="str">
        <f t="shared" si="2"/>
        <v/>
      </c>
      <c r="G85" s="62" t="str">
        <f>IF(A85="co",VLOOKUP(_xlfn.CONCAT(B85,C85),'Open 1'!S:T,2,FALSE),IF(A85="yco",VLOOKUP(_xlfn.CONCAT(B85,C85),Youth!S:U,2,FALSE),IF(OR(AND(D85&gt;1,D85&lt;1050),D85="nt",D85="",D85="scratch"),"","Not valid")))</f>
        <v/>
      </c>
      <c r="U85" s="3" t="str">
        <f>IFERROR(VLOOKUP('Open 2'!F85,$AB$3:$AC$7,2,TRUE),"")</f>
        <v/>
      </c>
      <c r="V85" s="7" t="str">
        <f>IFERROR(IF(U85=$V$1,'Open 2'!F85,""),"")</f>
        <v/>
      </c>
      <c r="W85" s="7" t="str">
        <f>IFERROR(IF(U85=$W$1,'Open 2'!F85,""),"")</f>
        <v/>
      </c>
      <c r="X85" s="7" t="str">
        <f>IFERROR(IF(U85=$X$1,'Open 2'!F85,""),"")</f>
        <v/>
      </c>
      <c r="Y85" s="7" t="str">
        <f>IFERROR(IF($U85=$Y$1,'Open 2'!F85,""),"")</f>
        <v/>
      </c>
      <c r="Z85" s="7" t="str">
        <f>IFERROR(IF(U85=$Z$1,'Open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IF(B86="","",Draw!F86)</f>
        <v/>
      </c>
      <c r="B86" s="19" t="str">
        <f>IFERROR(Draw!G86,"")</f>
        <v/>
      </c>
      <c r="C86" s="19" t="str">
        <f>IFERROR(Draw!H86,"")</f>
        <v/>
      </c>
      <c r="D86" s="51"/>
      <c r="E86" s="92">
        <v>8.4999999999999994E-8</v>
      </c>
      <c r="F86" s="93" t="str">
        <f t="shared" si="2"/>
        <v/>
      </c>
      <c r="G86" s="62" t="str">
        <f>IF(A86="co",VLOOKUP(_xlfn.CONCAT(B86,C86),'Open 1'!S:T,2,FALSE),IF(A86="yco",VLOOKUP(_xlfn.CONCAT(B86,C86),Youth!S:U,2,FALSE),IF(OR(AND(D86&gt;1,D86&lt;1050),D86="nt",D86="",D86="scratch"),"","Not valid")))</f>
        <v/>
      </c>
      <c r="U86" s="3" t="str">
        <f>IFERROR(VLOOKUP('Open 2'!F86,$AB$3:$AC$7,2,TRUE),"")</f>
        <v/>
      </c>
      <c r="V86" s="7" t="str">
        <f>IFERROR(IF(U86=$V$1,'Open 2'!F86,""),"")</f>
        <v/>
      </c>
      <c r="W86" s="7" t="str">
        <f>IFERROR(IF(U86=$W$1,'Open 2'!F86,""),"")</f>
        <v/>
      </c>
      <c r="X86" s="7" t="str">
        <f>IFERROR(IF(U86=$X$1,'Open 2'!F86,""),"")</f>
        <v/>
      </c>
      <c r="Y86" s="7" t="str">
        <f>IFERROR(IF($U86=$Y$1,'Open 2'!F86,""),"")</f>
        <v/>
      </c>
      <c r="Z86" s="7" t="str">
        <f>IFERROR(IF(U86=$Z$1,'Open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IF(B87="","",Draw!F87)</f>
        <v/>
      </c>
      <c r="B87" s="19" t="str">
        <f>IFERROR(Draw!G87,"")</f>
        <v/>
      </c>
      <c r="C87" s="19" t="str">
        <f>IFERROR(Draw!H87,"")</f>
        <v/>
      </c>
      <c r="D87" s="52"/>
      <c r="E87" s="92">
        <v>8.6000000000000002E-8</v>
      </c>
      <c r="F87" s="93" t="str">
        <f t="shared" si="2"/>
        <v/>
      </c>
      <c r="G87" s="62" t="str">
        <f>IF(A87="co",VLOOKUP(_xlfn.CONCAT(B87,C87),'Open 1'!S:T,2,FALSE),IF(A87="yco",VLOOKUP(_xlfn.CONCAT(B87,C87),Youth!S:U,2,FALSE),IF(OR(AND(D87&gt;1,D87&lt;1050),D87="nt",D87="",D87="scratch"),"","Not valid")))</f>
        <v/>
      </c>
      <c r="U87" s="3" t="str">
        <f>IFERROR(VLOOKUP('Open 2'!F87,$AB$3:$AC$7,2,TRUE),"")</f>
        <v/>
      </c>
      <c r="V87" s="7" t="str">
        <f>IFERROR(IF(U87=$V$1,'Open 2'!F87,""),"")</f>
        <v/>
      </c>
      <c r="W87" s="7" t="str">
        <f>IFERROR(IF(U87=$W$1,'Open 2'!F87,""),"")</f>
        <v/>
      </c>
      <c r="X87" s="7" t="str">
        <f>IFERROR(IF(U87=$X$1,'Open 2'!F87,""),"")</f>
        <v/>
      </c>
      <c r="Y87" s="7" t="str">
        <f>IFERROR(IF($U87=$Y$1,'Open 2'!F87,""),"")</f>
        <v/>
      </c>
      <c r="Z87" s="7" t="str">
        <f>IFERROR(IF(U87=$Z$1,'Open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IF(B88="","",Draw!F88)</f>
        <v/>
      </c>
      <c r="B88" s="19" t="str">
        <f>IFERROR(Draw!G88,"")</f>
        <v/>
      </c>
      <c r="C88" s="19" t="str">
        <f>IFERROR(Draw!H88,"")</f>
        <v/>
      </c>
      <c r="D88" s="54"/>
      <c r="E88" s="92">
        <v>8.6999999999999998E-8</v>
      </c>
      <c r="F88" s="93" t="str">
        <f t="shared" si="2"/>
        <v/>
      </c>
      <c r="G88" s="62" t="str">
        <f>IF(A88="co",VLOOKUP(_xlfn.CONCAT(B88,C88),'Open 1'!S:T,2,FALSE),IF(A88="yco",VLOOKUP(_xlfn.CONCAT(B88,C88),Youth!S:U,2,FALSE),IF(OR(AND(D88&gt;1,D88&lt;1050),D88="nt",D88="",D88="scratch"),"","Not valid")))</f>
        <v/>
      </c>
      <c r="U88" s="3" t="str">
        <f>IFERROR(VLOOKUP('Open 2'!F88,$AB$3:$AC$7,2,TRUE),"")</f>
        <v/>
      </c>
      <c r="V88" s="7" t="str">
        <f>IFERROR(IF(U88=$V$1,'Open 2'!F88,""),"")</f>
        <v/>
      </c>
      <c r="W88" s="7" t="str">
        <f>IFERROR(IF(U88=$W$1,'Open 2'!F88,""),"")</f>
        <v/>
      </c>
      <c r="X88" s="7" t="str">
        <f>IFERROR(IF(U88=$X$1,'Open 2'!F88,""),"")</f>
        <v/>
      </c>
      <c r="Y88" s="7" t="str">
        <f>IFERROR(IF($U88=$Y$1,'Open 2'!F88,""),"")</f>
        <v/>
      </c>
      <c r="Z88" s="7" t="str">
        <f>IFERROR(IF(U88=$Z$1,'Open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IF(B89="","",Draw!F89)</f>
        <v/>
      </c>
      <c r="B89" s="19" t="str">
        <f>IFERROR(Draw!G89,"")</f>
        <v/>
      </c>
      <c r="C89" s="19" t="str">
        <f>IFERROR(Draw!H89,"")</f>
        <v/>
      </c>
      <c r="D89" s="52"/>
      <c r="E89" s="92">
        <v>8.7999999999999994E-8</v>
      </c>
      <c r="F89" s="93" t="str">
        <f t="shared" si="2"/>
        <v/>
      </c>
      <c r="G89" s="62" t="str">
        <f>IF(A89="co",VLOOKUP(_xlfn.CONCAT(B89,C89),'Open 1'!S:T,2,FALSE),IF(A89="yco",VLOOKUP(_xlfn.CONCAT(B89,C89),Youth!S:U,2,FALSE),IF(OR(AND(D89&gt;1,D89&lt;1050),D89="nt",D89="",D89="scratch"),"","Not valid")))</f>
        <v/>
      </c>
      <c r="U89" s="3" t="str">
        <f>IFERROR(VLOOKUP('Open 2'!F89,$AB$3:$AC$7,2,TRUE),"")</f>
        <v/>
      </c>
      <c r="V89" s="7" t="str">
        <f>IFERROR(IF(U89=$V$1,'Open 2'!F89,""),"")</f>
        <v/>
      </c>
      <c r="W89" s="7" t="str">
        <f>IFERROR(IF(U89=$W$1,'Open 2'!F89,""),"")</f>
        <v/>
      </c>
      <c r="X89" s="7" t="str">
        <f>IFERROR(IF(U89=$X$1,'Open 2'!F89,""),"")</f>
        <v/>
      </c>
      <c r="Y89" s="7" t="str">
        <f>IFERROR(IF($U89=$Y$1,'Open 2'!F89,""),"")</f>
        <v/>
      </c>
      <c r="Z89" s="7" t="str">
        <f>IFERROR(IF(U89=$Z$1,'Open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IF(B90="","",Draw!F90)</f>
        <v/>
      </c>
      <c r="B90" s="19" t="str">
        <f>IFERROR(Draw!G90,"")</f>
        <v/>
      </c>
      <c r="C90" s="19" t="str">
        <f>IFERROR(Draw!H90,"")</f>
        <v/>
      </c>
      <c r="D90" s="53"/>
      <c r="E90" s="92">
        <v>8.9000000000000003E-8</v>
      </c>
      <c r="F90" s="93" t="str">
        <f t="shared" si="2"/>
        <v/>
      </c>
      <c r="G90" s="62" t="str">
        <f>IF(A90="co",VLOOKUP(_xlfn.CONCAT(B90,C90),'Open 1'!S:T,2,FALSE),IF(A90="yco",VLOOKUP(_xlfn.CONCAT(B90,C90),Youth!S:U,2,FALSE),IF(OR(AND(D90&gt;1,D90&lt;1050),D90="nt",D90="",D90="scratch"),"","Not valid")))</f>
        <v/>
      </c>
      <c r="U90" s="3" t="str">
        <f>IFERROR(VLOOKUP('Open 2'!F90,$AB$3:$AC$7,2,TRUE),"")</f>
        <v/>
      </c>
      <c r="V90" s="7" t="str">
        <f>IFERROR(IF(U90=$V$1,'Open 2'!F90,""),"")</f>
        <v/>
      </c>
      <c r="W90" s="7" t="str">
        <f>IFERROR(IF(U90=$W$1,'Open 2'!F90,""),"")</f>
        <v/>
      </c>
      <c r="X90" s="7" t="str">
        <f>IFERROR(IF(U90=$X$1,'Open 2'!F90,""),"")</f>
        <v/>
      </c>
      <c r="Y90" s="7" t="str">
        <f>IFERROR(IF($U90=$Y$1,'Open 2'!F90,""),"")</f>
        <v/>
      </c>
      <c r="Z90" s="7" t="str">
        <f>IFERROR(IF(U90=$Z$1,'Open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IF(B91="","",Draw!F91)</f>
        <v/>
      </c>
      <c r="B91" s="19" t="str">
        <f>IFERROR(Draw!G91,"")</f>
        <v/>
      </c>
      <c r="C91" s="19" t="str">
        <f>IFERROR(Draw!H91,"")</f>
        <v/>
      </c>
      <c r="D91" s="145"/>
      <c r="E91" s="92">
        <v>8.9999999999999999E-8</v>
      </c>
      <c r="F91" s="93" t="str">
        <f t="shared" si="2"/>
        <v/>
      </c>
      <c r="G91" s="62" t="str">
        <f>IF(A91="co",VLOOKUP(_xlfn.CONCAT(B91,C91),'Open 1'!S:T,2,FALSE),IF(A91="yco",VLOOKUP(_xlfn.CONCAT(B91,C91),Youth!S:U,2,FALSE),IF(OR(AND(D91&gt;1,D91&lt;1050),D91="nt",D91="",D91="scratch"),"","Not valid")))</f>
        <v/>
      </c>
      <c r="U91" s="3" t="str">
        <f>IFERROR(VLOOKUP('Open 2'!F91,$AB$3:$AC$7,2,TRUE),"")</f>
        <v/>
      </c>
      <c r="V91" s="7" t="str">
        <f>IFERROR(IF(U91=$V$1,'Open 2'!F91,""),"")</f>
        <v/>
      </c>
      <c r="W91" s="7" t="str">
        <f>IFERROR(IF(U91=$W$1,'Open 2'!F91,""),"")</f>
        <v/>
      </c>
      <c r="X91" s="7" t="str">
        <f>IFERROR(IF(U91=$X$1,'Open 2'!F91,""),"")</f>
        <v/>
      </c>
      <c r="Y91" s="7" t="str">
        <f>IFERROR(IF($U91=$Y$1,'Open 2'!F91,""),"")</f>
        <v/>
      </c>
      <c r="Z91" s="7" t="str">
        <f>IFERROR(IF(U91=$Z$1,'Open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IF(B92="","",Draw!F92)</f>
        <v/>
      </c>
      <c r="B92" s="19" t="str">
        <f>IFERROR(Draw!G92,"")</f>
        <v/>
      </c>
      <c r="C92" s="19" t="str">
        <f>IFERROR(Draw!H92,"")</f>
        <v/>
      </c>
      <c r="D92" s="51"/>
      <c r="E92" s="92">
        <v>9.0999999999999994E-8</v>
      </c>
      <c r="F92" s="93" t="str">
        <f t="shared" si="2"/>
        <v/>
      </c>
      <c r="G92" s="62" t="str">
        <f>IF(A92="co",VLOOKUP(_xlfn.CONCAT(B92,C92),'Open 1'!S:T,2,FALSE),IF(A92="yco",VLOOKUP(_xlfn.CONCAT(B92,C92),Youth!S:U,2,FALSE),IF(OR(AND(D92&gt;1,D92&lt;1050),D92="nt",D92="",D92="scratch"),"","Not valid")))</f>
        <v/>
      </c>
      <c r="U92" s="3" t="str">
        <f>IFERROR(VLOOKUP('Open 2'!F92,$AB$3:$AC$7,2,TRUE),"")</f>
        <v/>
      </c>
      <c r="V92" s="7" t="str">
        <f>IFERROR(IF(U92=$V$1,'Open 2'!F92,""),"")</f>
        <v/>
      </c>
      <c r="W92" s="7" t="str">
        <f>IFERROR(IF(U92=$W$1,'Open 2'!F92,""),"")</f>
        <v/>
      </c>
      <c r="X92" s="7" t="str">
        <f>IFERROR(IF(U92=$X$1,'Open 2'!F92,""),"")</f>
        <v/>
      </c>
      <c r="Y92" s="7" t="str">
        <f>IFERROR(IF($U92=$Y$1,'Open 2'!F92,""),"")</f>
        <v/>
      </c>
      <c r="Z92" s="7" t="str">
        <f>IFERROR(IF(U92=$Z$1,'Open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IF(B93="","",Draw!F93)</f>
        <v/>
      </c>
      <c r="B93" s="19" t="str">
        <f>IFERROR(Draw!G93,"")</f>
        <v/>
      </c>
      <c r="C93" s="19" t="str">
        <f>IFERROR(Draw!H93,"")</f>
        <v/>
      </c>
      <c r="D93" s="52"/>
      <c r="E93" s="92">
        <v>9.2000000000000003E-8</v>
      </c>
      <c r="F93" s="93" t="str">
        <f t="shared" si="2"/>
        <v/>
      </c>
      <c r="G93" s="62" t="str">
        <f>IF(A93="co",VLOOKUP(_xlfn.CONCAT(B93,C93),'Open 1'!S:T,2,FALSE),IF(A93="yco",VLOOKUP(_xlfn.CONCAT(B93,C93),Youth!S:U,2,FALSE),IF(OR(AND(D93&gt;1,D93&lt;1050),D93="nt",D93="",D93="scratch"),"","Not valid")))</f>
        <v/>
      </c>
      <c r="U93" s="3" t="str">
        <f>IFERROR(VLOOKUP('Open 2'!F93,$AB$3:$AC$7,2,TRUE),"")</f>
        <v/>
      </c>
      <c r="V93" s="7" t="str">
        <f>IFERROR(IF(U93=$V$1,'Open 2'!F93,""),"")</f>
        <v/>
      </c>
      <c r="W93" s="7" t="str">
        <f>IFERROR(IF(U93=$W$1,'Open 2'!F93,""),"")</f>
        <v/>
      </c>
      <c r="X93" s="7" t="str">
        <f>IFERROR(IF(U93=$X$1,'Open 2'!F93,""),"")</f>
        <v/>
      </c>
      <c r="Y93" s="7" t="str">
        <f>IFERROR(IF($U93=$Y$1,'Open 2'!F93,""),"")</f>
        <v/>
      </c>
      <c r="Z93" s="7" t="str">
        <f>IFERROR(IF(U93=$Z$1,'Open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IF(B94="","",Draw!F94)</f>
        <v/>
      </c>
      <c r="B94" s="19" t="str">
        <f>IFERROR(Draw!G94,"")</f>
        <v/>
      </c>
      <c r="C94" s="19" t="str">
        <f>IFERROR(Draw!H94,"")</f>
        <v/>
      </c>
      <c r="D94" s="52"/>
      <c r="E94" s="92">
        <v>9.2999999999999999E-8</v>
      </c>
      <c r="F94" s="93" t="str">
        <f t="shared" si="2"/>
        <v/>
      </c>
      <c r="G94" s="62" t="str">
        <f>IF(A94="co",VLOOKUP(_xlfn.CONCAT(B94,C94),'Open 1'!S:T,2,FALSE),IF(A94="yco",VLOOKUP(_xlfn.CONCAT(B94,C94),Youth!S:U,2,FALSE),IF(OR(AND(D94&gt;1,D94&lt;1050),D94="nt",D94="",D94="scratch"),"","Not valid")))</f>
        <v/>
      </c>
      <c r="U94" s="3" t="str">
        <f>IFERROR(VLOOKUP('Open 2'!F94,$AB$3:$AC$7,2,TRUE),"")</f>
        <v/>
      </c>
      <c r="V94" s="7" t="str">
        <f>IFERROR(IF(U94=$V$1,'Open 2'!F94,""),"")</f>
        <v/>
      </c>
      <c r="W94" s="7" t="str">
        <f>IFERROR(IF(U94=$W$1,'Open 2'!F94,""),"")</f>
        <v/>
      </c>
      <c r="X94" s="7" t="str">
        <f>IFERROR(IF(U94=$X$1,'Open 2'!F94,""),"")</f>
        <v/>
      </c>
      <c r="Y94" s="7" t="str">
        <f>IFERROR(IF($U94=$Y$1,'Open 2'!F94,""),"")</f>
        <v/>
      </c>
      <c r="Z94" s="7" t="str">
        <f>IFERROR(IF(U94=$Z$1,'Open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IF(B95="","",Draw!F95)</f>
        <v/>
      </c>
      <c r="B95" s="19" t="str">
        <f>IFERROR(Draw!G95,"")</f>
        <v/>
      </c>
      <c r="C95" s="19" t="str">
        <f>IFERROR(Draw!H95,"")</f>
        <v/>
      </c>
      <c r="D95" s="52"/>
      <c r="E95" s="92">
        <v>9.3999999999999995E-8</v>
      </c>
      <c r="F95" s="93" t="str">
        <f t="shared" si="2"/>
        <v/>
      </c>
      <c r="G95" s="62" t="str">
        <f>IF(A95="co",VLOOKUP(_xlfn.CONCAT(B95,C95),'Open 1'!S:T,2,FALSE),IF(A95="yco",VLOOKUP(_xlfn.CONCAT(B95,C95),Youth!S:U,2,FALSE),IF(OR(AND(D95&gt;1,D95&lt;1050),D95="nt",D95="",D95="scratch"),"","Not valid")))</f>
        <v/>
      </c>
      <c r="U95" s="3" t="str">
        <f>IFERROR(VLOOKUP('Open 2'!F95,$AB$3:$AC$7,2,TRUE),"")</f>
        <v/>
      </c>
      <c r="V95" s="7" t="str">
        <f>IFERROR(IF(U95=$V$1,'Open 2'!F95,""),"")</f>
        <v/>
      </c>
      <c r="W95" s="7" t="str">
        <f>IFERROR(IF(U95=$W$1,'Open 2'!F95,""),"")</f>
        <v/>
      </c>
      <c r="X95" s="7" t="str">
        <f>IFERROR(IF(U95=$X$1,'Open 2'!F95,""),"")</f>
        <v/>
      </c>
      <c r="Y95" s="7" t="str">
        <f>IFERROR(IF($U95=$Y$1,'Open 2'!F95,""),"")</f>
        <v/>
      </c>
      <c r="Z95" s="7" t="str">
        <f>IFERROR(IF(U95=$Z$1,'Open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IF(B96="","",Draw!F96)</f>
        <v/>
      </c>
      <c r="B96" s="19" t="str">
        <f>IFERROR(Draw!G96,"")</f>
        <v/>
      </c>
      <c r="C96" s="19" t="str">
        <f>IFERROR(Draw!H96,"")</f>
        <v/>
      </c>
      <c r="D96" s="54"/>
      <c r="E96" s="92">
        <v>9.5000000000000004E-8</v>
      </c>
      <c r="F96" s="93" t="str">
        <f t="shared" si="2"/>
        <v/>
      </c>
      <c r="G96" s="62" t="str">
        <f>IF(A96="co",VLOOKUP(_xlfn.CONCAT(B96,C96),'Open 1'!S:T,2,FALSE),IF(A96="yco",VLOOKUP(_xlfn.CONCAT(B96,C96),Youth!S:U,2,FALSE),IF(OR(AND(D96&gt;1,D96&lt;1050),D96="nt",D96="",D96="scratch"),"","Not valid")))</f>
        <v/>
      </c>
      <c r="U96" s="3" t="str">
        <f>IFERROR(VLOOKUP('Open 2'!F96,$AB$3:$AC$7,2,TRUE),"")</f>
        <v/>
      </c>
      <c r="V96" s="7" t="str">
        <f>IFERROR(IF(U96=$V$1,'Open 2'!F96,""),"")</f>
        <v/>
      </c>
      <c r="W96" s="7" t="str">
        <f>IFERROR(IF(U96=$W$1,'Open 2'!F96,""),"")</f>
        <v/>
      </c>
      <c r="X96" s="7" t="str">
        <f>IFERROR(IF(U96=$X$1,'Open 2'!F96,""),"")</f>
        <v/>
      </c>
      <c r="Y96" s="7" t="str">
        <f>IFERROR(IF($U96=$Y$1,'Open 2'!F96,""),"")</f>
        <v/>
      </c>
      <c r="Z96" s="7" t="str">
        <f>IFERROR(IF(U96=$Z$1,'Open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IF(B97="","",Draw!F97)</f>
        <v/>
      </c>
      <c r="B97" s="19" t="str">
        <f>IFERROR(Draw!G97,"")</f>
        <v/>
      </c>
      <c r="C97" s="19" t="str">
        <f>IFERROR(Draw!H97,"")</f>
        <v/>
      </c>
      <c r="D97" s="145"/>
      <c r="E97" s="92">
        <v>9.5999999999999999E-8</v>
      </c>
      <c r="F97" s="93" t="str">
        <f t="shared" si="2"/>
        <v/>
      </c>
      <c r="G97" s="62" t="str">
        <f>IF(A97="co",VLOOKUP(_xlfn.CONCAT(B97,C97),'Open 1'!S:T,2,FALSE),IF(A97="yco",VLOOKUP(_xlfn.CONCAT(B97,C97),Youth!S:U,2,FALSE),IF(OR(AND(D97&gt;1,D97&lt;1050),D97="nt",D97="",D97="scratch"),"","Not valid")))</f>
        <v/>
      </c>
      <c r="U97" s="3" t="str">
        <f>IFERROR(VLOOKUP('Open 2'!F97,$AB$3:$AC$7,2,TRUE),"")</f>
        <v/>
      </c>
      <c r="V97" s="7" t="str">
        <f>IFERROR(IF(U97=$V$1,'Open 2'!F97,""),"")</f>
        <v/>
      </c>
      <c r="W97" s="7" t="str">
        <f>IFERROR(IF(U97=$W$1,'Open 2'!F97,""),"")</f>
        <v/>
      </c>
      <c r="X97" s="7" t="str">
        <f>IFERROR(IF(U97=$X$1,'Open 2'!F97,""),"")</f>
        <v/>
      </c>
      <c r="Y97" s="7" t="str">
        <f>IFERROR(IF($U97=$Y$1,'Open 2'!F97,""),"")</f>
        <v/>
      </c>
      <c r="Z97" s="7" t="str">
        <f>IFERROR(IF(U97=$Z$1,'Open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IF(B98="","",Draw!F98)</f>
        <v/>
      </c>
      <c r="B98" s="19" t="str">
        <f>IFERROR(Draw!G98,"")</f>
        <v/>
      </c>
      <c r="C98" s="19" t="str">
        <f>IFERROR(Draw!H98,"")</f>
        <v/>
      </c>
      <c r="D98" s="51"/>
      <c r="E98" s="92">
        <v>9.6999999999999995E-8</v>
      </c>
      <c r="F98" s="93" t="str">
        <f t="shared" si="2"/>
        <v/>
      </c>
      <c r="G98" s="62" t="str">
        <f>IF(A98="co",VLOOKUP(_xlfn.CONCAT(B98,C98),'Open 1'!S:T,2,FALSE),IF(A98="yco",VLOOKUP(_xlfn.CONCAT(B98,C98),Youth!S:U,2,FALSE),IF(OR(AND(D98&gt;1,D98&lt;1050),D98="nt",D98="",D98="scratch"),"","Not valid")))</f>
        <v/>
      </c>
      <c r="U98" s="3" t="str">
        <f>IFERROR(VLOOKUP('Open 2'!F98,$AB$3:$AC$7,2,TRUE),"")</f>
        <v/>
      </c>
      <c r="V98" s="7" t="str">
        <f>IFERROR(IF(U98=$V$1,'Open 2'!F98,""),"")</f>
        <v/>
      </c>
      <c r="W98" s="7" t="str">
        <f>IFERROR(IF(U98=$W$1,'Open 2'!F98,""),"")</f>
        <v/>
      </c>
      <c r="X98" s="7" t="str">
        <f>IFERROR(IF(U98=$X$1,'Open 2'!F98,""),"")</f>
        <v/>
      </c>
      <c r="Y98" s="7" t="str">
        <f>IFERROR(IF($U98=$Y$1,'Open 2'!F98,""),"")</f>
        <v/>
      </c>
      <c r="Z98" s="7" t="str">
        <f>IFERROR(IF(U98=$Z$1,'Open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IF(B99="","",Draw!F99)</f>
        <v/>
      </c>
      <c r="B99" s="19" t="str">
        <f>IFERROR(Draw!G99,"")</f>
        <v/>
      </c>
      <c r="C99" s="19" t="str">
        <f>IFERROR(Draw!H99,"")</f>
        <v/>
      </c>
      <c r="D99" s="52"/>
      <c r="E99" s="92">
        <v>9.8000000000000004E-8</v>
      </c>
      <c r="F99" s="93" t="str">
        <f t="shared" si="2"/>
        <v/>
      </c>
      <c r="G99" s="62" t="str">
        <f>IF(A99="co",VLOOKUP(_xlfn.CONCAT(B99,C99),'Open 1'!S:T,2,FALSE),IF(A99="yco",VLOOKUP(_xlfn.CONCAT(B99,C99),Youth!S:U,2,FALSE),IF(OR(AND(D99&gt;1,D99&lt;1050),D99="nt",D99="",D99="scratch"),"","Not valid")))</f>
        <v/>
      </c>
      <c r="U99" s="3" t="str">
        <f>IFERROR(VLOOKUP('Open 2'!F99,$AB$3:$AC$7,2,TRUE),"")</f>
        <v/>
      </c>
      <c r="V99" s="7" t="str">
        <f>IFERROR(IF(U99=$V$1,'Open 2'!F99,""),"")</f>
        <v/>
      </c>
      <c r="W99" s="7" t="str">
        <f>IFERROR(IF(U99=$W$1,'Open 2'!F99,""),"")</f>
        <v/>
      </c>
      <c r="X99" s="7" t="str">
        <f>IFERROR(IF(U99=$X$1,'Open 2'!F99,""),"")</f>
        <v/>
      </c>
      <c r="Y99" s="7" t="str">
        <f>IFERROR(IF($U99=$Y$1,'Open 2'!F99,""),"")</f>
        <v/>
      </c>
      <c r="Z99" s="7" t="str">
        <f>IFERROR(IF(U99=$Z$1,'Open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IF(B100="","",Draw!F100)</f>
        <v/>
      </c>
      <c r="B100" s="19" t="str">
        <f>IFERROR(Draw!G100,"")</f>
        <v/>
      </c>
      <c r="C100" s="19" t="str">
        <f>IFERROR(Draw!H100,"")</f>
        <v/>
      </c>
      <c r="D100" s="52"/>
      <c r="E100" s="92">
        <v>9.9E-8</v>
      </c>
      <c r="F100" s="93" t="str">
        <f t="shared" si="2"/>
        <v/>
      </c>
      <c r="G100" s="62" t="str">
        <f>IF(A100="co",VLOOKUP(_xlfn.CONCAT(B100,C100),'Open 1'!S:T,2,FALSE),IF(A100="yco",VLOOKUP(_xlfn.CONCAT(B100,C100),Youth!S:U,2,FALSE),IF(OR(AND(D100&gt;1,D100&lt;1050),D100="nt",D100="",D100="scratch"),"","Not valid")))</f>
        <v/>
      </c>
      <c r="U100" s="3" t="str">
        <f>IFERROR(VLOOKUP('Open 2'!F100,$AB$3:$AC$7,2,TRUE),"")</f>
        <v/>
      </c>
      <c r="V100" s="7" t="str">
        <f>IFERROR(IF(U100=$V$1,'Open 2'!F100,""),"")</f>
        <v/>
      </c>
      <c r="W100" s="7" t="str">
        <f>IFERROR(IF(U100=$W$1,'Open 2'!F100,""),"")</f>
        <v/>
      </c>
      <c r="X100" s="7" t="str">
        <f>IFERROR(IF(U100=$X$1,'Open 2'!F100,""),"")</f>
        <v/>
      </c>
      <c r="Y100" s="7" t="str">
        <f>IFERROR(IF($U100=$Y$1,'Open 2'!F100,""),"")</f>
        <v/>
      </c>
      <c r="Z100" s="7" t="str">
        <f>IFERROR(IF(U100=$Z$1,'Open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IF(B101="","",Draw!F101)</f>
        <v/>
      </c>
      <c r="B101" s="19" t="str">
        <f>IFERROR(Draw!G101,"")</f>
        <v/>
      </c>
      <c r="C101" s="19" t="str">
        <f>IFERROR(Draw!H101,"")</f>
        <v/>
      </c>
      <c r="D101" s="52"/>
      <c r="E101" s="92">
        <v>9.9999999999999995E-8</v>
      </c>
      <c r="F101" s="93" t="str">
        <f t="shared" si="2"/>
        <v/>
      </c>
      <c r="G101" s="62" t="str">
        <f>IF(A101="co",VLOOKUP(_xlfn.CONCAT(B101,C101),'Open 1'!S:T,2,FALSE),IF(A101="yco",VLOOKUP(_xlfn.CONCAT(B101,C101),Youth!S:U,2,FALSE),IF(OR(AND(D101&gt;1,D101&lt;1050),D101="nt",D101="",D101="scratch"),"","Not valid")))</f>
        <v/>
      </c>
      <c r="U101" s="3" t="str">
        <f>IFERROR(VLOOKUP('Open 2'!F101,$AB$3:$AC$7,2,TRUE),"")</f>
        <v/>
      </c>
      <c r="V101" s="7" t="str">
        <f>IFERROR(IF(U101=$V$1,'Open 2'!F101,""),"")</f>
        <v/>
      </c>
      <c r="W101" s="7" t="str">
        <f>IFERROR(IF(U101=$W$1,'Open 2'!F101,""),"")</f>
        <v/>
      </c>
      <c r="X101" s="7" t="str">
        <f>IFERROR(IF(U101=$X$1,'Open 2'!F101,""),"")</f>
        <v/>
      </c>
      <c r="Y101" s="7" t="str">
        <f>IFERROR(IF($U101=$Y$1,'Open 2'!F101,""),"")</f>
        <v/>
      </c>
      <c r="Z101" s="7" t="str">
        <f>IFERROR(IF(U101=$Z$1,'Open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IF(B102="","",Draw!F102)</f>
        <v/>
      </c>
      <c r="B102" s="19" t="str">
        <f>IFERROR(Draw!G102,"")</f>
        <v/>
      </c>
      <c r="C102" s="19" t="str">
        <f>IFERROR(Draw!H102,"")</f>
        <v/>
      </c>
      <c r="D102" s="54"/>
      <c r="E102" s="92">
        <v>1.01E-7</v>
      </c>
      <c r="F102" s="93" t="str">
        <f t="shared" si="2"/>
        <v/>
      </c>
      <c r="G102" s="62" t="str">
        <f>IF(A102="co",VLOOKUP(_xlfn.CONCAT(B102,C102),'Open 1'!S:T,2,FALSE),IF(A102="yco",VLOOKUP(_xlfn.CONCAT(B102,C102),Youth!S:U,2,FALSE),IF(OR(AND(D102&gt;1,D102&lt;1050),D102="nt",D102="",D102="scratch"),"","Not valid")))</f>
        <v/>
      </c>
      <c r="U102" s="3" t="str">
        <f>IFERROR(VLOOKUP('Open 2'!F102,$AB$3:$AC$7,2,TRUE),"")</f>
        <v/>
      </c>
      <c r="V102" s="7" t="str">
        <f>IFERROR(IF(U102=$V$1,'Open 2'!F102,""),"")</f>
        <v/>
      </c>
      <c r="W102" s="7" t="str">
        <f>IFERROR(IF(U102=$W$1,'Open 2'!F102,""),"")</f>
        <v/>
      </c>
      <c r="X102" s="7" t="str">
        <f>IFERROR(IF(U102=$X$1,'Open 2'!F102,""),"")</f>
        <v/>
      </c>
      <c r="Y102" s="7" t="str">
        <f>IFERROR(IF($U102=$Y$1,'Open 2'!F102,""),"")</f>
        <v/>
      </c>
      <c r="Z102" s="7" t="str">
        <f>IFERROR(IF(U102=$Z$1,'Open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IF(B103="","",Draw!F103)</f>
        <v/>
      </c>
      <c r="B103" s="19" t="str">
        <f>IFERROR(Draw!G103,"")</f>
        <v/>
      </c>
      <c r="C103" s="19" t="str">
        <f>IFERROR(Draw!H103,"")</f>
        <v/>
      </c>
      <c r="D103" s="145"/>
      <c r="E103" s="92">
        <v>1.02E-7</v>
      </c>
      <c r="F103" s="93" t="str">
        <f t="shared" si="2"/>
        <v/>
      </c>
      <c r="G103" s="62" t="str">
        <f>IF(A103="co",VLOOKUP(_xlfn.CONCAT(B103,C103),'Open 1'!S:T,2,FALSE),IF(A103="yco",VLOOKUP(_xlfn.CONCAT(B103,C103),Youth!S:U,2,FALSE),IF(OR(AND(D103&gt;1,D103&lt;1050),D103="nt",D103="",D103="scratch"),"","Not valid")))</f>
        <v/>
      </c>
      <c r="U103" s="3" t="str">
        <f>IFERROR(VLOOKUP('Open 2'!F103,$AB$3:$AC$7,2,TRUE),"")</f>
        <v/>
      </c>
      <c r="V103" s="7" t="str">
        <f>IFERROR(IF(U103=$V$1,'Open 2'!F103,""),"")</f>
        <v/>
      </c>
      <c r="W103" s="7" t="str">
        <f>IFERROR(IF(U103=$W$1,'Open 2'!F103,""),"")</f>
        <v/>
      </c>
      <c r="X103" s="7" t="str">
        <f>IFERROR(IF(U103=$X$1,'Open 2'!F103,""),"")</f>
        <v/>
      </c>
      <c r="Y103" s="7" t="str">
        <f>IFERROR(IF($U103=$Y$1,'Open 2'!F103,""),"")</f>
        <v/>
      </c>
      <c r="Z103" s="7" t="str">
        <f>IFERROR(IF(U103=$Z$1,'Open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IF(B104="","",Draw!F104)</f>
        <v/>
      </c>
      <c r="B104" s="19" t="str">
        <f>IFERROR(Draw!G104,"")</f>
        <v/>
      </c>
      <c r="C104" s="19" t="str">
        <f>IFERROR(Draw!H104,"")</f>
        <v/>
      </c>
      <c r="D104" s="53"/>
      <c r="E104" s="92">
        <v>1.03E-7</v>
      </c>
      <c r="F104" s="93" t="str">
        <f t="shared" si="2"/>
        <v/>
      </c>
      <c r="G104" s="62" t="str">
        <f>IF(A104="co",VLOOKUP(_xlfn.CONCAT(B104,C104),'Open 1'!S:T,2,FALSE),IF(A104="yco",VLOOKUP(_xlfn.CONCAT(B104,C104),Youth!S:U,2,FALSE),IF(OR(AND(D104&gt;1,D104&lt;1050),D104="nt",D104="",D104="scratch"),"","Not valid")))</f>
        <v/>
      </c>
      <c r="U104" s="3" t="str">
        <f>IFERROR(VLOOKUP('Open 2'!F104,$AB$3:$AC$7,2,TRUE),"")</f>
        <v/>
      </c>
      <c r="V104" s="7" t="str">
        <f>IFERROR(IF(U104=$V$1,'Open 2'!F104,""),"")</f>
        <v/>
      </c>
      <c r="W104" s="7" t="str">
        <f>IFERROR(IF(U104=$W$1,'Open 2'!F104,""),"")</f>
        <v/>
      </c>
      <c r="X104" s="7" t="str">
        <f>IFERROR(IF(U104=$X$1,'Open 2'!F104,""),"")</f>
        <v/>
      </c>
      <c r="Y104" s="7" t="str">
        <f>IFERROR(IF($U104=$Y$1,'Open 2'!F104,""),"")</f>
        <v/>
      </c>
      <c r="Z104" s="7" t="str">
        <f>IFERROR(IF(U104=$Z$1,'Open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IF(B105="","",Draw!F105)</f>
        <v/>
      </c>
      <c r="B105" s="19" t="str">
        <f>IFERROR(Draw!G105,"")</f>
        <v/>
      </c>
      <c r="C105" s="19" t="str">
        <f>IFERROR(Draw!H105,"")</f>
        <v/>
      </c>
      <c r="D105" s="52"/>
      <c r="E105" s="92">
        <v>1.04E-7</v>
      </c>
      <c r="F105" s="93" t="str">
        <f t="shared" si="2"/>
        <v/>
      </c>
      <c r="G105" s="62" t="str">
        <f>IF(A105="co",VLOOKUP(_xlfn.CONCAT(B105,C105),'Open 1'!S:T,2,FALSE),IF(A105="yco",VLOOKUP(_xlfn.CONCAT(B105,C105),Youth!S:U,2,FALSE),IF(OR(AND(D105&gt;1,D105&lt;1050),D105="nt",D105="",D105="scratch"),"","Not valid")))</f>
        <v/>
      </c>
      <c r="U105" s="3" t="str">
        <f>IFERROR(VLOOKUP('Open 2'!F105,$AB$3:$AC$7,2,TRUE),"")</f>
        <v/>
      </c>
      <c r="V105" s="7" t="str">
        <f>IFERROR(IF(U105=$V$1,'Open 2'!F105,""),"")</f>
        <v/>
      </c>
      <c r="W105" s="7" t="str">
        <f>IFERROR(IF(U105=$W$1,'Open 2'!F105,""),"")</f>
        <v/>
      </c>
      <c r="X105" s="7" t="str">
        <f>IFERROR(IF(U105=$X$1,'Open 2'!F105,""),"")</f>
        <v/>
      </c>
      <c r="Y105" s="7" t="str">
        <f>IFERROR(IF($U105=$Y$1,'Open 2'!F105,""),"")</f>
        <v/>
      </c>
      <c r="Z105" s="7" t="str">
        <f>IFERROR(IF(U105=$Z$1,'Open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IF(B106="","",Draw!F106)</f>
        <v/>
      </c>
      <c r="B106" s="19" t="str">
        <f>IFERROR(Draw!G106,"")</f>
        <v/>
      </c>
      <c r="C106" s="19" t="str">
        <f>IFERROR(Draw!H106,"")</f>
        <v/>
      </c>
      <c r="D106" s="51"/>
      <c r="E106" s="92">
        <v>1.05E-7</v>
      </c>
      <c r="F106" s="93" t="str">
        <f t="shared" si="2"/>
        <v/>
      </c>
      <c r="G106" s="62" t="str">
        <f>IF(A106="co",VLOOKUP(_xlfn.CONCAT(B106,C106),'Open 1'!S:T,2,FALSE),IF(A106="yco",VLOOKUP(_xlfn.CONCAT(B106,C106),Youth!S:U,2,FALSE),IF(OR(AND(D106&gt;1,D106&lt;1050),D106="nt",D106="",D106="scratch"),"","Not valid")))</f>
        <v/>
      </c>
      <c r="U106" s="3" t="str">
        <f>IFERROR(VLOOKUP('Open 2'!F106,$AB$3:$AC$7,2,TRUE),"")</f>
        <v/>
      </c>
      <c r="V106" s="7" t="str">
        <f>IFERROR(IF(U106=$V$1,'Open 2'!F106,""),"")</f>
        <v/>
      </c>
      <c r="W106" s="7" t="str">
        <f>IFERROR(IF(U106=$W$1,'Open 2'!F106,""),"")</f>
        <v/>
      </c>
      <c r="X106" s="7" t="str">
        <f>IFERROR(IF(U106=$X$1,'Open 2'!F106,""),"")</f>
        <v/>
      </c>
      <c r="Y106" s="7" t="str">
        <f>IFERROR(IF($U106=$Y$1,'Open 2'!F106,""),"")</f>
        <v/>
      </c>
      <c r="Z106" s="7" t="str">
        <f>IFERROR(IF(U106=$Z$1,'Open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IF(B107="","",Draw!F107)</f>
        <v/>
      </c>
      <c r="B107" s="19" t="str">
        <f>IFERROR(Draw!G107,"")</f>
        <v/>
      </c>
      <c r="C107" s="19" t="str">
        <f>IFERROR(Draw!H107,"")</f>
        <v/>
      </c>
      <c r="D107" s="52"/>
      <c r="E107" s="92">
        <v>1.06E-7</v>
      </c>
      <c r="F107" s="93" t="str">
        <f t="shared" si="2"/>
        <v/>
      </c>
      <c r="G107" s="62" t="str">
        <f>IF(A107="co",VLOOKUP(_xlfn.CONCAT(B107,C107),'Open 1'!S:T,2,FALSE),IF(A107="yco",VLOOKUP(_xlfn.CONCAT(B107,C107),Youth!S:U,2,FALSE),IF(OR(AND(D107&gt;1,D107&lt;1050),D107="nt",D107="",D107="scratch"),"","Not valid")))</f>
        <v/>
      </c>
      <c r="U107" s="3" t="str">
        <f>IFERROR(VLOOKUP('Open 2'!F107,$AB$3:$AC$7,2,TRUE),"")</f>
        <v/>
      </c>
      <c r="V107" s="7" t="str">
        <f>IFERROR(IF(U107=$V$1,'Open 2'!F107,""),"")</f>
        <v/>
      </c>
      <c r="W107" s="7" t="str">
        <f>IFERROR(IF(U107=$W$1,'Open 2'!F107,""),"")</f>
        <v/>
      </c>
      <c r="X107" s="7" t="str">
        <f>IFERROR(IF(U107=$X$1,'Open 2'!F107,""),"")</f>
        <v/>
      </c>
      <c r="Y107" s="7" t="str">
        <f>IFERROR(IF($U107=$Y$1,'Open 2'!F107,""),"")</f>
        <v/>
      </c>
      <c r="Z107" s="7" t="str">
        <f>IFERROR(IF(U107=$Z$1,'Open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IF(B108="","",Draw!F108)</f>
        <v/>
      </c>
      <c r="B108" s="19" t="str">
        <f>IFERROR(Draw!G108,"")</f>
        <v/>
      </c>
      <c r="C108" s="19" t="str">
        <f>IFERROR(Draw!H108,"")</f>
        <v/>
      </c>
      <c r="D108" s="54"/>
      <c r="E108" s="92">
        <v>1.0700000000000001E-7</v>
      </c>
      <c r="F108" s="93" t="str">
        <f t="shared" si="2"/>
        <v/>
      </c>
      <c r="G108" s="62" t="str">
        <f>IF(A108="co",VLOOKUP(_xlfn.CONCAT(B108,C108),'Open 1'!S:T,2,FALSE),IF(A108="yco",VLOOKUP(_xlfn.CONCAT(B108,C108),Youth!S:U,2,FALSE),IF(OR(AND(D108&gt;1,D108&lt;1050),D108="nt",D108="",D108="scratch"),"","Not valid")))</f>
        <v/>
      </c>
      <c r="U108" s="3" t="str">
        <f>IFERROR(VLOOKUP('Open 2'!F108,$AB$3:$AC$7,2,TRUE),"")</f>
        <v/>
      </c>
      <c r="V108" s="7" t="str">
        <f>IFERROR(IF(U108=$V$1,'Open 2'!F108,""),"")</f>
        <v/>
      </c>
      <c r="W108" s="7" t="str">
        <f>IFERROR(IF(U108=$W$1,'Open 2'!F108,""),"")</f>
        <v/>
      </c>
      <c r="X108" s="7" t="str">
        <f>IFERROR(IF(U108=$X$1,'Open 2'!F108,""),"")</f>
        <v/>
      </c>
      <c r="Y108" s="7" t="str">
        <f>IFERROR(IF($U108=$Y$1,'Open 2'!F108,""),"")</f>
        <v/>
      </c>
      <c r="Z108" s="7" t="str">
        <f>IFERROR(IF(U108=$Z$1,'Open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IF(B109="","",Draw!F109)</f>
        <v/>
      </c>
      <c r="B109" s="19" t="str">
        <f>IFERROR(Draw!G109,"")</f>
        <v/>
      </c>
      <c r="C109" s="19" t="str">
        <f>IFERROR(Draw!H109,"")</f>
        <v/>
      </c>
      <c r="D109" s="145"/>
      <c r="E109" s="92">
        <v>1.08E-7</v>
      </c>
      <c r="F109" s="93" t="str">
        <f t="shared" si="2"/>
        <v/>
      </c>
      <c r="G109" s="62" t="str">
        <f>IF(A109="co",VLOOKUP(_xlfn.CONCAT(B109,C109),'Open 1'!S:T,2,FALSE),IF(A109="yco",VLOOKUP(_xlfn.CONCAT(B109,C109),Youth!S:U,2,FALSE),IF(OR(AND(D109&gt;1,D109&lt;1050),D109="nt",D109="",D109="scratch"),"","Not valid")))</f>
        <v/>
      </c>
      <c r="U109" s="3" t="str">
        <f>IFERROR(VLOOKUP('Open 2'!F109,$AB$3:$AC$7,2,TRUE),"")</f>
        <v/>
      </c>
      <c r="V109" s="7" t="str">
        <f>IFERROR(IF(U109=$V$1,'Open 2'!F109,""),"")</f>
        <v/>
      </c>
      <c r="W109" s="7" t="str">
        <f>IFERROR(IF(U109=$W$1,'Open 2'!F109,""),"")</f>
        <v/>
      </c>
      <c r="X109" s="7" t="str">
        <f>IFERROR(IF(U109=$X$1,'Open 2'!F109,""),"")</f>
        <v/>
      </c>
      <c r="Y109" s="7" t="str">
        <f>IFERROR(IF($U109=$Y$1,'Open 2'!F109,""),"")</f>
        <v/>
      </c>
      <c r="Z109" s="7" t="str">
        <f>IFERROR(IF(U109=$Z$1,'Open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IF(B110="","",Draw!F110)</f>
        <v/>
      </c>
      <c r="B110" s="19" t="str">
        <f>IFERROR(Draw!G110,"")</f>
        <v/>
      </c>
      <c r="C110" s="19" t="str">
        <f>IFERROR(Draw!H110,"")</f>
        <v/>
      </c>
      <c r="D110" s="51"/>
      <c r="E110" s="92">
        <v>1.09E-7</v>
      </c>
      <c r="F110" s="93" t="str">
        <f t="shared" si="2"/>
        <v/>
      </c>
      <c r="G110" s="62" t="str">
        <f>IF(A110="co",VLOOKUP(_xlfn.CONCAT(B110,C110),'Open 1'!S:T,2,FALSE),IF(A110="yco",VLOOKUP(_xlfn.CONCAT(B110,C110),Youth!S:U,2,FALSE),IF(OR(AND(D110&gt;1,D110&lt;1050),D110="nt",D110="",D110="scratch"),"","Not valid")))</f>
        <v/>
      </c>
      <c r="U110" s="3" t="str">
        <f>IFERROR(VLOOKUP('Open 2'!F110,$AB$3:$AC$7,2,TRUE),"")</f>
        <v/>
      </c>
      <c r="V110" s="7" t="str">
        <f>IFERROR(IF(U110=$V$1,'Open 2'!F110,""),"")</f>
        <v/>
      </c>
      <c r="W110" s="7" t="str">
        <f>IFERROR(IF(U110=$W$1,'Open 2'!F110,""),"")</f>
        <v/>
      </c>
      <c r="X110" s="7" t="str">
        <f>IFERROR(IF(U110=$X$1,'Open 2'!F110,""),"")</f>
        <v/>
      </c>
      <c r="Y110" s="7" t="str">
        <f>IFERROR(IF($U110=$Y$1,'Open 2'!F110,""),"")</f>
        <v/>
      </c>
      <c r="Z110" s="7" t="str">
        <f>IFERROR(IF(U110=$Z$1,'Open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IF(B111="","",Draw!F111)</f>
        <v/>
      </c>
      <c r="B111" s="19" t="str">
        <f>IFERROR(Draw!G111,"")</f>
        <v/>
      </c>
      <c r="C111" s="19" t="str">
        <f>IFERROR(Draw!H111,"")</f>
        <v/>
      </c>
      <c r="D111" s="52"/>
      <c r="E111" s="92">
        <v>1.1000000000000001E-7</v>
      </c>
      <c r="F111" s="93" t="str">
        <f t="shared" si="2"/>
        <v/>
      </c>
      <c r="G111" s="62" t="str">
        <f>IF(A111="co",VLOOKUP(_xlfn.CONCAT(B111,C111),'Open 1'!S:T,2,FALSE),IF(A111="yco",VLOOKUP(_xlfn.CONCAT(B111,C111),Youth!S:U,2,FALSE),IF(OR(AND(D111&gt;1,D111&lt;1050),D111="nt",D111="",D111="scratch"),"","Not valid")))</f>
        <v/>
      </c>
      <c r="U111" s="3" t="str">
        <f>IFERROR(VLOOKUP('Open 2'!F111,$AB$3:$AC$7,2,TRUE),"")</f>
        <v/>
      </c>
      <c r="V111" s="7" t="str">
        <f>IFERROR(IF(U111=$V$1,'Open 2'!F111,""),"")</f>
        <v/>
      </c>
      <c r="W111" s="7" t="str">
        <f>IFERROR(IF(U111=$W$1,'Open 2'!F111,""),"")</f>
        <v/>
      </c>
      <c r="X111" s="7" t="str">
        <f>IFERROR(IF(U111=$X$1,'Open 2'!F111,""),"")</f>
        <v/>
      </c>
      <c r="Y111" s="7" t="str">
        <f>IFERROR(IF($U111=$Y$1,'Open 2'!F111,""),"")</f>
        <v/>
      </c>
      <c r="Z111" s="7" t="str">
        <f>IFERROR(IF(U111=$Z$1,'Open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IF(B112="","",Draw!F112)</f>
        <v/>
      </c>
      <c r="B112" s="19" t="str">
        <f>IFERROR(Draw!G112,"")</f>
        <v/>
      </c>
      <c r="C112" s="19" t="str">
        <f>IFERROR(Draw!H112,"")</f>
        <v/>
      </c>
      <c r="D112" s="54"/>
      <c r="E112" s="92">
        <v>1.11E-7</v>
      </c>
      <c r="F112" s="93" t="str">
        <f t="shared" si="2"/>
        <v/>
      </c>
      <c r="G112" s="62" t="str">
        <f>IF(A112="co",VLOOKUP(_xlfn.CONCAT(B112,C112),'Open 1'!S:T,2,FALSE),IF(A112="yco",VLOOKUP(_xlfn.CONCAT(B112,C112),Youth!S:U,2,FALSE),IF(OR(AND(D112&gt;1,D112&lt;1050),D112="nt",D112="",D112="scratch"),"","Not valid")))</f>
        <v/>
      </c>
      <c r="U112" s="3" t="str">
        <f>IFERROR(VLOOKUP('Open 2'!F112,$AB$3:$AC$7,2,TRUE),"")</f>
        <v/>
      </c>
      <c r="V112" s="7" t="str">
        <f>IFERROR(IF(U112=$V$1,'Open 2'!F112,""),"")</f>
        <v/>
      </c>
      <c r="W112" s="7" t="str">
        <f>IFERROR(IF(U112=$W$1,'Open 2'!F112,""),"")</f>
        <v/>
      </c>
      <c r="X112" s="7" t="str">
        <f>IFERROR(IF(U112=$X$1,'Open 2'!F112,""),"")</f>
        <v/>
      </c>
      <c r="Y112" s="7" t="str">
        <f>IFERROR(IF($U112=$Y$1,'Open 2'!F112,""),"")</f>
        <v/>
      </c>
      <c r="Z112" s="7" t="str">
        <f>IFERROR(IF(U112=$Z$1,'Open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IF(B113="","",Draw!F113)</f>
        <v/>
      </c>
      <c r="B113" s="19" t="str">
        <f>IFERROR(Draw!G113,"")</f>
        <v/>
      </c>
      <c r="C113" s="19" t="str">
        <f>IFERROR(Draw!H113,"")</f>
        <v/>
      </c>
      <c r="D113" s="52"/>
      <c r="E113" s="92">
        <v>1.12E-7</v>
      </c>
      <c r="F113" s="93" t="str">
        <f t="shared" si="2"/>
        <v/>
      </c>
      <c r="G113" s="62" t="str">
        <f>IF(A113="co",VLOOKUP(_xlfn.CONCAT(B113,C113),'Open 1'!S:T,2,FALSE),IF(A113="yco",VLOOKUP(_xlfn.CONCAT(B113,C113),Youth!S:U,2,FALSE),IF(OR(AND(D113&gt;1,D113&lt;1050),D113="nt",D113="",D113="scratch"),"","Not valid")))</f>
        <v/>
      </c>
      <c r="U113" s="3" t="str">
        <f>IFERROR(VLOOKUP('Open 2'!F113,$AB$3:$AC$7,2,TRUE),"")</f>
        <v/>
      </c>
      <c r="V113" s="7" t="str">
        <f>IFERROR(IF(U113=$V$1,'Open 2'!F113,""),"")</f>
        <v/>
      </c>
      <c r="W113" s="7" t="str">
        <f>IFERROR(IF(U113=$W$1,'Open 2'!F113,""),"")</f>
        <v/>
      </c>
      <c r="X113" s="7" t="str">
        <f>IFERROR(IF(U113=$X$1,'Open 2'!F113,""),"")</f>
        <v/>
      </c>
      <c r="Y113" s="7" t="str">
        <f>IFERROR(IF($U113=$Y$1,'Open 2'!F113,""),"")</f>
        <v/>
      </c>
      <c r="Z113" s="7" t="str">
        <f>IFERROR(IF(U113=$Z$1,'Open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IF(B114="","",Draw!F114)</f>
        <v/>
      </c>
      <c r="B114" s="19" t="str">
        <f>IFERROR(Draw!G114,"")</f>
        <v/>
      </c>
      <c r="C114" s="19" t="str">
        <f>IFERROR(Draw!H114,"")</f>
        <v/>
      </c>
      <c r="D114" s="53"/>
      <c r="E114" s="92">
        <v>1.1300000000000001E-7</v>
      </c>
      <c r="F114" s="93" t="str">
        <f t="shared" si="2"/>
        <v/>
      </c>
      <c r="G114" s="62" t="str">
        <f>IF(A114="co",VLOOKUP(_xlfn.CONCAT(B114,C114),'Open 1'!S:T,2,FALSE),IF(A114="yco",VLOOKUP(_xlfn.CONCAT(B114,C114),Youth!S:U,2,FALSE),IF(OR(AND(D114&gt;1,D114&lt;1050),D114="nt",D114="",D114="scratch"),"","Not valid")))</f>
        <v/>
      </c>
      <c r="U114" s="3" t="str">
        <f>IFERROR(VLOOKUP('Open 2'!F114,$AB$3:$AC$7,2,TRUE),"")</f>
        <v/>
      </c>
      <c r="V114" s="7" t="str">
        <f>IFERROR(IF(U114=$V$1,'Open 2'!F114,""),"")</f>
        <v/>
      </c>
      <c r="W114" s="7" t="str">
        <f>IFERROR(IF(U114=$W$1,'Open 2'!F114,""),"")</f>
        <v/>
      </c>
      <c r="X114" s="7" t="str">
        <f>IFERROR(IF(U114=$X$1,'Open 2'!F114,""),"")</f>
        <v/>
      </c>
      <c r="Y114" s="7" t="str">
        <f>IFERROR(IF($U114=$Y$1,'Open 2'!F114,""),"")</f>
        <v/>
      </c>
      <c r="Z114" s="7" t="str">
        <f>IFERROR(IF(U114=$Z$1,'Open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IF(B115="","",Draw!F115)</f>
        <v/>
      </c>
      <c r="B115" s="19" t="str">
        <f>IFERROR(Draw!G115,"")</f>
        <v/>
      </c>
      <c r="C115" s="19" t="str">
        <f>IFERROR(Draw!H115,"")</f>
        <v/>
      </c>
      <c r="D115" s="145"/>
      <c r="E115" s="92">
        <v>1.14E-7</v>
      </c>
      <c r="F115" s="93" t="str">
        <f t="shared" si="2"/>
        <v/>
      </c>
      <c r="G115" s="62" t="str">
        <f>IF(A115="co",VLOOKUP(_xlfn.CONCAT(B115,C115),'Open 1'!S:T,2,FALSE),IF(A115="yco",VLOOKUP(_xlfn.CONCAT(B115,C115),Youth!S:U,2,FALSE),IF(OR(AND(D115&gt;1,D115&lt;1050),D115="nt",D115="",D115="scratch"),"","Not valid")))</f>
        <v/>
      </c>
      <c r="U115" s="3" t="str">
        <f>IFERROR(VLOOKUP('Open 2'!F115,$AB$3:$AC$7,2,TRUE),"")</f>
        <v/>
      </c>
      <c r="V115" s="7" t="str">
        <f>IFERROR(IF(U115=$V$1,'Open 2'!F115,""),"")</f>
        <v/>
      </c>
      <c r="W115" s="7" t="str">
        <f>IFERROR(IF(U115=$W$1,'Open 2'!F115,""),"")</f>
        <v/>
      </c>
      <c r="X115" s="7" t="str">
        <f>IFERROR(IF(U115=$X$1,'Open 2'!F115,""),"")</f>
        <v/>
      </c>
      <c r="Y115" s="7" t="str">
        <f>IFERROR(IF($U115=$Y$1,'Open 2'!F115,""),"")</f>
        <v/>
      </c>
      <c r="Z115" s="7" t="str">
        <f>IFERROR(IF(U115=$Z$1,'Open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IF(B116="","",Draw!F116)</f>
        <v/>
      </c>
      <c r="B116" s="19" t="str">
        <f>IFERROR(Draw!G116,"")</f>
        <v/>
      </c>
      <c r="C116" s="19" t="str">
        <f>IFERROR(Draw!H116,"")</f>
        <v/>
      </c>
      <c r="D116" s="51"/>
      <c r="E116" s="92">
        <v>1.15E-7</v>
      </c>
      <c r="F116" s="93" t="str">
        <f t="shared" si="2"/>
        <v/>
      </c>
      <c r="G116" s="62" t="str">
        <f>IF(A116="co",VLOOKUP(_xlfn.CONCAT(B116,C116),'Open 1'!S:T,2,FALSE),IF(A116="yco",VLOOKUP(_xlfn.CONCAT(B116,C116),Youth!S:U,2,FALSE),IF(OR(AND(D116&gt;1,D116&lt;1050),D116="nt",D116="",D116="scratch"),"","Not valid")))</f>
        <v/>
      </c>
      <c r="U116" s="3" t="str">
        <f>IFERROR(VLOOKUP('Open 2'!F116,$AB$3:$AC$7,2,TRUE),"")</f>
        <v/>
      </c>
      <c r="V116" s="7" t="str">
        <f>IFERROR(IF(U116=$V$1,'Open 2'!F116,""),"")</f>
        <v/>
      </c>
      <c r="W116" s="7" t="str">
        <f>IFERROR(IF(U116=$W$1,'Open 2'!F116,""),"")</f>
        <v/>
      </c>
      <c r="X116" s="7" t="str">
        <f>IFERROR(IF(U116=$X$1,'Open 2'!F116,""),"")</f>
        <v/>
      </c>
      <c r="Y116" s="7" t="str">
        <f>IFERROR(IF($U116=$Y$1,'Open 2'!F116,""),"")</f>
        <v/>
      </c>
      <c r="Z116" s="7" t="str">
        <f>IFERROR(IF(U116=$Z$1,'Open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IF(B117="","",Draw!F117)</f>
        <v/>
      </c>
      <c r="B117" s="19" t="str">
        <f>IFERROR(Draw!G117,"")</f>
        <v/>
      </c>
      <c r="C117" s="19" t="str">
        <f>IFERROR(Draw!H117,"")</f>
        <v/>
      </c>
      <c r="D117" s="52"/>
      <c r="E117" s="92">
        <v>1.1600000000000001E-7</v>
      </c>
      <c r="F117" s="93" t="str">
        <f t="shared" si="2"/>
        <v/>
      </c>
      <c r="G117" s="62" t="str">
        <f>IF(A117="co",VLOOKUP(_xlfn.CONCAT(B117,C117),'Open 1'!S:T,2,FALSE),IF(A117="yco",VLOOKUP(_xlfn.CONCAT(B117,C117),Youth!S:U,2,FALSE),IF(OR(AND(D117&gt;1,D117&lt;1050),D117="nt",D117="",D117="scratch"),"","Not valid")))</f>
        <v/>
      </c>
      <c r="U117" s="3" t="str">
        <f>IFERROR(VLOOKUP('Open 2'!F117,$AB$3:$AC$7,2,TRUE),"")</f>
        <v/>
      </c>
      <c r="V117" s="7" t="str">
        <f>IFERROR(IF(U117=$V$1,'Open 2'!F117,""),"")</f>
        <v/>
      </c>
      <c r="W117" s="7" t="str">
        <f>IFERROR(IF(U117=$W$1,'Open 2'!F117,""),"")</f>
        <v/>
      </c>
      <c r="X117" s="7" t="str">
        <f>IFERROR(IF(U117=$X$1,'Open 2'!F117,""),"")</f>
        <v/>
      </c>
      <c r="Y117" s="7" t="str">
        <f>IFERROR(IF($U117=$Y$1,'Open 2'!F117,""),"")</f>
        <v/>
      </c>
      <c r="Z117" s="7" t="str">
        <f>IFERROR(IF(U117=$Z$1,'Open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IF(B118="","",Draw!F118)</f>
        <v/>
      </c>
      <c r="B118" s="19" t="str">
        <f>IFERROR(Draw!G118,"")</f>
        <v/>
      </c>
      <c r="C118" s="19" t="str">
        <f>IFERROR(Draw!H118,"")</f>
        <v/>
      </c>
      <c r="D118" s="52"/>
      <c r="E118" s="92">
        <v>1.17E-7</v>
      </c>
      <c r="F118" s="93" t="str">
        <f t="shared" si="2"/>
        <v/>
      </c>
      <c r="G118" s="62" t="str">
        <f>IF(A118="co",VLOOKUP(_xlfn.CONCAT(B118,C118),'Open 1'!S:T,2,FALSE),IF(A118="yco",VLOOKUP(_xlfn.CONCAT(B118,C118),Youth!S:U,2,FALSE),IF(OR(AND(D118&gt;1,D118&lt;1050),D118="nt",D118="",D118="scratch"),"","Not valid")))</f>
        <v/>
      </c>
      <c r="U118" s="3" t="str">
        <f>IFERROR(VLOOKUP('Open 2'!F118,$AB$3:$AC$7,2,TRUE),"")</f>
        <v/>
      </c>
      <c r="V118" s="7" t="str">
        <f>IFERROR(IF(U118=$V$1,'Open 2'!F118,""),"")</f>
        <v/>
      </c>
      <c r="W118" s="7" t="str">
        <f>IFERROR(IF(U118=$W$1,'Open 2'!F118,""),"")</f>
        <v/>
      </c>
      <c r="X118" s="7" t="str">
        <f>IFERROR(IF(U118=$X$1,'Open 2'!F118,""),"")</f>
        <v/>
      </c>
      <c r="Y118" s="7" t="str">
        <f>IFERROR(IF($U118=$Y$1,'Open 2'!F118,""),"")</f>
        <v/>
      </c>
      <c r="Z118" s="7" t="str">
        <f>IFERROR(IF(U118=$Z$1,'Open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IF(B119="","",Draw!F119)</f>
        <v/>
      </c>
      <c r="B119" s="19" t="str">
        <f>IFERROR(Draw!G119,"")</f>
        <v/>
      </c>
      <c r="C119" s="19" t="str">
        <f>IFERROR(Draw!H119,"")</f>
        <v/>
      </c>
      <c r="D119" s="52"/>
      <c r="E119" s="92">
        <v>1.18E-7</v>
      </c>
      <c r="F119" s="93" t="str">
        <f t="shared" si="2"/>
        <v/>
      </c>
      <c r="G119" s="62" t="str">
        <f>IF(A119="co",VLOOKUP(_xlfn.CONCAT(B119,C119),'Open 1'!S:T,2,FALSE),IF(A119="yco",VLOOKUP(_xlfn.CONCAT(B119,C119),Youth!S:U,2,FALSE),IF(OR(AND(D119&gt;1,D119&lt;1050),D119="nt",D119="",D119="scratch"),"","Not valid")))</f>
        <v/>
      </c>
      <c r="U119" s="3" t="str">
        <f>IFERROR(VLOOKUP('Open 2'!F119,$AB$3:$AC$7,2,TRUE),"")</f>
        <v/>
      </c>
      <c r="V119" s="7" t="str">
        <f>IFERROR(IF(U119=$V$1,'Open 2'!F119,""),"")</f>
        <v/>
      </c>
      <c r="W119" s="7" t="str">
        <f>IFERROR(IF(U119=$W$1,'Open 2'!F119,""),"")</f>
        <v/>
      </c>
      <c r="X119" s="7" t="str">
        <f>IFERROR(IF(U119=$X$1,'Open 2'!F119,""),"")</f>
        <v/>
      </c>
      <c r="Y119" s="7" t="str">
        <f>IFERROR(IF($U119=$Y$1,'Open 2'!F119,""),"")</f>
        <v/>
      </c>
      <c r="Z119" s="7" t="str">
        <f>IFERROR(IF(U119=$Z$1,'Open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IF(B120="","",Draw!F120)</f>
        <v/>
      </c>
      <c r="B120" s="19" t="str">
        <f>IFERROR(Draw!G120,"")</f>
        <v/>
      </c>
      <c r="C120" s="19" t="str">
        <f>IFERROR(Draw!H120,"")</f>
        <v/>
      </c>
      <c r="D120" s="54"/>
      <c r="E120" s="92">
        <v>1.1899999999999999E-7</v>
      </c>
      <c r="F120" s="93" t="str">
        <f t="shared" si="2"/>
        <v/>
      </c>
      <c r="G120" s="62" t="str">
        <f>IF(A120="co",VLOOKUP(_xlfn.CONCAT(B120,C120),'Open 1'!S:T,2,FALSE),IF(A120="yco",VLOOKUP(_xlfn.CONCAT(B120,C120),Youth!S:U,2,FALSE),IF(OR(AND(D120&gt;1,D120&lt;1050),D120="nt",D120="",D120="scratch"),"","Not valid")))</f>
        <v/>
      </c>
      <c r="U120" s="3" t="str">
        <f>IFERROR(VLOOKUP('Open 2'!F120,$AB$3:$AC$7,2,TRUE),"")</f>
        <v/>
      </c>
      <c r="V120" s="7" t="str">
        <f>IFERROR(IF(U120=$V$1,'Open 2'!F120,""),"")</f>
        <v/>
      </c>
      <c r="W120" s="7" t="str">
        <f>IFERROR(IF(U120=$W$1,'Open 2'!F120,""),"")</f>
        <v/>
      </c>
      <c r="X120" s="7" t="str">
        <f>IFERROR(IF(U120=$X$1,'Open 2'!F120,""),"")</f>
        <v/>
      </c>
      <c r="Y120" s="7" t="str">
        <f>IFERROR(IF($U120=$Y$1,'Open 2'!F120,""),"")</f>
        <v/>
      </c>
      <c r="Z120" s="7" t="str">
        <f>IFERROR(IF(U120=$Z$1,'Open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IF(B121="","",Draw!F121)</f>
        <v/>
      </c>
      <c r="B121" s="19" t="str">
        <f>IFERROR(Draw!G121,"")</f>
        <v/>
      </c>
      <c r="C121" s="19" t="str">
        <f>IFERROR(Draw!H121,"")</f>
        <v/>
      </c>
      <c r="D121" s="145"/>
      <c r="E121" s="92">
        <v>1.1999999999999999E-7</v>
      </c>
      <c r="F121" s="93" t="str">
        <f t="shared" si="2"/>
        <v/>
      </c>
      <c r="G121" s="62" t="str">
        <f>IF(A121="co",VLOOKUP(_xlfn.CONCAT(B121,C121),'Open 1'!S:T,2,FALSE),IF(A121="yco",VLOOKUP(_xlfn.CONCAT(B121,C121),Youth!S:U,2,FALSE),IF(OR(AND(D121&gt;1,D121&lt;1050),D121="nt",D121="",D121="scratch"),"","Not valid")))</f>
        <v/>
      </c>
      <c r="U121" s="3" t="str">
        <f>IFERROR(VLOOKUP('Open 2'!F121,$AB$3:$AC$7,2,TRUE),"")</f>
        <v/>
      </c>
      <c r="V121" s="7" t="str">
        <f>IFERROR(IF(U121=$V$1,'Open 2'!F121,""),"")</f>
        <v/>
      </c>
      <c r="W121" s="7" t="str">
        <f>IFERROR(IF(U121=$W$1,'Open 2'!F121,""),"")</f>
        <v/>
      </c>
      <c r="X121" s="7" t="str">
        <f>IFERROR(IF(U121=$X$1,'Open 2'!F121,""),"")</f>
        <v/>
      </c>
      <c r="Y121" s="7" t="str">
        <f>IFERROR(IF($U121=$Y$1,'Open 2'!F121,""),"")</f>
        <v/>
      </c>
      <c r="Z121" s="7" t="str">
        <f>IFERROR(IF(U121=$Z$1,'Open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IF(B122="","",Draw!F122)</f>
        <v/>
      </c>
      <c r="B122" s="19" t="str">
        <f>IFERROR(Draw!G122,"")</f>
        <v/>
      </c>
      <c r="C122" s="19" t="str">
        <f>IFERROR(Draw!H122,"")</f>
        <v/>
      </c>
      <c r="D122" s="51"/>
      <c r="E122" s="92">
        <v>1.2100000000000001E-7</v>
      </c>
      <c r="F122" s="93" t="str">
        <f t="shared" si="2"/>
        <v/>
      </c>
      <c r="G122" s="62" t="str">
        <f>IF(A122="co",VLOOKUP(_xlfn.CONCAT(B122,C122),'Open 1'!S:T,2,FALSE),IF(A122="yco",VLOOKUP(_xlfn.CONCAT(B122,C122),Youth!S:U,2,FALSE),IF(OR(AND(D122&gt;1,D122&lt;1050),D122="nt",D122="",D122="scratch"),"","Not valid")))</f>
        <v/>
      </c>
      <c r="U122" s="3" t="str">
        <f>IFERROR(VLOOKUP('Open 2'!F122,$AB$3:$AC$7,2,TRUE),"")</f>
        <v/>
      </c>
      <c r="V122" s="7" t="str">
        <f>IFERROR(IF(U122=$V$1,'Open 2'!F122,""),"")</f>
        <v/>
      </c>
      <c r="W122" s="7" t="str">
        <f>IFERROR(IF(U122=$W$1,'Open 2'!F122,""),"")</f>
        <v/>
      </c>
      <c r="X122" s="7" t="str">
        <f>IFERROR(IF(U122=$X$1,'Open 2'!F122,""),"")</f>
        <v/>
      </c>
      <c r="Y122" s="7" t="str">
        <f>IFERROR(IF($U122=$Y$1,'Open 2'!F122,""),"")</f>
        <v/>
      </c>
      <c r="Z122" s="7" t="str">
        <f>IFERROR(IF(U122=$Z$1,'Open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IF(B123="","",Draw!F123)</f>
        <v/>
      </c>
      <c r="B123" s="19" t="str">
        <f>IFERROR(Draw!G123,"")</f>
        <v/>
      </c>
      <c r="C123" s="19" t="str">
        <f>IFERROR(Draw!H123,"")</f>
        <v/>
      </c>
      <c r="D123" s="52"/>
      <c r="E123" s="92">
        <v>1.2200000000000001E-7</v>
      </c>
      <c r="F123" s="93" t="str">
        <f t="shared" si="2"/>
        <v/>
      </c>
      <c r="G123" s="62" t="str">
        <f>IF(A123="co",VLOOKUP(_xlfn.CONCAT(B123,C123),'Open 1'!S:T,2,FALSE),IF(A123="yco",VLOOKUP(_xlfn.CONCAT(B123,C123),Youth!S:U,2,FALSE),IF(OR(AND(D123&gt;1,D123&lt;1050),D123="nt",D123="",D123="scratch"),"","Not valid")))</f>
        <v/>
      </c>
      <c r="U123" s="3" t="str">
        <f>IFERROR(VLOOKUP('Open 2'!F123,$AB$3:$AC$7,2,TRUE),"")</f>
        <v/>
      </c>
      <c r="V123" s="7" t="str">
        <f>IFERROR(IF(U123=$V$1,'Open 2'!F123,""),"")</f>
        <v/>
      </c>
      <c r="W123" s="7" t="str">
        <f>IFERROR(IF(U123=$W$1,'Open 2'!F123,""),"")</f>
        <v/>
      </c>
      <c r="X123" s="7" t="str">
        <f>IFERROR(IF(U123=$X$1,'Open 2'!F123,""),"")</f>
        <v/>
      </c>
      <c r="Y123" s="7" t="str">
        <f>IFERROR(IF($U123=$Y$1,'Open 2'!F123,""),"")</f>
        <v/>
      </c>
      <c r="Z123" s="7" t="str">
        <f>IFERROR(IF(U123=$Z$1,'Open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IF(B124="","",Draw!F124)</f>
        <v/>
      </c>
      <c r="B124" s="19" t="str">
        <f>IFERROR(Draw!G124,"")</f>
        <v/>
      </c>
      <c r="C124" s="19" t="str">
        <f>IFERROR(Draw!H124,"")</f>
        <v/>
      </c>
      <c r="D124" s="52"/>
      <c r="E124" s="92">
        <v>1.23E-7</v>
      </c>
      <c r="F124" s="93" t="str">
        <f t="shared" si="2"/>
        <v/>
      </c>
      <c r="G124" s="62" t="str">
        <f>IF(A124="co",VLOOKUP(_xlfn.CONCAT(B124,C124),'Open 1'!S:T,2,FALSE),IF(A124="yco",VLOOKUP(_xlfn.CONCAT(B124,C124),Youth!S:U,2,FALSE),IF(OR(AND(D124&gt;1,D124&lt;1050),D124="nt",D124="",D124="scratch"),"","Not valid")))</f>
        <v/>
      </c>
      <c r="U124" s="3" t="str">
        <f>IFERROR(VLOOKUP('Open 2'!F124,$AB$3:$AC$7,2,TRUE),"")</f>
        <v/>
      </c>
      <c r="V124" s="7" t="str">
        <f>IFERROR(IF(U124=$V$1,'Open 2'!F124,""),"")</f>
        <v/>
      </c>
      <c r="W124" s="7" t="str">
        <f>IFERROR(IF(U124=$W$1,'Open 2'!F124,""),"")</f>
        <v/>
      </c>
      <c r="X124" s="7" t="str">
        <f>IFERROR(IF(U124=$X$1,'Open 2'!F124,""),"")</f>
        <v/>
      </c>
      <c r="Y124" s="7" t="str">
        <f>IFERROR(IF($U124=$Y$1,'Open 2'!F124,""),"")</f>
        <v/>
      </c>
      <c r="Z124" s="7" t="str">
        <f>IFERROR(IF(U124=$Z$1,'Open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IF(B125="","",Draw!F125)</f>
        <v/>
      </c>
      <c r="B125" s="19" t="str">
        <f>IFERROR(Draw!G125,"")</f>
        <v/>
      </c>
      <c r="C125" s="19" t="str">
        <f>IFERROR(Draw!H125,"")</f>
        <v/>
      </c>
      <c r="D125" s="52"/>
      <c r="E125" s="92">
        <v>1.24E-7</v>
      </c>
      <c r="F125" s="93" t="str">
        <f t="shared" si="2"/>
        <v/>
      </c>
      <c r="G125" s="62" t="str">
        <f>IF(A125="co",VLOOKUP(_xlfn.CONCAT(B125,C125),'Open 1'!S:T,2,FALSE),IF(A125="yco",VLOOKUP(_xlfn.CONCAT(B125,C125),Youth!S:U,2,FALSE),IF(OR(AND(D125&gt;1,D125&lt;1050),D125="nt",D125="",D125="scratch"),"","Not valid")))</f>
        <v/>
      </c>
      <c r="U125" s="3" t="str">
        <f>IFERROR(VLOOKUP('Open 2'!F125,$AB$3:$AC$7,2,TRUE),"")</f>
        <v/>
      </c>
      <c r="V125" s="7" t="str">
        <f>IFERROR(IF(U125=$V$1,'Open 2'!F125,""),"")</f>
        <v/>
      </c>
      <c r="W125" s="7" t="str">
        <f>IFERROR(IF(U125=$W$1,'Open 2'!F125,""),"")</f>
        <v/>
      </c>
      <c r="X125" s="7" t="str">
        <f>IFERROR(IF(U125=$X$1,'Open 2'!F125,""),"")</f>
        <v/>
      </c>
      <c r="Y125" s="7" t="str">
        <f>IFERROR(IF($U125=$Y$1,'Open 2'!F125,""),"")</f>
        <v/>
      </c>
      <c r="Z125" s="7" t="str">
        <f>IFERROR(IF(U125=$Z$1,'Open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IF(B126="","",Draw!F126)</f>
        <v/>
      </c>
      <c r="B126" s="19" t="str">
        <f>IFERROR(Draw!G126,"")</f>
        <v/>
      </c>
      <c r="C126" s="19" t="str">
        <f>IFERROR(Draw!H126,"")</f>
        <v/>
      </c>
      <c r="D126" s="54"/>
      <c r="E126" s="92">
        <v>1.2499999999999999E-7</v>
      </c>
      <c r="F126" s="93" t="str">
        <f t="shared" si="2"/>
        <v/>
      </c>
      <c r="G126" s="62" t="str">
        <f>IF(A126="co",VLOOKUP(_xlfn.CONCAT(B126,C126),'Open 1'!S:T,2,FALSE),IF(A126="yco",VLOOKUP(_xlfn.CONCAT(B126,C126),Youth!S:U,2,FALSE),IF(OR(AND(D126&gt;1,D126&lt;1050),D126="nt",D126="",D126="scratch"),"","Not valid")))</f>
        <v/>
      </c>
      <c r="U126" s="3" t="str">
        <f>IFERROR(VLOOKUP('Open 2'!F126,$AB$3:$AC$7,2,TRUE),"")</f>
        <v/>
      </c>
      <c r="V126" s="7" t="str">
        <f>IFERROR(IF(U126=$V$1,'Open 2'!F126,""),"")</f>
        <v/>
      </c>
      <c r="W126" s="7" t="str">
        <f>IFERROR(IF(U126=$W$1,'Open 2'!F126,""),"")</f>
        <v/>
      </c>
      <c r="X126" s="7" t="str">
        <f>IFERROR(IF(U126=$X$1,'Open 2'!F126,""),"")</f>
        <v/>
      </c>
      <c r="Y126" s="7" t="str">
        <f>IFERROR(IF($U126=$Y$1,'Open 2'!F126,""),"")</f>
        <v/>
      </c>
      <c r="Z126" s="7" t="str">
        <f>IFERROR(IF(U126=$Z$1,'Open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IF(B127="","",Draw!F127)</f>
        <v/>
      </c>
      <c r="B127" s="19" t="str">
        <f>IFERROR(Draw!G127,"")</f>
        <v/>
      </c>
      <c r="C127" s="19" t="str">
        <f>IFERROR(Draw!H127,"")</f>
        <v/>
      </c>
      <c r="D127" s="145"/>
      <c r="E127" s="92">
        <v>1.2599999999999999E-7</v>
      </c>
      <c r="F127" s="93" t="str">
        <f t="shared" si="2"/>
        <v/>
      </c>
      <c r="G127" s="62" t="str">
        <f>IF(A127="co",VLOOKUP(_xlfn.CONCAT(B127,C127),'Open 1'!S:T,2,FALSE),IF(A127="yco",VLOOKUP(_xlfn.CONCAT(B127,C127),Youth!S:U,2,FALSE),IF(OR(AND(D127&gt;1,D127&lt;1050),D127="nt",D127="",D127="scratch"),"","Not valid")))</f>
        <v/>
      </c>
      <c r="U127" s="3" t="str">
        <f>IFERROR(VLOOKUP('Open 2'!F127,$AB$3:$AC$7,2,TRUE),"")</f>
        <v/>
      </c>
      <c r="V127" s="7" t="str">
        <f>IFERROR(IF(U127=$V$1,'Open 2'!F127,""),"")</f>
        <v/>
      </c>
      <c r="W127" s="7" t="str">
        <f>IFERROR(IF(U127=$W$1,'Open 2'!F127,""),"")</f>
        <v/>
      </c>
      <c r="X127" s="7" t="str">
        <f>IFERROR(IF(U127=$X$1,'Open 2'!F127,""),"")</f>
        <v/>
      </c>
      <c r="Y127" s="7" t="str">
        <f>IFERROR(IF($U127=$Y$1,'Open 2'!F127,""),"")</f>
        <v/>
      </c>
      <c r="Z127" s="7" t="str">
        <f>IFERROR(IF(U127=$Z$1,'Open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IF(B128="","",Draw!F128)</f>
        <v/>
      </c>
      <c r="B128" s="19" t="str">
        <f>IFERROR(Draw!G128,"")</f>
        <v/>
      </c>
      <c r="C128" s="19" t="str">
        <f>IFERROR(Draw!H128,"")</f>
        <v/>
      </c>
      <c r="D128" s="53"/>
      <c r="E128" s="92">
        <v>1.2700000000000001E-7</v>
      </c>
      <c r="F128" s="93" t="str">
        <f t="shared" si="2"/>
        <v/>
      </c>
      <c r="G128" s="62" t="str">
        <f>IF(A128="co",VLOOKUP(_xlfn.CONCAT(B128,C128),'Open 1'!S:T,2,FALSE),IF(A128="yco",VLOOKUP(_xlfn.CONCAT(B128,C128),Youth!S:U,2,FALSE),IF(OR(AND(D128&gt;1,D128&lt;1050),D128="nt",D128="",D128="scratch"),"","Not valid")))</f>
        <v/>
      </c>
      <c r="U128" s="3" t="str">
        <f>IFERROR(VLOOKUP('Open 2'!F128,$AB$3:$AC$7,2,TRUE),"")</f>
        <v/>
      </c>
      <c r="V128" s="7" t="str">
        <f>IFERROR(IF(U128=$V$1,'Open 2'!F128,""),"")</f>
        <v/>
      </c>
      <c r="W128" s="7" t="str">
        <f>IFERROR(IF(U128=$W$1,'Open 2'!F128,""),"")</f>
        <v/>
      </c>
      <c r="X128" s="7" t="str">
        <f>IFERROR(IF(U128=$X$1,'Open 2'!F128,""),"")</f>
        <v/>
      </c>
      <c r="Y128" s="7" t="str">
        <f>IFERROR(IF($U128=$Y$1,'Open 2'!F128,""),"")</f>
        <v/>
      </c>
      <c r="Z128" s="7" t="str">
        <f>IFERROR(IF(U128=$Z$1,'Open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IF(B129="","",Draw!F129)</f>
        <v/>
      </c>
      <c r="B129" s="19" t="str">
        <f>IFERROR(Draw!G129,"")</f>
        <v/>
      </c>
      <c r="C129" s="19" t="str">
        <f>IFERROR(Draw!H129,"")</f>
        <v/>
      </c>
      <c r="D129" s="52"/>
      <c r="E129" s="92">
        <v>1.2800000000000001E-7</v>
      </c>
      <c r="F129" s="93" t="str">
        <f t="shared" si="2"/>
        <v/>
      </c>
      <c r="G129" s="62" t="str">
        <f>IF(A129="co",VLOOKUP(_xlfn.CONCAT(B129,C129),'Open 1'!S:T,2,FALSE),IF(A129="yco",VLOOKUP(_xlfn.CONCAT(B129,C129),Youth!S:U,2,FALSE),IF(OR(AND(D129&gt;1,D129&lt;1050),D129="nt",D129="",D129="scratch"),"","Not valid")))</f>
        <v/>
      </c>
      <c r="U129" s="3" t="str">
        <f>IFERROR(VLOOKUP('Open 2'!F129,$AB$3:$AC$7,2,TRUE),"")</f>
        <v/>
      </c>
      <c r="V129" s="7" t="str">
        <f>IFERROR(IF(U129=$V$1,'Open 2'!F129,""),"")</f>
        <v/>
      </c>
      <c r="W129" s="7" t="str">
        <f>IFERROR(IF(U129=$W$1,'Open 2'!F129,""),"")</f>
        <v/>
      </c>
      <c r="X129" s="7" t="str">
        <f>IFERROR(IF(U129=$X$1,'Open 2'!F129,""),"")</f>
        <v/>
      </c>
      <c r="Y129" s="7" t="str">
        <f>IFERROR(IF($U129=$Y$1,'Open 2'!F129,""),"")</f>
        <v/>
      </c>
      <c r="Z129" s="7" t="str">
        <f>IFERROR(IF(U129=$Z$1,'Open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IF(B130="","",Draw!F130)</f>
        <v/>
      </c>
      <c r="B130" s="19" t="str">
        <f>IFERROR(Draw!G130,"")</f>
        <v/>
      </c>
      <c r="C130" s="19" t="str">
        <f>IFERROR(Draw!H130,"")</f>
        <v/>
      </c>
      <c r="D130" s="52"/>
      <c r="E130" s="92">
        <v>1.29E-7</v>
      </c>
      <c r="F130" s="93" t="str">
        <f t="shared" si="2"/>
        <v/>
      </c>
      <c r="G130" s="62" t="str">
        <f>IF(A130="co",VLOOKUP(_xlfn.CONCAT(B130,C130),'Open 1'!S:T,2,FALSE),IF(A130="yco",VLOOKUP(_xlfn.CONCAT(B130,C130),Youth!S:U,2,FALSE),IF(OR(AND(D130&gt;1,D130&lt;1050),D130="nt",D130="",D130="scratch"),"","Not valid")))</f>
        <v/>
      </c>
      <c r="U130" s="3" t="str">
        <f>IFERROR(VLOOKUP('Open 2'!F130,$AB$3:$AC$7,2,TRUE),"")</f>
        <v/>
      </c>
      <c r="V130" s="7" t="str">
        <f>IFERROR(IF(U130=$V$1,'Open 2'!F130,""),"")</f>
        <v/>
      </c>
      <c r="W130" s="7" t="str">
        <f>IFERROR(IF(U130=$W$1,'Open 2'!F130,""),"")</f>
        <v/>
      </c>
      <c r="X130" s="7" t="str">
        <f>IFERROR(IF(U130=$X$1,'Open 2'!F130,""),"")</f>
        <v/>
      </c>
      <c r="Y130" s="7" t="str">
        <f>IFERROR(IF($U130=$Y$1,'Open 2'!F130,""),"")</f>
        <v/>
      </c>
      <c r="Z130" s="7" t="str">
        <f>IFERROR(IF(U130=$Z$1,'Open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IF(B131="","",Draw!F131)</f>
        <v/>
      </c>
      <c r="B131" s="19" t="str">
        <f>IFERROR(Draw!G131,"")</f>
        <v/>
      </c>
      <c r="C131" s="19" t="str">
        <f>IFERROR(Draw!H131,"")</f>
        <v/>
      </c>
      <c r="D131" s="52"/>
      <c r="E131" s="92">
        <v>1.3E-7</v>
      </c>
      <c r="F131" s="93" t="str">
        <f t="shared" ref="F131:F194" si="3">IF(D131="scratch",3000+E131,IF(D131="nt",1000+E131,IF((D131+E131)&gt;5,D131+E131,"")))</f>
        <v/>
      </c>
      <c r="G131" s="62" t="str">
        <f>IF(A131="co",VLOOKUP(_xlfn.CONCAT(B131,C131),'Open 1'!S:T,2,FALSE),IF(A131="yco",VLOOKUP(_xlfn.CONCAT(B131,C131),Youth!S:U,2,FALSE),IF(OR(AND(D131&gt;1,D131&lt;1050),D131="nt",D131="",D131="scratch"),"","Not valid")))</f>
        <v/>
      </c>
      <c r="U131" s="3" t="str">
        <f>IFERROR(VLOOKUP('Open 2'!F131,$AB$3:$AC$7,2,TRUE),"")</f>
        <v/>
      </c>
      <c r="V131" s="7" t="str">
        <f>IFERROR(IF(U131=$V$1,'Open 2'!F131,""),"")</f>
        <v/>
      </c>
      <c r="W131" s="7" t="str">
        <f>IFERROR(IF(U131=$W$1,'Open 2'!F131,""),"")</f>
        <v/>
      </c>
      <c r="X131" s="7" t="str">
        <f>IFERROR(IF(U131=$X$1,'Open 2'!F131,""),"")</f>
        <v/>
      </c>
      <c r="Y131" s="7" t="str">
        <f>IFERROR(IF($U131=$Y$1,'Open 2'!F131,""),"")</f>
        <v/>
      </c>
      <c r="Z131" s="7" t="str">
        <f>IFERROR(IF(U131=$Z$1,'Open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IF(B132="","",Draw!F132)</f>
        <v/>
      </c>
      <c r="B132" s="19" t="str">
        <f>IFERROR(Draw!G132,"")</f>
        <v/>
      </c>
      <c r="C132" s="19" t="str">
        <f>IFERROR(Draw!H132,"")</f>
        <v/>
      </c>
      <c r="D132" s="54"/>
      <c r="E132" s="92">
        <v>1.31E-7</v>
      </c>
      <c r="F132" s="93" t="str">
        <f t="shared" si="3"/>
        <v/>
      </c>
      <c r="G132" s="62" t="str">
        <f>IF(A132="co",VLOOKUP(_xlfn.CONCAT(B132,C132),'Open 1'!S:T,2,FALSE),IF(A132="yco",VLOOKUP(_xlfn.CONCAT(B132,C132),Youth!S:U,2,FALSE),IF(OR(AND(D132&gt;1,D132&lt;1050),D132="nt",D132="",D132="scratch"),"","Not valid")))</f>
        <v/>
      </c>
      <c r="U132" s="3" t="str">
        <f>IFERROR(VLOOKUP('Open 2'!F132,$AB$3:$AC$7,2,TRUE),"")</f>
        <v/>
      </c>
      <c r="V132" s="7" t="str">
        <f>IFERROR(IF(U132=$V$1,'Open 2'!F132,""),"")</f>
        <v/>
      </c>
      <c r="W132" s="7" t="str">
        <f>IFERROR(IF(U132=$W$1,'Open 2'!F132,""),"")</f>
        <v/>
      </c>
      <c r="X132" s="7" t="str">
        <f>IFERROR(IF(U132=$X$1,'Open 2'!F132,""),"")</f>
        <v/>
      </c>
      <c r="Y132" s="7" t="str">
        <f>IFERROR(IF($U132=$Y$1,'Open 2'!F132,""),"")</f>
        <v/>
      </c>
      <c r="Z132" s="7" t="str">
        <f>IFERROR(IF(U132=$Z$1,'Open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IF(B133="","",Draw!F133)</f>
        <v/>
      </c>
      <c r="B133" s="19" t="str">
        <f>IFERROR(Draw!G133,"")</f>
        <v/>
      </c>
      <c r="C133" s="19" t="str">
        <f>IFERROR(Draw!H133,"")</f>
        <v/>
      </c>
      <c r="D133" s="145"/>
      <c r="E133" s="92">
        <v>1.3199999999999999E-7</v>
      </c>
      <c r="F133" s="93" t="str">
        <f t="shared" si="3"/>
        <v/>
      </c>
      <c r="G133" s="62" t="str">
        <f>IF(A133="co",VLOOKUP(_xlfn.CONCAT(B133,C133),'Open 1'!S:T,2,FALSE),IF(A133="yco",VLOOKUP(_xlfn.CONCAT(B133,C133),Youth!S:U,2,FALSE),IF(OR(AND(D133&gt;1,D133&lt;1050),D133="nt",D133="",D133="scratch"),"","Not valid")))</f>
        <v/>
      </c>
      <c r="U133" s="3" t="str">
        <f>IFERROR(VLOOKUP('Open 2'!F133,$AB$3:$AC$7,2,TRUE),"")</f>
        <v/>
      </c>
      <c r="V133" s="7" t="str">
        <f>IFERROR(IF(U133=$V$1,'Open 2'!F133,""),"")</f>
        <v/>
      </c>
      <c r="W133" s="7" t="str">
        <f>IFERROR(IF(U133=$W$1,'Open 2'!F133,""),"")</f>
        <v/>
      </c>
      <c r="X133" s="7" t="str">
        <f>IFERROR(IF(U133=$X$1,'Open 2'!F133,""),"")</f>
        <v/>
      </c>
      <c r="Y133" s="7" t="str">
        <f>IFERROR(IF($U133=$Y$1,'Open 2'!F133,""),"")</f>
        <v/>
      </c>
      <c r="Z133" s="7" t="str">
        <f>IFERROR(IF(U133=$Z$1,'Open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IF(B134="","",Draw!F134)</f>
        <v/>
      </c>
      <c r="B134" s="19" t="str">
        <f>IFERROR(Draw!G134,"")</f>
        <v/>
      </c>
      <c r="C134" s="19" t="str">
        <f>IFERROR(Draw!H134,"")</f>
        <v/>
      </c>
      <c r="D134" s="51"/>
      <c r="E134" s="92">
        <v>1.3300000000000001E-7</v>
      </c>
      <c r="F134" s="93" t="str">
        <f t="shared" si="3"/>
        <v/>
      </c>
      <c r="G134" s="62" t="str">
        <f>IF(A134="co",VLOOKUP(_xlfn.CONCAT(B134,C134),'Open 1'!S:T,2,FALSE),IF(A134="yco",VLOOKUP(_xlfn.CONCAT(B134,C134),Youth!S:U,2,FALSE),IF(OR(AND(D134&gt;1,D134&lt;1050),D134="nt",D134="",D134="scratch"),"","Not valid")))</f>
        <v/>
      </c>
      <c r="U134" s="3" t="str">
        <f>IFERROR(VLOOKUP('Open 2'!F134,$AB$3:$AC$7,2,TRUE),"")</f>
        <v/>
      </c>
      <c r="V134" s="7" t="str">
        <f>IFERROR(IF(U134=$V$1,'Open 2'!F134,""),"")</f>
        <v/>
      </c>
      <c r="W134" s="7" t="str">
        <f>IFERROR(IF(U134=$W$1,'Open 2'!F134,""),"")</f>
        <v/>
      </c>
      <c r="X134" s="7" t="str">
        <f>IFERROR(IF(U134=$X$1,'Open 2'!F134,""),"")</f>
        <v/>
      </c>
      <c r="Y134" s="7" t="str">
        <f>IFERROR(IF($U134=$Y$1,'Open 2'!F134,""),"")</f>
        <v/>
      </c>
      <c r="Z134" s="7" t="str">
        <f>IFERROR(IF(U134=$Z$1,'Open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IF(B135="","",Draw!F135)</f>
        <v/>
      </c>
      <c r="B135" s="19" t="str">
        <f>IFERROR(Draw!G135,"")</f>
        <v/>
      </c>
      <c r="C135" s="19" t="str">
        <f>IFERROR(Draw!H135,"")</f>
        <v/>
      </c>
      <c r="D135" s="52"/>
      <c r="E135" s="92">
        <v>1.3400000000000001E-7</v>
      </c>
      <c r="F135" s="93" t="str">
        <f t="shared" si="3"/>
        <v/>
      </c>
      <c r="G135" s="62" t="str">
        <f>IF(A135="co",VLOOKUP(_xlfn.CONCAT(B135,C135),'Open 1'!S:T,2,FALSE),IF(A135="yco",VLOOKUP(_xlfn.CONCAT(B135,C135),Youth!S:U,2,FALSE),IF(OR(AND(D135&gt;1,D135&lt;1050),D135="nt",D135="",D135="scratch"),"","Not valid")))</f>
        <v/>
      </c>
      <c r="U135" s="3" t="str">
        <f>IFERROR(VLOOKUP('Open 2'!F135,$AB$3:$AC$7,2,TRUE),"")</f>
        <v/>
      </c>
      <c r="V135" s="7" t="str">
        <f>IFERROR(IF(U135=$V$1,'Open 2'!F135,""),"")</f>
        <v/>
      </c>
      <c r="W135" s="7" t="str">
        <f>IFERROR(IF(U135=$W$1,'Open 2'!F135,""),"")</f>
        <v/>
      </c>
      <c r="X135" s="7" t="str">
        <f>IFERROR(IF(U135=$X$1,'Open 2'!F135,""),"")</f>
        <v/>
      </c>
      <c r="Y135" s="7" t="str">
        <f>IFERROR(IF($U135=$Y$1,'Open 2'!F135,""),"")</f>
        <v/>
      </c>
      <c r="Z135" s="7" t="str">
        <f>IFERROR(IF(U135=$Z$1,'Open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IF(B136="","",Draw!F136)</f>
        <v/>
      </c>
      <c r="B136" s="19" t="str">
        <f>IFERROR(Draw!G136,"")</f>
        <v/>
      </c>
      <c r="C136" s="19" t="str">
        <f>IFERROR(Draw!H136,"")</f>
        <v/>
      </c>
      <c r="D136" s="54"/>
      <c r="E136" s="92">
        <v>1.35E-7</v>
      </c>
      <c r="F136" s="93" t="str">
        <f t="shared" si="3"/>
        <v/>
      </c>
      <c r="G136" s="62" t="str">
        <f>IF(A136="co",VLOOKUP(_xlfn.CONCAT(B136,C136),'Open 1'!S:T,2,FALSE),IF(A136="yco",VLOOKUP(_xlfn.CONCAT(B136,C136),Youth!S:U,2,FALSE),IF(OR(AND(D136&gt;1,D136&lt;1050),D136="nt",D136="",D136="scratch"),"","Not valid")))</f>
        <v/>
      </c>
      <c r="U136" s="3" t="str">
        <f>IFERROR(VLOOKUP('Open 2'!F136,$AB$3:$AC$7,2,TRUE),"")</f>
        <v/>
      </c>
      <c r="V136" s="7" t="str">
        <f>IFERROR(IF(U136=$V$1,'Open 2'!F136,""),"")</f>
        <v/>
      </c>
      <c r="W136" s="7" t="str">
        <f>IFERROR(IF(U136=$W$1,'Open 2'!F136,""),"")</f>
        <v/>
      </c>
      <c r="X136" s="7" t="str">
        <f>IFERROR(IF(U136=$X$1,'Open 2'!F136,""),"")</f>
        <v/>
      </c>
      <c r="Y136" s="7" t="str">
        <f>IFERROR(IF($U136=$Y$1,'Open 2'!F136,""),"")</f>
        <v/>
      </c>
      <c r="Z136" s="7" t="str">
        <f>IFERROR(IF(U136=$Z$1,'Open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IF(B137="","",Draw!F137)</f>
        <v/>
      </c>
      <c r="B137" s="19" t="str">
        <f>IFERROR(Draw!G137,"")</f>
        <v/>
      </c>
      <c r="C137" s="19" t="str">
        <f>IFERROR(Draw!H137,"")</f>
        <v/>
      </c>
      <c r="D137" s="54"/>
      <c r="E137" s="92">
        <v>1.36E-7</v>
      </c>
      <c r="F137" s="93" t="str">
        <f t="shared" si="3"/>
        <v/>
      </c>
      <c r="G137" s="62" t="str">
        <f>IF(A137="co",VLOOKUP(_xlfn.CONCAT(B137,C137),'Open 1'!S:T,2,FALSE),IF(A137="yco",VLOOKUP(_xlfn.CONCAT(B137,C137),Youth!S:U,2,FALSE),IF(OR(AND(D137&gt;1,D137&lt;1050),D137="nt",D137="",D137="scratch"),"","Not valid")))</f>
        <v/>
      </c>
      <c r="U137" s="3" t="str">
        <f>IFERROR(VLOOKUP('Open 2'!F137,$AB$3:$AC$7,2,TRUE),"")</f>
        <v/>
      </c>
      <c r="V137" s="7" t="str">
        <f>IFERROR(IF(U137=$V$1,'Open 2'!F137,""),"")</f>
        <v/>
      </c>
      <c r="W137" s="7" t="str">
        <f>IFERROR(IF(U137=$W$1,'Open 2'!F137,""),"")</f>
        <v/>
      </c>
      <c r="X137" s="7" t="str">
        <f>IFERROR(IF(U137=$X$1,'Open 2'!F137,""),"")</f>
        <v/>
      </c>
      <c r="Y137" s="7" t="str">
        <f>IFERROR(IF($U137=$Y$1,'Open 2'!F137,""),"")</f>
        <v/>
      </c>
      <c r="Z137" s="7" t="str">
        <f>IFERROR(IF(U137=$Z$1,'Open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IF(B138="","",Draw!F138)</f>
        <v/>
      </c>
      <c r="B138" s="19" t="str">
        <f>IFERROR(Draw!G138,"")</f>
        <v/>
      </c>
      <c r="C138" s="19" t="str">
        <f>IFERROR(Draw!H138,"")</f>
        <v/>
      </c>
      <c r="D138" s="55"/>
      <c r="E138" s="92">
        <v>1.37E-7</v>
      </c>
      <c r="F138" s="93" t="str">
        <f t="shared" si="3"/>
        <v/>
      </c>
      <c r="G138" s="62" t="str">
        <f>IF(A138="co",VLOOKUP(_xlfn.CONCAT(B138,C138),'Open 1'!S:T,2,FALSE),IF(A138="yco",VLOOKUP(_xlfn.CONCAT(B138,C138),Youth!S:U,2,FALSE),IF(OR(AND(D138&gt;1,D138&lt;1050),D138="nt",D138="",D138="scratch"),"","Not valid")))</f>
        <v/>
      </c>
      <c r="U138" s="3" t="str">
        <f>IFERROR(VLOOKUP('Open 2'!F138,$AB$3:$AC$7,2,TRUE),"")</f>
        <v/>
      </c>
      <c r="V138" s="7" t="str">
        <f>IFERROR(IF(U138=$V$1,'Open 2'!F138,""),"")</f>
        <v/>
      </c>
      <c r="W138" s="7" t="str">
        <f>IFERROR(IF(U138=$W$1,'Open 2'!F138,""),"")</f>
        <v/>
      </c>
      <c r="X138" s="7" t="str">
        <f>IFERROR(IF(U138=$X$1,'Open 2'!F138,""),"")</f>
        <v/>
      </c>
      <c r="Y138" s="7" t="str">
        <f>IFERROR(IF($U138=$Y$1,'Open 2'!F138,""),"")</f>
        <v/>
      </c>
      <c r="Z138" s="7" t="str">
        <f>IFERROR(IF(U138=$Z$1,'Open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IF(B139="","",Draw!F139)</f>
        <v/>
      </c>
      <c r="B139" s="19" t="str">
        <f>IFERROR(Draw!G139,"")</f>
        <v/>
      </c>
      <c r="C139" s="19" t="str">
        <f>IFERROR(Draw!H139,"")</f>
        <v/>
      </c>
      <c r="D139" s="145"/>
      <c r="E139" s="92">
        <v>1.3799999999999999E-7</v>
      </c>
      <c r="F139" s="93" t="str">
        <f t="shared" si="3"/>
        <v/>
      </c>
      <c r="G139" s="62" t="str">
        <f>IF(A139="co",VLOOKUP(_xlfn.CONCAT(B139,C139),'Open 1'!S:T,2,FALSE),IF(A139="yco",VLOOKUP(_xlfn.CONCAT(B139,C139),Youth!S:U,2,FALSE),IF(OR(AND(D139&gt;1,D139&lt;1050),D139="nt",D139="",D139="scratch"),"","Not valid")))</f>
        <v/>
      </c>
      <c r="U139" s="3" t="str">
        <f>IFERROR(VLOOKUP('Open 2'!F139,$AB$3:$AC$7,2,TRUE),"")</f>
        <v/>
      </c>
      <c r="V139" s="7" t="str">
        <f>IFERROR(IF(U139=$V$1,'Open 2'!F139,""),"")</f>
        <v/>
      </c>
      <c r="W139" s="7" t="str">
        <f>IFERROR(IF(U139=$W$1,'Open 2'!F139,""),"")</f>
        <v/>
      </c>
      <c r="X139" s="7" t="str">
        <f>IFERROR(IF(U139=$X$1,'Open 2'!F139,""),"")</f>
        <v/>
      </c>
      <c r="Y139" s="7" t="str">
        <f>IFERROR(IF($U139=$Y$1,'Open 2'!F139,""),"")</f>
        <v/>
      </c>
      <c r="Z139" s="7" t="str">
        <f>IFERROR(IF(U139=$Z$1,'Open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IF(B140="","",Draw!F140)</f>
        <v/>
      </c>
      <c r="B140" s="19" t="str">
        <f>IFERROR(Draw!G140,"")</f>
        <v/>
      </c>
      <c r="C140" s="19" t="str">
        <f>IFERROR(Draw!H140,"")</f>
        <v/>
      </c>
      <c r="D140" s="51"/>
      <c r="E140" s="92">
        <v>1.3899999999999999E-7</v>
      </c>
      <c r="F140" s="93" t="str">
        <f t="shared" si="3"/>
        <v/>
      </c>
      <c r="G140" s="62" t="str">
        <f>IF(A140="co",VLOOKUP(_xlfn.CONCAT(B140,C140),'Open 1'!S:T,2,FALSE),IF(A140="yco",VLOOKUP(_xlfn.CONCAT(B140,C140),Youth!S:U,2,FALSE),IF(OR(AND(D140&gt;1,D140&lt;1050),D140="nt",D140="",D140="scratch"),"","Not valid")))</f>
        <v/>
      </c>
      <c r="U140" s="3" t="str">
        <f>IFERROR(VLOOKUP('Open 2'!F140,$AB$3:$AC$7,2,TRUE),"")</f>
        <v/>
      </c>
      <c r="V140" s="7" t="str">
        <f>IFERROR(IF(U140=$V$1,'Open 2'!F140,""),"")</f>
        <v/>
      </c>
      <c r="W140" s="7" t="str">
        <f>IFERROR(IF(U140=$W$1,'Open 2'!F140,""),"")</f>
        <v/>
      </c>
      <c r="X140" s="7" t="str">
        <f>IFERROR(IF(U140=$X$1,'Open 2'!F140,""),"")</f>
        <v/>
      </c>
      <c r="Y140" s="7" t="str">
        <f>IFERROR(IF($U140=$Y$1,'Open 2'!F140,""),"")</f>
        <v/>
      </c>
      <c r="Z140" s="7" t="str">
        <f>IFERROR(IF(U140=$Z$1,'Open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IF(B141="","",Draw!F141)</f>
        <v/>
      </c>
      <c r="B141" s="19" t="str">
        <f>IFERROR(Draw!G141,"")</f>
        <v/>
      </c>
      <c r="C141" s="19" t="str">
        <f>IFERROR(Draw!H141,"")</f>
        <v/>
      </c>
      <c r="D141" s="52"/>
      <c r="E141" s="92">
        <v>1.4000000000000001E-7</v>
      </c>
      <c r="F141" s="93" t="str">
        <f t="shared" si="3"/>
        <v/>
      </c>
      <c r="G141" s="62" t="str">
        <f>IF(A141="co",VLOOKUP(_xlfn.CONCAT(B141,C141),'Open 1'!S:T,2,FALSE),IF(A141="yco",VLOOKUP(_xlfn.CONCAT(B141,C141),Youth!S:U,2,FALSE),IF(OR(AND(D141&gt;1,D141&lt;1050),D141="nt",D141="",D141="scratch"),"","Not valid")))</f>
        <v/>
      </c>
      <c r="U141" s="3" t="str">
        <f>IFERROR(VLOOKUP('Open 2'!F141,$AB$3:$AC$7,2,TRUE),"")</f>
        <v/>
      </c>
      <c r="V141" s="7" t="str">
        <f>IFERROR(IF(U141=$V$1,'Open 2'!F141,""),"")</f>
        <v/>
      </c>
      <c r="W141" s="7" t="str">
        <f>IFERROR(IF(U141=$W$1,'Open 2'!F141,""),"")</f>
        <v/>
      </c>
      <c r="X141" s="7" t="str">
        <f>IFERROR(IF(U141=$X$1,'Open 2'!F141,""),"")</f>
        <v/>
      </c>
      <c r="Y141" s="7" t="str">
        <f>IFERROR(IF($U141=$Y$1,'Open 2'!F141,""),"")</f>
        <v/>
      </c>
      <c r="Z141" s="7" t="str">
        <f>IFERROR(IF(U141=$Z$1,'Open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IF(B142="","",Draw!F142)</f>
        <v/>
      </c>
      <c r="B142" s="19" t="str">
        <f>IFERROR(Draw!G142,"")</f>
        <v/>
      </c>
      <c r="C142" s="19" t="str">
        <f>IFERROR(Draw!H142,"")</f>
        <v/>
      </c>
      <c r="D142" s="52"/>
      <c r="E142" s="92">
        <v>1.4100000000000001E-7</v>
      </c>
      <c r="F142" s="93" t="str">
        <f t="shared" si="3"/>
        <v/>
      </c>
      <c r="G142" s="62" t="str">
        <f>IF(A142="co",VLOOKUP(_xlfn.CONCAT(B142,C142),'Open 1'!S:T,2,FALSE),IF(A142="yco",VLOOKUP(_xlfn.CONCAT(B142,C142),Youth!S:U,2,FALSE),IF(OR(AND(D142&gt;1,D142&lt;1050),D142="nt",D142="",D142="scratch"),"","Not valid")))</f>
        <v/>
      </c>
      <c r="U142" s="3" t="str">
        <f>IFERROR(VLOOKUP('Open 2'!F142,$AB$3:$AC$7,2,TRUE),"")</f>
        <v/>
      </c>
      <c r="V142" s="7" t="str">
        <f>IFERROR(IF(U142=$V$1,'Open 2'!F142,""),"")</f>
        <v/>
      </c>
      <c r="W142" s="7" t="str">
        <f>IFERROR(IF(U142=$W$1,'Open 2'!F142,""),"")</f>
        <v/>
      </c>
      <c r="X142" s="7" t="str">
        <f>IFERROR(IF(U142=$X$1,'Open 2'!F142,""),"")</f>
        <v/>
      </c>
      <c r="Y142" s="7" t="str">
        <f>IFERROR(IF($U142=$Y$1,'Open 2'!F142,""),"")</f>
        <v/>
      </c>
      <c r="Z142" s="7" t="str">
        <f>IFERROR(IF(U142=$Z$1,'Open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IF(B143="","",Draw!F143)</f>
        <v/>
      </c>
      <c r="B143" s="19" t="str">
        <f>IFERROR(Draw!G143,"")</f>
        <v/>
      </c>
      <c r="C143" s="19" t="str">
        <f>IFERROR(Draw!H143,"")</f>
        <v/>
      </c>
      <c r="D143" s="52"/>
      <c r="E143" s="92">
        <v>1.42E-7</v>
      </c>
      <c r="F143" s="93" t="str">
        <f t="shared" si="3"/>
        <v/>
      </c>
      <c r="G143" s="62" t="str">
        <f>IF(A143="co",VLOOKUP(_xlfn.CONCAT(B143,C143),'Open 1'!S:T,2,FALSE),IF(A143="yco",VLOOKUP(_xlfn.CONCAT(B143,C143),Youth!S:U,2,FALSE),IF(OR(AND(D143&gt;1,D143&lt;1050),D143="nt",D143="",D143="scratch"),"","Not valid")))</f>
        <v/>
      </c>
      <c r="U143" s="3" t="str">
        <f>IFERROR(VLOOKUP('Open 2'!F143,$AB$3:$AC$7,2,TRUE),"")</f>
        <v/>
      </c>
      <c r="V143" s="7" t="str">
        <f>IFERROR(IF(U143=$V$1,'Open 2'!F143,""),"")</f>
        <v/>
      </c>
      <c r="W143" s="7" t="str">
        <f>IFERROR(IF(U143=$W$1,'Open 2'!F143,""),"")</f>
        <v/>
      </c>
      <c r="X143" s="7" t="str">
        <f>IFERROR(IF(U143=$X$1,'Open 2'!F143,""),"")</f>
        <v/>
      </c>
      <c r="Y143" s="7" t="str">
        <f>IFERROR(IF($U143=$Y$1,'Open 2'!F143,""),"")</f>
        <v/>
      </c>
      <c r="Z143" s="7" t="str">
        <f>IFERROR(IF(U143=$Z$1,'Open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IF(B144="","",Draw!F144)</f>
        <v/>
      </c>
      <c r="B144" s="19" t="str">
        <f>IFERROR(Draw!G144,"")</f>
        <v/>
      </c>
      <c r="C144" s="19" t="str">
        <f>IFERROR(Draw!H144,"")</f>
        <v/>
      </c>
      <c r="D144" s="54"/>
      <c r="E144" s="92">
        <v>1.43E-7</v>
      </c>
      <c r="F144" s="93" t="str">
        <f t="shared" si="3"/>
        <v/>
      </c>
      <c r="G144" s="62" t="str">
        <f>IF(A144="co",VLOOKUP(_xlfn.CONCAT(B144,C144),'Open 1'!S:T,2,FALSE),IF(A144="yco",VLOOKUP(_xlfn.CONCAT(B144,C144),Youth!S:U,2,FALSE),IF(OR(AND(D144&gt;1,D144&lt;1050),D144="nt",D144="",D144="scratch"),"","Not valid")))</f>
        <v/>
      </c>
      <c r="U144" s="3" t="str">
        <f>IFERROR(VLOOKUP('Open 2'!F144,$AB$3:$AC$7,2,TRUE),"")</f>
        <v/>
      </c>
      <c r="V144" s="7" t="str">
        <f>IFERROR(IF(U144=$V$1,'Open 2'!F144,""),"")</f>
        <v/>
      </c>
      <c r="W144" s="7" t="str">
        <f>IFERROR(IF(U144=$W$1,'Open 2'!F144,""),"")</f>
        <v/>
      </c>
      <c r="X144" s="7" t="str">
        <f>IFERROR(IF(U144=$X$1,'Open 2'!F144,""),"")</f>
        <v/>
      </c>
      <c r="Y144" s="7" t="str">
        <f>IFERROR(IF($U144=$Y$1,'Open 2'!F144,""),"")</f>
        <v/>
      </c>
      <c r="Z144" s="7" t="str">
        <f>IFERROR(IF(U144=$Z$1,'Open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IF(B145="","",Draw!F145)</f>
        <v/>
      </c>
      <c r="B145" s="19" t="str">
        <f>IFERROR(Draw!G145,"")</f>
        <v/>
      </c>
      <c r="C145" s="19" t="str">
        <f>IFERROR(Draw!H145,"")</f>
        <v/>
      </c>
      <c r="D145" s="145"/>
      <c r="E145" s="92">
        <v>1.4399999999999999E-7</v>
      </c>
      <c r="F145" s="93" t="str">
        <f t="shared" si="3"/>
        <v/>
      </c>
      <c r="G145" s="62" t="str">
        <f>IF(A145="co",VLOOKUP(_xlfn.CONCAT(B145,C145),'Open 1'!S:T,2,FALSE),IF(A145="yco",VLOOKUP(_xlfn.CONCAT(B145,C145),Youth!S:U,2,FALSE),IF(OR(AND(D145&gt;1,D145&lt;1050),D145="nt",D145="",D145="scratch"),"","Not valid")))</f>
        <v/>
      </c>
      <c r="U145" s="3" t="str">
        <f>IFERROR(VLOOKUP('Open 2'!F145,$AB$3:$AC$7,2,TRUE),"")</f>
        <v/>
      </c>
      <c r="V145" s="7" t="str">
        <f>IFERROR(IF(U145=$V$1,'Open 2'!F145,""),"")</f>
        <v/>
      </c>
      <c r="W145" s="7" t="str">
        <f>IFERROR(IF(U145=$W$1,'Open 2'!F145,""),"")</f>
        <v/>
      </c>
      <c r="X145" s="7" t="str">
        <f>IFERROR(IF(U145=$X$1,'Open 2'!F145,""),"")</f>
        <v/>
      </c>
      <c r="Y145" s="7" t="str">
        <f>IFERROR(IF($U145=$Y$1,'Open 2'!F145,""),"")</f>
        <v/>
      </c>
      <c r="Z145" s="7" t="str">
        <f>IFERROR(IF(U145=$Z$1,'Open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IF(B146="","",Draw!F146)</f>
        <v/>
      </c>
      <c r="B146" s="19" t="str">
        <f>IFERROR(Draw!G146,"")</f>
        <v/>
      </c>
      <c r="C146" s="19" t="str">
        <f>IFERROR(Draw!H146,"")</f>
        <v/>
      </c>
      <c r="D146" s="51"/>
      <c r="E146" s="92">
        <v>1.4499999999999999E-7</v>
      </c>
      <c r="F146" s="93" t="str">
        <f t="shared" si="3"/>
        <v/>
      </c>
      <c r="G146" s="62" t="str">
        <f>IF(A146="co",VLOOKUP(_xlfn.CONCAT(B146,C146),'Open 1'!S:T,2,FALSE),IF(A146="yco",VLOOKUP(_xlfn.CONCAT(B146,C146),Youth!S:U,2,FALSE),IF(OR(AND(D146&gt;1,D146&lt;1050),D146="nt",D146="",D146="scratch"),"","Not valid")))</f>
        <v/>
      </c>
      <c r="U146" s="3" t="str">
        <f>IFERROR(VLOOKUP('Open 2'!F146,$AB$3:$AC$7,2,TRUE),"")</f>
        <v/>
      </c>
      <c r="V146" s="7" t="str">
        <f>IFERROR(IF(U146=$V$1,'Open 2'!F146,""),"")</f>
        <v/>
      </c>
      <c r="W146" s="7" t="str">
        <f>IFERROR(IF(U146=$W$1,'Open 2'!F146,""),"")</f>
        <v/>
      </c>
      <c r="X146" s="7" t="str">
        <f>IFERROR(IF(U146=$X$1,'Open 2'!F146,""),"")</f>
        <v/>
      </c>
      <c r="Y146" s="7" t="str">
        <f>IFERROR(IF($U146=$Y$1,'Open 2'!F146,""),"")</f>
        <v/>
      </c>
      <c r="Z146" s="7" t="str">
        <f>IFERROR(IF(U146=$Z$1,'Open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IF(B147="","",Draw!F147)</f>
        <v/>
      </c>
      <c r="B147" s="19" t="str">
        <f>IFERROR(Draw!G147,"")</f>
        <v/>
      </c>
      <c r="C147" s="19" t="str">
        <f>IFERROR(Draw!H147,"")</f>
        <v/>
      </c>
      <c r="D147" s="52"/>
      <c r="E147" s="92">
        <v>1.4600000000000001E-7</v>
      </c>
      <c r="F147" s="93" t="str">
        <f t="shared" si="3"/>
        <v/>
      </c>
      <c r="G147" s="62" t="str">
        <f>IF(A147="co",VLOOKUP(_xlfn.CONCAT(B147,C147),'Open 1'!S:T,2,FALSE),IF(A147="yco",VLOOKUP(_xlfn.CONCAT(B147,C147),Youth!S:U,2,FALSE),IF(OR(AND(D147&gt;1,D147&lt;1050),D147="nt",D147="",D147="scratch"),"","Not valid")))</f>
        <v/>
      </c>
      <c r="U147" s="3" t="str">
        <f>IFERROR(VLOOKUP('Open 2'!F147,$AB$3:$AC$7,2,TRUE),"")</f>
        <v/>
      </c>
      <c r="V147" s="7" t="str">
        <f>IFERROR(IF(U147=$V$1,'Open 2'!F147,""),"")</f>
        <v/>
      </c>
      <c r="W147" s="7" t="str">
        <f>IFERROR(IF(U147=$W$1,'Open 2'!F147,""),"")</f>
        <v/>
      </c>
      <c r="X147" s="7" t="str">
        <f>IFERROR(IF(U147=$X$1,'Open 2'!F147,""),"")</f>
        <v/>
      </c>
      <c r="Y147" s="7" t="str">
        <f>IFERROR(IF($U147=$Y$1,'Open 2'!F147,""),"")</f>
        <v/>
      </c>
      <c r="Z147" s="7" t="str">
        <f>IFERROR(IF(U147=$Z$1,'Open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IF(B148="","",Draw!F148)</f>
        <v/>
      </c>
      <c r="B148" s="19" t="str">
        <f>IFERROR(Draw!G148,"")</f>
        <v/>
      </c>
      <c r="C148" s="19" t="str">
        <f>IFERROR(Draw!H148,"")</f>
        <v/>
      </c>
      <c r="D148" s="52"/>
      <c r="E148" s="92">
        <v>1.4700000000000001E-7</v>
      </c>
      <c r="F148" s="93" t="str">
        <f t="shared" si="3"/>
        <v/>
      </c>
      <c r="G148" s="62" t="str">
        <f>IF(A148="co",VLOOKUP(_xlfn.CONCAT(B148,C148),'Open 1'!S:T,2,FALSE),IF(A148="yco",VLOOKUP(_xlfn.CONCAT(B148,C148),Youth!S:U,2,FALSE),IF(OR(AND(D148&gt;1,D148&lt;1050),D148="nt",D148="",D148="scratch"),"","Not valid")))</f>
        <v/>
      </c>
      <c r="U148" s="3" t="str">
        <f>IFERROR(VLOOKUP('Open 2'!F148,$AB$3:$AC$7,2,TRUE),"")</f>
        <v/>
      </c>
      <c r="V148" s="7" t="str">
        <f>IFERROR(IF(U148=$V$1,'Open 2'!F148,""),"")</f>
        <v/>
      </c>
      <c r="W148" s="7" t="str">
        <f>IFERROR(IF(U148=$W$1,'Open 2'!F148,""),"")</f>
        <v/>
      </c>
      <c r="X148" s="7" t="str">
        <f>IFERROR(IF(U148=$X$1,'Open 2'!F148,""),"")</f>
        <v/>
      </c>
      <c r="Y148" s="7" t="str">
        <f>IFERROR(IF($U148=$Y$1,'Open 2'!F148,""),"")</f>
        <v/>
      </c>
      <c r="Z148" s="7" t="str">
        <f>IFERROR(IF(U148=$Z$1,'Open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IF(B149="","",Draw!F149)</f>
        <v/>
      </c>
      <c r="B149" s="19" t="str">
        <f>IFERROR(Draw!G149,"")</f>
        <v/>
      </c>
      <c r="C149" s="19" t="str">
        <f>IFERROR(Draw!H149,"")</f>
        <v/>
      </c>
      <c r="D149" s="52"/>
      <c r="E149" s="92">
        <v>1.48E-7</v>
      </c>
      <c r="F149" s="93" t="str">
        <f t="shared" si="3"/>
        <v/>
      </c>
      <c r="G149" s="62" t="str">
        <f>IF(A149="co",VLOOKUP(_xlfn.CONCAT(B149,C149),'Open 1'!S:T,2,FALSE),IF(A149="yco",VLOOKUP(_xlfn.CONCAT(B149,C149),Youth!S:U,2,FALSE),IF(OR(AND(D149&gt;1,D149&lt;1050),D149="nt",D149="",D149="scratch"),"","Not valid")))</f>
        <v/>
      </c>
      <c r="U149" s="3" t="str">
        <f>IFERROR(VLOOKUP('Open 2'!F149,$AB$3:$AC$7,2,TRUE),"")</f>
        <v/>
      </c>
      <c r="V149" s="7" t="str">
        <f>IFERROR(IF(U149=$V$1,'Open 2'!F149,""),"")</f>
        <v/>
      </c>
      <c r="W149" s="7" t="str">
        <f>IFERROR(IF(U149=$W$1,'Open 2'!F149,""),"")</f>
        <v/>
      </c>
      <c r="X149" s="7" t="str">
        <f>IFERROR(IF(U149=$X$1,'Open 2'!F149,""),"")</f>
        <v/>
      </c>
      <c r="Y149" s="7" t="str">
        <f>IFERROR(IF($U149=$Y$1,'Open 2'!F149,""),"")</f>
        <v/>
      </c>
      <c r="Z149" s="7" t="str">
        <f>IFERROR(IF(U149=$Z$1,'Open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IF(B150="","",Draw!F150)</f>
        <v/>
      </c>
      <c r="B150" s="19" t="str">
        <f>IFERROR(Draw!G150,"")</f>
        <v/>
      </c>
      <c r="C150" s="19" t="str">
        <f>IFERROR(Draw!H150,"")</f>
        <v/>
      </c>
      <c r="D150" s="54"/>
      <c r="E150" s="92">
        <v>1.49E-7</v>
      </c>
      <c r="F150" s="93" t="str">
        <f t="shared" si="3"/>
        <v/>
      </c>
      <c r="G150" s="62" t="str">
        <f>IF(A150="co",VLOOKUP(_xlfn.CONCAT(B150,C150),'Open 1'!S:T,2,FALSE),IF(A150="yco",VLOOKUP(_xlfn.CONCAT(B150,C150),Youth!S:U,2,FALSE),IF(OR(AND(D150&gt;1,D150&lt;1050),D150="nt",D150="",D150="scratch"),"","Not valid")))</f>
        <v/>
      </c>
      <c r="U150" s="3" t="str">
        <f>IFERROR(VLOOKUP('Open 2'!F150,$AB$3:$AC$7,2,TRUE),"")</f>
        <v/>
      </c>
      <c r="V150" s="7" t="str">
        <f>IFERROR(IF(U150=$V$1,'Open 2'!F150,""),"")</f>
        <v/>
      </c>
      <c r="W150" s="7" t="str">
        <f>IFERROR(IF(U150=$W$1,'Open 2'!F150,""),"")</f>
        <v/>
      </c>
      <c r="X150" s="7" t="str">
        <f>IFERROR(IF(U150=$X$1,'Open 2'!F150,""),"")</f>
        <v/>
      </c>
      <c r="Y150" s="7" t="str">
        <f>IFERROR(IF($U150=$Y$1,'Open 2'!F150,""),"")</f>
        <v/>
      </c>
      <c r="Z150" s="7" t="str">
        <f>IFERROR(IF(U150=$Z$1,'Open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IF(B151="","",Draw!F151)</f>
        <v/>
      </c>
      <c r="B151" s="19" t="str">
        <f>IFERROR(Draw!G151,"")</f>
        <v/>
      </c>
      <c r="C151" s="19" t="str">
        <f>IFERROR(Draw!H151,"")</f>
        <v/>
      </c>
      <c r="D151" s="145"/>
      <c r="E151" s="92">
        <v>1.4999999999999999E-7</v>
      </c>
      <c r="F151" s="93" t="str">
        <f t="shared" si="3"/>
        <v/>
      </c>
      <c r="G151" s="62" t="str">
        <f>IF(A151="co",VLOOKUP(_xlfn.CONCAT(B151,C151),'Open 1'!S:T,2,FALSE),IF(A151="yco",VLOOKUP(_xlfn.CONCAT(B151,C151),Youth!S:U,2,FALSE),IF(OR(AND(D151&gt;1,D151&lt;1050),D151="nt",D151="",D151="scratch"),"","Not valid")))</f>
        <v/>
      </c>
      <c r="U151" s="3" t="str">
        <f>IFERROR(VLOOKUP('Open 2'!F151,$AB$3:$AC$7,2,TRUE),"")</f>
        <v/>
      </c>
      <c r="V151" s="7" t="str">
        <f>IFERROR(IF(U151=$V$1,'Open 2'!F151,""),"")</f>
        <v/>
      </c>
      <c r="W151" s="7" t="str">
        <f>IFERROR(IF(U151=$W$1,'Open 2'!F151,""),"")</f>
        <v/>
      </c>
      <c r="X151" s="7" t="str">
        <f>IFERROR(IF(U151=$X$1,'Open 2'!F151,""),"")</f>
        <v/>
      </c>
      <c r="Y151" s="7" t="str">
        <f>IFERROR(IF($U151=$Y$1,'Open 2'!F151,""),"")</f>
        <v/>
      </c>
      <c r="Z151" s="7" t="str">
        <f>IFERROR(IF(U151=$Z$1,'Open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IF(B152="","",Draw!F152)</f>
        <v/>
      </c>
      <c r="B152" s="19" t="str">
        <f>IFERROR(Draw!G152,"")</f>
        <v/>
      </c>
      <c r="C152" s="19" t="str">
        <f>IFERROR(Draw!H152,"")</f>
        <v/>
      </c>
      <c r="D152" s="53"/>
      <c r="E152" s="92">
        <v>1.5099999999999999E-7</v>
      </c>
      <c r="F152" s="93" t="str">
        <f t="shared" si="3"/>
        <v/>
      </c>
      <c r="G152" s="62" t="str">
        <f>IF(A152="co",VLOOKUP(_xlfn.CONCAT(B152,C152),'Open 1'!S:T,2,FALSE),IF(A152="yco",VLOOKUP(_xlfn.CONCAT(B152,C152),Youth!S:U,2,FALSE),IF(OR(AND(D152&gt;1,D152&lt;1050),D152="nt",D152="",D152="scratch"),"","Not valid")))</f>
        <v/>
      </c>
      <c r="U152" s="3" t="str">
        <f>IFERROR(VLOOKUP('Open 2'!F152,$AB$3:$AC$7,2,TRUE),"")</f>
        <v/>
      </c>
      <c r="V152" s="7" t="str">
        <f>IFERROR(IF(U152=$V$1,'Open 2'!F152,""),"")</f>
        <v/>
      </c>
      <c r="W152" s="7" t="str">
        <f>IFERROR(IF(U152=$W$1,'Open 2'!F152,""),"")</f>
        <v/>
      </c>
      <c r="X152" s="7" t="str">
        <f>IFERROR(IF(U152=$X$1,'Open 2'!F152,""),"")</f>
        <v/>
      </c>
      <c r="Y152" s="7" t="str">
        <f>IFERROR(IF($U152=$Y$1,'Open 2'!F152,""),"")</f>
        <v/>
      </c>
      <c r="Z152" s="7" t="str">
        <f>IFERROR(IF(U152=$Z$1,'Open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IF(B153="","",Draw!F153)</f>
        <v/>
      </c>
      <c r="B153" s="19" t="str">
        <f>IFERROR(Draw!G153,"")</f>
        <v/>
      </c>
      <c r="C153" s="19" t="str">
        <f>IFERROR(Draw!H153,"")</f>
        <v/>
      </c>
      <c r="D153" s="52"/>
      <c r="E153" s="92">
        <v>1.5200000000000001E-7</v>
      </c>
      <c r="F153" s="93" t="str">
        <f t="shared" si="3"/>
        <v/>
      </c>
      <c r="G153" s="62" t="str">
        <f>IF(A153="co",VLOOKUP(_xlfn.CONCAT(B153,C153),'Open 1'!S:T,2,FALSE),IF(A153="yco",VLOOKUP(_xlfn.CONCAT(B153,C153),Youth!S:U,2,FALSE),IF(OR(AND(D153&gt;1,D153&lt;1050),D153="nt",D153="",D153="scratch"),"","Not valid")))</f>
        <v/>
      </c>
      <c r="U153" s="3" t="str">
        <f>IFERROR(VLOOKUP('Open 2'!F153,$AB$3:$AC$7,2,TRUE),"")</f>
        <v/>
      </c>
      <c r="V153" s="7" t="str">
        <f>IFERROR(IF(U153=$V$1,'Open 2'!F153,""),"")</f>
        <v/>
      </c>
      <c r="W153" s="7" t="str">
        <f>IFERROR(IF(U153=$W$1,'Open 2'!F153,""),"")</f>
        <v/>
      </c>
      <c r="X153" s="7" t="str">
        <f>IFERROR(IF(U153=$X$1,'Open 2'!F153,""),"")</f>
        <v/>
      </c>
      <c r="Y153" s="7" t="str">
        <f>IFERROR(IF($U153=$Y$1,'Open 2'!F153,""),"")</f>
        <v/>
      </c>
      <c r="Z153" s="7" t="str">
        <f>IFERROR(IF(U153=$Z$1,'Open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IF(B154="","",Draw!F154)</f>
        <v/>
      </c>
      <c r="B154" s="19" t="str">
        <f>IFERROR(Draw!G154,"")</f>
        <v/>
      </c>
      <c r="C154" s="19" t="str">
        <f>IFERROR(Draw!H154,"")</f>
        <v/>
      </c>
      <c r="D154" s="52"/>
      <c r="E154" s="92">
        <v>1.5300000000000001E-7</v>
      </c>
      <c r="F154" s="93" t="str">
        <f t="shared" si="3"/>
        <v/>
      </c>
      <c r="G154" s="62" t="str">
        <f>IF(A154="co",VLOOKUP(_xlfn.CONCAT(B154,C154),'Open 1'!S:T,2,FALSE),IF(A154="yco",VLOOKUP(_xlfn.CONCAT(B154,C154),Youth!S:U,2,FALSE),IF(OR(AND(D154&gt;1,D154&lt;1050),D154="nt",D154="",D154="scratch"),"","Not valid")))</f>
        <v/>
      </c>
      <c r="U154" s="3" t="str">
        <f>IFERROR(VLOOKUP('Open 2'!F154,$AB$3:$AC$7,2,TRUE),"")</f>
        <v/>
      </c>
      <c r="V154" s="7" t="str">
        <f>IFERROR(IF(U154=$V$1,'Open 2'!F154,""),"")</f>
        <v/>
      </c>
      <c r="W154" s="7" t="str">
        <f>IFERROR(IF(U154=$W$1,'Open 2'!F154,""),"")</f>
        <v/>
      </c>
      <c r="X154" s="7" t="str">
        <f>IFERROR(IF(U154=$X$1,'Open 2'!F154,""),"")</f>
        <v/>
      </c>
      <c r="Y154" s="7" t="str">
        <f>IFERROR(IF($U154=$Y$1,'Open 2'!F154,""),"")</f>
        <v/>
      </c>
      <c r="Z154" s="7" t="str">
        <f>IFERROR(IF(U154=$Z$1,'Open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IF(B155="","",Draw!F155)</f>
        <v/>
      </c>
      <c r="B155" s="19" t="str">
        <f>IFERROR(Draw!G155,"")</f>
        <v/>
      </c>
      <c r="C155" s="19" t="str">
        <f>IFERROR(Draw!H155,"")</f>
        <v/>
      </c>
      <c r="D155" s="52"/>
      <c r="E155" s="92">
        <v>1.54E-7</v>
      </c>
      <c r="F155" s="93" t="str">
        <f t="shared" si="3"/>
        <v/>
      </c>
      <c r="G155" s="62" t="str">
        <f>IF(A155="co",VLOOKUP(_xlfn.CONCAT(B155,C155),'Open 1'!S:T,2,FALSE),IF(A155="yco",VLOOKUP(_xlfn.CONCAT(B155,C155),Youth!S:U,2,FALSE),IF(OR(AND(D155&gt;1,D155&lt;1050),D155="nt",D155="",D155="scratch"),"","Not valid")))</f>
        <v/>
      </c>
      <c r="U155" s="3" t="str">
        <f>IFERROR(VLOOKUP('Open 2'!F155,$AB$3:$AC$7,2,TRUE),"")</f>
        <v/>
      </c>
      <c r="V155" s="7" t="str">
        <f>IFERROR(IF(U155=$V$1,'Open 2'!F155,""),"")</f>
        <v/>
      </c>
      <c r="W155" s="7" t="str">
        <f>IFERROR(IF(U155=$W$1,'Open 2'!F155,""),"")</f>
        <v/>
      </c>
      <c r="X155" s="7" t="str">
        <f>IFERROR(IF(U155=$X$1,'Open 2'!F155,""),"")</f>
        <v/>
      </c>
      <c r="Y155" s="7" t="str">
        <f>IFERROR(IF($U155=$Y$1,'Open 2'!F155,""),"")</f>
        <v/>
      </c>
      <c r="Z155" s="7" t="str">
        <f>IFERROR(IF(U155=$Z$1,'Open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IF(B156="","",Draw!F156)</f>
        <v/>
      </c>
      <c r="B156" s="19" t="str">
        <f>IFERROR(Draw!G156,"")</f>
        <v/>
      </c>
      <c r="C156" s="19" t="str">
        <f>IFERROR(Draw!H156,"")</f>
        <v/>
      </c>
      <c r="D156" s="54"/>
      <c r="E156" s="92">
        <v>1.55E-7</v>
      </c>
      <c r="F156" s="93" t="str">
        <f t="shared" si="3"/>
        <v/>
      </c>
      <c r="G156" s="62" t="str">
        <f>IF(A156="co",VLOOKUP(_xlfn.CONCAT(B156,C156),'Open 1'!S:T,2,FALSE),IF(A156="yco",VLOOKUP(_xlfn.CONCAT(B156,C156),Youth!S:U,2,FALSE),IF(OR(AND(D156&gt;1,D156&lt;1050),D156="nt",D156="",D156="scratch"),"","Not valid")))</f>
        <v/>
      </c>
      <c r="U156" s="3" t="str">
        <f>IFERROR(VLOOKUP('Open 2'!F156,$AB$3:$AC$7,2,TRUE),"")</f>
        <v/>
      </c>
      <c r="V156" s="7" t="str">
        <f>IFERROR(IF(U156=$V$1,'Open 2'!F156,""),"")</f>
        <v/>
      </c>
      <c r="W156" s="7" t="str">
        <f>IFERROR(IF(U156=$W$1,'Open 2'!F156,""),"")</f>
        <v/>
      </c>
      <c r="X156" s="7" t="str">
        <f>IFERROR(IF(U156=$X$1,'Open 2'!F156,""),"")</f>
        <v/>
      </c>
      <c r="Y156" s="7" t="str">
        <f>IFERROR(IF($U156=$Y$1,'Open 2'!F156,""),"")</f>
        <v/>
      </c>
      <c r="Z156" s="7" t="str">
        <f>IFERROR(IF(U156=$Z$1,'Open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IF(B157="","",Draw!F157)</f>
        <v/>
      </c>
      <c r="B157" s="19" t="str">
        <f>IFERROR(Draw!G157,"")</f>
        <v/>
      </c>
      <c r="C157" s="19" t="str">
        <f>IFERROR(Draw!H157,"")</f>
        <v/>
      </c>
      <c r="D157" s="145"/>
      <c r="E157" s="92">
        <v>1.5599999999999999E-7</v>
      </c>
      <c r="F157" s="93" t="str">
        <f t="shared" si="3"/>
        <v/>
      </c>
      <c r="G157" s="62" t="str">
        <f>IF(A157="co",VLOOKUP(_xlfn.CONCAT(B157,C157),'Open 1'!S:T,2,FALSE),IF(A157="yco",VLOOKUP(_xlfn.CONCAT(B157,C157),Youth!S:U,2,FALSE),IF(OR(AND(D157&gt;1,D157&lt;1050),D157="nt",D157="",D157="scratch"),"","Not valid")))</f>
        <v/>
      </c>
      <c r="U157" s="3" t="str">
        <f>IFERROR(VLOOKUP('Open 2'!F157,$AB$3:$AC$7,2,TRUE),"")</f>
        <v/>
      </c>
      <c r="V157" s="7" t="str">
        <f>IFERROR(IF(U157=$V$1,'Open 2'!F157,""),"")</f>
        <v/>
      </c>
      <c r="W157" s="7" t="str">
        <f>IFERROR(IF(U157=$W$1,'Open 2'!F157,""),"")</f>
        <v/>
      </c>
      <c r="X157" s="7" t="str">
        <f>IFERROR(IF(U157=$X$1,'Open 2'!F157,""),"")</f>
        <v/>
      </c>
      <c r="Y157" s="7" t="str">
        <f>IFERROR(IF($U157=$Y$1,'Open 2'!F157,""),"")</f>
        <v/>
      </c>
      <c r="Z157" s="7" t="str">
        <f>IFERROR(IF(U157=$Z$1,'Open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IF(B158="","",Draw!F158)</f>
        <v/>
      </c>
      <c r="B158" s="19" t="str">
        <f>IFERROR(Draw!G158,"")</f>
        <v/>
      </c>
      <c r="C158" s="19" t="str">
        <f>IFERROR(Draw!H158,"")</f>
        <v/>
      </c>
      <c r="D158" s="51"/>
      <c r="E158" s="92">
        <v>1.5699999999999999E-7</v>
      </c>
      <c r="F158" s="93" t="str">
        <f t="shared" si="3"/>
        <v/>
      </c>
      <c r="G158" s="62" t="str">
        <f>IF(A158="co",VLOOKUP(_xlfn.CONCAT(B158,C158),'Open 1'!S:T,2,FALSE),IF(A158="yco",VLOOKUP(_xlfn.CONCAT(B158,C158),Youth!S:U,2,FALSE),IF(OR(AND(D158&gt;1,D158&lt;1050),D158="nt",D158="",D158="scratch"),"","Not valid")))</f>
        <v/>
      </c>
      <c r="U158" s="3" t="str">
        <f>IFERROR(VLOOKUP('Open 2'!F158,$AB$3:$AC$7,2,TRUE),"")</f>
        <v/>
      </c>
      <c r="V158" s="7" t="str">
        <f>IFERROR(IF(U158=$V$1,'Open 2'!F158,""),"")</f>
        <v/>
      </c>
      <c r="W158" s="7" t="str">
        <f>IFERROR(IF(U158=$W$1,'Open 2'!F158,""),"")</f>
        <v/>
      </c>
      <c r="X158" s="7" t="str">
        <f>IFERROR(IF(U158=$X$1,'Open 2'!F158,""),"")</f>
        <v/>
      </c>
      <c r="Y158" s="7" t="str">
        <f>IFERROR(IF($U158=$Y$1,'Open 2'!F158,""),"")</f>
        <v/>
      </c>
      <c r="Z158" s="7" t="str">
        <f>IFERROR(IF(U158=$Z$1,'Open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IF(B159="","",Draw!F159)</f>
        <v/>
      </c>
      <c r="B159" s="19" t="str">
        <f>IFERROR(Draw!G159,"")</f>
        <v/>
      </c>
      <c r="C159" s="19" t="str">
        <f>IFERROR(Draw!H159,"")</f>
        <v/>
      </c>
      <c r="D159" s="52"/>
      <c r="E159" s="92">
        <v>1.5800000000000001E-7</v>
      </c>
      <c r="F159" s="93" t="str">
        <f t="shared" si="3"/>
        <v/>
      </c>
      <c r="G159" s="62" t="str">
        <f>IF(A159="co",VLOOKUP(_xlfn.CONCAT(B159,C159),'Open 1'!S:T,2,FALSE),IF(A159="yco",VLOOKUP(_xlfn.CONCAT(B159,C159),Youth!S:U,2,FALSE),IF(OR(AND(D159&gt;1,D159&lt;1050),D159="nt",D159="",D159="scratch"),"","Not valid")))</f>
        <v/>
      </c>
      <c r="U159" s="3" t="str">
        <f>IFERROR(VLOOKUP('Open 2'!F159,$AB$3:$AC$7,2,TRUE),"")</f>
        <v/>
      </c>
      <c r="V159" s="7" t="str">
        <f>IFERROR(IF(U159=$V$1,'Open 2'!F159,""),"")</f>
        <v/>
      </c>
      <c r="W159" s="7" t="str">
        <f>IFERROR(IF(U159=$W$1,'Open 2'!F159,""),"")</f>
        <v/>
      </c>
      <c r="X159" s="7" t="str">
        <f>IFERROR(IF(U159=$X$1,'Open 2'!F159,""),"")</f>
        <v/>
      </c>
      <c r="Y159" s="7" t="str">
        <f>IFERROR(IF($U159=$Y$1,'Open 2'!F159,""),"")</f>
        <v/>
      </c>
      <c r="Z159" s="7" t="str">
        <f>IFERROR(IF(U159=$Z$1,'Open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IF(B160="","",Draw!F160)</f>
        <v/>
      </c>
      <c r="B160" s="19" t="str">
        <f>IFERROR(Draw!G160,"")</f>
        <v/>
      </c>
      <c r="C160" s="19" t="str">
        <f>IFERROR(Draw!H160,"")</f>
        <v/>
      </c>
      <c r="D160" s="54"/>
      <c r="E160" s="92">
        <v>1.5900000000000001E-7</v>
      </c>
      <c r="F160" s="93" t="str">
        <f t="shared" si="3"/>
        <v/>
      </c>
      <c r="G160" s="62" t="str">
        <f>IF(A160="co",VLOOKUP(_xlfn.CONCAT(B160,C160),'Open 1'!S:T,2,FALSE),IF(A160="yco",VLOOKUP(_xlfn.CONCAT(B160,C160),Youth!S:U,2,FALSE),IF(OR(AND(D160&gt;1,D160&lt;1050),D160="nt",D160="",D160="scratch"),"","Not valid")))</f>
        <v/>
      </c>
      <c r="U160" s="3" t="str">
        <f>IFERROR(VLOOKUP('Open 2'!F160,$AB$3:$AC$7,2,TRUE),"")</f>
        <v/>
      </c>
      <c r="V160" s="7" t="str">
        <f>IFERROR(IF(U160=$V$1,'Open 2'!F160,""),"")</f>
        <v/>
      </c>
      <c r="W160" s="7" t="str">
        <f>IFERROR(IF(U160=$W$1,'Open 2'!F160,""),"")</f>
        <v/>
      </c>
      <c r="X160" s="7" t="str">
        <f>IFERROR(IF(U160=$X$1,'Open 2'!F160,""),"")</f>
        <v/>
      </c>
      <c r="Y160" s="7" t="str">
        <f>IFERROR(IF($U160=$Y$1,'Open 2'!F160,""),"")</f>
        <v/>
      </c>
      <c r="Z160" s="7" t="str">
        <f>IFERROR(IF(U160=$Z$1,'Open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IF(B161="","",Draw!F161)</f>
        <v/>
      </c>
      <c r="B161" s="19" t="str">
        <f>IFERROR(Draw!G161,"")</f>
        <v/>
      </c>
      <c r="C161" s="19" t="str">
        <f>IFERROR(Draw!H161,"")</f>
        <v/>
      </c>
      <c r="D161" s="52"/>
      <c r="E161" s="92">
        <v>1.6E-7</v>
      </c>
      <c r="F161" s="93" t="str">
        <f t="shared" si="3"/>
        <v/>
      </c>
      <c r="G161" s="62" t="str">
        <f>IF(A161="co",VLOOKUP(_xlfn.CONCAT(B161,C161),'Open 1'!S:T,2,FALSE),IF(A161="yco",VLOOKUP(_xlfn.CONCAT(B161,C161),Youth!S:U,2,FALSE),IF(OR(AND(D161&gt;1,D161&lt;1050),D161="nt",D161="",D161="scratch"),"","Not valid")))</f>
        <v/>
      </c>
      <c r="U161" s="3" t="str">
        <f>IFERROR(VLOOKUP('Open 2'!F161,$AB$3:$AC$7,2,TRUE),"")</f>
        <v/>
      </c>
      <c r="V161" s="7" t="str">
        <f>IFERROR(IF(U161=$V$1,'Open 2'!F161,""),"")</f>
        <v/>
      </c>
      <c r="W161" s="7" t="str">
        <f>IFERROR(IF(U161=$W$1,'Open 2'!F161,""),"")</f>
        <v/>
      </c>
      <c r="X161" s="7" t="str">
        <f>IFERROR(IF(U161=$X$1,'Open 2'!F161,""),"")</f>
        <v/>
      </c>
      <c r="Y161" s="7" t="str">
        <f>IFERROR(IF($U161=$Y$1,'Open 2'!F161,""),"")</f>
        <v/>
      </c>
      <c r="Z161" s="7" t="str">
        <f>IFERROR(IF(U161=$Z$1,'Open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IF(B162="","",Draw!F162)</f>
        <v/>
      </c>
      <c r="B162" s="19" t="str">
        <f>IFERROR(Draw!G162,"")</f>
        <v/>
      </c>
      <c r="C162" s="19" t="str">
        <f>IFERROR(Draw!H162,"")</f>
        <v/>
      </c>
      <c r="D162" s="55"/>
      <c r="E162" s="92">
        <v>1.61E-7</v>
      </c>
      <c r="F162" s="93" t="str">
        <f t="shared" si="3"/>
        <v/>
      </c>
      <c r="G162" s="62" t="str">
        <f>IF(A162="co",VLOOKUP(_xlfn.CONCAT(B162,C162),'Open 1'!S:T,2,FALSE),IF(A162="yco",VLOOKUP(_xlfn.CONCAT(B162,C162),Youth!S:U,2,FALSE),IF(OR(AND(D162&gt;1,D162&lt;1050),D162="nt",D162="",D162="scratch"),"","Not valid")))</f>
        <v/>
      </c>
      <c r="U162" s="3" t="str">
        <f>IFERROR(VLOOKUP('Open 2'!F162,$AB$3:$AC$7,2,TRUE),"")</f>
        <v/>
      </c>
      <c r="V162" s="7" t="str">
        <f>IFERROR(IF(U162=$V$1,'Open 2'!F162,""),"")</f>
        <v/>
      </c>
      <c r="W162" s="7" t="str">
        <f>IFERROR(IF(U162=$W$1,'Open 2'!F162,""),"")</f>
        <v/>
      </c>
      <c r="X162" s="7" t="str">
        <f>IFERROR(IF(U162=$X$1,'Open 2'!F162,""),"")</f>
        <v/>
      </c>
      <c r="Y162" s="7" t="str">
        <f>IFERROR(IF($U162=$Y$1,'Open 2'!F162,""),"")</f>
        <v/>
      </c>
      <c r="Z162" s="7" t="str">
        <f>IFERROR(IF(U162=$Z$1,'Open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IF(B163="","",Draw!F163)</f>
        <v/>
      </c>
      <c r="B163" s="19" t="str">
        <f>IFERROR(Draw!G163,"")</f>
        <v/>
      </c>
      <c r="C163" s="19" t="str">
        <f>IFERROR(Draw!H163,"")</f>
        <v/>
      </c>
      <c r="D163" s="145"/>
      <c r="E163" s="92">
        <v>1.6199999999999999E-7</v>
      </c>
      <c r="F163" s="93" t="str">
        <f t="shared" si="3"/>
        <v/>
      </c>
      <c r="G163" s="62" t="str">
        <f>IF(A163="co",VLOOKUP(_xlfn.CONCAT(B163,C163),'Open 1'!S:T,2,FALSE),IF(A163="yco",VLOOKUP(_xlfn.CONCAT(B163,C163),Youth!S:U,2,FALSE),IF(OR(AND(D163&gt;1,D163&lt;1050),D163="nt",D163="",D163="scratch"),"","Not valid")))</f>
        <v/>
      </c>
      <c r="U163" s="3" t="str">
        <f>IFERROR(VLOOKUP('Open 2'!F163,$AB$3:$AC$7,2,TRUE),"")</f>
        <v/>
      </c>
      <c r="V163" s="7" t="str">
        <f>IFERROR(IF(U163=$V$1,'Open 2'!F163,""),"")</f>
        <v/>
      </c>
      <c r="W163" s="7" t="str">
        <f>IFERROR(IF(U163=$W$1,'Open 2'!F163,""),"")</f>
        <v/>
      </c>
      <c r="X163" s="7" t="str">
        <f>IFERROR(IF(U163=$X$1,'Open 2'!F163,""),"")</f>
        <v/>
      </c>
      <c r="Y163" s="7" t="str">
        <f>IFERROR(IF($U163=$Y$1,'Open 2'!F163,""),"")</f>
        <v/>
      </c>
      <c r="Z163" s="7" t="str">
        <f>IFERROR(IF(U163=$Z$1,'Open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IF(B164="","",Draw!F164)</f>
        <v/>
      </c>
      <c r="B164" s="19" t="str">
        <f>IFERROR(Draw!G164,"")</f>
        <v/>
      </c>
      <c r="C164" s="19" t="str">
        <f>IFERROR(Draw!H164,"")</f>
        <v/>
      </c>
      <c r="D164" s="51"/>
      <c r="E164" s="92">
        <v>1.6299999999999999E-7</v>
      </c>
      <c r="F164" s="93" t="str">
        <f t="shared" si="3"/>
        <v/>
      </c>
      <c r="G164" s="62" t="str">
        <f>IF(A164="co",VLOOKUP(_xlfn.CONCAT(B164,C164),'Open 1'!S:T,2,FALSE),IF(A164="yco",VLOOKUP(_xlfn.CONCAT(B164,C164),Youth!S:U,2,FALSE),IF(OR(AND(D164&gt;1,D164&lt;1050),D164="nt",D164="",D164="scratch"),"","Not valid")))</f>
        <v/>
      </c>
      <c r="U164" s="3" t="str">
        <f>IFERROR(VLOOKUP('Open 2'!F164,$AB$3:$AC$7,2,TRUE),"")</f>
        <v/>
      </c>
      <c r="V164" s="7" t="str">
        <f>IFERROR(IF(U164=$V$1,'Open 2'!F164,""),"")</f>
        <v/>
      </c>
      <c r="W164" s="7" t="str">
        <f>IFERROR(IF(U164=$W$1,'Open 2'!F164,""),"")</f>
        <v/>
      </c>
      <c r="X164" s="7" t="str">
        <f>IFERROR(IF(U164=$X$1,'Open 2'!F164,""),"")</f>
        <v/>
      </c>
      <c r="Y164" s="7" t="str">
        <f>IFERROR(IF($U164=$Y$1,'Open 2'!F164,""),"")</f>
        <v/>
      </c>
      <c r="Z164" s="7" t="str">
        <f>IFERROR(IF(U164=$Z$1,'Open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IF(B165="","",Draw!F165)</f>
        <v/>
      </c>
      <c r="B165" s="19" t="str">
        <f>IFERROR(Draw!G165,"")</f>
        <v/>
      </c>
      <c r="C165" s="19" t="str">
        <f>IFERROR(Draw!H165,"")</f>
        <v/>
      </c>
      <c r="D165" s="52"/>
      <c r="E165" s="92">
        <v>1.6400000000000001E-7</v>
      </c>
      <c r="F165" s="93" t="str">
        <f t="shared" si="3"/>
        <v/>
      </c>
      <c r="G165" s="62" t="str">
        <f>IF(A165="co",VLOOKUP(_xlfn.CONCAT(B165,C165),'Open 1'!S:T,2,FALSE),IF(A165="yco",VLOOKUP(_xlfn.CONCAT(B165,C165),Youth!S:U,2,FALSE),IF(OR(AND(D165&gt;1,D165&lt;1050),D165="nt",D165="",D165="scratch"),"","Not valid")))</f>
        <v/>
      </c>
      <c r="U165" s="3" t="str">
        <f>IFERROR(VLOOKUP('Open 2'!F165,$AB$3:$AC$7,2,TRUE),"")</f>
        <v/>
      </c>
      <c r="V165" s="7" t="str">
        <f>IFERROR(IF(U165=$V$1,'Open 2'!F165,""),"")</f>
        <v/>
      </c>
      <c r="W165" s="7" t="str">
        <f>IFERROR(IF(U165=$W$1,'Open 2'!F165,""),"")</f>
        <v/>
      </c>
      <c r="X165" s="7" t="str">
        <f>IFERROR(IF(U165=$X$1,'Open 2'!F165,""),"")</f>
        <v/>
      </c>
      <c r="Y165" s="7" t="str">
        <f>IFERROR(IF($U165=$Y$1,'Open 2'!F165,""),"")</f>
        <v/>
      </c>
      <c r="Z165" s="7" t="str">
        <f>IFERROR(IF(U165=$Z$1,'Open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IF(B166="","",Draw!F166)</f>
        <v/>
      </c>
      <c r="B166" s="19" t="str">
        <f>IFERROR(Draw!G166,"")</f>
        <v/>
      </c>
      <c r="C166" s="19" t="str">
        <f>IFERROR(Draw!H166,"")</f>
        <v/>
      </c>
      <c r="D166" s="52"/>
      <c r="E166" s="92">
        <v>1.6500000000000001E-7</v>
      </c>
      <c r="F166" s="93" t="str">
        <f t="shared" si="3"/>
        <v/>
      </c>
      <c r="G166" s="62" t="str">
        <f>IF(A166="co",VLOOKUP(_xlfn.CONCAT(B166,C166),'Open 1'!S:T,2,FALSE),IF(A166="yco",VLOOKUP(_xlfn.CONCAT(B166,C166),Youth!S:U,2,FALSE),IF(OR(AND(D166&gt;1,D166&lt;1050),D166="nt",D166="",D166="scratch"),"","Not valid")))</f>
        <v/>
      </c>
      <c r="U166" s="3" t="str">
        <f>IFERROR(VLOOKUP('Open 2'!F166,$AB$3:$AC$7,2,TRUE),"")</f>
        <v/>
      </c>
      <c r="V166" s="7" t="str">
        <f>IFERROR(IF(U166=$V$1,'Open 2'!F166,""),"")</f>
        <v/>
      </c>
      <c r="W166" s="7" t="str">
        <f>IFERROR(IF(U166=$W$1,'Open 2'!F166,""),"")</f>
        <v/>
      </c>
      <c r="X166" s="7" t="str">
        <f>IFERROR(IF(U166=$X$1,'Open 2'!F166,""),"")</f>
        <v/>
      </c>
      <c r="Y166" s="7" t="str">
        <f>IFERROR(IF($U166=$Y$1,'Open 2'!F166,""),"")</f>
        <v/>
      </c>
      <c r="Z166" s="7" t="str">
        <f>IFERROR(IF(U166=$Z$1,'Open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IF(B167="","",Draw!F167)</f>
        <v/>
      </c>
      <c r="B167" s="19" t="str">
        <f>IFERROR(Draw!G167,"")</f>
        <v/>
      </c>
      <c r="C167" s="19" t="str">
        <f>IFERROR(Draw!H167,"")</f>
        <v/>
      </c>
      <c r="D167" s="52"/>
      <c r="E167" s="92">
        <v>1.66E-7</v>
      </c>
      <c r="F167" s="93" t="str">
        <f t="shared" si="3"/>
        <v/>
      </c>
      <c r="G167" s="62" t="str">
        <f>IF(A167="co",VLOOKUP(_xlfn.CONCAT(B167,C167),'Open 1'!S:T,2,FALSE),IF(A167="yco",VLOOKUP(_xlfn.CONCAT(B167,C167),Youth!S:U,2,FALSE),IF(OR(AND(D167&gt;1,D167&lt;1050),D167="nt",D167="",D167="scratch"),"","Not valid")))</f>
        <v/>
      </c>
      <c r="U167" s="3" t="str">
        <f>IFERROR(VLOOKUP('Open 2'!F167,$AB$3:$AC$7,2,TRUE),"")</f>
        <v/>
      </c>
      <c r="V167" s="7" t="str">
        <f>IFERROR(IF(U167=$V$1,'Open 2'!F167,""),"")</f>
        <v/>
      </c>
      <c r="W167" s="7" t="str">
        <f>IFERROR(IF(U167=$W$1,'Open 2'!F167,""),"")</f>
        <v/>
      </c>
      <c r="X167" s="7" t="str">
        <f>IFERROR(IF(U167=$X$1,'Open 2'!F167,""),"")</f>
        <v/>
      </c>
      <c r="Y167" s="7" t="str">
        <f>IFERROR(IF($U167=$Y$1,'Open 2'!F167,""),"")</f>
        <v/>
      </c>
      <c r="Z167" s="7" t="str">
        <f>IFERROR(IF(U167=$Z$1,'Open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IF(B168="","",Draw!F168)</f>
        <v/>
      </c>
      <c r="B168" s="19" t="str">
        <f>IFERROR(Draw!G168,"")</f>
        <v/>
      </c>
      <c r="C168" s="19" t="str">
        <f>IFERROR(Draw!H168,"")</f>
        <v/>
      </c>
      <c r="D168" s="54"/>
      <c r="E168" s="92">
        <v>1.67E-7</v>
      </c>
      <c r="F168" s="93" t="str">
        <f t="shared" si="3"/>
        <v/>
      </c>
      <c r="G168" s="62" t="str">
        <f>IF(A168="co",VLOOKUP(_xlfn.CONCAT(B168,C168),'Open 1'!S:T,2,FALSE),IF(A168="yco",VLOOKUP(_xlfn.CONCAT(B168,C168),Youth!S:U,2,FALSE),IF(OR(AND(D168&gt;1,D168&lt;1050),D168="nt",D168="",D168="scratch"),"","Not valid")))</f>
        <v/>
      </c>
      <c r="U168" s="3" t="str">
        <f>IFERROR(VLOOKUP('Open 2'!F168,$AB$3:$AC$7,2,TRUE),"")</f>
        <v/>
      </c>
      <c r="V168" s="7" t="str">
        <f>IFERROR(IF(U168=$V$1,'Open 2'!F168,""),"")</f>
        <v/>
      </c>
      <c r="W168" s="7" t="str">
        <f>IFERROR(IF(U168=$W$1,'Open 2'!F168,""),"")</f>
        <v/>
      </c>
      <c r="X168" s="7" t="str">
        <f>IFERROR(IF(U168=$X$1,'Open 2'!F168,""),"")</f>
        <v/>
      </c>
      <c r="Y168" s="7" t="str">
        <f>IFERROR(IF($U168=$Y$1,'Open 2'!F168,""),"")</f>
        <v/>
      </c>
      <c r="Z168" s="7" t="str">
        <f>IFERROR(IF(U168=$Z$1,'Open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IF(B169="","",Draw!F169)</f>
        <v/>
      </c>
      <c r="B169" s="19" t="str">
        <f>IFERROR(Draw!G169,"")</f>
        <v/>
      </c>
      <c r="C169" s="19" t="str">
        <f>IFERROR(Draw!H169,"")</f>
        <v/>
      </c>
      <c r="D169" s="145"/>
      <c r="E169" s="92">
        <v>1.68E-7</v>
      </c>
      <c r="F169" s="93" t="str">
        <f t="shared" si="3"/>
        <v/>
      </c>
      <c r="G169" s="62" t="str">
        <f>IF(A169="co",VLOOKUP(_xlfn.CONCAT(B169,C169),'Open 1'!S:T,2,FALSE),IF(A169="yco",VLOOKUP(_xlfn.CONCAT(B169,C169),Youth!S:U,2,FALSE),IF(OR(AND(D169&gt;1,D169&lt;1050),D169="nt",D169="",D169="scratch"),"","Not valid")))</f>
        <v/>
      </c>
      <c r="U169" s="3" t="str">
        <f>IFERROR(VLOOKUP('Open 2'!F169,$AB$3:$AC$7,2,TRUE),"")</f>
        <v/>
      </c>
      <c r="V169" s="7" t="str">
        <f>IFERROR(IF(U169=$V$1,'Open 2'!F169,""),"")</f>
        <v/>
      </c>
      <c r="W169" s="7" t="str">
        <f>IFERROR(IF(U169=$W$1,'Open 2'!F169,""),"")</f>
        <v/>
      </c>
      <c r="X169" s="7" t="str">
        <f>IFERROR(IF(U169=$X$1,'Open 2'!F169,""),"")</f>
        <v/>
      </c>
      <c r="Y169" s="7" t="str">
        <f>IFERROR(IF($U169=$Y$1,'Open 2'!F169,""),"")</f>
        <v/>
      </c>
      <c r="Z169" s="7" t="str">
        <f>IFERROR(IF(U169=$Z$1,'Open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IF(B170="","",Draw!F170)</f>
        <v/>
      </c>
      <c r="B170" s="19" t="str">
        <f>IFERROR(Draw!G170,"")</f>
        <v/>
      </c>
      <c r="C170" s="19" t="str">
        <f>IFERROR(Draw!H170,"")</f>
        <v/>
      </c>
      <c r="D170" s="51"/>
      <c r="E170" s="92">
        <v>1.6899999999999999E-7</v>
      </c>
      <c r="F170" s="93" t="str">
        <f t="shared" si="3"/>
        <v/>
      </c>
      <c r="G170" s="62" t="str">
        <f>IF(A170="co",VLOOKUP(_xlfn.CONCAT(B170,C170),'Open 1'!S:T,2,FALSE),IF(A170="yco",VLOOKUP(_xlfn.CONCAT(B170,C170),Youth!S:U,2,FALSE),IF(OR(AND(D170&gt;1,D170&lt;1050),D170="nt",D170="",D170="scratch"),"","Not valid")))</f>
        <v/>
      </c>
      <c r="U170" s="3" t="str">
        <f>IFERROR(VLOOKUP('Open 2'!F170,$AB$3:$AC$7,2,TRUE),"")</f>
        <v/>
      </c>
      <c r="V170" s="7" t="str">
        <f>IFERROR(IF(U170=$V$1,'Open 2'!F170,""),"")</f>
        <v/>
      </c>
      <c r="W170" s="7" t="str">
        <f>IFERROR(IF(U170=$W$1,'Open 2'!F170,""),"")</f>
        <v/>
      </c>
      <c r="X170" s="7" t="str">
        <f>IFERROR(IF(U170=$X$1,'Open 2'!F170,""),"")</f>
        <v/>
      </c>
      <c r="Y170" s="7" t="str">
        <f>IFERROR(IF($U170=$Y$1,'Open 2'!F170,""),"")</f>
        <v/>
      </c>
      <c r="Z170" s="7" t="str">
        <f>IFERROR(IF(U170=$Z$1,'Open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IF(B171="","",Draw!F171)</f>
        <v/>
      </c>
      <c r="B171" s="19" t="str">
        <f>IFERROR(Draw!G171,"")</f>
        <v/>
      </c>
      <c r="C171" s="19" t="str">
        <f>IFERROR(Draw!H171,"")</f>
        <v/>
      </c>
      <c r="D171" s="52"/>
      <c r="E171" s="92">
        <v>1.6999999999999999E-7</v>
      </c>
      <c r="F171" s="93" t="str">
        <f t="shared" si="3"/>
        <v/>
      </c>
      <c r="G171" s="62" t="str">
        <f>IF(A171="co",VLOOKUP(_xlfn.CONCAT(B171,C171),'Open 1'!S:T,2,FALSE),IF(A171="yco",VLOOKUP(_xlfn.CONCAT(B171,C171),Youth!S:U,2,FALSE),IF(OR(AND(D171&gt;1,D171&lt;1050),D171="nt",D171="",D171="scratch"),"","Not valid")))</f>
        <v/>
      </c>
      <c r="U171" s="3" t="str">
        <f>IFERROR(VLOOKUP('Open 2'!F171,$AB$3:$AC$7,2,TRUE),"")</f>
        <v/>
      </c>
      <c r="V171" s="7" t="str">
        <f>IFERROR(IF(U171=$V$1,'Open 2'!F171,""),"")</f>
        <v/>
      </c>
      <c r="W171" s="7" t="str">
        <f>IFERROR(IF(U171=$W$1,'Open 2'!F171,""),"")</f>
        <v/>
      </c>
      <c r="X171" s="7" t="str">
        <f>IFERROR(IF(U171=$X$1,'Open 2'!F171,""),"")</f>
        <v/>
      </c>
      <c r="Y171" s="7" t="str">
        <f>IFERROR(IF($U171=$Y$1,'Open 2'!F171,""),"")</f>
        <v/>
      </c>
      <c r="Z171" s="7" t="str">
        <f>IFERROR(IF(U171=$Z$1,'Open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IF(B172="","",Draw!F172)</f>
        <v/>
      </c>
      <c r="B172" s="19" t="str">
        <f>IFERROR(Draw!G172,"")</f>
        <v/>
      </c>
      <c r="C172" s="19" t="str">
        <f>IFERROR(Draw!H172,"")</f>
        <v/>
      </c>
      <c r="D172" s="52"/>
      <c r="E172" s="92">
        <v>1.7100000000000001E-7</v>
      </c>
      <c r="F172" s="93" t="str">
        <f t="shared" si="3"/>
        <v/>
      </c>
      <c r="G172" s="62" t="str">
        <f>IF(A172="co",VLOOKUP(_xlfn.CONCAT(B172,C172),'Open 1'!S:T,2,FALSE),IF(A172="yco",VLOOKUP(_xlfn.CONCAT(B172,C172),Youth!S:U,2,FALSE),IF(OR(AND(D172&gt;1,D172&lt;1050),D172="nt",D172="",D172="scratch"),"","Not valid")))</f>
        <v/>
      </c>
      <c r="U172" s="3" t="str">
        <f>IFERROR(VLOOKUP('Open 2'!F172,$AB$3:$AC$7,2,TRUE),"")</f>
        <v/>
      </c>
      <c r="V172" s="7" t="str">
        <f>IFERROR(IF(U172=$V$1,'Open 2'!F172,""),"")</f>
        <v/>
      </c>
      <c r="W172" s="7" t="str">
        <f>IFERROR(IF(U172=$W$1,'Open 2'!F172,""),"")</f>
        <v/>
      </c>
      <c r="X172" s="7" t="str">
        <f>IFERROR(IF(U172=$X$1,'Open 2'!F172,""),"")</f>
        <v/>
      </c>
      <c r="Y172" s="7" t="str">
        <f>IFERROR(IF($U172=$Y$1,'Open 2'!F172,""),"")</f>
        <v/>
      </c>
      <c r="Z172" s="7" t="str">
        <f>IFERROR(IF(U172=$Z$1,'Open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IF(B173="","",Draw!F173)</f>
        <v/>
      </c>
      <c r="B173" s="19" t="str">
        <f>IFERROR(Draw!G173,"")</f>
        <v/>
      </c>
      <c r="C173" s="19" t="str">
        <f>IFERROR(Draw!H173,"")</f>
        <v/>
      </c>
      <c r="D173" s="52"/>
      <c r="E173" s="92">
        <v>1.72E-7</v>
      </c>
      <c r="F173" s="93" t="str">
        <f t="shared" si="3"/>
        <v/>
      </c>
      <c r="G173" s="62" t="str">
        <f>IF(A173="co",VLOOKUP(_xlfn.CONCAT(B173,C173),'Open 1'!S:T,2,FALSE),IF(A173="yco",VLOOKUP(_xlfn.CONCAT(B173,C173),Youth!S:U,2,FALSE),IF(OR(AND(D173&gt;1,D173&lt;1050),D173="nt",D173="",D173="scratch"),"","Not valid")))</f>
        <v/>
      </c>
      <c r="U173" s="3" t="str">
        <f>IFERROR(VLOOKUP('Open 2'!F173,$AB$3:$AC$7,2,TRUE),"")</f>
        <v/>
      </c>
      <c r="V173" s="7" t="str">
        <f>IFERROR(IF(U173=$V$1,'Open 2'!F173,""),"")</f>
        <v/>
      </c>
      <c r="W173" s="7" t="str">
        <f>IFERROR(IF(U173=$W$1,'Open 2'!F173,""),"")</f>
        <v/>
      </c>
      <c r="X173" s="7" t="str">
        <f>IFERROR(IF(U173=$X$1,'Open 2'!F173,""),"")</f>
        <v/>
      </c>
      <c r="Y173" s="7" t="str">
        <f>IFERROR(IF($U173=$Y$1,'Open 2'!F173,""),"")</f>
        <v/>
      </c>
      <c r="Z173" s="7" t="str">
        <f>IFERROR(IF(U173=$Z$1,'Open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IF(B174="","",Draw!F174)</f>
        <v/>
      </c>
      <c r="B174" s="19" t="str">
        <f>IFERROR(Draw!G174,"")</f>
        <v/>
      </c>
      <c r="C174" s="19" t="str">
        <f>IFERROR(Draw!H174,"")</f>
        <v/>
      </c>
      <c r="D174" s="54"/>
      <c r="E174" s="92">
        <v>1.73E-7</v>
      </c>
      <c r="F174" s="93" t="str">
        <f t="shared" si="3"/>
        <v/>
      </c>
      <c r="G174" s="62" t="str">
        <f>IF(A174="co",VLOOKUP(_xlfn.CONCAT(B174,C174),'Open 1'!S:T,2,FALSE),IF(A174="yco",VLOOKUP(_xlfn.CONCAT(B174,C174),Youth!S:U,2,FALSE),IF(OR(AND(D174&gt;1,D174&lt;1050),D174="nt",D174="",D174="scratch"),"","Not valid")))</f>
        <v/>
      </c>
      <c r="U174" s="3" t="str">
        <f>IFERROR(VLOOKUP('Open 2'!F174,$AB$3:$AC$7,2,TRUE),"")</f>
        <v/>
      </c>
      <c r="V174" s="7" t="str">
        <f>IFERROR(IF(U174=$V$1,'Open 2'!F174,""),"")</f>
        <v/>
      </c>
      <c r="W174" s="7" t="str">
        <f>IFERROR(IF(U174=$W$1,'Open 2'!F174,""),"")</f>
        <v/>
      </c>
      <c r="X174" s="7" t="str">
        <f>IFERROR(IF(U174=$X$1,'Open 2'!F174,""),"")</f>
        <v/>
      </c>
      <c r="Y174" s="7" t="str">
        <f>IFERROR(IF($U174=$Y$1,'Open 2'!F174,""),"")</f>
        <v/>
      </c>
      <c r="Z174" s="7" t="str">
        <f>IFERROR(IF(U174=$Z$1,'Open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IF(B175="","",Draw!F175)</f>
        <v/>
      </c>
      <c r="B175" s="19" t="str">
        <f>IFERROR(Draw!G175,"")</f>
        <v/>
      </c>
      <c r="C175" s="19" t="str">
        <f>IFERROR(Draw!H175,"")</f>
        <v/>
      </c>
      <c r="D175" s="145"/>
      <c r="E175" s="92">
        <v>1.74E-7</v>
      </c>
      <c r="F175" s="93" t="str">
        <f t="shared" si="3"/>
        <v/>
      </c>
      <c r="G175" s="62" t="str">
        <f>IF(A175="co",VLOOKUP(_xlfn.CONCAT(B175,C175),'Open 1'!S:T,2,FALSE),IF(A175="yco",VLOOKUP(_xlfn.CONCAT(B175,C175),Youth!S:U,2,FALSE),IF(OR(AND(D175&gt;1,D175&lt;1050),D175="nt",D175="",D175="scratch"),"","Not valid")))</f>
        <v/>
      </c>
      <c r="U175" s="3" t="str">
        <f>IFERROR(VLOOKUP('Open 2'!F175,$AB$3:$AC$7,2,TRUE),"")</f>
        <v/>
      </c>
      <c r="V175" s="7" t="str">
        <f>IFERROR(IF(U175=$V$1,'Open 2'!F175,""),"")</f>
        <v/>
      </c>
      <c r="W175" s="7" t="str">
        <f>IFERROR(IF(U175=$W$1,'Open 2'!F175,""),"")</f>
        <v/>
      </c>
      <c r="X175" s="7" t="str">
        <f>IFERROR(IF(U175=$X$1,'Open 2'!F175,""),"")</f>
        <v/>
      </c>
      <c r="Y175" s="7" t="str">
        <f>IFERROR(IF($U175=$Y$1,'Open 2'!F175,""),"")</f>
        <v/>
      </c>
      <c r="Z175" s="7" t="str">
        <f>IFERROR(IF(U175=$Z$1,'Open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IF(B176="","",Draw!F176)</f>
        <v/>
      </c>
      <c r="B176" s="19" t="str">
        <f>IFERROR(Draw!G176,"")</f>
        <v/>
      </c>
      <c r="C176" s="19" t="str">
        <f>IFERROR(Draw!H176,"")</f>
        <v/>
      </c>
      <c r="D176" s="53"/>
      <c r="E176" s="92">
        <v>1.7499999999999999E-7</v>
      </c>
      <c r="F176" s="93" t="str">
        <f t="shared" si="3"/>
        <v/>
      </c>
      <c r="G176" s="62" t="str">
        <f>IF(A176="co",VLOOKUP(_xlfn.CONCAT(B176,C176),'Open 1'!S:T,2,FALSE),IF(A176="yco",VLOOKUP(_xlfn.CONCAT(B176,C176),Youth!S:U,2,FALSE),IF(OR(AND(D176&gt;1,D176&lt;1050),D176="nt",D176="",D176="scratch"),"","Not valid")))</f>
        <v/>
      </c>
      <c r="U176" s="3" t="str">
        <f>IFERROR(VLOOKUP('Open 2'!F176,$AB$3:$AC$7,2,TRUE),"")</f>
        <v/>
      </c>
      <c r="V176" s="7" t="str">
        <f>IFERROR(IF(U176=$V$1,'Open 2'!F176,""),"")</f>
        <v/>
      </c>
      <c r="W176" s="7" t="str">
        <f>IFERROR(IF(U176=$W$1,'Open 2'!F176,""),"")</f>
        <v/>
      </c>
      <c r="X176" s="7" t="str">
        <f>IFERROR(IF(U176=$X$1,'Open 2'!F176,""),"")</f>
        <v/>
      </c>
      <c r="Y176" s="7" t="str">
        <f>IFERROR(IF($U176=$Y$1,'Open 2'!F176,""),"")</f>
        <v/>
      </c>
      <c r="Z176" s="7" t="str">
        <f>IFERROR(IF(U176=$Z$1,'Open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IF(B177="","",Draw!F177)</f>
        <v/>
      </c>
      <c r="B177" s="19" t="str">
        <f>IFERROR(Draw!G177,"")</f>
        <v/>
      </c>
      <c r="C177" s="19" t="str">
        <f>IFERROR(Draw!H177,"")</f>
        <v/>
      </c>
      <c r="D177" s="52"/>
      <c r="E177" s="92">
        <v>1.7599999999999999E-7</v>
      </c>
      <c r="F177" s="93" t="str">
        <f t="shared" si="3"/>
        <v/>
      </c>
      <c r="G177" s="62" t="str">
        <f>IF(A177="co",VLOOKUP(_xlfn.CONCAT(B177,C177),'Open 1'!S:T,2,FALSE),IF(A177="yco",VLOOKUP(_xlfn.CONCAT(B177,C177),Youth!S:U,2,FALSE),IF(OR(AND(D177&gt;1,D177&lt;1050),D177="nt",D177="",D177="scratch"),"","Not valid")))</f>
        <v/>
      </c>
      <c r="U177" s="3" t="str">
        <f>IFERROR(VLOOKUP('Open 2'!F177,$AB$3:$AC$7,2,TRUE),"")</f>
        <v/>
      </c>
      <c r="V177" s="7" t="str">
        <f>IFERROR(IF(U177=$V$1,'Open 2'!F177,""),"")</f>
        <v/>
      </c>
      <c r="W177" s="7" t="str">
        <f>IFERROR(IF(U177=$W$1,'Open 2'!F177,""),"")</f>
        <v/>
      </c>
      <c r="X177" s="7" t="str">
        <f>IFERROR(IF(U177=$X$1,'Open 2'!F177,""),"")</f>
        <v/>
      </c>
      <c r="Y177" s="7" t="str">
        <f>IFERROR(IF($U177=$Y$1,'Open 2'!F177,""),"")</f>
        <v/>
      </c>
      <c r="Z177" s="7" t="str">
        <f>IFERROR(IF(U177=$Z$1,'Open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IF(B178="","",Draw!F178)</f>
        <v/>
      </c>
      <c r="B178" s="19" t="str">
        <f>IFERROR(Draw!G178,"")</f>
        <v/>
      </c>
      <c r="C178" s="19" t="str">
        <f>IFERROR(Draw!H178,"")</f>
        <v/>
      </c>
      <c r="D178" s="51"/>
      <c r="E178" s="92">
        <v>1.7700000000000001E-7</v>
      </c>
      <c r="F178" s="93" t="str">
        <f t="shared" si="3"/>
        <v/>
      </c>
      <c r="G178" s="62" t="str">
        <f>IF(A178="co",VLOOKUP(_xlfn.CONCAT(B178,C178),'Open 1'!S:T,2,FALSE),IF(A178="yco",VLOOKUP(_xlfn.CONCAT(B178,C178),Youth!S:U,2,FALSE),IF(OR(AND(D178&gt;1,D178&lt;1050),D178="nt",D178="",D178="scratch"),"","Not valid")))</f>
        <v/>
      </c>
      <c r="U178" s="3" t="str">
        <f>IFERROR(VLOOKUP('Open 2'!F178,$AB$3:$AC$7,2,TRUE),"")</f>
        <v/>
      </c>
      <c r="V178" s="7" t="str">
        <f>IFERROR(IF(U178=$V$1,'Open 2'!F178,""),"")</f>
        <v/>
      </c>
      <c r="W178" s="7" t="str">
        <f>IFERROR(IF(U178=$W$1,'Open 2'!F178,""),"")</f>
        <v/>
      </c>
      <c r="X178" s="7" t="str">
        <f>IFERROR(IF(U178=$X$1,'Open 2'!F178,""),"")</f>
        <v/>
      </c>
      <c r="Y178" s="7" t="str">
        <f>IFERROR(IF($U178=$Y$1,'Open 2'!F178,""),"")</f>
        <v/>
      </c>
      <c r="Z178" s="7" t="str">
        <f>IFERROR(IF(U178=$Z$1,'Open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IF(B179="","",Draw!F179)</f>
        <v/>
      </c>
      <c r="B179" s="19" t="str">
        <f>IFERROR(Draw!G179,"")</f>
        <v/>
      </c>
      <c r="C179" s="19" t="str">
        <f>IFERROR(Draw!H179,"")</f>
        <v/>
      </c>
      <c r="D179" s="52"/>
      <c r="E179" s="92">
        <v>1.7800000000000001E-7</v>
      </c>
      <c r="F179" s="93" t="str">
        <f t="shared" si="3"/>
        <v/>
      </c>
      <c r="G179" s="62" t="str">
        <f>IF(A179="co",VLOOKUP(_xlfn.CONCAT(B179,C179),'Open 1'!S:T,2,FALSE),IF(A179="yco",VLOOKUP(_xlfn.CONCAT(B179,C179),Youth!S:U,2,FALSE),IF(OR(AND(D179&gt;1,D179&lt;1050),D179="nt",D179="",D179="scratch"),"","Not valid")))</f>
        <v/>
      </c>
      <c r="U179" s="3" t="str">
        <f>IFERROR(VLOOKUP('Open 2'!F179,$AB$3:$AC$7,2,TRUE),"")</f>
        <v/>
      </c>
      <c r="V179" s="7" t="str">
        <f>IFERROR(IF(U179=$V$1,'Open 2'!F179,""),"")</f>
        <v/>
      </c>
      <c r="W179" s="7" t="str">
        <f>IFERROR(IF(U179=$W$1,'Open 2'!F179,""),"")</f>
        <v/>
      </c>
      <c r="X179" s="7" t="str">
        <f>IFERROR(IF(U179=$X$1,'Open 2'!F179,""),"")</f>
        <v/>
      </c>
      <c r="Y179" s="7" t="str">
        <f>IFERROR(IF($U179=$Y$1,'Open 2'!F179,""),"")</f>
        <v/>
      </c>
      <c r="Z179" s="7" t="str">
        <f>IFERROR(IF(U179=$Z$1,'Open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IF(B180="","",Draw!F180)</f>
        <v/>
      </c>
      <c r="B180" s="19" t="str">
        <f>IFERROR(Draw!G180,"")</f>
        <v/>
      </c>
      <c r="C180" s="19" t="str">
        <f>IFERROR(Draw!H180,"")</f>
        <v/>
      </c>
      <c r="D180" s="54"/>
      <c r="E180" s="92">
        <v>1.79E-7</v>
      </c>
      <c r="F180" s="93" t="str">
        <f t="shared" si="3"/>
        <v/>
      </c>
      <c r="G180" s="62" t="str">
        <f>IF(A180="co",VLOOKUP(_xlfn.CONCAT(B180,C180),'Open 1'!S:T,2,FALSE),IF(A180="yco",VLOOKUP(_xlfn.CONCAT(B180,C180),Youth!S:U,2,FALSE),IF(OR(AND(D180&gt;1,D180&lt;1050),D180="nt",D180="",D180="scratch"),"","Not valid")))</f>
        <v/>
      </c>
      <c r="U180" s="3" t="str">
        <f>IFERROR(VLOOKUP('Open 2'!F180,$AB$3:$AC$7,2,TRUE),"")</f>
        <v/>
      </c>
      <c r="V180" s="7" t="str">
        <f>IFERROR(IF(U180=$V$1,'Open 2'!F180,""),"")</f>
        <v/>
      </c>
      <c r="W180" s="7" t="str">
        <f>IFERROR(IF(U180=$W$1,'Open 2'!F180,""),"")</f>
        <v/>
      </c>
      <c r="X180" s="7" t="str">
        <f>IFERROR(IF(U180=$X$1,'Open 2'!F180,""),"")</f>
        <v/>
      </c>
      <c r="Y180" s="7" t="str">
        <f>IFERROR(IF($U180=$Y$1,'Open 2'!F180,""),"")</f>
        <v/>
      </c>
      <c r="Z180" s="7" t="str">
        <f>IFERROR(IF(U180=$Z$1,'Open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IF(B181="","",Draw!F181)</f>
        <v/>
      </c>
      <c r="B181" s="19" t="str">
        <f>IFERROR(Draw!G181,"")</f>
        <v/>
      </c>
      <c r="C181" s="19" t="str">
        <f>IFERROR(Draw!H181,"")</f>
        <v/>
      </c>
      <c r="D181" s="145"/>
      <c r="E181" s="92">
        <v>1.8E-7</v>
      </c>
      <c r="F181" s="93" t="str">
        <f t="shared" si="3"/>
        <v/>
      </c>
      <c r="G181" s="62" t="str">
        <f>IF(A181="co",VLOOKUP(_xlfn.CONCAT(B181,C181),'Open 1'!S:T,2,FALSE),IF(A181="yco",VLOOKUP(_xlfn.CONCAT(B181,C181),Youth!S:U,2,FALSE),IF(OR(AND(D181&gt;1,D181&lt;1050),D181="nt",D181="",D181="scratch"),"","Not valid")))</f>
        <v/>
      </c>
      <c r="U181" s="3" t="str">
        <f>IFERROR(VLOOKUP('Open 2'!F181,$AB$3:$AC$7,2,TRUE),"")</f>
        <v/>
      </c>
      <c r="V181" s="7" t="str">
        <f>IFERROR(IF(U181=$V$1,'Open 2'!F181,""),"")</f>
        <v/>
      </c>
      <c r="W181" s="7" t="str">
        <f>IFERROR(IF(U181=$W$1,'Open 2'!F181,""),"")</f>
        <v/>
      </c>
      <c r="X181" s="7" t="str">
        <f>IFERROR(IF(U181=$X$1,'Open 2'!F181,""),"")</f>
        <v/>
      </c>
      <c r="Y181" s="7" t="str">
        <f>IFERROR(IF($U181=$Y$1,'Open 2'!F181,""),"")</f>
        <v/>
      </c>
      <c r="Z181" s="7" t="str">
        <f>IFERROR(IF(U181=$Z$1,'Open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IF(B182="","",Draw!F182)</f>
        <v/>
      </c>
      <c r="B182" s="19" t="str">
        <f>IFERROR(Draw!G182,"")</f>
        <v/>
      </c>
      <c r="C182" s="19" t="str">
        <f>IFERROR(Draw!H182,"")</f>
        <v/>
      </c>
      <c r="D182" s="51"/>
      <c r="E182" s="92">
        <v>1.8099999999999999E-7</v>
      </c>
      <c r="F182" s="93" t="str">
        <f t="shared" si="3"/>
        <v/>
      </c>
      <c r="G182" s="62" t="str">
        <f>IF(A182="co",VLOOKUP(_xlfn.CONCAT(B182,C182),'Open 1'!S:T,2,FALSE),IF(A182="yco",VLOOKUP(_xlfn.CONCAT(B182,C182),Youth!S:U,2,FALSE),IF(OR(AND(D182&gt;1,D182&lt;1050),D182="nt",D182="",D182="scratch"),"","Not valid")))</f>
        <v/>
      </c>
      <c r="U182" s="3" t="str">
        <f>IFERROR(VLOOKUP('Open 2'!F182,$AB$3:$AC$7,2,TRUE),"")</f>
        <v/>
      </c>
      <c r="V182" s="7" t="str">
        <f>IFERROR(IF(U182=$V$1,'Open 2'!F182,""),"")</f>
        <v/>
      </c>
      <c r="W182" s="7" t="str">
        <f>IFERROR(IF(U182=$W$1,'Open 2'!F182,""),"")</f>
        <v/>
      </c>
      <c r="X182" s="7" t="str">
        <f>IFERROR(IF(U182=$X$1,'Open 2'!F182,""),"")</f>
        <v/>
      </c>
      <c r="Y182" s="7" t="str">
        <f>IFERROR(IF($U182=$Y$1,'Open 2'!F182,""),"")</f>
        <v/>
      </c>
      <c r="Z182" s="7" t="str">
        <f>IFERROR(IF(U182=$Z$1,'Open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IF(B183="","",Draw!F183)</f>
        <v/>
      </c>
      <c r="B183" s="19" t="str">
        <f>IFERROR(Draw!G183,"")</f>
        <v/>
      </c>
      <c r="C183" s="19" t="str">
        <f>IFERROR(Draw!H183,"")</f>
        <v/>
      </c>
      <c r="D183" s="52"/>
      <c r="E183" s="92">
        <v>1.8199999999999999E-7</v>
      </c>
      <c r="F183" s="93" t="str">
        <f t="shared" si="3"/>
        <v/>
      </c>
      <c r="G183" s="62" t="str">
        <f>IF(A183="co",VLOOKUP(_xlfn.CONCAT(B183,C183),'Open 1'!S:T,2,FALSE),IF(A183="yco",VLOOKUP(_xlfn.CONCAT(B183,C183),Youth!S:U,2,FALSE),IF(OR(AND(D183&gt;1,D183&lt;1050),D183="nt",D183="",D183="scratch"),"","Not valid")))</f>
        <v/>
      </c>
      <c r="U183" s="3" t="str">
        <f>IFERROR(VLOOKUP('Open 2'!F183,$AB$3:$AC$7,2,TRUE),"")</f>
        <v/>
      </c>
      <c r="V183" s="7" t="str">
        <f>IFERROR(IF(U183=$V$1,'Open 2'!F183,""),"")</f>
        <v/>
      </c>
      <c r="W183" s="7" t="str">
        <f>IFERROR(IF(U183=$W$1,'Open 2'!F183,""),"")</f>
        <v/>
      </c>
      <c r="X183" s="7" t="str">
        <f>IFERROR(IF(U183=$X$1,'Open 2'!F183,""),"")</f>
        <v/>
      </c>
      <c r="Y183" s="7" t="str">
        <f>IFERROR(IF($U183=$Y$1,'Open 2'!F183,""),"")</f>
        <v/>
      </c>
      <c r="Z183" s="7" t="str">
        <f>IFERROR(IF(U183=$Z$1,'Open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IF(B184="","",Draw!F184)</f>
        <v/>
      </c>
      <c r="B184" s="19" t="str">
        <f>IFERROR(Draw!G184,"")</f>
        <v/>
      </c>
      <c r="C184" s="19" t="str">
        <f>IFERROR(Draw!H184,"")</f>
        <v/>
      </c>
      <c r="D184" s="54"/>
      <c r="E184" s="92">
        <v>1.8300000000000001E-7</v>
      </c>
      <c r="F184" s="93" t="str">
        <f t="shared" si="3"/>
        <v/>
      </c>
      <c r="G184" s="62" t="str">
        <f>IF(A184="co",VLOOKUP(_xlfn.CONCAT(B184,C184),'Open 1'!S:T,2,FALSE),IF(A184="yco",VLOOKUP(_xlfn.CONCAT(B184,C184),Youth!S:U,2,FALSE),IF(OR(AND(D184&gt;1,D184&lt;1050),D184="nt",D184="",D184="scratch"),"","Not valid")))</f>
        <v/>
      </c>
      <c r="U184" s="3" t="str">
        <f>IFERROR(VLOOKUP('Open 2'!F184,$AB$3:$AC$7,2,TRUE),"")</f>
        <v/>
      </c>
      <c r="V184" s="7" t="str">
        <f>IFERROR(IF(U184=$V$1,'Open 2'!F184,""),"")</f>
        <v/>
      </c>
      <c r="W184" s="7" t="str">
        <f>IFERROR(IF(U184=$W$1,'Open 2'!F184,""),"")</f>
        <v/>
      </c>
      <c r="X184" s="7" t="str">
        <f>IFERROR(IF(U184=$X$1,'Open 2'!F184,""),"")</f>
        <v/>
      </c>
      <c r="Y184" s="7" t="str">
        <f>IFERROR(IF($U184=$Y$1,'Open 2'!F184,""),"")</f>
        <v/>
      </c>
      <c r="Z184" s="7" t="str">
        <f>IFERROR(IF(U184=$Z$1,'Open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IF(B185="","",Draw!F185)</f>
        <v/>
      </c>
      <c r="B185" s="19" t="str">
        <f>IFERROR(Draw!G185,"")</f>
        <v/>
      </c>
      <c r="C185" s="19" t="str">
        <f>IFERROR(Draw!H185,"")</f>
        <v/>
      </c>
      <c r="D185" s="52"/>
      <c r="E185" s="92">
        <v>1.8400000000000001E-7</v>
      </c>
      <c r="F185" s="93" t="str">
        <f t="shared" si="3"/>
        <v/>
      </c>
      <c r="G185" s="62" t="str">
        <f>IF(A185="co",VLOOKUP(_xlfn.CONCAT(B185,C185),'Open 1'!S:T,2,FALSE),IF(A185="yco",VLOOKUP(_xlfn.CONCAT(B185,C185),Youth!S:U,2,FALSE),IF(OR(AND(D185&gt;1,D185&lt;1050),D185="nt",D185="",D185="scratch"),"","Not valid")))</f>
        <v/>
      </c>
      <c r="U185" s="3" t="str">
        <f>IFERROR(VLOOKUP('Open 2'!F185,$AB$3:$AC$7,2,TRUE),"")</f>
        <v/>
      </c>
      <c r="V185" s="7" t="str">
        <f>IFERROR(IF(U185=$V$1,'Open 2'!F185,""),"")</f>
        <v/>
      </c>
      <c r="W185" s="7" t="str">
        <f>IFERROR(IF(U185=$W$1,'Open 2'!F185,""),"")</f>
        <v/>
      </c>
      <c r="X185" s="7" t="str">
        <f>IFERROR(IF(U185=$X$1,'Open 2'!F185,""),"")</f>
        <v/>
      </c>
      <c r="Y185" s="7" t="str">
        <f>IFERROR(IF($U185=$Y$1,'Open 2'!F185,""),"")</f>
        <v/>
      </c>
      <c r="Z185" s="7" t="str">
        <f>IFERROR(IF(U185=$Z$1,'Open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IF(B186="","",Draw!F186)</f>
        <v/>
      </c>
      <c r="B186" s="19" t="str">
        <f>IFERROR(Draw!G186,"")</f>
        <v/>
      </c>
      <c r="C186" s="19" t="str">
        <f>IFERROR(Draw!H186,"")</f>
        <v/>
      </c>
      <c r="D186" s="53"/>
      <c r="E186" s="92">
        <v>1.85E-7</v>
      </c>
      <c r="F186" s="93" t="str">
        <f t="shared" si="3"/>
        <v/>
      </c>
      <c r="G186" s="62" t="str">
        <f>IF(A186="co",VLOOKUP(_xlfn.CONCAT(B186,C186),'Open 1'!S:T,2,FALSE),IF(A186="yco",VLOOKUP(_xlfn.CONCAT(B186,C186),Youth!S:U,2,FALSE),IF(OR(AND(D186&gt;1,D186&lt;1050),D186="nt",D186="",D186="scratch"),"","Not valid")))</f>
        <v/>
      </c>
      <c r="U186" s="3" t="str">
        <f>IFERROR(VLOOKUP('Open 2'!F186,$AB$3:$AC$7,2,TRUE),"")</f>
        <v/>
      </c>
      <c r="V186" s="7" t="str">
        <f>IFERROR(IF(U186=$V$1,'Open 2'!F186,""),"")</f>
        <v/>
      </c>
      <c r="W186" s="7" t="str">
        <f>IFERROR(IF(U186=$W$1,'Open 2'!F186,""),"")</f>
        <v/>
      </c>
      <c r="X186" s="7" t="str">
        <f>IFERROR(IF(U186=$X$1,'Open 2'!F186,""),"")</f>
        <v/>
      </c>
      <c r="Y186" s="7" t="str">
        <f>IFERROR(IF($U186=$Y$1,'Open 2'!F186,""),"")</f>
        <v/>
      </c>
      <c r="Z186" s="7" t="str">
        <f>IFERROR(IF(U186=$Z$1,'Open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IF(B187="","",Draw!F187)</f>
        <v/>
      </c>
      <c r="B187" s="19" t="str">
        <f>IFERROR(Draw!G187,"")</f>
        <v/>
      </c>
      <c r="C187" s="19" t="str">
        <f>IFERROR(Draw!H187,"")</f>
        <v/>
      </c>
      <c r="D187" s="145"/>
      <c r="E187" s="92">
        <v>1.86E-7</v>
      </c>
      <c r="F187" s="93" t="str">
        <f t="shared" si="3"/>
        <v/>
      </c>
      <c r="G187" s="62" t="str">
        <f>IF(A187="co",VLOOKUP(_xlfn.CONCAT(B187,C187),'Open 1'!S:T,2,FALSE),IF(A187="yco",VLOOKUP(_xlfn.CONCAT(B187,C187),Youth!S:U,2,FALSE),IF(OR(AND(D187&gt;1,D187&lt;1050),D187="nt",D187="",D187="scratch"),"","Not valid")))</f>
        <v/>
      </c>
      <c r="U187" s="3" t="str">
        <f>IFERROR(VLOOKUP('Open 2'!F187,$AB$3:$AC$7,2,TRUE),"")</f>
        <v/>
      </c>
      <c r="V187" s="7" t="str">
        <f>IFERROR(IF(U187=$V$1,'Open 2'!F187,""),"")</f>
        <v/>
      </c>
      <c r="W187" s="7" t="str">
        <f>IFERROR(IF(U187=$W$1,'Open 2'!F187,""),"")</f>
        <v/>
      </c>
      <c r="X187" s="7" t="str">
        <f>IFERROR(IF(U187=$X$1,'Open 2'!F187,""),"")</f>
        <v/>
      </c>
      <c r="Y187" s="7" t="str">
        <f>IFERROR(IF($U187=$Y$1,'Open 2'!F187,""),"")</f>
        <v/>
      </c>
      <c r="Z187" s="7" t="str">
        <f>IFERROR(IF(U187=$Z$1,'Open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IF(B188="","",Draw!F188)</f>
        <v/>
      </c>
      <c r="B188" s="19" t="str">
        <f>IFERROR(Draw!G188,"")</f>
        <v/>
      </c>
      <c r="C188" s="19" t="str">
        <f>IFERROR(Draw!H188,"")</f>
        <v/>
      </c>
      <c r="D188" s="51"/>
      <c r="E188" s="92">
        <v>1.8699999999999999E-7</v>
      </c>
      <c r="F188" s="93" t="str">
        <f t="shared" si="3"/>
        <v/>
      </c>
      <c r="G188" s="62" t="str">
        <f>IF(A188="co",VLOOKUP(_xlfn.CONCAT(B188,C188),'Open 1'!S:T,2,FALSE),IF(A188="yco",VLOOKUP(_xlfn.CONCAT(B188,C188),Youth!S:U,2,FALSE),IF(OR(AND(D188&gt;1,D188&lt;1050),D188="nt",D188="",D188="scratch"),"","Not valid")))</f>
        <v/>
      </c>
      <c r="U188" s="3" t="str">
        <f>IFERROR(VLOOKUP('Open 2'!F188,$AB$3:$AC$7,2,TRUE),"")</f>
        <v/>
      </c>
      <c r="V188" s="7" t="str">
        <f>IFERROR(IF(U188=$V$1,'Open 2'!F188,""),"")</f>
        <v/>
      </c>
      <c r="W188" s="7" t="str">
        <f>IFERROR(IF(U188=$W$1,'Open 2'!F188,""),"")</f>
        <v/>
      </c>
      <c r="X188" s="7" t="str">
        <f>IFERROR(IF(U188=$X$1,'Open 2'!F188,""),"")</f>
        <v/>
      </c>
      <c r="Y188" s="7" t="str">
        <f>IFERROR(IF($U188=$Y$1,'Open 2'!F188,""),"")</f>
        <v/>
      </c>
      <c r="Z188" s="7" t="str">
        <f>IFERROR(IF(U188=$Z$1,'Open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IF(B189="","",Draw!F189)</f>
        <v/>
      </c>
      <c r="B189" s="19" t="str">
        <f>IFERROR(Draw!G189,"")</f>
        <v/>
      </c>
      <c r="C189" s="19" t="str">
        <f>IFERROR(Draw!H189,"")</f>
        <v/>
      </c>
      <c r="D189" s="52"/>
      <c r="E189" s="92">
        <v>1.8799999999999999E-7</v>
      </c>
      <c r="F189" s="93" t="str">
        <f t="shared" si="3"/>
        <v/>
      </c>
      <c r="G189" s="62" t="str">
        <f>IF(A189="co",VLOOKUP(_xlfn.CONCAT(B189,C189),'Open 1'!S:T,2,FALSE),IF(A189="yco",VLOOKUP(_xlfn.CONCAT(B189,C189),Youth!S:U,2,FALSE),IF(OR(AND(D189&gt;1,D189&lt;1050),D189="nt",D189="",D189="scratch"),"","Not valid")))</f>
        <v/>
      </c>
      <c r="U189" s="3" t="str">
        <f>IFERROR(VLOOKUP('Open 2'!F189,$AB$3:$AC$7,2,TRUE),"")</f>
        <v/>
      </c>
      <c r="V189" s="7" t="str">
        <f>IFERROR(IF(U189=$V$1,'Open 2'!F189,""),"")</f>
        <v/>
      </c>
      <c r="W189" s="7" t="str">
        <f>IFERROR(IF(U189=$W$1,'Open 2'!F189,""),"")</f>
        <v/>
      </c>
      <c r="X189" s="7" t="str">
        <f>IFERROR(IF(U189=$X$1,'Open 2'!F189,""),"")</f>
        <v/>
      </c>
      <c r="Y189" s="7" t="str">
        <f>IFERROR(IF($U189=$Y$1,'Open 2'!F189,""),"")</f>
        <v/>
      </c>
      <c r="Z189" s="7" t="str">
        <f>IFERROR(IF(U189=$Z$1,'Open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IF(B190="","",Draw!F190)</f>
        <v/>
      </c>
      <c r="B190" s="19" t="str">
        <f>IFERROR(Draw!G190,"")</f>
        <v/>
      </c>
      <c r="C190" s="19" t="str">
        <f>IFERROR(Draw!H190,"")</f>
        <v/>
      </c>
      <c r="D190" s="52"/>
      <c r="E190" s="92">
        <v>1.8900000000000001E-7</v>
      </c>
      <c r="F190" s="93" t="str">
        <f t="shared" si="3"/>
        <v/>
      </c>
      <c r="G190" s="62" t="str">
        <f>IF(A190="co",VLOOKUP(_xlfn.CONCAT(B190,C190),'Open 1'!S:T,2,FALSE),IF(A190="yco",VLOOKUP(_xlfn.CONCAT(B190,C190),Youth!S:U,2,FALSE),IF(OR(AND(D190&gt;1,D190&lt;1050),D190="nt",D190="",D190="scratch"),"","Not valid")))</f>
        <v/>
      </c>
      <c r="U190" s="3" t="str">
        <f>IFERROR(VLOOKUP('Open 2'!F190,$AB$3:$AC$7,2,TRUE),"")</f>
        <v/>
      </c>
      <c r="V190" s="7" t="str">
        <f>IFERROR(IF(U190=$V$1,'Open 2'!F190,""),"")</f>
        <v/>
      </c>
      <c r="W190" s="7" t="str">
        <f>IFERROR(IF(U190=$W$1,'Open 2'!F190,""),"")</f>
        <v/>
      </c>
      <c r="X190" s="7" t="str">
        <f>IFERROR(IF(U190=$X$1,'Open 2'!F190,""),"")</f>
        <v/>
      </c>
      <c r="Y190" s="7" t="str">
        <f>IFERROR(IF($U190=$Y$1,'Open 2'!F190,""),"")</f>
        <v/>
      </c>
      <c r="Z190" s="7" t="str">
        <f>IFERROR(IF(U190=$Z$1,'Open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IF(B191="","",Draw!F191)</f>
        <v/>
      </c>
      <c r="B191" s="19" t="str">
        <f>IFERROR(Draw!G191,"")</f>
        <v/>
      </c>
      <c r="C191" s="19" t="str">
        <f>IFERROR(Draw!H191,"")</f>
        <v/>
      </c>
      <c r="D191" s="52"/>
      <c r="E191" s="92">
        <v>1.9000000000000001E-7</v>
      </c>
      <c r="F191" s="93" t="str">
        <f t="shared" si="3"/>
        <v/>
      </c>
      <c r="G191" s="62" t="str">
        <f>IF(A191="co",VLOOKUP(_xlfn.CONCAT(B191,C191),'Open 1'!S:T,2,FALSE),IF(A191="yco",VLOOKUP(_xlfn.CONCAT(B191,C191),Youth!S:U,2,FALSE),IF(OR(AND(D191&gt;1,D191&lt;1050),D191="nt",D191="",D191="scratch"),"","Not valid")))</f>
        <v/>
      </c>
      <c r="U191" s="3" t="str">
        <f>IFERROR(VLOOKUP('Open 2'!F191,$AB$3:$AC$7,2,TRUE),"")</f>
        <v/>
      </c>
      <c r="V191" s="7" t="str">
        <f>IFERROR(IF(U191=$V$1,'Open 2'!F191,""),"")</f>
        <v/>
      </c>
      <c r="W191" s="7" t="str">
        <f>IFERROR(IF(U191=$W$1,'Open 2'!F191,""),"")</f>
        <v/>
      </c>
      <c r="X191" s="7" t="str">
        <f>IFERROR(IF(U191=$X$1,'Open 2'!F191,""),"")</f>
        <v/>
      </c>
      <c r="Y191" s="7" t="str">
        <f>IFERROR(IF($U191=$Y$1,'Open 2'!F191,""),"")</f>
        <v/>
      </c>
      <c r="Z191" s="7" t="str">
        <f>IFERROR(IF(U191=$Z$1,'Open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IF(B192="","",Draw!F192)</f>
        <v/>
      </c>
      <c r="B192" s="19" t="str">
        <f>IFERROR(Draw!G192,"")</f>
        <v/>
      </c>
      <c r="C192" s="19" t="str">
        <f>IFERROR(Draw!H192,"")</f>
        <v/>
      </c>
      <c r="D192" s="54"/>
      <c r="E192" s="92">
        <v>1.91E-7</v>
      </c>
      <c r="F192" s="93" t="str">
        <f t="shared" si="3"/>
        <v/>
      </c>
      <c r="G192" s="62" t="str">
        <f>IF(A192="co",VLOOKUP(_xlfn.CONCAT(B192,C192),'Open 1'!S:T,2,FALSE),IF(A192="yco",VLOOKUP(_xlfn.CONCAT(B192,C192),Youth!S:U,2,FALSE),IF(OR(AND(D192&gt;1,D192&lt;1050),D192="nt",D192="",D192="scratch"),"","Not valid")))</f>
        <v/>
      </c>
      <c r="U192" s="3" t="str">
        <f>IFERROR(VLOOKUP('Open 2'!F192,$AB$3:$AC$7,2,TRUE),"")</f>
        <v/>
      </c>
      <c r="V192" s="7" t="str">
        <f>IFERROR(IF(U192=$V$1,'Open 2'!F192,""),"")</f>
        <v/>
      </c>
      <c r="W192" s="7" t="str">
        <f>IFERROR(IF(U192=$W$1,'Open 2'!F192,""),"")</f>
        <v/>
      </c>
      <c r="X192" s="7" t="str">
        <f>IFERROR(IF(U192=$X$1,'Open 2'!F192,""),"")</f>
        <v/>
      </c>
      <c r="Y192" s="7" t="str">
        <f>IFERROR(IF($U192=$Y$1,'Open 2'!F192,""),"")</f>
        <v/>
      </c>
      <c r="Z192" s="7" t="str">
        <f>IFERROR(IF(U192=$Z$1,'Open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IF(B193="","",Draw!F193)</f>
        <v/>
      </c>
      <c r="B193" s="19" t="str">
        <f>IFERROR(Draw!G193,"")</f>
        <v/>
      </c>
      <c r="C193" s="19" t="str">
        <f>IFERROR(Draw!H193,"")</f>
        <v/>
      </c>
      <c r="D193" s="145"/>
      <c r="E193" s="92">
        <v>1.92E-7</v>
      </c>
      <c r="F193" s="93" t="str">
        <f t="shared" si="3"/>
        <v/>
      </c>
      <c r="G193" s="62" t="str">
        <f>IF(A193="co",VLOOKUP(_xlfn.CONCAT(B193,C193),'Open 1'!S:T,2,FALSE),IF(A193="yco",VLOOKUP(_xlfn.CONCAT(B193,C193),Youth!S:U,2,FALSE),IF(OR(AND(D193&gt;1,D193&lt;1050),D193="nt",D193="",D193="scratch"),"","Not valid")))</f>
        <v/>
      </c>
      <c r="U193" s="3" t="str">
        <f>IFERROR(VLOOKUP('Open 2'!F193,$AB$3:$AC$7,2,TRUE),"")</f>
        <v/>
      </c>
      <c r="V193" s="7" t="str">
        <f>IFERROR(IF(U193=$V$1,'Open 2'!F193,""),"")</f>
        <v/>
      </c>
      <c r="W193" s="7" t="str">
        <f>IFERROR(IF(U193=$W$1,'Open 2'!F193,""),"")</f>
        <v/>
      </c>
      <c r="X193" s="7" t="str">
        <f>IFERROR(IF(U193=$X$1,'Open 2'!F193,""),"")</f>
        <v/>
      </c>
      <c r="Y193" s="7" t="str">
        <f>IFERROR(IF($U193=$Y$1,'Open 2'!F193,""),"")</f>
        <v/>
      </c>
      <c r="Z193" s="7" t="str">
        <f>IFERROR(IF(U193=$Z$1,'Open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IF(B194="","",Draw!F194)</f>
        <v/>
      </c>
      <c r="B194" s="19" t="str">
        <f>IFERROR(Draw!G194,"")</f>
        <v/>
      </c>
      <c r="C194" s="19" t="str">
        <f>IFERROR(Draw!H194,"")</f>
        <v/>
      </c>
      <c r="D194" s="51"/>
      <c r="E194" s="92">
        <v>1.9299999999999999E-7</v>
      </c>
      <c r="F194" s="93" t="str">
        <f t="shared" si="3"/>
        <v/>
      </c>
      <c r="G194" s="62" t="str">
        <f>IF(A194="co",VLOOKUP(_xlfn.CONCAT(B194,C194),'Open 1'!S:T,2,FALSE),IF(A194="yco",VLOOKUP(_xlfn.CONCAT(B194,C194),Youth!S:U,2,FALSE),IF(OR(AND(D194&gt;1,D194&lt;1050),D194="nt",D194="",D194="scratch"),"","Not valid")))</f>
        <v/>
      </c>
      <c r="U194" s="3" t="str">
        <f>IFERROR(VLOOKUP('Open 2'!F194,$AB$3:$AC$7,2,TRUE),"")</f>
        <v/>
      </c>
      <c r="V194" s="7" t="str">
        <f>IFERROR(IF(U194=$V$1,'Open 2'!F194,""),"")</f>
        <v/>
      </c>
      <c r="W194" s="7" t="str">
        <f>IFERROR(IF(U194=$W$1,'Open 2'!F194,""),"")</f>
        <v/>
      </c>
      <c r="X194" s="7" t="str">
        <f>IFERROR(IF(U194=$X$1,'Open 2'!F194,""),"")</f>
        <v/>
      </c>
      <c r="Y194" s="7" t="str">
        <f>IFERROR(IF($U194=$Y$1,'Open 2'!F194,""),"")</f>
        <v/>
      </c>
      <c r="Z194" s="7" t="str">
        <f>IFERROR(IF(U194=$Z$1,'Open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IF(B195="","",Draw!F195)</f>
        <v/>
      </c>
      <c r="B195" s="19" t="str">
        <f>IFERROR(Draw!G195,"")</f>
        <v/>
      </c>
      <c r="C195" s="19" t="str">
        <f>IFERROR(Draw!H195,"")</f>
        <v/>
      </c>
      <c r="D195" s="52"/>
      <c r="E195" s="92">
        <v>1.9399999999999999E-7</v>
      </c>
      <c r="F195" s="93" t="str">
        <f t="shared" ref="F195:F258" si="4">IF(D195="scratch",3000+E195,IF(D195="nt",1000+E195,IF((D195+E195)&gt;5,D195+E195,"")))</f>
        <v/>
      </c>
      <c r="G195" s="62" t="str">
        <f>IF(A195="co",VLOOKUP(_xlfn.CONCAT(B195,C195),'Open 1'!S:T,2,FALSE),IF(A195="yco",VLOOKUP(_xlfn.CONCAT(B195,C195),Youth!S:U,2,FALSE),IF(OR(AND(D195&gt;1,D195&lt;1050),D195="nt",D195="",D195="scratch"),"","Not valid")))</f>
        <v/>
      </c>
      <c r="U195" s="3" t="str">
        <f>IFERROR(VLOOKUP('Open 2'!F195,$AB$3:$AC$7,2,TRUE),"")</f>
        <v/>
      </c>
      <c r="V195" s="7" t="str">
        <f>IFERROR(IF(U195=$V$1,'Open 2'!F195,""),"")</f>
        <v/>
      </c>
      <c r="W195" s="7" t="str">
        <f>IFERROR(IF(U195=$W$1,'Open 2'!F195,""),"")</f>
        <v/>
      </c>
      <c r="X195" s="7" t="str">
        <f>IFERROR(IF(U195=$X$1,'Open 2'!F195,""),"")</f>
        <v/>
      </c>
      <c r="Y195" s="7" t="str">
        <f>IFERROR(IF($U195=$Y$1,'Open 2'!F195,""),"")</f>
        <v/>
      </c>
      <c r="Z195" s="7" t="str">
        <f>IFERROR(IF(U195=$Z$1,'Open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IF(B196="","",Draw!F196)</f>
        <v/>
      </c>
      <c r="B196" s="19" t="str">
        <f>IFERROR(Draw!G196,"")</f>
        <v/>
      </c>
      <c r="C196" s="19" t="str">
        <f>IFERROR(Draw!H196,"")</f>
        <v/>
      </c>
      <c r="D196" s="52"/>
      <c r="E196" s="92">
        <v>1.9500000000000001E-7</v>
      </c>
      <c r="F196" s="93" t="str">
        <f t="shared" si="4"/>
        <v/>
      </c>
      <c r="G196" s="62" t="str">
        <f>IF(A196="co",VLOOKUP(_xlfn.CONCAT(B196,C196),'Open 1'!S:T,2,FALSE),IF(A196="yco",VLOOKUP(_xlfn.CONCAT(B196,C196),Youth!S:U,2,FALSE),IF(OR(AND(D196&gt;1,D196&lt;1050),D196="nt",D196="",D196="scratch"),"","Not valid")))</f>
        <v/>
      </c>
      <c r="U196" s="3" t="str">
        <f>IFERROR(VLOOKUP('Open 2'!F196,$AB$3:$AC$7,2,TRUE),"")</f>
        <v/>
      </c>
      <c r="V196" s="7" t="str">
        <f>IFERROR(IF(U196=$V$1,'Open 2'!F196,""),"")</f>
        <v/>
      </c>
      <c r="W196" s="7" t="str">
        <f>IFERROR(IF(U196=$W$1,'Open 2'!F196,""),"")</f>
        <v/>
      </c>
      <c r="X196" s="7" t="str">
        <f>IFERROR(IF(U196=$X$1,'Open 2'!F196,""),"")</f>
        <v/>
      </c>
      <c r="Y196" s="7" t="str">
        <f>IFERROR(IF($U196=$Y$1,'Open 2'!F196,""),"")</f>
        <v/>
      </c>
      <c r="Z196" s="7" t="str">
        <f>IFERROR(IF(U196=$Z$1,'Open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IF(B197="","",Draw!F197)</f>
        <v/>
      </c>
      <c r="B197" s="19" t="str">
        <f>IFERROR(Draw!G197,"")</f>
        <v/>
      </c>
      <c r="C197" s="19" t="str">
        <f>IFERROR(Draw!H197,"")</f>
        <v/>
      </c>
      <c r="D197" s="52"/>
      <c r="E197" s="92">
        <v>1.9600000000000001E-7</v>
      </c>
      <c r="F197" s="93" t="str">
        <f t="shared" si="4"/>
        <v/>
      </c>
      <c r="G197" s="62" t="str">
        <f>IF(A197="co",VLOOKUP(_xlfn.CONCAT(B197,C197),'Open 1'!S:T,2,FALSE),IF(A197="yco",VLOOKUP(_xlfn.CONCAT(B197,C197),Youth!S:U,2,FALSE),IF(OR(AND(D197&gt;1,D197&lt;1050),D197="nt",D197="",D197="scratch"),"","Not valid")))</f>
        <v/>
      </c>
      <c r="U197" s="3" t="str">
        <f>IFERROR(VLOOKUP('Open 2'!F197,$AB$3:$AC$7,2,TRUE),"")</f>
        <v/>
      </c>
      <c r="V197" s="7" t="str">
        <f>IFERROR(IF(U197=$V$1,'Open 2'!F197,""),"")</f>
        <v/>
      </c>
      <c r="W197" s="7" t="str">
        <f>IFERROR(IF(U197=$W$1,'Open 2'!F197,""),"")</f>
        <v/>
      </c>
      <c r="X197" s="7" t="str">
        <f>IFERROR(IF(U197=$X$1,'Open 2'!F197,""),"")</f>
        <v/>
      </c>
      <c r="Y197" s="7" t="str">
        <f>IFERROR(IF($U197=$Y$1,'Open 2'!F197,""),"")</f>
        <v/>
      </c>
      <c r="Z197" s="7" t="str">
        <f>IFERROR(IF(U197=$Z$1,'Open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IF(B198="","",Draw!F198)</f>
        <v/>
      </c>
      <c r="B198" s="19" t="str">
        <f>IFERROR(Draw!G198,"")</f>
        <v/>
      </c>
      <c r="C198" s="19" t="str">
        <f>IFERROR(Draw!H198,"")</f>
        <v/>
      </c>
      <c r="D198" s="54"/>
      <c r="E198" s="92">
        <v>1.97E-7</v>
      </c>
      <c r="F198" s="93" t="str">
        <f t="shared" si="4"/>
        <v/>
      </c>
      <c r="G198" s="62" t="str">
        <f>IF(A198="co",VLOOKUP(_xlfn.CONCAT(B198,C198),'Open 1'!S:T,2,FALSE),IF(A198="yco",VLOOKUP(_xlfn.CONCAT(B198,C198),Youth!S:U,2,FALSE),IF(OR(AND(D198&gt;1,D198&lt;1050),D198="nt",D198="",D198="scratch"),"","Not valid")))</f>
        <v/>
      </c>
      <c r="U198" s="3" t="str">
        <f>IFERROR(VLOOKUP('Open 2'!F198,$AB$3:$AC$7,2,TRUE),"")</f>
        <v/>
      </c>
      <c r="V198" s="7" t="str">
        <f>IFERROR(IF(U198=$V$1,'Open 2'!F198,""),"")</f>
        <v/>
      </c>
      <c r="W198" s="7" t="str">
        <f>IFERROR(IF(U198=$W$1,'Open 2'!F198,""),"")</f>
        <v/>
      </c>
      <c r="X198" s="7" t="str">
        <f>IFERROR(IF(U198=$X$1,'Open 2'!F198,""),"")</f>
        <v/>
      </c>
      <c r="Y198" s="7" t="str">
        <f>IFERROR(IF($U198=$Y$1,'Open 2'!F198,""),"")</f>
        <v/>
      </c>
      <c r="Z198" s="7" t="str">
        <f>IFERROR(IF(U198=$Z$1,'Open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IF(B199="","",Draw!F199)</f>
        <v/>
      </c>
      <c r="B199" s="19" t="str">
        <f>IFERROR(Draw!G199,"")</f>
        <v/>
      </c>
      <c r="C199" s="19" t="str">
        <f>IFERROR(Draw!H199,"")</f>
        <v/>
      </c>
      <c r="D199" s="145"/>
      <c r="E199" s="92">
        <v>1.98E-7</v>
      </c>
      <c r="F199" s="93" t="str">
        <f t="shared" si="4"/>
        <v/>
      </c>
      <c r="G199" s="62" t="str">
        <f>IF(A199="co",VLOOKUP(_xlfn.CONCAT(B199,C199),'Open 1'!S:T,2,FALSE),IF(A199="yco",VLOOKUP(_xlfn.CONCAT(B199,C199),Youth!S:U,2,FALSE),IF(OR(AND(D199&gt;1,D199&lt;1050),D199="nt",D199="",D199="scratch"),"","Not valid")))</f>
        <v/>
      </c>
      <c r="U199" s="3" t="str">
        <f>IFERROR(VLOOKUP('Open 2'!F199,$AB$3:$AC$7,2,TRUE),"")</f>
        <v/>
      </c>
      <c r="V199" s="7" t="str">
        <f>IFERROR(IF(U199=$V$1,'Open 2'!F199,""),"")</f>
        <v/>
      </c>
      <c r="W199" s="7" t="str">
        <f>IFERROR(IF(U199=$W$1,'Open 2'!F199,""),"")</f>
        <v/>
      </c>
      <c r="X199" s="7" t="str">
        <f>IFERROR(IF(U199=$X$1,'Open 2'!F199,""),"")</f>
        <v/>
      </c>
      <c r="Y199" s="7" t="str">
        <f>IFERROR(IF($U199=$Y$1,'Open 2'!F199,""),"")</f>
        <v/>
      </c>
      <c r="Z199" s="7" t="str">
        <f>IFERROR(IF(U199=$Z$1,'Open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IF(B200="","",Draw!F200)</f>
        <v/>
      </c>
      <c r="B200" s="19" t="str">
        <f>IFERROR(Draw!G200,"")</f>
        <v/>
      </c>
      <c r="C200" s="19" t="str">
        <f>IFERROR(Draw!H200,"")</f>
        <v/>
      </c>
      <c r="D200" s="143"/>
      <c r="E200" s="92">
        <v>1.99E-7</v>
      </c>
      <c r="F200" s="93" t="str">
        <f t="shared" si="4"/>
        <v/>
      </c>
      <c r="G200" s="62" t="str">
        <f>IF(A200="co",VLOOKUP(_xlfn.CONCAT(B200,C200),'Open 1'!S:T,2,FALSE),IF(A200="yco",VLOOKUP(_xlfn.CONCAT(B200,C200),Youth!S:U,2,FALSE),IF(OR(AND(D200&gt;1,D200&lt;1050),D200="nt",D200="",D200="scratch"),"","Not valid")))</f>
        <v/>
      </c>
      <c r="U200" s="3" t="str">
        <f>IFERROR(VLOOKUP('Open 2'!F200,$AB$3:$AC$7,2,TRUE),"")</f>
        <v/>
      </c>
      <c r="V200" s="7" t="str">
        <f>IFERROR(IF(U200=$V$1,'Open 2'!F200,""),"")</f>
        <v/>
      </c>
      <c r="W200" s="7" t="str">
        <f>IFERROR(IF(U200=$W$1,'Open 2'!F200,""),"")</f>
        <v/>
      </c>
      <c r="X200" s="7" t="str">
        <f>IFERROR(IF(U200=$X$1,'Open 2'!F200,""),"")</f>
        <v/>
      </c>
      <c r="Y200" s="7" t="str">
        <f>IFERROR(IF($U200=$Y$1,'Open 2'!F200,""),"")</f>
        <v/>
      </c>
      <c r="Z200" s="7" t="str">
        <f>IFERROR(IF(U200=$Z$1,'Open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IF(B201="","",Draw!F201)</f>
        <v/>
      </c>
      <c r="B201" s="19" t="str">
        <f>IFERROR(Draw!G201,"")</f>
        <v/>
      </c>
      <c r="C201" s="19" t="str">
        <f>IFERROR(Draw!H201,"")</f>
        <v/>
      </c>
      <c r="D201" s="52"/>
      <c r="E201" s="92">
        <v>1.9999999999999999E-7</v>
      </c>
      <c r="F201" s="93" t="str">
        <f t="shared" si="4"/>
        <v/>
      </c>
      <c r="G201" s="62" t="str">
        <f>IF(A201="co",VLOOKUP(_xlfn.CONCAT(B201,C201),'Open 1'!S:T,2,FALSE),IF(A201="yco",VLOOKUP(_xlfn.CONCAT(B201,C201),Youth!S:U,2,FALSE),IF(OR(AND(D201&gt;1,D201&lt;1050),D201="nt",D201="",D201="scratch"),"","Not valid")))</f>
        <v/>
      </c>
      <c r="U201" s="3" t="str">
        <f>IFERROR(VLOOKUP('Open 2'!F201,$AB$3:$AC$7,2,TRUE),"")</f>
        <v/>
      </c>
      <c r="V201" s="7" t="str">
        <f>IFERROR(IF(U201=$V$1,'Open 2'!F201,""),"")</f>
        <v/>
      </c>
      <c r="W201" s="7" t="str">
        <f>IFERROR(IF(U201=$W$1,'Open 2'!F201,""),"")</f>
        <v/>
      </c>
      <c r="X201" s="7" t="str">
        <f>IFERROR(IF(U201=$X$1,'Open 2'!F201,""),"")</f>
        <v/>
      </c>
      <c r="Y201" s="7" t="str">
        <f>IFERROR(IF($U201=$Y$1,'Open 2'!F201,""),"")</f>
        <v/>
      </c>
      <c r="Z201" s="7" t="str">
        <f>IFERROR(IF(U201=$Z$1,'Open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IF(B202="","",Draw!F202)</f>
        <v/>
      </c>
      <c r="B202" s="19" t="str">
        <f>IFERROR(Draw!G202,"")</f>
        <v/>
      </c>
      <c r="C202" s="19" t="str">
        <f>IFERROR(Draw!H202,"")</f>
        <v/>
      </c>
      <c r="D202" s="51"/>
      <c r="E202" s="92">
        <v>2.0100000000000001E-7</v>
      </c>
      <c r="F202" s="93" t="str">
        <f t="shared" si="4"/>
        <v/>
      </c>
      <c r="G202" s="62" t="str">
        <f>IF(A202="co",VLOOKUP(_xlfn.CONCAT(B202,C202),'Open 1'!S:T,2,FALSE),IF(A202="yco",VLOOKUP(_xlfn.CONCAT(B202,C202),Youth!S:U,2,FALSE),IF(OR(AND(D202&gt;1,D202&lt;1050),D202="nt",D202="",D202="scratch"),"","Not valid")))</f>
        <v/>
      </c>
      <c r="U202" s="3" t="str">
        <f>IFERROR(VLOOKUP('Open 2'!F202,$AB$3:$AC$7,2,TRUE),"")</f>
        <v/>
      </c>
      <c r="V202" s="7" t="str">
        <f>IFERROR(IF(U202=$V$1,'Open 2'!F202,""),"")</f>
        <v/>
      </c>
      <c r="W202" s="7" t="str">
        <f>IFERROR(IF(U202=$W$1,'Open 2'!F202,""),"")</f>
        <v/>
      </c>
      <c r="X202" s="7" t="str">
        <f>IFERROR(IF(U202=$X$1,'Open 2'!F202,""),"")</f>
        <v/>
      </c>
      <c r="Y202" s="7" t="str">
        <f>IFERROR(IF($U202=$Y$1,'Open 2'!F202,""),"")</f>
        <v/>
      </c>
      <c r="Z202" s="7" t="str">
        <f>IFERROR(IF(U202=$Z$1,'Open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IF(B203="","",Draw!F203)</f>
        <v/>
      </c>
      <c r="B203" s="19" t="str">
        <f>IFERROR(Draw!G203,"")</f>
        <v/>
      </c>
      <c r="C203" s="19" t="str">
        <f>IFERROR(Draw!H203,"")</f>
        <v/>
      </c>
      <c r="D203" s="52"/>
      <c r="E203" s="92">
        <v>2.0200000000000001E-7</v>
      </c>
      <c r="F203" s="93" t="str">
        <f t="shared" si="4"/>
        <v/>
      </c>
      <c r="G203" s="62" t="str">
        <f>IF(A203="co",VLOOKUP(_xlfn.CONCAT(B203,C203),'Open 1'!S:T,2,FALSE),IF(A203="yco",VLOOKUP(_xlfn.CONCAT(B203,C203),Youth!S:U,2,FALSE),IF(OR(AND(D203&gt;1,D203&lt;1050),D203="nt",D203="",D203="scratch"),"","Not valid")))</f>
        <v/>
      </c>
      <c r="U203" s="3" t="str">
        <f>IFERROR(VLOOKUP('Open 2'!F203,$AB$3:$AC$7,2,TRUE),"")</f>
        <v/>
      </c>
      <c r="V203" s="7" t="str">
        <f>IFERROR(IF(U203=$V$1,'Open 2'!F203,""),"")</f>
        <v/>
      </c>
      <c r="W203" s="7" t="str">
        <f>IFERROR(IF(U203=$W$1,'Open 2'!F203,""),"")</f>
        <v/>
      </c>
      <c r="X203" s="7" t="str">
        <f>IFERROR(IF(U203=$X$1,'Open 2'!F203,""),"")</f>
        <v/>
      </c>
      <c r="Y203" s="7" t="str">
        <f>IFERROR(IF($U203=$Y$1,'Open 2'!F203,""),"")</f>
        <v/>
      </c>
      <c r="Z203" s="7" t="str">
        <f>IFERROR(IF(U203=$Z$1,'Open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IF(B204="","",Draw!F204)</f>
        <v/>
      </c>
      <c r="B204" s="19" t="str">
        <f>IFERROR(Draw!G204,"")</f>
        <v/>
      </c>
      <c r="C204" s="19" t="str">
        <f>IFERROR(Draw!H204,"")</f>
        <v/>
      </c>
      <c r="D204" s="54"/>
      <c r="E204" s="92">
        <v>2.03E-7</v>
      </c>
      <c r="F204" s="93" t="str">
        <f t="shared" si="4"/>
        <v/>
      </c>
      <c r="G204" s="62" t="str">
        <f>IF(A204="co",VLOOKUP(_xlfn.CONCAT(B204,C204),'Open 1'!S:T,2,FALSE),IF(A204="yco",VLOOKUP(_xlfn.CONCAT(B204,C204),Youth!S:U,2,FALSE),IF(OR(AND(D204&gt;1,D204&lt;1050),D204="nt",D204="",D204="scratch"),"","Not valid")))</f>
        <v/>
      </c>
      <c r="U204" s="3" t="str">
        <f>IFERROR(VLOOKUP('Open 2'!F204,$AB$3:$AC$7,2,TRUE),"")</f>
        <v/>
      </c>
      <c r="V204" s="7" t="str">
        <f>IFERROR(IF(U204=$V$1,'Open 2'!F204,""),"")</f>
        <v/>
      </c>
      <c r="W204" s="7" t="str">
        <f>IFERROR(IF(U204=$W$1,'Open 2'!F204,""),"")</f>
        <v/>
      </c>
      <c r="X204" s="7" t="str">
        <f>IFERROR(IF(U204=$X$1,'Open 2'!F204,""),"")</f>
        <v/>
      </c>
      <c r="Y204" s="7" t="str">
        <f>IFERROR(IF($U204=$Y$1,'Open 2'!F204,""),"")</f>
        <v/>
      </c>
      <c r="Z204" s="7" t="str">
        <f>IFERROR(IF(U204=$Z$1,'Open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IF(B205="","",Draw!F205)</f>
        <v/>
      </c>
      <c r="B205" s="19" t="str">
        <f>IFERROR(Draw!G205,"")</f>
        <v/>
      </c>
      <c r="C205" s="19" t="str">
        <f>IFERROR(Draw!H205,"")</f>
        <v/>
      </c>
      <c r="D205" s="145"/>
      <c r="E205" s="92">
        <v>2.04E-7</v>
      </c>
      <c r="F205" s="93" t="str">
        <f t="shared" si="4"/>
        <v/>
      </c>
      <c r="G205" s="62" t="str">
        <f>IF(A205="co",VLOOKUP(_xlfn.CONCAT(B205,C205),'Open 1'!S:T,2,FALSE),IF(A205="yco",VLOOKUP(_xlfn.CONCAT(B205,C205),Youth!S:U,2,FALSE),IF(OR(AND(D205&gt;1,D205&lt;1050),D205="nt",D205="",D205="scratch"),"","Not valid")))</f>
        <v/>
      </c>
      <c r="U205" s="3" t="str">
        <f>IFERROR(VLOOKUP('Open 2'!F205,$AB$3:$AC$7,2,TRUE),"")</f>
        <v/>
      </c>
      <c r="V205" s="7" t="str">
        <f>IFERROR(IF(U205=$V$1,'Open 2'!F205,""),"")</f>
        <v/>
      </c>
      <c r="W205" s="7" t="str">
        <f>IFERROR(IF(U205=$W$1,'Open 2'!F205,""),"")</f>
        <v/>
      </c>
      <c r="X205" s="7" t="str">
        <f>IFERROR(IF(U205=$X$1,'Open 2'!F205,""),"")</f>
        <v/>
      </c>
      <c r="Y205" s="7" t="str">
        <f>IFERROR(IF($U205=$Y$1,'Open 2'!F205,""),"")</f>
        <v/>
      </c>
      <c r="Z205" s="7" t="str">
        <f>IFERROR(IF(U205=$Z$1,'Open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IF(B206="","",Draw!F206)</f>
        <v/>
      </c>
      <c r="B206" s="19" t="str">
        <f>IFERROR(Draw!G206,"")</f>
        <v/>
      </c>
      <c r="C206" s="19" t="str">
        <f>IFERROR(Draw!H206,"")</f>
        <v/>
      </c>
      <c r="D206" s="51"/>
      <c r="E206" s="92">
        <v>2.05E-7</v>
      </c>
      <c r="F206" s="93" t="str">
        <f t="shared" si="4"/>
        <v/>
      </c>
      <c r="G206" s="62" t="str">
        <f>IF(A206="co",VLOOKUP(_xlfn.CONCAT(B206,C206),'Open 1'!S:T,2,FALSE),IF(A206="yco",VLOOKUP(_xlfn.CONCAT(B206,C206),Youth!S:U,2,FALSE),IF(OR(AND(D206&gt;1,D206&lt;1050),D206="nt",D206="",D206="scratch"),"","Not valid")))</f>
        <v/>
      </c>
      <c r="U206" s="3" t="str">
        <f>IFERROR(VLOOKUP('Open 2'!F206,$AB$3:$AC$7,2,TRUE),"")</f>
        <v/>
      </c>
      <c r="V206" s="7" t="str">
        <f>IFERROR(IF(U206=$V$1,'Open 2'!F206,""),"")</f>
        <v/>
      </c>
      <c r="W206" s="7" t="str">
        <f>IFERROR(IF(U206=$W$1,'Open 2'!F206,""),"")</f>
        <v/>
      </c>
      <c r="X206" s="7" t="str">
        <f>IFERROR(IF(U206=$X$1,'Open 2'!F206,""),"")</f>
        <v/>
      </c>
      <c r="Y206" s="7" t="str">
        <f>IFERROR(IF($U206=$Y$1,'Open 2'!F206,""),"")</f>
        <v/>
      </c>
      <c r="Z206" s="7" t="str">
        <f>IFERROR(IF(U206=$Z$1,'Open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IF(B207="","",Draw!F207)</f>
        <v/>
      </c>
      <c r="B207" s="19" t="str">
        <f>IFERROR(Draw!G207,"")</f>
        <v/>
      </c>
      <c r="C207" s="19" t="str">
        <f>IFERROR(Draw!H207,"")</f>
        <v/>
      </c>
      <c r="D207" s="52"/>
      <c r="E207" s="92">
        <v>2.0599999999999999E-7</v>
      </c>
      <c r="F207" s="93" t="str">
        <f t="shared" si="4"/>
        <v/>
      </c>
      <c r="G207" s="62" t="str">
        <f>IF(A207="co",VLOOKUP(_xlfn.CONCAT(B207,C207),'Open 1'!S:T,2,FALSE),IF(A207="yco",VLOOKUP(_xlfn.CONCAT(B207,C207),Youth!S:U,2,FALSE),IF(OR(AND(D207&gt;1,D207&lt;1050),D207="nt",D207="",D207="scratch"),"","Not valid")))</f>
        <v/>
      </c>
      <c r="U207" s="3" t="str">
        <f>IFERROR(VLOOKUP('Open 2'!F207,$AB$3:$AC$7,2,TRUE),"")</f>
        <v/>
      </c>
      <c r="V207" s="7" t="str">
        <f>IFERROR(IF(U207=$V$1,'Open 2'!F207,""),"")</f>
        <v/>
      </c>
      <c r="W207" s="7" t="str">
        <f>IFERROR(IF(U207=$W$1,'Open 2'!F207,""),"")</f>
        <v/>
      </c>
      <c r="X207" s="7" t="str">
        <f>IFERROR(IF(U207=$X$1,'Open 2'!F207,""),"")</f>
        <v/>
      </c>
      <c r="Y207" s="7" t="str">
        <f>IFERROR(IF($U207=$Y$1,'Open 2'!F207,""),"")</f>
        <v/>
      </c>
      <c r="Z207" s="7" t="str">
        <f>IFERROR(IF(U207=$Z$1,'Open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IF(B208="","",Draw!F208)</f>
        <v/>
      </c>
      <c r="B208" s="19" t="str">
        <f>IFERROR(Draw!G208,"")</f>
        <v/>
      </c>
      <c r="C208" s="19" t="str">
        <f>IFERROR(Draw!H208,"")</f>
        <v/>
      </c>
      <c r="D208" s="54"/>
      <c r="E208" s="92">
        <v>2.0699999999999999E-7</v>
      </c>
      <c r="F208" s="93" t="str">
        <f t="shared" si="4"/>
        <v/>
      </c>
      <c r="G208" s="62" t="str">
        <f>IF(A208="co",VLOOKUP(_xlfn.CONCAT(B208,C208),'Open 1'!S:T,2,FALSE),IF(A208="yco",VLOOKUP(_xlfn.CONCAT(B208,C208),Youth!S:U,2,FALSE),IF(OR(AND(D208&gt;1,D208&lt;1050),D208="nt",D208="",D208="scratch"),"","Not valid")))</f>
        <v/>
      </c>
      <c r="U208" s="3" t="str">
        <f>IFERROR(VLOOKUP('Open 2'!F208,$AB$3:$AC$7,2,TRUE),"")</f>
        <v/>
      </c>
      <c r="V208" s="7" t="str">
        <f>IFERROR(IF(U208=$V$1,'Open 2'!F208,""),"")</f>
        <v/>
      </c>
      <c r="W208" s="7" t="str">
        <f>IFERROR(IF(U208=$W$1,'Open 2'!F208,""),"")</f>
        <v/>
      </c>
      <c r="X208" s="7" t="str">
        <f>IFERROR(IF(U208=$X$1,'Open 2'!F208,""),"")</f>
        <v/>
      </c>
      <c r="Y208" s="7" t="str">
        <f>IFERROR(IF($U208=$Y$1,'Open 2'!F208,""),"")</f>
        <v/>
      </c>
      <c r="Z208" s="7" t="str">
        <f>IFERROR(IF(U208=$Z$1,'Open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IF(B209="","",Draw!F209)</f>
        <v/>
      </c>
      <c r="B209" s="19" t="str">
        <f>IFERROR(Draw!G209,"")</f>
        <v/>
      </c>
      <c r="C209" s="19" t="str">
        <f>IFERROR(Draw!H209,"")</f>
        <v/>
      </c>
      <c r="D209" s="52"/>
      <c r="E209" s="92">
        <v>2.0800000000000001E-7</v>
      </c>
      <c r="F209" s="93" t="str">
        <f t="shared" si="4"/>
        <v/>
      </c>
      <c r="G209" s="62" t="str">
        <f>IF(A209="co",VLOOKUP(_xlfn.CONCAT(B209,C209),'Open 1'!S:T,2,FALSE),IF(A209="yco",VLOOKUP(_xlfn.CONCAT(B209,C209),Youth!S:U,2,FALSE),IF(OR(AND(D209&gt;1,D209&lt;1050),D209="nt",D209="",D209="scratch"),"","Not valid")))</f>
        <v/>
      </c>
      <c r="U209" s="3" t="str">
        <f>IFERROR(VLOOKUP('Open 2'!F209,$AB$3:$AC$7,2,TRUE),"")</f>
        <v/>
      </c>
      <c r="V209" s="7" t="str">
        <f>IFERROR(IF(U209=$V$1,'Open 2'!F209,""),"")</f>
        <v/>
      </c>
      <c r="W209" s="7" t="str">
        <f>IFERROR(IF(U209=$W$1,'Open 2'!F209,""),"")</f>
        <v/>
      </c>
      <c r="X209" s="7" t="str">
        <f>IFERROR(IF(U209=$X$1,'Open 2'!F209,""),"")</f>
        <v/>
      </c>
      <c r="Y209" s="7" t="str">
        <f>IFERROR(IF($U209=$Y$1,'Open 2'!F209,""),"")</f>
        <v/>
      </c>
      <c r="Z209" s="7" t="str">
        <f>IFERROR(IF(U209=$Z$1,'Open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IF(B210="","",Draw!F210)</f>
        <v/>
      </c>
      <c r="B210" s="19" t="str">
        <f>IFERROR(Draw!G210,"")</f>
        <v/>
      </c>
      <c r="C210" s="19" t="str">
        <f>IFERROR(Draw!H210,"")</f>
        <v/>
      </c>
      <c r="D210" s="169"/>
      <c r="E210" s="92">
        <v>2.0900000000000001E-7</v>
      </c>
      <c r="F210" s="93" t="str">
        <f t="shared" si="4"/>
        <v/>
      </c>
      <c r="G210" s="62" t="str">
        <f>IF(A210="co",VLOOKUP(_xlfn.CONCAT(B210,C210),'Open 1'!S:T,2,FALSE),IF(A210="yco",VLOOKUP(_xlfn.CONCAT(B210,C210),Youth!S:U,2,FALSE),IF(OR(AND(D210&gt;1,D210&lt;1050),D210="nt",D210="",D210="scratch"),"","Not valid")))</f>
        <v/>
      </c>
      <c r="U210" s="3" t="str">
        <f>IFERROR(VLOOKUP('Open 2'!F210,$AB$3:$AC$7,2,TRUE),"")</f>
        <v/>
      </c>
      <c r="V210" s="7" t="str">
        <f>IFERROR(IF(U210=$V$1,'Open 2'!F210,""),"")</f>
        <v/>
      </c>
      <c r="W210" s="7" t="str">
        <f>IFERROR(IF(U210=$W$1,'Open 2'!F210,""),"")</f>
        <v/>
      </c>
      <c r="X210" s="7" t="str">
        <f>IFERROR(IF(U210=$X$1,'Open 2'!F210,""),"")</f>
        <v/>
      </c>
      <c r="Y210" s="7" t="str">
        <f>IFERROR(IF($U210=$Y$1,'Open 2'!F210,""),"")</f>
        <v/>
      </c>
      <c r="Z210" s="7" t="str">
        <f>IFERROR(IF(U210=$Z$1,'Open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IF(B211="","",Draw!F211)</f>
        <v/>
      </c>
      <c r="B211" s="19" t="str">
        <f>IFERROR(Draw!G211,"")</f>
        <v/>
      </c>
      <c r="C211" s="19" t="str">
        <f>IFERROR(Draw!H211,"")</f>
        <v/>
      </c>
      <c r="D211" s="145"/>
      <c r="E211" s="92">
        <v>2.1E-7</v>
      </c>
      <c r="F211" s="93" t="str">
        <f t="shared" si="4"/>
        <v/>
      </c>
      <c r="G211" s="62" t="str">
        <f>IF(A211="co",VLOOKUP(_xlfn.CONCAT(B211,C211),'Open 1'!S:T,2,FALSE),IF(A211="yco",VLOOKUP(_xlfn.CONCAT(B211,C211),Youth!S:U,2,FALSE),IF(OR(AND(D211&gt;1,D211&lt;1050),D211="nt",D211="",D211="scratch"),"","Not valid")))</f>
        <v/>
      </c>
      <c r="U211" s="3" t="str">
        <f>IFERROR(VLOOKUP('Open 2'!F211,$AB$3:$AC$7,2,TRUE),"")</f>
        <v/>
      </c>
      <c r="V211" s="7" t="str">
        <f>IFERROR(IF(U211=$V$1,'Open 2'!F211,""),"")</f>
        <v/>
      </c>
      <c r="W211" s="7" t="str">
        <f>IFERROR(IF(U211=$W$1,'Open 2'!F211,""),"")</f>
        <v/>
      </c>
      <c r="X211" s="7" t="str">
        <f>IFERROR(IF(U211=$X$1,'Open 2'!F211,""),"")</f>
        <v/>
      </c>
      <c r="Y211" s="7" t="str">
        <f>IFERROR(IF($U211=$Y$1,'Open 2'!F211,""),"")</f>
        <v/>
      </c>
      <c r="Z211" s="7" t="str">
        <f>IFERROR(IF(U211=$Z$1,'Open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IF(B212="","",Draw!F212)</f>
        <v/>
      </c>
      <c r="B212" s="19" t="str">
        <f>IFERROR(Draw!G212,"")</f>
        <v/>
      </c>
      <c r="C212" s="19" t="str">
        <f>IFERROR(Draw!H212,"")</f>
        <v/>
      </c>
      <c r="D212" s="51"/>
      <c r="E212" s="92">
        <v>2.11E-7</v>
      </c>
      <c r="F212" s="93" t="str">
        <f t="shared" si="4"/>
        <v/>
      </c>
      <c r="G212" s="62" t="str">
        <f>IF(A212="co",VLOOKUP(_xlfn.CONCAT(B212,C212),'Open 1'!S:T,2,FALSE),IF(A212="yco",VLOOKUP(_xlfn.CONCAT(B212,C212),Youth!S:U,2,FALSE),IF(OR(AND(D212&gt;1,D212&lt;1050),D212="nt",D212="",D212="scratch"),"","Not valid")))</f>
        <v/>
      </c>
      <c r="U212" s="3" t="str">
        <f>IFERROR(VLOOKUP('Open 2'!F212,$AB$3:$AC$7,2,TRUE),"")</f>
        <v/>
      </c>
      <c r="V212" s="7" t="str">
        <f>IFERROR(IF(U212=$V$1,'Open 2'!F212,""),"")</f>
        <v/>
      </c>
      <c r="W212" s="7" t="str">
        <f>IFERROR(IF(U212=$W$1,'Open 2'!F212,""),"")</f>
        <v/>
      </c>
      <c r="X212" s="7" t="str">
        <f>IFERROR(IF(U212=$X$1,'Open 2'!F212,""),"")</f>
        <v/>
      </c>
      <c r="Y212" s="7" t="str">
        <f>IFERROR(IF($U212=$Y$1,'Open 2'!F212,""),"")</f>
        <v/>
      </c>
      <c r="Z212" s="7" t="str">
        <f>IFERROR(IF(U212=$Z$1,'Open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IF(B213="","",Draw!F213)</f>
        <v/>
      </c>
      <c r="B213" s="19" t="str">
        <f>IFERROR(Draw!G213,"")</f>
        <v/>
      </c>
      <c r="C213" s="19" t="str">
        <f>IFERROR(Draw!H213,"")</f>
        <v/>
      </c>
      <c r="D213" s="52"/>
      <c r="E213" s="92">
        <v>2.1199999999999999E-7</v>
      </c>
      <c r="F213" s="93" t="str">
        <f t="shared" si="4"/>
        <v/>
      </c>
      <c r="G213" s="62" t="str">
        <f>IF(A213="co",VLOOKUP(_xlfn.CONCAT(B213,C213),'Open 1'!S:T,2,FALSE),IF(A213="yco",VLOOKUP(_xlfn.CONCAT(B213,C213),Youth!S:U,2,FALSE),IF(OR(AND(D213&gt;1,D213&lt;1050),D213="nt",D213="",D213="scratch"),"","Not valid")))</f>
        <v/>
      </c>
      <c r="U213" s="3" t="str">
        <f>IFERROR(VLOOKUP('Open 2'!F213,$AB$3:$AC$7,2,TRUE),"")</f>
        <v/>
      </c>
      <c r="V213" s="7" t="str">
        <f>IFERROR(IF(U213=$V$1,'Open 2'!F213,""),"")</f>
        <v/>
      </c>
      <c r="W213" s="7" t="str">
        <f>IFERROR(IF(U213=$W$1,'Open 2'!F213,""),"")</f>
        <v/>
      </c>
      <c r="X213" s="7" t="str">
        <f>IFERROR(IF(U213=$X$1,'Open 2'!F213,""),"")</f>
        <v/>
      </c>
      <c r="Y213" s="7" t="str">
        <f>IFERROR(IF($U213=$Y$1,'Open 2'!F213,""),"")</f>
        <v/>
      </c>
      <c r="Z213" s="7" t="str">
        <f>IFERROR(IF(U213=$Z$1,'Open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IF(B214="","",Draw!F214)</f>
        <v/>
      </c>
      <c r="B214" s="19" t="str">
        <f>IFERROR(Draw!G214,"")</f>
        <v/>
      </c>
      <c r="C214" s="19" t="str">
        <f>IFERROR(Draw!H214,"")</f>
        <v/>
      </c>
      <c r="D214" s="52"/>
      <c r="E214" s="92">
        <v>2.1299999999999999E-7</v>
      </c>
      <c r="F214" s="93" t="str">
        <f t="shared" si="4"/>
        <v/>
      </c>
      <c r="G214" s="62" t="str">
        <f>IF(A214="co",VLOOKUP(_xlfn.CONCAT(B214,C214),'Open 1'!S:T,2,FALSE),IF(A214="yco",VLOOKUP(_xlfn.CONCAT(B214,C214),Youth!S:U,2,FALSE),IF(OR(AND(D214&gt;1,D214&lt;1050),D214="nt",D214="",D214="scratch"),"","Not valid")))</f>
        <v/>
      </c>
      <c r="U214" s="3" t="str">
        <f>IFERROR(VLOOKUP('Open 2'!F214,$AB$3:$AC$7,2,TRUE),"")</f>
        <v/>
      </c>
      <c r="V214" s="7" t="str">
        <f>IFERROR(IF(U214=$V$1,'Open 2'!F214,""),"")</f>
        <v/>
      </c>
      <c r="W214" s="7" t="str">
        <f>IFERROR(IF(U214=$W$1,'Open 2'!F214,""),"")</f>
        <v/>
      </c>
      <c r="X214" s="7" t="str">
        <f>IFERROR(IF(U214=$X$1,'Open 2'!F214,""),"")</f>
        <v/>
      </c>
      <c r="Y214" s="7" t="str">
        <f>IFERROR(IF($U214=$Y$1,'Open 2'!F214,""),"")</f>
        <v/>
      </c>
      <c r="Z214" s="7" t="str">
        <f>IFERROR(IF(U214=$Z$1,'Open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IF(B215="","",Draw!F215)</f>
        <v/>
      </c>
      <c r="B215" s="19" t="str">
        <f>IFERROR(Draw!G215,"")</f>
        <v/>
      </c>
      <c r="C215" s="19" t="str">
        <f>IFERROR(Draw!H215,"")</f>
        <v/>
      </c>
      <c r="D215" s="52"/>
      <c r="E215" s="92">
        <v>2.1400000000000001E-7</v>
      </c>
      <c r="F215" s="93" t="str">
        <f t="shared" si="4"/>
        <v/>
      </c>
      <c r="G215" s="62" t="str">
        <f>IF(A215="co",VLOOKUP(_xlfn.CONCAT(B215,C215),'Open 1'!S:T,2,FALSE),IF(A215="yco",VLOOKUP(_xlfn.CONCAT(B215,C215),Youth!S:U,2,FALSE),IF(OR(AND(D215&gt;1,D215&lt;1050),D215="nt",D215="",D215="scratch"),"","Not valid")))</f>
        <v/>
      </c>
      <c r="U215" s="3" t="str">
        <f>IFERROR(VLOOKUP('Open 2'!F215,$AB$3:$AC$7,2,TRUE),"")</f>
        <v/>
      </c>
      <c r="V215" s="7" t="str">
        <f>IFERROR(IF(U215=$V$1,'Open 2'!F215,""),"")</f>
        <v/>
      </c>
      <c r="W215" s="7" t="str">
        <f>IFERROR(IF(U215=$W$1,'Open 2'!F215,""),"")</f>
        <v/>
      </c>
      <c r="X215" s="7" t="str">
        <f>IFERROR(IF(U215=$X$1,'Open 2'!F215,""),"")</f>
        <v/>
      </c>
      <c r="Y215" s="7" t="str">
        <f>IFERROR(IF($U215=$Y$1,'Open 2'!F215,""),"")</f>
        <v/>
      </c>
      <c r="Z215" s="7" t="str">
        <f>IFERROR(IF(U215=$Z$1,'Open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IF(B216="","",Draw!F216)</f>
        <v/>
      </c>
      <c r="B216" s="19" t="str">
        <f>IFERROR(Draw!G216,"")</f>
        <v/>
      </c>
      <c r="C216" s="19" t="str">
        <f>IFERROR(Draw!H216,"")</f>
        <v/>
      </c>
      <c r="D216" s="54"/>
      <c r="E216" s="92">
        <v>2.1500000000000001E-7</v>
      </c>
      <c r="F216" s="93" t="str">
        <f t="shared" si="4"/>
        <v/>
      </c>
      <c r="G216" s="62" t="str">
        <f>IF(A216="co",VLOOKUP(_xlfn.CONCAT(B216,C216),'Open 1'!S:T,2,FALSE),IF(A216="yco",VLOOKUP(_xlfn.CONCAT(B216,C216),Youth!S:U,2,FALSE),IF(OR(AND(D216&gt;1,D216&lt;1050),D216="nt",D216="",D216="scratch"),"","Not valid")))</f>
        <v/>
      </c>
      <c r="U216" s="3" t="str">
        <f>IFERROR(VLOOKUP('Open 2'!F216,$AB$3:$AC$7,2,TRUE),"")</f>
        <v/>
      </c>
      <c r="V216" s="7" t="str">
        <f>IFERROR(IF(U216=$V$1,'Open 2'!F216,""),"")</f>
        <v/>
      </c>
      <c r="W216" s="7" t="str">
        <f>IFERROR(IF(U216=$W$1,'Open 2'!F216,""),"")</f>
        <v/>
      </c>
      <c r="X216" s="7" t="str">
        <f>IFERROR(IF(U216=$X$1,'Open 2'!F216,""),"")</f>
        <v/>
      </c>
      <c r="Y216" s="7" t="str">
        <f>IFERROR(IF($U216=$Y$1,'Open 2'!F216,""),"")</f>
        <v/>
      </c>
      <c r="Z216" s="7" t="str">
        <f>IFERROR(IF(U216=$Z$1,'Open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IF(B217="","",Draw!F217)</f>
        <v/>
      </c>
      <c r="B217" s="19" t="str">
        <f>IFERROR(Draw!G217,"")</f>
        <v/>
      </c>
      <c r="C217" s="19" t="str">
        <f>IFERROR(Draw!H217,"")</f>
        <v/>
      </c>
      <c r="D217" s="145"/>
      <c r="E217" s="92">
        <v>2.16E-7</v>
      </c>
      <c r="F217" s="93" t="str">
        <f t="shared" si="4"/>
        <v/>
      </c>
      <c r="G217" s="62" t="str">
        <f>IF(A217="co",VLOOKUP(_xlfn.CONCAT(B217,C217),'Open 1'!S:T,2,FALSE),IF(A217="yco",VLOOKUP(_xlfn.CONCAT(B217,C217),Youth!S:U,2,FALSE),IF(OR(AND(D217&gt;1,D217&lt;1050),D217="nt",D217="",D217="scratch"),"","Not valid")))</f>
        <v/>
      </c>
      <c r="U217" s="3" t="str">
        <f>IFERROR(VLOOKUP('Open 2'!F217,$AB$3:$AC$7,2,TRUE),"")</f>
        <v/>
      </c>
      <c r="V217" s="7" t="str">
        <f>IFERROR(IF(U217=$V$1,'Open 2'!F217,""),"")</f>
        <v/>
      </c>
      <c r="W217" s="7" t="str">
        <f>IFERROR(IF(U217=$W$1,'Open 2'!F217,""),"")</f>
        <v/>
      </c>
      <c r="X217" s="7" t="str">
        <f>IFERROR(IF(U217=$X$1,'Open 2'!F217,""),"")</f>
        <v/>
      </c>
      <c r="Y217" s="7" t="str">
        <f>IFERROR(IF($U217=$Y$1,'Open 2'!F217,""),"")</f>
        <v/>
      </c>
      <c r="Z217" s="7" t="str">
        <f>IFERROR(IF(U217=$Z$1,'Open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IF(B218="","",Draw!F218)</f>
        <v/>
      </c>
      <c r="B218" s="19" t="str">
        <f>IFERROR(Draw!G218,"")</f>
        <v/>
      </c>
      <c r="C218" s="19" t="str">
        <f>IFERROR(Draw!H218,"")</f>
        <v/>
      </c>
      <c r="D218" s="51"/>
      <c r="E218" s="92">
        <v>2.17E-7</v>
      </c>
      <c r="F218" s="93" t="str">
        <f t="shared" si="4"/>
        <v/>
      </c>
      <c r="G218" s="62" t="str">
        <f>IF(A218="co",VLOOKUP(_xlfn.CONCAT(B218,C218),'Open 1'!S:T,2,FALSE),IF(A218="yco",VLOOKUP(_xlfn.CONCAT(B218,C218),Youth!S:U,2,FALSE),IF(OR(AND(D218&gt;1,D218&lt;1050),D218="nt",D218="",D218="scratch"),"","Not valid")))</f>
        <v/>
      </c>
      <c r="U218" s="3" t="str">
        <f>IFERROR(VLOOKUP('Open 2'!F218,$AB$3:$AC$7,2,TRUE),"")</f>
        <v/>
      </c>
      <c r="V218" s="7" t="str">
        <f>IFERROR(IF(U218=$V$1,'Open 2'!F218,""),"")</f>
        <v/>
      </c>
      <c r="W218" s="7" t="str">
        <f>IFERROR(IF(U218=$W$1,'Open 2'!F218,""),"")</f>
        <v/>
      </c>
      <c r="X218" s="7" t="str">
        <f>IFERROR(IF(U218=$X$1,'Open 2'!F218,""),"")</f>
        <v/>
      </c>
      <c r="Y218" s="7" t="str">
        <f>IFERROR(IF($U218=$Y$1,'Open 2'!F218,""),"")</f>
        <v/>
      </c>
      <c r="Z218" s="7" t="str">
        <f>IFERROR(IF(U218=$Z$1,'Open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IF(B219="","",Draw!F219)</f>
        <v/>
      </c>
      <c r="B219" s="19" t="str">
        <f>IFERROR(Draw!G219,"")</f>
        <v/>
      </c>
      <c r="C219" s="19" t="str">
        <f>IFERROR(Draw!H219,"")</f>
        <v/>
      </c>
      <c r="D219" s="52"/>
      <c r="E219" s="92">
        <v>2.1799999999999999E-7</v>
      </c>
      <c r="F219" s="93" t="str">
        <f t="shared" si="4"/>
        <v/>
      </c>
      <c r="G219" s="62" t="str">
        <f>IF(A219="co",VLOOKUP(_xlfn.CONCAT(B219,C219),'Open 1'!S:T,2,FALSE),IF(A219="yco",VLOOKUP(_xlfn.CONCAT(B219,C219),Youth!S:U,2,FALSE),IF(OR(AND(D219&gt;1,D219&lt;1050),D219="nt",D219="",D219="scratch"),"","Not valid")))</f>
        <v/>
      </c>
      <c r="U219" s="3" t="str">
        <f>IFERROR(VLOOKUP('Open 2'!F219,$AB$3:$AC$7,2,TRUE),"")</f>
        <v/>
      </c>
      <c r="V219" s="7" t="str">
        <f>IFERROR(IF(U219=$V$1,'Open 2'!F219,""),"")</f>
        <v/>
      </c>
      <c r="W219" s="7" t="str">
        <f>IFERROR(IF(U219=$W$1,'Open 2'!F219,""),"")</f>
        <v/>
      </c>
      <c r="X219" s="7" t="str">
        <f>IFERROR(IF(U219=$X$1,'Open 2'!F219,""),"")</f>
        <v/>
      </c>
      <c r="Y219" s="7" t="str">
        <f>IFERROR(IF($U219=$Y$1,'Open 2'!F219,""),"")</f>
        <v/>
      </c>
      <c r="Z219" s="7" t="str">
        <f>IFERROR(IF(U219=$Z$1,'Open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IF(B220="","",Draw!F220)</f>
        <v/>
      </c>
      <c r="B220" s="19" t="str">
        <f>IFERROR(Draw!G220,"")</f>
        <v/>
      </c>
      <c r="C220" s="19" t="str">
        <f>IFERROR(Draw!H220,"")</f>
        <v/>
      </c>
      <c r="D220" s="52"/>
      <c r="E220" s="92">
        <v>2.1899999999999999E-7</v>
      </c>
      <c r="F220" s="93" t="str">
        <f t="shared" si="4"/>
        <v/>
      </c>
      <c r="G220" s="62" t="str">
        <f>IF(A220="co",VLOOKUP(_xlfn.CONCAT(B220,C220),'Open 1'!S:T,2,FALSE),IF(A220="yco",VLOOKUP(_xlfn.CONCAT(B220,C220),Youth!S:U,2,FALSE),IF(OR(AND(D220&gt;1,D220&lt;1050),D220="nt",D220="",D220="scratch"),"","Not valid")))</f>
        <v/>
      </c>
      <c r="U220" s="3" t="str">
        <f>IFERROR(VLOOKUP('Open 2'!F220,$AB$3:$AC$7,2,TRUE),"")</f>
        <v/>
      </c>
      <c r="V220" s="7" t="str">
        <f>IFERROR(IF(U220=$V$1,'Open 2'!F220,""),"")</f>
        <v/>
      </c>
      <c r="W220" s="7" t="str">
        <f>IFERROR(IF(U220=$W$1,'Open 2'!F220,""),"")</f>
        <v/>
      </c>
      <c r="X220" s="7" t="str">
        <f>IFERROR(IF(U220=$X$1,'Open 2'!F220,""),"")</f>
        <v/>
      </c>
      <c r="Y220" s="7" t="str">
        <f>IFERROR(IF($U220=$Y$1,'Open 2'!F220,""),"")</f>
        <v/>
      </c>
      <c r="Z220" s="7" t="str">
        <f>IFERROR(IF(U220=$Z$1,'Open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IF(B221="","",Draw!F221)</f>
        <v/>
      </c>
      <c r="B221" s="19" t="str">
        <f>IFERROR(Draw!G221,"")</f>
        <v/>
      </c>
      <c r="C221" s="19" t="str">
        <f>IFERROR(Draw!H221,"")</f>
        <v/>
      </c>
      <c r="D221" s="52"/>
      <c r="E221" s="92">
        <v>2.2000000000000001E-7</v>
      </c>
      <c r="F221" s="93" t="str">
        <f t="shared" si="4"/>
        <v/>
      </c>
      <c r="G221" s="62" t="str">
        <f>IF(A221="co",VLOOKUP(_xlfn.CONCAT(B221,C221),'Open 1'!S:T,2,FALSE),IF(A221="yco",VLOOKUP(_xlfn.CONCAT(B221,C221),Youth!S:U,2,FALSE),IF(OR(AND(D221&gt;1,D221&lt;1050),D221="nt",D221="",D221="scratch"),"","Not valid")))</f>
        <v/>
      </c>
      <c r="U221" s="3" t="str">
        <f>IFERROR(VLOOKUP('Open 2'!F221,$AB$3:$AC$7,2,TRUE),"")</f>
        <v/>
      </c>
      <c r="V221" s="7" t="str">
        <f>IFERROR(IF(U221=$V$1,'Open 2'!F221,""),"")</f>
        <v/>
      </c>
      <c r="W221" s="7" t="str">
        <f>IFERROR(IF(U221=$W$1,'Open 2'!F221,""),"")</f>
        <v/>
      </c>
      <c r="X221" s="7" t="str">
        <f>IFERROR(IF(U221=$X$1,'Open 2'!F221,""),"")</f>
        <v/>
      </c>
      <c r="Y221" s="7" t="str">
        <f>IFERROR(IF($U221=$Y$1,'Open 2'!F221,""),"")</f>
        <v/>
      </c>
      <c r="Z221" s="7" t="str">
        <f>IFERROR(IF(U221=$Z$1,'Open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IF(B222="","",Draw!F222)</f>
        <v/>
      </c>
      <c r="B222" s="19" t="str">
        <f>IFERROR(Draw!G222,"")</f>
        <v/>
      </c>
      <c r="C222" s="19" t="str">
        <f>IFERROR(Draw!H222,"")</f>
        <v/>
      </c>
      <c r="D222" s="54"/>
      <c r="E222" s="92">
        <v>2.2100000000000001E-7</v>
      </c>
      <c r="F222" s="93" t="str">
        <f t="shared" si="4"/>
        <v/>
      </c>
      <c r="G222" s="62" t="str">
        <f>IF(A222="co",VLOOKUP(_xlfn.CONCAT(B222,C222),'Open 1'!S:T,2,FALSE),IF(A222="yco",VLOOKUP(_xlfn.CONCAT(B222,C222),Youth!S:U,2,FALSE),IF(OR(AND(D222&gt;1,D222&lt;1050),D222="nt",D222="",D222="scratch"),"","Not valid")))</f>
        <v/>
      </c>
      <c r="U222" s="3" t="str">
        <f>IFERROR(VLOOKUP('Open 2'!F222,$AB$3:$AC$7,2,TRUE),"")</f>
        <v/>
      </c>
      <c r="V222" s="7" t="str">
        <f>IFERROR(IF(U222=$V$1,'Open 2'!F222,""),"")</f>
        <v/>
      </c>
      <c r="W222" s="7" t="str">
        <f>IFERROR(IF(U222=$W$1,'Open 2'!F222,""),"")</f>
        <v/>
      </c>
      <c r="X222" s="7" t="str">
        <f>IFERROR(IF(U222=$X$1,'Open 2'!F222,""),"")</f>
        <v/>
      </c>
      <c r="Y222" s="7" t="str">
        <f>IFERROR(IF($U222=$Y$1,'Open 2'!F222,""),"")</f>
        <v/>
      </c>
      <c r="Z222" s="7" t="str">
        <f>IFERROR(IF(U222=$Z$1,'Open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IF(B223="","",Draw!F223)</f>
        <v/>
      </c>
      <c r="B223" s="19" t="str">
        <f>IFERROR(Draw!G223,"")</f>
        <v/>
      </c>
      <c r="C223" s="19" t="str">
        <f>IFERROR(Draw!H223,"")</f>
        <v/>
      </c>
      <c r="D223" s="145"/>
      <c r="E223" s="92">
        <v>2.22E-7</v>
      </c>
      <c r="F223" s="93" t="str">
        <f t="shared" si="4"/>
        <v/>
      </c>
      <c r="G223" s="62" t="str">
        <f>IF(A223="co",VLOOKUP(_xlfn.CONCAT(B223,C223),'Open 1'!S:T,2,FALSE),IF(A223="yco",VLOOKUP(_xlfn.CONCAT(B223,C223),Youth!S:U,2,FALSE),IF(OR(AND(D223&gt;1,D223&lt;1050),D223="nt",D223="",D223="scratch"),"","Not valid")))</f>
        <v/>
      </c>
      <c r="U223" s="3" t="str">
        <f>IFERROR(VLOOKUP('Open 2'!F223,$AB$3:$AC$7,2,TRUE),"")</f>
        <v/>
      </c>
      <c r="V223" s="7" t="str">
        <f>IFERROR(IF(U223=$V$1,'Open 2'!F223,""),"")</f>
        <v/>
      </c>
      <c r="W223" s="7" t="str">
        <f>IFERROR(IF(U223=$W$1,'Open 2'!F223,""),"")</f>
        <v/>
      </c>
      <c r="X223" s="7" t="str">
        <f>IFERROR(IF(U223=$X$1,'Open 2'!F223,""),"")</f>
        <v/>
      </c>
      <c r="Y223" s="7" t="str">
        <f>IFERROR(IF($U223=$Y$1,'Open 2'!F223,""),"")</f>
        <v/>
      </c>
      <c r="Z223" s="7" t="str">
        <f>IFERROR(IF(U223=$Z$1,'Open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IF(B224="","",Draw!F224)</f>
        <v/>
      </c>
      <c r="B224" s="19" t="str">
        <f>IFERROR(Draw!G224,"")</f>
        <v/>
      </c>
      <c r="C224" s="19" t="str">
        <f>IFERROR(Draw!H224,"")</f>
        <v/>
      </c>
      <c r="D224" s="53"/>
      <c r="E224" s="92">
        <v>2.23E-7</v>
      </c>
      <c r="F224" s="93" t="str">
        <f t="shared" si="4"/>
        <v/>
      </c>
      <c r="G224" s="62" t="str">
        <f>IF(A224="co",VLOOKUP(_xlfn.CONCAT(B224,C224),'Open 1'!S:T,2,FALSE),IF(A224="yco",VLOOKUP(_xlfn.CONCAT(B224,C224),Youth!S:U,2,FALSE),IF(OR(AND(D224&gt;1,D224&lt;1050),D224="nt",D224="",D224="scratch"),"","Not valid")))</f>
        <v/>
      </c>
      <c r="U224" s="3" t="str">
        <f>IFERROR(VLOOKUP('Open 2'!F224,$AB$3:$AC$7,2,TRUE),"")</f>
        <v/>
      </c>
      <c r="V224" s="7" t="str">
        <f>IFERROR(IF(U224=$V$1,'Open 2'!F224,""),"")</f>
        <v/>
      </c>
      <c r="W224" s="7" t="str">
        <f>IFERROR(IF(U224=$W$1,'Open 2'!F224,""),"")</f>
        <v/>
      </c>
      <c r="X224" s="7" t="str">
        <f>IFERROR(IF(U224=$X$1,'Open 2'!F224,""),"")</f>
        <v/>
      </c>
      <c r="Y224" s="7" t="str">
        <f>IFERROR(IF($U224=$Y$1,'Open 2'!F224,""),"")</f>
        <v/>
      </c>
      <c r="Z224" s="7" t="str">
        <f>IFERROR(IF(U224=$Z$1,'Open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IF(B225="","",Draw!F225)</f>
        <v/>
      </c>
      <c r="B225" s="19" t="str">
        <f>IFERROR(Draw!G225,"")</f>
        <v/>
      </c>
      <c r="C225" s="19" t="str">
        <f>IFERROR(Draw!H225,"")</f>
        <v/>
      </c>
      <c r="D225" s="52"/>
      <c r="E225" s="92">
        <v>2.2399999999999999E-7</v>
      </c>
      <c r="F225" s="93" t="str">
        <f t="shared" si="4"/>
        <v/>
      </c>
      <c r="G225" s="62" t="str">
        <f>IF(A225="co",VLOOKUP(_xlfn.CONCAT(B225,C225),'Open 1'!S:T,2,FALSE),IF(A225="yco",VLOOKUP(_xlfn.CONCAT(B225,C225),Youth!S:U,2,FALSE),IF(OR(AND(D225&gt;1,D225&lt;1050),D225="nt",D225="",D225="scratch"),"","Not valid")))</f>
        <v/>
      </c>
      <c r="U225" s="3" t="str">
        <f>IFERROR(VLOOKUP('Open 2'!F225,$AB$3:$AC$7,2,TRUE),"")</f>
        <v/>
      </c>
      <c r="V225" s="7" t="str">
        <f>IFERROR(IF(U225=$V$1,'Open 2'!F225,""),"")</f>
        <v/>
      </c>
      <c r="W225" s="7" t="str">
        <f>IFERROR(IF(U225=$W$1,'Open 2'!F225,""),"")</f>
        <v/>
      </c>
      <c r="X225" s="7" t="str">
        <f>IFERROR(IF(U225=$X$1,'Open 2'!F225,""),"")</f>
        <v/>
      </c>
      <c r="Y225" s="7" t="str">
        <f>IFERROR(IF($U225=$Y$1,'Open 2'!F225,""),"")</f>
        <v/>
      </c>
      <c r="Z225" s="7" t="str">
        <f>IFERROR(IF(U225=$Z$1,'Open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IF(B226="","",Draw!F226)</f>
        <v/>
      </c>
      <c r="B226" s="19" t="str">
        <f>IFERROR(Draw!G226,"")</f>
        <v/>
      </c>
      <c r="C226" s="19" t="str">
        <f>IFERROR(Draw!H226,"")</f>
        <v/>
      </c>
      <c r="D226" s="52"/>
      <c r="E226" s="92">
        <v>2.2499999999999999E-7</v>
      </c>
      <c r="F226" s="93" t="str">
        <f t="shared" si="4"/>
        <v/>
      </c>
      <c r="G226" s="62" t="str">
        <f>IF(A226="co",VLOOKUP(_xlfn.CONCAT(B226,C226),'Open 1'!S:T,2,FALSE),IF(A226="yco",VLOOKUP(_xlfn.CONCAT(B226,C226),Youth!S:U,2,FALSE),IF(OR(AND(D226&gt;1,D226&lt;1050),D226="nt",D226="",D226="scratch"),"","Not valid")))</f>
        <v/>
      </c>
      <c r="U226" s="3" t="str">
        <f>IFERROR(VLOOKUP('Open 2'!F226,$AB$3:$AC$7,2,TRUE),"")</f>
        <v/>
      </c>
      <c r="V226" s="7" t="str">
        <f>IFERROR(IF(U226=$V$1,'Open 2'!F226,""),"")</f>
        <v/>
      </c>
      <c r="W226" s="7" t="str">
        <f>IFERROR(IF(U226=$W$1,'Open 2'!F226,""),"")</f>
        <v/>
      </c>
      <c r="X226" s="7" t="str">
        <f>IFERROR(IF(U226=$X$1,'Open 2'!F226,""),"")</f>
        <v/>
      </c>
      <c r="Y226" s="7" t="str">
        <f>IFERROR(IF($U226=$Y$1,'Open 2'!F226,""),"")</f>
        <v/>
      </c>
      <c r="Z226" s="7" t="str">
        <f>IFERROR(IF(U226=$Z$1,'Open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IF(B227="","",Draw!F227)</f>
        <v/>
      </c>
      <c r="B227" s="19" t="str">
        <f>IFERROR(Draw!G227,"")</f>
        <v/>
      </c>
      <c r="C227" s="19" t="str">
        <f>IFERROR(Draw!H227,"")</f>
        <v/>
      </c>
      <c r="D227" s="52"/>
      <c r="E227" s="92">
        <v>2.2600000000000001E-7</v>
      </c>
      <c r="F227" s="93" t="str">
        <f t="shared" si="4"/>
        <v/>
      </c>
      <c r="G227" s="62" t="str">
        <f>IF(A227="co",VLOOKUP(_xlfn.CONCAT(B227,C227),'Open 1'!S:T,2,FALSE),IF(A227="yco",VLOOKUP(_xlfn.CONCAT(B227,C227),Youth!S:U,2,FALSE),IF(OR(AND(D227&gt;1,D227&lt;1050),D227="nt",D227="",D227="scratch"),"","Not valid")))</f>
        <v/>
      </c>
      <c r="U227" s="3" t="str">
        <f>IFERROR(VLOOKUP('Open 2'!F227,$AB$3:$AC$7,2,TRUE),"")</f>
        <v/>
      </c>
      <c r="V227" s="7" t="str">
        <f>IFERROR(IF(U227=$V$1,'Open 2'!F227,""),"")</f>
        <v/>
      </c>
      <c r="W227" s="7" t="str">
        <f>IFERROR(IF(U227=$W$1,'Open 2'!F227,""),"")</f>
        <v/>
      </c>
      <c r="X227" s="7" t="str">
        <f>IFERROR(IF(U227=$X$1,'Open 2'!F227,""),"")</f>
        <v/>
      </c>
      <c r="Y227" s="7" t="str">
        <f>IFERROR(IF($U227=$Y$1,'Open 2'!F227,""),"")</f>
        <v/>
      </c>
      <c r="Z227" s="7" t="str">
        <f>IFERROR(IF(U227=$Z$1,'Open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IF(B228="","",Draw!F228)</f>
        <v/>
      </c>
      <c r="B228" s="19" t="str">
        <f>IFERROR(Draw!G228,"")</f>
        <v/>
      </c>
      <c r="C228" s="19" t="str">
        <f>IFERROR(Draw!H228,"")</f>
        <v/>
      </c>
      <c r="D228" s="54"/>
      <c r="E228" s="92">
        <v>2.2700000000000001E-7</v>
      </c>
      <c r="F228" s="93" t="str">
        <f t="shared" si="4"/>
        <v/>
      </c>
      <c r="G228" s="62" t="str">
        <f>IF(A228="co",VLOOKUP(_xlfn.CONCAT(B228,C228),'Open 1'!S:T,2,FALSE),IF(A228="yco",VLOOKUP(_xlfn.CONCAT(B228,C228),Youth!S:U,2,FALSE),IF(OR(AND(D228&gt;1,D228&lt;1050),D228="nt",D228="",D228="scratch"),"","Not valid")))</f>
        <v/>
      </c>
      <c r="U228" s="3" t="str">
        <f>IFERROR(VLOOKUP('Open 2'!F228,$AB$3:$AC$7,2,TRUE),"")</f>
        <v/>
      </c>
      <c r="V228" s="7" t="str">
        <f>IFERROR(IF(U228=$V$1,'Open 2'!F228,""),"")</f>
        <v/>
      </c>
      <c r="W228" s="7" t="str">
        <f>IFERROR(IF(U228=$W$1,'Open 2'!F228,""),"")</f>
        <v/>
      </c>
      <c r="X228" s="7" t="str">
        <f>IFERROR(IF(U228=$X$1,'Open 2'!F228,""),"")</f>
        <v/>
      </c>
      <c r="Y228" s="7" t="str">
        <f>IFERROR(IF($U228=$Y$1,'Open 2'!F228,""),"")</f>
        <v/>
      </c>
      <c r="Z228" s="7" t="str">
        <f>IFERROR(IF(U228=$Z$1,'Open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IF(B229="","",Draw!F229)</f>
        <v/>
      </c>
      <c r="B229" s="19" t="str">
        <f>IFERROR(Draw!G229,"")</f>
        <v/>
      </c>
      <c r="C229" s="19" t="str">
        <f>IFERROR(Draw!H229,"")</f>
        <v/>
      </c>
      <c r="D229" s="145"/>
      <c r="E229" s="92">
        <v>2.28E-7</v>
      </c>
      <c r="F229" s="93" t="str">
        <f t="shared" si="4"/>
        <v/>
      </c>
      <c r="G229" s="62" t="str">
        <f>IF(A229="co",VLOOKUP(_xlfn.CONCAT(B229,C229),'Open 1'!S:T,2,FALSE),IF(A229="yco",VLOOKUP(_xlfn.CONCAT(B229,C229),Youth!S:U,2,FALSE),IF(OR(AND(D229&gt;1,D229&lt;1050),D229="nt",D229="",D229="scratch"),"","Not valid")))</f>
        <v/>
      </c>
      <c r="U229" s="3" t="str">
        <f>IFERROR(VLOOKUP('Open 2'!F229,$AB$3:$AC$7,2,TRUE),"")</f>
        <v/>
      </c>
      <c r="V229" s="7" t="str">
        <f>IFERROR(IF(U229=$V$1,'Open 2'!F229,""),"")</f>
        <v/>
      </c>
      <c r="W229" s="7" t="str">
        <f>IFERROR(IF(U229=$W$1,'Open 2'!F229,""),"")</f>
        <v/>
      </c>
      <c r="X229" s="7" t="str">
        <f>IFERROR(IF(U229=$X$1,'Open 2'!F229,""),"")</f>
        <v/>
      </c>
      <c r="Y229" s="7" t="str">
        <f>IFERROR(IF($U229=$Y$1,'Open 2'!F229,""),"")</f>
        <v/>
      </c>
      <c r="Z229" s="7" t="str">
        <f>IFERROR(IF(U229=$Z$1,'Open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IF(B230="","",Draw!F230)</f>
        <v/>
      </c>
      <c r="B230" s="19" t="str">
        <f>IFERROR(Draw!G230,"")</f>
        <v/>
      </c>
      <c r="C230" s="19" t="str">
        <f>IFERROR(Draw!H230,"")</f>
        <v/>
      </c>
      <c r="D230" s="51"/>
      <c r="E230" s="92">
        <v>2.29E-7</v>
      </c>
      <c r="F230" s="93" t="str">
        <f t="shared" si="4"/>
        <v/>
      </c>
      <c r="G230" s="62" t="str">
        <f>IF(A230="co",VLOOKUP(_xlfn.CONCAT(B230,C230),'Open 1'!S:T,2,FALSE),IF(A230="yco",VLOOKUP(_xlfn.CONCAT(B230,C230),Youth!S:U,2,FALSE),IF(OR(AND(D230&gt;1,D230&lt;1050),D230="nt",D230="",D230="scratch"),"","Not valid")))</f>
        <v/>
      </c>
      <c r="U230" s="3" t="str">
        <f>IFERROR(VLOOKUP('Open 2'!F230,$AB$3:$AC$7,2,TRUE),"")</f>
        <v/>
      </c>
      <c r="V230" s="7" t="str">
        <f>IFERROR(IF(U230=$V$1,'Open 2'!F230,""),"")</f>
        <v/>
      </c>
      <c r="W230" s="7" t="str">
        <f>IFERROR(IF(U230=$W$1,'Open 2'!F230,""),"")</f>
        <v/>
      </c>
      <c r="X230" s="7" t="str">
        <f>IFERROR(IF(U230=$X$1,'Open 2'!F230,""),"")</f>
        <v/>
      </c>
      <c r="Y230" s="7" t="str">
        <f>IFERROR(IF($U230=$Y$1,'Open 2'!F230,""),"")</f>
        <v/>
      </c>
      <c r="Z230" s="7" t="str">
        <f>IFERROR(IF(U230=$Z$1,'Open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IF(B231="","",Draw!F231)</f>
        <v/>
      </c>
      <c r="B231" s="19" t="str">
        <f>IFERROR(Draw!G231,"")</f>
        <v/>
      </c>
      <c r="C231" s="19" t="str">
        <f>IFERROR(Draw!H231,"")</f>
        <v/>
      </c>
      <c r="D231" s="52"/>
      <c r="E231" s="92">
        <v>2.2999999999999999E-7</v>
      </c>
      <c r="F231" s="93" t="str">
        <f t="shared" si="4"/>
        <v/>
      </c>
      <c r="G231" s="62" t="str">
        <f>IF(A231="co",VLOOKUP(_xlfn.CONCAT(B231,C231),'Open 1'!S:T,2,FALSE),IF(A231="yco",VLOOKUP(_xlfn.CONCAT(B231,C231),Youth!S:U,2,FALSE),IF(OR(AND(D231&gt;1,D231&lt;1050),D231="nt",D231="",D231="scratch"),"","Not valid")))</f>
        <v/>
      </c>
      <c r="U231" s="3" t="str">
        <f>IFERROR(VLOOKUP('Open 2'!F231,$AB$3:$AC$7,2,TRUE),"")</f>
        <v/>
      </c>
      <c r="V231" s="7" t="str">
        <f>IFERROR(IF(U231=$V$1,'Open 2'!F231,""),"")</f>
        <v/>
      </c>
      <c r="W231" s="7" t="str">
        <f>IFERROR(IF(U231=$W$1,'Open 2'!F231,""),"")</f>
        <v/>
      </c>
      <c r="X231" s="7" t="str">
        <f>IFERROR(IF(U231=$X$1,'Open 2'!F231,""),"")</f>
        <v/>
      </c>
      <c r="Y231" s="7" t="str">
        <f>IFERROR(IF($U231=$Y$1,'Open 2'!F231,""),"")</f>
        <v/>
      </c>
      <c r="Z231" s="7" t="str">
        <f>IFERROR(IF(U231=$Z$1,'Open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IF(B232="","",Draw!F232)</f>
        <v/>
      </c>
      <c r="B232" s="19" t="str">
        <f>IFERROR(Draw!G232,"")</f>
        <v/>
      </c>
      <c r="C232" s="19" t="str">
        <f>IFERROR(Draw!H232,"")</f>
        <v/>
      </c>
      <c r="D232" s="54"/>
      <c r="E232" s="92">
        <v>2.3099999999999999E-7</v>
      </c>
      <c r="F232" s="93" t="str">
        <f t="shared" si="4"/>
        <v/>
      </c>
      <c r="G232" s="62" t="str">
        <f>IF(A232="co",VLOOKUP(_xlfn.CONCAT(B232,C232),'Open 1'!S:T,2,FALSE),IF(A232="yco",VLOOKUP(_xlfn.CONCAT(B232,C232),Youth!S:U,2,FALSE),IF(OR(AND(D232&gt;1,D232&lt;1050),D232="nt",D232="",D232="scratch"),"","Not valid")))</f>
        <v/>
      </c>
      <c r="U232" s="3" t="str">
        <f>IFERROR(VLOOKUP('Open 2'!F232,$AB$3:$AC$7,2,TRUE),"")</f>
        <v/>
      </c>
      <c r="V232" s="7" t="str">
        <f>IFERROR(IF(U232=$V$1,'Open 2'!F232,""),"")</f>
        <v/>
      </c>
      <c r="W232" s="7" t="str">
        <f>IFERROR(IF(U232=$W$1,'Open 2'!F232,""),"")</f>
        <v/>
      </c>
      <c r="X232" s="7" t="str">
        <f>IFERROR(IF(U232=$X$1,'Open 2'!F232,""),"")</f>
        <v/>
      </c>
      <c r="Y232" s="7" t="str">
        <f>IFERROR(IF($U232=$Y$1,'Open 2'!F232,""),"")</f>
        <v/>
      </c>
      <c r="Z232" s="7" t="str">
        <f>IFERROR(IF(U232=$Z$1,'Open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IF(B233="","",Draw!F233)</f>
        <v/>
      </c>
      <c r="B233" s="19" t="str">
        <f>IFERROR(Draw!G233,"")</f>
        <v/>
      </c>
      <c r="C233" s="19" t="str">
        <f>IFERROR(Draw!H233,"")</f>
        <v/>
      </c>
      <c r="D233" s="54"/>
      <c r="E233" s="92">
        <v>2.3200000000000001E-7</v>
      </c>
      <c r="F233" s="93" t="str">
        <f t="shared" si="4"/>
        <v/>
      </c>
      <c r="G233" s="62" t="str">
        <f>IF(A233="co",VLOOKUP(_xlfn.CONCAT(B233,C233),'Open 1'!S:T,2,FALSE),IF(A233="yco",VLOOKUP(_xlfn.CONCAT(B233,C233),Youth!S:U,2,FALSE),IF(OR(AND(D233&gt;1,D233&lt;1050),D233="nt",D233="",D233="scratch"),"","Not valid")))</f>
        <v/>
      </c>
      <c r="U233" s="3" t="str">
        <f>IFERROR(VLOOKUP('Open 2'!F233,$AB$3:$AC$7,2,TRUE),"")</f>
        <v/>
      </c>
      <c r="V233" s="7" t="str">
        <f>IFERROR(IF(U233=$V$1,'Open 2'!F233,""),"")</f>
        <v/>
      </c>
      <c r="W233" s="7" t="str">
        <f>IFERROR(IF(U233=$W$1,'Open 2'!F233,""),"")</f>
        <v/>
      </c>
      <c r="X233" s="7" t="str">
        <f>IFERROR(IF(U233=$X$1,'Open 2'!F233,""),"")</f>
        <v/>
      </c>
      <c r="Y233" s="7" t="str">
        <f>IFERROR(IF($U233=$Y$1,'Open 2'!F233,""),"")</f>
        <v/>
      </c>
      <c r="Z233" s="7" t="str">
        <f>IFERROR(IF(U233=$Z$1,'Open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IF(B234="","",Draw!F234)</f>
        <v/>
      </c>
      <c r="B234" s="19" t="str">
        <f>IFERROR(Draw!G234,"")</f>
        <v/>
      </c>
      <c r="C234" s="19" t="str">
        <f>IFERROR(Draw!H234,"")</f>
        <v/>
      </c>
      <c r="D234" s="55"/>
      <c r="E234" s="92">
        <v>2.3300000000000001E-7</v>
      </c>
      <c r="F234" s="93" t="str">
        <f t="shared" si="4"/>
        <v/>
      </c>
      <c r="G234" s="62" t="str">
        <f>IF(A234="co",VLOOKUP(_xlfn.CONCAT(B234,C234),'Open 1'!S:T,2,FALSE),IF(A234="yco",VLOOKUP(_xlfn.CONCAT(B234,C234),Youth!S:U,2,FALSE),IF(OR(AND(D234&gt;1,D234&lt;1050),D234="nt",D234="",D234="scratch"),"","Not valid")))</f>
        <v/>
      </c>
      <c r="U234" s="3" t="str">
        <f>IFERROR(VLOOKUP('Open 2'!F234,$AB$3:$AC$7,2,TRUE),"")</f>
        <v/>
      </c>
      <c r="V234" s="7" t="str">
        <f>IFERROR(IF(U234=$V$1,'Open 2'!F234,""),"")</f>
        <v/>
      </c>
      <c r="W234" s="7" t="str">
        <f>IFERROR(IF(U234=$W$1,'Open 2'!F234,""),"")</f>
        <v/>
      </c>
      <c r="X234" s="7" t="str">
        <f>IFERROR(IF(U234=$X$1,'Open 2'!F234,""),"")</f>
        <v/>
      </c>
      <c r="Y234" s="7" t="str">
        <f>IFERROR(IF($U234=$Y$1,'Open 2'!F234,""),"")</f>
        <v/>
      </c>
      <c r="Z234" s="7" t="str">
        <f>IFERROR(IF(U234=$Z$1,'Open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IF(B235="","",Draw!F235)</f>
        <v/>
      </c>
      <c r="B235" s="19" t="str">
        <f>IFERROR(Draw!G235,"")</f>
        <v/>
      </c>
      <c r="C235" s="19" t="str">
        <f>IFERROR(Draw!H235,"")</f>
        <v/>
      </c>
      <c r="D235" s="145"/>
      <c r="E235" s="92">
        <v>2.34E-7</v>
      </c>
      <c r="F235" s="93" t="str">
        <f t="shared" si="4"/>
        <v/>
      </c>
      <c r="G235" s="62" t="str">
        <f>IF(A235="co",VLOOKUP(_xlfn.CONCAT(B235,C235),'Open 1'!S:T,2,FALSE),IF(A235="yco",VLOOKUP(_xlfn.CONCAT(B235,C235),Youth!S:U,2,FALSE),IF(OR(AND(D235&gt;1,D235&lt;1050),D235="nt",D235="",D235="scratch"),"","Not valid")))</f>
        <v/>
      </c>
      <c r="U235" s="3" t="str">
        <f>IFERROR(VLOOKUP('Open 2'!F235,$AB$3:$AC$7,2,TRUE),"")</f>
        <v/>
      </c>
      <c r="V235" s="7" t="str">
        <f>IFERROR(IF(U235=$V$1,'Open 2'!F235,""),"")</f>
        <v/>
      </c>
      <c r="W235" s="7" t="str">
        <f>IFERROR(IF(U235=$W$1,'Open 2'!F235,""),"")</f>
        <v/>
      </c>
      <c r="X235" s="7" t="str">
        <f>IFERROR(IF(U235=$X$1,'Open 2'!F235,""),"")</f>
        <v/>
      </c>
      <c r="Y235" s="7" t="str">
        <f>IFERROR(IF($U235=$Y$1,'Open 2'!F235,""),"")</f>
        <v/>
      </c>
      <c r="Z235" s="7" t="str">
        <f>IFERROR(IF(U235=$Z$1,'Open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IF(B236="","",Draw!F236)</f>
        <v/>
      </c>
      <c r="B236" s="19" t="str">
        <f>IFERROR(Draw!G236,"")</f>
        <v/>
      </c>
      <c r="C236" s="19" t="str">
        <f>IFERROR(Draw!H236,"")</f>
        <v/>
      </c>
      <c r="D236" s="51"/>
      <c r="E236" s="92">
        <v>2.35E-7</v>
      </c>
      <c r="F236" s="93" t="str">
        <f t="shared" si="4"/>
        <v/>
      </c>
      <c r="G236" s="62" t="str">
        <f>IF(A236="co",VLOOKUP(_xlfn.CONCAT(B236,C236),'Open 1'!S:T,2,FALSE),IF(A236="yco",VLOOKUP(_xlfn.CONCAT(B236,C236),Youth!S:U,2,FALSE),IF(OR(AND(D236&gt;1,D236&lt;1050),D236="nt",D236="",D236="scratch"),"","Not valid")))</f>
        <v/>
      </c>
      <c r="U236" s="3" t="str">
        <f>IFERROR(VLOOKUP('Open 2'!F236,$AB$3:$AC$7,2,TRUE),"")</f>
        <v/>
      </c>
      <c r="V236" s="7" t="str">
        <f>IFERROR(IF(U236=$V$1,'Open 2'!F236,""),"")</f>
        <v/>
      </c>
      <c r="W236" s="7" t="str">
        <f>IFERROR(IF(U236=$W$1,'Open 2'!F236,""),"")</f>
        <v/>
      </c>
      <c r="X236" s="7" t="str">
        <f>IFERROR(IF(U236=$X$1,'Open 2'!F236,""),"")</f>
        <v/>
      </c>
      <c r="Y236" s="7" t="str">
        <f>IFERROR(IF($U236=$Y$1,'Open 2'!F236,""),"")</f>
        <v/>
      </c>
      <c r="Z236" s="7" t="str">
        <f>IFERROR(IF(U236=$Z$1,'Open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IF(B237="","",Draw!F237)</f>
        <v/>
      </c>
      <c r="B237" s="19" t="str">
        <f>IFERROR(Draw!G237,"")</f>
        <v/>
      </c>
      <c r="C237" s="19" t="str">
        <f>IFERROR(Draw!H237,"")</f>
        <v/>
      </c>
      <c r="D237" s="52"/>
      <c r="E237" s="92">
        <v>2.36E-7</v>
      </c>
      <c r="F237" s="93" t="str">
        <f t="shared" si="4"/>
        <v/>
      </c>
      <c r="G237" s="62" t="str">
        <f>IF(A237="co",VLOOKUP(_xlfn.CONCAT(B237,C237),'Open 1'!S:T,2,FALSE),IF(A237="yco",VLOOKUP(_xlfn.CONCAT(B237,C237),Youth!S:U,2,FALSE),IF(OR(AND(D237&gt;1,D237&lt;1050),D237="nt",D237="",D237="scratch"),"","Not valid")))</f>
        <v/>
      </c>
      <c r="U237" s="3" t="str">
        <f>IFERROR(VLOOKUP('Open 2'!F237,$AB$3:$AC$7,2,TRUE),"")</f>
        <v/>
      </c>
      <c r="V237" s="7" t="str">
        <f>IFERROR(IF(U237=$V$1,'Open 2'!F237,""),"")</f>
        <v/>
      </c>
      <c r="W237" s="7" t="str">
        <f>IFERROR(IF(U237=$W$1,'Open 2'!F237,""),"")</f>
        <v/>
      </c>
      <c r="X237" s="7" t="str">
        <f>IFERROR(IF(U237=$X$1,'Open 2'!F237,""),"")</f>
        <v/>
      </c>
      <c r="Y237" s="7" t="str">
        <f>IFERROR(IF($U237=$Y$1,'Open 2'!F237,""),"")</f>
        <v/>
      </c>
      <c r="Z237" s="7" t="str">
        <f>IFERROR(IF(U237=$Z$1,'Open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IF(B238="","",Draw!F238)</f>
        <v/>
      </c>
      <c r="B238" s="19" t="str">
        <f>IFERROR(Draw!G238,"")</f>
        <v/>
      </c>
      <c r="C238" s="19" t="str">
        <f>IFERROR(Draw!H238,"")</f>
        <v/>
      </c>
      <c r="D238" s="52"/>
      <c r="E238" s="92">
        <v>2.3699999999999999E-7</v>
      </c>
      <c r="F238" s="93" t="str">
        <f t="shared" si="4"/>
        <v/>
      </c>
      <c r="G238" s="62" t="str">
        <f>IF(A238="co",VLOOKUP(_xlfn.CONCAT(B238,C238),'Open 1'!S:T,2,FALSE),IF(A238="yco",VLOOKUP(_xlfn.CONCAT(B238,C238),Youth!S:U,2,FALSE),IF(OR(AND(D238&gt;1,D238&lt;1050),D238="nt",D238="",D238="scratch"),"","Not valid")))</f>
        <v/>
      </c>
      <c r="U238" s="3" t="str">
        <f>IFERROR(VLOOKUP('Open 2'!F238,$AB$3:$AC$7,2,TRUE),"")</f>
        <v/>
      </c>
      <c r="V238" s="7" t="str">
        <f>IFERROR(IF(U238=$V$1,'Open 2'!F238,""),"")</f>
        <v/>
      </c>
      <c r="W238" s="7" t="str">
        <f>IFERROR(IF(U238=$W$1,'Open 2'!F238,""),"")</f>
        <v/>
      </c>
      <c r="X238" s="7" t="str">
        <f>IFERROR(IF(U238=$X$1,'Open 2'!F238,""),"")</f>
        <v/>
      </c>
      <c r="Y238" s="7" t="str">
        <f>IFERROR(IF($U238=$Y$1,'Open 2'!F238,""),"")</f>
        <v/>
      </c>
      <c r="Z238" s="7" t="str">
        <f>IFERROR(IF(U238=$Z$1,'Open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IF(B239="","",Draw!F239)</f>
        <v/>
      </c>
      <c r="B239" s="19" t="str">
        <f>IFERROR(Draw!G239,"")</f>
        <v/>
      </c>
      <c r="C239" s="19" t="str">
        <f>IFERROR(Draw!H239,"")</f>
        <v/>
      </c>
      <c r="D239" s="52"/>
      <c r="E239" s="92">
        <v>2.3799999999999999E-7</v>
      </c>
      <c r="F239" s="93" t="str">
        <f t="shared" si="4"/>
        <v/>
      </c>
      <c r="G239" s="62" t="str">
        <f>IF(A239="co",VLOOKUP(_xlfn.CONCAT(B239,C239),'Open 1'!S:T,2,FALSE),IF(A239="yco",VLOOKUP(_xlfn.CONCAT(B239,C239),Youth!S:U,2,FALSE),IF(OR(AND(D239&gt;1,D239&lt;1050),D239="nt",D239="",D239="scratch"),"","Not valid")))</f>
        <v/>
      </c>
      <c r="U239" s="3" t="str">
        <f>IFERROR(VLOOKUP('Open 2'!F239,$AB$3:$AC$7,2,TRUE),"")</f>
        <v/>
      </c>
      <c r="V239" s="7" t="str">
        <f>IFERROR(IF(U239=$V$1,'Open 2'!F239,""),"")</f>
        <v/>
      </c>
      <c r="W239" s="7" t="str">
        <f>IFERROR(IF(U239=$W$1,'Open 2'!F239,""),"")</f>
        <v/>
      </c>
      <c r="X239" s="7" t="str">
        <f>IFERROR(IF(U239=$X$1,'Open 2'!F239,""),"")</f>
        <v/>
      </c>
      <c r="Y239" s="7" t="str">
        <f>IFERROR(IF($U239=$Y$1,'Open 2'!F239,""),"")</f>
        <v/>
      </c>
      <c r="Z239" s="7" t="str">
        <f>IFERROR(IF(U239=$Z$1,'Open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IF(B240="","",Draw!F240)</f>
        <v/>
      </c>
      <c r="B240" s="19" t="str">
        <f>IFERROR(Draw!G240,"")</f>
        <v/>
      </c>
      <c r="C240" s="19" t="str">
        <f>IFERROR(Draw!H240,"")</f>
        <v/>
      </c>
      <c r="D240" s="54"/>
      <c r="E240" s="92">
        <v>2.3900000000000001E-7</v>
      </c>
      <c r="F240" s="93" t="str">
        <f t="shared" si="4"/>
        <v/>
      </c>
      <c r="G240" s="62" t="str">
        <f>IF(A240="co",VLOOKUP(_xlfn.CONCAT(B240,C240),'Open 1'!S:T,2,FALSE),IF(A240="yco",VLOOKUP(_xlfn.CONCAT(B240,C240),Youth!S:U,2,FALSE),IF(OR(AND(D240&gt;1,D240&lt;1050),D240="nt",D240="",D240="scratch"),"","Not valid")))</f>
        <v/>
      </c>
      <c r="U240" s="3" t="str">
        <f>IFERROR(VLOOKUP('Open 2'!F240,$AB$3:$AC$7,2,TRUE),"")</f>
        <v/>
      </c>
      <c r="V240" s="7" t="str">
        <f>IFERROR(IF(U240=$V$1,'Open 2'!F240,""),"")</f>
        <v/>
      </c>
      <c r="W240" s="7" t="str">
        <f>IFERROR(IF(U240=$W$1,'Open 2'!F240,""),"")</f>
        <v/>
      </c>
      <c r="X240" s="7" t="str">
        <f>IFERROR(IF(U240=$X$1,'Open 2'!F240,""),"")</f>
        <v/>
      </c>
      <c r="Y240" s="7" t="str">
        <f>IFERROR(IF($U240=$Y$1,'Open 2'!F240,""),"")</f>
        <v/>
      </c>
      <c r="Z240" s="7" t="str">
        <f>IFERROR(IF(U240=$Z$1,'Open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IF(B241="","",Draw!F241)</f>
        <v/>
      </c>
      <c r="B241" s="19" t="str">
        <f>IFERROR(Draw!G241,"")</f>
        <v/>
      </c>
      <c r="C241" s="19" t="str">
        <f>IFERROR(Draw!H241,"")</f>
        <v/>
      </c>
      <c r="D241" s="145"/>
      <c r="E241" s="92">
        <v>2.3999999999999998E-7</v>
      </c>
      <c r="F241" s="93" t="str">
        <f t="shared" si="4"/>
        <v/>
      </c>
      <c r="G241" s="62" t="str">
        <f>IF(A241="co",VLOOKUP(_xlfn.CONCAT(B241,C241),'Open 1'!S:T,2,FALSE),IF(A241="yco",VLOOKUP(_xlfn.CONCAT(B241,C241),Youth!S:U,2,FALSE),IF(OR(AND(D241&gt;1,D241&lt;1050),D241="nt",D241="",D241="scratch"),"","Not valid")))</f>
        <v/>
      </c>
      <c r="U241" s="3" t="str">
        <f>IFERROR(VLOOKUP('Open 2'!F241,$AB$3:$AC$7,2,TRUE),"")</f>
        <v/>
      </c>
      <c r="V241" s="7" t="str">
        <f>IFERROR(IF(U241=$V$1,'Open 2'!F241,""),"")</f>
        <v/>
      </c>
      <c r="W241" s="7" t="str">
        <f>IFERROR(IF(U241=$W$1,'Open 2'!F241,""),"")</f>
        <v/>
      </c>
      <c r="X241" s="7" t="str">
        <f>IFERROR(IF(U241=$X$1,'Open 2'!F241,""),"")</f>
        <v/>
      </c>
      <c r="Y241" s="7" t="str">
        <f>IFERROR(IF($U241=$Y$1,'Open 2'!F241,""),"")</f>
        <v/>
      </c>
      <c r="Z241" s="7" t="str">
        <f>IFERROR(IF(U241=$Z$1,'Open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IF(B242="","",Draw!F242)</f>
        <v/>
      </c>
      <c r="B242" s="19" t="str">
        <f>IFERROR(Draw!G242,"")</f>
        <v/>
      </c>
      <c r="C242" s="19" t="str">
        <f>IFERROR(Draw!H242,"")</f>
        <v/>
      </c>
      <c r="D242" s="51"/>
      <c r="E242" s="92">
        <v>2.41E-7</v>
      </c>
      <c r="F242" s="93" t="str">
        <f t="shared" si="4"/>
        <v/>
      </c>
      <c r="G242" s="62" t="str">
        <f>IF(A242="co",VLOOKUP(_xlfn.CONCAT(B242,C242),'Open 1'!S:T,2,FALSE),IF(A242="yco",VLOOKUP(_xlfn.CONCAT(B242,C242),Youth!S:U,2,FALSE),IF(OR(AND(D242&gt;1,D242&lt;1050),D242="nt",D242="",D242="scratch"),"","Not valid")))</f>
        <v/>
      </c>
      <c r="U242" s="3" t="str">
        <f>IFERROR(VLOOKUP('Open 2'!F242,$AB$3:$AC$7,2,TRUE),"")</f>
        <v/>
      </c>
      <c r="V242" s="7" t="str">
        <f>IFERROR(IF(U242=$V$1,'Open 2'!F242,""),"")</f>
        <v/>
      </c>
      <c r="W242" s="7" t="str">
        <f>IFERROR(IF(U242=$W$1,'Open 2'!F242,""),"")</f>
        <v/>
      </c>
      <c r="X242" s="7" t="str">
        <f>IFERROR(IF(U242=$X$1,'Open 2'!F242,""),"")</f>
        <v/>
      </c>
      <c r="Y242" s="7" t="str">
        <f>IFERROR(IF($U242=$Y$1,'Open 2'!F242,""),"")</f>
        <v/>
      </c>
      <c r="Z242" s="7" t="str">
        <f>IFERROR(IF(U242=$Z$1,'Open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IF(B243="","",Draw!F243)</f>
        <v/>
      </c>
      <c r="B243" s="19" t="str">
        <f>IFERROR(Draw!G243,"")</f>
        <v/>
      </c>
      <c r="C243" s="19" t="str">
        <f>IFERROR(Draw!H243,"")</f>
        <v/>
      </c>
      <c r="D243" s="52"/>
      <c r="E243" s="92">
        <v>2.4200000000000002E-7</v>
      </c>
      <c r="F243" s="93" t="str">
        <f t="shared" si="4"/>
        <v/>
      </c>
      <c r="G243" s="62" t="str">
        <f>IF(A243="co",VLOOKUP(_xlfn.CONCAT(B243,C243),'Open 1'!S:T,2,FALSE),IF(A243="yco",VLOOKUP(_xlfn.CONCAT(B243,C243),Youth!S:U,2,FALSE),IF(OR(AND(D243&gt;1,D243&lt;1050),D243="nt",D243="",D243="scratch"),"","Not valid")))</f>
        <v/>
      </c>
      <c r="U243" s="3" t="str">
        <f>IFERROR(VLOOKUP('Open 2'!F243,$AB$3:$AC$7,2,TRUE),"")</f>
        <v/>
      </c>
      <c r="V243" s="7" t="str">
        <f>IFERROR(IF(U243=$V$1,'Open 2'!F243,""),"")</f>
        <v/>
      </c>
      <c r="W243" s="7" t="str">
        <f>IFERROR(IF(U243=$W$1,'Open 2'!F243,""),"")</f>
        <v/>
      </c>
      <c r="X243" s="7" t="str">
        <f>IFERROR(IF(U243=$X$1,'Open 2'!F243,""),"")</f>
        <v/>
      </c>
      <c r="Y243" s="7" t="str">
        <f>IFERROR(IF($U243=$Y$1,'Open 2'!F243,""),"")</f>
        <v/>
      </c>
      <c r="Z243" s="7" t="str">
        <f>IFERROR(IF(U243=$Z$1,'Open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IF(B244="","",Draw!F244)</f>
        <v/>
      </c>
      <c r="B244" s="19" t="str">
        <f>IFERROR(Draw!G244,"")</f>
        <v/>
      </c>
      <c r="C244" s="19" t="str">
        <f>IFERROR(Draw!H244,"")</f>
        <v/>
      </c>
      <c r="D244" s="52"/>
      <c r="E244" s="92">
        <v>2.4299999999999999E-7</v>
      </c>
      <c r="F244" s="93" t="str">
        <f t="shared" si="4"/>
        <v/>
      </c>
      <c r="G244" s="62" t="str">
        <f>IF(A244="co",VLOOKUP(_xlfn.CONCAT(B244,C244),'Open 1'!S:T,2,FALSE),IF(A244="yco",VLOOKUP(_xlfn.CONCAT(B244,C244),Youth!S:U,2,FALSE),IF(OR(AND(D244&gt;1,D244&lt;1050),D244="nt",D244="",D244="scratch"),"","Not valid")))</f>
        <v/>
      </c>
      <c r="U244" s="3" t="str">
        <f>IFERROR(VLOOKUP('Open 2'!F244,$AB$3:$AC$7,2,TRUE),"")</f>
        <v/>
      </c>
      <c r="V244" s="7" t="str">
        <f>IFERROR(IF(U244=$V$1,'Open 2'!F244,""),"")</f>
        <v/>
      </c>
      <c r="W244" s="7" t="str">
        <f>IFERROR(IF(U244=$W$1,'Open 2'!F244,""),"")</f>
        <v/>
      </c>
      <c r="X244" s="7" t="str">
        <f>IFERROR(IF(U244=$X$1,'Open 2'!F244,""),"")</f>
        <v/>
      </c>
      <c r="Y244" s="7" t="str">
        <f>IFERROR(IF($U244=$Y$1,'Open 2'!F244,""),"")</f>
        <v/>
      </c>
      <c r="Z244" s="7" t="str">
        <f>IFERROR(IF(U244=$Z$1,'Open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IF(B245="","",Draw!F245)</f>
        <v/>
      </c>
      <c r="B245" s="19" t="str">
        <f>IFERROR(Draw!G245,"")</f>
        <v/>
      </c>
      <c r="C245" s="19" t="str">
        <f>IFERROR(Draw!H245,"")</f>
        <v/>
      </c>
      <c r="D245" s="52"/>
      <c r="E245" s="92">
        <v>2.4400000000000001E-7</v>
      </c>
      <c r="F245" s="93" t="str">
        <f t="shared" si="4"/>
        <v/>
      </c>
      <c r="G245" s="62" t="str">
        <f>IF(A245="co",VLOOKUP(_xlfn.CONCAT(B245,C245),'Open 1'!S:T,2,FALSE),IF(A245="yco",VLOOKUP(_xlfn.CONCAT(B245,C245),Youth!S:U,2,FALSE),IF(OR(AND(D245&gt;1,D245&lt;1050),D245="nt",D245="",D245="scratch"),"","Not valid")))</f>
        <v/>
      </c>
      <c r="U245" s="3" t="str">
        <f>IFERROR(VLOOKUP('Open 2'!F245,$AB$3:$AC$7,2,TRUE),"")</f>
        <v/>
      </c>
      <c r="V245" s="7" t="str">
        <f>IFERROR(IF(U245=$V$1,'Open 2'!F245,""),"")</f>
        <v/>
      </c>
      <c r="W245" s="7" t="str">
        <f>IFERROR(IF(U245=$W$1,'Open 2'!F245,""),"")</f>
        <v/>
      </c>
      <c r="X245" s="7" t="str">
        <f>IFERROR(IF(U245=$X$1,'Open 2'!F245,""),"")</f>
        <v/>
      </c>
      <c r="Y245" s="7" t="str">
        <f>IFERROR(IF($U245=$Y$1,'Open 2'!F245,""),"")</f>
        <v/>
      </c>
      <c r="Z245" s="7" t="str">
        <f>IFERROR(IF(U245=$Z$1,'Open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IF(B246="","",Draw!F246)</f>
        <v/>
      </c>
      <c r="B246" s="19" t="str">
        <f>IFERROR(Draw!G246,"")</f>
        <v/>
      </c>
      <c r="C246" s="19" t="str">
        <f>IFERROR(Draw!H246,"")</f>
        <v/>
      </c>
      <c r="D246" s="55"/>
      <c r="E246" s="92">
        <v>2.4499999999999998E-7</v>
      </c>
      <c r="F246" s="93" t="str">
        <f t="shared" si="4"/>
        <v/>
      </c>
      <c r="G246" s="62" t="str">
        <f>IF(A246="co",VLOOKUP(_xlfn.CONCAT(B246,C246),'Open 1'!S:T,2,FALSE),IF(A246="yco",VLOOKUP(_xlfn.CONCAT(B246,C246),Youth!S:U,2,FALSE),IF(OR(AND(D246&gt;1,D246&lt;1050),D246="nt",D246="",D246="scratch"),"","Not valid")))</f>
        <v/>
      </c>
      <c r="U246" s="3" t="str">
        <f>IFERROR(VLOOKUP('Open 2'!F246,$AB$3:$AC$7,2,TRUE),"")</f>
        <v/>
      </c>
      <c r="V246" s="7" t="str">
        <f>IFERROR(IF(U246=$V$1,'Open 2'!F246,""),"")</f>
        <v/>
      </c>
      <c r="W246" s="7" t="str">
        <f>IFERROR(IF(U246=$W$1,'Open 2'!F246,""),"")</f>
        <v/>
      </c>
      <c r="X246" s="7" t="str">
        <f>IFERROR(IF(U246=$X$1,'Open 2'!F246,""),"")</f>
        <v/>
      </c>
      <c r="Y246" s="7" t="str">
        <f>IFERROR(IF($U246=$Y$1,'Open 2'!F246,""),"")</f>
        <v/>
      </c>
      <c r="Z246" s="7" t="str">
        <f>IFERROR(IF(U246=$Z$1,'Open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IF(B247="","",Draw!F247)</f>
        <v/>
      </c>
      <c r="B247" s="19" t="str">
        <f>IFERROR(Draw!G247,"")</f>
        <v/>
      </c>
      <c r="C247" s="19" t="str">
        <f>IFERROR(Draw!H247,"")</f>
        <v/>
      </c>
      <c r="D247" s="145"/>
      <c r="E247" s="92">
        <v>2.4600000000000001E-7</v>
      </c>
      <c r="F247" s="93" t="str">
        <f t="shared" si="4"/>
        <v/>
      </c>
      <c r="G247" s="62" t="str">
        <f>IF(A247="co",VLOOKUP(_xlfn.CONCAT(B247,C247),'Open 1'!S:T,2,FALSE),IF(A247="yco",VLOOKUP(_xlfn.CONCAT(B247,C247),Youth!S:U,2,FALSE),IF(OR(AND(D247&gt;1,D247&lt;1050),D247="nt",D247="",D247="scratch"),"","Not valid")))</f>
        <v/>
      </c>
      <c r="U247" s="3" t="str">
        <f>IFERROR(VLOOKUP('Open 2'!F247,$AB$3:$AC$7,2,TRUE),"")</f>
        <v/>
      </c>
      <c r="V247" s="7" t="str">
        <f>IFERROR(IF(U247=$V$1,'Open 2'!F247,""),"")</f>
        <v/>
      </c>
      <c r="W247" s="7" t="str">
        <f>IFERROR(IF(U247=$W$1,'Open 2'!F247,""),"")</f>
        <v/>
      </c>
      <c r="X247" s="7" t="str">
        <f>IFERROR(IF(U247=$X$1,'Open 2'!F247,""),"")</f>
        <v/>
      </c>
      <c r="Y247" s="7" t="str">
        <f>IFERROR(IF($U247=$Y$1,'Open 2'!F247,""),"")</f>
        <v/>
      </c>
      <c r="Z247" s="7" t="str">
        <f>IFERROR(IF(U247=$Z$1,'Open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IF(B248="","",Draw!F248)</f>
        <v/>
      </c>
      <c r="B248" s="19" t="str">
        <f>IFERROR(Draw!G248,"")</f>
        <v/>
      </c>
      <c r="C248" s="19" t="str">
        <f>IFERROR(Draw!H248,"")</f>
        <v/>
      </c>
      <c r="D248" s="53"/>
      <c r="E248" s="92">
        <v>2.4699999999999998E-7</v>
      </c>
      <c r="F248" s="93" t="str">
        <f t="shared" si="4"/>
        <v/>
      </c>
      <c r="G248" s="62" t="str">
        <f>IF(A248="co",VLOOKUP(_xlfn.CONCAT(B248,C248),'Open 1'!S:T,2,FALSE),IF(A248="yco",VLOOKUP(_xlfn.CONCAT(B248,C248),Youth!S:U,2,FALSE),IF(OR(AND(D248&gt;1,D248&lt;1050),D248="nt",D248="",D248="scratch"),"","Not valid")))</f>
        <v/>
      </c>
      <c r="U248" s="3" t="str">
        <f>IFERROR(VLOOKUP('Open 2'!F248,$AB$3:$AC$7,2,TRUE),"")</f>
        <v/>
      </c>
      <c r="V248" s="7" t="str">
        <f>IFERROR(IF(U248=$V$1,'Open 2'!F248,""),"")</f>
        <v/>
      </c>
      <c r="W248" s="7" t="str">
        <f>IFERROR(IF(U248=$W$1,'Open 2'!F248,""),"")</f>
        <v/>
      </c>
      <c r="X248" s="7" t="str">
        <f>IFERROR(IF(U248=$X$1,'Open 2'!F248,""),"")</f>
        <v/>
      </c>
      <c r="Y248" s="7" t="str">
        <f>IFERROR(IF($U248=$Y$1,'Open 2'!F248,""),"")</f>
        <v/>
      </c>
      <c r="Z248" s="7" t="str">
        <f>IFERROR(IF(U248=$Z$1,'Open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IF(B249="","",Draw!F249)</f>
        <v/>
      </c>
      <c r="B249" s="19" t="str">
        <f>IFERROR(Draw!G249,"")</f>
        <v/>
      </c>
      <c r="C249" s="19" t="str">
        <f>IFERROR(Draw!H249,"")</f>
        <v/>
      </c>
      <c r="D249" s="52"/>
      <c r="E249" s="92">
        <v>2.48E-7</v>
      </c>
      <c r="F249" s="93" t="str">
        <f t="shared" si="4"/>
        <v/>
      </c>
      <c r="G249" s="62" t="str">
        <f>IF(A249="co",VLOOKUP(_xlfn.CONCAT(B249,C249),'Open 1'!S:T,2,FALSE),IF(A249="yco",VLOOKUP(_xlfn.CONCAT(B249,C249),Youth!S:U,2,FALSE),IF(OR(AND(D249&gt;1,D249&lt;1050),D249="nt",D249="",D249="scratch"),"","Not valid")))</f>
        <v/>
      </c>
      <c r="U249" s="3" t="str">
        <f>IFERROR(VLOOKUP('Open 2'!F249,$AB$3:$AC$7,2,TRUE),"")</f>
        <v/>
      </c>
      <c r="V249" s="7" t="str">
        <f>IFERROR(IF(U249=$V$1,'Open 2'!F249,""),"")</f>
        <v/>
      </c>
      <c r="W249" s="7" t="str">
        <f>IFERROR(IF(U249=$W$1,'Open 2'!F249,""),"")</f>
        <v/>
      </c>
      <c r="X249" s="7" t="str">
        <f>IFERROR(IF(U249=$X$1,'Open 2'!F249,""),"")</f>
        <v/>
      </c>
      <c r="Y249" s="7" t="str">
        <f>IFERROR(IF($U249=$Y$1,'Open 2'!F249,""),"")</f>
        <v/>
      </c>
      <c r="Z249" s="7" t="str">
        <f>IFERROR(IF(U249=$Z$1,'Open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IF(B250="","",Draw!F250)</f>
        <v/>
      </c>
      <c r="B250" s="19" t="str">
        <f>IFERROR(Draw!G250,"")</f>
        <v/>
      </c>
      <c r="C250" s="19" t="str">
        <f>IFERROR(Draw!H250,"")</f>
        <v/>
      </c>
      <c r="D250" s="51"/>
      <c r="E250" s="92">
        <v>2.4900000000000002E-7</v>
      </c>
      <c r="F250" s="93" t="str">
        <f t="shared" si="4"/>
        <v/>
      </c>
      <c r="G250" s="62" t="str">
        <f>IF(A250="co",VLOOKUP(_xlfn.CONCAT(B250,C250),'Open 1'!S:T,2,FALSE),IF(A250="yco",VLOOKUP(_xlfn.CONCAT(B250,C250),Youth!S:U,2,FALSE),IF(OR(AND(D250&gt;1,D250&lt;1050),D250="nt",D250="",D250="scratch"),"","Not valid")))</f>
        <v/>
      </c>
      <c r="U250" s="3" t="str">
        <f>IFERROR(VLOOKUP('Open 2'!F250,$AB$3:$AC$7,2,TRUE),"")</f>
        <v/>
      </c>
      <c r="V250" s="7" t="str">
        <f>IFERROR(IF(U250=$V$1,'Open 2'!F250,""),"")</f>
        <v/>
      </c>
      <c r="W250" s="7" t="str">
        <f>IFERROR(IF(U250=$W$1,'Open 2'!F250,""),"")</f>
        <v/>
      </c>
      <c r="X250" s="7" t="str">
        <f>IFERROR(IF(U250=$X$1,'Open 2'!F250,""),"")</f>
        <v/>
      </c>
      <c r="Y250" s="7" t="str">
        <f>IFERROR(IF($U250=$Y$1,'Open 2'!F250,""),"")</f>
        <v/>
      </c>
      <c r="Z250" s="7" t="str">
        <f>IFERROR(IF(U250=$Z$1,'Open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IF(B251="","",Draw!F251)</f>
        <v/>
      </c>
      <c r="B251" s="19" t="str">
        <f>IFERROR(Draw!G251,"")</f>
        <v/>
      </c>
      <c r="C251" s="19" t="str">
        <f>IFERROR(Draw!H251,"")</f>
        <v/>
      </c>
      <c r="D251" s="52"/>
      <c r="E251" s="92">
        <v>2.4999999999999999E-7</v>
      </c>
      <c r="F251" s="93" t="str">
        <f t="shared" si="4"/>
        <v/>
      </c>
      <c r="G251" s="62" t="str">
        <f>IF(A251="co",VLOOKUP(_xlfn.CONCAT(B251,C251),'Open 1'!S:T,2,FALSE),IF(A251="yco",VLOOKUP(_xlfn.CONCAT(B251,C251),Youth!S:U,2,FALSE),IF(OR(AND(D251&gt;1,D251&lt;1050),D251="nt",D251="",D251="scratch"),"","Not valid")))</f>
        <v/>
      </c>
      <c r="U251" s="3" t="str">
        <f>IFERROR(VLOOKUP('Open 2'!F251,$AB$3:$AC$7,2,TRUE),"")</f>
        <v/>
      </c>
      <c r="V251" s="7" t="str">
        <f>IFERROR(IF(U251=$V$1,'Open 2'!F251,""),"")</f>
        <v/>
      </c>
      <c r="W251" s="7" t="str">
        <f>IFERROR(IF(U251=$W$1,'Open 2'!F251,""),"")</f>
        <v/>
      </c>
      <c r="X251" s="7" t="str">
        <f>IFERROR(IF(U251=$X$1,'Open 2'!F251,""),"")</f>
        <v/>
      </c>
      <c r="Y251" s="7" t="str">
        <f>IFERROR(IF($U251=$Y$1,'Open 2'!F251,""),"")</f>
        <v/>
      </c>
      <c r="Z251" s="7" t="str">
        <f>IFERROR(IF(U251=$Z$1,'Open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IF(B252="","",Draw!F252)</f>
        <v/>
      </c>
      <c r="B252" s="19" t="str">
        <f>IFERROR(Draw!G252,"")</f>
        <v/>
      </c>
      <c r="C252" s="19" t="str">
        <f>IFERROR(Draw!H252,"")</f>
        <v/>
      </c>
      <c r="D252" s="54"/>
      <c r="E252" s="92">
        <v>2.5100000000000001E-7</v>
      </c>
      <c r="F252" s="93" t="str">
        <f t="shared" si="4"/>
        <v/>
      </c>
      <c r="G252" s="62" t="str">
        <f>IF(A252="co",VLOOKUP(_xlfn.CONCAT(B252,C252),'Open 1'!S:T,2,FALSE),IF(A252="yco",VLOOKUP(_xlfn.CONCAT(B252,C252),Youth!S:U,2,FALSE),IF(OR(AND(D252&gt;1,D252&lt;1050),D252="nt",D252="",D252="scratch"),"","Not valid")))</f>
        <v/>
      </c>
      <c r="U252" s="3" t="str">
        <f>IFERROR(VLOOKUP('Open 2'!F252,$AB$3:$AC$7,2,TRUE),"")</f>
        <v/>
      </c>
      <c r="V252" s="7" t="str">
        <f>IFERROR(IF(U252=$V$1,'Open 2'!F252,""),"")</f>
        <v/>
      </c>
      <c r="W252" s="7" t="str">
        <f>IFERROR(IF(U252=$W$1,'Open 2'!F252,""),"")</f>
        <v/>
      </c>
      <c r="X252" s="7" t="str">
        <f>IFERROR(IF(U252=$X$1,'Open 2'!F252,""),"")</f>
        <v/>
      </c>
      <c r="Y252" s="7" t="str">
        <f>IFERROR(IF($U252=$Y$1,'Open 2'!F252,""),"")</f>
        <v/>
      </c>
      <c r="Z252" s="7" t="str">
        <f>IFERROR(IF(U252=$Z$1,'Open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IF(B253="","",Draw!F253)</f>
        <v/>
      </c>
      <c r="B253" s="19" t="str">
        <f>IFERROR(Draw!G253,"")</f>
        <v/>
      </c>
      <c r="C253" s="19" t="str">
        <f>IFERROR(Draw!H253,"")</f>
        <v/>
      </c>
      <c r="D253" s="145"/>
      <c r="E253" s="92">
        <v>2.5199999999999998E-7</v>
      </c>
      <c r="F253" s="93" t="str">
        <f t="shared" si="4"/>
        <v/>
      </c>
      <c r="G253" s="62" t="str">
        <f>IF(A253="co",VLOOKUP(_xlfn.CONCAT(B253,C253),'Open 1'!S:T,2,FALSE),IF(A253="yco",VLOOKUP(_xlfn.CONCAT(B253,C253),Youth!S:U,2,FALSE),IF(OR(AND(D253&gt;1,D253&lt;1050),D253="nt",D253="",D253="scratch"),"","Not valid")))</f>
        <v/>
      </c>
      <c r="U253" s="3" t="str">
        <f>IFERROR(VLOOKUP('Open 2'!F253,$AB$3:$AC$7,2,TRUE),"")</f>
        <v/>
      </c>
      <c r="V253" s="7" t="str">
        <f>IFERROR(IF(U253=$V$1,'Open 2'!F253,""),"")</f>
        <v/>
      </c>
      <c r="W253" s="7" t="str">
        <f>IFERROR(IF(U253=$W$1,'Open 2'!F253,""),"")</f>
        <v/>
      </c>
      <c r="X253" s="7" t="str">
        <f>IFERROR(IF(U253=$X$1,'Open 2'!F253,""),"")</f>
        <v/>
      </c>
      <c r="Y253" s="7" t="str">
        <f>IFERROR(IF($U253=$Y$1,'Open 2'!F253,""),"")</f>
        <v/>
      </c>
      <c r="Z253" s="7" t="str">
        <f>IFERROR(IF(U253=$Z$1,'Open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IF(B254="","",Draw!F254)</f>
        <v/>
      </c>
      <c r="B254" s="19" t="str">
        <f>IFERROR(Draw!G254,"")</f>
        <v/>
      </c>
      <c r="C254" s="19" t="str">
        <f>IFERROR(Draw!H254,"")</f>
        <v/>
      </c>
      <c r="D254" s="51"/>
      <c r="E254" s="92">
        <v>2.53E-7</v>
      </c>
      <c r="F254" s="93" t="str">
        <f t="shared" si="4"/>
        <v/>
      </c>
      <c r="G254" s="62" t="str">
        <f>IF(A254="co",VLOOKUP(_xlfn.CONCAT(B254,C254),'Open 1'!S:T,2,FALSE),IF(A254="yco",VLOOKUP(_xlfn.CONCAT(B254,C254),Youth!S:U,2,FALSE),IF(OR(AND(D254&gt;1,D254&lt;1050),D254="nt",D254="",D254="scratch"),"","Not valid")))</f>
        <v/>
      </c>
      <c r="U254" s="3" t="str">
        <f>IFERROR(VLOOKUP('Open 2'!F254,$AB$3:$AC$7,2,TRUE),"")</f>
        <v/>
      </c>
      <c r="V254" s="7" t="str">
        <f>IFERROR(IF(U254=$V$1,'Open 2'!F254,""),"")</f>
        <v/>
      </c>
      <c r="W254" s="7" t="str">
        <f>IFERROR(IF(U254=$W$1,'Open 2'!F254,""),"")</f>
        <v/>
      </c>
      <c r="X254" s="7" t="str">
        <f>IFERROR(IF(U254=$X$1,'Open 2'!F254,""),"")</f>
        <v/>
      </c>
      <c r="Y254" s="7" t="str">
        <f>IFERROR(IF($U254=$Y$1,'Open 2'!F254,""),"")</f>
        <v/>
      </c>
      <c r="Z254" s="7" t="str">
        <f>IFERROR(IF(U254=$Z$1,'Open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IF(B255="","",Draw!F255)</f>
        <v/>
      </c>
      <c r="B255" s="19" t="str">
        <f>IFERROR(Draw!G255,"")</f>
        <v/>
      </c>
      <c r="C255" s="19" t="str">
        <f>IFERROR(Draw!H255,"")</f>
        <v/>
      </c>
      <c r="D255" s="52"/>
      <c r="E255" s="92">
        <v>2.5400000000000002E-7</v>
      </c>
      <c r="F255" s="93" t="str">
        <f t="shared" si="4"/>
        <v/>
      </c>
      <c r="G255" s="62" t="str">
        <f>IF(A255="co",VLOOKUP(_xlfn.CONCAT(B255,C255),'Open 1'!S:T,2,FALSE),IF(A255="yco",VLOOKUP(_xlfn.CONCAT(B255,C255),Youth!S:U,2,FALSE),IF(OR(AND(D255&gt;1,D255&lt;1050),D255="nt",D255="",D255="scratch"),"","Not valid")))</f>
        <v/>
      </c>
      <c r="U255" s="3" t="str">
        <f>IFERROR(VLOOKUP('Open 2'!F255,$AB$3:$AC$7,2,TRUE),"")</f>
        <v/>
      </c>
      <c r="V255" s="7" t="str">
        <f>IFERROR(IF(U255=$V$1,'Open 2'!F255,""),"")</f>
        <v/>
      </c>
      <c r="W255" s="7" t="str">
        <f>IFERROR(IF(U255=$W$1,'Open 2'!F255,""),"")</f>
        <v/>
      </c>
      <c r="X255" s="7" t="str">
        <f>IFERROR(IF(U255=$X$1,'Open 2'!F255,""),"")</f>
        <v/>
      </c>
      <c r="Y255" s="7" t="str">
        <f>IFERROR(IF($U255=$Y$1,'Open 2'!F255,""),"")</f>
        <v/>
      </c>
      <c r="Z255" s="7" t="str">
        <f>IFERROR(IF(U255=$Z$1,'Open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IF(B256="","",Draw!F256)</f>
        <v/>
      </c>
      <c r="B256" s="19" t="str">
        <f>IFERROR(Draw!G256,"")</f>
        <v/>
      </c>
      <c r="C256" s="19" t="str">
        <f>IFERROR(Draw!H256,"")</f>
        <v/>
      </c>
      <c r="D256" s="54"/>
      <c r="E256" s="92">
        <v>2.5499999999999999E-7</v>
      </c>
      <c r="F256" s="93" t="str">
        <f t="shared" si="4"/>
        <v/>
      </c>
      <c r="G256" s="62" t="str">
        <f>IF(A256="co",VLOOKUP(_xlfn.CONCAT(B256,C256),'Open 1'!S:T,2,FALSE),IF(A256="yco",VLOOKUP(_xlfn.CONCAT(B256,C256),Youth!S:U,2,FALSE),IF(OR(AND(D256&gt;1,D256&lt;1050),D256="nt",D256="",D256="scratch"),"","Not valid")))</f>
        <v/>
      </c>
      <c r="U256" s="3" t="str">
        <f>IFERROR(VLOOKUP('Open 2'!F256,$AB$3:$AC$7,2,TRUE),"")</f>
        <v/>
      </c>
      <c r="V256" s="7" t="str">
        <f>IFERROR(IF(U256=$V$1,'Open 2'!F256,""),"")</f>
        <v/>
      </c>
      <c r="W256" s="7" t="str">
        <f>IFERROR(IF(U256=$W$1,'Open 2'!F256,""),"")</f>
        <v/>
      </c>
      <c r="X256" s="7" t="str">
        <f>IFERROR(IF(U256=$X$1,'Open 2'!F256,""),"")</f>
        <v/>
      </c>
      <c r="Y256" s="7" t="str">
        <f>IFERROR(IF($U256=$Y$1,'Open 2'!F256,""),"")</f>
        <v/>
      </c>
      <c r="Z256" s="7" t="str">
        <f>IFERROR(IF(U256=$Z$1,'Open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IF(B257="","",Draw!F257)</f>
        <v/>
      </c>
      <c r="B257" s="19" t="str">
        <f>IFERROR(Draw!G257,"")</f>
        <v/>
      </c>
      <c r="C257" s="19" t="str">
        <f>IFERROR(Draw!H257,"")</f>
        <v/>
      </c>
      <c r="D257" s="52"/>
      <c r="E257" s="92">
        <v>2.5600000000000002E-7</v>
      </c>
      <c r="F257" s="93" t="str">
        <f t="shared" si="4"/>
        <v/>
      </c>
      <c r="G257" s="62" t="str">
        <f>IF(A257="co",VLOOKUP(_xlfn.CONCAT(B257,C257),'Open 1'!S:T,2,FALSE),IF(A257="yco",VLOOKUP(_xlfn.CONCAT(B257,C257),Youth!S:U,2,FALSE),IF(OR(AND(D257&gt;1,D257&lt;1050),D257="nt",D257="",D257="scratch"),"","Not valid")))</f>
        <v/>
      </c>
      <c r="U257" s="3" t="str">
        <f>IFERROR(VLOOKUP('Open 2'!F257,$AB$3:$AC$7,2,TRUE),"")</f>
        <v/>
      </c>
      <c r="V257" s="7" t="str">
        <f>IFERROR(IF(U257=$V$1,'Open 2'!F257,""),"")</f>
        <v/>
      </c>
      <c r="W257" s="7" t="str">
        <f>IFERROR(IF(U257=$W$1,'Open 2'!F257,""),"")</f>
        <v/>
      </c>
      <c r="X257" s="7" t="str">
        <f>IFERROR(IF(U257=$X$1,'Open 2'!F257,""),"")</f>
        <v/>
      </c>
      <c r="Y257" s="7" t="str">
        <f>IFERROR(IF($U257=$Y$1,'Open 2'!F257,""),"")</f>
        <v/>
      </c>
      <c r="Z257" s="7" t="str">
        <f>IFERROR(IF(U257=$Z$1,'Open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IF(B258="","",Draw!F258)</f>
        <v/>
      </c>
      <c r="B258" s="19" t="str">
        <f>IFERROR(Draw!G258,"")</f>
        <v/>
      </c>
      <c r="C258" s="19" t="str">
        <f>IFERROR(Draw!H258,"")</f>
        <v/>
      </c>
      <c r="D258" s="53"/>
      <c r="E258" s="92">
        <v>2.5699999999999999E-7</v>
      </c>
      <c r="F258" s="93" t="str">
        <f t="shared" si="4"/>
        <v/>
      </c>
      <c r="G258" s="62" t="str">
        <f>IF(A258="co",VLOOKUP(_xlfn.CONCAT(B258,C258),'Open 1'!S:T,2,FALSE),IF(A258="yco",VLOOKUP(_xlfn.CONCAT(B258,C258),Youth!S:U,2,FALSE),IF(OR(AND(D258&gt;1,D258&lt;1050),D258="nt",D258="",D258="scratch"),"","Not valid")))</f>
        <v/>
      </c>
      <c r="U258" s="3" t="str">
        <f>IFERROR(VLOOKUP('Open 2'!F258,$AB$3:$AC$7,2,TRUE),"")</f>
        <v/>
      </c>
      <c r="V258" s="7" t="str">
        <f>IFERROR(IF(U258=$V$1,'Open 2'!F258,""),"")</f>
        <v/>
      </c>
      <c r="W258" s="7" t="str">
        <f>IFERROR(IF(U258=$W$1,'Open 2'!F258,""),"")</f>
        <v/>
      </c>
      <c r="X258" s="7" t="str">
        <f>IFERROR(IF(U258=$X$1,'Open 2'!F258,""),"")</f>
        <v/>
      </c>
      <c r="Y258" s="7" t="str">
        <f>IFERROR(IF($U258=$Y$1,'Open 2'!F258,""),"")</f>
        <v/>
      </c>
      <c r="Z258" s="7" t="str">
        <f>IFERROR(IF(U258=$Z$1,'Open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IF(B259="","",Draw!F259)</f>
        <v/>
      </c>
      <c r="B259" s="19" t="str">
        <f>IFERROR(Draw!G259,"")</f>
        <v/>
      </c>
      <c r="C259" s="19" t="str">
        <f>IFERROR(Draw!H259,"")</f>
        <v/>
      </c>
      <c r="D259" s="145"/>
      <c r="E259" s="92">
        <v>2.5800000000000001E-7</v>
      </c>
      <c r="F259" s="93" t="str">
        <f t="shared" ref="F259:F286" si="5">IF(D259="scratch",3000+E259,IF(D259="nt",1000+E259,IF((D259+E259)&gt;5,D259+E259,"")))</f>
        <v/>
      </c>
      <c r="G259" s="62" t="str">
        <f>IF(A259="co",VLOOKUP(_xlfn.CONCAT(B259,C259),'Open 1'!S:T,2,FALSE),IF(A259="yco",VLOOKUP(_xlfn.CONCAT(B259,C259),Youth!S:U,2,FALSE),IF(OR(AND(D259&gt;1,D259&lt;1050),D259="nt",D259="",D259="scratch"),"","Not valid")))</f>
        <v/>
      </c>
      <c r="U259" s="3" t="str">
        <f>IFERROR(VLOOKUP('Open 2'!F259,$AB$3:$AC$7,2,TRUE),"")</f>
        <v/>
      </c>
      <c r="V259" s="7" t="str">
        <f>IFERROR(IF(U259=$V$1,'Open 2'!F259,""),"")</f>
        <v/>
      </c>
      <c r="W259" s="7" t="str">
        <f>IFERROR(IF(U259=$W$1,'Open 2'!F259,""),"")</f>
        <v/>
      </c>
      <c r="X259" s="7" t="str">
        <f>IFERROR(IF(U259=$X$1,'Open 2'!F259,""),"")</f>
        <v/>
      </c>
      <c r="Y259" s="7" t="str">
        <f>IFERROR(IF($U259=$Y$1,'Open 2'!F259,""),"")</f>
        <v/>
      </c>
      <c r="Z259" s="7" t="str">
        <f>IFERROR(IF(U259=$Z$1,'Open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IF(B260="","",Draw!F260)</f>
        <v/>
      </c>
      <c r="B260" s="19" t="str">
        <f>IFERROR(Draw!G260,"")</f>
        <v/>
      </c>
      <c r="C260" s="19" t="str">
        <f>IFERROR(Draw!H260,"")</f>
        <v/>
      </c>
      <c r="D260" s="51"/>
      <c r="E260" s="92">
        <v>2.5899999999999998E-7</v>
      </c>
      <c r="F260" s="93" t="str">
        <f t="shared" si="5"/>
        <v/>
      </c>
      <c r="G260" s="62" t="str">
        <f>IF(A260="co",VLOOKUP(_xlfn.CONCAT(B260,C260),'Open 1'!S:T,2,FALSE),IF(A260="yco",VLOOKUP(_xlfn.CONCAT(B260,C260),Youth!S:U,2,FALSE),IF(OR(AND(D260&gt;1,D260&lt;1050),D260="nt",D260="",D260="scratch"),"","Not valid")))</f>
        <v/>
      </c>
      <c r="U260" s="3" t="str">
        <f>IFERROR(VLOOKUP('Open 2'!F260,$AB$3:$AC$7,2,TRUE),"")</f>
        <v/>
      </c>
      <c r="V260" s="7" t="str">
        <f>IFERROR(IF(U260=$V$1,'Open 2'!F260,""),"")</f>
        <v/>
      </c>
      <c r="W260" s="7" t="str">
        <f>IFERROR(IF(U260=$W$1,'Open 2'!F260,""),"")</f>
        <v/>
      </c>
      <c r="X260" s="7" t="str">
        <f>IFERROR(IF(U260=$X$1,'Open 2'!F260,""),"")</f>
        <v/>
      </c>
      <c r="Y260" s="7" t="str">
        <f>IFERROR(IF($U260=$Y$1,'Open 2'!F260,""),"")</f>
        <v/>
      </c>
      <c r="Z260" s="7" t="str">
        <f>IFERROR(IF(U260=$Z$1,'Open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IF(B261="","",Draw!F261)</f>
        <v/>
      </c>
      <c r="B261" s="19" t="str">
        <f>IFERROR(Draw!G261,"")</f>
        <v/>
      </c>
      <c r="C261" s="19" t="str">
        <f>IFERROR(Draw!H261,"")</f>
        <v/>
      </c>
      <c r="D261" s="52"/>
      <c r="E261" s="92">
        <v>2.6E-7</v>
      </c>
      <c r="F261" s="93" t="str">
        <f t="shared" si="5"/>
        <v/>
      </c>
      <c r="G261" s="62" t="str">
        <f>IF(A261="co",VLOOKUP(_xlfn.CONCAT(B261,C261),'Open 1'!S:T,2,FALSE),IF(A261="yco",VLOOKUP(_xlfn.CONCAT(B261,C261),Youth!S:U,2,FALSE),IF(OR(AND(D261&gt;1,D261&lt;1050),D261="nt",D261="",D261="scratch"),"","Not valid")))</f>
        <v/>
      </c>
      <c r="U261" s="3" t="str">
        <f>IFERROR(VLOOKUP('Open 2'!F261,$AB$3:$AC$7,2,TRUE),"")</f>
        <v/>
      </c>
      <c r="V261" s="7" t="str">
        <f>IFERROR(IF(U261=$V$1,'Open 2'!F261,""),"")</f>
        <v/>
      </c>
      <c r="W261" s="7" t="str">
        <f>IFERROR(IF(U261=$W$1,'Open 2'!F261,""),"")</f>
        <v/>
      </c>
      <c r="X261" s="7" t="str">
        <f>IFERROR(IF(U261=$X$1,'Open 2'!F261,""),"")</f>
        <v/>
      </c>
      <c r="Y261" s="7" t="str">
        <f>IFERROR(IF($U261=$Y$1,'Open 2'!F261,""),"")</f>
        <v/>
      </c>
      <c r="Z261" s="7" t="str">
        <f>IFERROR(IF(U261=$Z$1,'Open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IF(B262="","",Draw!F262)</f>
        <v/>
      </c>
      <c r="B262" s="19" t="str">
        <f>IFERROR(Draw!G262,"")</f>
        <v/>
      </c>
      <c r="C262" s="19" t="str">
        <f>IFERROR(Draw!H262,"")</f>
        <v/>
      </c>
      <c r="D262" s="52"/>
      <c r="E262" s="92">
        <v>2.6100000000000002E-7</v>
      </c>
      <c r="F262" s="93" t="str">
        <f t="shared" si="5"/>
        <v/>
      </c>
      <c r="G262" s="62" t="str">
        <f>IF(A262="co",VLOOKUP(_xlfn.CONCAT(B262,C262),'Open 1'!S:T,2,FALSE),IF(A262="yco",VLOOKUP(_xlfn.CONCAT(B262,C262),Youth!S:U,2,FALSE),IF(OR(AND(D262&gt;1,D262&lt;1050),D262="nt",D262="",D262="scratch"),"","Not valid")))</f>
        <v/>
      </c>
      <c r="U262" s="3" t="str">
        <f>IFERROR(VLOOKUP('Open 2'!F262,$AB$3:$AC$7,2,TRUE),"")</f>
        <v/>
      </c>
      <c r="V262" s="7" t="str">
        <f>IFERROR(IF(U262=$V$1,'Open 2'!F262,""),"")</f>
        <v/>
      </c>
      <c r="W262" s="7" t="str">
        <f>IFERROR(IF(U262=$W$1,'Open 2'!F262,""),"")</f>
        <v/>
      </c>
      <c r="X262" s="7" t="str">
        <f>IFERROR(IF(U262=$X$1,'Open 2'!F262,""),"")</f>
        <v/>
      </c>
      <c r="Y262" s="7" t="str">
        <f>IFERROR(IF($U262=$Y$1,'Open 2'!F262,""),"")</f>
        <v/>
      </c>
      <c r="Z262" s="7" t="str">
        <f>IFERROR(IF(U262=$Z$1,'Open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IF(B263="","",Draw!F263)</f>
        <v/>
      </c>
      <c r="B263" s="19" t="str">
        <f>IFERROR(Draw!G263,"")</f>
        <v/>
      </c>
      <c r="C263" s="19" t="str">
        <f>IFERROR(Draw!H263,"")</f>
        <v/>
      </c>
      <c r="D263" s="52"/>
      <c r="E263" s="92">
        <v>2.6199999999999999E-7</v>
      </c>
      <c r="F263" s="93" t="str">
        <f t="shared" si="5"/>
        <v/>
      </c>
      <c r="G263" s="62" t="str">
        <f>IF(A263="co",VLOOKUP(_xlfn.CONCAT(B263,C263),'Open 1'!S:T,2,FALSE),IF(A263="yco",VLOOKUP(_xlfn.CONCAT(B263,C263),Youth!S:U,2,FALSE),IF(OR(AND(D263&gt;1,D263&lt;1050),D263="nt",D263="",D263="scratch"),"","Not valid")))</f>
        <v/>
      </c>
      <c r="U263" s="3" t="str">
        <f>IFERROR(VLOOKUP('Open 2'!F263,$AB$3:$AC$7,2,TRUE),"")</f>
        <v/>
      </c>
      <c r="V263" s="7" t="str">
        <f>IFERROR(IF(U263=$V$1,'Open 2'!F263,""),"")</f>
        <v/>
      </c>
      <c r="W263" s="7" t="str">
        <f>IFERROR(IF(U263=$W$1,'Open 2'!F263,""),"")</f>
        <v/>
      </c>
      <c r="X263" s="7" t="str">
        <f>IFERROR(IF(U263=$X$1,'Open 2'!F263,""),"")</f>
        <v/>
      </c>
      <c r="Y263" s="7" t="str">
        <f>IFERROR(IF($U263=$Y$1,'Open 2'!F263,""),"")</f>
        <v/>
      </c>
      <c r="Z263" s="7" t="str">
        <f>IFERROR(IF(U263=$Z$1,'Open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IF(B264="","",Draw!F264)</f>
        <v/>
      </c>
      <c r="B264" s="19" t="str">
        <f>IFERROR(Draw!G264,"")</f>
        <v/>
      </c>
      <c r="C264" s="19" t="str">
        <f>IFERROR(Draw!H264,"")</f>
        <v/>
      </c>
      <c r="D264" s="54"/>
      <c r="E264" s="92">
        <v>2.6300000000000001E-7</v>
      </c>
      <c r="F264" s="93" t="str">
        <f t="shared" si="5"/>
        <v/>
      </c>
      <c r="G264" s="62" t="str">
        <f>IF(A264="co",VLOOKUP(_xlfn.CONCAT(B264,C264),'Open 1'!S:T,2,FALSE),IF(A264="yco",VLOOKUP(_xlfn.CONCAT(B264,C264),Youth!S:U,2,FALSE),IF(OR(AND(D264&gt;1,D264&lt;1050),D264="nt",D264="",D264="scratch"),"","Not valid")))</f>
        <v/>
      </c>
      <c r="U264" s="3" t="str">
        <f>IFERROR(VLOOKUP('Open 2'!F264,$AB$3:$AC$7,2,TRUE),"")</f>
        <v/>
      </c>
      <c r="V264" s="7" t="str">
        <f>IFERROR(IF(U264=$V$1,'Open 2'!F264,""),"")</f>
        <v/>
      </c>
      <c r="W264" s="7" t="str">
        <f>IFERROR(IF(U264=$W$1,'Open 2'!F264,""),"")</f>
        <v/>
      </c>
      <c r="X264" s="7" t="str">
        <f>IFERROR(IF(U264=$X$1,'Open 2'!F264,""),"")</f>
        <v/>
      </c>
      <c r="Y264" s="7" t="str">
        <f>IFERROR(IF($U264=$Y$1,'Open 2'!F264,""),"")</f>
        <v/>
      </c>
      <c r="Z264" s="7" t="str">
        <f>IFERROR(IF(U264=$Z$1,'Open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IF(B265="","",Draw!F265)</f>
        <v/>
      </c>
      <c r="B265" s="19" t="str">
        <f>IFERROR(Draw!G265,"")</f>
        <v/>
      </c>
      <c r="C265" s="19" t="str">
        <f>IFERROR(Draw!H265,"")</f>
        <v/>
      </c>
      <c r="D265" s="145"/>
      <c r="E265" s="92">
        <v>2.6399999999999998E-7</v>
      </c>
      <c r="F265" s="93" t="str">
        <f t="shared" si="5"/>
        <v/>
      </c>
      <c r="G265" s="62" t="str">
        <f>IF(A265="co",VLOOKUP(_xlfn.CONCAT(B265,C265),'Open 1'!S:T,2,FALSE),IF(A265="yco",VLOOKUP(_xlfn.CONCAT(B265,C265),Youth!S:U,2,FALSE),IF(OR(AND(D265&gt;1,D265&lt;1050),D265="nt",D265="",D265="scratch"),"","Not valid")))</f>
        <v/>
      </c>
      <c r="U265" s="3" t="str">
        <f>IFERROR(VLOOKUP('Open 2'!F265,$AB$3:$AC$7,2,TRUE),"")</f>
        <v/>
      </c>
      <c r="V265" s="7" t="str">
        <f>IFERROR(IF(U265=$V$1,'Open 2'!F265,""),"")</f>
        <v/>
      </c>
      <c r="W265" s="7" t="str">
        <f>IFERROR(IF(U265=$W$1,'Open 2'!F265,""),"")</f>
        <v/>
      </c>
      <c r="X265" s="7" t="str">
        <f>IFERROR(IF(U265=$X$1,'Open 2'!F265,""),"")</f>
        <v/>
      </c>
      <c r="Y265" s="7" t="str">
        <f>IFERROR(IF($U265=$Y$1,'Open 2'!F265,""),"")</f>
        <v/>
      </c>
      <c r="Z265" s="7" t="str">
        <f>IFERROR(IF(U265=$Z$1,'Open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IF(B266="","",Draw!F266)</f>
        <v/>
      </c>
      <c r="B266" s="19" t="str">
        <f>IFERROR(Draw!G266,"")</f>
        <v/>
      </c>
      <c r="C266" s="19" t="str">
        <f>IFERROR(Draw!H266,"")</f>
        <v/>
      </c>
      <c r="D266" s="51"/>
      <c r="E266" s="92">
        <v>2.64999999999999E-7</v>
      </c>
      <c r="F266" s="93" t="str">
        <f t="shared" si="5"/>
        <v/>
      </c>
      <c r="G266" s="62" t="str">
        <f>IF(A266="co",VLOOKUP(_xlfn.CONCAT(B266,C266),'Open 1'!S:T,2,FALSE),IF(A266="yco",VLOOKUP(_xlfn.CONCAT(B266,C266),Youth!S:U,2,FALSE),IF(OR(AND(D266&gt;1,D266&lt;1050),D266="nt",D266="",D266="scratch"),"","Not valid")))</f>
        <v/>
      </c>
      <c r="U266" s="3" t="str">
        <f>IFERROR(VLOOKUP('Open 2'!F266,$AB$3:$AC$7,2,TRUE),"")</f>
        <v/>
      </c>
      <c r="V266" s="7" t="str">
        <f>IFERROR(IF(U266=$V$1,'Open 2'!F266,""),"")</f>
        <v/>
      </c>
      <c r="W266" s="7" t="str">
        <f>IFERROR(IF(U266=$W$1,'Open 2'!F266,""),"")</f>
        <v/>
      </c>
      <c r="X266" s="7" t="str">
        <f>IFERROR(IF(U266=$X$1,'Open 2'!F266,""),"")</f>
        <v/>
      </c>
      <c r="Y266" s="7" t="str">
        <f>IFERROR(IF($U266=$Y$1,'Open 2'!F266,""),"")</f>
        <v/>
      </c>
      <c r="Z266" s="7" t="str">
        <f>IFERROR(IF(U266=$Z$1,'Open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IF(B267="","",Draw!F267)</f>
        <v/>
      </c>
      <c r="B267" s="19" t="str">
        <f>IFERROR(Draw!G267,"")</f>
        <v/>
      </c>
      <c r="C267" s="19" t="str">
        <f>IFERROR(Draw!H267,"")</f>
        <v/>
      </c>
      <c r="D267" s="52"/>
      <c r="E267" s="92">
        <v>2.6599999999999902E-7</v>
      </c>
      <c r="F267" s="93" t="str">
        <f t="shared" si="5"/>
        <v/>
      </c>
      <c r="G267" s="62" t="str">
        <f>IF(A267="co",VLOOKUP(_xlfn.CONCAT(B267,C267),'Open 1'!S:T,2,FALSE),IF(A267="yco",VLOOKUP(_xlfn.CONCAT(B267,C267),Youth!S:U,2,FALSE),IF(OR(AND(D267&gt;1,D267&lt;1050),D267="nt",D267="",D267="scratch"),"","Not valid")))</f>
        <v/>
      </c>
      <c r="U267" s="3" t="str">
        <f>IFERROR(VLOOKUP('Open 2'!F267,$AB$3:$AC$7,2,TRUE),"")</f>
        <v/>
      </c>
      <c r="V267" s="7" t="str">
        <f>IFERROR(IF(U267=$V$1,'Open 2'!F267,""),"")</f>
        <v/>
      </c>
      <c r="W267" s="7" t="str">
        <f>IFERROR(IF(U267=$W$1,'Open 2'!F267,""),"")</f>
        <v/>
      </c>
      <c r="X267" s="7" t="str">
        <f>IFERROR(IF(U267=$X$1,'Open 2'!F267,""),"")</f>
        <v/>
      </c>
      <c r="Y267" s="7" t="str">
        <f>IFERROR(IF($U267=$Y$1,'Open 2'!F267,""),"")</f>
        <v/>
      </c>
      <c r="Z267" s="7" t="str">
        <f>IFERROR(IF(U267=$Z$1,'Open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IF(B268="","",Draw!F268)</f>
        <v/>
      </c>
      <c r="B268" s="19" t="str">
        <f>IFERROR(Draw!G268,"")</f>
        <v/>
      </c>
      <c r="C268" s="19" t="str">
        <f>IFERROR(Draw!H268,"")</f>
        <v/>
      </c>
      <c r="D268" s="52"/>
      <c r="E268" s="92">
        <v>2.6699999999999899E-7</v>
      </c>
      <c r="F268" s="93" t="str">
        <f t="shared" si="5"/>
        <v/>
      </c>
      <c r="G268" s="62" t="str">
        <f>IF(A268="co",VLOOKUP(_xlfn.CONCAT(B268,C268),'Open 1'!S:T,2,FALSE),IF(A268="yco",VLOOKUP(_xlfn.CONCAT(B268,C268),Youth!S:U,2,FALSE),IF(OR(AND(D268&gt;1,D268&lt;1050),D268="nt",D268="",D268="scratch"),"","Not valid")))</f>
        <v/>
      </c>
      <c r="U268" s="3" t="str">
        <f>IFERROR(VLOOKUP('Open 2'!F268,$AB$3:$AC$7,2,TRUE),"")</f>
        <v/>
      </c>
      <c r="V268" s="7" t="str">
        <f>IFERROR(IF(U268=$V$1,'Open 2'!F268,""),"")</f>
        <v/>
      </c>
      <c r="W268" s="7" t="str">
        <f>IFERROR(IF(U268=$W$1,'Open 2'!F268,""),"")</f>
        <v/>
      </c>
      <c r="X268" s="7" t="str">
        <f>IFERROR(IF(U268=$X$1,'Open 2'!F268,""),"")</f>
        <v/>
      </c>
      <c r="Y268" s="7" t="str">
        <f>IFERROR(IF($U268=$Y$1,'Open 2'!F268,""),"")</f>
        <v/>
      </c>
      <c r="Z268" s="7" t="str">
        <f>IFERROR(IF(U268=$Z$1,'Open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IF(B269="","",Draw!F269)</f>
        <v/>
      </c>
      <c r="B269" s="19" t="str">
        <f>IFERROR(Draw!G269,"")</f>
        <v/>
      </c>
      <c r="C269" s="19" t="str">
        <f>IFERROR(Draw!H269,"")</f>
        <v/>
      </c>
      <c r="D269" s="52"/>
      <c r="E269" s="92">
        <v>2.6799999999999901E-7</v>
      </c>
      <c r="F269" s="93" t="str">
        <f t="shared" si="5"/>
        <v/>
      </c>
      <c r="G269" s="62" t="str">
        <f>IF(A269="co",VLOOKUP(_xlfn.CONCAT(B269,C269),'Open 1'!S:T,2,FALSE),IF(A269="yco",VLOOKUP(_xlfn.CONCAT(B269,C269),Youth!S:U,2,FALSE),IF(OR(AND(D269&gt;1,D269&lt;1050),D269="nt",D269="",D269="scratch"),"","Not valid")))</f>
        <v/>
      </c>
      <c r="U269" s="3" t="str">
        <f>IFERROR(VLOOKUP('Open 2'!F269,$AB$3:$AC$7,2,TRUE),"")</f>
        <v/>
      </c>
      <c r="V269" s="7" t="str">
        <f>IFERROR(IF(U269=$V$1,'Open 2'!F269,""),"")</f>
        <v/>
      </c>
      <c r="W269" s="7" t="str">
        <f>IFERROR(IF(U269=$W$1,'Open 2'!F269,""),"")</f>
        <v/>
      </c>
      <c r="X269" s="7" t="str">
        <f>IFERROR(IF(U269=$X$1,'Open 2'!F269,""),"")</f>
        <v/>
      </c>
      <c r="Y269" s="7" t="str">
        <f>IFERROR(IF($U269=$Y$1,'Open 2'!F269,""),"")</f>
        <v/>
      </c>
      <c r="Z269" s="7" t="str">
        <f>IFERROR(IF(U269=$Z$1,'Open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IF(B270="","",Draw!F270)</f>
        <v/>
      </c>
      <c r="B270" s="19" t="str">
        <f>IFERROR(Draw!G270,"")</f>
        <v/>
      </c>
      <c r="C270" s="19" t="str">
        <f>IFERROR(Draw!H270,"")</f>
        <v/>
      </c>
      <c r="D270" s="54"/>
      <c r="E270" s="92">
        <v>2.6899999999999898E-7</v>
      </c>
      <c r="F270" s="93" t="str">
        <f t="shared" si="5"/>
        <v/>
      </c>
      <c r="G270" s="62" t="str">
        <f>IF(A270="co",VLOOKUP(_xlfn.CONCAT(B270,C270),'Open 1'!S:T,2,FALSE),IF(A270="yco",VLOOKUP(_xlfn.CONCAT(B270,C270),Youth!S:U,2,FALSE),IF(OR(AND(D270&gt;1,D270&lt;1050),D270="nt",D270="",D270="scratch"),"","Not valid")))</f>
        <v/>
      </c>
      <c r="U270" s="3" t="str">
        <f>IFERROR(VLOOKUP('Open 2'!F270,$AB$3:$AC$7,2,TRUE),"")</f>
        <v/>
      </c>
      <c r="V270" s="7" t="str">
        <f>IFERROR(IF(U270=$V$1,'Open 2'!F270,""),"")</f>
        <v/>
      </c>
      <c r="W270" s="7" t="str">
        <f>IFERROR(IF(U270=$W$1,'Open 2'!F270,""),"")</f>
        <v/>
      </c>
      <c r="X270" s="7" t="str">
        <f>IFERROR(IF(U270=$X$1,'Open 2'!F270,""),"")</f>
        <v/>
      </c>
      <c r="Y270" s="7" t="str">
        <f>IFERROR(IF($U270=$Y$1,'Open 2'!F270,""),"")</f>
        <v/>
      </c>
      <c r="Z270" s="7" t="str">
        <f>IFERROR(IF(U270=$Z$1,'Open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IF(B271="","",Draw!F271)</f>
        <v/>
      </c>
      <c r="B271" s="19" t="str">
        <f>IFERROR(Draw!G271,"")</f>
        <v/>
      </c>
      <c r="C271" s="19" t="str">
        <f>IFERROR(Draw!H271,"")</f>
        <v/>
      </c>
      <c r="D271" s="145"/>
      <c r="E271" s="92">
        <v>2.69999999999999E-7</v>
      </c>
      <c r="F271" s="93" t="str">
        <f t="shared" si="5"/>
        <v/>
      </c>
      <c r="G271" s="62" t="str">
        <f>IF(A271="co",VLOOKUP(_xlfn.CONCAT(B271,C271),'Open 1'!S:T,2,FALSE),IF(A271="yco",VLOOKUP(_xlfn.CONCAT(B271,C271),Youth!S:U,2,FALSE),IF(OR(AND(D271&gt;1,D271&lt;1050),D271="nt",D271="",D271="scratch"),"","Not valid")))</f>
        <v/>
      </c>
      <c r="U271" s="3" t="str">
        <f>IFERROR(VLOOKUP('Open 2'!F271,$AB$3:$AC$7,2,TRUE),"")</f>
        <v/>
      </c>
      <c r="V271" s="7" t="str">
        <f>IFERROR(IF(U271=$V$1,'Open 2'!F271,""),"")</f>
        <v/>
      </c>
      <c r="W271" s="7" t="str">
        <f>IFERROR(IF(U271=$W$1,'Open 2'!F271,""),"")</f>
        <v/>
      </c>
      <c r="X271" s="7" t="str">
        <f>IFERROR(IF(U271=$X$1,'Open 2'!F271,""),"")</f>
        <v/>
      </c>
      <c r="Y271" s="7" t="str">
        <f>IFERROR(IF($U271=$Y$1,'Open 2'!F271,""),"")</f>
        <v/>
      </c>
      <c r="Z271" s="7" t="str">
        <f>IFERROR(IF(U271=$Z$1,'Open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IF(B272="","",Draw!F272)</f>
        <v/>
      </c>
      <c r="B272" s="19" t="str">
        <f>IFERROR(Draw!G272,"")</f>
        <v/>
      </c>
      <c r="C272" s="19" t="str">
        <f>IFERROR(Draw!H272,"")</f>
        <v/>
      </c>
      <c r="D272" s="53"/>
      <c r="E272" s="92">
        <v>2.7099999999999903E-7</v>
      </c>
      <c r="F272" s="93" t="str">
        <f t="shared" si="5"/>
        <v/>
      </c>
      <c r="G272" s="62" t="str">
        <f>IF(A272="co",VLOOKUP(_xlfn.CONCAT(B272,C272),'Open 1'!S:T,2,FALSE),IF(A272="yco",VLOOKUP(_xlfn.CONCAT(B272,C272),Youth!S:U,2,FALSE),IF(OR(AND(D272&gt;1,D272&lt;1050),D272="nt",D272="",D272="scratch"),"","Not valid")))</f>
        <v/>
      </c>
      <c r="U272" s="3" t="str">
        <f>IFERROR(VLOOKUP('Open 2'!F272,$AB$3:$AC$7,2,TRUE),"")</f>
        <v/>
      </c>
      <c r="V272" s="7" t="str">
        <f>IFERROR(IF(U272=$V$1,'Open 2'!F272,""),"")</f>
        <v/>
      </c>
      <c r="W272" s="7" t="str">
        <f>IFERROR(IF(U272=$W$1,'Open 2'!F272,""),"")</f>
        <v/>
      </c>
      <c r="X272" s="7" t="str">
        <f>IFERROR(IF(U272=$X$1,'Open 2'!F272,""),"")</f>
        <v/>
      </c>
      <c r="Y272" s="7" t="str">
        <f>IFERROR(IF($U272=$Y$1,'Open 2'!F272,""),"")</f>
        <v/>
      </c>
      <c r="Z272" s="7" t="str">
        <f>IFERROR(IF(U272=$Z$1,'Open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IF(B273="","",Draw!F273)</f>
        <v/>
      </c>
      <c r="B273" s="19" t="str">
        <f>IFERROR(Draw!G273,"")</f>
        <v/>
      </c>
      <c r="C273" s="19" t="str">
        <f>IFERROR(Draw!H273,"")</f>
        <v/>
      </c>
      <c r="D273" s="52"/>
      <c r="E273" s="92">
        <v>2.7199999999999899E-7</v>
      </c>
      <c r="F273" s="93" t="str">
        <f t="shared" si="5"/>
        <v/>
      </c>
      <c r="G273" s="62" t="str">
        <f>IF(A273="co",VLOOKUP(_xlfn.CONCAT(B273,C273),'Open 1'!S:T,2,FALSE),IF(A273="yco",VLOOKUP(_xlfn.CONCAT(B273,C273),Youth!S:U,2,FALSE),IF(OR(AND(D273&gt;1,D273&lt;1050),D273="nt",D273="",D273="scratch"),"","Not valid")))</f>
        <v/>
      </c>
      <c r="U273" s="3" t="str">
        <f>IFERROR(VLOOKUP('Open 2'!F273,$AB$3:$AC$7,2,TRUE),"")</f>
        <v/>
      </c>
      <c r="V273" s="7" t="str">
        <f>IFERROR(IF(U273=$V$1,'Open 2'!F273,""),"")</f>
        <v/>
      </c>
      <c r="W273" s="7" t="str">
        <f>IFERROR(IF(U273=$W$1,'Open 2'!F273,""),"")</f>
        <v/>
      </c>
      <c r="X273" s="7" t="str">
        <f>IFERROR(IF(U273=$X$1,'Open 2'!F273,""),"")</f>
        <v/>
      </c>
      <c r="Y273" s="7" t="str">
        <f>IFERROR(IF($U273=$Y$1,'Open 2'!F273,""),"")</f>
        <v/>
      </c>
      <c r="Z273" s="7" t="str">
        <f>IFERROR(IF(U273=$Z$1,'Open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IF(B274="","",Draw!F274)</f>
        <v/>
      </c>
      <c r="B274" s="19" t="str">
        <f>IFERROR(Draw!G274,"")</f>
        <v/>
      </c>
      <c r="C274" s="19" t="str">
        <f>IFERROR(Draw!H274,"")</f>
        <v/>
      </c>
      <c r="D274" s="51"/>
      <c r="E274" s="92">
        <v>2.7299999999999902E-7</v>
      </c>
      <c r="F274" s="93" t="str">
        <f t="shared" si="5"/>
        <v/>
      </c>
      <c r="G274" s="62" t="str">
        <f>IF(A274="co",VLOOKUP(_xlfn.CONCAT(B274,C274),'Open 1'!S:T,2,FALSE),IF(A274="yco",VLOOKUP(_xlfn.CONCAT(B274,C274),Youth!S:U,2,FALSE),IF(OR(AND(D274&gt;1,D274&lt;1050),D274="nt",D274="",D274="scratch"),"","Not valid")))</f>
        <v/>
      </c>
      <c r="U274" s="3" t="str">
        <f>IFERROR(VLOOKUP('Open 2'!F274,$AB$3:$AC$7,2,TRUE),"")</f>
        <v/>
      </c>
      <c r="V274" s="7" t="str">
        <f>IFERROR(IF(U274=$V$1,'Open 2'!F274,""),"")</f>
        <v/>
      </c>
      <c r="W274" s="7" t="str">
        <f>IFERROR(IF(U274=$W$1,'Open 2'!F274,""),"")</f>
        <v/>
      </c>
      <c r="X274" s="7" t="str">
        <f>IFERROR(IF(U274=$X$1,'Open 2'!F274,""),"")</f>
        <v/>
      </c>
      <c r="Y274" s="7" t="str">
        <f>IFERROR(IF($U274=$Y$1,'Open 2'!F274,""),"")</f>
        <v/>
      </c>
      <c r="Z274" s="7" t="str">
        <f>IFERROR(IF(U274=$Z$1,'Open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IF(B275="","",Draw!F275)</f>
        <v/>
      </c>
      <c r="B275" s="19" t="str">
        <f>IFERROR(Draw!G275,"")</f>
        <v/>
      </c>
      <c r="C275" s="19" t="str">
        <f>IFERROR(Draw!H275,"")</f>
        <v/>
      </c>
      <c r="D275" s="52"/>
      <c r="E275" s="92">
        <v>2.7399999999999899E-7</v>
      </c>
      <c r="F275" s="93" t="str">
        <f t="shared" si="5"/>
        <v/>
      </c>
      <c r="G275" s="62" t="str">
        <f>IF(A275="co",VLOOKUP(_xlfn.CONCAT(B275,C275),'Open 1'!S:T,2,FALSE),IF(A275="yco",VLOOKUP(_xlfn.CONCAT(B275,C275),Youth!S:U,2,FALSE),IF(OR(AND(D275&gt;1,D275&lt;1050),D275="nt",D275="",D275="scratch"),"","Not valid")))</f>
        <v/>
      </c>
      <c r="U275" s="3" t="str">
        <f>IFERROR(VLOOKUP('Open 2'!F275,$AB$3:$AC$7,2,TRUE),"")</f>
        <v/>
      </c>
      <c r="V275" s="7" t="str">
        <f>IFERROR(IF(U275=$V$1,'Open 2'!F275,""),"")</f>
        <v/>
      </c>
      <c r="W275" s="7" t="str">
        <f>IFERROR(IF(U275=$W$1,'Open 2'!F275,""),"")</f>
        <v/>
      </c>
      <c r="X275" s="7" t="str">
        <f>IFERROR(IF(U275=$X$1,'Open 2'!F275,""),"")</f>
        <v/>
      </c>
      <c r="Y275" s="7" t="str">
        <f>IFERROR(IF($U275=$Y$1,'Open 2'!F275,""),"")</f>
        <v/>
      </c>
      <c r="Z275" s="7" t="str">
        <f>IFERROR(IF(U275=$Z$1,'Open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IF(B276="","",Draw!F276)</f>
        <v/>
      </c>
      <c r="B276" s="19" t="str">
        <f>IFERROR(Draw!G276,"")</f>
        <v/>
      </c>
      <c r="C276" s="19" t="str">
        <f>IFERROR(Draw!H276,"")</f>
        <v/>
      </c>
      <c r="D276" s="54"/>
      <c r="E276" s="92">
        <v>2.7499999999999901E-7</v>
      </c>
      <c r="F276" s="93" t="str">
        <f t="shared" si="5"/>
        <v/>
      </c>
      <c r="G276" s="62" t="str">
        <f>IF(A276="co",VLOOKUP(_xlfn.CONCAT(B276,C276),'Open 1'!S:T,2,FALSE),IF(A276="yco",VLOOKUP(_xlfn.CONCAT(B276,C276),Youth!S:U,2,FALSE),IF(OR(AND(D276&gt;1,D276&lt;1050),D276="nt",D276="",D276="scratch"),"","Not valid")))</f>
        <v/>
      </c>
      <c r="U276" s="3" t="str">
        <f>IFERROR(VLOOKUP('Open 2'!F276,$AB$3:$AC$7,2,TRUE),"")</f>
        <v/>
      </c>
      <c r="V276" s="7" t="str">
        <f>IFERROR(IF(U276=$V$1,'Open 2'!F276,""),"")</f>
        <v/>
      </c>
      <c r="W276" s="7" t="str">
        <f>IFERROR(IF(U276=$W$1,'Open 2'!F276,""),"")</f>
        <v/>
      </c>
      <c r="X276" s="7" t="str">
        <f>IFERROR(IF(U276=$X$1,'Open 2'!F276,""),"")</f>
        <v/>
      </c>
      <c r="Y276" s="7" t="str">
        <f>IFERROR(IF($U276=$Y$1,'Open 2'!F276,""),"")</f>
        <v/>
      </c>
      <c r="Z276" s="7" t="str">
        <f>IFERROR(IF(U276=$Z$1,'Open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IF(B277="","",Draw!F277)</f>
        <v/>
      </c>
      <c r="B277" s="19" t="str">
        <f>IFERROR(Draw!G277,"")</f>
        <v/>
      </c>
      <c r="C277" s="19" t="str">
        <f>IFERROR(Draw!H277,"")</f>
        <v/>
      </c>
      <c r="D277" s="145"/>
      <c r="E277" s="92">
        <v>2.7599999999999898E-7</v>
      </c>
      <c r="F277" s="93" t="str">
        <f t="shared" si="5"/>
        <v/>
      </c>
      <c r="G277" s="62" t="str">
        <f>IF(A277="co",VLOOKUP(_xlfn.CONCAT(B277,C277),'Open 1'!S:T,2,FALSE),IF(A277="yco",VLOOKUP(_xlfn.CONCAT(B277,C277),Youth!S:U,2,FALSE),IF(OR(AND(D277&gt;1,D277&lt;1050),D277="nt",D277="",D277="scratch"),"","Not valid")))</f>
        <v/>
      </c>
      <c r="U277" s="3" t="str">
        <f>IFERROR(VLOOKUP('Open 2'!F277,$AB$3:$AC$7,2,TRUE),"")</f>
        <v/>
      </c>
      <c r="V277" s="7" t="str">
        <f>IFERROR(IF(U277=$V$1,'Open 2'!F277,""),"")</f>
        <v/>
      </c>
      <c r="W277" s="7" t="str">
        <f>IFERROR(IF(U277=$W$1,'Open 2'!F277,""),"")</f>
        <v/>
      </c>
      <c r="X277" s="7" t="str">
        <f>IFERROR(IF(U277=$X$1,'Open 2'!F277,""),"")</f>
        <v/>
      </c>
      <c r="Y277" s="7" t="str">
        <f>IFERROR(IF($U277=$Y$1,'Open 2'!F277,""),"")</f>
        <v/>
      </c>
      <c r="Z277" s="7" t="str">
        <f>IFERROR(IF(U277=$Z$1,'Open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IF(B278="","",Draw!F278)</f>
        <v/>
      </c>
      <c r="B278" s="19" t="str">
        <f>IFERROR(Draw!G278,"")</f>
        <v/>
      </c>
      <c r="C278" s="19" t="str">
        <f>IFERROR(Draw!H278,"")</f>
        <v/>
      </c>
      <c r="D278" s="51"/>
      <c r="E278" s="92">
        <v>2.76999999999999E-7</v>
      </c>
      <c r="F278" s="93" t="str">
        <f t="shared" si="5"/>
        <v/>
      </c>
      <c r="G278" s="62" t="str">
        <f>IF(A278="co",VLOOKUP(_xlfn.CONCAT(B278,C278),'Open 1'!S:T,2,FALSE),IF(A278="yco",VLOOKUP(_xlfn.CONCAT(B278,C278),Youth!S:U,2,FALSE),IF(OR(AND(D278&gt;1,D278&lt;1050),D278="nt",D278="",D278="scratch"),"","Not valid")))</f>
        <v/>
      </c>
      <c r="U278" s="3" t="str">
        <f>IFERROR(VLOOKUP('Open 2'!F278,$AB$3:$AC$7,2,TRUE),"")</f>
        <v/>
      </c>
      <c r="V278" s="7" t="str">
        <f>IFERROR(IF(U278=$V$1,'Open 2'!F278,""),"")</f>
        <v/>
      </c>
      <c r="W278" s="7" t="str">
        <f>IFERROR(IF(U278=$W$1,'Open 2'!F278,""),"")</f>
        <v/>
      </c>
      <c r="X278" s="7" t="str">
        <f>IFERROR(IF(U278=$X$1,'Open 2'!F278,""),"")</f>
        <v/>
      </c>
      <c r="Y278" s="7" t="str">
        <f>IFERROR(IF($U278=$Y$1,'Open 2'!F278,""),"")</f>
        <v/>
      </c>
      <c r="Z278" s="7" t="str">
        <f>IFERROR(IF(U278=$Z$1,'Open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IF(B279="","",Draw!F279)</f>
        <v/>
      </c>
      <c r="B279" s="19" t="str">
        <f>IFERROR(Draw!G279,"")</f>
        <v/>
      </c>
      <c r="C279" s="19" t="str">
        <f>IFERROR(Draw!H279,"")</f>
        <v/>
      </c>
      <c r="D279" s="52"/>
      <c r="E279" s="92">
        <v>2.7799999999999902E-7</v>
      </c>
      <c r="F279" s="93" t="str">
        <f t="shared" si="5"/>
        <v/>
      </c>
      <c r="G279" s="62" t="str">
        <f>IF(A279="co",VLOOKUP(_xlfn.CONCAT(B279,C279),'Open 1'!S:T,2,FALSE),IF(A279="yco",VLOOKUP(_xlfn.CONCAT(B279,C279),Youth!S:U,2,FALSE),IF(OR(AND(D279&gt;1,D279&lt;1050),D279="nt",D279="",D279="scratch"),"","Not valid")))</f>
        <v/>
      </c>
      <c r="U279" s="3" t="str">
        <f>IFERROR(VLOOKUP('Open 2'!F279,$AB$3:$AC$7,2,TRUE),"")</f>
        <v/>
      </c>
      <c r="V279" s="7" t="str">
        <f>IFERROR(IF(U279=$V$1,'Open 2'!F279,""),"")</f>
        <v/>
      </c>
      <c r="W279" s="7" t="str">
        <f>IFERROR(IF(U279=$W$1,'Open 2'!F279,""),"")</f>
        <v/>
      </c>
      <c r="X279" s="7" t="str">
        <f>IFERROR(IF(U279=$X$1,'Open 2'!F279,""),"")</f>
        <v/>
      </c>
      <c r="Y279" s="7" t="str">
        <f>IFERROR(IF($U279=$Y$1,'Open 2'!F279,""),"")</f>
        <v/>
      </c>
      <c r="Z279" s="7" t="str">
        <f>IFERROR(IF(U279=$Z$1,'Open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IF(B280="","",Draw!F280)</f>
        <v/>
      </c>
      <c r="B280" s="19" t="str">
        <f>IFERROR(Draw!G280,"")</f>
        <v/>
      </c>
      <c r="C280" s="19" t="str">
        <f>IFERROR(Draw!H280,"")</f>
        <v/>
      </c>
      <c r="D280" s="54"/>
      <c r="E280" s="92">
        <v>2.7899999999999899E-7</v>
      </c>
      <c r="F280" s="93" t="str">
        <f t="shared" si="5"/>
        <v/>
      </c>
      <c r="G280" s="62" t="str">
        <f>IF(A280="co",VLOOKUP(_xlfn.CONCAT(B280,C280),'Open 1'!S:T,2,FALSE),IF(A280="yco",VLOOKUP(_xlfn.CONCAT(B280,C280),Youth!S:U,2,FALSE),IF(OR(AND(D280&gt;1,D280&lt;1050),D280="nt",D280="",D280="scratch"),"","Not valid")))</f>
        <v/>
      </c>
      <c r="U280" s="3" t="str">
        <f>IFERROR(VLOOKUP('Open 2'!F280,$AB$3:$AC$7,2,TRUE),"")</f>
        <v/>
      </c>
      <c r="V280" s="7" t="str">
        <f>IFERROR(IF(U280=$V$1,'Open 2'!F280,""),"")</f>
        <v/>
      </c>
      <c r="W280" s="7" t="str">
        <f>IFERROR(IF(U280=$W$1,'Open 2'!F280,""),"")</f>
        <v/>
      </c>
      <c r="X280" s="7" t="str">
        <f>IFERROR(IF(U280=$X$1,'Open 2'!F280,""),"")</f>
        <v/>
      </c>
      <c r="Y280" s="7" t="str">
        <f>IFERROR(IF($U280=$Y$1,'Open 2'!F280,""),"")</f>
        <v/>
      </c>
      <c r="Z280" s="7" t="str">
        <f>IFERROR(IF(U280=$Z$1,'Open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IF(B281="","",Draw!F281)</f>
        <v/>
      </c>
      <c r="B281" s="19" t="str">
        <f>IFERROR(Draw!G281,"")</f>
        <v/>
      </c>
      <c r="C281" s="19" t="str">
        <f>IFERROR(Draw!H281,"")</f>
        <v/>
      </c>
      <c r="D281" s="52"/>
      <c r="E281" s="92">
        <v>2.7999999999999901E-7</v>
      </c>
      <c r="F281" s="93" t="str">
        <f t="shared" si="5"/>
        <v/>
      </c>
      <c r="G281" s="62" t="str">
        <f>IF(A281="co",VLOOKUP(_xlfn.CONCAT(B281,C281),'Open 1'!S:T,2,FALSE),IF(A281="yco",VLOOKUP(_xlfn.CONCAT(B281,C281),Youth!S:U,2,FALSE),IF(OR(AND(D281&gt;1,D281&lt;1050),D281="nt",D281="",D281="scratch"),"","Not valid")))</f>
        <v/>
      </c>
      <c r="U281" s="3" t="str">
        <f>IFERROR(VLOOKUP('Open 2'!F281,$AB$3:$AC$7,2,TRUE),"")</f>
        <v/>
      </c>
      <c r="V281" s="7" t="str">
        <f>IFERROR(IF(U281=$V$1,'Open 2'!F281,""),"")</f>
        <v/>
      </c>
      <c r="W281" s="7" t="str">
        <f>IFERROR(IF(U281=$W$1,'Open 2'!F281,""),"")</f>
        <v/>
      </c>
      <c r="X281" s="7" t="str">
        <f>IFERROR(IF(U281=$X$1,'Open 2'!F281,""),"")</f>
        <v/>
      </c>
      <c r="Y281" s="7" t="str">
        <f>IFERROR(IF($U281=$Y$1,'Open 2'!F281,""),"")</f>
        <v/>
      </c>
      <c r="Z281" s="7" t="str">
        <f>IFERROR(IF(U281=$Z$1,'Open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IF(B282="","",Draw!F282)</f>
        <v/>
      </c>
      <c r="B282" s="19" t="str">
        <f>IFERROR(Draw!G282,"")</f>
        <v/>
      </c>
      <c r="C282" s="19" t="str">
        <f>IFERROR(Draw!H282,"")</f>
        <v/>
      </c>
      <c r="D282" s="55"/>
      <c r="E282" s="92">
        <v>2.8099999999999898E-7</v>
      </c>
      <c r="F282" s="93" t="str">
        <f t="shared" si="5"/>
        <v/>
      </c>
      <c r="G282" s="62" t="str">
        <f>IF(A282="co",VLOOKUP(_xlfn.CONCAT(B282,C282),'Open 1'!S:T,2,FALSE),IF(A282="yco",VLOOKUP(_xlfn.CONCAT(B282,C282),Youth!S:U,2,FALSE),IF(OR(AND(D282&gt;1,D282&lt;1050),D282="nt",D282="",D282="scratch"),"","Not valid")))</f>
        <v/>
      </c>
      <c r="U282" s="3" t="str">
        <f>IFERROR(VLOOKUP('Open 2'!F282,$AB$3:$AC$7,2,TRUE),"")</f>
        <v/>
      </c>
      <c r="V282" s="7" t="str">
        <f>IFERROR(IF(U282=$V$1,'Open 2'!F282,""),"")</f>
        <v/>
      </c>
      <c r="W282" s="7" t="str">
        <f>IFERROR(IF(U282=$W$1,'Open 2'!F282,""),"")</f>
        <v/>
      </c>
      <c r="X282" s="7" t="str">
        <f>IFERROR(IF(U282=$X$1,'Open 2'!F282,""),"")</f>
        <v/>
      </c>
      <c r="Y282" s="7" t="str">
        <f>IFERROR(IF($U282=$Y$1,'Open 2'!F282,""),"")</f>
        <v/>
      </c>
      <c r="Z282" s="7" t="str">
        <f>IFERROR(IF(U282=$Z$1,'Open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IF(B283="","",Draw!F283)</f>
        <v/>
      </c>
      <c r="B283" s="19" t="str">
        <f>IFERROR(Draw!G283,"")</f>
        <v/>
      </c>
      <c r="C283" s="19" t="str">
        <f>IFERROR(Draw!H283,"")</f>
        <v/>
      </c>
      <c r="D283" s="145"/>
      <c r="E283" s="92">
        <v>2.81999999999999E-7</v>
      </c>
      <c r="F283" s="93" t="str">
        <f t="shared" si="5"/>
        <v/>
      </c>
      <c r="G283" s="62" t="str">
        <f>IF(A283="co",VLOOKUP(_xlfn.CONCAT(B283,C283),'Open 1'!S:T,2,FALSE),IF(A283="yco",VLOOKUP(_xlfn.CONCAT(B283,C283),Youth!S:U,2,FALSE),IF(OR(AND(D283&gt;1,D283&lt;1050),D283="nt",D283="",D283="scratch"),"","Not valid")))</f>
        <v/>
      </c>
      <c r="U283" s="3" t="str">
        <f>IFERROR(VLOOKUP('Open 2'!F283,$AB$3:$AC$7,2,TRUE),"")</f>
        <v/>
      </c>
      <c r="V283" s="7" t="str">
        <f>IFERROR(IF(U283=$V$1,'Open 2'!F283,""),"")</f>
        <v/>
      </c>
      <c r="W283" s="7" t="str">
        <f>IFERROR(IF(U283=$W$1,'Open 2'!F283,""),"")</f>
        <v/>
      </c>
      <c r="X283" s="7" t="str">
        <f>IFERROR(IF(U283=$X$1,'Open 2'!F283,""),"")</f>
        <v/>
      </c>
      <c r="Y283" s="7" t="str">
        <f>IFERROR(IF($U283=$Y$1,'Open 2'!F283,""),"")</f>
        <v/>
      </c>
      <c r="Z283" s="7" t="str">
        <f>IFERROR(IF(U283=$Z$1,'Open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IF(B284="","",Draw!F284)</f>
        <v/>
      </c>
      <c r="B284" s="19" t="str">
        <f>IFERROR(Draw!G284,"")</f>
        <v/>
      </c>
      <c r="C284" s="19" t="str">
        <f>IFERROR(Draw!H284,"")</f>
        <v/>
      </c>
      <c r="D284" s="51"/>
      <c r="E284" s="92">
        <v>2.8299999999999897E-7</v>
      </c>
      <c r="F284" s="93" t="str">
        <f t="shared" si="5"/>
        <v/>
      </c>
      <c r="G284" s="62" t="str">
        <f>IF(A284="co",VLOOKUP(_xlfn.CONCAT(B284,C284),'Open 1'!S:T,2,FALSE),IF(A284="yco",VLOOKUP(_xlfn.CONCAT(B284,C284),Youth!S:U,2,FALSE),IF(OR(AND(D284&gt;1,D284&lt;1050),D284="nt",D284="",D284="scratch"),"","Not valid")))</f>
        <v/>
      </c>
      <c r="U284" s="3" t="str">
        <f>IFERROR(VLOOKUP('Open 2'!F284,$AB$3:$AC$7,2,TRUE),"")</f>
        <v/>
      </c>
      <c r="V284" s="7" t="str">
        <f>IFERROR(IF(U284=$V$1,'Open 2'!F284,""),"")</f>
        <v/>
      </c>
      <c r="W284" s="7" t="str">
        <f>IFERROR(IF(U284=$W$1,'Open 2'!F284,""),"")</f>
        <v/>
      </c>
      <c r="X284" s="7" t="str">
        <f>IFERROR(IF(U284=$X$1,'Open 2'!F284,""),"")</f>
        <v/>
      </c>
      <c r="Y284" s="7" t="str">
        <f>IFERROR(IF($U284=$Y$1,'Open 2'!F284,""),"")</f>
        <v/>
      </c>
      <c r="Z284" s="7" t="str">
        <f>IFERROR(IF(U284=$Z$1,'Open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IF(B285="","",Draw!F285)</f>
        <v/>
      </c>
      <c r="B285" s="19" t="str">
        <f>IFERROR(Draw!G285,"")</f>
        <v/>
      </c>
      <c r="C285" s="19" t="str">
        <f>IFERROR(Draw!H285,"")</f>
        <v/>
      </c>
      <c r="D285" s="52"/>
      <c r="E285" s="92">
        <v>2.83999999999999E-7</v>
      </c>
      <c r="F285" s="93" t="str">
        <f t="shared" si="5"/>
        <v/>
      </c>
      <c r="G285" s="62" t="str">
        <f>IF(A285="co",VLOOKUP(_xlfn.CONCAT(B285,C285),'Open 1'!S:T,2,FALSE),IF(A285="yco",VLOOKUP(_xlfn.CONCAT(B285,C285),Youth!S:U,2,FALSE),IF(OR(AND(D285&gt;1,D285&lt;1050),D285="nt",D285="",D285="scratch"),"","Not valid")))</f>
        <v/>
      </c>
      <c r="U285" s="3" t="str">
        <f>IFERROR(VLOOKUP('Open 2'!F285,$AB$3:$AC$7,2,TRUE),"")</f>
        <v/>
      </c>
      <c r="V285" s="7" t="str">
        <f>IFERROR(IF(U285=$V$1,'Open 2'!F285,""),"")</f>
        <v/>
      </c>
      <c r="W285" s="7" t="str">
        <f>IFERROR(IF(U285=$W$1,'Open 2'!F285,""),"")</f>
        <v/>
      </c>
      <c r="X285" s="7" t="str">
        <f>IFERROR(IF(U285=$X$1,'Open 2'!F285,""),"")</f>
        <v/>
      </c>
      <c r="Y285" s="7" t="str">
        <f>IFERROR(IF($U285=$Y$1,'Open 2'!F285,""),"")</f>
        <v/>
      </c>
      <c r="Z285" s="7" t="str">
        <f>IFERROR(IF(U285=$Z$1,'Open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IF(B286="","",Draw!F286)</f>
        <v/>
      </c>
      <c r="B286" s="19" t="str">
        <f>IFERROR(Draw!G286,"")</f>
        <v/>
      </c>
      <c r="C286" s="19" t="str">
        <f>IFERROR(Draw!H286,"")</f>
        <v/>
      </c>
      <c r="D286" s="52"/>
      <c r="E286" s="92">
        <v>2.8499999999999902E-7</v>
      </c>
      <c r="F286" s="93" t="str">
        <f t="shared" si="5"/>
        <v/>
      </c>
      <c r="G286" s="62" t="str">
        <f>IF(A286="co",VLOOKUP(_xlfn.CONCAT(B286,C286),'Open 1'!S:T,2,FALSE),IF(A286="yco",VLOOKUP(_xlfn.CONCAT(B286,C286),Youth!S:U,2,FALSE),IF(OR(AND(D286&gt;1,D286&lt;1050),D286="nt",D286="",D286="scratch"),"","Not valid")))</f>
        <v/>
      </c>
      <c r="U286" s="3" t="str">
        <f>IFERROR(VLOOKUP('Open 2'!F286,$AB$3:$AC$7,2,TRUE),"")</f>
        <v/>
      </c>
      <c r="V286" s="7" t="str">
        <f>IFERROR(IF(U286=$V$1,'Open 2'!F286,""),"")</f>
        <v/>
      </c>
      <c r="W286" s="7" t="str">
        <f>IFERROR(IF(U286=$W$1,'Open 2'!F286,""),"")</f>
        <v/>
      </c>
      <c r="X286" s="7" t="str">
        <f>IFERROR(IF(U286=$X$1,'Open 2'!F286,""),"")</f>
        <v/>
      </c>
      <c r="Y286" s="7" t="str">
        <f>IFERROR(IF($U286=$Y$1,'Open 2'!F286,""),"")</f>
        <v/>
      </c>
      <c r="Z286" s="7" t="str">
        <f>IFERROR(IF(U286=$Z$1,'Open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objects="1" scenarios="1" selectLockedCells="1"/>
  <mergeCells count="17">
    <mergeCell ref="H3:I3"/>
    <mergeCell ref="L4:L8"/>
    <mergeCell ref="L10:L14"/>
    <mergeCell ref="AB10:AB14"/>
    <mergeCell ref="AK10:AM10"/>
    <mergeCell ref="AK11:AM11"/>
    <mergeCell ref="AK12:AM12"/>
    <mergeCell ref="H11:I11"/>
    <mergeCell ref="L28:L32"/>
    <mergeCell ref="AB28:AB32"/>
    <mergeCell ref="AB34:AB38"/>
    <mergeCell ref="I15:J15"/>
    <mergeCell ref="AK13:AM13"/>
    <mergeCell ref="L16:L20"/>
    <mergeCell ref="AB16:AB20"/>
    <mergeCell ref="L22:L26"/>
    <mergeCell ref="AB22:AB26"/>
  </mergeCells>
  <conditionalFormatting sqref="A2:D286">
    <cfRule type="expression" dxfId="11" priority="3">
      <formula>MOD(ROW(),6)=1</formula>
    </cfRule>
  </conditionalFormatting>
  <conditionalFormatting sqref="D56:D60">
    <cfRule type="expression" dxfId="10" priority="2">
      <formula>MOD(ROW(),6)=1</formula>
    </cfRule>
  </conditionalFormatting>
  <conditionalFormatting sqref="M4:Q32">
    <cfRule type="expression" dxfId="9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L251"/>
  <sheetViews>
    <sheetView workbookViewId="0">
      <pane ySplit="1" topLeftCell="A2" activePane="bottomLeft" state="frozen"/>
      <selection pane="bottomLeft" activeCell="J18" sqref="J18"/>
    </sheetView>
  </sheetViews>
  <sheetFormatPr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customWidth="1"/>
    <col min="11" max="11" width="14.28515625" style="24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2'!$A:$F,MATCH('Open 2 Results'!$E2,'Open 2'!$F:$F,0),1)&gt;0,INDEX('Open 2'!$A:$F,MATCH('Open 2 Results'!$E2,'Open 2'!$F:$F,0),1),""),"")</f>
        <v>1</v>
      </c>
      <c r="B2" s="84" t="str">
        <f>IFERROR(IF(INDEX('Open 2'!$A:$F,MATCH('Open 2 Results'!$E2,'Open 2'!$F:$F,0),2)&gt;0,INDEX('Open 2'!$A:$F,MATCH('Open 2 Results'!$E2,'Open 2'!$F:$F,0),2),""),"")</f>
        <v>Aubrey Moody</v>
      </c>
      <c r="C2" s="84" t="str">
        <f>IFERROR(IF(INDEX('Open 2'!$A:$F,MATCH('Open 2 Results'!$E2,'Open 2'!$F:$F,0),3)&gt;0,INDEX('Open 2'!$A:$F,MATCH('Open 2 Results'!$E2,'Open 2'!$F:$F,0),3),""),"")</f>
        <v>RU Toasted</v>
      </c>
      <c r="D2" s="85">
        <f>IFERROR(IF(AND(SMALL('Open 2'!F:F,L2)&gt;1000,SMALL('Open 2'!F:F,L2)&lt;3000),"nt",IF(SMALL('Open 2'!F:F,L2)&gt;3000,"",SMALL('Open 2'!F:F,L2))),"")</f>
        <v>14.726000001000001</v>
      </c>
      <c r="E2" s="115">
        <f>IF(D2="nt",IFERROR(SMALL('Open 2'!F:F,L2),""),IF(D2&gt;3000,"",IFERROR(SMALL('Open 2'!F:F,L2),"")))</f>
        <v>14.726000001000001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/>
      <c r="L2" s="24">
        <v>1</v>
      </c>
    </row>
    <row r="3" spans="1:12">
      <c r="A3" s="18">
        <f>IFERROR(IF(INDEX('Open 2'!$A:$F,MATCH('Open 2 Results'!$E3,'Open 2'!$F:$F,0),1)&gt;0,INDEX('Open 2'!$A:$F,MATCH('Open 2 Results'!$E3,'Open 2'!$F:$F,0),1),""),"")</f>
        <v>17</v>
      </c>
      <c r="B3" s="84" t="str">
        <f>IFERROR(IF(INDEX('Open 2'!$A:$F,MATCH('Open 2 Results'!$E3,'Open 2'!$F:$F,0),2)&gt;0,INDEX('Open 2'!$A:$F,MATCH('Open 2 Results'!$E3,'Open 2'!$F:$F,0),2),""),"")</f>
        <v>Taryn Odens</v>
      </c>
      <c r="C3" s="84" t="str">
        <f>IFERROR(IF(INDEX('Open 2'!$A:$F,MATCH('Open 2 Results'!$E3,'Open 2'!$F:$F,0),3)&gt;0,INDEX('Open 2'!$A:$F,MATCH('Open 2 Results'!$E3,'Open 2'!$F:$F,0),3),""),"")</f>
        <v>Lady A</v>
      </c>
      <c r="D3" s="85">
        <f>IFERROR(IF(AND(SMALL('Open 2'!F:F,L3)&gt;1000,SMALL('Open 2'!F:F,L3)&lt;3000),"nt",IF(SMALL('Open 2'!F:F,L3)&gt;3000,"",SMALL('Open 2'!F:F,L3))),"")</f>
        <v>14.736000020000001</v>
      </c>
      <c r="E3" s="115">
        <f>IF(D3="nt",IFERROR(SMALL('Open 2'!F:F,L3),""),IF(D3&gt;3000,"",IFERROR(SMALL('Open 2'!F:F,L3),"")))</f>
        <v>14.736000020000001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2'!P4</f>
        <v>14.726000001000001</v>
      </c>
      <c r="I3" s="24" t="s">
        <v>3</v>
      </c>
      <c r="J3" s="121"/>
      <c r="K3" s="121" t="s">
        <v>207</v>
      </c>
      <c r="L3" s="24">
        <v>2</v>
      </c>
    </row>
    <row r="4" spans="1:12">
      <c r="A4" s="18">
        <f>IFERROR(IF(INDEX('Open 2'!$A:$F,MATCH('Open 2 Results'!$E4,'Open 2'!$F:$F,0),1)&gt;0,INDEX('Open 2'!$A:$F,MATCH('Open 2 Results'!$E4,'Open 2'!$F:$F,0),1),""),"")</f>
        <v>3</v>
      </c>
      <c r="B4" s="84" t="str">
        <f>IFERROR(IF(INDEX('Open 2'!$A:$F,MATCH('Open 2 Results'!$E4,'Open 2'!$F:$F,0),2)&gt;0,INDEX('Open 2'!$A:$F,MATCH('Open 2 Results'!$E4,'Open 2'!$F:$F,0),2),""),"")</f>
        <v>Kensey Roemen</v>
      </c>
      <c r="C4" s="84" t="str">
        <f>IFERROR(IF(INDEX('Open 2'!$A:$F,MATCH('Open 2 Results'!$E4,'Open 2'!$F:$F,0),3)&gt;0,INDEX('Open 2'!$A:$F,MATCH('Open 2 Results'!$E4,'Open 2'!$F:$F,0),3),""),"")</f>
        <v>BR SNIPPYSGOGODRIFT</v>
      </c>
      <c r="D4" s="85">
        <f>IFERROR(IF(AND(SMALL('Open 2'!F:F,L4)&gt;1000,SMALL('Open 2'!F:F,L4)&lt;3000),"nt",IF(SMALL('Open 2'!F:F,L4)&gt;3000,"",SMALL('Open 2'!F:F,L4))),"")</f>
        <v>14.837000003</v>
      </c>
      <c r="E4" s="115">
        <f>IF(D4="nt",IFERROR(SMALL('Open 2'!F:F,L4),""),IF(D4&gt;3000,"",IFERROR(SMALL('Open 2'!F:F,L4),"")))</f>
        <v>14.837000003</v>
      </c>
      <c r="F4" s="86" t="str">
        <f t="shared" si="0"/>
        <v>1D</v>
      </c>
      <c r="G4" s="91" t="str">
        <f t="shared" si="1"/>
        <v/>
      </c>
      <c r="H4" s="62">
        <f>'Open 2'!P10</f>
        <v>15.286000002</v>
      </c>
      <c r="I4" s="87" t="s">
        <v>4</v>
      </c>
      <c r="J4" s="163" t="s">
        <v>207</v>
      </c>
      <c r="K4" s="121"/>
      <c r="L4" s="24">
        <v>3</v>
      </c>
    </row>
    <row r="5" spans="1:12">
      <c r="A5" s="18">
        <f>IFERROR(IF(INDEX('Open 2'!$A:$F,MATCH('Open 2 Results'!$E5,'Open 2'!$F:$F,0),1)&gt;0,INDEX('Open 2'!$A:$F,MATCH('Open 2 Results'!$E5,'Open 2'!$F:$F,0),1),""),"")</f>
        <v>6</v>
      </c>
      <c r="B5" s="84" t="str">
        <f>IFERROR(IF(INDEX('Open 2'!$A:$F,MATCH('Open 2 Results'!$E5,'Open 2'!$F:$F,0),2)&gt;0,INDEX('Open 2'!$A:$F,MATCH('Open 2 Results'!$E5,'Open 2'!$F:$F,0),2),""),"")</f>
        <v>Deb Kruger</v>
      </c>
      <c r="C5" s="84" t="str">
        <f>IFERROR(IF(INDEX('Open 2'!$A:$F,MATCH('Open 2 Results'!$E5,'Open 2'!$F:$F,0),3)&gt;0,INDEX('Open 2'!$A:$F,MATCH('Open 2 Results'!$E5,'Open 2'!$F:$F,0),3),""),"")</f>
        <v>Peptos Pretty Kaidas</v>
      </c>
      <c r="D5" s="85">
        <f>IFERROR(IF(AND(SMALL('Open 2'!F:F,L5)&gt;1000,SMALL('Open 2'!F:F,L5)&lt;3000),"nt",IF(SMALL('Open 2'!F:F,L5)&gt;3000,"",SMALL('Open 2'!F:F,L5))),"")</f>
        <v>15.020000007</v>
      </c>
      <c r="E5" s="115">
        <f>IF(D5="nt",IFERROR(SMALL('Open 2'!F:F,L5),""),IF(D5&gt;3000,"",IFERROR(SMALL('Open 2'!F:F,L5),"")))</f>
        <v>15.020000007</v>
      </c>
      <c r="F5" s="86" t="str">
        <f t="shared" si="0"/>
        <v>1D</v>
      </c>
      <c r="G5" s="91" t="str">
        <f t="shared" si="1"/>
        <v/>
      </c>
      <c r="H5" s="62">
        <f>'Open 2'!P16</f>
        <v>15.873000004</v>
      </c>
      <c r="I5" s="87" t="s">
        <v>5</v>
      </c>
      <c r="J5" s="163" t="s">
        <v>207</v>
      </c>
      <c r="K5" s="122"/>
      <c r="L5" s="24">
        <v>4</v>
      </c>
    </row>
    <row r="6" spans="1:12">
      <c r="A6" s="18">
        <f>IFERROR(IF(INDEX('Open 2'!$A:$F,MATCH('Open 2 Results'!$E6,'Open 2'!$F:$F,0),1)&gt;0,INDEX('Open 2'!$A:$F,MATCH('Open 2 Results'!$E6,'Open 2'!$F:$F,0),1),""),"")</f>
        <v>5</v>
      </c>
      <c r="B6" s="84" t="str">
        <f>IFERROR(IF(INDEX('Open 2'!$A:$F,MATCH('Open 2 Results'!$E6,'Open 2'!$F:$F,0),2)&gt;0,INDEX('Open 2'!$A:$F,MATCH('Open 2 Results'!$E6,'Open 2'!$F:$F,0),2),""),"")</f>
        <v>Kami Eilers</v>
      </c>
      <c r="C6" s="84" t="str">
        <f>IFERROR(IF(INDEX('Open 2'!$A:$F,MATCH('Open 2 Results'!$E6,'Open 2'!$F:$F,0),3)&gt;0,INDEX('Open 2'!$A:$F,MATCH('Open 2 Results'!$E6,'Open 2'!$F:$F,0),3),""),"")</f>
        <v>Wally</v>
      </c>
      <c r="D6" s="85">
        <f>IFERROR(IF(AND(SMALL('Open 2'!F:F,L6)&gt;1000,SMALL('Open 2'!F:F,L6)&lt;3000),"nt",IF(SMALL('Open 2'!F:F,L6)&gt;3000,"",SMALL('Open 2'!F:F,L6))),"")</f>
        <v>15.117000005000001</v>
      </c>
      <c r="E6" s="115">
        <f>IF(D6="nt",IFERROR(SMALL('Open 2'!F:F,L6),""),IF(D6&gt;3000,"",IFERROR(SMALL('Open 2'!F:F,L6),"")))</f>
        <v>15.117000005000001</v>
      </c>
      <c r="F6" s="86" t="str">
        <f t="shared" si="0"/>
        <v>1D</v>
      </c>
      <c r="G6" s="91" t="str">
        <f t="shared" si="1"/>
        <v/>
      </c>
      <c r="H6" s="62">
        <f>'Open 2'!P22</f>
        <v>16.925000014000002</v>
      </c>
      <c r="I6" s="87" t="s">
        <v>6</v>
      </c>
      <c r="J6" s="163"/>
      <c r="K6" s="121"/>
      <c r="L6" s="24">
        <v>5</v>
      </c>
    </row>
    <row r="7" spans="1:12">
      <c r="A7" s="18">
        <f>IFERROR(IF(INDEX('Open 2'!$A:$F,MATCH('Open 2 Results'!$E7,'Open 2'!$F:$F,0),1)&gt;0,INDEX('Open 2'!$A:$F,MATCH('Open 2 Results'!$E7,'Open 2'!$F:$F,0),1),""),"")</f>
        <v>8</v>
      </c>
      <c r="B7" s="84" t="str">
        <f>IFERROR(IF(INDEX('Open 2'!$A:$F,MATCH('Open 2 Results'!$E7,'Open 2'!$F:$F,0),2)&gt;0,INDEX('Open 2'!$A:$F,MATCH('Open 2 Results'!$E7,'Open 2'!$F:$F,0),2),""),"")</f>
        <v>Hatty Fey</v>
      </c>
      <c r="C7" s="84" t="str">
        <f>IFERROR(IF(INDEX('Open 2'!$A:$F,MATCH('Open 2 Results'!$E7,'Open 2'!$F:$F,0),3)&gt;0,INDEX('Open 2'!$A:$F,MATCH('Open 2 Results'!$E7,'Open 2'!$F:$F,0),3),""),"")</f>
        <v>Whitchs Taboo</v>
      </c>
      <c r="D7" s="85">
        <f>IFERROR(IF(AND(SMALL('Open 2'!F:F,L7)&gt;1000,SMALL('Open 2'!F:F,L7)&lt;3000),"nt",IF(SMALL('Open 2'!F:F,L7)&gt;3000,"",SMALL('Open 2'!F:F,L7))),"")</f>
        <v>15.218000009000001</v>
      </c>
      <c r="E7" s="115">
        <f>IF(D7="nt",IFERROR(SMALL('Open 2'!F:F,L7),""),IF(D7&gt;3000,"",IFERROR(SMALL('Open 2'!F:F,L7),"")))</f>
        <v>15.218000009000001</v>
      </c>
      <c r="F7" s="86" t="str">
        <f t="shared" si="0"/>
        <v>1D</v>
      </c>
      <c r="G7" s="91" t="str">
        <f t="shared" si="1"/>
        <v/>
      </c>
      <c r="H7" s="24" t="str">
        <f>'Open 2'!P28</f>
        <v>-</v>
      </c>
      <c r="I7" s="87" t="s">
        <v>13</v>
      </c>
      <c r="J7" s="163"/>
      <c r="K7" s="121" t="s">
        <v>207</v>
      </c>
      <c r="L7" s="24">
        <v>6</v>
      </c>
    </row>
    <row r="8" spans="1:12">
      <c r="A8" s="18">
        <f>IFERROR(IF(INDEX('Open 2'!$A:$F,MATCH('Open 2 Results'!$E8,'Open 2'!$F:$F,0),1)&gt;0,INDEX('Open 2'!$A:$F,MATCH('Open 2 Results'!$E8,'Open 2'!$F:$F,0),1),""),"")</f>
        <v>2</v>
      </c>
      <c r="B8" s="84" t="str">
        <f>IFERROR(IF(INDEX('Open 2'!$A:$F,MATCH('Open 2 Results'!$E8,'Open 2'!$F:$F,0),2)&gt;0,INDEX('Open 2'!$A:$F,MATCH('Open 2 Results'!$E8,'Open 2'!$F:$F,0),2),""),"")</f>
        <v>Kailey Deknikker</v>
      </c>
      <c r="C8" s="84" t="str">
        <f>IFERROR(IF(INDEX('Open 2'!$A:$F,MATCH('Open 2 Results'!$E8,'Open 2'!$F:$F,0),3)&gt;0,INDEX('Open 2'!$A:$F,MATCH('Open 2 Results'!$E8,'Open 2'!$F:$F,0),3),""),"")</f>
        <v>Rocket</v>
      </c>
      <c r="D8" s="85">
        <f>IFERROR(IF(AND(SMALL('Open 2'!F:F,L8)&gt;1000,SMALL('Open 2'!F:F,L8)&lt;3000),"nt",IF(SMALL('Open 2'!F:F,L8)&gt;3000,"",SMALL('Open 2'!F:F,L8))),"")</f>
        <v>15.286000002</v>
      </c>
      <c r="E8" s="115">
        <f>IF(D8="nt",IFERROR(SMALL('Open 2'!F:F,L8),""),IF(D8&gt;3000,"",IFERROR(SMALL('Open 2'!F:F,L8),"")))</f>
        <v>15.286000002</v>
      </c>
      <c r="F8" s="86" t="str">
        <f t="shared" si="0"/>
        <v>2D</v>
      </c>
      <c r="G8" s="91" t="str">
        <f t="shared" si="1"/>
        <v>2D</v>
      </c>
      <c r="J8" s="162" t="s">
        <v>207</v>
      </c>
      <c r="K8" s="121" t="s">
        <v>207</v>
      </c>
      <c r="L8" s="24">
        <v>7</v>
      </c>
    </row>
    <row r="9" spans="1:12">
      <c r="A9" s="18">
        <f>IFERROR(IF(INDEX('Open 2'!$A:$F,MATCH('Open 2 Results'!$E9,'Open 2'!$F:$F,0),1)&gt;0,INDEX('Open 2'!$A:$F,MATCH('Open 2 Results'!$E9,'Open 2'!$F:$F,0),1),""),"")</f>
        <v>18</v>
      </c>
      <c r="B9" s="84" t="str">
        <f>IFERROR(IF(INDEX('Open 2'!$A:$F,MATCH('Open 2 Results'!$E9,'Open 2'!$F:$F,0),2)&gt;0,INDEX('Open 2'!$A:$F,MATCH('Open 2 Results'!$E9,'Open 2'!$F:$F,0),2),""),"")</f>
        <v>Aubrey Moody</v>
      </c>
      <c r="C9" s="84" t="str">
        <f>IFERROR(IF(INDEX('Open 2'!$A:$F,MATCH('Open 2 Results'!$E9,'Open 2'!$F:$F,0),3)&gt;0,INDEX('Open 2'!$A:$F,MATCH('Open 2 Results'!$E9,'Open 2'!$F:$F,0),3),""),"")</f>
        <v>Shaker</v>
      </c>
      <c r="D9" s="85">
        <f>IFERROR(IF(AND(SMALL('Open 2'!F:F,L9)&gt;1000,SMALL('Open 2'!F:F,L9)&lt;3000),"nt",IF(SMALL('Open 2'!F:F,L9)&gt;3000,"",SMALL('Open 2'!F:F,L9))),"")</f>
        <v>15.464000021</v>
      </c>
      <c r="E9" s="115">
        <f>IF(D9="nt",IFERROR(SMALL('Open 2'!F:F,L9),""),IF(D9&gt;3000,"",IFERROR(SMALL('Open 2'!F:F,L9),"")))</f>
        <v>15.464000021</v>
      </c>
      <c r="F9" s="86" t="str">
        <f t="shared" si="0"/>
        <v>2D</v>
      </c>
      <c r="G9" s="91" t="str">
        <f t="shared" si="1"/>
        <v/>
      </c>
      <c r="J9" s="162"/>
      <c r="K9" s="121"/>
      <c r="L9" s="24">
        <v>8</v>
      </c>
    </row>
    <row r="10" spans="1:12">
      <c r="A10" s="18">
        <f>IFERROR(IF(INDEX('Open 2'!$A:$F,MATCH('Open 2 Results'!$E10,'Open 2'!$F:$F,0),1)&gt;0,INDEX('Open 2'!$A:$F,MATCH('Open 2 Results'!$E10,'Open 2'!$F:$F,0),1),""),"")</f>
        <v>11</v>
      </c>
      <c r="B10" s="84" t="str">
        <f>IFERROR(IF(INDEX('Open 2'!$A:$F,MATCH('Open 2 Results'!$E10,'Open 2'!$F:$F,0),2)&gt;0,INDEX('Open 2'!$A:$F,MATCH('Open 2 Results'!$E10,'Open 2'!$F:$F,0),2),""),"")</f>
        <v>Michelle Hodne</v>
      </c>
      <c r="C10" s="84" t="str">
        <f>IFERROR(IF(INDEX('Open 2'!$A:$F,MATCH('Open 2 Results'!$E10,'Open 2'!$F:$F,0),3)&gt;0,INDEX('Open 2'!$A:$F,MATCH('Open 2 Results'!$E10,'Open 2'!$F:$F,0),3),""),"")</f>
        <v>Uno Sonita Olena</v>
      </c>
      <c r="D10" s="85">
        <f>IFERROR(IF(AND(SMALL('Open 2'!F:F,L10)&gt;1000,SMALL('Open 2'!F:F,L10)&lt;3000),"nt",IF(SMALL('Open 2'!F:F,L10)&gt;3000,"",SMALL('Open 2'!F:F,L10))),"")</f>
        <v>15.602000013</v>
      </c>
      <c r="E10" s="115">
        <f>IF(D10="nt",IFERROR(SMALL('Open 2'!F:F,L10),""),IF(D10&gt;3000,"",IFERROR(SMALL('Open 2'!F:F,L10),"")))</f>
        <v>15.602000013</v>
      </c>
      <c r="F10" s="86" t="str">
        <f t="shared" si="0"/>
        <v>2D</v>
      </c>
      <c r="G10" s="91" t="str">
        <f t="shared" si="1"/>
        <v/>
      </c>
      <c r="J10" s="162" t="s">
        <v>207</v>
      </c>
      <c r="K10" s="121"/>
      <c r="L10" s="24">
        <v>9</v>
      </c>
    </row>
    <row r="11" spans="1:12">
      <c r="A11" s="18">
        <f>IFERROR(IF(INDEX('Open 2'!$A:$F,MATCH('Open 2 Results'!$E11,'Open 2'!$F:$F,0),1)&gt;0,INDEX('Open 2'!$A:$F,MATCH('Open 2 Results'!$E11,'Open 2'!$F:$F,0),1),""),"")</f>
        <v>7</v>
      </c>
      <c r="B11" s="84" t="str">
        <f>IFERROR(IF(INDEX('Open 2'!$A:$F,MATCH('Open 2 Results'!$E11,'Open 2'!$F:$F,0),2)&gt;0,INDEX('Open 2'!$A:$F,MATCH('Open 2 Results'!$E11,'Open 2'!$F:$F,0),2),""),"")</f>
        <v>Josey Fey</v>
      </c>
      <c r="C11" s="84" t="str">
        <f>IFERROR(IF(INDEX('Open 2'!$A:$F,MATCH('Open 2 Results'!$E11,'Open 2'!$F:$F,0),3)&gt;0,INDEX('Open 2'!$A:$F,MATCH('Open 2 Results'!$E11,'Open 2'!$F:$F,0),3),""),"")</f>
        <v>O So Country</v>
      </c>
      <c r="D11" s="85">
        <f>IFERROR(IF(AND(SMALL('Open 2'!F:F,L11)&gt;1000,SMALL('Open 2'!F:F,L11)&lt;3000),"nt",IF(SMALL('Open 2'!F:F,L11)&gt;3000,"",SMALL('Open 2'!F:F,L11))),"")</f>
        <v>15.695000008000001</v>
      </c>
      <c r="E11" s="115">
        <f>IF(D11="nt",IFERROR(SMALL('Open 2'!F:F,L11),""),IF(D11&gt;3000,"",IFERROR(SMALL('Open 2'!F:F,L11),"")))</f>
        <v>15.695000008000001</v>
      </c>
      <c r="F11" s="86" t="str">
        <f t="shared" si="0"/>
        <v>2D</v>
      </c>
      <c r="G11" s="91" t="str">
        <f t="shared" si="1"/>
        <v/>
      </c>
      <c r="J11" s="162"/>
      <c r="K11" s="121" t="s">
        <v>207</v>
      </c>
      <c r="L11" s="24">
        <v>10</v>
      </c>
    </row>
    <row r="12" spans="1:12">
      <c r="A12" s="18">
        <f>IFERROR(IF(INDEX('Open 2'!$A:$F,MATCH('Open 2 Results'!$E12,'Open 2'!$F:$F,0),1)&gt;0,INDEX('Open 2'!$A:$F,MATCH('Open 2 Results'!$E12,'Open 2'!$F:$F,0),1),""),"")</f>
        <v>4</v>
      </c>
      <c r="B12" s="84" t="str">
        <f>IFERROR(IF(INDEX('Open 2'!$A:$F,MATCH('Open 2 Results'!$E12,'Open 2'!$F:$F,0),2)&gt;0,INDEX('Open 2'!$A:$F,MATCH('Open 2 Results'!$E12,'Open 2'!$F:$F,0),2),""),"")</f>
        <v>Jessica Mueller</v>
      </c>
      <c r="C12" s="84" t="str">
        <f>IFERROR(IF(INDEX('Open 2'!$A:$F,MATCH('Open 2 Results'!$E12,'Open 2'!$F:$F,0),3)&gt;0,INDEX('Open 2'!$A:$F,MATCH('Open 2 Results'!$E12,'Open 2'!$F:$F,0),3),""),"")</f>
        <v>MFR Laughing Xena</v>
      </c>
      <c r="D12" s="85">
        <f>IFERROR(IF(AND(SMALL('Open 2'!F:F,L12)&gt;1000,SMALL('Open 2'!F:F,L12)&lt;3000),"nt",IF(SMALL('Open 2'!F:F,L12)&gt;3000,"",SMALL('Open 2'!F:F,L12))),"")</f>
        <v>15.873000004</v>
      </c>
      <c r="E12" s="115">
        <f>IF(D12="nt",IFERROR(SMALL('Open 2'!F:F,L12),""),IF(D12&gt;3000,"",IFERROR(SMALL('Open 2'!F:F,L12),"")))</f>
        <v>15.873000004</v>
      </c>
      <c r="F12" s="86" t="str">
        <f t="shared" si="0"/>
        <v>3D</v>
      </c>
      <c r="G12" s="91" t="str">
        <f t="shared" si="1"/>
        <v>3D</v>
      </c>
      <c r="J12" s="162"/>
      <c r="K12" s="121"/>
      <c r="L12" s="24">
        <v>11</v>
      </c>
    </row>
    <row r="13" spans="1:12">
      <c r="A13" s="18">
        <f>IFERROR(IF(INDEX('Open 2'!$A:$F,MATCH('Open 2 Results'!$E13,'Open 2'!$F:$F,0),1)&gt;0,INDEX('Open 2'!$A:$F,MATCH('Open 2 Results'!$E13,'Open 2'!$F:$F,0),1),""),"")</f>
        <v>15</v>
      </c>
      <c r="B13" s="84" t="str">
        <f>IFERROR(IF(INDEX('Open 2'!$A:$F,MATCH('Open 2 Results'!$E13,'Open 2'!$F:$F,0),2)&gt;0,INDEX('Open 2'!$A:$F,MATCH('Open 2 Results'!$E13,'Open 2'!$F:$F,0),2),""),"")</f>
        <v>Joslyn Deknikker</v>
      </c>
      <c r="C13" s="84" t="str">
        <f>IFERROR(IF(INDEX('Open 2'!$A:$F,MATCH('Open 2 Results'!$E13,'Open 2'!$F:$F,0),3)&gt;0,INDEX('Open 2'!$A:$F,MATCH('Open 2 Results'!$E13,'Open 2'!$F:$F,0),3),""),"")</f>
        <v>Hooey</v>
      </c>
      <c r="D13" s="85">
        <f>IFERROR(IF(AND(SMALL('Open 2'!F:F,L13)&gt;1000,SMALL('Open 2'!F:F,L13)&lt;3000),"nt",IF(SMALL('Open 2'!F:F,L13)&gt;3000,"",SMALL('Open 2'!F:F,L13))),"")</f>
        <v>16.226000017</v>
      </c>
      <c r="E13" s="115">
        <f>IF(D13="nt",IFERROR(SMALL('Open 2'!F:F,L13),""),IF(D13&gt;3000,"",IFERROR(SMALL('Open 2'!F:F,L13),"")))</f>
        <v>16.226000017</v>
      </c>
      <c r="F13" s="86" t="str">
        <f t="shared" si="0"/>
        <v>3D</v>
      </c>
      <c r="G13" s="91" t="str">
        <f t="shared" si="1"/>
        <v/>
      </c>
      <c r="J13" s="162"/>
      <c r="K13" s="121"/>
      <c r="L13" s="24">
        <v>12</v>
      </c>
    </row>
    <row r="14" spans="1:12">
      <c r="A14" s="18">
        <f>IFERROR(IF(INDEX('Open 2'!$A:$F,MATCH('Open 2 Results'!$E14,'Open 2'!$F:$F,0),1)&gt;0,INDEX('Open 2'!$A:$F,MATCH('Open 2 Results'!$E14,'Open 2'!$F:$F,0),1),""),"")</f>
        <v>12</v>
      </c>
      <c r="B14" s="84" t="str">
        <f>IFERROR(IF(INDEX('Open 2'!$A:$F,MATCH('Open 2 Results'!$E14,'Open 2'!$F:$F,0),2)&gt;0,INDEX('Open 2'!$A:$F,MATCH('Open 2 Results'!$E14,'Open 2'!$F:$F,0),2),""),"")</f>
        <v>Staci Bungard</v>
      </c>
      <c r="C14" s="84" t="str">
        <f>IFERROR(IF(INDEX('Open 2'!$A:$F,MATCH('Open 2 Results'!$E14,'Open 2'!$F:$F,0),3)&gt;0,INDEX('Open 2'!$A:$F,MATCH('Open 2 Results'!$E14,'Open 2'!$F:$F,0),3),""),"")</f>
        <v>Chicks Alive N Dashn</v>
      </c>
      <c r="D14" s="85">
        <f>IFERROR(IF(AND(SMALL('Open 2'!F:F,L14)&gt;1000,SMALL('Open 2'!F:F,L14)&lt;3000),"nt",IF(SMALL('Open 2'!F:F,L14)&gt;3000,"",SMALL('Open 2'!F:F,L14))),"")</f>
        <v>16.925000014000002</v>
      </c>
      <c r="E14" s="115">
        <f>IF(D14="nt",IFERROR(SMALL('Open 2'!F:F,L14),""),IF(D14&gt;3000,"",IFERROR(SMALL('Open 2'!F:F,L14),"")))</f>
        <v>16.925000014000002</v>
      </c>
      <c r="F14" s="86" t="str">
        <f t="shared" si="0"/>
        <v>4D</v>
      </c>
      <c r="G14" s="91" t="str">
        <f t="shared" si="1"/>
        <v>4D</v>
      </c>
      <c r="J14" s="162" t="s">
        <v>207</v>
      </c>
      <c r="K14" s="121"/>
      <c r="L14" s="24">
        <v>13</v>
      </c>
    </row>
    <row r="15" spans="1:12">
      <c r="A15" s="18">
        <f>IFERROR(IF(INDEX('Open 2'!$A:$F,MATCH('Open 2 Results'!$E15,'Open 2'!$F:$F,0),1)&gt;0,INDEX('Open 2'!$A:$F,MATCH('Open 2 Results'!$E15,'Open 2'!$F:$F,0),1),""),"")</f>
        <v>10</v>
      </c>
      <c r="B15" s="84" t="str">
        <f>IFERROR(IF(INDEX('Open 2'!$A:$F,MATCH('Open 2 Results'!$E15,'Open 2'!$F:$F,0),2)&gt;0,INDEX('Open 2'!$A:$F,MATCH('Open 2 Results'!$E15,'Open 2'!$F:$F,0),2),""),"")</f>
        <v>Natalie Hieronimus</v>
      </c>
      <c r="C15" s="84" t="str">
        <f>IFERROR(IF(INDEX('Open 2'!$A:$F,MATCH('Open 2 Results'!$E15,'Open 2'!$F:$F,0),3)&gt;0,INDEX('Open 2'!$A:$F,MATCH('Open 2 Results'!$E15,'Open 2'!$F:$F,0),3),""),"")</f>
        <v>SH Chrome Ta Fame "Jet"</v>
      </c>
      <c r="D15" s="85">
        <f>IFERROR(IF(AND(SMALL('Open 2'!F:F,L15)&gt;1000,SMALL('Open 2'!F:F,L15)&lt;3000),"nt",IF(SMALL('Open 2'!F:F,L15)&gt;3000,"",SMALL('Open 2'!F:F,L15))),"")</f>
        <v>17.022000010999999</v>
      </c>
      <c r="E15" s="115">
        <f>IF(D15="nt",IFERROR(SMALL('Open 2'!F:F,L15),""),IF(D15&gt;3000,"",IFERROR(SMALL('Open 2'!F:F,L15),"")))</f>
        <v>17.022000010999999</v>
      </c>
      <c r="F15" s="86" t="str">
        <f t="shared" si="0"/>
        <v>4D</v>
      </c>
      <c r="G15" s="91" t="str">
        <f t="shared" si="1"/>
        <v/>
      </c>
      <c r="J15" s="162" t="s">
        <v>207</v>
      </c>
      <c r="K15" s="121"/>
      <c r="L15" s="24">
        <v>14</v>
      </c>
    </row>
    <row r="16" spans="1:12">
      <c r="A16" s="18">
        <f>IFERROR(IF(INDEX('Open 2'!$A:$F,MATCH('Open 2 Results'!$E16,'Open 2'!$F:$F,0),1)&gt;0,INDEX('Open 2'!$A:$F,MATCH('Open 2 Results'!$E16,'Open 2'!$F:$F,0),1),""),"")</f>
        <v>16</v>
      </c>
      <c r="B16" s="84" t="str">
        <f>IFERROR(IF(INDEX('Open 2'!$A:$F,MATCH('Open 2 Results'!$E16,'Open 2'!$F:$F,0),2)&gt;0,INDEX('Open 2'!$A:$F,MATCH('Open 2 Results'!$E16,'Open 2'!$F:$F,0),2),""),"")</f>
        <v>Janice Roebuck</v>
      </c>
      <c r="C16" s="84" t="str">
        <f>IFERROR(IF(INDEX('Open 2'!$A:$F,MATCH('Open 2 Results'!$E16,'Open 2'!$F:$F,0),3)&gt;0,INDEX('Open 2'!$A:$F,MATCH('Open 2 Results'!$E16,'Open 2'!$F:$F,0),3),""),"")</f>
        <v>Peaches</v>
      </c>
      <c r="D16" s="85">
        <f>IFERROR(IF(AND(SMALL('Open 2'!F:F,L16)&gt;1000,SMALL('Open 2'!F:F,L16)&lt;3000),"nt",IF(SMALL('Open 2'!F:F,L16)&gt;3000,"",SMALL('Open 2'!F:F,L16))),"")</f>
        <v>18.443000019000003</v>
      </c>
      <c r="E16" s="115">
        <f>IF(D16="nt",IFERROR(SMALL('Open 2'!F:F,L16),""),IF(D16&gt;3000,"",IFERROR(SMALL('Open 2'!F:F,L16),"")))</f>
        <v>18.443000019000003</v>
      </c>
      <c r="F16" s="86" t="str">
        <f t="shared" si="0"/>
        <v>4D</v>
      </c>
      <c r="G16" s="91" t="str">
        <f t="shared" si="1"/>
        <v/>
      </c>
      <c r="J16" s="162" t="s">
        <v>207</v>
      </c>
      <c r="K16" s="121"/>
      <c r="L16" s="24">
        <v>15</v>
      </c>
    </row>
    <row r="17" spans="1:12">
      <c r="A17" s="18">
        <f>IFERROR(IF(INDEX('Open 2'!$A:$F,MATCH('Open 2 Results'!$E17,'Open 2'!$F:$F,0),1)&gt;0,INDEX('Open 2'!$A:$F,MATCH('Open 2 Results'!$E17,'Open 2'!$F:$F,0),1),""),"")</f>
        <v>9</v>
      </c>
      <c r="B17" s="84" t="str">
        <f>IFERROR(IF(INDEX('Open 2'!$A:$F,MATCH('Open 2 Results'!$E17,'Open 2'!$F:$F,0),2)&gt;0,INDEX('Open 2'!$A:$F,MATCH('Open 2 Results'!$E17,'Open 2'!$F:$F,0),2),""),"")</f>
        <v>Brandy Holzer</v>
      </c>
      <c r="C17" s="84" t="str">
        <f>IFERROR(IF(INDEX('Open 2'!$A:$F,MATCH('Open 2 Results'!$E17,'Open 2'!$F:$F,0),3)&gt;0,INDEX('Open 2'!$A:$F,MATCH('Open 2 Results'!$E17,'Open 2'!$F:$F,0),3),""),"")</f>
        <v>Six</v>
      </c>
      <c r="D17" s="85">
        <f>IFERROR(IF(AND(SMALL('Open 2'!F:F,L17)&gt;1000,SMALL('Open 2'!F:F,L17)&lt;3000),"nt",IF(SMALL('Open 2'!F:F,L17)&gt;3000,"",SMALL('Open 2'!F:F,L17))),"")</f>
        <v>915.32900000999996</v>
      </c>
      <c r="E17" s="115">
        <f>IF(D17="nt",IFERROR(SMALL('Open 2'!F:F,L17),""),IF(D17&gt;3000,"",IFERROR(SMALL('Open 2'!F:F,L17),"")))</f>
        <v>915.32900000999996</v>
      </c>
      <c r="F17" s="86" t="str">
        <f t="shared" si="0"/>
        <v>4D</v>
      </c>
      <c r="G17" s="91" t="str">
        <f t="shared" si="1"/>
        <v/>
      </c>
      <c r="J17" s="162"/>
      <c r="K17" s="121"/>
      <c r="L17" s="24">
        <v>16</v>
      </c>
    </row>
    <row r="18" spans="1:12">
      <c r="A18" s="18">
        <f>IFERROR(IF(INDEX('Open 2'!$A:$F,MATCH('Open 2 Results'!$E18,'Open 2'!$F:$F,0),1)&gt;0,INDEX('Open 2'!$A:$F,MATCH('Open 2 Results'!$E18,'Open 2'!$F:$F,0),1),""),"")</f>
        <v>13</v>
      </c>
      <c r="B18" s="84" t="str">
        <f>IFERROR(IF(INDEX('Open 2'!$A:$F,MATCH('Open 2 Results'!$E18,'Open 2'!$F:$F,0),2)&gt;0,INDEX('Open 2'!$A:$F,MATCH('Open 2 Results'!$E18,'Open 2'!$F:$F,0),2),""),"")</f>
        <v>Makayla Cross</v>
      </c>
      <c r="C18" s="84" t="str">
        <f>IFERROR(IF(INDEX('Open 2'!$A:$F,MATCH('Open 2 Results'!$E18,'Open 2'!$F:$F,0),3)&gt;0,INDEX('Open 2'!$A:$F,MATCH('Open 2 Results'!$E18,'Open 2'!$F:$F,0),3),""),"")</f>
        <v>Destiny</v>
      </c>
      <c r="D18" s="85">
        <f>IFERROR(IF(AND(SMALL('Open 2'!F:F,L18)&gt;1000,SMALL('Open 2'!F:F,L18)&lt;3000),"nt",IF(SMALL('Open 2'!F:F,L18)&gt;3000,"",SMALL('Open 2'!F:F,L18))),"")</f>
        <v>922.82100001499998</v>
      </c>
      <c r="E18" s="115">
        <f>IF(D18="nt",IFERROR(SMALL('Open 2'!F:F,L18),""),IF(D18&gt;3000,"",IFERROR(SMALL('Open 2'!F:F,L18),"")))</f>
        <v>922.82100001499998</v>
      </c>
      <c r="F18" s="86" t="str">
        <f t="shared" si="0"/>
        <v>4D</v>
      </c>
      <c r="G18" s="91" t="str">
        <f t="shared" si="1"/>
        <v/>
      </c>
      <c r="J18" s="162"/>
      <c r="K18" s="121"/>
      <c r="L18" s="24">
        <v>17</v>
      </c>
    </row>
    <row r="19" spans="1:12">
      <c r="A19" s="18" t="str">
        <f>IFERROR(IF(INDEX('Open 2'!$A:$F,MATCH('Open 2 Results'!$E19,'Open 2'!$F:$F,0),1)&gt;0,INDEX('Open 2'!$A:$F,MATCH('Open 2 Results'!$E19,'Open 2'!$F:$F,0),1),""),"")</f>
        <v/>
      </c>
      <c r="B19" s="84" t="str">
        <f>IFERROR(IF(INDEX('Open 2'!$A:$F,MATCH('Open 2 Results'!$E19,'Open 2'!$F:$F,0),2)&gt;0,INDEX('Open 2'!$A:$F,MATCH('Open 2 Results'!$E19,'Open 2'!$F:$F,0),2),""),"")</f>
        <v/>
      </c>
      <c r="C19" s="84" t="str">
        <f>IFERROR(IF(INDEX('Open 2'!$A:$F,MATCH('Open 2 Results'!$E19,'Open 2'!$F:$F,0),3)&gt;0,INDEX('Open 2'!$A:$F,MATCH('Open 2 Results'!$E19,'Open 2'!$F:$F,0),3),""),"")</f>
        <v/>
      </c>
      <c r="D19" s="85" t="str">
        <f>IFERROR(IF(AND(SMALL('Open 2'!F:F,L19)&gt;1000,SMALL('Open 2'!F:F,L19)&lt;3000),"nt",IF(SMALL('Open 2'!F:F,L19)&gt;3000,"",SMALL('Open 2'!F:F,L19))),"")</f>
        <v/>
      </c>
      <c r="E19" s="115" t="str">
        <f>IF(D19="nt",IFERROR(SMALL('Open 2'!F:F,L19),""),IF(D19&gt;3000,"",IFERROR(SMALL('Open 2'!F:F,L19),"")))</f>
        <v/>
      </c>
      <c r="F19" s="86" t="str">
        <f t="shared" si="0"/>
        <v/>
      </c>
      <c r="G19" s="91" t="str">
        <f t="shared" si="1"/>
        <v/>
      </c>
      <c r="J19" s="162"/>
      <c r="K19" s="121"/>
      <c r="L19" s="24">
        <v>18</v>
      </c>
    </row>
    <row r="20" spans="1:12">
      <c r="A20" s="18" t="str">
        <f>IFERROR(IF(INDEX('Open 2'!$A:$F,MATCH('Open 2 Results'!$E20,'Open 2'!$F:$F,0),1)&gt;0,INDEX('Open 2'!$A:$F,MATCH('Open 2 Results'!$E20,'Open 2'!$F:$F,0),1),""),"")</f>
        <v/>
      </c>
      <c r="B20" s="84" t="str">
        <f>IFERROR(IF(INDEX('Open 2'!$A:$F,MATCH('Open 2 Results'!$E20,'Open 2'!$F:$F,0),2)&gt;0,INDEX('Open 2'!$A:$F,MATCH('Open 2 Results'!$E20,'Open 2'!$F:$F,0),2),""),"")</f>
        <v/>
      </c>
      <c r="C20" s="84" t="str">
        <f>IFERROR(IF(INDEX('Open 2'!$A:$F,MATCH('Open 2 Results'!$E20,'Open 2'!$F:$F,0),3)&gt;0,INDEX('Open 2'!$A:$F,MATCH('Open 2 Results'!$E20,'Open 2'!$F:$F,0),3),""),"")</f>
        <v/>
      </c>
      <c r="D20" s="85" t="str">
        <f>IFERROR(IF(AND(SMALL('Open 2'!F:F,L20)&gt;1000,SMALL('Open 2'!F:F,L20)&lt;3000),"nt",IF(SMALL('Open 2'!F:F,L20)&gt;3000,"",SMALL('Open 2'!F:F,L20))),"")</f>
        <v/>
      </c>
      <c r="E20" s="115" t="str">
        <f>IF(D20="nt",IFERROR(SMALL('Open 2'!F:F,L20),""),IF(D20&gt;3000,"",IFERROR(SMALL('Open 2'!F:F,L20),"")))</f>
        <v/>
      </c>
      <c r="F20" s="86" t="str">
        <f t="shared" si="0"/>
        <v/>
      </c>
      <c r="G20" s="91" t="str">
        <f t="shared" si="1"/>
        <v/>
      </c>
      <c r="J20" s="162"/>
      <c r="K20" s="121"/>
      <c r="L20" s="24">
        <v>19</v>
      </c>
    </row>
    <row r="21" spans="1:12">
      <c r="A21" s="18" t="str">
        <f>IFERROR(IF(INDEX('Open 2'!$A:$F,MATCH('Open 2 Results'!$E21,'Open 2'!$F:$F,0),1)&gt;0,INDEX('Open 2'!$A:$F,MATCH('Open 2 Results'!$E21,'Open 2'!$F:$F,0),1),""),"")</f>
        <v/>
      </c>
      <c r="B21" s="84" t="str">
        <f>IFERROR(IF(INDEX('Open 2'!$A:$F,MATCH('Open 2 Results'!$E21,'Open 2'!$F:$F,0),2)&gt;0,INDEX('Open 2'!$A:$F,MATCH('Open 2 Results'!$E21,'Open 2'!$F:$F,0),2),""),"")</f>
        <v/>
      </c>
      <c r="C21" s="84" t="str">
        <f>IFERROR(IF(INDEX('Open 2'!$A:$F,MATCH('Open 2 Results'!$E21,'Open 2'!$F:$F,0),3)&gt;0,INDEX('Open 2'!$A:$F,MATCH('Open 2 Results'!$E21,'Open 2'!$F:$F,0),3),""),"")</f>
        <v/>
      </c>
      <c r="D21" s="85" t="str">
        <f>IFERROR(IF(AND(SMALL('Open 2'!F:F,L21)&gt;1000,SMALL('Open 2'!F:F,L21)&lt;3000),"nt",IF(SMALL('Open 2'!F:F,L21)&gt;3000,"",SMALL('Open 2'!F:F,L21))),"")</f>
        <v/>
      </c>
      <c r="E21" s="115" t="str">
        <f>IF(D21="nt",IFERROR(SMALL('Open 2'!F:F,L21),""),IF(D21&gt;3000,"",IFERROR(SMALL('Open 2'!F:F,L21),"")))</f>
        <v/>
      </c>
      <c r="F21" s="86" t="str">
        <f t="shared" si="0"/>
        <v/>
      </c>
      <c r="G21" s="91" t="str">
        <f t="shared" si="1"/>
        <v/>
      </c>
      <c r="J21" s="162"/>
      <c r="K21" s="121"/>
      <c r="L21" s="24">
        <v>20</v>
      </c>
    </row>
    <row r="22" spans="1:12">
      <c r="A22" s="18" t="str">
        <f>IFERROR(IF(INDEX('Open 2'!$A:$F,MATCH('Open 2 Results'!$E22,'Open 2'!$F:$F,0),1)&gt;0,INDEX('Open 2'!$A:$F,MATCH('Open 2 Results'!$E22,'Open 2'!$F:$F,0),1),""),"")</f>
        <v/>
      </c>
      <c r="B22" s="84" t="str">
        <f>IFERROR(IF(INDEX('Open 2'!$A:$F,MATCH('Open 2 Results'!$E22,'Open 2'!$F:$F,0),2)&gt;0,INDEX('Open 2'!$A:$F,MATCH('Open 2 Results'!$E22,'Open 2'!$F:$F,0),2),""),"")</f>
        <v/>
      </c>
      <c r="C22" s="84" t="str">
        <f>IFERROR(IF(INDEX('Open 2'!$A:$F,MATCH('Open 2 Results'!$E22,'Open 2'!$F:$F,0),3)&gt;0,INDEX('Open 2'!$A:$F,MATCH('Open 2 Results'!$E22,'Open 2'!$F:$F,0),3),""),"")</f>
        <v/>
      </c>
      <c r="D22" s="85" t="str">
        <f>IFERROR(IF(AND(SMALL('Open 2'!F:F,L22)&gt;1000,SMALL('Open 2'!F:F,L22)&lt;3000),"nt",IF(SMALL('Open 2'!F:F,L22)&gt;3000,"",SMALL('Open 2'!F:F,L22))),"")</f>
        <v/>
      </c>
      <c r="E22" s="115" t="str">
        <f>IF(D22="nt",IFERROR(SMALL('Open 2'!F:F,L22),""),IF(D22&gt;3000,"",IFERROR(SMALL('Open 2'!F:F,L22),"")))</f>
        <v/>
      </c>
      <c r="F22" s="86" t="str">
        <f t="shared" si="0"/>
        <v/>
      </c>
      <c r="G22" s="91" t="str">
        <f t="shared" si="1"/>
        <v/>
      </c>
      <c r="J22" s="162"/>
      <c r="K22" s="121"/>
      <c r="L22" s="24">
        <v>21</v>
      </c>
    </row>
    <row r="23" spans="1:12">
      <c r="A23" s="18" t="str">
        <f>IFERROR(IF(INDEX('Open 2'!$A:$F,MATCH('Open 2 Results'!$E23,'Open 2'!$F:$F,0),1)&gt;0,INDEX('Open 2'!$A:$F,MATCH('Open 2 Results'!$E23,'Open 2'!$F:$F,0),1),""),"")</f>
        <v/>
      </c>
      <c r="B23" s="84" t="str">
        <f>IFERROR(IF(INDEX('Open 2'!$A:$F,MATCH('Open 2 Results'!$E23,'Open 2'!$F:$F,0),2)&gt;0,INDEX('Open 2'!$A:$F,MATCH('Open 2 Results'!$E23,'Open 2'!$F:$F,0),2),""),"")</f>
        <v/>
      </c>
      <c r="C23" s="84" t="str">
        <f>IFERROR(IF(INDEX('Open 2'!$A:$F,MATCH('Open 2 Results'!$E23,'Open 2'!$F:$F,0),3)&gt;0,INDEX('Open 2'!$A:$F,MATCH('Open 2 Results'!$E23,'Open 2'!$F:$F,0),3),""),"")</f>
        <v/>
      </c>
      <c r="D23" s="85" t="str">
        <f>IFERROR(IF(AND(SMALL('Open 2'!F:F,L23)&gt;1000,SMALL('Open 2'!F:F,L23)&lt;3000),"nt",IF(SMALL('Open 2'!F:F,L23)&gt;3000,"",SMALL('Open 2'!F:F,L23))),"")</f>
        <v/>
      </c>
      <c r="E23" s="115" t="str">
        <f>IF(D23="nt",IFERROR(SMALL('Open 2'!F:F,L23),""),IF(D23&gt;3000,"",IFERROR(SMALL('Open 2'!F:F,L23),"")))</f>
        <v/>
      </c>
      <c r="F23" s="86" t="str">
        <f t="shared" si="0"/>
        <v/>
      </c>
      <c r="G23" s="91" t="str">
        <f t="shared" si="1"/>
        <v/>
      </c>
      <c r="J23" s="162"/>
      <c r="K23" s="121"/>
      <c r="L23" s="24">
        <v>22</v>
      </c>
    </row>
    <row r="24" spans="1:12">
      <c r="A24" s="18" t="str">
        <f>IFERROR(IF(INDEX('Open 2'!$A:$F,MATCH('Open 2 Results'!$E24,'Open 2'!$F:$F,0),1)&gt;0,INDEX('Open 2'!$A:$F,MATCH('Open 2 Results'!$E24,'Open 2'!$F:$F,0),1),""),"")</f>
        <v/>
      </c>
      <c r="B24" s="84" t="str">
        <f>IFERROR(IF(INDEX('Open 2'!$A:$F,MATCH('Open 2 Results'!$E24,'Open 2'!$F:$F,0),2)&gt;0,INDEX('Open 2'!$A:$F,MATCH('Open 2 Results'!$E24,'Open 2'!$F:$F,0),2),""),"")</f>
        <v/>
      </c>
      <c r="C24" s="84" t="str">
        <f>IFERROR(IF(INDEX('Open 2'!$A:$F,MATCH('Open 2 Results'!$E24,'Open 2'!$F:$F,0),3)&gt;0,INDEX('Open 2'!$A:$F,MATCH('Open 2 Results'!$E24,'Open 2'!$F:$F,0),3),""),"")</f>
        <v/>
      </c>
      <c r="D24" s="85" t="str">
        <f>IFERROR(IF(AND(SMALL('Open 2'!F:F,L24)&gt;1000,SMALL('Open 2'!F:F,L24)&lt;3000),"nt",IF(SMALL('Open 2'!F:F,L24)&gt;3000,"",SMALL('Open 2'!F:F,L24))),"")</f>
        <v/>
      </c>
      <c r="E24" s="115" t="str">
        <f>IF(D24="nt",IFERROR(SMALL('Open 2'!F:F,L24),""),IF(D24&gt;3000,"",IFERROR(SMALL('Open 2'!F:F,L24),"")))</f>
        <v/>
      </c>
      <c r="F24" s="86" t="str">
        <f t="shared" si="0"/>
        <v/>
      </c>
      <c r="G24" s="91" t="str">
        <f t="shared" si="1"/>
        <v/>
      </c>
      <c r="J24" s="162"/>
      <c r="K24" s="121"/>
      <c r="L24" s="24">
        <v>23</v>
      </c>
    </row>
    <row r="25" spans="1:12">
      <c r="A25" s="18" t="str">
        <f>IFERROR(IF(INDEX('Open 2'!$A:$F,MATCH('Open 2 Results'!$E25,'Open 2'!$F:$F,0),1)&gt;0,INDEX('Open 2'!$A:$F,MATCH('Open 2 Results'!$E25,'Open 2'!$F:$F,0),1),""),"")</f>
        <v/>
      </c>
      <c r="B25" s="84" t="str">
        <f>IFERROR(IF(INDEX('Open 2'!$A:$F,MATCH('Open 2 Results'!$E25,'Open 2'!$F:$F,0),2)&gt;0,INDEX('Open 2'!$A:$F,MATCH('Open 2 Results'!$E25,'Open 2'!$F:$F,0),2),""),"")</f>
        <v/>
      </c>
      <c r="C25" s="84" t="str">
        <f>IFERROR(IF(INDEX('Open 2'!$A:$F,MATCH('Open 2 Results'!$E25,'Open 2'!$F:$F,0),3)&gt;0,INDEX('Open 2'!$A:$F,MATCH('Open 2 Results'!$E25,'Open 2'!$F:$F,0),3),""),"")</f>
        <v/>
      </c>
      <c r="D25" s="85" t="str">
        <f>IFERROR(IF(AND(SMALL('Open 2'!F:F,L25)&gt;1000,SMALL('Open 2'!F:F,L25)&lt;3000),"nt",IF(SMALL('Open 2'!F:F,L25)&gt;3000,"",SMALL('Open 2'!F:F,L25))),"")</f>
        <v/>
      </c>
      <c r="E25" s="115" t="str">
        <f>IF(D25="nt",IFERROR(SMALL('Open 2'!F:F,L25),""),IF(D25&gt;3000,"",IFERROR(SMALL('Open 2'!F:F,L25),"")))</f>
        <v/>
      </c>
      <c r="F25" s="86" t="str">
        <f t="shared" si="0"/>
        <v/>
      </c>
      <c r="G25" s="91" t="str">
        <f t="shared" si="1"/>
        <v/>
      </c>
      <c r="J25" s="162"/>
      <c r="K25" s="121"/>
      <c r="L25" s="24">
        <v>24</v>
      </c>
    </row>
    <row r="26" spans="1:12">
      <c r="A26" s="18" t="str">
        <f>IFERROR(IF(INDEX('Open 2'!$A:$F,MATCH('Open 2 Results'!$E26,'Open 2'!$F:$F,0),1)&gt;0,INDEX('Open 2'!$A:$F,MATCH('Open 2 Results'!$E26,'Open 2'!$F:$F,0),1),""),"")</f>
        <v/>
      </c>
      <c r="B26" s="84" t="str">
        <f>IFERROR(IF(INDEX('Open 2'!$A:$F,MATCH('Open 2 Results'!$E26,'Open 2'!$F:$F,0),2)&gt;0,INDEX('Open 2'!$A:$F,MATCH('Open 2 Results'!$E26,'Open 2'!$F:$F,0),2),""),"")</f>
        <v/>
      </c>
      <c r="C26" s="84" t="str">
        <f>IFERROR(IF(INDEX('Open 2'!$A:$F,MATCH('Open 2 Results'!$E26,'Open 2'!$F:$F,0),3)&gt;0,INDEX('Open 2'!$A:$F,MATCH('Open 2 Results'!$E26,'Open 2'!$F:$F,0),3),""),"")</f>
        <v/>
      </c>
      <c r="D26" s="85" t="str">
        <f>IFERROR(IF(AND(SMALL('Open 2'!F:F,L26)&gt;1000,SMALL('Open 2'!F:F,L26)&lt;3000),"nt",IF(SMALL('Open 2'!F:F,L26)&gt;3000,"",SMALL('Open 2'!F:F,L26))),"")</f>
        <v/>
      </c>
      <c r="E26" s="115" t="str">
        <f>IF(D26="nt",IFERROR(SMALL('Open 2'!F:F,L26),""),IF(D26&gt;3000,"",IFERROR(SMALL('Open 2'!F:F,L26),"")))</f>
        <v/>
      </c>
      <c r="F26" s="86" t="str">
        <f t="shared" si="0"/>
        <v/>
      </c>
      <c r="G26" s="91" t="str">
        <f t="shared" si="1"/>
        <v/>
      </c>
      <c r="J26" s="162"/>
      <c r="K26" s="121"/>
      <c r="L26" s="24">
        <v>25</v>
      </c>
    </row>
    <row r="27" spans="1:12">
      <c r="A27" s="18" t="str">
        <f>IFERROR(IF(INDEX('Open 2'!$A:$F,MATCH('Open 2 Results'!$E27,'Open 2'!$F:$F,0),1)&gt;0,INDEX('Open 2'!$A:$F,MATCH('Open 2 Results'!$E27,'Open 2'!$F:$F,0),1),""),"")</f>
        <v/>
      </c>
      <c r="B27" s="84" t="str">
        <f>IFERROR(IF(INDEX('Open 2'!$A:$F,MATCH('Open 2 Results'!$E27,'Open 2'!$F:$F,0),2)&gt;0,INDEX('Open 2'!$A:$F,MATCH('Open 2 Results'!$E27,'Open 2'!$F:$F,0),2),""),"")</f>
        <v/>
      </c>
      <c r="C27" s="84" t="str">
        <f>IFERROR(IF(INDEX('Open 2'!$A:$F,MATCH('Open 2 Results'!$E27,'Open 2'!$F:$F,0),3)&gt;0,INDEX('Open 2'!$A:$F,MATCH('Open 2 Results'!$E27,'Open 2'!$F:$F,0),3),""),"")</f>
        <v/>
      </c>
      <c r="D27" s="85" t="str">
        <f>IFERROR(IF(AND(SMALL('Open 2'!F:F,L27)&gt;1000,SMALL('Open 2'!F:F,L27)&lt;3000),"nt",IF(SMALL('Open 2'!F:F,L27)&gt;3000,"",SMALL('Open 2'!F:F,L27))),"")</f>
        <v/>
      </c>
      <c r="E27" s="115" t="str">
        <f>IF(D27="nt",IFERROR(SMALL('Open 2'!F:F,L27),""),IF(D27&gt;3000,"",IFERROR(SMALL('Open 2'!F:F,L27),"")))</f>
        <v/>
      </c>
      <c r="F27" s="86" t="str">
        <f t="shared" si="0"/>
        <v/>
      </c>
      <c r="G27" s="91" t="str">
        <f t="shared" si="1"/>
        <v/>
      </c>
      <c r="J27" s="162"/>
      <c r="K27" s="121"/>
      <c r="L27" s="24">
        <v>26</v>
      </c>
    </row>
    <row r="28" spans="1:12">
      <c r="A28" s="18" t="str">
        <f>IFERROR(IF(INDEX('Open 2'!$A:$F,MATCH('Open 2 Results'!$E28,'Open 2'!$F:$F,0),1)&gt;0,INDEX('Open 2'!$A:$F,MATCH('Open 2 Results'!$E28,'Open 2'!$F:$F,0),1),""),"")</f>
        <v/>
      </c>
      <c r="B28" s="84" t="str">
        <f>IFERROR(IF(INDEX('Open 2'!$A:$F,MATCH('Open 2 Results'!$E28,'Open 2'!$F:$F,0),2)&gt;0,INDEX('Open 2'!$A:$F,MATCH('Open 2 Results'!$E28,'Open 2'!$F:$F,0),2),""),"")</f>
        <v/>
      </c>
      <c r="C28" s="84" t="str">
        <f>IFERROR(IF(INDEX('Open 2'!$A:$F,MATCH('Open 2 Results'!$E28,'Open 2'!$F:$F,0),3)&gt;0,INDEX('Open 2'!$A:$F,MATCH('Open 2 Results'!$E28,'Open 2'!$F:$F,0),3),""),"")</f>
        <v/>
      </c>
      <c r="D28" s="85" t="str">
        <f>IFERROR(IF(AND(SMALL('Open 2'!F:F,L28)&gt;1000,SMALL('Open 2'!F:F,L28)&lt;3000),"nt",IF(SMALL('Open 2'!F:F,L28)&gt;3000,"",SMALL('Open 2'!F:F,L28))),"")</f>
        <v/>
      </c>
      <c r="E28" s="115" t="str">
        <f>IF(D28="nt",IFERROR(SMALL('Open 2'!F:F,L28),""),IF(D28&gt;3000,"",IFERROR(SMALL('Open 2'!F:F,L28),"")))</f>
        <v/>
      </c>
      <c r="F28" s="86" t="str">
        <f t="shared" si="0"/>
        <v/>
      </c>
      <c r="G28" s="91" t="str">
        <f t="shared" si="1"/>
        <v/>
      </c>
      <c r="J28" s="162"/>
      <c r="K28" s="121"/>
      <c r="L28" s="24">
        <v>27</v>
      </c>
    </row>
    <row r="29" spans="1:12">
      <c r="A29" s="18" t="str">
        <f>IFERROR(IF(INDEX('Open 2'!$A:$F,MATCH('Open 2 Results'!$E29,'Open 2'!$F:$F,0),1)&gt;0,INDEX('Open 2'!$A:$F,MATCH('Open 2 Results'!$E29,'Open 2'!$F:$F,0),1),""),"")</f>
        <v/>
      </c>
      <c r="B29" s="84" t="str">
        <f>IFERROR(IF(INDEX('Open 2'!$A:$F,MATCH('Open 2 Results'!$E29,'Open 2'!$F:$F,0),2)&gt;0,INDEX('Open 2'!$A:$F,MATCH('Open 2 Results'!$E29,'Open 2'!$F:$F,0),2),""),"")</f>
        <v/>
      </c>
      <c r="C29" s="84" t="str">
        <f>IFERROR(IF(INDEX('Open 2'!$A:$F,MATCH('Open 2 Results'!$E29,'Open 2'!$F:$F,0),3)&gt;0,INDEX('Open 2'!$A:$F,MATCH('Open 2 Results'!$E29,'Open 2'!$F:$F,0),3),""),"")</f>
        <v/>
      </c>
      <c r="D29" s="85" t="str">
        <f>IFERROR(IF(AND(SMALL('Open 2'!F:F,L29)&gt;1000,SMALL('Open 2'!F:F,L29)&lt;3000),"nt",IF(SMALL('Open 2'!F:F,L29)&gt;3000,"",SMALL('Open 2'!F:F,L29))),"")</f>
        <v/>
      </c>
      <c r="E29" s="115" t="str">
        <f>IF(D29="nt",IFERROR(SMALL('Open 2'!F:F,L29),""),IF(D29&gt;3000,"",IFERROR(SMALL('Open 2'!F:F,L29),"")))</f>
        <v/>
      </c>
      <c r="F29" s="86" t="str">
        <f t="shared" si="0"/>
        <v/>
      </c>
      <c r="G29" s="91" t="str">
        <f t="shared" si="1"/>
        <v/>
      </c>
      <c r="J29" s="162"/>
      <c r="K29" s="121"/>
      <c r="L29" s="24">
        <v>28</v>
      </c>
    </row>
    <row r="30" spans="1:12">
      <c r="A30" s="18" t="str">
        <f>IFERROR(IF(INDEX('Open 2'!$A:$F,MATCH('Open 2 Results'!$E30,'Open 2'!$F:$F,0),1)&gt;0,INDEX('Open 2'!$A:$F,MATCH('Open 2 Results'!$E30,'Open 2'!$F:$F,0),1),""),"")</f>
        <v/>
      </c>
      <c r="B30" s="84" t="str">
        <f>IFERROR(IF(INDEX('Open 2'!$A:$F,MATCH('Open 2 Results'!$E30,'Open 2'!$F:$F,0),2)&gt;0,INDEX('Open 2'!$A:$F,MATCH('Open 2 Results'!$E30,'Open 2'!$F:$F,0),2),""),"")</f>
        <v/>
      </c>
      <c r="C30" s="84" t="str">
        <f>IFERROR(IF(INDEX('Open 2'!$A:$F,MATCH('Open 2 Results'!$E30,'Open 2'!$F:$F,0),3)&gt;0,INDEX('Open 2'!$A:$F,MATCH('Open 2 Results'!$E30,'Open 2'!$F:$F,0),3),""),"")</f>
        <v/>
      </c>
      <c r="D30" s="85" t="str">
        <f>IFERROR(IF(AND(SMALL('Open 2'!F:F,L30)&gt;1000,SMALL('Open 2'!F:F,L30)&lt;3000),"nt",IF(SMALL('Open 2'!F:F,L30)&gt;3000,"",SMALL('Open 2'!F:F,L30))),"")</f>
        <v/>
      </c>
      <c r="E30" s="115" t="str">
        <f>IF(D30="nt",IFERROR(SMALL('Open 2'!F:F,L30),""),IF(D30&gt;3000,"",IFERROR(SMALL('Open 2'!F:F,L30),"")))</f>
        <v/>
      </c>
      <c r="F30" s="86" t="str">
        <f t="shared" si="0"/>
        <v/>
      </c>
      <c r="G30" s="91" t="str">
        <f t="shared" si="1"/>
        <v/>
      </c>
      <c r="J30" s="162"/>
      <c r="K30" s="121"/>
      <c r="L30" s="24">
        <v>29</v>
      </c>
    </row>
    <row r="31" spans="1:12">
      <c r="A31" s="18" t="str">
        <f>IFERROR(IF(INDEX('Open 2'!$A:$F,MATCH('Open 2 Results'!$E31,'Open 2'!$F:$F,0),1)&gt;0,INDEX('Open 2'!$A:$F,MATCH('Open 2 Results'!$E31,'Open 2'!$F:$F,0),1),""),"")</f>
        <v/>
      </c>
      <c r="B31" s="84" t="str">
        <f>IFERROR(IF(INDEX('Open 2'!$A:$F,MATCH('Open 2 Results'!$E31,'Open 2'!$F:$F,0),2)&gt;0,INDEX('Open 2'!$A:$F,MATCH('Open 2 Results'!$E31,'Open 2'!$F:$F,0),2),""),"")</f>
        <v/>
      </c>
      <c r="C31" s="84" t="str">
        <f>IFERROR(IF(INDEX('Open 2'!$A:$F,MATCH('Open 2 Results'!$E31,'Open 2'!$F:$F,0),3)&gt;0,INDEX('Open 2'!$A:$F,MATCH('Open 2 Results'!$E31,'Open 2'!$F:$F,0),3),""),"")</f>
        <v/>
      </c>
      <c r="D31" s="85" t="str">
        <f>IFERROR(IF(AND(SMALL('Open 2'!F:F,L31)&gt;1000,SMALL('Open 2'!F:F,L31)&lt;3000),"nt",IF(SMALL('Open 2'!F:F,L31)&gt;3000,"",SMALL('Open 2'!F:F,L31))),"")</f>
        <v/>
      </c>
      <c r="E31" s="115" t="str">
        <f>IF(D31="nt",IFERROR(SMALL('Open 2'!F:F,L31),""),IF(D31&gt;3000,"",IFERROR(SMALL('Open 2'!F:F,L31),"")))</f>
        <v/>
      </c>
      <c r="F31" s="86" t="str">
        <f t="shared" si="0"/>
        <v/>
      </c>
      <c r="G31" s="91" t="str">
        <f t="shared" si="1"/>
        <v/>
      </c>
      <c r="J31" s="162"/>
      <c r="K31" s="121"/>
      <c r="L31" s="24">
        <v>30</v>
      </c>
    </row>
    <row r="32" spans="1:12">
      <c r="A32" s="18" t="str">
        <f>IFERROR(IF(INDEX('Open 2'!$A:$F,MATCH('Open 2 Results'!$E32,'Open 2'!$F:$F,0),1)&gt;0,INDEX('Open 2'!$A:$F,MATCH('Open 2 Results'!$E32,'Open 2'!$F:$F,0),1),""),"")</f>
        <v/>
      </c>
      <c r="B32" s="84" t="str">
        <f>IFERROR(IF(INDEX('Open 2'!$A:$F,MATCH('Open 2 Results'!$E32,'Open 2'!$F:$F,0),2)&gt;0,INDEX('Open 2'!$A:$F,MATCH('Open 2 Results'!$E32,'Open 2'!$F:$F,0),2),""),"")</f>
        <v/>
      </c>
      <c r="C32" s="84" t="str">
        <f>IFERROR(IF(INDEX('Open 2'!$A:$F,MATCH('Open 2 Results'!$E32,'Open 2'!$F:$F,0),3)&gt;0,INDEX('Open 2'!$A:$F,MATCH('Open 2 Results'!$E32,'Open 2'!$F:$F,0),3),""),"")</f>
        <v/>
      </c>
      <c r="D32" s="85" t="str">
        <f>IFERROR(IF(AND(SMALL('Open 2'!F:F,L32)&gt;1000,SMALL('Open 2'!F:F,L32)&lt;3000),"nt",IF(SMALL('Open 2'!F:F,L32)&gt;3000,"",SMALL('Open 2'!F:F,L32))),"")</f>
        <v/>
      </c>
      <c r="E32" s="115" t="str">
        <f>IF(D32="nt",IFERROR(SMALL('Open 2'!F:F,L32),""),IF(D32&gt;3000,"",IFERROR(SMALL('Open 2'!F:F,L32),"")))</f>
        <v/>
      </c>
      <c r="F32" s="86" t="str">
        <f t="shared" si="0"/>
        <v/>
      </c>
      <c r="G32" s="91" t="str">
        <f t="shared" si="1"/>
        <v/>
      </c>
      <c r="J32" s="162"/>
      <c r="K32" s="121"/>
      <c r="L32" s="24">
        <v>31</v>
      </c>
    </row>
    <row r="33" spans="1:12">
      <c r="A33" s="18" t="str">
        <f>IFERROR(IF(INDEX('Open 2'!$A:$F,MATCH('Open 2 Results'!$E33,'Open 2'!$F:$F,0),1)&gt;0,INDEX('Open 2'!$A:$F,MATCH('Open 2 Results'!$E33,'Open 2'!$F:$F,0),1),""),"")</f>
        <v/>
      </c>
      <c r="B33" s="84" t="str">
        <f>IFERROR(IF(INDEX('Open 2'!$A:$F,MATCH('Open 2 Results'!$E33,'Open 2'!$F:$F,0),2)&gt;0,INDEX('Open 2'!$A:$F,MATCH('Open 2 Results'!$E33,'Open 2'!$F:$F,0),2),""),"")</f>
        <v/>
      </c>
      <c r="C33" s="84" t="str">
        <f>IFERROR(IF(INDEX('Open 2'!$A:$F,MATCH('Open 2 Results'!$E33,'Open 2'!$F:$F,0),3)&gt;0,INDEX('Open 2'!$A:$F,MATCH('Open 2 Results'!$E33,'Open 2'!$F:$F,0),3),""),"")</f>
        <v/>
      </c>
      <c r="D33" s="85" t="str">
        <f>IFERROR(IF(AND(SMALL('Open 2'!F:F,L33)&gt;1000,SMALL('Open 2'!F:F,L33)&lt;3000),"nt",IF(SMALL('Open 2'!F:F,L33)&gt;3000,"",SMALL('Open 2'!F:F,L33))),"")</f>
        <v/>
      </c>
      <c r="E33" s="115" t="str">
        <f>IF(D33="nt",IFERROR(SMALL('Open 2'!F:F,L33),""),IF(D33&gt;3000,"",IFERROR(SMALL('Open 2'!F:F,L33),"")))</f>
        <v/>
      </c>
      <c r="F33" s="86" t="str">
        <f t="shared" si="0"/>
        <v/>
      </c>
      <c r="G33" s="91" t="str">
        <f t="shared" si="1"/>
        <v/>
      </c>
      <c r="J33" s="162"/>
      <c r="K33" s="121"/>
      <c r="L33" s="24">
        <v>32</v>
      </c>
    </row>
    <row r="34" spans="1:12">
      <c r="A34" s="18" t="str">
        <f>IFERROR(IF(INDEX('Open 2'!$A:$F,MATCH('Open 2 Results'!$E34,'Open 2'!$F:$F,0),1)&gt;0,INDEX('Open 2'!$A:$F,MATCH('Open 2 Results'!$E34,'Open 2'!$F:$F,0),1),""),"")</f>
        <v/>
      </c>
      <c r="B34" s="84" t="str">
        <f>IFERROR(IF(INDEX('Open 2'!$A:$F,MATCH('Open 2 Results'!$E34,'Open 2'!$F:$F,0),2)&gt;0,INDEX('Open 2'!$A:$F,MATCH('Open 2 Results'!$E34,'Open 2'!$F:$F,0),2),""),"")</f>
        <v/>
      </c>
      <c r="C34" s="84" t="str">
        <f>IFERROR(IF(INDEX('Open 2'!$A:$F,MATCH('Open 2 Results'!$E34,'Open 2'!$F:$F,0),3)&gt;0,INDEX('Open 2'!$A:$F,MATCH('Open 2 Results'!$E34,'Open 2'!$F:$F,0),3),""),"")</f>
        <v/>
      </c>
      <c r="D34" s="85" t="str">
        <f>IFERROR(IF(AND(SMALL('Open 2'!F:F,L34)&gt;1000,SMALL('Open 2'!F:F,L34)&lt;3000),"nt",IF(SMALL('Open 2'!F:F,L34)&gt;3000,"",SMALL('Open 2'!F:F,L34))),"")</f>
        <v/>
      </c>
      <c r="E34" s="115" t="str">
        <f>IF(D34="nt",IFERROR(SMALL('Open 2'!F:F,L34),""),IF(D34&gt;3000,"",IFERROR(SMALL('Open 2'!F:F,L34),"")))</f>
        <v/>
      </c>
      <c r="F34" s="86" t="str">
        <f t="shared" si="0"/>
        <v/>
      </c>
      <c r="G34" s="91" t="str">
        <f t="shared" si="1"/>
        <v/>
      </c>
      <c r="J34" s="162"/>
      <c r="K34" s="121"/>
      <c r="L34" s="24">
        <v>33</v>
      </c>
    </row>
    <row r="35" spans="1:12">
      <c r="A35" s="18" t="str">
        <f>IFERROR(IF(INDEX('Open 2'!$A:$F,MATCH('Open 2 Results'!$E35,'Open 2'!$F:$F,0),1)&gt;0,INDEX('Open 2'!$A:$F,MATCH('Open 2 Results'!$E35,'Open 2'!$F:$F,0),1),""),"")</f>
        <v/>
      </c>
      <c r="B35" s="84" t="str">
        <f>IFERROR(IF(INDEX('Open 2'!$A:$F,MATCH('Open 2 Results'!$E35,'Open 2'!$F:$F,0),2)&gt;0,INDEX('Open 2'!$A:$F,MATCH('Open 2 Results'!$E35,'Open 2'!$F:$F,0),2),""),"")</f>
        <v/>
      </c>
      <c r="C35" s="84" t="str">
        <f>IFERROR(IF(INDEX('Open 2'!$A:$F,MATCH('Open 2 Results'!$E35,'Open 2'!$F:$F,0),3)&gt;0,INDEX('Open 2'!$A:$F,MATCH('Open 2 Results'!$E35,'Open 2'!$F:$F,0),3),""),"")</f>
        <v/>
      </c>
      <c r="D35" s="85" t="str">
        <f>IFERROR(IF(AND(SMALL('Open 2'!F:F,L35)&gt;1000,SMALL('Open 2'!F:F,L35)&lt;3000),"nt",IF(SMALL('Open 2'!F:F,L35)&gt;3000,"",SMALL('Open 2'!F:F,L35))),"")</f>
        <v/>
      </c>
      <c r="E35" s="115" t="str">
        <f>IF(D35="nt",IFERROR(SMALL('Open 2'!F:F,L35),""),IF(D35&gt;3000,"",IFERROR(SMALL('Open 2'!F:F,L35),"")))</f>
        <v/>
      </c>
      <c r="F35" s="86" t="str">
        <f t="shared" si="0"/>
        <v/>
      </c>
      <c r="G35" s="91" t="str">
        <f t="shared" si="1"/>
        <v/>
      </c>
      <c r="J35" s="162"/>
      <c r="K35" s="121"/>
      <c r="L35" s="24">
        <v>34</v>
      </c>
    </row>
    <row r="36" spans="1:12">
      <c r="A36" s="18" t="str">
        <f>IFERROR(IF(INDEX('Open 2'!$A:$F,MATCH('Open 2 Results'!$E36,'Open 2'!$F:$F,0),1)&gt;0,INDEX('Open 2'!$A:$F,MATCH('Open 2 Results'!$E36,'Open 2'!$F:$F,0),1),""),"")</f>
        <v/>
      </c>
      <c r="B36" s="84" t="str">
        <f>IFERROR(IF(INDEX('Open 2'!$A:$F,MATCH('Open 2 Results'!$E36,'Open 2'!$F:$F,0),2)&gt;0,INDEX('Open 2'!$A:$F,MATCH('Open 2 Results'!$E36,'Open 2'!$F:$F,0),2),""),"")</f>
        <v/>
      </c>
      <c r="C36" s="84" t="str">
        <f>IFERROR(IF(INDEX('Open 2'!$A:$F,MATCH('Open 2 Results'!$E36,'Open 2'!$F:$F,0),3)&gt;0,INDEX('Open 2'!$A:$F,MATCH('Open 2 Results'!$E36,'Open 2'!$F:$F,0),3),""),"")</f>
        <v/>
      </c>
      <c r="D36" s="85" t="str">
        <f>IFERROR(IF(AND(SMALL('Open 2'!F:F,L36)&gt;1000,SMALL('Open 2'!F:F,L36)&lt;3000),"nt",IF(SMALL('Open 2'!F:F,L36)&gt;3000,"",SMALL('Open 2'!F:F,L36))),"")</f>
        <v/>
      </c>
      <c r="E36" s="115" t="str">
        <f>IF(D36="nt",IFERROR(SMALL('Open 2'!F:F,L36),""),IF(D36&gt;3000,"",IFERROR(SMALL('Open 2'!F:F,L36),"")))</f>
        <v/>
      </c>
      <c r="F36" s="86" t="str">
        <f t="shared" si="0"/>
        <v/>
      </c>
      <c r="G36" s="91" t="str">
        <f t="shared" si="1"/>
        <v/>
      </c>
      <c r="J36" s="162"/>
      <c r="K36" s="121"/>
      <c r="L36" s="24">
        <v>35</v>
      </c>
    </row>
    <row r="37" spans="1:12">
      <c r="A37" s="18" t="str">
        <f>IFERROR(IF(INDEX('Open 2'!$A:$F,MATCH('Open 2 Results'!$E37,'Open 2'!$F:$F,0),1)&gt;0,INDEX('Open 2'!$A:$F,MATCH('Open 2 Results'!$E37,'Open 2'!$F:$F,0),1),""),"")</f>
        <v/>
      </c>
      <c r="B37" s="84" t="str">
        <f>IFERROR(IF(INDEX('Open 2'!$A:$F,MATCH('Open 2 Results'!$E37,'Open 2'!$F:$F,0),2)&gt;0,INDEX('Open 2'!$A:$F,MATCH('Open 2 Results'!$E37,'Open 2'!$F:$F,0),2),""),"")</f>
        <v/>
      </c>
      <c r="C37" s="84" t="str">
        <f>IFERROR(IF(INDEX('Open 2'!$A:$F,MATCH('Open 2 Results'!$E37,'Open 2'!$F:$F,0),3)&gt;0,INDEX('Open 2'!$A:$F,MATCH('Open 2 Results'!$E37,'Open 2'!$F:$F,0),3),""),"")</f>
        <v/>
      </c>
      <c r="D37" s="85" t="str">
        <f>IFERROR(IF(AND(SMALL('Open 2'!F:F,L37)&gt;1000,SMALL('Open 2'!F:F,L37)&lt;3000),"nt",IF(SMALL('Open 2'!F:F,L37)&gt;3000,"",SMALL('Open 2'!F:F,L37))),"")</f>
        <v/>
      </c>
      <c r="E37" s="115" t="str">
        <f>IF(D37="nt",IFERROR(SMALL('Open 2'!F:F,L37),""),IF(D37&gt;3000,"",IFERROR(SMALL('Open 2'!F:F,L37),"")))</f>
        <v/>
      </c>
      <c r="F37" s="86" t="str">
        <f t="shared" si="0"/>
        <v/>
      </c>
      <c r="G37" s="91" t="str">
        <f t="shared" si="1"/>
        <v/>
      </c>
      <c r="J37" s="162"/>
      <c r="K37" s="121"/>
      <c r="L37" s="24">
        <v>36</v>
      </c>
    </row>
    <row r="38" spans="1:12">
      <c r="A38" s="18" t="str">
        <f>IFERROR(IF(INDEX('Open 2'!$A:$F,MATCH('Open 2 Results'!$E38,'Open 2'!$F:$F,0),1)&gt;0,INDEX('Open 2'!$A:$F,MATCH('Open 2 Results'!$E38,'Open 2'!$F:$F,0),1),""),"")</f>
        <v/>
      </c>
      <c r="B38" s="84" t="str">
        <f>IFERROR(IF(INDEX('Open 2'!$A:$F,MATCH('Open 2 Results'!$E38,'Open 2'!$F:$F,0),2)&gt;0,INDEX('Open 2'!$A:$F,MATCH('Open 2 Results'!$E38,'Open 2'!$F:$F,0),2),""),"")</f>
        <v/>
      </c>
      <c r="C38" s="84" t="str">
        <f>IFERROR(IF(INDEX('Open 2'!$A:$F,MATCH('Open 2 Results'!$E38,'Open 2'!$F:$F,0),3)&gt;0,INDEX('Open 2'!$A:$F,MATCH('Open 2 Results'!$E38,'Open 2'!$F:$F,0),3),""),"")</f>
        <v/>
      </c>
      <c r="D38" s="85" t="str">
        <f>IFERROR(IF(AND(SMALL('Open 2'!F:F,L38)&gt;1000,SMALL('Open 2'!F:F,L38)&lt;3000),"nt",IF(SMALL('Open 2'!F:F,L38)&gt;3000,"",SMALL('Open 2'!F:F,L38))),"")</f>
        <v/>
      </c>
      <c r="E38" s="115" t="str">
        <f>IF(D38="nt",IFERROR(SMALL('Open 2'!F:F,L38),""),IF(D38&gt;3000,"",IFERROR(SMALL('Open 2'!F:F,L38),"")))</f>
        <v/>
      </c>
      <c r="F38" s="86" t="str">
        <f t="shared" si="0"/>
        <v/>
      </c>
      <c r="G38" s="91" t="str">
        <f t="shared" si="1"/>
        <v/>
      </c>
      <c r="J38" s="162"/>
      <c r="K38" s="121"/>
      <c r="L38" s="24">
        <v>37</v>
      </c>
    </row>
    <row r="39" spans="1:12">
      <c r="A39" s="18" t="str">
        <f>IFERROR(IF(INDEX('Open 2'!$A:$F,MATCH('Open 2 Results'!$E39,'Open 2'!$F:$F,0),1)&gt;0,INDEX('Open 2'!$A:$F,MATCH('Open 2 Results'!$E39,'Open 2'!$F:$F,0),1),""),"")</f>
        <v/>
      </c>
      <c r="B39" s="84" t="str">
        <f>IFERROR(IF(INDEX('Open 2'!$A:$F,MATCH('Open 2 Results'!$E39,'Open 2'!$F:$F,0),2)&gt;0,INDEX('Open 2'!$A:$F,MATCH('Open 2 Results'!$E39,'Open 2'!$F:$F,0),2),""),"")</f>
        <v/>
      </c>
      <c r="C39" s="84" t="str">
        <f>IFERROR(IF(INDEX('Open 2'!$A:$F,MATCH('Open 2 Results'!$E39,'Open 2'!$F:$F,0),3)&gt;0,INDEX('Open 2'!$A:$F,MATCH('Open 2 Results'!$E39,'Open 2'!$F:$F,0),3),""),"")</f>
        <v/>
      </c>
      <c r="D39" s="85" t="str">
        <f>IFERROR(IF(AND(SMALL('Open 2'!F:F,L39)&gt;1000,SMALL('Open 2'!F:F,L39)&lt;3000),"nt",IF(SMALL('Open 2'!F:F,L39)&gt;3000,"",SMALL('Open 2'!F:F,L39))),"")</f>
        <v/>
      </c>
      <c r="E39" s="115" t="str">
        <f>IF(D39="nt",IFERROR(SMALL('Open 2'!F:F,L39),""),IF(D39&gt;3000,"",IFERROR(SMALL('Open 2'!F:F,L39),"")))</f>
        <v/>
      </c>
      <c r="F39" s="86" t="str">
        <f t="shared" si="0"/>
        <v/>
      </c>
      <c r="G39" s="91" t="str">
        <f t="shared" si="1"/>
        <v/>
      </c>
      <c r="J39" s="162"/>
      <c r="K39" s="121"/>
      <c r="L39" s="24">
        <v>38</v>
      </c>
    </row>
    <row r="40" spans="1:12">
      <c r="A40" s="18" t="str">
        <f>IFERROR(IF(INDEX('Open 2'!$A:$F,MATCH('Open 2 Results'!$E40,'Open 2'!$F:$F,0),1)&gt;0,INDEX('Open 2'!$A:$F,MATCH('Open 2 Results'!$E40,'Open 2'!$F:$F,0),1),""),"")</f>
        <v/>
      </c>
      <c r="B40" s="84" t="str">
        <f>IFERROR(IF(INDEX('Open 2'!$A:$F,MATCH('Open 2 Results'!$E40,'Open 2'!$F:$F,0),2)&gt;0,INDEX('Open 2'!$A:$F,MATCH('Open 2 Results'!$E40,'Open 2'!$F:$F,0),2),""),"")</f>
        <v/>
      </c>
      <c r="C40" s="84" t="str">
        <f>IFERROR(IF(INDEX('Open 2'!$A:$F,MATCH('Open 2 Results'!$E40,'Open 2'!$F:$F,0),3)&gt;0,INDEX('Open 2'!$A:$F,MATCH('Open 2 Results'!$E40,'Open 2'!$F:$F,0),3),""),"")</f>
        <v/>
      </c>
      <c r="D40" s="85" t="str">
        <f>IFERROR(IF(AND(SMALL('Open 2'!F:F,L40)&gt;1000,SMALL('Open 2'!F:F,L40)&lt;3000),"nt",IF(SMALL('Open 2'!F:F,L40)&gt;3000,"",SMALL('Open 2'!F:F,L40))),"")</f>
        <v/>
      </c>
      <c r="E40" s="115" t="str">
        <f>IF(D40="nt",IFERROR(SMALL('Open 2'!F:F,L40),""),IF(D40&gt;3000,"",IFERROR(SMALL('Open 2'!F:F,L40),"")))</f>
        <v/>
      </c>
      <c r="F40" s="86" t="str">
        <f t="shared" si="0"/>
        <v/>
      </c>
      <c r="G40" s="91" t="str">
        <f t="shared" si="1"/>
        <v/>
      </c>
      <c r="J40" s="162"/>
      <c r="K40" s="121"/>
      <c r="L40" s="24">
        <v>39</v>
      </c>
    </row>
    <row r="41" spans="1:12">
      <c r="A41" s="18" t="str">
        <f>IFERROR(IF(INDEX('Open 2'!$A:$F,MATCH('Open 2 Results'!$E41,'Open 2'!$F:$F,0),1)&gt;0,INDEX('Open 2'!$A:$F,MATCH('Open 2 Results'!$E41,'Open 2'!$F:$F,0),1),""),"")</f>
        <v/>
      </c>
      <c r="B41" s="84" t="str">
        <f>IFERROR(IF(INDEX('Open 2'!$A:$F,MATCH('Open 2 Results'!$E41,'Open 2'!$F:$F,0),2)&gt;0,INDEX('Open 2'!$A:$F,MATCH('Open 2 Results'!$E41,'Open 2'!$F:$F,0),2),""),"")</f>
        <v/>
      </c>
      <c r="C41" s="84" t="str">
        <f>IFERROR(IF(INDEX('Open 2'!$A:$F,MATCH('Open 2 Results'!$E41,'Open 2'!$F:$F,0),3)&gt;0,INDEX('Open 2'!$A:$F,MATCH('Open 2 Results'!$E41,'Open 2'!$F:$F,0),3),""),"")</f>
        <v/>
      </c>
      <c r="D41" s="85" t="str">
        <f>IFERROR(IF(AND(SMALL('Open 2'!F:F,L41)&gt;1000,SMALL('Open 2'!F:F,L41)&lt;3000),"nt",IF(SMALL('Open 2'!F:F,L41)&gt;3000,"",SMALL('Open 2'!F:F,L41))),"")</f>
        <v/>
      </c>
      <c r="E41" s="115" t="str">
        <f>IF(D41="nt",IFERROR(SMALL('Open 2'!F:F,L41),""),IF(D41&gt;3000,"",IFERROR(SMALL('Open 2'!F:F,L41),"")))</f>
        <v/>
      </c>
      <c r="F41" s="86" t="str">
        <f t="shared" si="0"/>
        <v/>
      </c>
      <c r="G41" s="91" t="str">
        <f t="shared" si="1"/>
        <v/>
      </c>
      <c r="J41" s="162"/>
      <c r="K41" s="121"/>
      <c r="L41" s="24">
        <v>40</v>
      </c>
    </row>
    <row r="42" spans="1:12">
      <c r="A42" s="18" t="str">
        <f>IFERROR(IF(INDEX('Open 2'!$A:$F,MATCH('Open 2 Results'!$E42,'Open 2'!$F:$F,0),1)&gt;0,INDEX('Open 2'!$A:$F,MATCH('Open 2 Results'!$E42,'Open 2'!$F:$F,0),1),""),"")</f>
        <v/>
      </c>
      <c r="B42" s="84" t="str">
        <f>IFERROR(IF(INDEX('Open 2'!$A:$F,MATCH('Open 2 Results'!$E42,'Open 2'!$F:$F,0),2)&gt;0,INDEX('Open 2'!$A:$F,MATCH('Open 2 Results'!$E42,'Open 2'!$F:$F,0),2),""),"")</f>
        <v/>
      </c>
      <c r="C42" s="84" t="str">
        <f>IFERROR(IF(INDEX('Open 2'!$A:$F,MATCH('Open 2 Results'!$E42,'Open 2'!$F:$F,0),3)&gt;0,INDEX('Open 2'!$A:$F,MATCH('Open 2 Results'!$E42,'Open 2'!$F:$F,0),3),""),"")</f>
        <v/>
      </c>
      <c r="D42" s="85" t="str">
        <f>IFERROR(IF(AND(SMALL('Open 2'!F:F,L42)&gt;1000,SMALL('Open 2'!F:F,L42)&lt;3000),"nt",IF(SMALL('Open 2'!F:F,L42)&gt;3000,"",SMALL('Open 2'!F:F,L42))),"")</f>
        <v/>
      </c>
      <c r="E42" s="115" t="str">
        <f>IF(D42="nt",IFERROR(SMALL('Open 2'!F:F,L42),""),IF(D42&gt;3000,"",IFERROR(SMALL('Open 2'!F:F,L42),"")))</f>
        <v/>
      </c>
      <c r="F42" s="86" t="str">
        <f t="shared" si="0"/>
        <v/>
      </c>
      <c r="G42" s="91" t="str">
        <f t="shared" si="1"/>
        <v/>
      </c>
      <c r="J42" s="162"/>
      <c r="K42" s="121"/>
      <c r="L42" s="24">
        <v>41</v>
      </c>
    </row>
    <row r="43" spans="1:12">
      <c r="A43" s="18" t="str">
        <f>IFERROR(IF(INDEX('Open 2'!$A:$F,MATCH('Open 2 Results'!$E43,'Open 2'!$F:$F,0),1)&gt;0,INDEX('Open 2'!$A:$F,MATCH('Open 2 Results'!$E43,'Open 2'!$F:$F,0),1),""),"")</f>
        <v/>
      </c>
      <c r="B43" s="84" t="str">
        <f>IFERROR(IF(INDEX('Open 2'!$A:$F,MATCH('Open 2 Results'!$E43,'Open 2'!$F:$F,0),2)&gt;0,INDEX('Open 2'!$A:$F,MATCH('Open 2 Results'!$E43,'Open 2'!$F:$F,0),2),""),"")</f>
        <v/>
      </c>
      <c r="C43" s="84" t="str">
        <f>IFERROR(IF(INDEX('Open 2'!$A:$F,MATCH('Open 2 Results'!$E43,'Open 2'!$F:$F,0),3)&gt;0,INDEX('Open 2'!$A:$F,MATCH('Open 2 Results'!$E43,'Open 2'!$F:$F,0),3),""),"")</f>
        <v/>
      </c>
      <c r="D43" s="85" t="str">
        <f>IFERROR(IF(AND(SMALL('Open 2'!F:F,L43)&gt;1000,SMALL('Open 2'!F:F,L43)&lt;3000),"nt",IF(SMALL('Open 2'!F:F,L43)&gt;3000,"",SMALL('Open 2'!F:F,L43))),"")</f>
        <v/>
      </c>
      <c r="E43" s="115" t="str">
        <f>IF(D43="nt",IFERROR(SMALL('Open 2'!F:F,L43),""),IF(D43&gt;3000,"",IFERROR(SMALL('Open 2'!F:F,L43),"")))</f>
        <v/>
      </c>
      <c r="F43" s="86" t="str">
        <f t="shared" si="0"/>
        <v/>
      </c>
      <c r="G43" s="91" t="str">
        <f t="shared" si="1"/>
        <v/>
      </c>
      <c r="J43" s="162"/>
      <c r="K43" s="121"/>
      <c r="L43" s="24">
        <v>42</v>
      </c>
    </row>
    <row r="44" spans="1:12">
      <c r="A44" s="18" t="str">
        <f>IFERROR(IF(INDEX('Open 2'!$A:$F,MATCH('Open 2 Results'!$E44,'Open 2'!$F:$F,0),1)&gt;0,INDEX('Open 2'!$A:$F,MATCH('Open 2 Results'!$E44,'Open 2'!$F:$F,0),1),""),"")</f>
        <v/>
      </c>
      <c r="B44" s="84" t="str">
        <f>IFERROR(IF(INDEX('Open 2'!$A:$F,MATCH('Open 2 Results'!$E44,'Open 2'!$F:$F,0),2)&gt;0,INDEX('Open 2'!$A:$F,MATCH('Open 2 Results'!$E44,'Open 2'!$F:$F,0),2),""),"")</f>
        <v/>
      </c>
      <c r="C44" s="84" t="str">
        <f>IFERROR(IF(INDEX('Open 2'!$A:$F,MATCH('Open 2 Results'!$E44,'Open 2'!$F:$F,0),3)&gt;0,INDEX('Open 2'!$A:$F,MATCH('Open 2 Results'!$E44,'Open 2'!$F:$F,0),3),""),"")</f>
        <v/>
      </c>
      <c r="D44" s="85" t="str">
        <f>IFERROR(IF(AND(SMALL('Open 2'!F:F,L44)&gt;1000,SMALL('Open 2'!F:F,L44)&lt;3000),"nt",IF(SMALL('Open 2'!F:F,L44)&gt;3000,"",SMALL('Open 2'!F:F,L44))),"")</f>
        <v/>
      </c>
      <c r="E44" s="115" t="str">
        <f>IF(D44="nt",IFERROR(SMALL('Open 2'!F:F,L44),""),IF(D44&gt;3000,"",IFERROR(SMALL('Open 2'!F:F,L44),"")))</f>
        <v/>
      </c>
      <c r="F44" s="86" t="str">
        <f t="shared" si="0"/>
        <v/>
      </c>
      <c r="G44" s="91" t="str">
        <f t="shared" si="1"/>
        <v/>
      </c>
      <c r="J44" s="162"/>
      <c r="K44" s="121"/>
      <c r="L44" s="24">
        <v>43</v>
      </c>
    </row>
    <row r="45" spans="1:12">
      <c r="A45" s="18" t="str">
        <f>IFERROR(IF(INDEX('Open 2'!$A:$F,MATCH('Open 2 Results'!$E45,'Open 2'!$F:$F,0),1)&gt;0,INDEX('Open 2'!$A:$F,MATCH('Open 2 Results'!$E45,'Open 2'!$F:$F,0),1),""),"")</f>
        <v/>
      </c>
      <c r="B45" s="84" t="str">
        <f>IFERROR(IF(INDEX('Open 2'!$A:$F,MATCH('Open 2 Results'!$E45,'Open 2'!$F:$F,0),2)&gt;0,INDEX('Open 2'!$A:$F,MATCH('Open 2 Results'!$E45,'Open 2'!$F:$F,0),2),""),"")</f>
        <v/>
      </c>
      <c r="C45" s="84" t="str">
        <f>IFERROR(IF(INDEX('Open 2'!$A:$F,MATCH('Open 2 Results'!$E45,'Open 2'!$F:$F,0),3)&gt;0,INDEX('Open 2'!$A:$F,MATCH('Open 2 Results'!$E45,'Open 2'!$F:$F,0),3),""),"")</f>
        <v/>
      </c>
      <c r="D45" s="85" t="str">
        <f>IFERROR(IF(AND(SMALL('Open 2'!F:F,L45)&gt;1000,SMALL('Open 2'!F:F,L45)&lt;3000),"nt",IF(SMALL('Open 2'!F:F,L45)&gt;3000,"",SMALL('Open 2'!F:F,L45))),"")</f>
        <v/>
      </c>
      <c r="E45" s="115" t="str">
        <f>IF(D45="nt",IFERROR(SMALL('Open 2'!F:F,L45),""),IF(D45&gt;3000,"",IFERROR(SMALL('Open 2'!F:F,L45),"")))</f>
        <v/>
      </c>
      <c r="F45" s="86" t="str">
        <f t="shared" si="0"/>
        <v/>
      </c>
      <c r="G45" s="91" t="str">
        <f t="shared" si="1"/>
        <v/>
      </c>
      <c r="J45" s="162"/>
      <c r="K45" s="121"/>
      <c r="L45" s="24">
        <v>44</v>
      </c>
    </row>
    <row r="46" spans="1:12">
      <c r="A46" s="18" t="str">
        <f>IFERROR(IF(INDEX('Open 2'!$A:$F,MATCH('Open 2 Results'!$E46,'Open 2'!$F:$F,0),1)&gt;0,INDEX('Open 2'!$A:$F,MATCH('Open 2 Results'!$E46,'Open 2'!$F:$F,0),1),""),"")</f>
        <v/>
      </c>
      <c r="B46" s="84" t="str">
        <f>IFERROR(IF(INDEX('Open 2'!$A:$F,MATCH('Open 2 Results'!$E46,'Open 2'!$F:$F,0),2)&gt;0,INDEX('Open 2'!$A:$F,MATCH('Open 2 Results'!$E46,'Open 2'!$F:$F,0),2),""),"")</f>
        <v/>
      </c>
      <c r="C46" s="84" t="str">
        <f>IFERROR(IF(INDEX('Open 2'!$A:$F,MATCH('Open 2 Results'!$E46,'Open 2'!$F:$F,0),3)&gt;0,INDEX('Open 2'!$A:$F,MATCH('Open 2 Results'!$E46,'Open 2'!$F:$F,0),3),""),"")</f>
        <v/>
      </c>
      <c r="D46" s="85" t="str">
        <f>IFERROR(IF(AND(SMALL('Open 2'!F:F,L46)&gt;1000,SMALL('Open 2'!F:F,L46)&lt;3000),"nt",IF(SMALL('Open 2'!F:F,L46)&gt;3000,"",SMALL('Open 2'!F:F,L46))),"")</f>
        <v/>
      </c>
      <c r="E46" s="115" t="str">
        <f>IF(D46="nt",IFERROR(SMALL('Open 2'!F:F,L46),""),IF(D46&gt;3000,"",IFERROR(SMALL('Open 2'!F:F,L46),"")))</f>
        <v/>
      </c>
      <c r="F46" s="86" t="str">
        <f t="shared" si="0"/>
        <v/>
      </c>
      <c r="G46" s="91" t="str">
        <f t="shared" si="1"/>
        <v/>
      </c>
      <c r="J46" s="162"/>
      <c r="K46" s="121"/>
      <c r="L46" s="24">
        <v>45</v>
      </c>
    </row>
    <row r="47" spans="1:12">
      <c r="A47" s="18" t="str">
        <f>IFERROR(IF(INDEX('Open 2'!$A:$F,MATCH('Open 2 Results'!$E47,'Open 2'!$F:$F,0),1)&gt;0,INDEX('Open 2'!$A:$F,MATCH('Open 2 Results'!$E47,'Open 2'!$F:$F,0),1),""),"")</f>
        <v/>
      </c>
      <c r="B47" s="84" t="str">
        <f>IFERROR(IF(INDEX('Open 2'!$A:$F,MATCH('Open 2 Results'!$E47,'Open 2'!$F:$F,0),2)&gt;0,INDEX('Open 2'!$A:$F,MATCH('Open 2 Results'!$E47,'Open 2'!$F:$F,0),2),""),"")</f>
        <v/>
      </c>
      <c r="C47" s="84" t="str">
        <f>IFERROR(IF(INDEX('Open 2'!$A:$F,MATCH('Open 2 Results'!$E47,'Open 2'!$F:$F,0),3)&gt;0,INDEX('Open 2'!$A:$F,MATCH('Open 2 Results'!$E47,'Open 2'!$F:$F,0),3),""),"")</f>
        <v/>
      </c>
      <c r="D47" s="85" t="str">
        <f>IFERROR(IF(AND(SMALL('Open 2'!F:F,L47)&gt;1000,SMALL('Open 2'!F:F,L47)&lt;3000),"nt",IF(SMALL('Open 2'!F:F,L47)&gt;3000,"",SMALL('Open 2'!F:F,L47))),"")</f>
        <v/>
      </c>
      <c r="E47" s="115" t="str">
        <f>IF(D47="nt",IFERROR(SMALL('Open 2'!F:F,L47),""),IF(D47&gt;3000,"",IFERROR(SMALL('Open 2'!F:F,L47),"")))</f>
        <v/>
      </c>
      <c r="F47" s="86" t="str">
        <f t="shared" si="0"/>
        <v/>
      </c>
      <c r="G47" s="91" t="str">
        <f t="shared" si="1"/>
        <v/>
      </c>
      <c r="J47" s="162"/>
      <c r="K47" s="121"/>
      <c r="L47" s="24">
        <v>46</v>
      </c>
    </row>
    <row r="48" spans="1:12">
      <c r="A48" s="18" t="str">
        <f>IFERROR(IF(INDEX('Open 2'!$A:$F,MATCH('Open 2 Results'!$E48,'Open 2'!$F:$F,0),1)&gt;0,INDEX('Open 2'!$A:$F,MATCH('Open 2 Results'!$E48,'Open 2'!$F:$F,0),1),""),"")</f>
        <v/>
      </c>
      <c r="B48" s="84" t="str">
        <f>IFERROR(IF(INDEX('Open 2'!$A:$F,MATCH('Open 2 Results'!$E48,'Open 2'!$F:$F,0),2)&gt;0,INDEX('Open 2'!$A:$F,MATCH('Open 2 Results'!$E48,'Open 2'!$F:$F,0),2),""),"")</f>
        <v/>
      </c>
      <c r="C48" s="84" t="str">
        <f>IFERROR(IF(INDEX('Open 2'!$A:$F,MATCH('Open 2 Results'!$E48,'Open 2'!$F:$F,0),3)&gt;0,INDEX('Open 2'!$A:$F,MATCH('Open 2 Results'!$E48,'Open 2'!$F:$F,0),3),""),"")</f>
        <v/>
      </c>
      <c r="D48" s="85" t="str">
        <f>IFERROR(IF(AND(SMALL('Open 2'!F:F,L48)&gt;1000,SMALL('Open 2'!F:F,L48)&lt;3000),"nt",IF(SMALL('Open 2'!F:F,L48)&gt;3000,"",SMALL('Open 2'!F:F,L48))),"")</f>
        <v/>
      </c>
      <c r="E48" s="115" t="str">
        <f>IF(D48="nt",IFERROR(SMALL('Open 2'!F:F,L48),""),IF(D48&gt;3000,"",IFERROR(SMALL('Open 2'!F:F,L48),"")))</f>
        <v/>
      </c>
      <c r="F48" s="86" t="str">
        <f t="shared" si="0"/>
        <v/>
      </c>
      <c r="G48" s="91" t="str">
        <f t="shared" si="1"/>
        <v/>
      </c>
      <c r="J48" s="162"/>
      <c r="K48" s="121"/>
      <c r="L48" s="24">
        <v>47</v>
      </c>
    </row>
    <row r="49" spans="1:12">
      <c r="A49" s="18" t="str">
        <f>IFERROR(IF(INDEX('Open 2'!$A:$F,MATCH('Open 2 Results'!$E49,'Open 2'!$F:$F,0),1)&gt;0,INDEX('Open 2'!$A:$F,MATCH('Open 2 Results'!$E49,'Open 2'!$F:$F,0),1),""),"")</f>
        <v/>
      </c>
      <c r="B49" s="84" t="str">
        <f>IFERROR(IF(INDEX('Open 2'!$A:$F,MATCH('Open 2 Results'!$E49,'Open 2'!$F:$F,0),2)&gt;0,INDEX('Open 2'!$A:$F,MATCH('Open 2 Results'!$E49,'Open 2'!$F:$F,0),2),""),"")</f>
        <v/>
      </c>
      <c r="C49" s="84" t="str">
        <f>IFERROR(IF(INDEX('Open 2'!$A:$F,MATCH('Open 2 Results'!$E49,'Open 2'!$F:$F,0),3)&gt;0,INDEX('Open 2'!$A:$F,MATCH('Open 2 Results'!$E49,'Open 2'!$F:$F,0),3),""),"")</f>
        <v/>
      </c>
      <c r="D49" s="85" t="str">
        <f>IFERROR(IF(AND(SMALL('Open 2'!F:F,L49)&gt;1000,SMALL('Open 2'!F:F,L49)&lt;3000),"nt",IF(SMALL('Open 2'!F:F,L49)&gt;3000,"",SMALL('Open 2'!F:F,L49))),"")</f>
        <v/>
      </c>
      <c r="E49" s="115" t="str">
        <f>IF(D49="nt",IFERROR(SMALL('Open 2'!F:F,L49),""),IF(D49&gt;3000,"",IFERROR(SMALL('Open 2'!F:F,L49),"")))</f>
        <v/>
      </c>
      <c r="F49" s="86" t="str">
        <f t="shared" si="0"/>
        <v/>
      </c>
      <c r="G49" s="91" t="str">
        <f t="shared" si="1"/>
        <v/>
      </c>
      <c r="J49" s="162"/>
      <c r="K49" s="121"/>
      <c r="L49" s="24">
        <v>48</v>
      </c>
    </row>
    <row r="50" spans="1:12">
      <c r="A50" s="18" t="str">
        <f>IFERROR(IF(INDEX('Open 2'!$A:$F,MATCH('Open 2 Results'!$E50,'Open 2'!$F:$F,0),1)&gt;0,INDEX('Open 2'!$A:$F,MATCH('Open 2 Results'!$E50,'Open 2'!$F:$F,0),1),""),"")</f>
        <v/>
      </c>
      <c r="B50" s="84" t="str">
        <f>IFERROR(IF(INDEX('Open 2'!$A:$F,MATCH('Open 2 Results'!$E50,'Open 2'!$F:$F,0),2)&gt;0,INDEX('Open 2'!$A:$F,MATCH('Open 2 Results'!$E50,'Open 2'!$F:$F,0),2),""),"")</f>
        <v/>
      </c>
      <c r="C50" s="84" t="str">
        <f>IFERROR(IF(INDEX('Open 2'!$A:$F,MATCH('Open 2 Results'!$E50,'Open 2'!$F:$F,0),3)&gt;0,INDEX('Open 2'!$A:$F,MATCH('Open 2 Results'!$E50,'Open 2'!$F:$F,0),3),""),"")</f>
        <v/>
      </c>
      <c r="D50" s="85" t="str">
        <f>IFERROR(IF(AND(SMALL('Open 2'!F:F,L50)&gt;1000,SMALL('Open 2'!F:F,L50)&lt;3000),"nt",IF(SMALL('Open 2'!F:F,L50)&gt;3000,"",SMALL('Open 2'!F:F,L50))),"")</f>
        <v/>
      </c>
      <c r="E50" s="115" t="str">
        <f>IF(D50="nt",IFERROR(SMALL('Open 2'!F:F,L50),""),IF(D50&gt;3000,"",IFERROR(SMALL('Open 2'!F:F,L50),"")))</f>
        <v/>
      </c>
      <c r="F50" s="86" t="str">
        <f t="shared" si="0"/>
        <v/>
      </c>
      <c r="G50" s="91" t="str">
        <f t="shared" si="1"/>
        <v/>
      </c>
      <c r="J50" s="162"/>
      <c r="K50" s="121"/>
      <c r="L50" s="24">
        <v>49</v>
      </c>
    </row>
    <row r="51" spans="1:12">
      <c r="A51" s="18" t="str">
        <f>IFERROR(IF(INDEX('Open 2'!$A:$F,MATCH('Open 2 Results'!$E51,'Open 2'!$F:$F,0),1)&gt;0,INDEX('Open 2'!$A:$F,MATCH('Open 2 Results'!$E51,'Open 2'!$F:$F,0),1),""),"")</f>
        <v/>
      </c>
      <c r="B51" s="84" t="str">
        <f>IFERROR(IF(INDEX('Open 2'!$A:$F,MATCH('Open 2 Results'!$E51,'Open 2'!$F:$F,0),2)&gt;0,INDEX('Open 2'!$A:$F,MATCH('Open 2 Results'!$E51,'Open 2'!$F:$F,0),2),""),"")</f>
        <v/>
      </c>
      <c r="C51" s="84" t="str">
        <f>IFERROR(IF(INDEX('Open 2'!$A:$F,MATCH('Open 2 Results'!$E51,'Open 2'!$F:$F,0),3)&gt;0,INDEX('Open 2'!$A:$F,MATCH('Open 2 Results'!$E51,'Open 2'!$F:$F,0),3),""),"")</f>
        <v/>
      </c>
      <c r="D51" s="85" t="str">
        <f>IFERROR(IF(AND(SMALL('Open 2'!F:F,L51)&gt;1000,SMALL('Open 2'!F:F,L51)&lt;3000),"nt",IF(SMALL('Open 2'!F:F,L51)&gt;3000,"",SMALL('Open 2'!F:F,L51))),"")</f>
        <v/>
      </c>
      <c r="E51" s="115" t="str">
        <f>IF(D51="nt",IFERROR(SMALL('Open 2'!F:F,L51),""),IF(D51&gt;3000,"",IFERROR(SMALL('Open 2'!F:F,L51),"")))</f>
        <v/>
      </c>
      <c r="F51" s="86" t="str">
        <f t="shared" si="0"/>
        <v/>
      </c>
      <c r="G51" s="91" t="str">
        <f t="shared" si="1"/>
        <v/>
      </c>
      <c r="J51" s="162"/>
      <c r="K51" s="121"/>
      <c r="L51" s="24">
        <v>50</v>
      </c>
    </row>
    <row r="52" spans="1:12">
      <c r="A52" s="18" t="str">
        <f>IFERROR(IF(INDEX('Open 2'!$A:$F,MATCH('Open 2 Results'!$E52,'Open 2'!$F:$F,0),1)&gt;0,INDEX('Open 2'!$A:$F,MATCH('Open 2 Results'!$E52,'Open 2'!$F:$F,0),1),""),"")</f>
        <v/>
      </c>
      <c r="B52" s="84" t="str">
        <f>IFERROR(IF(INDEX('Open 2'!$A:$F,MATCH('Open 2 Results'!$E52,'Open 2'!$F:$F,0),2)&gt;0,INDEX('Open 2'!$A:$F,MATCH('Open 2 Results'!$E52,'Open 2'!$F:$F,0),2),""),"")</f>
        <v/>
      </c>
      <c r="C52" s="84" t="str">
        <f>IFERROR(IF(INDEX('Open 2'!$A:$F,MATCH('Open 2 Results'!$E52,'Open 2'!$F:$F,0),3)&gt;0,INDEX('Open 2'!$A:$F,MATCH('Open 2 Results'!$E52,'Open 2'!$F:$F,0),3),""),"")</f>
        <v/>
      </c>
      <c r="D52" s="85" t="str">
        <f>IFERROR(IF(AND(SMALL('Open 2'!F:F,L52)&gt;1000,SMALL('Open 2'!F:F,L52)&lt;3000),"nt",IF(SMALL('Open 2'!F:F,L52)&gt;3000,"",SMALL('Open 2'!F:F,L52))),"")</f>
        <v/>
      </c>
      <c r="E52" s="115" t="str">
        <f>IF(D52="nt",IFERROR(SMALL('Open 2'!F:F,L52),""),IF(D52&gt;3000,"",IFERROR(SMALL('Open 2'!F:F,L52),"")))</f>
        <v/>
      </c>
      <c r="G52" s="91" t="str">
        <f t="shared" si="1"/>
        <v/>
      </c>
      <c r="J52" s="162"/>
      <c r="K52" s="121"/>
      <c r="L52" s="24">
        <v>51</v>
      </c>
    </row>
    <row r="53" spans="1:12">
      <c r="A53" s="18" t="str">
        <f>IFERROR(IF(INDEX('Open 2'!$A:$F,MATCH('Open 2 Results'!$E53,'Open 2'!$F:$F,0),1)&gt;0,INDEX('Open 2'!$A:$F,MATCH('Open 2 Results'!$E53,'Open 2'!$F:$F,0),1),""),"")</f>
        <v/>
      </c>
      <c r="B53" s="84" t="str">
        <f>IFERROR(IF(INDEX('Open 2'!$A:$F,MATCH('Open 2 Results'!$E53,'Open 2'!$F:$F,0),2)&gt;0,INDEX('Open 2'!$A:$F,MATCH('Open 2 Results'!$E53,'Open 2'!$F:$F,0),2),""),"")</f>
        <v/>
      </c>
      <c r="C53" s="84" t="str">
        <f>IFERROR(IF(INDEX('Open 2'!$A:$F,MATCH('Open 2 Results'!$E53,'Open 2'!$F:$F,0),3)&gt;0,INDEX('Open 2'!$A:$F,MATCH('Open 2 Results'!$E53,'Open 2'!$F:$F,0),3),""),"")</f>
        <v/>
      </c>
      <c r="D53" s="85" t="str">
        <f>IFERROR(IF(AND(SMALL('Open 2'!F:F,L53)&gt;1000,SMALL('Open 2'!F:F,L53)&lt;3000),"nt",IF(SMALL('Open 2'!F:F,L53)&gt;3000,"",SMALL('Open 2'!F:F,L53))),"")</f>
        <v/>
      </c>
      <c r="E53" s="115" t="str">
        <f>IF(D53="nt",IFERROR(SMALL('Open 2'!F:F,L53),""),IF(D53&gt;3000,"",IFERROR(SMALL('Open 2'!F:F,L53),"")))</f>
        <v/>
      </c>
      <c r="G53" s="91" t="str">
        <f t="shared" si="1"/>
        <v/>
      </c>
      <c r="J53" s="162"/>
      <c r="K53" s="121"/>
      <c r="L53" s="24">
        <v>52</v>
      </c>
    </row>
    <row r="54" spans="1:12">
      <c r="A54" s="18" t="str">
        <f>IFERROR(IF(INDEX('Open 2'!$A:$F,MATCH('Open 2 Results'!$E54,'Open 2'!$F:$F,0),1)&gt;0,INDEX('Open 2'!$A:$F,MATCH('Open 2 Results'!$E54,'Open 2'!$F:$F,0),1),""),"")</f>
        <v/>
      </c>
      <c r="B54" s="84" t="str">
        <f>IFERROR(IF(INDEX('Open 2'!$A:$F,MATCH('Open 2 Results'!$E54,'Open 2'!$F:$F,0),2)&gt;0,INDEX('Open 2'!$A:$F,MATCH('Open 2 Results'!$E54,'Open 2'!$F:$F,0),2),""),"")</f>
        <v/>
      </c>
      <c r="C54" s="84" t="str">
        <f>IFERROR(IF(INDEX('Open 2'!$A:$F,MATCH('Open 2 Results'!$E54,'Open 2'!$F:$F,0),3)&gt;0,INDEX('Open 2'!$A:$F,MATCH('Open 2 Results'!$E54,'Open 2'!$F:$F,0),3),""),"")</f>
        <v/>
      </c>
      <c r="D54" s="85" t="str">
        <f>IFERROR(IF(AND(SMALL('Open 2'!F:F,L54)&gt;1000,SMALL('Open 2'!F:F,L54)&lt;3000),"nt",IF(SMALL('Open 2'!F:F,L54)&gt;3000,"",SMALL('Open 2'!F:F,L54))),"")</f>
        <v/>
      </c>
      <c r="E54" s="115" t="str">
        <f>IF(D54="nt",IFERROR(SMALL('Open 2'!F:F,L54),""),IF(D54&gt;3000,"",IFERROR(SMALL('Open 2'!F:F,L54),"")))</f>
        <v/>
      </c>
      <c r="G54" s="91" t="str">
        <f t="shared" si="1"/>
        <v/>
      </c>
      <c r="J54" s="162"/>
      <c r="K54" s="121"/>
      <c r="L54" s="24">
        <v>53</v>
      </c>
    </row>
    <row r="55" spans="1:12">
      <c r="A55" s="18" t="str">
        <f>IFERROR(IF(INDEX('Open 2'!$A:$F,MATCH('Open 2 Results'!$E55,'Open 2'!$F:$F,0),1)&gt;0,INDEX('Open 2'!$A:$F,MATCH('Open 2 Results'!$E55,'Open 2'!$F:$F,0),1),""),"")</f>
        <v/>
      </c>
      <c r="B55" s="84" t="str">
        <f>IFERROR(IF(INDEX('Open 2'!$A:$F,MATCH('Open 2 Results'!$E55,'Open 2'!$F:$F,0),2)&gt;0,INDEX('Open 2'!$A:$F,MATCH('Open 2 Results'!$E55,'Open 2'!$F:$F,0),2),""),"")</f>
        <v/>
      </c>
      <c r="C55" s="84" t="str">
        <f>IFERROR(IF(INDEX('Open 2'!$A:$F,MATCH('Open 2 Results'!$E55,'Open 2'!$F:$F,0),3)&gt;0,INDEX('Open 2'!$A:$F,MATCH('Open 2 Results'!$E55,'Open 2'!$F:$F,0),3),""),"")</f>
        <v/>
      </c>
      <c r="D55" s="85" t="str">
        <f>IFERROR(IF(AND(SMALL('Open 2'!F:F,L55)&gt;1000,SMALL('Open 2'!F:F,L55)&lt;3000),"nt",IF(SMALL('Open 2'!F:F,L55)&gt;3000,"",SMALL('Open 2'!F:F,L55))),"")</f>
        <v/>
      </c>
      <c r="E55" s="115" t="str">
        <f>IF(D55="nt",IFERROR(SMALL('Open 2'!F:F,L55),""),IF(D55&gt;3000,"",IFERROR(SMALL('Open 2'!F:F,L55),"")))</f>
        <v/>
      </c>
      <c r="G55" s="91" t="str">
        <f t="shared" si="1"/>
        <v/>
      </c>
      <c r="J55" s="162"/>
      <c r="K55" s="121"/>
      <c r="L55" s="24">
        <v>54</v>
      </c>
    </row>
    <row r="56" spans="1:12">
      <c r="A56" s="18" t="str">
        <f>IFERROR(IF(INDEX('Open 2'!$A:$F,MATCH('Open 2 Results'!$E56,'Open 2'!$F:$F,0),1)&gt;0,INDEX('Open 2'!$A:$F,MATCH('Open 2 Results'!$E56,'Open 2'!$F:$F,0),1),""),"")</f>
        <v/>
      </c>
      <c r="B56" s="84" t="str">
        <f>IFERROR(IF(INDEX('Open 2'!$A:$F,MATCH('Open 2 Results'!$E56,'Open 2'!$F:$F,0),2)&gt;0,INDEX('Open 2'!$A:$F,MATCH('Open 2 Results'!$E56,'Open 2'!$F:$F,0),2),""),"")</f>
        <v/>
      </c>
      <c r="C56" s="84" t="str">
        <f>IFERROR(IF(INDEX('Open 2'!$A:$F,MATCH('Open 2 Results'!$E56,'Open 2'!$F:$F,0),3)&gt;0,INDEX('Open 2'!$A:$F,MATCH('Open 2 Results'!$E56,'Open 2'!$F:$F,0),3),""),"")</f>
        <v/>
      </c>
      <c r="D56" s="85" t="str">
        <f>IFERROR(IF(AND(SMALL('Open 2'!F:F,L56)&gt;1000,SMALL('Open 2'!F:F,L56)&lt;3000),"nt",IF(SMALL('Open 2'!F:F,L56)&gt;3000,"",SMALL('Open 2'!F:F,L56))),"")</f>
        <v/>
      </c>
      <c r="E56" s="115" t="str">
        <f>IF(D56="nt",IFERROR(SMALL('Open 2'!F:F,L56),""),IF(D56&gt;3000,"",IFERROR(SMALL('Open 2'!F:F,L56),"")))</f>
        <v/>
      </c>
      <c r="G56" s="91" t="str">
        <f t="shared" si="1"/>
        <v/>
      </c>
      <c r="J56" s="162"/>
      <c r="K56" s="121"/>
      <c r="L56" s="24">
        <v>55</v>
      </c>
    </row>
    <row r="57" spans="1:12">
      <c r="A57" s="18" t="str">
        <f>IFERROR(IF(INDEX('Open 2'!$A:$F,MATCH('Open 2 Results'!$E57,'Open 2'!$F:$F,0),1)&gt;0,INDEX('Open 2'!$A:$F,MATCH('Open 2 Results'!$E57,'Open 2'!$F:$F,0),1),""),"")</f>
        <v/>
      </c>
      <c r="B57" s="84" t="str">
        <f>IFERROR(IF(INDEX('Open 2'!$A:$F,MATCH('Open 2 Results'!$E57,'Open 2'!$F:$F,0),2)&gt;0,INDEX('Open 2'!$A:$F,MATCH('Open 2 Results'!$E57,'Open 2'!$F:$F,0),2),""),"")</f>
        <v/>
      </c>
      <c r="C57" s="84" t="str">
        <f>IFERROR(IF(INDEX('Open 2'!$A:$F,MATCH('Open 2 Results'!$E57,'Open 2'!$F:$F,0),3)&gt;0,INDEX('Open 2'!$A:$F,MATCH('Open 2 Results'!$E57,'Open 2'!$F:$F,0),3),""),"")</f>
        <v/>
      </c>
      <c r="D57" s="85" t="str">
        <f>IFERROR(IF(AND(SMALL('Open 2'!F:F,L57)&gt;1000,SMALL('Open 2'!F:F,L57)&lt;3000),"nt",IF(SMALL('Open 2'!F:F,L57)&gt;3000,"",SMALL('Open 2'!F:F,L57))),"")</f>
        <v/>
      </c>
      <c r="E57" s="115" t="str">
        <f>IF(D57="nt",IFERROR(SMALL('Open 2'!F:F,L57),""),IF(D57&gt;3000,"",IFERROR(SMALL('Open 2'!F:F,L57),"")))</f>
        <v/>
      </c>
      <c r="G57" s="91" t="str">
        <f t="shared" si="1"/>
        <v/>
      </c>
      <c r="J57" s="162"/>
      <c r="K57" s="121"/>
      <c r="L57" s="24">
        <v>56</v>
      </c>
    </row>
    <row r="58" spans="1:12">
      <c r="A58" s="18" t="str">
        <f>IFERROR(IF(INDEX('Open 2'!$A:$F,MATCH('Open 2 Results'!$E58,'Open 2'!$F:$F,0),1)&gt;0,INDEX('Open 2'!$A:$F,MATCH('Open 2 Results'!$E58,'Open 2'!$F:$F,0),1),""),"")</f>
        <v/>
      </c>
      <c r="B58" s="84" t="str">
        <f>IFERROR(IF(INDEX('Open 2'!$A:$F,MATCH('Open 2 Results'!$E58,'Open 2'!$F:$F,0),2)&gt;0,INDEX('Open 2'!$A:$F,MATCH('Open 2 Results'!$E58,'Open 2'!$F:$F,0),2),""),"")</f>
        <v/>
      </c>
      <c r="C58" s="84" t="str">
        <f>IFERROR(IF(INDEX('Open 2'!$A:$F,MATCH('Open 2 Results'!$E58,'Open 2'!$F:$F,0),3)&gt;0,INDEX('Open 2'!$A:$F,MATCH('Open 2 Results'!$E58,'Open 2'!$F:$F,0),3),""),"")</f>
        <v/>
      </c>
      <c r="D58" s="85" t="str">
        <f>IFERROR(IF(AND(SMALL('Open 2'!F:F,L58)&gt;1000,SMALL('Open 2'!F:F,L58)&lt;3000),"nt",IF(SMALL('Open 2'!F:F,L58)&gt;3000,"",SMALL('Open 2'!F:F,L58))),"")</f>
        <v/>
      </c>
      <c r="E58" s="115" t="str">
        <f>IF(D58="nt",IFERROR(SMALL('Open 2'!F:F,L58),""),IF(D58&gt;3000,"",IFERROR(SMALL('Open 2'!F:F,L58),"")))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2'!$A:$F,MATCH('Open 2 Results'!$E59,'Open 2'!$F:$F,0),1)&gt;0,INDEX('Open 2'!$A:$F,MATCH('Open 2 Results'!$E59,'Open 2'!$F:$F,0),1),""),"")</f>
        <v/>
      </c>
      <c r="B59" s="84" t="str">
        <f>IFERROR(IF(INDEX('Open 2'!$A:$F,MATCH('Open 2 Results'!$E59,'Open 2'!$F:$F,0),2)&gt;0,INDEX('Open 2'!$A:$F,MATCH('Open 2 Results'!$E59,'Open 2'!$F:$F,0),2),""),"")</f>
        <v/>
      </c>
      <c r="C59" s="84" t="str">
        <f>IFERROR(IF(INDEX('Open 2'!$A:$F,MATCH('Open 2 Results'!$E59,'Open 2'!$F:$F,0),3)&gt;0,INDEX('Open 2'!$A:$F,MATCH('Open 2 Results'!$E59,'Open 2'!$F:$F,0),3),""),"")</f>
        <v/>
      </c>
      <c r="D59" s="85" t="str">
        <f>IFERROR(IF(AND(SMALL('Open 2'!F:F,L59)&gt;1000,SMALL('Open 2'!F:F,L59)&lt;3000),"nt",IF(SMALL('Open 2'!F:F,L59)&gt;3000,"",SMALL('Open 2'!F:F,L59))),"")</f>
        <v/>
      </c>
      <c r="E59" s="115" t="str">
        <f>IF(D59="nt",IFERROR(SMALL('Open 2'!F:F,L59),""),IF(D59&gt;3000,"",IFERROR(SMALL('Open 2'!F:F,L59),"")))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2'!$A:$F,MATCH('Open 2 Results'!$E60,'Open 2'!$F:$F,0),1)&gt;0,INDEX('Open 2'!$A:$F,MATCH('Open 2 Results'!$E60,'Open 2'!$F:$F,0),1),""),"")</f>
        <v/>
      </c>
      <c r="B60" s="84" t="str">
        <f>IFERROR(IF(INDEX('Open 2'!$A:$F,MATCH('Open 2 Results'!$E60,'Open 2'!$F:$F,0),2)&gt;0,INDEX('Open 2'!$A:$F,MATCH('Open 2 Results'!$E60,'Open 2'!$F:$F,0),2),""),"")</f>
        <v/>
      </c>
      <c r="C60" s="84" t="str">
        <f>IFERROR(IF(INDEX('Open 2'!$A:$F,MATCH('Open 2 Results'!$E60,'Open 2'!$F:$F,0),3)&gt;0,INDEX('Open 2'!$A:$F,MATCH('Open 2 Results'!$E60,'Open 2'!$F:$F,0),3),""),"")</f>
        <v/>
      </c>
      <c r="D60" s="85" t="str">
        <f>IFERROR(IF(AND(SMALL('Open 2'!F:F,L60)&gt;1000,SMALL('Open 2'!F:F,L60)&lt;3000),"nt",IF(SMALL('Open 2'!F:F,L60)&gt;3000,"",SMALL('Open 2'!F:F,L60))),"")</f>
        <v/>
      </c>
      <c r="E60" s="115" t="str">
        <f>IF(D60="nt",IFERROR(SMALL('Open 2'!F:F,L60),""),IF(D60&gt;3000,"",IFERROR(SMALL('Open 2'!F:F,L60),"")))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2'!$A:$F,MATCH('Open 2 Results'!$E61,'Open 2'!$F:$F,0),1)&gt;0,INDEX('Open 2'!$A:$F,MATCH('Open 2 Results'!$E61,'Open 2'!$F:$F,0),1),""),"")</f>
        <v/>
      </c>
      <c r="B61" s="84" t="str">
        <f>IFERROR(IF(INDEX('Open 2'!$A:$F,MATCH('Open 2 Results'!$E61,'Open 2'!$F:$F,0),2)&gt;0,INDEX('Open 2'!$A:$F,MATCH('Open 2 Results'!$E61,'Open 2'!$F:$F,0),2),""),"")</f>
        <v/>
      </c>
      <c r="C61" s="84" t="str">
        <f>IFERROR(IF(INDEX('Open 2'!$A:$F,MATCH('Open 2 Results'!$E61,'Open 2'!$F:$F,0),3)&gt;0,INDEX('Open 2'!$A:$F,MATCH('Open 2 Results'!$E61,'Open 2'!$F:$F,0),3),""),"")</f>
        <v/>
      </c>
      <c r="D61" s="85" t="str">
        <f>IFERROR(IF(AND(SMALL('Open 2'!F:F,L61)&gt;1000,SMALL('Open 2'!F:F,L61)&lt;3000),"nt",IF(SMALL('Open 2'!F:F,L61)&gt;3000,"",SMALL('Open 2'!F:F,L61))),"")</f>
        <v/>
      </c>
      <c r="E61" s="115" t="str">
        <f>IF(D61="nt",IFERROR(SMALL('Open 2'!F:F,L61),""),IF(D61&gt;3000,"",IFERROR(SMALL('Open 2'!F:F,L61),"")))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2'!$A:$F,MATCH('Open 2 Results'!$E62,'Open 2'!$F:$F,0),1)&gt;0,INDEX('Open 2'!$A:$F,MATCH('Open 2 Results'!$E62,'Open 2'!$F:$F,0),1),""),"")</f>
        <v/>
      </c>
      <c r="B62" s="84" t="str">
        <f>IFERROR(IF(INDEX('Open 2'!$A:$F,MATCH('Open 2 Results'!$E62,'Open 2'!$F:$F,0),2)&gt;0,INDEX('Open 2'!$A:$F,MATCH('Open 2 Results'!$E62,'Open 2'!$F:$F,0),2),""),"")</f>
        <v/>
      </c>
      <c r="C62" s="84" t="str">
        <f>IFERROR(IF(INDEX('Open 2'!$A:$F,MATCH('Open 2 Results'!$E62,'Open 2'!$F:$F,0),3)&gt;0,INDEX('Open 2'!$A:$F,MATCH('Open 2 Results'!$E62,'Open 2'!$F:$F,0),3),""),"")</f>
        <v/>
      </c>
      <c r="D62" s="85" t="str">
        <f>IFERROR(IF(AND(SMALL('Open 2'!F:F,L62)&gt;1000,SMALL('Open 2'!F:F,L62)&lt;3000),"nt",IF(SMALL('Open 2'!F:F,L62)&gt;3000,"",SMALL('Open 2'!F:F,L62))),"")</f>
        <v/>
      </c>
      <c r="E62" s="115" t="str">
        <f>IF(D62="nt",IFERROR(SMALL('Open 2'!F:F,L62),""),IF(D62&gt;3000,"",IFERROR(SMALL('Open 2'!F:F,L62),"")))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2'!$A:$F,MATCH('Open 2 Results'!$E63,'Open 2'!$F:$F,0),1)&gt;0,INDEX('Open 2'!$A:$F,MATCH('Open 2 Results'!$E63,'Open 2'!$F:$F,0),1),""),"")</f>
        <v/>
      </c>
      <c r="B63" s="84" t="str">
        <f>IFERROR(IF(INDEX('Open 2'!$A:$F,MATCH('Open 2 Results'!$E63,'Open 2'!$F:$F,0),2)&gt;0,INDEX('Open 2'!$A:$F,MATCH('Open 2 Results'!$E63,'Open 2'!$F:$F,0),2),""),"")</f>
        <v/>
      </c>
      <c r="C63" s="84" t="str">
        <f>IFERROR(IF(INDEX('Open 2'!$A:$F,MATCH('Open 2 Results'!$E63,'Open 2'!$F:$F,0),3)&gt;0,INDEX('Open 2'!$A:$F,MATCH('Open 2 Results'!$E63,'Open 2'!$F:$F,0),3),""),"")</f>
        <v/>
      </c>
      <c r="D63" s="85" t="str">
        <f>IFERROR(IF(AND(SMALL('Open 2'!F:F,L63)&gt;1000,SMALL('Open 2'!F:F,L63)&lt;3000),"nt",IF(SMALL('Open 2'!F:F,L63)&gt;3000,"",SMALL('Open 2'!F:F,L63))),"")</f>
        <v/>
      </c>
      <c r="E63" s="115" t="str">
        <f>IF(D63="nt",IFERROR(SMALL('Open 2'!F:F,L63),""),IF(D63&gt;3000,"",IFERROR(SMALL('Open 2'!F:F,L63),"")))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2'!$A:$F,MATCH('Open 2 Results'!$E64,'Open 2'!$F:$F,0),1)&gt;0,INDEX('Open 2'!$A:$F,MATCH('Open 2 Results'!$E64,'Open 2'!$F:$F,0),1),""),"")</f>
        <v/>
      </c>
      <c r="B64" s="84" t="str">
        <f>IFERROR(IF(INDEX('Open 2'!$A:$F,MATCH('Open 2 Results'!$E64,'Open 2'!$F:$F,0),2)&gt;0,INDEX('Open 2'!$A:$F,MATCH('Open 2 Results'!$E64,'Open 2'!$F:$F,0),2),""),"")</f>
        <v/>
      </c>
      <c r="C64" s="84" t="str">
        <f>IFERROR(IF(INDEX('Open 2'!$A:$F,MATCH('Open 2 Results'!$E64,'Open 2'!$F:$F,0),3)&gt;0,INDEX('Open 2'!$A:$F,MATCH('Open 2 Results'!$E64,'Open 2'!$F:$F,0),3),""),"")</f>
        <v/>
      </c>
      <c r="D64" s="85" t="str">
        <f>IFERROR(IF(AND(SMALL('Open 2'!F:F,L64)&gt;1000,SMALL('Open 2'!F:F,L64)&lt;3000),"nt",IF(SMALL('Open 2'!F:F,L64)&gt;3000,"",SMALL('Open 2'!F:F,L64))),"")</f>
        <v/>
      </c>
      <c r="E64" s="115" t="str">
        <f>IF(D64="nt",IFERROR(SMALL('Open 2'!F:F,L64),""),IF(D64&gt;3000,"",IFERROR(SMALL('Open 2'!F:F,L64),"")))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2'!$A:$F,MATCH('Open 2 Results'!$E65,'Open 2'!$F:$F,0),1)&gt;0,INDEX('Open 2'!$A:$F,MATCH('Open 2 Results'!$E65,'Open 2'!$F:$F,0),1),""),"")</f>
        <v/>
      </c>
      <c r="B65" s="84" t="str">
        <f>IFERROR(IF(INDEX('Open 2'!$A:$F,MATCH('Open 2 Results'!$E65,'Open 2'!$F:$F,0),2)&gt;0,INDEX('Open 2'!$A:$F,MATCH('Open 2 Results'!$E65,'Open 2'!$F:$F,0),2),""),"")</f>
        <v/>
      </c>
      <c r="C65" s="84" t="str">
        <f>IFERROR(IF(INDEX('Open 2'!$A:$F,MATCH('Open 2 Results'!$E65,'Open 2'!$F:$F,0),3)&gt;0,INDEX('Open 2'!$A:$F,MATCH('Open 2 Results'!$E65,'Open 2'!$F:$F,0),3),""),"")</f>
        <v/>
      </c>
      <c r="D65" s="85" t="str">
        <f>IFERROR(IF(AND(SMALL('Open 2'!F:F,L65)&gt;1000,SMALL('Open 2'!F:F,L65)&lt;3000),"nt",IF(SMALL('Open 2'!F:F,L65)&gt;3000,"",SMALL('Open 2'!F:F,L65))),"")</f>
        <v/>
      </c>
      <c r="E65" s="115" t="str">
        <f>IF(D65="nt",IFERROR(SMALL('Open 2'!F:F,L65),""),IF(D65&gt;3000,"",IFERROR(SMALL('Open 2'!F:F,L65),"")))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2'!$A:$F,MATCH('Open 2 Results'!$E66,'Open 2'!$F:$F,0),1)&gt;0,INDEX('Open 2'!$A:$F,MATCH('Open 2 Results'!$E66,'Open 2'!$F:$F,0),1),""),"")</f>
        <v/>
      </c>
      <c r="B66" s="84" t="str">
        <f>IFERROR(IF(INDEX('Open 2'!$A:$F,MATCH('Open 2 Results'!$E66,'Open 2'!$F:$F,0),2)&gt;0,INDEX('Open 2'!$A:$F,MATCH('Open 2 Results'!$E66,'Open 2'!$F:$F,0),2),""),"")</f>
        <v/>
      </c>
      <c r="C66" s="84" t="str">
        <f>IFERROR(IF(INDEX('Open 2'!$A:$F,MATCH('Open 2 Results'!$E66,'Open 2'!$F:$F,0),3)&gt;0,INDEX('Open 2'!$A:$F,MATCH('Open 2 Results'!$E66,'Open 2'!$F:$F,0),3),""),"")</f>
        <v/>
      </c>
      <c r="D66" s="85" t="str">
        <f>IFERROR(IF(AND(SMALL('Open 2'!F:F,L66)&gt;1000,SMALL('Open 2'!F:F,L66)&lt;3000),"nt",IF(SMALL('Open 2'!F:F,L66)&gt;3000,"",SMALL('Open 2'!F:F,L66))),"")</f>
        <v/>
      </c>
      <c r="E66" s="115" t="str">
        <f>IF(D66="nt",IFERROR(SMALL('Open 2'!F:F,L66),""),IF(D66&gt;3000,"",IFERROR(SMALL('Open 2'!F:F,L66),"")))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2'!$A:$F,MATCH('Open 2 Results'!$E67,'Open 2'!$F:$F,0),1)&gt;0,INDEX('Open 2'!$A:$F,MATCH('Open 2 Results'!$E67,'Open 2'!$F:$F,0),1),""),"")</f>
        <v/>
      </c>
      <c r="B67" s="84" t="str">
        <f>IFERROR(IF(INDEX('Open 2'!$A:$F,MATCH('Open 2 Results'!$E67,'Open 2'!$F:$F,0),2)&gt;0,INDEX('Open 2'!$A:$F,MATCH('Open 2 Results'!$E67,'Open 2'!$F:$F,0),2),""),"")</f>
        <v/>
      </c>
      <c r="C67" s="84" t="str">
        <f>IFERROR(IF(INDEX('Open 2'!$A:$F,MATCH('Open 2 Results'!$E67,'Open 2'!$F:$F,0),3)&gt;0,INDEX('Open 2'!$A:$F,MATCH('Open 2 Results'!$E67,'Open 2'!$F:$F,0),3),""),"")</f>
        <v/>
      </c>
      <c r="D67" s="85" t="str">
        <f>IFERROR(IF(AND(SMALL('Open 2'!F:F,L67)&gt;1000,SMALL('Open 2'!F:F,L67)&lt;3000),"nt",IF(SMALL('Open 2'!F:F,L67)&gt;3000,"",SMALL('Open 2'!F:F,L67))),"")</f>
        <v/>
      </c>
      <c r="E67" s="115" t="str">
        <f>IF(D67="nt",IFERROR(SMALL('Open 2'!F:F,L67),""),IF(D67&gt;3000,"",IFERROR(SMALL('Open 2'!F:F,L67),"")))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2'!$A:$F,MATCH('Open 2 Results'!$E68,'Open 2'!$F:$F,0),1)&gt;0,INDEX('Open 2'!$A:$F,MATCH('Open 2 Results'!$E68,'Open 2'!$F:$F,0),1),""),"")</f>
        <v/>
      </c>
      <c r="B68" s="84" t="str">
        <f>IFERROR(IF(INDEX('Open 2'!$A:$F,MATCH('Open 2 Results'!$E68,'Open 2'!$F:$F,0),2)&gt;0,INDEX('Open 2'!$A:$F,MATCH('Open 2 Results'!$E68,'Open 2'!$F:$F,0),2),""),"")</f>
        <v/>
      </c>
      <c r="C68" s="84" t="str">
        <f>IFERROR(IF(INDEX('Open 2'!$A:$F,MATCH('Open 2 Results'!$E68,'Open 2'!$F:$F,0),3)&gt;0,INDEX('Open 2'!$A:$F,MATCH('Open 2 Results'!$E68,'Open 2'!$F:$F,0),3),""),"")</f>
        <v/>
      </c>
      <c r="D68" s="85" t="str">
        <f>IFERROR(IF(AND(SMALL('Open 2'!F:F,L68)&gt;1000,SMALL('Open 2'!F:F,L68)&lt;3000),"nt",IF(SMALL('Open 2'!F:F,L68)&gt;3000,"",SMALL('Open 2'!F:F,L68))),"")</f>
        <v/>
      </c>
      <c r="E68" s="115" t="str">
        <f>IF(D68="nt",IFERROR(SMALL('Open 2'!F:F,L68),""),IF(D68&gt;3000,"",IFERROR(SMALL('Open 2'!F:F,L68),"")))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2'!$A:$F,MATCH('Open 2 Results'!$E69,'Open 2'!$F:$F,0),1)&gt;0,INDEX('Open 2'!$A:$F,MATCH('Open 2 Results'!$E69,'Open 2'!$F:$F,0),1),""),"")</f>
        <v/>
      </c>
      <c r="B69" s="84" t="str">
        <f>IFERROR(IF(INDEX('Open 2'!$A:$F,MATCH('Open 2 Results'!$E69,'Open 2'!$F:$F,0),2)&gt;0,INDEX('Open 2'!$A:$F,MATCH('Open 2 Results'!$E69,'Open 2'!$F:$F,0),2),""),"")</f>
        <v/>
      </c>
      <c r="C69" s="84" t="str">
        <f>IFERROR(IF(INDEX('Open 2'!$A:$F,MATCH('Open 2 Results'!$E69,'Open 2'!$F:$F,0),3)&gt;0,INDEX('Open 2'!$A:$F,MATCH('Open 2 Results'!$E69,'Open 2'!$F:$F,0),3),""),"")</f>
        <v/>
      </c>
      <c r="D69" s="85" t="str">
        <f>IFERROR(IF(AND(SMALL('Open 2'!F:F,L69)&gt;1000,SMALL('Open 2'!F:F,L69)&lt;3000),"nt",IF(SMALL('Open 2'!F:F,L69)&gt;3000,"",SMALL('Open 2'!F:F,L69))),"")</f>
        <v/>
      </c>
      <c r="E69" s="115" t="str">
        <f>IF(D69="nt",IFERROR(SMALL('Open 2'!F:F,L69),""),IF(D69&gt;3000,"",IFERROR(SMALL('Open 2'!F:F,L69),"")))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2'!$A:$F,MATCH('Open 2 Results'!$E70,'Open 2'!$F:$F,0),1)&gt;0,INDEX('Open 2'!$A:$F,MATCH('Open 2 Results'!$E70,'Open 2'!$F:$F,0),1),""),"")</f>
        <v/>
      </c>
      <c r="B70" s="84" t="str">
        <f>IFERROR(IF(INDEX('Open 2'!$A:$F,MATCH('Open 2 Results'!$E70,'Open 2'!$F:$F,0),2)&gt;0,INDEX('Open 2'!$A:$F,MATCH('Open 2 Results'!$E70,'Open 2'!$F:$F,0),2),""),"")</f>
        <v/>
      </c>
      <c r="C70" s="84" t="str">
        <f>IFERROR(IF(INDEX('Open 2'!$A:$F,MATCH('Open 2 Results'!$E70,'Open 2'!$F:$F,0),3)&gt;0,INDEX('Open 2'!$A:$F,MATCH('Open 2 Results'!$E70,'Open 2'!$F:$F,0),3),""),"")</f>
        <v/>
      </c>
      <c r="D70" s="85" t="str">
        <f>IFERROR(IF(AND(SMALL('Open 2'!F:F,L70)&gt;1000,SMALL('Open 2'!F:F,L70)&lt;3000),"nt",IF(SMALL('Open 2'!F:F,L70)&gt;3000,"",SMALL('Open 2'!F:F,L70))),"")</f>
        <v/>
      </c>
      <c r="E70" s="115" t="str">
        <f>IF(D70="nt",IFERROR(SMALL('Open 2'!F:F,L70),""),IF(D70&gt;3000,"",IFERROR(SMALL('Open 2'!F:F,L70),"")))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2'!$A:$F,MATCH('Open 2 Results'!$E71,'Open 2'!$F:$F,0),1)&gt;0,INDEX('Open 2'!$A:$F,MATCH('Open 2 Results'!$E71,'Open 2'!$F:$F,0),1),""),"")</f>
        <v/>
      </c>
      <c r="B71" s="84" t="str">
        <f>IFERROR(IF(INDEX('Open 2'!$A:$F,MATCH('Open 2 Results'!$E71,'Open 2'!$F:$F,0),2)&gt;0,INDEX('Open 2'!$A:$F,MATCH('Open 2 Results'!$E71,'Open 2'!$F:$F,0),2),""),"")</f>
        <v/>
      </c>
      <c r="C71" s="84" t="str">
        <f>IFERROR(IF(INDEX('Open 2'!$A:$F,MATCH('Open 2 Results'!$E71,'Open 2'!$F:$F,0),3)&gt;0,INDEX('Open 2'!$A:$F,MATCH('Open 2 Results'!$E71,'Open 2'!$F:$F,0),3),""),"")</f>
        <v/>
      </c>
      <c r="D71" s="85" t="str">
        <f>IFERROR(IF(AND(SMALL('Open 2'!F:F,L71)&gt;1000,SMALL('Open 2'!F:F,L71)&lt;3000),"nt",IF(SMALL('Open 2'!F:F,L71)&gt;3000,"",SMALL('Open 2'!F:F,L71))),"")</f>
        <v/>
      </c>
      <c r="E71" s="115" t="str">
        <f>IF(D71="nt",IFERROR(SMALL('Open 2'!F:F,L71),""),IF(D71&gt;3000,"",IFERROR(SMALL('Open 2'!F:F,L71),"")))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2'!$A:$F,MATCH('Open 2 Results'!$E72,'Open 2'!$F:$F,0),1)&gt;0,INDEX('Open 2'!$A:$F,MATCH('Open 2 Results'!$E72,'Open 2'!$F:$F,0),1),""),"")</f>
        <v/>
      </c>
      <c r="B72" s="84" t="str">
        <f>IFERROR(IF(INDEX('Open 2'!$A:$F,MATCH('Open 2 Results'!$E72,'Open 2'!$F:$F,0),2)&gt;0,INDEX('Open 2'!$A:$F,MATCH('Open 2 Results'!$E72,'Open 2'!$F:$F,0),2),""),"")</f>
        <v/>
      </c>
      <c r="C72" s="84" t="str">
        <f>IFERROR(IF(INDEX('Open 2'!$A:$F,MATCH('Open 2 Results'!$E72,'Open 2'!$F:$F,0),3)&gt;0,INDEX('Open 2'!$A:$F,MATCH('Open 2 Results'!$E72,'Open 2'!$F:$F,0),3),""),"")</f>
        <v/>
      </c>
      <c r="D72" s="85" t="str">
        <f>IFERROR(IF(AND(SMALL('Open 2'!F:F,L72)&gt;1000,SMALL('Open 2'!F:F,L72)&lt;3000),"nt",IF(SMALL('Open 2'!F:F,L72)&gt;3000,"",SMALL('Open 2'!F:F,L72))),"")</f>
        <v/>
      </c>
      <c r="E72" s="115" t="str">
        <f>IF(D72="nt",IFERROR(SMALL('Open 2'!F:F,L72),""),IF(D72&gt;3000,"",IFERROR(SMALL('Open 2'!F:F,L72),"")))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2'!$A:$F,MATCH('Open 2 Results'!$E73,'Open 2'!$F:$F,0),1)&gt;0,INDEX('Open 2'!$A:$F,MATCH('Open 2 Results'!$E73,'Open 2'!$F:$F,0),1),""),"")</f>
        <v/>
      </c>
      <c r="B73" s="84" t="str">
        <f>IFERROR(IF(INDEX('Open 2'!$A:$F,MATCH('Open 2 Results'!$E73,'Open 2'!$F:$F,0),2)&gt;0,INDEX('Open 2'!$A:$F,MATCH('Open 2 Results'!$E73,'Open 2'!$F:$F,0),2),""),"")</f>
        <v/>
      </c>
      <c r="C73" s="84" t="str">
        <f>IFERROR(IF(INDEX('Open 2'!$A:$F,MATCH('Open 2 Results'!$E73,'Open 2'!$F:$F,0),3)&gt;0,INDEX('Open 2'!$A:$F,MATCH('Open 2 Results'!$E73,'Open 2'!$F:$F,0),3),""),"")</f>
        <v/>
      </c>
      <c r="D73" s="85" t="str">
        <f>IFERROR(IF(AND(SMALL('Open 2'!F:F,L73)&gt;1000,SMALL('Open 2'!F:F,L73)&lt;3000),"nt",IF(SMALL('Open 2'!F:F,L73)&gt;3000,"",SMALL('Open 2'!F:F,L73))),"")</f>
        <v/>
      </c>
      <c r="E73" s="115" t="str">
        <f>IF(D73="nt",IFERROR(SMALL('Open 2'!F:F,L73),""),IF(D73&gt;3000,"",IFERROR(SMALL('Open 2'!F:F,L73),"")))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2'!$A:$F,MATCH('Open 2 Results'!$E74,'Open 2'!$F:$F,0),1)&gt;0,INDEX('Open 2'!$A:$F,MATCH('Open 2 Results'!$E74,'Open 2'!$F:$F,0),1),""),"")</f>
        <v/>
      </c>
      <c r="B74" s="84" t="str">
        <f>IFERROR(IF(INDEX('Open 2'!$A:$F,MATCH('Open 2 Results'!$E74,'Open 2'!$F:$F,0),2)&gt;0,INDEX('Open 2'!$A:$F,MATCH('Open 2 Results'!$E74,'Open 2'!$F:$F,0),2),""),"")</f>
        <v/>
      </c>
      <c r="C74" s="84" t="str">
        <f>IFERROR(IF(INDEX('Open 2'!$A:$F,MATCH('Open 2 Results'!$E74,'Open 2'!$F:$F,0),3)&gt;0,INDEX('Open 2'!$A:$F,MATCH('Open 2 Results'!$E74,'Open 2'!$F:$F,0),3),""),"")</f>
        <v/>
      </c>
      <c r="D74" s="85" t="str">
        <f>IFERROR(IF(AND(SMALL('Open 2'!F:F,L74)&gt;1000,SMALL('Open 2'!F:F,L74)&lt;3000),"nt",IF(SMALL('Open 2'!F:F,L74)&gt;3000,"",SMALL('Open 2'!F:F,L74))),"")</f>
        <v/>
      </c>
      <c r="E74" s="115" t="str">
        <f>IF(D74="nt",IFERROR(SMALL('Open 2'!F:F,L74),""),IF(D74&gt;3000,"",IFERROR(SMALL('Open 2'!F:F,L74),"")))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2'!$A:$F,MATCH('Open 2 Results'!$E75,'Open 2'!$F:$F,0),1)&gt;0,INDEX('Open 2'!$A:$F,MATCH('Open 2 Results'!$E75,'Open 2'!$F:$F,0),1),""),"")</f>
        <v/>
      </c>
      <c r="B75" s="84" t="str">
        <f>IFERROR(IF(INDEX('Open 2'!$A:$F,MATCH('Open 2 Results'!$E75,'Open 2'!$F:$F,0),2)&gt;0,INDEX('Open 2'!$A:$F,MATCH('Open 2 Results'!$E75,'Open 2'!$F:$F,0),2),""),"")</f>
        <v/>
      </c>
      <c r="C75" s="84" t="str">
        <f>IFERROR(IF(INDEX('Open 2'!$A:$F,MATCH('Open 2 Results'!$E75,'Open 2'!$F:$F,0),3)&gt;0,INDEX('Open 2'!$A:$F,MATCH('Open 2 Results'!$E75,'Open 2'!$F:$F,0),3),""),"")</f>
        <v/>
      </c>
      <c r="D75" s="85" t="str">
        <f>IFERROR(IF(AND(SMALL('Open 2'!F:F,L75)&gt;1000,SMALL('Open 2'!F:F,L75)&lt;3000),"nt",IF(SMALL('Open 2'!F:F,L75)&gt;3000,"",SMALL('Open 2'!F:F,L75))),"")</f>
        <v/>
      </c>
      <c r="E75" s="115" t="str">
        <f>IF(D75="nt",IFERROR(SMALL('Open 2'!F:F,L75),""),IF(D75&gt;3000,"",IFERROR(SMALL('Open 2'!F:F,L75),"")))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2'!$A:$F,MATCH('Open 2 Results'!$E76,'Open 2'!$F:$F,0),1)&gt;0,INDEX('Open 2'!$A:$F,MATCH('Open 2 Results'!$E76,'Open 2'!$F:$F,0),1),""),"")</f>
        <v/>
      </c>
      <c r="B76" s="84" t="str">
        <f>IFERROR(IF(INDEX('Open 2'!$A:$F,MATCH('Open 2 Results'!$E76,'Open 2'!$F:$F,0),2)&gt;0,INDEX('Open 2'!$A:$F,MATCH('Open 2 Results'!$E76,'Open 2'!$F:$F,0),2),""),"")</f>
        <v/>
      </c>
      <c r="C76" s="84" t="str">
        <f>IFERROR(IF(INDEX('Open 2'!$A:$F,MATCH('Open 2 Results'!$E76,'Open 2'!$F:$F,0),3)&gt;0,INDEX('Open 2'!$A:$F,MATCH('Open 2 Results'!$E76,'Open 2'!$F:$F,0),3),""),"")</f>
        <v/>
      </c>
      <c r="D76" s="85" t="str">
        <f>IFERROR(IF(AND(SMALL('Open 2'!F:F,L76)&gt;1000,SMALL('Open 2'!F:F,L76)&lt;3000),"nt",IF(SMALL('Open 2'!F:F,L76)&gt;3000,"",SMALL('Open 2'!F:F,L76))),"")</f>
        <v/>
      </c>
      <c r="E76" s="115" t="str">
        <f>IF(D76="nt",IFERROR(SMALL('Open 2'!F:F,L76),""),IF(D76&gt;3000,"",IFERROR(SMALL('Open 2'!F:F,L76),"")))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2'!$A:$F,MATCH('Open 2 Results'!$E77,'Open 2'!$F:$F,0),1)&gt;0,INDEX('Open 2'!$A:$F,MATCH('Open 2 Results'!$E77,'Open 2'!$F:$F,0),1),""),"")</f>
        <v/>
      </c>
      <c r="B77" s="84" t="str">
        <f>IFERROR(IF(INDEX('Open 2'!$A:$F,MATCH('Open 2 Results'!$E77,'Open 2'!$F:$F,0),2)&gt;0,INDEX('Open 2'!$A:$F,MATCH('Open 2 Results'!$E77,'Open 2'!$F:$F,0),2),""),"")</f>
        <v/>
      </c>
      <c r="C77" s="84" t="str">
        <f>IFERROR(IF(INDEX('Open 2'!$A:$F,MATCH('Open 2 Results'!$E77,'Open 2'!$F:$F,0),3)&gt;0,INDEX('Open 2'!$A:$F,MATCH('Open 2 Results'!$E77,'Open 2'!$F:$F,0),3),""),"")</f>
        <v/>
      </c>
      <c r="D77" s="85" t="str">
        <f>IFERROR(IF(AND(SMALL('Open 2'!F:F,L77)&gt;1000,SMALL('Open 2'!F:F,L77)&lt;3000),"nt",IF(SMALL('Open 2'!F:F,L77)&gt;3000,"",SMALL('Open 2'!F:F,L77))),"")</f>
        <v/>
      </c>
      <c r="E77" s="115" t="str">
        <f>IF(D77="nt",IFERROR(SMALL('Open 2'!F:F,L77),""),IF(D77&gt;3000,"",IFERROR(SMALL('Open 2'!F:F,L77),"")))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2'!$A:$F,MATCH('Open 2 Results'!$E78,'Open 2'!$F:$F,0),1)&gt;0,INDEX('Open 2'!$A:$F,MATCH('Open 2 Results'!$E78,'Open 2'!$F:$F,0),1),""),"")</f>
        <v/>
      </c>
      <c r="B78" s="84" t="str">
        <f>IFERROR(IF(INDEX('Open 2'!$A:$F,MATCH('Open 2 Results'!$E78,'Open 2'!$F:$F,0),2)&gt;0,INDEX('Open 2'!$A:$F,MATCH('Open 2 Results'!$E78,'Open 2'!$F:$F,0),2),""),"")</f>
        <v/>
      </c>
      <c r="C78" s="84" t="str">
        <f>IFERROR(IF(INDEX('Open 2'!$A:$F,MATCH('Open 2 Results'!$E78,'Open 2'!$F:$F,0),3)&gt;0,INDEX('Open 2'!$A:$F,MATCH('Open 2 Results'!$E78,'Open 2'!$F:$F,0),3),""),"")</f>
        <v/>
      </c>
      <c r="D78" s="85" t="str">
        <f>IFERROR(IF(AND(SMALL('Open 2'!F:F,L78)&gt;1000,SMALL('Open 2'!F:F,L78)&lt;3000),"nt",IF(SMALL('Open 2'!F:F,L78)&gt;3000,"",SMALL('Open 2'!F:F,L78))),"")</f>
        <v/>
      </c>
      <c r="E78" s="115" t="str">
        <f>IF(D78="nt",IFERROR(SMALL('Open 2'!F:F,L78),""),IF(D78&gt;3000,"",IFERROR(SMALL('Open 2'!F:F,L78),"")))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2'!$A:$F,MATCH('Open 2 Results'!$E79,'Open 2'!$F:$F,0),1)&gt;0,INDEX('Open 2'!$A:$F,MATCH('Open 2 Results'!$E79,'Open 2'!$F:$F,0),1),""),"")</f>
        <v/>
      </c>
      <c r="B79" s="84" t="str">
        <f>IFERROR(IF(INDEX('Open 2'!$A:$F,MATCH('Open 2 Results'!$E79,'Open 2'!$F:$F,0),2)&gt;0,INDEX('Open 2'!$A:$F,MATCH('Open 2 Results'!$E79,'Open 2'!$F:$F,0),2),""),"")</f>
        <v/>
      </c>
      <c r="C79" s="84" t="str">
        <f>IFERROR(IF(INDEX('Open 2'!$A:$F,MATCH('Open 2 Results'!$E79,'Open 2'!$F:$F,0),3)&gt;0,INDEX('Open 2'!$A:$F,MATCH('Open 2 Results'!$E79,'Open 2'!$F:$F,0),3),""),"")</f>
        <v/>
      </c>
      <c r="D79" s="85" t="str">
        <f>IFERROR(IF(AND(SMALL('Open 2'!F:F,L79)&gt;1000,SMALL('Open 2'!F:F,L79)&lt;3000),"nt",IF(SMALL('Open 2'!F:F,L79)&gt;3000,"",SMALL('Open 2'!F:F,L79))),"")</f>
        <v/>
      </c>
      <c r="E79" s="115" t="str">
        <f>IF(D79="nt",IFERROR(SMALL('Open 2'!F:F,L79),""),IF(D79&gt;3000,"",IFERROR(SMALL('Open 2'!F:F,L79),"")))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2'!$A:$F,MATCH('Open 2 Results'!$E80,'Open 2'!$F:$F,0),1)&gt;0,INDEX('Open 2'!$A:$F,MATCH('Open 2 Results'!$E80,'Open 2'!$F:$F,0),1),""),"")</f>
        <v/>
      </c>
      <c r="B80" s="84" t="str">
        <f>IFERROR(IF(INDEX('Open 2'!$A:$F,MATCH('Open 2 Results'!$E80,'Open 2'!$F:$F,0),2)&gt;0,INDEX('Open 2'!$A:$F,MATCH('Open 2 Results'!$E80,'Open 2'!$F:$F,0),2),""),"")</f>
        <v/>
      </c>
      <c r="C80" s="84" t="str">
        <f>IFERROR(IF(INDEX('Open 2'!$A:$F,MATCH('Open 2 Results'!$E80,'Open 2'!$F:$F,0),3)&gt;0,INDEX('Open 2'!$A:$F,MATCH('Open 2 Results'!$E80,'Open 2'!$F:$F,0),3),""),"")</f>
        <v/>
      </c>
      <c r="D80" s="85" t="str">
        <f>IFERROR(IF(AND(SMALL('Open 2'!F:F,L80)&gt;1000,SMALL('Open 2'!F:F,L80)&lt;3000),"nt",IF(SMALL('Open 2'!F:F,L80)&gt;3000,"",SMALL('Open 2'!F:F,L80))),"")</f>
        <v/>
      </c>
      <c r="E80" s="115" t="str">
        <f>IF(D80="nt",IFERROR(SMALL('Open 2'!F:F,L80),""),IF(D80&gt;3000,"",IFERROR(SMALL('Open 2'!F:F,L80),"")))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2'!$A:$F,MATCH('Open 2 Results'!$E81,'Open 2'!$F:$F,0),1)&gt;0,INDEX('Open 2'!$A:$F,MATCH('Open 2 Results'!$E81,'Open 2'!$F:$F,0),1),""),"")</f>
        <v/>
      </c>
      <c r="B81" s="84" t="str">
        <f>IFERROR(IF(INDEX('Open 2'!$A:$F,MATCH('Open 2 Results'!$E81,'Open 2'!$F:$F,0),2)&gt;0,INDEX('Open 2'!$A:$F,MATCH('Open 2 Results'!$E81,'Open 2'!$F:$F,0),2),""),"")</f>
        <v/>
      </c>
      <c r="C81" s="84" t="str">
        <f>IFERROR(IF(INDEX('Open 2'!$A:$F,MATCH('Open 2 Results'!$E81,'Open 2'!$F:$F,0),3)&gt;0,INDEX('Open 2'!$A:$F,MATCH('Open 2 Results'!$E81,'Open 2'!$F:$F,0),3),""),"")</f>
        <v/>
      </c>
      <c r="D81" s="85" t="str">
        <f>IFERROR(IF(AND(SMALL('Open 2'!F:F,L81)&gt;1000,SMALL('Open 2'!F:F,L81)&lt;3000),"nt",IF(SMALL('Open 2'!F:F,L81)&gt;3000,"",SMALL('Open 2'!F:F,L81))),"")</f>
        <v/>
      </c>
      <c r="E81" s="115" t="str">
        <f>IF(D81="nt",IFERROR(SMALL('Open 2'!F:F,L81),""),IF(D81&gt;3000,"",IFERROR(SMALL('Open 2'!F:F,L81),"")))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2'!$A:$F,MATCH('Open 2 Results'!$E82,'Open 2'!$F:$F,0),1)&gt;0,INDEX('Open 2'!$A:$F,MATCH('Open 2 Results'!$E82,'Open 2'!$F:$F,0),1),""),"")</f>
        <v/>
      </c>
      <c r="B82" s="84" t="str">
        <f>IFERROR(IF(INDEX('Open 2'!$A:$F,MATCH('Open 2 Results'!$E82,'Open 2'!$F:$F,0),2)&gt;0,INDEX('Open 2'!$A:$F,MATCH('Open 2 Results'!$E82,'Open 2'!$F:$F,0),2),""),"")</f>
        <v/>
      </c>
      <c r="C82" s="84" t="str">
        <f>IFERROR(IF(INDEX('Open 2'!$A:$F,MATCH('Open 2 Results'!$E82,'Open 2'!$F:$F,0),3)&gt;0,INDEX('Open 2'!$A:$F,MATCH('Open 2 Results'!$E82,'Open 2'!$F:$F,0),3),""),"")</f>
        <v/>
      </c>
      <c r="D82" s="85" t="str">
        <f>IFERROR(IF(AND(SMALL('Open 2'!F:F,L82)&gt;1000,SMALL('Open 2'!F:F,L82)&lt;3000),"nt",IF(SMALL('Open 2'!F:F,L82)&gt;3000,"",SMALL('Open 2'!F:F,L82))),"")</f>
        <v/>
      </c>
      <c r="E82" s="115" t="str">
        <f>IF(D82="nt",IFERROR(SMALL('Open 2'!F:F,L82),""),IF(D82&gt;3000,"",IFERROR(SMALL('Open 2'!F:F,L82),"")))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2'!$A:$F,MATCH('Open 2 Results'!$E83,'Open 2'!$F:$F,0),1)&gt;0,INDEX('Open 2'!$A:$F,MATCH('Open 2 Results'!$E83,'Open 2'!$F:$F,0),1),""),"")</f>
        <v/>
      </c>
      <c r="B83" s="84" t="str">
        <f>IFERROR(IF(INDEX('Open 2'!$A:$F,MATCH('Open 2 Results'!$E83,'Open 2'!$F:$F,0),2)&gt;0,INDEX('Open 2'!$A:$F,MATCH('Open 2 Results'!$E83,'Open 2'!$F:$F,0),2),""),"")</f>
        <v/>
      </c>
      <c r="C83" s="84" t="str">
        <f>IFERROR(IF(INDEX('Open 2'!$A:$F,MATCH('Open 2 Results'!$E83,'Open 2'!$F:$F,0),3)&gt;0,INDEX('Open 2'!$A:$F,MATCH('Open 2 Results'!$E83,'Open 2'!$F:$F,0),3),""),"")</f>
        <v/>
      </c>
      <c r="D83" s="85" t="str">
        <f>IFERROR(IF(AND(SMALL('Open 2'!F:F,L83)&gt;1000,SMALL('Open 2'!F:F,L83)&lt;3000),"nt",IF(SMALL('Open 2'!F:F,L83)&gt;3000,"",SMALL('Open 2'!F:F,L83))),"")</f>
        <v/>
      </c>
      <c r="E83" s="115" t="str">
        <f>IF(D83="nt",IFERROR(SMALL('Open 2'!F:F,L83),""),IF(D83&gt;3000,"",IFERROR(SMALL('Open 2'!F:F,L83),"")))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2'!$A:$F,MATCH('Open 2 Results'!$E84,'Open 2'!$F:$F,0),1)&gt;0,INDEX('Open 2'!$A:$F,MATCH('Open 2 Results'!$E84,'Open 2'!$F:$F,0),1),""),"")</f>
        <v/>
      </c>
      <c r="B84" s="84" t="str">
        <f>IFERROR(IF(INDEX('Open 2'!$A:$F,MATCH('Open 2 Results'!$E84,'Open 2'!$F:$F,0),2)&gt;0,INDEX('Open 2'!$A:$F,MATCH('Open 2 Results'!$E84,'Open 2'!$F:$F,0),2),""),"")</f>
        <v/>
      </c>
      <c r="C84" s="84" t="str">
        <f>IFERROR(IF(INDEX('Open 2'!$A:$F,MATCH('Open 2 Results'!$E84,'Open 2'!$F:$F,0),3)&gt;0,INDEX('Open 2'!$A:$F,MATCH('Open 2 Results'!$E84,'Open 2'!$F:$F,0),3),""),"")</f>
        <v/>
      </c>
      <c r="D84" s="85" t="str">
        <f>IFERROR(IF(AND(SMALL('Open 2'!F:F,L84)&gt;1000,SMALL('Open 2'!F:F,L84)&lt;3000),"nt",IF(SMALL('Open 2'!F:F,L84)&gt;3000,"",SMALL('Open 2'!F:F,L84))),"")</f>
        <v/>
      </c>
      <c r="E84" s="115" t="str">
        <f>IF(D84="nt",IFERROR(SMALL('Open 2'!F:F,L84),""),IF(D84&gt;3000,"",IFERROR(SMALL('Open 2'!F:F,L84),"")))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2'!$A:$F,MATCH('Open 2 Results'!$E85,'Open 2'!$F:$F,0),1)&gt;0,INDEX('Open 2'!$A:$F,MATCH('Open 2 Results'!$E85,'Open 2'!$F:$F,0),1),""),"")</f>
        <v/>
      </c>
      <c r="B85" s="84" t="str">
        <f>IFERROR(IF(INDEX('Open 2'!$A:$F,MATCH('Open 2 Results'!$E85,'Open 2'!$F:$F,0),2)&gt;0,INDEX('Open 2'!$A:$F,MATCH('Open 2 Results'!$E85,'Open 2'!$F:$F,0),2),""),"")</f>
        <v/>
      </c>
      <c r="C85" s="84" t="str">
        <f>IFERROR(IF(INDEX('Open 2'!$A:$F,MATCH('Open 2 Results'!$E85,'Open 2'!$F:$F,0),3)&gt;0,INDEX('Open 2'!$A:$F,MATCH('Open 2 Results'!$E85,'Open 2'!$F:$F,0),3),""),"")</f>
        <v/>
      </c>
      <c r="D85" s="85" t="str">
        <f>IFERROR(IF(AND(SMALL('Open 2'!F:F,L85)&gt;1000,SMALL('Open 2'!F:F,L85)&lt;3000),"nt",IF(SMALL('Open 2'!F:F,L85)&gt;3000,"",SMALL('Open 2'!F:F,L85))),"")</f>
        <v/>
      </c>
      <c r="E85" s="115" t="str">
        <f>IF(D85="nt",IFERROR(SMALL('Open 2'!F:F,L85),""),IF(D85&gt;3000,"",IFERROR(SMALL('Open 2'!F:F,L85),"")))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2'!$A:$F,MATCH('Open 2 Results'!$E86,'Open 2'!$F:$F,0),1)&gt;0,INDEX('Open 2'!$A:$F,MATCH('Open 2 Results'!$E86,'Open 2'!$F:$F,0),1),""),"")</f>
        <v/>
      </c>
      <c r="B86" s="84" t="str">
        <f>IFERROR(IF(INDEX('Open 2'!$A:$F,MATCH('Open 2 Results'!$E86,'Open 2'!$F:$F,0),2)&gt;0,INDEX('Open 2'!$A:$F,MATCH('Open 2 Results'!$E86,'Open 2'!$F:$F,0),2),""),"")</f>
        <v/>
      </c>
      <c r="C86" s="84" t="str">
        <f>IFERROR(IF(INDEX('Open 2'!$A:$F,MATCH('Open 2 Results'!$E86,'Open 2'!$F:$F,0),3)&gt;0,INDEX('Open 2'!$A:$F,MATCH('Open 2 Results'!$E86,'Open 2'!$F:$F,0),3),""),"")</f>
        <v/>
      </c>
      <c r="D86" s="85" t="str">
        <f>IFERROR(IF(AND(SMALL('Open 2'!F:F,L86)&gt;1000,SMALL('Open 2'!F:F,L86)&lt;3000),"nt",IF(SMALL('Open 2'!F:F,L86)&gt;3000,"",SMALL('Open 2'!F:F,L86))),"")</f>
        <v/>
      </c>
      <c r="E86" s="115" t="str">
        <f>IF(D86="nt",IFERROR(SMALL('Open 2'!F:F,L86),""),IF(D86&gt;3000,"",IFERROR(SMALL('Open 2'!F:F,L86),"")))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2'!$A:$F,MATCH('Open 2 Results'!$E87,'Open 2'!$F:$F,0),1)&gt;0,INDEX('Open 2'!$A:$F,MATCH('Open 2 Results'!$E87,'Open 2'!$F:$F,0),1),""),"")</f>
        <v/>
      </c>
      <c r="B87" s="84" t="str">
        <f>IFERROR(IF(INDEX('Open 2'!$A:$F,MATCH('Open 2 Results'!$E87,'Open 2'!$F:$F,0),2)&gt;0,INDEX('Open 2'!$A:$F,MATCH('Open 2 Results'!$E87,'Open 2'!$F:$F,0),2),""),"")</f>
        <v/>
      </c>
      <c r="C87" s="84" t="str">
        <f>IFERROR(IF(INDEX('Open 2'!$A:$F,MATCH('Open 2 Results'!$E87,'Open 2'!$F:$F,0),3)&gt;0,INDEX('Open 2'!$A:$F,MATCH('Open 2 Results'!$E87,'Open 2'!$F:$F,0),3),""),"")</f>
        <v/>
      </c>
      <c r="D87" s="85" t="str">
        <f>IFERROR(IF(AND(SMALL('Open 2'!F:F,L87)&gt;1000,SMALL('Open 2'!F:F,L87)&lt;3000),"nt",IF(SMALL('Open 2'!F:F,L87)&gt;3000,"",SMALL('Open 2'!F:F,L87))),"")</f>
        <v/>
      </c>
      <c r="E87" s="115" t="str">
        <f>IF(D87="nt",IFERROR(SMALL('Open 2'!F:F,L87),""),IF(D87&gt;3000,"",IFERROR(SMALL('Open 2'!F:F,L87),"")))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2'!$A:$F,MATCH('Open 2 Results'!$E88,'Open 2'!$F:$F,0),1)&gt;0,INDEX('Open 2'!$A:$F,MATCH('Open 2 Results'!$E88,'Open 2'!$F:$F,0),1),""),"")</f>
        <v/>
      </c>
      <c r="B88" s="84" t="str">
        <f>IFERROR(IF(INDEX('Open 2'!$A:$F,MATCH('Open 2 Results'!$E88,'Open 2'!$F:$F,0),2)&gt;0,INDEX('Open 2'!$A:$F,MATCH('Open 2 Results'!$E88,'Open 2'!$F:$F,0),2),""),"")</f>
        <v/>
      </c>
      <c r="C88" s="84" t="str">
        <f>IFERROR(IF(INDEX('Open 2'!$A:$F,MATCH('Open 2 Results'!$E88,'Open 2'!$F:$F,0),3)&gt;0,INDEX('Open 2'!$A:$F,MATCH('Open 2 Results'!$E88,'Open 2'!$F:$F,0),3),""),"")</f>
        <v/>
      </c>
      <c r="D88" s="85" t="str">
        <f>IFERROR(IF(AND(SMALL('Open 2'!F:F,L88)&gt;1000,SMALL('Open 2'!F:F,L88)&lt;3000),"nt",IF(SMALL('Open 2'!F:F,L88)&gt;3000,"",SMALL('Open 2'!F:F,L88))),"")</f>
        <v/>
      </c>
      <c r="E88" s="115" t="str">
        <f>IF(D88="nt",IFERROR(SMALL('Open 2'!F:F,L88),""),IF(D88&gt;3000,"",IFERROR(SMALL('Open 2'!F:F,L88),"")))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2'!$A:$F,MATCH('Open 2 Results'!$E89,'Open 2'!$F:$F,0),1)&gt;0,INDEX('Open 2'!$A:$F,MATCH('Open 2 Results'!$E89,'Open 2'!$F:$F,0),1),""),"")</f>
        <v/>
      </c>
      <c r="B89" s="84" t="str">
        <f>IFERROR(IF(INDEX('Open 2'!$A:$F,MATCH('Open 2 Results'!$E89,'Open 2'!$F:$F,0),2)&gt;0,INDEX('Open 2'!$A:$F,MATCH('Open 2 Results'!$E89,'Open 2'!$F:$F,0),2),""),"")</f>
        <v/>
      </c>
      <c r="C89" s="84" t="str">
        <f>IFERROR(IF(INDEX('Open 2'!$A:$F,MATCH('Open 2 Results'!$E89,'Open 2'!$F:$F,0),3)&gt;0,INDEX('Open 2'!$A:$F,MATCH('Open 2 Results'!$E89,'Open 2'!$F:$F,0),3),""),"")</f>
        <v/>
      </c>
      <c r="D89" s="85" t="str">
        <f>IFERROR(IF(AND(SMALL('Open 2'!F:F,L89)&gt;1000,SMALL('Open 2'!F:F,L89)&lt;3000),"nt",IF(SMALL('Open 2'!F:F,L89)&gt;3000,"",SMALL('Open 2'!F:F,L89))),"")</f>
        <v/>
      </c>
      <c r="E89" s="115" t="str">
        <f>IF(D89="nt",IFERROR(SMALL('Open 2'!F:F,L89),""),IF(D89&gt;3000,"",IFERROR(SMALL('Open 2'!F:F,L89),"")))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2'!$A:$F,MATCH('Open 2 Results'!$E90,'Open 2'!$F:$F,0),1)&gt;0,INDEX('Open 2'!$A:$F,MATCH('Open 2 Results'!$E90,'Open 2'!$F:$F,0),1),""),"")</f>
        <v/>
      </c>
      <c r="B90" s="84" t="str">
        <f>IFERROR(IF(INDEX('Open 2'!$A:$F,MATCH('Open 2 Results'!$E90,'Open 2'!$F:$F,0),2)&gt;0,INDEX('Open 2'!$A:$F,MATCH('Open 2 Results'!$E90,'Open 2'!$F:$F,0),2),""),"")</f>
        <v/>
      </c>
      <c r="C90" s="84" t="str">
        <f>IFERROR(IF(INDEX('Open 2'!$A:$F,MATCH('Open 2 Results'!$E90,'Open 2'!$F:$F,0),3)&gt;0,INDEX('Open 2'!$A:$F,MATCH('Open 2 Results'!$E90,'Open 2'!$F:$F,0),3),""),"")</f>
        <v/>
      </c>
      <c r="D90" s="85" t="str">
        <f>IFERROR(IF(AND(SMALL('Open 2'!F:F,L90)&gt;1000,SMALL('Open 2'!F:F,L90)&lt;3000),"nt",IF(SMALL('Open 2'!F:F,L90)&gt;3000,"",SMALL('Open 2'!F:F,L90))),"")</f>
        <v/>
      </c>
      <c r="E90" s="115" t="str">
        <f>IF(D90="nt",IFERROR(SMALL('Open 2'!F:F,L90),""),IF(D90&gt;3000,"",IFERROR(SMALL('Open 2'!F:F,L90),"")))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2'!$A:$F,MATCH('Open 2 Results'!$E91,'Open 2'!$F:$F,0),1)&gt;0,INDEX('Open 2'!$A:$F,MATCH('Open 2 Results'!$E91,'Open 2'!$F:$F,0),1),""),"")</f>
        <v/>
      </c>
      <c r="B91" s="84" t="str">
        <f>IFERROR(IF(INDEX('Open 2'!$A:$F,MATCH('Open 2 Results'!$E91,'Open 2'!$F:$F,0),2)&gt;0,INDEX('Open 2'!$A:$F,MATCH('Open 2 Results'!$E91,'Open 2'!$F:$F,0),2),""),"")</f>
        <v/>
      </c>
      <c r="C91" s="84" t="str">
        <f>IFERROR(IF(INDEX('Open 2'!$A:$F,MATCH('Open 2 Results'!$E91,'Open 2'!$F:$F,0),3)&gt;0,INDEX('Open 2'!$A:$F,MATCH('Open 2 Results'!$E91,'Open 2'!$F:$F,0),3),""),"")</f>
        <v/>
      </c>
      <c r="D91" s="85" t="str">
        <f>IFERROR(IF(AND(SMALL('Open 2'!F:F,L91)&gt;1000,SMALL('Open 2'!F:F,L91)&lt;3000),"nt",IF(SMALL('Open 2'!F:F,L91)&gt;3000,"",SMALL('Open 2'!F:F,L91))),"")</f>
        <v/>
      </c>
      <c r="E91" s="115" t="str">
        <f>IF(D91="nt",IFERROR(SMALL('Open 2'!F:F,L91),""),IF(D91&gt;3000,"",IFERROR(SMALL('Open 2'!F:F,L91),"")))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2'!$A:$F,MATCH('Open 2 Results'!$E92,'Open 2'!$F:$F,0),1)&gt;0,INDEX('Open 2'!$A:$F,MATCH('Open 2 Results'!$E92,'Open 2'!$F:$F,0),1),""),"")</f>
        <v/>
      </c>
      <c r="B92" s="84" t="str">
        <f>IFERROR(IF(INDEX('Open 2'!$A:$F,MATCH('Open 2 Results'!$E92,'Open 2'!$F:$F,0),2)&gt;0,INDEX('Open 2'!$A:$F,MATCH('Open 2 Results'!$E92,'Open 2'!$F:$F,0),2),""),"")</f>
        <v/>
      </c>
      <c r="C92" s="84" t="str">
        <f>IFERROR(IF(INDEX('Open 2'!$A:$F,MATCH('Open 2 Results'!$E92,'Open 2'!$F:$F,0),3)&gt;0,INDEX('Open 2'!$A:$F,MATCH('Open 2 Results'!$E92,'Open 2'!$F:$F,0),3),""),"")</f>
        <v/>
      </c>
      <c r="D92" s="85" t="str">
        <f>IFERROR(IF(AND(SMALL('Open 2'!F:F,L92)&gt;1000,SMALL('Open 2'!F:F,L92)&lt;3000),"nt",IF(SMALL('Open 2'!F:F,L92)&gt;3000,"",SMALL('Open 2'!F:F,L92))),"")</f>
        <v/>
      </c>
      <c r="E92" s="115" t="str">
        <f>IF(D92="nt",IFERROR(SMALL('Open 2'!F:F,L92),""),IF(D92&gt;3000,"",IFERROR(SMALL('Open 2'!F:F,L92),"")))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2'!$A:$F,MATCH('Open 2 Results'!$E93,'Open 2'!$F:$F,0),1)&gt;0,INDEX('Open 2'!$A:$F,MATCH('Open 2 Results'!$E93,'Open 2'!$F:$F,0),1),""),"")</f>
        <v/>
      </c>
      <c r="B93" s="84" t="str">
        <f>IFERROR(IF(INDEX('Open 2'!$A:$F,MATCH('Open 2 Results'!$E93,'Open 2'!$F:$F,0),2)&gt;0,INDEX('Open 2'!$A:$F,MATCH('Open 2 Results'!$E93,'Open 2'!$F:$F,0),2),""),"")</f>
        <v/>
      </c>
      <c r="C93" s="84" t="str">
        <f>IFERROR(IF(INDEX('Open 2'!$A:$F,MATCH('Open 2 Results'!$E93,'Open 2'!$F:$F,0),3)&gt;0,INDEX('Open 2'!$A:$F,MATCH('Open 2 Results'!$E93,'Open 2'!$F:$F,0),3),""),"")</f>
        <v/>
      </c>
      <c r="D93" s="85" t="str">
        <f>IFERROR(IF(AND(SMALL('Open 2'!F:F,L93)&gt;1000,SMALL('Open 2'!F:F,L93)&lt;3000),"nt",IF(SMALL('Open 2'!F:F,L93)&gt;3000,"",SMALL('Open 2'!F:F,L93))),"")</f>
        <v/>
      </c>
      <c r="E93" s="115" t="str">
        <f>IF(D93="nt",IFERROR(SMALL('Open 2'!F:F,L93),""),IF(D93&gt;3000,"",IFERROR(SMALL('Open 2'!F:F,L93),"")))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2'!$A:$F,MATCH('Open 2 Results'!$E94,'Open 2'!$F:$F,0),1)&gt;0,INDEX('Open 2'!$A:$F,MATCH('Open 2 Results'!$E94,'Open 2'!$F:$F,0),1),""),"")</f>
        <v/>
      </c>
      <c r="B94" s="84" t="str">
        <f>IFERROR(IF(INDEX('Open 2'!$A:$F,MATCH('Open 2 Results'!$E94,'Open 2'!$F:$F,0),2)&gt;0,INDEX('Open 2'!$A:$F,MATCH('Open 2 Results'!$E94,'Open 2'!$F:$F,0),2),""),"")</f>
        <v/>
      </c>
      <c r="C94" s="84" t="str">
        <f>IFERROR(IF(INDEX('Open 2'!$A:$F,MATCH('Open 2 Results'!$E94,'Open 2'!$F:$F,0),3)&gt;0,INDEX('Open 2'!$A:$F,MATCH('Open 2 Results'!$E94,'Open 2'!$F:$F,0),3),""),"")</f>
        <v/>
      </c>
      <c r="D94" s="85" t="str">
        <f>IFERROR(IF(AND(SMALL('Open 2'!F:F,L94)&gt;1000,SMALL('Open 2'!F:F,L94)&lt;3000),"nt",IF(SMALL('Open 2'!F:F,L94)&gt;3000,"",SMALL('Open 2'!F:F,L94))),"")</f>
        <v/>
      </c>
      <c r="E94" s="115" t="str">
        <f>IF(D94="nt",IFERROR(SMALL('Open 2'!F:F,L94),""),IF(D94&gt;3000,"",IFERROR(SMALL('Open 2'!F:F,L94),"")))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2'!$A:$F,MATCH('Open 2 Results'!$E95,'Open 2'!$F:$F,0),1)&gt;0,INDEX('Open 2'!$A:$F,MATCH('Open 2 Results'!$E95,'Open 2'!$F:$F,0),1),""),"")</f>
        <v/>
      </c>
      <c r="B95" s="84" t="str">
        <f>IFERROR(IF(INDEX('Open 2'!$A:$F,MATCH('Open 2 Results'!$E95,'Open 2'!$F:$F,0),2)&gt;0,INDEX('Open 2'!$A:$F,MATCH('Open 2 Results'!$E95,'Open 2'!$F:$F,0),2),""),"")</f>
        <v/>
      </c>
      <c r="C95" s="84" t="str">
        <f>IFERROR(IF(INDEX('Open 2'!$A:$F,MATCH('Open 2 Results'!$E95,'Open 2'!$F:$F,0),3)&gt;0,INDEX('Open 2'!$A:$F,MATCH('Open 2 Results'!$E95,'Open 2'!$F:$F,0),3),""),"")</f>
        <v/>
      </c>
      <c r="D95" s="85" t="str">
        <f>IFERROR(IF(AND(SMALL('Open 2'!F:F,L95)&gt;1000,SMALL('Open 2'!F:F,L95)&lt;3000),"nt",IF(SMALL('Open 2'!F:F,L95)&gt;3000,"",SMALL('Open 2'!F:F,L95))),"")</f>
        <v/>
      </c>
      <c r="E95" s="115" t="str">
        <f>IF(D95="nt",IFERROR(SMALL('Open 2'!F:F,L95),""),IF(D95&gt;3000,"",IFERROR(SMALL('Open 2'!F:F,L95),"")))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2'!$A:$F,MATCH('Open 2 Results'!$E96,'Open 2'!$F:$F,0),1)&gt;0,INDEX('Open 2'!$A:$F,MATCH('Open 2 Results'!$E96,'Open 2'!$F:$F,0),1),""),"")</f>
        <v/>
      </c>
      <c r="B96" s="84" t="str">
        <f>IFERROR(IF(INDEX('Open 2'!$A:$F,MATCH('Open 2 Results'!$E96,'Open 2'!$F:$F,0),2)&gt;0,INDEX('Open 2'!$A:$F,MATCH('Open 2 Results'!$E96,'Open 2'!$F:$F,0),2),""),"")</f>
        <v/>
      </c>
      <c r="C96" s="84" t="str">
        <f>IFERROR(IF(INDEX('Open 2'!$A:$F,MATCH('Open 2 Results'!$E96,'Open 2'!$F:$F,0),3)&gt;0,INDEX('Open 2'!$A:$F,MATCH('Open 2 Results'!$E96,'Open 2'!$F:$F,0),3),""),"")</f>
        <v/>
      </c>
      <c r="D96" s="85" t="str">
        <f>IFERROR(IF(AND(SMALL('Open 2'!F:F,L96)&gt;1000,SMALL('Open 2'!F:F,L96)&lt;3000),"nt",IF(SMALL('Open 2'!F:F,L96)&gt;3000,"",SMALL('Open 2'!F:F,L96))),"")</f>
        <v/>
      </c>
      <c r="E96" s="115" t="str">
        <f>IF(D96="nt",IFERROR(SMALL('Open 2'!F:F,L96),""),IF(D96&gt;3000,"",IFERROR(SMALL('Open 2'!F:F,L96),"")))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2'!$A:$F,MATCH('Open 2 Results'!$E97,'Open 2'!$F:$F,0),1)&gt;0,INDEX('Open 2'!$A:$F,MATCH('Open 2 Results'!$E97,'Open 2'!$F:$F,0),1),""),"")</f>
        <v/>
      </c>
      <c r="B97" s="84" t="str">
        <f>IFERROR(IF(INDEX('Open 2'!$A:$F,MATCH('Open 2 Results'!$E97,'Open 2'!$F:$F,0),2)&gt;0,INDEX('Open 2'!$A:$F,MATCH('Open 2 Results'!$E97,'Open 2'!$F:$F,0),2),""),"")</f>
        <v/>
      </c>
      <c r="C97" s="84" t="str">
        <f>IFERROR(IF(INDEX('Open 2'!$A:$F,MATCH('Open 2 Results'!$E97,'Open 2'!$F:$F,0),3)&gt;0,INDEX('Open 2'!$A:$F,MATCH('Open 2 Results'!$E97,'Open 2'!$F:$F,0),3),""),"")</f>
        <v/>
      </c>
      <c r="D97" s="85" t="str">
        <f>IFERROR(IF(AND(SMALL('Open 2'!F:F,L97)&gt;1000,SMALL('Open 2'!F:F,L97)&lt;3000),"nt",IF(SMALL('Open 2'!F:F,L97)&gt;3000,"",SMALL('Open 2'!F:F,L97))),"")</f>
        <v/>
      </c>
      <c r="E97" s="115" t="str">
        <f>IF(D97="nt",IFERROR(SMALL('Open 2'!F:F,L97),""),IF(D97&gt;3000,"",IFERROR(SMALL('Open 2'!F:F,L97),"")))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2'!$A:$F,MATCH('Open 2 Results'!$E98,'Open 2'!$F:$F,0),1)&gt;0,INDEX('Open 2'!$A:$F,MATCH('Open 2 Results'!$E98,'Open 2'!$F:$F,0),1),""),"")</f>
        <v/>
      </c>
      <c r="B98" s="84" t="str">
        <f>IFERROR(IF(INDEX('Open 2'!$A:$F,MATCH('Open 2 Results'!$E98,'Open 2'!$F:$F,0),2)&gt;0,INDEX('Open 2'!$A:$F,MATCH('Open 2 Results'!$E98,'Open 2'!$F:$F,0),2),""),"")</f>
        <v/>
      </c>
      <c r="C98" s="84" t="str">
        <f>IFERROR(IF(INDEX('Open 2'!$A:$F,MATCH('Open 2 Results'!$E98,'Open 2'!$F:$F,0),3)&gt;0,INDEX('Open 2'!$A:$F,MATCH('Open 2 Results'!$E98,'Open 2'!$F:$F,0),3),""),"")</f>
        <v/>
      </c>
      <c r="D98" s="85" t="str">
        <f>IFERROR(IF(AND(SMALL('Open 2'!F:F,L98)&gt;1000,SMALL('Open 2'!F:F,L98)&lt;3000),"nt",IF(SMALL('Open 2'!F:F,L98)&gt;3000,"",SMALL('Open 2'!F:F,L98))),"")</f>
        <v/>
      </c>
      <c r="E98" s="115" t="str">
        <f>IF(D98="nt",IFERROR(SMALL('Open 2'!F:F,L98),""),IF(D98&gt;3000,"",IFERROR(SMALL('Open 2'!F:F,L98),"")))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2'!$A:$F,MATCH('Open 2 Results'!$E99,'Open 2'!$F:$F,0),1)&gt;0,INDEX('Open 2'!$A:$F,MATCH('Open 2 Results'!$E99,'Open 2'!$F:$F,0),1),""),"")</f>
        <v/>
      </c>
      <c r="B99" s="84" t="str">
        <f>IFERROR(IF(INDEX('Open 2'!$A:$F,MATCH('Open 2 Results'!$E99,'Open 2'!$F:$F,0),2)&gt;0,INDEX('Open 2'!$A:$F,MATCH('Open 2 Results'!$E99,'Open 2'!$F:$F,0),2),""),"")</f>
        <v/>
      </c>
      <c r="C99" s="84" t="str">
        <f>IFERROR(IF(INDEX('Open 2'!$A:$F,MATCH('Open 2 Results'!$E99,'Open 2'!$F:$F,0),3)&gt;0,INDEX('Open 2'!$A:$F,MATCH('Open 2 Results'!$E99,'Open 2'!$F:$F,0),3),""),"")</f>
        <v/>
      </c>
      <c r="D99" s="85" t="str">
        <f>IFERROR(IF(AND(SMALL('Open 2'!F:F,L99)&gt;1000,SMALL('Open 2'!F:F,L99)&lt;3000),"nt",IF(SMALL('Open 2'!F:F,L99)&gt;3000,"",SMALL('Open 2'!F:F,L99))),"")</f>
        <v/>
      </c>
      <c r="E99" s="115" t="str">
        <f>IF(D99="nt",IFERROR(SMALL('Open 2'!F:F,L99),""),IF(D99&gt;3000,"",IFERROR(SMALL('Open 2'!F:F,L99),"")))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2'!$A:$F,MATCH('Open 2 Results'!$E100,'Open 2'!$F:$F,0),1)&gt;0,INDEX('Open 2'!$A:$F,MATCH('Open 2 Results'!$E100,'Open 2'!$F:$F,0),1),""),"")</f>
        <v/>
      </c>
      <c r="B100" s="84" t="str">
        <f>IFERROR(IF(INDEX('Open 2'!$A:$F,MATCH('Open 2 Results'!$E100,'Open 2'!$F:$F,0),2)&gt;0,INDEX('Open 2'!$A:$F,MATCH('Open 2 Results'!$E100,'Open 2'!$F:$F,0),2),""),"")</f>
        <v/>
      </c>
      <c r="C100" s="84" t="str">
        <f>IFERROR(IF(INDEX('Open 2'!$A:$F,MATCH('Open 2 Results'!$E100,'Open 2'!$F:$F,0),3)&gt;0,INDEX('Open 2'!$A:$F,MATCH('Open 2 Results'!$E100,'Open 2'!$F:$F,0),3),""),"")</f>
        <v/>
      </c>
      <c r="D100" s="85" t="str">
        <f>IFERROR(IF(AND(SMALL('Open 2'!F:F,L100)&gt;1000,SMALL('Open 2'!F:F,L100)&lt;3000),"nt",IF(SMALL('Open 2'!F:F,L100)&gt;3000,"",SMALL('Open 2'!F:F,L100))),"")</f>
        <v/>
      </c>
      <c r="E100" s="115" t="str">
        <f>IF(D100="nt",IFERROR(SMALL('Open 2'!F:F,L100),""),IF(D100&gt;3000,"",IFERROR(SMALL('Open 2'!F:F,L100),"")))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2'!$A:$F,MATCH('Open 2 Results'!$E101,'Open 2'!$F:$F,0),1)&gt;0,INDEX('Open 2'!$A:$F,MATCH('Open 2 Results'!$E101,'Open 2'!$F:$F,0),1),""),"")</f>
        <v/>
      </c>
      <c r="B101" s="84" t="str">
        <f>IFERROR(IF(INDEX('Open 2'!$A:$F,MATCH('Open 2 Results'!$E101,'Open 2'!$F:$F,0),2)&gt;0,INDEX('Open 2'!$A:$F,MATCH('Open 2 Results'!$E101,'Open 2'!$F:$F,0),2),""),"")</f>
        <v/>
      </c>
      <c r="C101" s="84" t="str">
        <f>IFERROR(IF(INDEX('Open 2'!$A:$F,MATCH('Open 2 Results'!$E101,'Open 2'!$F:$F,0),3)&gt;0,INDEX('Open 2'!$A:$F,MATCH('Open 2 Results'!$E101,'Open 2'!$F:$F,0),3),""),"")</f>
        <v/>
      </c>
      <c r="D101" s="85" t="str">
        <f>IFERROR(IF(AND(SMALL('Open 2'!F:F,L101)&gt;1000,SMALL('Open 2'!F:F,L101)&lt;3000),"nt",IF(SMALL('Open 2'!F:F,L101)&gt;3000,"",SMALL('Open 2'!F:F,L101))),"")</f>
        <v/>
      </c>
      <c r="E101" s="115" t="str">
        <f>IF(D101="nt",IFERROR(SMALL('Open 2'!F:F,L101),""),IF(D101&gt;3000,"",IFERROR(SMALL('Open 2'!F:F,L101),"")))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2'!$A:$F,MATCH('Open 2 Results'!$E102,'Open 2'!$F:$F,0),1)&gt;0,INDEX('Open 2'!$A:$F,MATCH('Open 2 Results'!$E102,'Open 2'!$F:$F,0),1),""),"")</f>
        <v/>
      </c>
      <c r="B102" s="84" t="str">
        <f>IFERROR(IF(INDEX('Open 2'!$A:$F,MATCH('Open 2 Results'!$E102,'Open 2'!$F:$F,0),2)&gt;0,INDEX('Open 2'!$A:$F,MATCH('Open 2 Results'!$E102,'Open 2'!$F:$F,0),2),""),"")</f>
        <v/>
      </c>
      <c r="C102" s="84" t="str">
        <f>IFERROR(IF(INDEX('Open 2'!$A:$F,MATCH('Open 2 Results'!$E102,'Open 2'!$F:$F,0),3)&gt;0,INDEX('Open 2'!$A:$F,MATCH('Open 2 Results'!$E102,'Open 2'!$F:$F,0),3),""),"")</f>
        <v/>
      </c>
      <c r="D102" s="85" t="str">
        <f>IFERROR(IF(AND(SMALL('Open 2'!F:F,L102)&gt;1000,SMALL('Open 2'!F:F,L102)&lt;3000),"nt",IF(SMALL('Open 2'!F:F,L102)&gt;3000,"",SMALL('Open 2'!F:F,L102))),"")</f>
        <v/>
      </c>
      <c r="E102" s="115" t="str">
        <f>IF(D102="nt",IFERROR(SMALL('Open 2'!F:F,L102),""),IF(D102&gt;3000,"",IFERROR(SMALL('Open 2'!F:F,L102),"")))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2'!$A:$F,MATCH('Open 2 Results'!$E103,'Open 2'!$F:$F,0),1)&gt;0,INDEX('Open 2'!$A:$F,MATCH('Open 2 Results'!$E103,'Open 2'!$F:$F,0),1),""),"")</f>
        <v/>
      </c>
      <c r="B103" s="84" t="str">
        <f>IFERROR(IF(INDEX('Open 2'!$A:$F,MATCH('Open 2 Results'!$E103,'Open 2'!$F:$F,0),2)&gt;0,INDEX('Open 2'!$A:$F,MATCH('Open 2 Results'!$E103,'Open 2'!$F:$F,0),2),""),"")</f>
        <v/>
      </c>
      <c r="C103" s="84" t="str">
        <f>IFERROR(IF(INDEX('Open 2'!$A:$F,MATCH('Open 2 Results'!$E103,'Open 2'!$F:$F,0),3)&gt;0,INDEX('Open 2'!$A:$F,MATCH('Open 2 Results'!$E103,'Open 2'!$F:$F,0),3),""),"")</f>
        <v/>
      </c>
      <c r="D103" s="85" t="str">
        <f>IFERROR(IF(AND(SMALL('Open 2'!F:F,L103)&gt;1000,SMALL('Open 2'!F:F,L103)&lt;3000),"nt",IF(SMALL('Open 2'!F:F,L103)&gt;3000,"",SMALL('Open 2'!F:F,L103))),"")</f>
        <v/>
      </c>
      <c r="E103" s="115" t="str">
        <f>IF(D103="nt",IFERROR(SMALL('Open 2'!F:F,L103),""),IF(D103&gt;3000,"",IFERROR(SMALL('Open 2'!F:F,L103),"")))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2'!$A:$F,MATCH('Open 2 Results'!$E104,'Open 2'!$F:$F,0),1)&gt;0,INDEX('Open 2'!$A:$F,MATCH('Open 2 Results'!$E104,'Open 2'!$F:$F,0),1),""),"")</f>
        <v/>
      </c>
      <c r="B104" s="84" t="str">
        <f>IFERROR(IF(INDEX('Open 2'!$A:$F,MATCH('Open 2 Results'!$E104,'Open 2'!$F:$F,0),2)&gt;0,INDEX('Open 2'!$A:$F,MATCH('Open 2 Results'!$E104,'Open 2'!$F:$F,0),2),""),"")</f>
        <v/>
      </c>
      <c r="C104" s="84" t="str">
        <f>IFERROR(IF(INDEX('Open 2'!$A:$F,MATCH('Open 2 Results'!$E104,'Open 2'!$F:$F,0),3)&gt;0,INDEX('Open 2'!$A:$F,MATCH('Open 2 Results'!$E104,'Open 2'!$F:$F,0),3),""),"")</f>
        <v/>
      </c>
      <c r="D104" s="85" t="str">
        <f>IFERROR(IF(AND(SMALL('Open 2'!F:F,L104)&gt;1000,SMALL('Open 2'!F:F,L104)&lt;3000),"nt",IF(SMALL('Open 2'!F:F,L104)&gt;3000,"",SMALL('Open 2'!F:F,L104))),"")</f>
        <v/>
      </c>
      <c r="E104" s="115" t="str">
        <f>IF(D104="nt",IFERROR(SMALL('Open 2'!F:F,L104),""),IF(D104&gt;3000,"",IFERROR(SMALL('Open 2'!F:F,L104),"")))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2'!$A:$F,MATCH('Open 2 Results'!$E105,'Open 2'!$F:$F,0),1)&gt;0,INDEX('Open 2'!$A:$F,MATCH('Open 2 Results'!$E105,'Open 2'!$F:$F,0),1),""),"")</f>
        <v/>
      </c>
      <c r="B105" s="84" t="str">
        <f>IFERROR(IF(INDEX('Open 2'!$A:$F,MATCH('Open 2 Results'!$E105,'Open 2'!$F:$F,0),2)&gt;0,INDEX('Open 2'!$A:$F,MATCH('Open 2 Results'!$E105,'Open 2'!$F:$F,0),2),""),"")</f>
        <v/>
      </c>
      <c r="C105" s="84" t="str">
        <f>IFERROR(IF(INDEX('Open 2'!$A:$F,MATCH('Open 2 Results'!$E105,'Open 2'!$F:$F,0),3)&gt;0,INDEX('Open 2'!$A:$F,MATCH('Open 2 Results'!$E105,'Open 2'!$F:$F,0),3),""),"")</f>
        <v/>
      </c>
      <c r="D105" s="85" t="str">
        <f>IFERROR(IF(AND(SMALL('Open 2'!F:F,L105)&gt;1000,SMALL('Open 2'!F:F,L105)&lt;3000),"nt",IF(SMALL('Open 2'!F:F,L105)&gt;3000,"",SMALL('Open 2'!F:F,L105))),"")</f>
        <v/>
      </c>
      <c r="E105" s="115" t="str">
        <f>IF(D105="nt",IFERROR(SMALL('Open 2'!F:F,L105),""),IF(D105&gt;3000,"",IFERROR(SMALL('Open 2'!F:F,L105),"")))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2'!$A:$F,MATCH('Open 2 Results'!$E106,'Open 2'!$F:$F,0),1)&gt;0,INDEX('Open 2'!$A:$F,MATCH('Open 2 Results'!$E106,'Open 2'!$F:$F,0),1),""),"")</f>
        <v/>
      </c>
      <c r="B106" s="84" t="str">
        <f>IFERROR(IF(INDEX('Open 2'!$A:$F,MATCH('Open 2 Results'!$E106,'Open 2'!$F:$F,0),2)&gt;0,INDEX('Open 2'!$A:$F,MATCH('Open 2 Results'!$E106,'Open 2'!$F:$F,0),2),""),"")</f>
        <v/>
      </c>
      <c r="C106" s="84" t="str">
        <f>IFERROR(IF(INDEX('Open 2'!$A:$F,MATCH('Open 2 Results'!$E106,'Open 2'!$F:$F,0),3)&gt;0,INDEX('Open 2'!$A:$F,MATCH('Open 2 Results'!$E106,'Open 2'!$F:$F,0),3),""),"")</f>
        <v/>
      </c>
      <c r="D106" s="85" t="str">
        <f>IFERROR(IF(AND(SMALL('Open 2'!F:F,L106)&gt;1000,SMALL('Open 2'!F:F,L106)&lt;3000),"nt",IF(SMALL('Open 2'!F:F,L106)&gt;3000,"",SMALL('Open 2'!F:F,L106))),"")</f>
        <v/>
      </c>
      <c r="E106" s="115" t="str">
        <f>IF(D106="nt",IFERROR(SMALL('Open 2'!F:F,L106),""),IF(D106&gt;3000,"",IFERROR(SMALL('Open 2'!F:F,L106),"")))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2'!$A:$F,MATCH('Open 2 Results'!$E107,'Open 2'!$F:$F,0),1)&gt;0,INDEX('Open 2'!$A:$F,MATCH('Open 2 Results'!$E107,'Open 2'!$F:$F,0),1),""),"")</f>
        <v/>
      </c>
      <c r="B107" s="84" t="str">
        <f>IFERROR(IF(INDEX('Open 2'!$A:$F,MATCH('Open 2 Results'!$E107,'Open 2'!$F:$F,0),2)&gt;0,INDEX('Open 2'!$A:$F,MATCH('Open 2 Results'!$E107,'Open 2'!$F:$F,0),2),""),"")</f>
        <v/>
      </c>
      <c r="C107" s="84" t="str">
        <f>IFERROR(IF(INDEX('Open 2'!$A:$F,MATCH('Open 2 Results'!$E107,'Open 2'!$F:$F,0),3)&gt;0,INDEX('Open 2'!$A:$F,MATCH('Open 2 Results'!$E107,'Open 2'!$F:$F,0),3),""),"")</f>
        <v/>
      </c>
      <c r="D107" s="85" t="str">
        <f>IFERROR(IF(AND(SMALL('Open 2'!F:F,L107)&gt;1000,SMALL('Open 2'!F:F,L107)&lt;3000),"nt",IF(SMALL('Open 2'!F:F,L107)&gt;3000,"",SMALL('Open 2'!F:F,L107))),"")</f>
        <v/>
      </c>
      <c r="E107" s="115" t="str">
        <f>IF(D107="nt",IFERROR(SMALL('Open 2'!F:F,L107),""),IF(D107&gt;3000,"",IFERROR(SMALL('Open 2'!F:F,L107),"")))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2'!$A:$F,MATCH('Open 2 Results'!$E108,'Open 2'!$F:$F,0),1)&gt;0,INDEX('Open 2'!$A:$F,MATCH('Open 2 Results'!$E108,'Open 2'!$F:$F,0),1),""),"")</f>
        <v/>
      </c>
      <c r="B108" s="84" t="str">
        <f>IFERROR(IF(INDEX('Open 2'!$A:$F,MATCH('Open 2 Results'!$E108,'Open 2'!$F:$F,0),2)&gt;0,INDEX('Open 2'!$A:$F,MATCH('Open 2 Results'!$E108,'Open 2'!$F:$F,0),2),""),"")</f>
        <v/>
      </c>
      <c r="C108" s="84" t="str">
        <f>IFERROR(IF(INDEX('Open 2'!$A:$F,MATCH('Open 2 Results'!$E108,'Open 2'!$F:$F,0),3)&gt;0,INDEX('Open 2'!$A:$F,MATCH('Open 2 Results'!$E108,'Open 2'!$F:$F,0),3),""),"")</f>
        <v/>
      </c>
      <c r="D108" s="85" t="str">
        <f>IFERROR(IF(AND(SMALL('Open 2'!F:F,L108)&gt;1000,SMALL('Open 2'!F:F,L108)&lt;3000),"nt",IF(SMALL('Open 2'!F:F,L108)&gt;3000,"",SMALL('Open 2'!F:F,L108))),"")</f>
        <v/>
      </c>
      <c r="E108" s="115" t="str">
        <f>IF(D108="nt",IFERROR(SMALL('Open 2'!F:F,L108),""),IF(D108&gt;3000,"",IFERROR(SMALL('Open 2'!F:F,L108),"")))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2'!$A:$F,MATCH('Open 2 Results'!$E109,'Open 2'!$F:$F,0),1)&gt;0,INDEX('Open 2'!$A:$F,MATCH('Open 2 Results'!$E109,'Open 2'!$F:$F,0),1),""),"")</f>
        <v/>
      </c>
      <c r="B109" s="84" t="str">
        <f>IFERROR(IF(INDEX('Open 2'!$A:$F,MATCH('Open 2 Results'!$E109,'Open 2'!$F:$F,0),2)&gt;0,INDEX('Open 2'!$A:$F,MATCH('Open 2 Results'!$E109,'Open 2'!$F:$F,0),2),""),"")</f>
        <v/>
      </c>
      <c r="C109" s="84" t="str">
        <f>IFERROR(IF(INDEX('Open 2'!$A:$F,MATCH('Open 2 Results'!$E109,'Open 2'!$F:$F,0),3)&gt;0,INDEX('Open 2'!$A:$F,MATCH('Open 2 Results'!$E109,'Open 2'!$F:$F,0),3),""),"")</f>
        <v/>
      </c>
      <c r="D109" s="85" t="str">
        <f>IFERROR(IF(AND(SMALL('Open 2'!F:F,L109)&gt;1000,SMALL('Open 2'!F:F,L109)&lt;3000),"nt",IF(SMALL('Open 2'!F:F,L109)&gt;3000,"",SMALL('Open 2'!F:F,L109))),"")</f>
        <v/>
      </c>
      <c r="E109" s="115" t="str">
        <f>IF(D109="nt",IFERROR(SMALL('Open 2'!F:F,L109),""),IF(D109&gt;3000,"",IFERROR(SMALL('Open 2'!F:F,L109),"")))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2'!$A:$F,MATCH('Open 2 Results'!$E110,'Open 2'!$F:$F,0),1)&gt;0,INDEX('Open 2'!$A:$F,MATCH('Open 2 Results'!$E110,'Open 2'!$F:$F,0),1),""),"")</f>
        <v/>
      </c>
      <c r="B110" s="84" t="str">
        <f>IFERROR(IF(INDEX('Open 2'!$A:$F,MATCH('Open 2 Results'!$E110,'Open 2'!$F:$F,0),2)&gt;0,INDEX('Open 2'!$A:$F,MATCH('Open 2 Results'!$E110,'Open 2'!$F:$F,0),2),""),"")</f>
        <v/>
      </c>
      <c r="C110" s="84" t="str">
        <f>IFERROR(IF(INDEX('Open 2'!$A:$F,MATCH('Open 2 Results'!$E110,'Open 2'!$F:$F,0),3)&gt;0,INDEX('Open 2'!$A:$F,MATCH('Open 2 Results'!$E110,'Open 2'!$F:$F,0),3),""),"")</f>
        <v/>
      </c>
      <c r="D110" s="85" t="str">
        <f>IFERROR(IF(AND(SMALL('Open 2'!F:F,L110)&gt;1000,SMALL('Open 2'!F:F,L110)&lt;3000),"nt",IF(SMALL('Open 2'!F:F,L110)&gt;3000,"",SMALL('Open 2'!F:F,L110))),"")</f>
        <v/>
      </c>
      <c r="E110" s="115" t="str">
        <f>IF(D110="nt",IFERROR(SMALL('Open 2'!F:F,L110),""),IF(D110&gt;3000,"",IFERROR(SMALL('Open 2'!F:F,L110),"")))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2'!$A:$F,MATCH('Open 2 Results'!$E111,'Open 2'!$F:$F,0),1)&gt;0,INDEX('Open 2'!$A:$F,MATCH('Open 2 Results'!$E111,'Open 2'!$F:$F,0),1),""),"")</f>
        <v/>
      </c>
      <c r="B111" s="84" t="str">
        <f>IFERROR(IF(INDEX('Open 2'!$A:$F,MATCH('Open 2 Results'!$E111,'Open 2'!$F:$F,0),2)&gt;0,INDEX('Open 2'!$A:$F,MATCH('Open 2 Results'!$E111,'Open 2'!$F:$F,0),2),""),"")</f>
        <v/>
      </c>
      <c r="C111" s="84" t="str">
        <f>IFERROR(IF(INDEX('Open 2'!$A:$F,MATCH('Open 2 Results'!$E111,'Open 2'!$F:$F,0),3)&gt;0,INDEX('Open 2'!$A:$F,MATCH('Open 2 Results'!$E111,'Open 2'!$F:$F,0),3),""),"")</f>
        <v/>
      </c>
      <c r="D111" s="85" t="str">
        <f>IFERROR(IF(AND(SMALL('Open 2'!F:F,L111)&gt;1000,SMALL('Open 2'!F:F,L111)&lt;3000),"nt",IF(SMALL('Open 2'!F:F,L111)&gt;3000,"",SMALL('Open 2'!F:F,L111))),"")</f>
        <v/>
      </c>
      <c r="E111" s="115" t="str">
        <f>IF(D111="nt",IFERROR(SMALL('Open 2'!F:F,L111),""),IF(D111&gt;3000,"",IFERROR(SMALL('Open 2'!F:F,L111),"")))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2'!$A:$F,MATCH('Open 2 Results'!$E112,'Open 2'!$F:$F,0),1)&gt;0,INDEX('Open 2'!$A:$F,MATCH('Open 2 Results'!$E112,'Open 2'!$F:$F,0),1),""),"")</f>
        <v/>
      </c>
      <c r="B112" s="84" t="str">
        <f>IFERROR(IF(INDEX('Open 2'!$A:$F,MATCH('Open 2 Results'!$E112,'Open 2'!$F:$F,0),2)&gt;0,INDEX('Open 2'!$A:$F,MATCH('Open 2 Results'!$E112,'Open 2'!$F:$F,0),2),""),"")</f>
        <v/>
      </c>
      <c r="C112" s="84" t="str">
        <f>IFERROR(IF(INDEX('Open 2'!$A:$F,MATCH('Open 2 Results'!$E112,'Open 2'!$F:$F,0),3)&gt;0,INDEX('Open 2'!$A:$F,MATCH('Open 2 Results'!$E112,'Open 2'!$F:$F,0),3),""),"")</f>
        <v/>
      </c>
      <c r="D112" s="85" t="str">
        <f>IFERROR(IF(AND(SMALL('Open 2'!F:F,L112)&gt;1000,SMALL('Open 2'!F:F,L112)&lt;3000),"nt",IF(SMALL('Open 2'!F:F,L112)&gt;3000,"",SMALL('Open 2'!F:F,L112))),"")</f>
        <v/>
      </c>
      <c r="E112" s="115" t="str">
        <f>IF(D112="nt",IFERROR(SMALL('Open 2'!F:F,L112),""),IF(D112&gt;3000,"",IFERROR(SMALL('Open 2'!F:F,L112),"")))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2'!$A:$F,MATCH('Open 2 Results'!$E113,'Open 2'!$F:$F,0),1)&gt;0,INDEX('Open 2'!$A:$F,MATCH('Open 2 Results'!$E113,'Open 2'!$F:$F,0),1),""),"")</f>
        <v/>
      </c>
      <c r="B113" s="84" t="str">
        <f>IFERROR(IF(INDEX('Open 2'!$A:$F,MATCH('Open 2 Results'!$E113,'Open 2'!$F:$F,0),2)&gt;0,INDEX('Open 2'!$A:$F,MATCH('Open 2 Results'!$E113,'Open 2'!$F:$F,0),2),""),"")</f>
        <v/>
      </c>
      <c r="C113" s="84" t="str">
        <f>IFERROR(IF(INDEX('Open 2'!$A:$F,MATCH('Open 2 Results'!$E113,'Open 2'!$F:$F,0),3)&gt;0,INDEX('Open 2'!$A:$F,MATCH('Open 2 Results'!$E113,'Open 2'!$F:$F,0),3),""),"")</f>
        <v/>
      </c>
      <c r="D113" s="85" t="str">
        <f>IFERROR(IF(AND(SMALL('Open 2'!F:F,L113)&gt;1000,SMALL('Open 2'!F:F,L113)&lt;3000),"nt",IF(SMALL('Open 2'!F:F,L113)&gt;3000,"",SMALL('Open 2'!F:F,L113))),"")</f>
        <v/>
      </c>
      <c r="E113" s="115" t="str">
        <f>IF(D113="nt",IFERROR(SMALL('Open 2'!F:F,L113),""),IF(D113&gt;3000,"",IFERROR(SMALL('Open 2'!F:F,L113),"")))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2'!$A:$F,MATCH('Open 2 Results'!$E114,'Open 2'!$F:$F,0),1)&gt;0,INDEX('Open 2'!$A:$F,MATCH('Open 2 Results'!$E114,'Open 2'!$F:$F,0),1),""),"")</f>
        <v/>
      </c>
      <c r="B114" s="84" t="str">
        <f>IFERROR(IF(INDEX('Open 2'!$A:$F,MATCH('Open 2 Results'!$E114,'Open 2'!$F:$F,0),2)&gt;0,INDEX('Open 2'!$A:$F,MATCH('Open 2 Results'!$E114,'Open 2'!$F:$F,0),2),""),"")</f>
        <v/>
      </c>
      <c r="C114" s="84" t="str">
        <f>IFERROR(IF(INDEX('Open 2'!$A:$F,MATCH('Open 2 Results'!$E114,'Open 2'!$F:$F,0),3)&gt;0,INDEX('Open 2'!$A:$F,MATCH('Open 2 Results'!$E114,'Open 2'!$F:$F,0),3),""),"")</f>
        <v/>
      </c>
      <c r="D114" s="85" t="str">
        <f>IFERROR(IF(AND(SMALL('Open 2'!F:F,L114)&gt;1000,SMALL('Open 2'!F:F,L114)&lt;3000),"nt",IF(SMALL('Open 2'!F:F,L114)&gt;3000,"",SMALL('Open 2'!F:F,L114))),"")</f>
        <v/>
      </c>
      <c r="E114" s="115" t="str">
        <f>IF(D114="nt",IFERROR(SMALL('Open 2'!F:F,L114),""),IF(D114&gt;3000,"",IFERROR(SMALL('Open 2'!F:F,L114),"")))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2'!$A:$F,MATCH('Open 2 Results'!$E115,'Open 2'!$F:$F,0),1)&gt;0,INDEX('Open 2'!$A:$F,MATCH('Open 2 Results'!$E115,'Open 2'!$F:$F,0),1),""),"")</f>
        <v/>
      </c>
      <c r="B115" s="84" t="str">
        <f>IFERROR(IF(INDEX('Open 2'!$A:$F,MATCH('Open 2 Results'!$E115,'Open 2'!$F:$F,0),2)&gt;0,INDEX('Open 2'!$A:$F,MATCH('Open 2 Results'!$E115,'Open 2'!$F:$F,0),2),""),"")</f>
        <v/>
      </c>
      <c r="C115" s="84" t="str">
        <f>IFERROR(IF(INDEX('Open 2'!$A:$F,MATCH('Open 2 Results'!$E115,'Open 2'!$F:$F,0),3)&gt;0,INDEX('Open 2'!$A:$F,MATCH('Open 2 Results'!$E115,'Open 2'!$F:$F,0),3),""),"")</f>
        <v/>
      </c>
      <c r="D115" s="85" t="str">
        <f>IFERROR(IF(AND(SMALL('Open 2'!F:F,L115)&gt;1000,SMALL('Open 2'!F:F,L115)&lt;3000),"nt",IF(SMALL('Open 2'!F:F,L115)&gt;3000,"",SMALL('Open 2'!F:F,L115))),"")</f>
        <v/>
      </c>
      <c r="E115" s="115" t="str">
        <f>IF(D115="nt",IFERROR(SMALL('Open 2'!F:F,L115),""),IF(D115&gt;3000,"",IFERROR(SMALL('Open 2'!F:F,L115),"")))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2'!$A:$F,MATCH('Open 2 Results'!$E116,'Open 2'!$F:$F,0),1)&gt;0,INDEX('Open 2'!$A:$F,MATCH('Open 2 Results'!$E116,'Open 2'!$F:$F,0),1),""),"")</f>
        <v/>
      </c>
      <c r="B116" s="84" t="str">
        <f>IFERROR(IF(INDEX('Open 2'!$A:$F,MATCH('Open 2 Results'!$E116,'Open 2'!$F:$F,0),2)&gt;0,INDEX('Open 2'!$A:$F,MATCH('Open 2 Results'!$E116,'Open 2'!$F:$F,0),2),""),"")</f>
        <v/>
      </c>
      <c r="C116" s="84" t="str">
        <f>IFERROR(IF(INDEX('Open 2'!$A:$F,MATCH('Open 2 Results'!$E116,'Open 2'!$F:$F,0),3)&gt;0,INDEX('Open 2'!$A:$F,MATCH('Open 2 Results'!$E116,'Open 2'!$F:$F,0),3),""),"")</f>
        <v/>
      </c>
      <c r="D116" s="85" t="str">
        <f>IFERROR(IF(AND(SMALL('Open 2'!F:F,L116)&gt;1000,SMALL('Open 2'!F:F,L116)&lt;3000),"nt",IF(SMALL('Open 2'!F:F,L116)&gt;3000,"",SMALL('Open 2'!F:F,L116))),"")</f>
        <v/>
      </c>
      <c r="E116" s="115" t="str">
        <f>IF(D116="nt",IFERROR(SMALL('Open 2'!F:F,L116),""),IF(D116&gt;3000,"",IFERROR(SMALL('Open 2'!F:F,L116),"")))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2'!$A:$F,MATCH('Open 2 Results'!$E117,'Open 2'!$F:$F,0),1)&gt;0,INDEX('Open 2'!$A:$F,MATCH('Open 2 Results'!$E117,'Open 2'!$F:$F,0),1),""),"")</f>
        <v/>
      </c>
      <c r="B117" s="84" t="str">
        <f>IFERROR(IF(INDEX('Open 2'!$A:$F,MATCH('Open 2 Results'!$E117,'Open 2'!$F:$F,0),2)&gt;0,INDEX('Open 2'!$A:$F,MATCH('Open 2 Results'!$E117,'Open 2'!$F:$F,0),2),""),"")</f>
        <v/>
      </c>
      <c r="C117" s="84" t="str">
        <f>IFERROR(IF(INDEX('Open 2'!$A:$F,MATCH('Open 2 Results'!$E117,'Open 2'!$F:$F,0),3)&gt;0,INDEX('Open 2'!$A:$F,MATCH('Open 2 Results'!$E117,'Open 2'!$F:$F,0),3),""),"")</f>
        <v/>
      </c>
      <c r="D117" s="85" t="str">
        <f>IFERROR(IF(AND(SMALL('Open 2'!F:F,L117)&gt;1000,SMALL('Open 2'!F:F,L117)&lt;3000),"nt",IF(SMALL('Open 2'!F:F,L117)&gt;3000,"",SMALL('Open 2'!F:F,L117))),"")</f>
        <v/>
      </c>
      <c r="E117" s="115" t="str">
        <f>IF(D117="nt",IFERROR(SMALL('Open 2'!F:F,L117),""),IF(D117&gt;3000,"",IFERROR(SMALL('Open 2'!F:F,L117),"")))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2'!$A:$F,MATCH('Open 2 Results'!$E118,'Open 2'!$F:$F,0),1)&gt;0,INDEX('Open 2'!$A:$F,MATCH('Open 2 Results'!$E118,'Open 2'!$F:$F,0),1),""),"")</f>
        <v/>
      </c>
      <c r="B118" s="84" t="str">
        <f>IFERROR(IF(INDEX('Open 2'!$A:$F,MATCH('Open 2 Results'!$E118,'Open 2'!$F:$F,0),2)&gt;0,INDEX('Open 2'!$A:$F,MATCH('Open 2 Results'!$E118,'Open 2'!$F:$F,0),2),""),"")</f>
        <v/>
      </c>
      <c r="C118" s="84" t="str">
        <f>IFERROR(IF(INDEX('Open 2'!$A:$F,MATCH('Open 2 Results'!$E118,'Open 2'!$F:$F,0),3)&gt;0,INDEX('Open 2'!$A:$F,MATCH('Open 2 Results'!$E118,'Open 2'!$F:$F,0),3),""),"")</f>
        <v/>
      </c>
      <c r="D118" s="85" t="str">
        <f>IFERROR(IF(AND(SMALL('Open 2'!F:F,L118)&gt;1000,SMALL('Open 2'!F:F,L118)&lt;3000),"nt",IF(SMALL('Open 2'!F:F,L118)&gt;3000,"",SMALL('Open 2'!F:F,L118))),"")</f>
        <v/>
      </c>
      <c r="E118" s="115" t="str">
        <f>IF(D118="nt",IFERROR(SMALL('Open 2'!F:F,L118),""),IF(D118&gt;3000,"",IFERROR(SMALL('Open 2'!F:F,L118),"")))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2'!$A:$F,MATCH('Open 2 Results'!$E119,'Open 2'!$F:$F,0),1)&gt;0,INDEX('Open 2'!$A:$F,MATCH('Open 2 Results'!$E119,'Open 2'!$F:$F,0),1),""),"")</f>
        <v/>
      </c>
      <c r="B119" s="84" t="str">
        <f>IFERROR(IF(INDEX('Open 2'!$A:$F,MATCH('Open 2 Results'!$E119,'Open 2'!$F:$F,0),2)&gt;0,INDEX('Open 2'!$A:$F,MATCH('Open 2 Results'!$E119,'Open 2'!$F:$F,0),2),""),"")</f>
        <v/>
      </c>
      <c r="C119" s="84" t="str">
        <f>IFERROR(IF(INDEX('Open 2'!$A:$F,MATCH('Open 2 Results'!$E119,'Open 2'!$F:$F,0),3)&gt;0,INDEX('Open 2'!$A:$F,MATCH('Open 2 Results'!$E119,'Open 2'!$F:$F,0),3),""),"")</f>
        <v/>
      </c>
      <c r="D119" s="85" t="str">
        <f>IFERROR(IF(AND(SMALL('Open 2'!F:F,L119)&gt;1000,SMALL('Open 2'!F:F,L119)&lt;3000),"nt",IF(SMALL('Open 2'!F:F,L119)&gt;3000,"",SMALL('Open 2'!F:F,L119))),"")</f>
        <v/>
      </c>
      <c r="E119" s="115" t="str">
        <f>IF(D119="nt",IFERROR(SMALL('Open 2'!F:F,L119),""),IF(D119&gt;3000,"",IFERROR(SMALL('Open 2'!F:F,L119),"")))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2'!$A:$F,MATCH('Open 2 Results'!$E120,'Open 2'!$F:$F,0),1)&gt;0,INDEX('Open 2'!$A:$F,MATCH('Open 2 Results'!$E120,'Open 2'!$F:$F,0),1),""),"")</f>
        <v/>
      </c>
      <c r="B120" s="84" t="str">
        <f>IFERROR(IF(INDEX('Open 2'!$A:$F,MATCH('Open 2 Results'!$E120,'Open 2'!$F:$F,0),2)&gt;0,INDEX('Open 2'!$A:$F,MATCH('Open 2 Results'!$E120,'Open 2'!$F:$F,0),2),""),"")</f>
        <v/>
      </c>
      <c r="C120" s="84" t="str">
        <f>IFERROR(IF(INDEX('Open 2'!$A:$F,MATCH('Open 2 Results'!$E120,'Open 2'!$F:$F,0),3)&gt;0,INDEX('Open 2'!$A:$F,MATCH('Open 2 Results'!$E120,'Open 2'!$F:$F,0),3),""),"")</f>
        <v/>
      </c>
      <c r="D120" s="85" t="str">
        <f>IFERROR(IF(AND(SMALL('Open 2'!F:F,L120)&gt;1000,SMALL('Open 2'!F:F,L120)&lt;3000),"nt",IF(SMALL('Open 2'!F:F,L120)&gt;3000,"",SMALL('Open 2'!F:F,L120))),"")</f>
        <v/>
      </c>
      <c r="E120" s="115" t="str">
        <f>IF(D120="nt",IFERROR(SMALL('Open 2'!F:F,L120),""),IF(D120&gt;3000,"",IFERROR(SMALL('Open 2'!F:F,L120),"")))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2'!$A:$F,MATCH('Open 2 Results'!$E121,'Open 2'!$F:$F,0),1)&gt;0,INDEX('Open 2'!$A:$F,MATCH('Open 2 Results'!$E121,'Open 2'!$F:$F,0),1),""),"")</f>
        <v/>
      </c>
      <c r="B121" s="84" t="str">
        <f>IFERROR(IF(INDEX('Open 2'!$A:$F,MATCH('Open 2 Results'!$E121,'Open 2'!$F:$F,0),2)&gt;0,INDEX('Open 2'!$A:$F,MATCH('Open 2 Results'!$E121,'Open 2'!$F:$F,0),2),""),"")</f>
        <v/>
      </c>
      <c r="C121" s="84" t="str">
        <f>IFERROR(IF(INDEX('Open 2'!$A:$F,MATCH('Open 2 Results'!$E121,'Open 2'!$F:$F,0),3)&gt;0,INDEX('Open 2'!$A:$F,MATCH('Open 2 Results'!$E121,'Open 2'!$F:$F,0),3),""),"")</f>
        <v/>
      </c>
      <c r="D121" s="85" t="str">
        <f>IFERROR(IF(AND(SMALL('Open 2'!F:F,L121)&gt;1000,SMALL('Open 2'!F:F,L121)&lt;3000),"nt",IF(SMALL('Open 2'!F:F,L121)&gt;3000,"",SMALL('Open 2'!F:F,L121))),"")</f>
        <v/>
      </c>
      <c r="E121" s="115" t="str">
        <f>IF(D121="nt",IFERROR(SMALL('Open 2'!F:F,L121),""),IF(D121&gt;3000,"",IFERROR(SMALL('Open 2'!F:F,L121),"")))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2'!$A:$F,MATCH('Open 2 Results'!$E122,'Open 2'!$F:$F,0),1)&gt;0,INDEX('Open 2'!$A:$F,MATCH('Open 2 Results'!$E122,'Open 2'!$F:$F,0),1),""),"")</f>
        <v/>
      </c>
      <c r="B122" s="84" t="str">
        <f>IFERROR(IF(INDEX('Open 2'!$A:$F,MATCH('Open 2 Results'!$E122,'Open 2'!$F:$F,0),2)&gt;0,INDEX('Open 2'!$A:$F,MATCH('Open 2 Results'!$E122,'Open 2'!$F:$F,0),2),""),"")</f>
        <v/>
      </c>
      <c r="C122" s="84" t="str">
        <f>IFERROR(IF(INDEX('Open 2'!$A:$F,MATCH('Open 2 Results'!$E122,'Open 2'!$F:$F,0),3)&gt;0,INDEX('Open 2'!$A:$F,MATCH('Open 2 Results'!$E122,'Open 2'!$F:$F,0),3),""),"")</f>
        <v/>
      </c>
      <c r="D122" s="85" t="str">
        <f>IFERROR(IF(AND(SMALL('Open 2'!F:F,L122)&gt;1000,SMALL('Open 2'!F:F,L122)&lt;3000),"nt",IF(SMALL('Open 2'!F:F,L122)&gt;3000,"",SMALL('Open 2'!F:F,L122))),"")</f>
        <v/>
      </c>
      <c r="E122" s="115" t="str">
        <f>IF(D122="nt",IFERROR(SMALL('Open 2'!F:F,L122),""),IF(D122&gt;3000,"",IFERROR(SMALL('Open 2'!F:F,L122),"")))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2'!$A:$F,MATCH('Open 2 Results'!$E123,'Open 2'!$F:$F,0),1)&gt;0,INDEX('Open 2'!$A:$F,MATCH('Open 2 Results'!$E123,'Open 2'!$F:$F,0),1),""),"")</f>
        <v/>
      </c>
      <c r="B123" s="84" t="str">
        <f>IFERROR(IF(INDEX('Open 2'!$A:$F,MATCH('Open 2 Results'!$E123,'Open 2'!$F:$F,0),2)&gt;0,INDEX('Open 2'!$A:$F,MATCH('Open 2 Results'!$E123,'Open 2'!$F:$F,0),2),""),"")</f>
        <v/>
      </c>
      <c r="C123" s="84" t="str">
        <f>IFERROR(IF(INDEX('Open 2'!$A:$F,MATCH('Open 2 Results'!$E123,'Open 2'!$F:$F,0),3)&gt;0,INDEX('Open 2'!$A:$F,MATCH('Open 2 Results'!$E123,'Open 2'!$F:$F,0),3),""),"")</f>
        <v/>
      </c>
      <c r="D123" s="85" t="str">
        <f>IFERROR(IF(AND(SMALL('Open 2'!F:F,L123)&gt;1000,SMALL('Open 2'!F:F,L123)&lt;3000),"nt",IF(SMALL('Open 2'!F:F,L123)&gt;3000,"",SMALL('Open 2'!F:F,L123))),"")</f>
        <v/>
      </c>
      <c r="E123" s="115" t="str">
        <f>IF(D123="nt",IFERROR(SMALL('Open 2'!F:F,L123),""),IF(D123&gt;3000,"",IFERROR(SMALL('Open 2'!F:F,L123),"")))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2'!$A:$F,MATCH('Open 2 Results'!$E124,'Open 2'!$F:$F,0),1)&gt;0,INDEX('Open 2'!$A:$F,MATCH('Open 2 Results'!$E124,'Open 2'!$F:$F,0),1),""),"")</f>
        <v/>
      </c>
      <c r="B124" s="84" t="str">
        <f>IFERROR(IF(INDEX('Open 2'!$A:$F,MATCH('Open 2 Results'!$E124,'Open 2'!$F:$F,0),2)&gt;0,INDEX('Open 2'!$A:$F,MATCH('Open 2 Results'!$E124,'Open 2'!$F:$F,0),2),""),"")</f>
        <v/>
      </c>
      <c r="C124" s="84" t="str">
        <f>IFERROR(IF(INDEX('Open 2'!$A:$F,MATCH('Open 2 Results'!$E124,'Open 2'!$F:$F,0),3)&gt;0,INDEX('Open 2'!$A:$F,MATCH('Open 2 Results'!$E124,'Open 2'!$F:$F,0),3),""),"")</f>
        <v/>
      </c>
      <c r="D124" s="85" t="str">
        <f>IFERROR(IF(AND(SMALL('Open 2'!F:F,L124)&gt;1000,SMALL('Open 2'!F:F,L124)&lt;3000),"nt",IF(SMALL('Open 2'!F:F,L124)&gt;3000,"",SMALL('Open 2'!F:F,L124))),"")</f>
        <v/>
      </c>
      <c r="E124" s="115" t="str">
        <f>IF(D124="nt",IFERROR(SMALL('Open 2'!F:F,L124),""),IF(D124&gt;3000,"",IFERROR(SMALL('Open 2'!F:F,L124),"")))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2'!$A:$F,MATCH('Open 2 Results'!$E125,'Open 2'!$F:$F,0),1)&gt;0,INDEX('Open 2'!$A:$F,MATCH('Open 2 Results'!$E125,'Open 2'!$F:$F,0),1),""),"")</f>
        <v/>
      </c>
      <c r="B125" s="84" t="str">
        <f>IFERROR(IF(INDEX('Open 2'!$A:$F,MATCH('Open 2 Results'!$E125,'Open 2'!$F:$F,0),2)&gt;0,INDEX('Open 2'!$A:$F,MATCH('Open 2 Results'!$E125,'Open 2'!$F:$F,0),2),""),"")</f>
        <v/>
      </c>
      <c r="C125" s="84" t="str">
        <f>IFERROR(IF(INDEX('Open 2'!$A:$F,MATCH('Open 2 Results'!$E125,'Open 2'!$F:$F,0),3)&gt;0,INDEX('Open 2'!$A:$F,MATCH('Open 2 Results'!$E125,'Open 2'!$F:$F,0),3),""),"")</f>
        <v/>
      </c>
      <c r="D125" s="85" t="str">
        <f>IFERROR(IF(AND(SMALL('Open 2'!F:F,L125)&gt;1000,SMALL('Open 2'!F:F,L125)&lt;3000),"nt",IF(SMALL('Open 2'!F:F,L125)&gt;3000,"",SMALL('Open 2'!F:F,L125))),"")</f>
        <v/>
      </c>
      <c r="E125" s="115" t="str">
        <f>IF(D125="nt",IFERROR(SMALL('Open 2'!F:F,L125),""),IF(D125&gt;3000,"",IFERROR(SMALL('Open 2'!F:F,L125),"")))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2'!$A:$F,MATCH('Open 2 Results'!$E126,'Open 2'!$F:$F,0),1)&gt;0,INDEX('Open 2'!$A:$F,MATCH('Open 2 Results'!$E126,'Open 2'!$F:$F,0),1),""),"")</f>
        <v/>
      </c>
      <c r="B126" s="84" t="str">
        <f>IFERROR(IF(INDEX('Open 2'!$A:$F,MATCH('Open 2 Results'!$E126,'Open 2'!$F:$F,0),2)&gt;0,INDEX('Open 2'!$A:$F,MATCH('Open 2 Results'!$E126,'Open 2'!$F:$F,0),2),""),"")</f>
        <v/>
      </c>
      <c r="C126" s="84" t="str">
        <f>IFERROR(IF(INDEX('Open 2'!$A:$F,MATCH('Open 2 Results'!$E126,'Open 2'!$F:$F,0),3)&gt;0,INDEX('Open 2'!$A:$F,MATCH('Open 2 Results'!$E126,'Open 2'!$F:$F,0),3),""),"")</f>
        <v/>
      </c>
      <c r="D126" s="85" t="str">
        <f>IFERROR(IF(AND(SMALL('Open 2'!F:F,L126)&gt;1000,SMALL('Open 2'!F:F,L126)&lt;3000),"nt",IF(SMALL('Open 2'!F:F,L126)&gt;3000,"",SMALL('Open 2'!F:F,L126))),"")</f>
        <v/>
      </c>
      <c r="E126" s="115" t="str">
        <f>IF(D126="nt",IFERROR(SMALL('Open 2'!F:F,L126),""),IF(D126&gt;3000,"",IFERROR(SMALL('Open 2'!F:F,L126),"")))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2'!$A:$F,MATCH('Open 2 Results'!$E127,'Open 2'!$F:$F,0),1)&gt;0,INDEX('Open 2'!$A:$F,MATCH('Open 2 Results'!$E127,'Open 2'!$F:$F,0),1),""),"")</f>
        <v/>
      </c>
      <c r="B127" s="84" t="str">
        <f>IFERROR(IF(INDEX('Open 2'!$A:$F,MATCH('Open 2 Results'!$E127,'Open 2'!$F:$F,0),2)&gt;0,INDEX('Open 2'!$A:$F,MATCH('Open 2 Results'!$E127,'Open 2'!$F:$F,0),2),""),"")</f>
        <v/>
      </c>
      <c r="C127" s="84" t="str">
        <f>IFERROR(IF(INDEX('Open 2'!$A:$F,MATCH('Open 2 Results'!$E127,'Open 2'!$F:$F,0),3)&gt;0,INDEX('Open 2'!$A:$F,MATCH('Open 2 Results'!$E127,'Open 2'!$F:$F,0),3),""),"")</f>
        <v/>
      </c>
      <c r="D127" s="85" t="str">
        <f>IFERROR(IF(AND(SMALL('Open 2'!F:F,L127)&gt;1000,SMALL('Open 2'!F:F,L127)&lt;3000),"nt",IF(SMALL('Open 2'!F:F,L127)&gt;3000,"",SMALL('Open 2'!F:F,L127))),"")</f>
        <v/>
      </c>
      <c r="E127" s="115" t="str">
        <f>IF(D127="nt",IFERROR(SMALL('Open 2'!F:F,L127),""),IF(D127&gt;3000,"",IFERROR(SMALL('Open 2'!F:F,L127),"")))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2'!$A:$F,MATCH('Open 2 Results'!$E128,'Open 2'!$F:$F,0),1)&gt;0,INDEX('Open 2'!$A:$F,MATCH('Open 2 Results'!$E128,'Open 2'!$F:$F,0),1),""),"")</f>
        <v/>
      </c>
      <c r="B128" s="84" t="str">
        <f>IFERROR(IF(INDEX('Open 2'!$A:$F,MATCH('Open 2 Results'!$E128,'Open 2'!$F:$F,0),2)&gt;0,INDEX('Open 2'!$A:$F,MATCH('Open 2 Results'!$E128,'Open 2'!$F:$F,0),2),""),"")</f>
        <v/>
      </c>
      <c r="C128" s="84" t="str">
        <f>IFERROR(IF(INDEX('Open 2'!$A:$F,MATCH('Open 2 Results'!$E128,'Open 2'!$F:$F,0),3)&gt;0,INDEX('Open 2'!$A:$F,MATCH('Open 2 Results'!$E128,'Open 2'!$F:$F,0),3),""),"")</f>
        <v/>
      </c>
      <c r="D128" s="85" t="str">
        <f>IFERROR(IF(AND(SMALL('Open 2'!F:F,L128)&gt;1000,SMALL('Open 2'!F:F,L128)&lt;3000),"nt",IF(SMALL('Open 2'!F:F,L128)&gt;3000,"",SMALL('Open 2'!F:F,L128))),"")</f>
        <v/>
      </c>
      <c r="E128" s="115" t="str">
        <f>IF(D128="nt",IFERROR(SMALL('Open 2'!F:F,L128),""),IF(D128&gt;3000,"",IFERROR(SMALL('Open 2'!F:F,L128),"")))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2'!$A:$F,MATCH('Open 2 Results'!$E129,'Open 2'!$F:$F,0),1)&gt;0,INDEX('Open 2'!$A:$F,MATCH('Open 2 Results'!$E129,'Open 2'!$F:$F,0),1),""),"")</f>
        <v/>
      </c>
      <c r="B129" s="84" t="str">
        <f>IFERROR(IF(INDEX('Open 2'!$A:$F,MATCH('Open 2 Results'!$E129,'Open 2'!$F:$F,0),2)&gt;0,INDEX('Open 2'!$A:$F,MATCH('Open 2 Results'!$E129,'Open 2'!$F:$F,0),2),""),"")</f>
        <v/>
      </c>
      <c r="C129" s="84" t="str">
        <f>IFERROR(IF(INDEX('Open 2'!$A:$F,MATCH('Open 2 Results'!$E129,'Open 2'!$F:$F,0),3)&gt;0,INDEX('Open 2'!$A:$F,MATCH('Open 2 Results'!$E129,'Open 2'!$F:$F,0),3),""),"")</f>
        <v/>
      </c>
      <c r="D129" s="85" t="str">
        <f>IFERROR(IF(AND(SMALL('Open 2'!F:F,L129)&gt;1000,SMALL('Open 2'!F:F,L129)&lt;3000),"nt",IF(SMALL('Open 2'!F:F,L129)&gt;3000,"",SMALL('Open 2'!F:F,L129))),"")</f>
        <v/>
      </c>
      <c r="E129" s="115" t="str">
        <f>IF(D129="nt",IFERROR(SMALL('Open 2'!F:F,L129),""),IF(D129&gt;3000,"",IFERROR(SMALL('Open 2'!F:F,L129),"")))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2'!$A:$F,MATCH('Open 2 Results'!$E130,'Open 2'!$F:$F,0),1)&gt;0,INDEX('Open 2'!$A:$F,MATCH('Open 2 Results'!$E130,'Open 2'!$F:$F,0),1),""),"")</f>
        <v/>
      </c>
      <c r="B130" s="84" t="str">
        <f>IFERROR(IF(INDEX('Open 2'!$A:$F,MATCH('Open 2 Results'!$E130,'Open 2'!$F:$F,0),2)&gt;0,INDEX('Open 2'!$A:$F,MATCH('Open 2 Results'!$E130,'Open 2'!$F:$F,0),2),""),"")</f>
        <v/>
      </c>
      <c r="C130" s="84" t="str">
        <f>IFERROR(IF(INDEX('Open 2'!$A:$F,MATCH('Open 2 Results'!$E130,'Open 2'!$F:$F,0),3)&gt;0,INDEX('Open 2'!$A:$F,MATCH('Open 2 Results'!$E130,'Open 2'!$F:$F,0),3),""),"")</f>
        <v/>
      </c>
      <c r="D130" s="85" t="str">
        <f>IFERROR(IF(AND(SMALL('Open 2'!F:F,L130)&gt;1000,SMALL('Open 2'!F:F,L130)&lt;3000),"nt",IF(SMALL('Open 2'!F:F,L130)&gt;3000,"",SMALL('Open 2'!F:F,L130))),"")</f>
        <v/>
      </c>
      <c r="E130" s="115" t="str">
        <f>IF(D130="nt",IFERROR(SMALL('Open 2'!F:F,L130),""),IF(D130&gt;3000,"",IFERROR(SMALL('Open 2'!F:F,L130),"")))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2'!$A:$F,MATCH('Open 2 Results'!$E131,'Open 2'!$F:$F,0),1)&gt;0,INDEX('Open 2'!$A:$F,MATCH('Open 2 Results'!$E131,'Open 2'!$F:$F,0),1),""),"")</f>
        <v/>
      </c>
      <c r="B131" s="84" t="str">
        <f>IFERROR(IF(INDEX('Open 2'!$A:$F,MATCH('Open 2 Results'!$E131,'Open 2'!$F:$F,0),2)&gt;0,INDEX('Open 2'!$A:$F,MATCH('Open 2 Results'!$E131,'Open 2'!$F:$F,0),2),""),"")</f>
        <v/>
      </c>
      <c r="C131" s="84" t="str">
        <f>IFERROR(IF(INDEX('Open 2'!$A:$F,MATCH('Open 2 Results'!$E131,'Open 2'!$F:$F,0),3)&gt;0,INDEX('Open 2'!$A:$F,MATCH('Open 2 Results'!$E131,'Open 2'!$F:$F,0),3),""),"")</f>
        <v/>
      </c>
      <c r="D131" s="85" t="str">
        <f>IFERROR(IF(AND(SMALL('Open 2'!F:F,L131)&gt;1000,SMALL('Open 2'!F:F,L131)&lt;3000),"nt",IF(SMALL('Open 2'!F:F,L131)&gt;3000,"",SMALL('Open 2'!F:F,L131))),"")</f>
        <v/>
      </c>
      <c r="E131" s="115" t="str">
        <f>IF(D131="nt",IFERROR(SMALL('Open 2'!F:F,L131),""),IF(D131&gt;3000,"",IFERROR(SMALL('Open 2'!F:F,L131),"")))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2'!$A:$F,MATCH('Open 2 Results'!$E132,'Open 2'!$F:$F,0),1)&gt;0,INDEX('Open 2'!$A:$F,MATCH('Open 2 Results'!$E132,'Open 2'!$F:$F,0),1),""),"")</f>
        <v/>
      </c>
      <c r="B132" s="84" t="str">
        <f>IFERROR(IF(INDEX('Open 2'!$A:$F,MATCH('Open 2 Results'!$E132,'Open 2'!$F:$F,0),2)&gt;0,INDEX('Open 2'!$A:$F,MATCH('Open 2 Results'!$E132,'Open 2'!$F:$F,0),2),""),"")</f>
        <v/>
      </c>
      <c r="C132" s="84" t="str">
        <f>IFERROR(IF(INDEX('Open 2'!$A:$F,MATCH('Open 2 Results'!$E132,'Open 2'!$F:$F,0),3)&gt;0,INDEX('Open 2'!$A:$F,MATCH('Open 2 Results'!$E132,'Open 2'!$F:$F,0),3),""),"")</f>
        <v/>
      </c>
      <c r="D132" s="85" t="str">
        <f>IFERROR(IF(AND(SMALL('Open 2'!F:F,L132)&gt;1000,SMALL('Open 2'!F:F,L132)&lt;3000),"nt",IF(SMALL('Open 2'!F:F,L132)&gt;3000,"",SMALL('Open 2'!F:F,L132))),"")</f>
        <v/>
      </c>
      <c r="E132" s="115" t="str">
        <f>IF(D132="nt",IFERROR(SMALL('Open 2'!F:F,L132),""),IF(D132&gt;3000,"",IFERROR(SMALL('Open 2'!F:F,L132),"")))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2'!$A:$F,MATCH('Open 2 Results'!$E133,'Open 2'!$F:$F,0),1)&gt;0,INDEX('Open 2'!$A:$F,MATCH('Open 2 Results'!$E133,'Open 2'!$F:$F,0),1),""),"")</f>
        <v/>
      </c>
      <c r="B133" s="84" t="str">
        <f>IFERROR(IF(INDEX('Open 2'!$A:$F,MATCH('Open 2 Results'!$E133,'Open 2'!$F:$F,0),2)&gt;0,INDEX('Open 2'!$A:$F,MATCH('Open 2 Results'!$E133,'Open 2'!$F:$F,0),2),""),"")</f>
        <v/>
      </c>
      <c r="C133" s="84" t="str">
        <f>IFERROR(IF(INDEX('Open 2'!$A:$F,MATCH('Open 2 Results'!$E133,'Open 2'!$F:$F,0),3)&gt;0,INDEX('Open 2'!$A:$F,MATCH('Open 2 Results'!$E133,'Open 2'!$F:$F,0),3),""),"")</f>
        <v/>
      </c>
      <c r="D133" s="85" t="str">
        <f>IFERROR(IF(AND(SMALL('Open 2'!F:F,L133)&gt;1000,SMALL('Open 2'!F:F,L133)&lt;3000),"nt",IF(SMALL('Open 2'!F:F,L133)&gt;3000,"",SMALL('Open 2'!F:F,L133))),"")</f>
        <v/>
      </c>
      <c r="E133" s="115" t="str">
        <f>IF(D133="nt",IFERROR(SMALL('Open 2'!F:F,L133),""),IF(D133&gt;3000,"",IFERROR(SMALL('Open 2'!F:F,L133),"")))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2'!$A:$F,MATCH('Open 2 Results'!$E134,'Open 2'!$F:$F,0),1)&gt;0,INDEX('Open 2'!$A:$F,MATCH('Open 2 Results'!$E134,'Open 2'!$F:$F,0),1),""),"")</f>
        <v/>
      </c>
      <c r="B134" s="84" t="str">
        <f>IFERROR(IF(INDEX('Open 2'!$A:$F,MATCH('Open 2 Results'!$E134,'Open 2'!$F:$F,0),2)&gt;0,INDEX('Open 2'!$A:$F,MATCH('Open 2 Results'!$E134,'Open 2'!$F:$F,0),2),""),"")</f>
        <v/>
      </c>
      <c r="C134" s="84" t="str">
        <f>IFERROR(IF(INDEX('Open 2'!$A:$F,MATCH('Open 2 Results'!$E134,'Open 2'!$F:$F,0),3)&gt;0,INDEX('Open 2'!$A:$F,MATCH('Open 2 Results'!$E134,'Open 2'!$F:$F,0),3),""),"")</f>
        <v/>
      </c>
      <c r="D134" s="85" t="str">
        <f>IFERROR(IF(AND(SMALL('Open 2'!F:F,L134)&gt;1000,SMALL('Open 2'!F:F,L134)&lt;3000),"nt",IF(SMALL('Open 2'!F:F,L134)&gt;3000,"",SMALL('Open 2'!F:F,L134))),"")</f>
        <v/>
      </c>
      <c r="E134" s="115" t="str">
        <f>IF(D134="nt",IFERROR(SMALL('Open 2'!F:F,L134),""),IF(D134&gt;3000,"",IFERROR(SMALL('Open 2'!F:F,L134),"")))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2'!$A:$F,MATCH('Open 2 Results'!$E135,'Open 2'!$F:$F,0),1)&gt;0,INDEX('Open 2'!$A:$F,MATCH('Open 2 Results'!$E135,'Open 2'!$F:$F,0),1),""),"")</f>
        <v/>
      </c>
      <c r="B135" s="84" t="str">
        <f>IFERROR(IF(INDEX('Open 2'!$A:$F,MATCH('Open 2 Results'!$E135,'Open 2'!$F:$F,0),2)&gt;0,INDEX('Open 2'!$A:$F,MATCH('Open 2 Results'!$E135,'Open 2'!$F:$F,0),2),""),"")</f>
        <v/>
      </c>
      <c r="C135" s="84" t="str">
        <f>IFERROR(IF(INDEX('Open 2'!$A:$F,MATCH('Open 2 Results'!$E135,'Open 2'!$F:$F,0),3)&gt;0,INDEX('Open 2'!$A:$F,MATCH('Open 2 Results'!$E135,'Open 2'!$F:$F,0),3),""),"")</f>
        <v/>
      </c>
      <c r="D135" s="85" t="str">
        <f>IFERROR(IF(AND(SMALL('Open 2'!F:F,L135)&gt;1000,SMALL('Open 2'!F:F,L135)&lt;3000),"nt",IF(SMALL('Open 2'!F:F,L135)&gt;3000,"",SMALL('Open 2'!F:F,L135))),"")</f>
        <v/>
      </c>
      <c r="E135" s="115" t="str">
        <f>IF(D135="nt",IFERROR(SMALL('Open 2'!F:F,L135),""),IF(D135&gt;3000,"",IFERROR(SMALL('Open 2'!F:F,L135),"")))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2'!$A:$F,MATCH('Open 2 Results'!$E136,'Open 2'!$F:$F,0),1)&gt;0,INDEX('Open 2'!$A:$F,MATCH('Open 2 Results'!$E136,'Open 2'!$F:$F,0),1),""),"")</f>
        <v/>
      </c>
      <c r="B136" s="84" t="str">
        <f>IFERROR(IF(INDEX('Open 2'!$A:$F,MATCH('Open 2 Results'!$E136,'Open 2'!$F:$F,0),2)&gt;0,INDEX('Open 2'!$A:$F,MATCH('Open 2 Results'!$E136,'Open 2'!$F:$F,0),2),""),"")</f>
        <v/>
      </c>
      <c r="C136" s="84" t="str">
        <f>IFERROR(IF(INDEX('Open 2'!$A:$F,MATCH('Open 2 Results'!$E136,'Open 2'!$F:$F,0),3)&gt;0,INDEX('Open 2'!$A:$F,MATCH('Open 2 Results'!$E136,'Open 2'!$F:$F,0),3),""),"")</f>
        <v/>
      </c>
      <c r="D136" s="85" t="str">
        <f>IFERROR(IF(AND(SMALL('Open 2'!F:F,L136)&gt;1000,SMALL('Open 2'!F:F,L136)&lt;3000),"nt",IF(SMALL('Open 2'!F:F,L136)&gt;3000,"",SMALL('Open 2'!F:F,L136))),"")</f>
        <v/>
      </c>
      <c r="E136" s="115" t="str">
        <f>IF(D136="nt",IFERROR(SMALL('Open 2'!F:F,L136),""),IF(D136&gt;3000,"",IFERROR(SMALL('Open 2'!F:F,L136),"")))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2'!$A:$F,MATCH('Open 2 Results'!$E137,'Open 2'!$F:$F,0),1)&gt;0,INDEX('Open 2'!$A:$F,MATCH('Open 2 Results'!$E137,'Open 2'!$F:$F,0),1),""),"")</f>
        <v/>
      </c>
      <c r="B137" s="84" t="str">
        <f>IFERROR(IF(INDEX('Open 2'!$A:$F,MATCH('Open 2 Results'!$E137,'Open 2'!$F:$F,0),2)&gt;0,INDEX('Open 2'!$A:$F,MATCH('Open 2 Results'!$E137,'Open 2'!$F:$F,0),2),""),"")</f>
        <v/>
      </c>
      <c r="C137" s="84" t="str">
        <f>IFERROR(IF(INDEX('Open 2'!$A:$F,MATCH('Open 2 Results'!$E137,'Open 2'!$F:$F,0),3)&gt;0,INDEX('Open 2'!$A:$F,MATCH('Open 2 Results'!$E137,'Open 2'!$F:$F,0),3),""),"")</f>
        <v/>
      </c>
      <c r="D137" s="85" t="str">
        <f>IFERROR(IF(AND(SMALL('Open 2'!F:F,L137)&gt;1000,SMALL('Open 2'!F:F,L137)&lt;3000),"nt",IF(SMALL('Open 2'!F:F,L137)&gt;3000,"",SMALL('Open 2'!F:F,L137))),"")</f>
        <v/>
      </c>
      <c r="E137" s="115" t="str">
        <f>IF(D137="nt",IFERROR(SMALL('Open 2'!F:F,L137),""),IF(D137&gt;3000,"",IFERROR(SMALL('Open 2'!F:F,L137),"")))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2'!$A:$F,MATCH('Open 2 Results'!$E138,'Open 2'!$F:$F,0),1)&gt;0,INDEX('Open 2'!$A:$F,MATCH('Open 2 Results'!$E138,'Open 2'!$F:$F,0),1),""),"")</f>
        <v/>
      </c>
      <c r="B138" s="84" t="str">
        <f>IFERROR(IF(INDEX('Open 2'!$A:$F,MATCH('Open 2 Results'!$E138,'Open 2'!$F:$F,0),2)&gt;0,INDEX('Open 2'!$A:$F,MATCH('Open 2 Results'!$E138,'Open 2'!$F:$F,0),2),""),"")</f>
        <v/>
      </c>
      <c r="C138" s="84" t="str">
        <f>IFERROR(IF(INDEX('Open 2'!$A:$F,MATCH('Open 2 Results'!$E138,'Open 2'!$F:$F,0),3)&gt;0,INDEX('Open 2'!$A:$F,MATCH('Open 2 Results'!$E138,'Open 2'!$F:$F,0),3),""),"")</f>
        <v/>
      </c>
      <c r="D138" s="85" t="str">
        <f>IFERROR(IF(AND(SMALL('Open 2'!F:F,L138)&gt;1000,SMALL('Open 2'!F:F,L138)&lt;3000),"nt",IF(SMALL('Open 2'!F:F,L138)&gt;3000,"",SMALL('Open 2'!F:F,L138))),"")</f>
        <v/>
      </c>
      <c r="E138" s="115" t="str">
        <f>IF(D138="nt",IFERROR(SMALL('Open 2'!F:F,L138),""),IF(D138&gt;3000,"",IFERROR(SMALL('Open 2'!F:F,L138),"")))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2'!$A:$F,MATCH('Open 2 Results'!$E139,'Open 2'!$F:$F,0),1)&gt;0,INDEX('Open 2'!$A:$F,MATCH('Open 2 Results'!$E139,'Open 2'!$F:$F,0),1),""),"")</f>
        <v/>
      </c>
      <c r="B139" s="84" t="str">
        <f>IFERROR(IF(INDEX('Open 2'!$A:$F,MATCH('Open 2 Results'!$E139,'Open 2'!$F:$F,0),2)&gt;0,INDEX('Open 2'!$A:$F,MATCH('Open 2 Results'!$E139,'Open 2'!$F:$F,0),2),""),"")</f>
        <v/>
      </c>
      <c r="C139" s="84" t="str">
        <f>IFERROR(IF(INDEX('Open 2'!$A:$F,MATCH('Open 2 Results'!$E139,'Open 2'!$F:$F,0),3)&gt;0,INDEX('Open 2'!$A:$F,MATCH('Open 2 Results'!$E139,'Open 2'!$F:$F,0),3),""),"")</f>
        <v/>
      </c>
      <c r="D139" s="85" t="str">
        <f>IFERROR(IF(AND(SMALL('Open 2'!F:F,L139)&gt;1000,SMALL('Open 2'!F:F,L139)&lt;3000),"nt",IF(SMALL('Open 2'!F:F,L139)&gt;3000,"",SMALL('Open 2'!F:F,L139))),"")</f>
        <v/>
      </c>
      <c r="E139" s="115" t="str">
        <f>IF(D139="nt",IFERROR(SMALL('Open 2'!F:F,L139),""),IF(D139&gt;3000,"",IFERROR(SMALL('Open 2'!F:F,L139),"")))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2'!$A:$F,MATCH('Open 2 Results'!$E140,'Open 2'!$F:$F,0),1)&gt;0,INDEX('Open 2'!$A:$F,MATCH('Open 2 Results'!$E140,'Open 2'!$F:$F,0),1),""),"")</f>
        <v/>
      </c>
      <c r="B140" s="84" t="str">
        <f>IFERROR(IF(INDEX('Open 2'!$A:$F,MATCH('Open 2 Results'!$E140,'Open 2'!$F:$F,0),2)&gt;0,INDEX('Open 2'!$A:$F,MATCH('Open 2 Results'!$E140,'Open 2'!$F:$F,0),2),""),"")</f>
        <v/>
      </c>
      <c r="C140" s="84" t="str">
        <f>IFERROR(IF(INDEX('Open 2'!$A:$F,MATCH('Open 2 Results'!$E140,'Open 2'!$F:$F,0),3)&gt;0,INDEX('Open 2'!$A:$F,MATCH('Open 2 Results'!$E140,'Open 2'!$F:$F,0),3),""),"")</f>
        <v/>
      </c>
      <c r="D140" s="85" t="str">
        <f>IFERROR(IF(AND(SMALL('Open 2'!F:F,L140)&gt;1000,SMALL('Open 2'!F:F,L140)&lt;3000),"nt",IF(SMALL('Open 2'!F:F,L140)&gt;3000,"",SMALL('Open 2'!F:F,L140))),"")</f>
        <v/>
      </c>
      <c r="E140" s="115" t="str">
        <f>IF(D140="nt",IFERROR(SMALL('Open 2'!F:F,L140),""),IF(D140&gt;3000,"",IFERROR(SMALL('Open 2'!F:F,L140),"")))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2'!$A:$F,MATCH('Open 2 Results'!$E141,'Open 2'!$F:$F,0),1)&gt;0,INDEX('Open 2'!$A:$F,MATCH('Open 2 Results'!$E141,'Open 2'!$F:$F,0),1),""),"")</f>
        <v/>
      </c>
      <c r="B141" s="84" t="str">
        <f>IFERROR(IF(INDEX('Open 2'!$A:$F,MATCH('Open 2 Results'!$E141,'Open 2'!$F:$F,0),2)&gt;0,INDEX('Open 2'!$A:$F,MATCH('Open 2 Results'!$E141,'Open 2'!$F:$F,0),2),""),"")</f>
        <v/>
      </c>
      <c r="C141" s="84" t="str">
        <f>IFERROR(IF(INDEX('Open 2'!$A:$F,MATCH('Open 2 Results'!$E141,'Open 2'!$F:$F,0),3)&gt;0,INDEX('Open 2'!$A:$F,MATCH('Open 2 Results'!$E141,'Open 2'!$F:$F,0),3),""),"")</f>
        <v/>
      </c>
      <c r="D141" s="85" t="str">
        <f>IFERROR(IF(AND(SMALL('Open 2'!F:F,L141)&gt;1000,SMALL('Open 2'!F:F,L141)&lt;3000),"nt",IF(SMALL('Open 2'!F:F,L141)&gt;3000,"",SMALL('Open 2'!F:F,L141))),"")</f>
        <v/>
      </c>
      <c r="E141" s="115" t="str">
        <f>IF(D141="nt",IFERROR(SMALL('Open 2'!F:F,L141),""),IF(D141&gt;3000,"",IFERROR(SMALL('Open 2'!F:F,L141),"")))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2'!$A:$F,MATCH('Open 2 Results'!$E142,'Open 2'!$F:$F,0),1)&gt;0,INDEX('Open 2'!$A:$F,MATCH('Open 2 Results'!$E142,'Open 2'!$F:$F,0),1),""),"")</f>
        <v/>
      </c>
      <c r="B142" s="84" t="str">
        <f>IFERROR(IF(INDEX('Open 2'!$A:$F,MATCH('Open 2 Results'!$E142,'Open 2'!$F:$F,0),2)&gt;0,INDEX('Open 2'!$A:$F,MATCH('Open 2 Results'!$E142,'Open 2'!$F:$F,0),2),""),"")</f>
        <v/>
      </c>
      <c r="C142" s="84" t="str">
        <f>IFERROR(IF(INDEX('Open 2'!$A:$F,MATCH('Open 2 Results'!$E142,'Open 2'!$F:$F,0),3)&gt;0,INDEX('Open 2'!$A:$F,MATCH('Open 2 Results'!$E142,'Open 2'!$F:$F,0),3),""),"")</f>
        <v/>
      </c>
      <c r="D142" s="85" t="str">
        <f>IFERROR(IF(AND(SMALL('Open 2'!F:F,L142)&gt;1000,SMALL('Open 2'!F:F,L142)&lt;3000),"nt",IF(SMALL('Open 2'!F:F,L142)&gt;3000,"",SMALL('Open 2'!F:F,L142))),"")</f>
        <v/>
      </c>
      <c r="E142" s="115" t="str">
        <f>IF(D142="nt",IFERROR(SMALL('Open 2'!F:F,L142),""),IF(D142&gt;3000,"",IFERROR(SMALL('Open 2'!F:F,L142),"")))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2'!$A:$F,MATCH('Open 2 Results'!$E143,'Open 2'!$F:$F,0),1)&gt;0,INDEX('Open 2'!$A:$F,MATCH('Open 2 Results'!$E143,'Open 2'!$F:$F,0),1),""),"")</f>
        <v/>
      </c>
      <c r="B143" s="84" t="str">
        <f>IFERROR(IF(INDEX('Open 2'!$A:$F,MATCH('Open 2 Results'!$E143,'Open 2'!$F:$F,0),2)&gt;0,INDEX('Open 2'!$A:$F,MATCH('Open 2 Results'!$E143,'Open 2'!$F:$F,0),2),""),"")</f>
        <v/>
      </c>
      <c r="C143" s="84" t="str">
        <f>IFERROR(IF(INDEX('Open 2'!$A:$F,MATCH('Open 2 Results'!$E143,'Open 2'!$F:$F,0),3)&gt;0,INDEX('Open 2'!$A:$F,MATCH('Open 2 Results'!$E143,'Open 2'!$F:$F,0),3),""),"")</f>
        <v/>
      </c>
      <c r="D143" s="85" t="str">
        <f>IFERROR(IF(AND(SMALL('Open 2'!F:F,L143)&gt;1000,SMALL('Open 2'!F:F,L143)&lt;3000),"nt",IF(SMALL('Open 2'!F:F,L143)&gt;3000,"",SMALL('Open 2'!F:F,L143))),"")</f>
        <v/>
      </c>
      <c r="E143" s="115" t="str">
        <f>IF(D143="nt",IFERROR(SMALL('Open 2'!F:F,L143),""),IF(D143&gt;3000,"",IFERROR(SMALL('Open 2'!F:F,L143),"")))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2'!$A:$F,MATCH('Open 2 Results'!$E144,'Open 2'!$F:$F,0),1)&gt;0,INDEX('Open 2'!$A:$F,MATCH('Open 2 Results'!$E144,'Open 2'!$F:$F,0),1),""),"")</f>
        <v/>
      </c>
      <c r="B144" s="84" t="str">
        <f>IFERROR(IF(INDEX('Open 2'!$A:$F,MATCH('Open 2 Results'!$E144,'Open 2'!$F:$F,0),2)&gt;0,INDEX('Open 2'!$A:$F,MATCH('Open 2 Results'!$E144,'Open 2'!$F:$F,0),2),""),"")</f>
        <v/>
      </c>
      <c r="C144" s="84" t="str">
        <f>IFERROR(IF(INDEX('Open 2'!$A:$F,MATCH('Open 2 Results'!$E144,'Open 2'!$F:$F,0),3)&gt;0,INDEX('Open 2'!$A:$F,MATCH('Open 2 Results'!$E144,'Open 2'!$F:$F,0),3),""),"")</f>
        <v/>
      </c>
      <c r="D144" s="85" t="str">
        <f>IFERROR(IF(AND(SMALL('Open 2'!F:F,L144)&gt;1000,SMALL('Open 2'!F:F,L144)&lt;3000),"nt",IF(SMALL('Open 2'!F:F,L144)&gt;3000,"",SMALL('Open 2'!F:F,L144))),"")</f>
        <v/>
      </c>
      <c r="E144" s="115" t="str">
        <f>IF(D144="nt",IFERROR(SMALL('Open 2'!F:F,L144),""),IF(D144&gt;3000,"",IFERROR(SMALL('Open 2'!F:F,L144),"")))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2'!$A:$F,MATCH('Open 2 Results'!$E145,'Open 2'!$F:$F,0),1)&gt;0,INDEX('Open 2'!$A:$F,MATCH('Open 2 Results'!$E145,'Open 2'!$F:$F,0),1),""),"")</f>
        <v/>
      </c>
      <c r="B145" s="84" t="str">
        <f>IFERROR(IF(INDEX('Open 2'!$A:$F,MATCH('Open 2 Results'!$E145,'Open 2'!$F:$F,0),2)&gt;0,INDEX('Open 2'!$A:$F,MATCH('Open 2 Results'!$E145,'Open 2'!$F:$F,0),2),""),"")</f>
        <v/>
      </c>
      <c r="C145" s="84" t="str">
        <f>IFERROR(IF(INDEX('Open 2'!$A:$F,MATCH('Open 2 Results'!$E145,'Open 2'!$F:$F,0),3)&gt;0,INDEX('Open 2'!$A:$F,MATCH('Open 2 Results'!$E145,'Open 2'!$F:$F,0),3),""),"")</f>
        <v/>
      </c>
      <c r="D145" s="85" t="str">
        <f>IFERROR(IF(AND(SMALL('Open 2'!F:F,L145)&gt;1000,SMALL('Open 2'!F:F,L145)&lt;3000),"nt",IF(SMALL('Open 2'!F:F,L145)&gt;3000,"",SMALL('Open 2'!F:F,L145))),"")</f>
        <v/>
      </c>
      <c r="E145" s="115" t="str">
        <f>IF(D145="nt",IFERROR(SMALL('Open 2'!F:F,L145),""),IF(D145&gt;3000,"",IFERROR(SMALL('Open 2'!F:F,L145),"")))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2'!$A:$F,MATCH('Open 2 Results'!$E146,'Open 2'!$F:$F,0),1)&gt;0,INDEX('Open 2'!$A:$F,MATCH('Open 2 Results'!$E146,'Open 2'!$F:$F,0),1),""),"")</f>
        <v/>
      </c>
      <c r="B146" s="84" t="str">
        <f>IFERROR(IF(INDEX('Open 2'!$A:$F,MATCH('Open 2 Results'!$E146,'Open 2'!$F:$F,0),2)&gt;0,INDEX('Open 2'!$A:$F,MATCH('Open 2 Results'!$E146,'Open 2'!$F:$F,0),2),""),"")</f>
        <v/>
      </c>
      <c r="C146" s="84" t="str">
        <f>IFERROR(IF(INDEX('Open 2'!$A:$F,MATCH('Open 2 Results'!$E146,'Open 2'!$F:$F,0),3)&gt;0,INDEX('Open 2'!$A:$F,MATCH('Open 2 Results'!$E146,'Open 2'!$F:$F,0),3),""),"")</f>
        <v/>
      </c>
      <c r="D146" s="85" t="str">
        <f>IFERROR(IF(AND(SMALL('Open 2'!F:F,L146)&gt;1000,SMALL('Open 2'!F:F,L146)&lt;3000),"nt",IF(SMALL('Open 2'!F:F,L146)&gt;3000,"",SMALL('Open 2'!F:F,L146))),"")</f>
        <v/>
      </c>
      <c r="E146" s="115" t="str">
        <f>IF(D146="nt",IFERROR(SMALL('Open 2'!F:F,L146),""),IF(D146&gt;3000,"",IFERROR(SMALL('Open 2'!F:F,L146),"")))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2'!$A:$F,MATCH('Open 2 Results'!$E147,'Open 2'!$F:$F,0),1)&gt;0,INDEX('Open 2'!$A:$F,MATCH('Open 2 Results'!$E147,'Open 2'!$F:$F,0),1),""),"")</f>
        <v/>
      </c>
      <c r="B147" s="84" t="str">
        <f>IFERROR(IF(INDEX('Open 2'!$A:$F,MATCH('Open 2 Results'!$E147,'Open 2'!$F:$F,0),2)&gt;0,INDEX('Open 2'!$A:$F,MATCH('Open 2 Results'!$E147,'Open 2'!$F:$F,0),2),""),"")</f>
        <v/>
      </c>
      <c r="C147" s="84" t="str">
        <f>IFERROR(IF(INDEX('Open 2'!$A:$F,MATCH('Open 2 Results'!$E147,'Open 2'!$F:$F,0),3)&gt;0,INDEX('Open 2'!$A:$F,MATCH('Open 2 Results'!$E147,'Open 2'!$F:$F,0),3),""),"")</f>
        <v/>
      </c>
      <c r="D147" s="85" t="str">
        <f>IFERROR(IF(AND(SMALL('Open 2'!F:F,L147)&gt;1000,SMALL('Open 2'!F:F,L147)&lt;3000),"nt",IF(SMALL('Open 2'!F:F,L147)&gt;3000,"",SMALL('Open 2'!F:F,L147))),"")</f>
        <v/>
      </c>
      <c r="E147" s="115" t="str">
        <f>IF(D147="nt",IFERROR(SMALL('Open 2'!F:F,L147),""),IF(D147&gt;3000,"",IFERROR(SMALL('Open 2'!F:F,L147),"")))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2'!$A:$F,MATCH('Open 2 Results'!$E148,'Open 2'!$F:$F,0),1)&gt;0,INDEX('Open 2'!$A:$F,MATCH('Open 2 Results'!$E148,'Open 2'!$F:$F,0),1),""),"")</f>
        <v/>
      </c>
      <c r="B148" s="84" t="str">
        <f>IFERROR(IF(INDEX('Open 2'!$A:$F,MATCH('Open 2 Results'!$E148,'Open 2'!$F:$F,0),2)&gt;0,INDEX('Open 2'!$A:$F,MATCH('Open 2 Results'!$E148,'Open 2'!$F:$F,0),2),""),"")</f>
        <v/>
      </c>
      <c r="C148" s="84" t="str">
        <f>IFERROR(IF(INDEX('Open 2'!$A:$F,MATCH('Open 2 Results'!$E148,'Open 2'!$F:$F,0),3)&gt;0,INDEX('Open 2'!$A:$F,MATCH('Open 2 Results'!$E148,'Open 2'!$F:$F,0),3),""),"")</f>
        <v/>
      </c>
      <c r="D148" s="85" t="str">
        <f>IFERROR(IF(AND(SMALL('Open 2'!F:F,L148)&gt;1000,SMALL('Open 2'!F:F,L148)&lt;3000),"nt",IF(SMALL('Open 2'!F:F,L148)&gt;3000,"",SMALL('Open 2'!F:F,L148))),"")</f>
        <v/>
      </c>
      <c r="E148" s="115" t="str">
        <f>IF(D148="nt",IFERROR(SMALL('Open 2'!F:F,L148),""),IF(D148&gt;3000,"",IFERROR(SMALL('Open 2'!F:F,L148),"")))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2'!$A:$F,MATCH('Open 2 Results'!$E149,'Open 2'!$F:$F,0),1)&gt;0,INDEX('Open 2'!$A:$F,MATCH('Open 2 Results'!$E149,'Open 2'!$F:$F,0),1),""),"")</f>
        <v/>
      </c>
      <c r="B149" s="84" t="str">
        <f>IFERROR(IF(INDEX('Open 2'!$A:$F,MATCH('Open 2 Results'!$E149,'Open 2'!$F:$F,0),2)&gt;0,INDEX('Open 2'!$A:$F,MATCH('Open 2 Results'!$E149,'Open 2'!$F:$F,0),2),""),"")</f>
        <v/>
      </c>
      <c r="C149" s="84" t="str">
        <f>IFERROR(IF(INDEX('Open 2'!$A:$F,MATCH('Open 2 Results'!$E149,'Open 2'!$F:$F,0),3)&gt;0,INDEX('Open 2'!$A:$F,MATCH('Open 2 Results'!$E149,'Open 2'!$F:$F,0),3),""),"")</f>
        <v/>
      </c>
      <c r="D149" s="85" t="str">
        <f>IFERROR(IF(AND(SMALL('Open 2'!F:F,L149)&gt;1000,SMALL('Open 2'!F:F,L149)&lt;3000),"nt",IF(SMALL('Open 2'!F:F,L149)&gt;3000,"",SMALL('Open 2'!F:F,L149))),"")</f>
        <v/>
      </c>
      <c r="E149" s="115" t="str">
        <f>IF(D149="nt",IFERROR(SMALL('Open 2'!F:F,L149),""),IF(D149&gt;3000,"",IFERROR(SMALL('Open 2'!F:F,L149),"")))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2'!$A:$F,MATCH('Open 2 Results'!$E150,'Open 2'!$F:$F,0),1)&gt;0,INDEX('Open 2'!$A:$F,MATCH('Open 2 Results'!$E150,'Open 2'!$F:$F,0),1),""),"")</f>
        <v/>
      </c>
      <c r="B150" s="84" t="str">
        <f>IFERROR(IF(INDEX('Open 2'!$A:$F,MATCH('Open 2 Results'!$E150,'Open 2'!$F:$F,0),2)&gt;0,INDEX('Open 2'!$A:$F,MATCH('Open 2 Results'!$E150,'Open 2'!$F:$F,0),2),""),"")</f>
        <v/>
      </c>
      <c r="C150" s="84" t="str">
        <f>IFERROR(IF(INDEX('Open 2'!$A:$F,MATCH('Open 2 Results'!$E150,'Open 2'!$F:$F,0),3)&gt;0,INDEX('Open 2'!$A:$F,MATCH('Open 2 Results'!$E150,'Open 2'!$F:$F,0),3),""),"")</f>
        <v/>
      </c>
      <c r="D150" s="85" t="str">
        <f>IFERROR(IF(AND(SMALL('Open 2'!F:F,L150)&gt;1000,SMALL('Open 2'!F:F,L150)&lt;3000),"nt",IF(SMALL('Open 2'!F:F,L150)&gt;3000,"",SMALL('Open 2'!F:F,L150))),"")</f>
        <v/>
      </c>
      <c r="E150" s="115" t="str">
        <f>IF(D150="nt",IFERROR(SMALL('Open 2'!F:F,L150),""),IF(D150&gt;3000,"",IFERROR(SMALL('Open 2'!F:F,L150),"")))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2'!$A:$F,MATCH('Open 2 Results'!$E151,'Open 2'!$F:$F,0),1)&gt;0,INDEX('Open 2'!$A:$F,MATCH('Open 2 Results'!$E151,'Open 2'!$F:$F,0),1),""),"")</f>
        <v/>
      </c>
      <c r="B151" s="84" t="str">
        <f>IFERROR(IF(INDEX('Open 2'!$A:$F,MATCH('Open 2 Results'!$E151,'Open 2'!$F:$F,0),2)&gt;0,INDEX('Open 2'!$A:$F,MATCH('Open 2 Results'!$E151,'Open 2'!$F:$F,0),2),""),"")</f>
        <v/>
      </c>
      <c r="C151" s="84" t="str">
        <f>IFERROR(IF(INDEX('Open 2'!$A:$F,MATCH('Open 2 Results'!$E151,'Open 2'!$F:$F,0),3)&gt;0,INDEX('Open 2'!$A:$F,MATCH('Open 2 Results'!$E151,'Open 2'!$F:$F,0),3),""),"")</f>
        <v/>
      </c>
      <c r="D151" s="85" t="str">
        <f>IFERROR(IF(AND(SMALL('Open 2'!F:F,L151)&gt;1000,SMALL('Open 2'!F:F,L151)&lt;3000),"nt",IF(SMALL('Open 2'!F:F,L151)&gt;3000,"",SMALL('Open 2'!F:F,L151))),"")</f>
        <v/>
      </c>
      <c r="E151" s="115" t="str">
        <f>IF(D151="nt",IFERROR(SMALL('Open 2'!F:F,L151),""),IF(D151&gt;3000,"",IFERROR(SMALL('Open 2'!F:F,L151),"")))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2'!$A:$F,MATCH('Open 2 Results'!$E152,'Open 2'!$F:$F,0),1)&gt;0,INDEX('Open 2'!$A:$F,MATCH('Open 2 Results'!$E152,'Open 2'!$F:$F,0),1),""),"")</f>
        <v/>
      </c>
      <c r="B152" s="84" t="str">
        <f>IFERROR(IF(INDEX('Open 2'!$A:$F,MATCH('Open 2 Results'!$E152,'Open 2'!$F:$F,0),2)&gt;0,INDEX('Open 2'!$A:$F,MATCH('Open 2 Results'!$E152,'Open 2'!$F:$F,0),2),""),"")</f>
        <v/>
      </c>
      <c r="C152" s="84" t="str">
        <f>IFERROR(IF(INDEX('Open 2'!$A:$F,MATCH('Open 2 Results'!$E152,'Open 2'!$F:$F,0),3)&gt;0,INDEX('Open 2'!$A:$F,MATCH('Open 2 Results'!$E152,'Open 2'!$F:$F,0),3),""),"")</f>
        <v/>
      </c>
      <c r="D152" s="85" t="str">
        <f>IFERROR(IF(AND(SMALL('Open 2'!F:F,L152)&gt;1000,SMALL('Open 2'!F:F,L152)&lt;3000),"nt",IF(SMALL('Open 2'!F:F,L152)&gt;3000,"",SMALL('Open 2'!F:F,L152))),"")</f>
        <v/>
      </c>
      <c r="E152" s="115" t="str">
        <f>IF(D152="nt",IFERROR(SMALL('Open 2'!F:F,L152),""),IF(D152&gt;3000,"",IFERROR(SMALL('Open 2'!F:F,L152),"")))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2'!$A:$F,MATCH('Open 2 Results'!$E153,'Open 2'!$F:$F,0),1)&gt;0,INDEX('Open 2'!$A:$F,MATCH('Open 2 Results'!$E153,'Open 2'!$F:$F,0),1),""),"")</f>
        <v/>
      </c>
      <c r="B153" s="84" t="str">
        <f>IFERROR(IF(INDEX('Open 2'!$A:$F,MATCH('Open 2 Results'!$E153,'Open 2'!$F:$F,0),2)&gt;0,INDEX('Open 2'!$A:$F,MATCH('Open 2 Results'!$E153,'Open 2'!$F:$F,0),2),""),"")</f>
        <v/>
      </c>
      <c r="C153" s="84" t="str">
        <f>IFERROR(IF(INDEX('Open 2'!$A:$F,MATCH('Open 2 Results'!$E153,'Open 2'!$F:$F,0),3)&gt;0,INDEX('Open 2'!$A:$F,MATCH('Open 2 Results'!$E153,'Open 2'!$F:$F,0),3),""),"")</f>
        <v/>
      </c>
      <c r="D153" s="85" t="str">
        <f>IFERROR(IF(AND(SMALL('Open 2'!F:F,L153)&gt;1000,SMALL('Open 2'!F:F,L153)&lt;3000),"nt",IF(SMALL('Open 2'!F:F,L153)&gt;3000,"",SMALL('Open 2'!F:F,L153))),"")</f>
        <v/>
      </c>
      <c r="E153" s="115" t="str">
        <f>IF(D153="nt",IFERROR(SMALL('Open 2'!F:F,L153),""),IF(D153&gt;3000,"",IFERROR(SMALL('Open 2'!F:F,L153),"")))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2'!$A:$F,MATCH('Open 2 Results'!$E154,'Open 2'!$F:$F,0),1)&gt;0,INDEX('Open 2'!$A:$F,MATCH('Open 2 Results'!$E154,'Open 2'!$F:$F,0),1),""),"")</f>
        <v/>
      </c>
      <c r="B154" s="84" t="str">
        <f>IFERROR(IF(INDEX('Open 2'!$A:$F,MATCH('Open 2 Results'!$E154,'Open 2'!$F:$F,0),2)&gt;0,INDEX('Open 2'!$A:$F,MATCH('Open 2 Results'!$E154,'Open 2'!$F:$F,0),2),""),"")</f>
        <v/>
      </c>
      <c r="C154" s="84" t="str">
        <f>IFERROR(IF(INDEX('Open 2'!$A:$F,MATCH('Open 2 Results'!$E154,'Open 2'!$F:$F,0),3)&gt;0,INDEX('Open 2'!$A:$F,MATCH('Open 2 Results'!$E154,'Open 2'!$F:$F,0),3),""),"")</f>
        <v/>
      </c>
      <c r="D154" s="85" t="str">
        <f>IFERROR(IF(AND(SMALL('Open 2'!F:F,L154)&gt;1000,SMALL('Open 2'!F:F,L154)&lt;3000),"nt",IF(SMALL('Open 2'!F:F,L154)&gt;3000,"",SMALL('Open 2'!F:F,L154))),"")</f>
        <v/>
      </c>
      <c r="E154" s="115" t="str">
        <f>IF(D154="nt",IFERROR(SMALL('Open 2'!F:F,L154),""),IF(D154&gt;3000,"",IFERROR(SMALL('Open 2'!F:F,L154),"")))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2'!$A:$F,MATCH('Open 2 Results'!$E155,'Open 2'!$F:$F,0),1)&gt;0,INDEX('Open 2'!$A:$F,MATCH('Open 2 Results'!$E155,'Open 2'!$F:$F,0),1),""),"")</f>
        <v/>
      </c>
      <c r="B155" s="84" t="str">
        <f>IFERROR(IF(INDEX('Open 2'!$A:$F,MATCH('Open 2 Results'!$E155,'Open 2'!$F:$F,0),2)&gt;0,INDEX('Open 2'!$A:$F,MATCH('Open 2 Results'!$E155,'Open 2'!$F:$F,0),2),""),"")</f>
        <v/>
      </c>
      <c r="C155" s="84" t="str">
        <f>IFERROR(IF(INDEX('Open 2'!$A:$F,MATCH('Open 2 Results'!$E155,'Open 2'!$F:$F,0),3)&gt;0,INDEX('Open 2'!$A:$F,MATCH('Open 2 Results'!$E155,'Open 2'!$F:$F,0),3),""),"")</f>
        <v/>
      </c>
      <c r="D155" s="85" t="str">
        <f>IFERROR(IF(AND(SMALL('Open 2'!F:F,L155)&gt;1000,SMALL('Open 2'!F:F,L155)&lt;3000),"nt",IF(SMALL('Open 2'!F:F,L155)&gt;3000,"",SMALL('Open 2'!F:F,L155))),"")</f>
        <v/>
      </c>
      <c r="E155" s="115" t="str">
        <f>IF(D155="nt",IFERROR(SMALL('Open 2'!F:F,L155),""),IF(D155&gt;3000,"",IFERROR(SMALL('Open 2'!F:F,L155),"")))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2'!$A:$F,MATCH('Open 2 Results'!$E156,'Open 2'!$F:$F,0),1)&gt;0,INDEX('Open 2'!$A:$F,MATCH('Open 2 Results'!$E156,'Open 2'!$F:$F,0),1),""),"")</f>
        <v/>
      </c>
      <c r="B156" s="84" t="str">
        <f>IFERROR(IF(INDEX('Open 2'!$A:$F,MATCH('Open 2 Results'!$E156,'Open 2'!$F:$F,0),2)&gt;0,INDEX('Open 2'!$A:$F,MATCH('Open 2 Results'!$E156,'Open 2'!$F:$F,0),2),""),"")</f>
        <v/>
      </c>
      <c r="C156" s="84" t="str">
        <f>IFERROR(IF(INDEX('Open 2'!$A:$F,MATCH('Open 2 Results'!$E156,'Open 2'!$F:$F,0),3)&gt;0,INDEX('Open 2'!$A:$F,MATCH('Open 2 Results'!$E156,'Open 2'!$F:$F,0),3),""),"")</f>
        <v/>
      </c>
      <c r="D156" s="85" t="str">
        <f>IFERROR(IF(AND(SMALL('Open 2'!F:F,L156)&gt;1000,SMALL('Open 2'!F:F,L156)&lt;3000),"nt",IF(SMALL('Open 2'!F:F,L156)&gt;3000,"",SMALL('Open 2'!F:F,L156))),"")</f>
        <v/>
      </c>
      <c r="E156" s="115" t="str">
        <f>IF(D156="nt",IFERROR(SMALL('Open 2'!F:F,L156),""),IF(D156&gt;3000,"",IFERROR(SMALL('Open 2'!F:F,L156),"")))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2'!$A:$F,MATCH('Open 2 Results'!$E157,'Open 2'!$F:$F,0),1)&gt;0,INDEX('Open 2'!$A:$F,MATCH('Open 2 Results'!$E157,'Open 2'!$F:$F,0),1),""),"")</f>
        <v/>
      </c>
      <c r="B157" s="84" t="str">
        <f>IFERROR(IF(INDEX('Open 2'!$A:$F,MATCH('Open 2 Results'!$E157,'Open 2'!$F:$F,0),2)&gt;0,INDEX('Open 2'!$A:$F,MATCH('Open 2 Results'!$E157,'Open 2'!$F:$F,0),2),""),"")</f>
        <v/>
      </c>
      <c r="C157" s="84" t="str">
        <f>IFERROR(IF(INDEX('Open 2'!$A:$F,MATCH('Open 2 Results'!$E157,'Open 2'!$F:$F,0),3)&gt;0,INDEX('Open 2'!$A:$F,MATCH('Open 2 Results'!$E157,'Open 2'!$F:$F,0),3),""),"")</f>
        <v/>
      </c>
      <c r="D157" s="85" t="str">
        <f>IFERROR(IF(AND(SMALL('Open 2'!F:F,L157)&gt;1000,SMALL('Open 2'!F:F,L157)&lt;3000),"nt",IF(SMALL('Open 2'!F:F,L157)&gt;3000,"",SMALL('Open 2'!F:F,L157))),"")</f>
        <v/>
      </c>
      <c r="E157" s="115" t="str">
        <f>IF(D157="nt",IFERROR(SMALL('Open 2'!F:F,L157),""),IF(D157&gt;3000,"",IFERROR(SMALL('Open 2'!F:F,L157),"")))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2'!$A:$F,MATCH('Open 2 Results'!$E158,'Open 2'!$F:$F,0),1)&gt;0,INDEX('Open 2'!$A:$F,MATCH('Open 2 Results'!$E158,'Open 2'!$F:$F,0),1),""),"")</f>
        <v/>
      </c>
      <c r="B158" s="84" t="str">
        <f>IFERROR(IF(INDEX('Open 2'!$A:$F,MATCH('Open 2 Results'!$E158,'Open 2'!$F:$F,0),2)&gt;0,INDEX('Open 2'!$A:$F,MATCH('Open 2 Results'!$E158,'Open 2'!$F:$F,0),2),""),"")</f>
        <v/>
      </c>
      <c r="C158" s="84" t="str">
        <f>IFERROR(IF(INDEX('Open 2'!$A:$F,MATCH('Open 2 Results'!$E158,'Open 2'!$F:$F,0),3)&gt;0,INDEX('Open 2'!$A:$F,MATCH('Open 2 Results'!$E158,'Open 2'!$F:$F,0),3),""),"")</f>
        <v/>
      </c>
      <c r="D158" s="85" t="str">
        <f>IFERROR(IF(AND(SMALL('Open 2'!F:F,L158)&gt;1000,SMALL('Open 2'!F:F,L158)&lt;3000),"nt",IF(SMALL('Open 2'!F:F,L158)&gt;3000,"",SMALL('Open 2'!F:F,L158))),"")</f>
        <v/>
      </c>
      <c r="E158" s="115" t="str">
        <f>IF(D158="nt",IFERROR(SMALL('Open 2'!F:F,L158),""),IF(D158&gt;3000,"",IFERROR(SMALL('Open 2'!F:F,L158),"")))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2'!$A:$F,MATCH('Open 2 Results'!$E159,'Open 2'!$F:$F,0),1)&gt;0,INDEX('Open 2'!$A:$F,MATCH('Open 2 Results'!$E159,'Open 2'!$F:$F,0),1),""),"")</f>
        <v/>
      </c>
      <c r="B159" s="84" t="str">
        <f>IFERROR(IF(INDEX('Open 2'!$A:$F,MATCH('Open 2 Results'!$E159,'Open 2'!$F:$F,0),2)&gt;0,INDEX('Open 2'!$A:$F,MATCH('Open 2 Results'!$E159,'Open 2'!$F:$F,0),2),""),"")</f>
        <v/>
      </c>
      <c r="C159" s="84" t="str">
        <f>IFERROR(IF(INDEX('Open 2'!$A:$F,MATCH('Open 2 Results'!$E159,'Open 2'!$F:$F,0),3)&gt;0,INDEX('Open 2'!$A:$F,MATCH('Open 2 Results'!$E159,'Open 2'!$F:$F,0),3),""),"")</f>
        <v/>
      </c>
      <c r="D159" s="85" t="str">
        <f>IFERROR(IF(AND(SMALL('Open 2'!F:F,L159)&gt;1000,SMALL('Open 2'!F:F,L159)&lt;3000),"nt",IF(SMALL('Open 2'!F:F,L159)&gt;3000,"",SMALL('Open 2'!F:F,L159))),"")</f>
        <v/>
      </c>
      <c r="E159" s="115" t="str">
        <f>IF(D159="nt",IFERROR(SMALL('Open 2'!F:F,L159),""),IF(D159&gt;3000,"",IFERROR(SMALL('Open 2'!F:F,L159),"")))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2'!$A:$F,MATCH('Open 2 Results'!$E160,'Open 2'!$F:$F,0),1)&gt;0,INDEX('Open 2'!$A:$F,MATCH('Open 2 Results'!$E160,'Open 2'!$F:$F,0),1),""),"")</f>
        <v/>
      </c>
      <c r="B160" s="84" t="str">
        <f>IFERROR(IF(INDEX('Open 2'!$A:$F,MATCH('Open 2 Results'!$E160,'Open 2'!$F:$F,0),2)&gt;0,INDEX('Open 2'!$A:$F,MATCH('Open 2 Results'!$E160,'Open 2'!$F:$F,0),2),""),"")</f>
        <v/>
      </c>
      <c r="C160" s="84" t="str">
        <f>IFERROR(IF(INDEX('Open 2'!$A:$F,MATCH('Open 2 Results'!$E160,'Open 2'!$F:$F,0),3)&gt;0,INDEX('Open 2'!$A:$F,MATCH('Open 2 Results'!$E160,'Open 2'!$F:$F,0),3),""),"")</f>
        <v/>
      </c>
      <c r="D160" s="85" t="str">
        <f>IFERROR(IF(AND(SMALL('Open 2'!F:F,L160)&gt;1000,SMALL('Open 2'!F:F,L160)&lt;3000),"nt",IF(SMALL('Open 2'!F:F,L160)&gt;3000,"",SMALL('Open 2'!F:F,L160))),"")</f>
        <v/>
      </c>
      <c r="E160" s="115" t="str">
        <f>IF(D160="nt",IFERROR(SMALL('Open 2'!F:F,L160),""),IF(D160&gt;3000,"",IFERROR(SMALL('Open 2'!F:F,L160),"")))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2'!$A:$F,MATCH('Open 2 Results'!$E161,'Open 2'!$F:$F,0),1)&gt;0,INDEX('Open 2'!$A:$F,MATCH('Open 2 Results'!$E161,'Open 2'!$F:$F,0),1),""),"")</f>
        <v/>
      </c>
      <c r="B161" s="84" t="str">
        <f>IFERROR(IF(INDEX('Open 2'!$A:$F,MATCH('Open 2 Results'!$E161,'Open 2'!$F:$F,0),2)&gt;0,INDEX('Open 2'!$A:$F,MATCH('Open 2 Results'!$E161,'Open 2'!$F:$F,0),2),""),"")</f>
        <v/>
      </c>
      <c r="C161" s="84" t="str">
        <f>IFERROR(IF(INDEX('Open 2'!$A:$F,MATCH('Open 2 Results'!$E161,'Open 2'!$F:$F,0),3)&gt;0,INDEX('Open 2'!$A:$F,MATCH('Open 2 Results'!$E161,'Open 2'!$F:$F,0),3),""),"")</f>
        <v/>
      </c>
      <c r="D161" s="85" t="str">
        <f>IFERROR(IF(AND(SMALL('Open 2'!F:F,L161)&gt;1000,SMALL('Open 2'!F:F,L161)&lt;3000),"nt",IF(SMALL('Open 2'!F:F,L161)&gt;3000,"",SMALL('Open 2'!F:F,L161))),"")</f>
        <v/>
      </c>
      <c r="E161" s="115" t="str">
        <f>IF(D161="nt",IFERROR(SMALL('Open 2'!F:F,L161),""),IF(D161&gt;3000,"",IFERROR(SMALL('Open 2'!F:F,L161),"")))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2'!$A:$F,MATCH('Open 2 Results'!$E162,'Open 2'!$F:$F,0),1)&gt;0,INDEX('Open 2'!$A:$F,MATCH('Open 2 Results'!$E162,'Open 2'!$F:$F,0),1),""),"")</f>
        <v/>
      </c>
      <c r="B162" s="84" t="str">
        <f>IFERROR(IF(INDEX('Open 2'!$A:$F,MATCH('Open 2 Results'!$E162,'Open 2'!$F:$F,0),2)&gt;0,INDEX('Open 2'!$A:$F,MATCH('Open 2 Results'!$E162,'Open 2'!$F:$F,0),2),""),"")</f>
        <v/>
      </c>
      <c r="C162" s="84" t="str">
        <f>IFERROR(IF(INDEX('Open 2'!$A:$F,MATCH('Open 2 Results'!$E162,'Open 2'!$F:$F,0),3)&gt;0,INDEX('Open 2'!$A:$F,MATCH('Open 2 Results'!$E162,'Open 2'!$F:$F,0),3),""),"")</f>
        <v/>
      </c>
      <c r="D162" s="85" t="str">
        <f>IFERROR(IF(AND(SMALL('Open 2'!F:F,L162)&gt;1000,SMALL('Open 2'!F:F,L162)&lt;3000),"nt",IF(SMALL('Open 2'!F:F,L162)&gt;3000,"",SMALL('Open 2'!F:F,L162))),"")</f>
        <v/>
      </c>
      <c r="E162" s="115" t="str">
        <f>IF(D162="nt",IFERROR(SMALL('Open 2'!F:F,L162),""),IF(D162&gt;3000,"",IFERROR(SMALL('Open 2'!F:F,L162),"")))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2'!$A:$F,MATCH('Open 2 Results'!$E163,'Open 2'!$F:$F,0),1)&gt;0,INDEX('Open 2'!$A:$F,MATCH('Open 2 Results'!$E163,'Open 2'!$F:$F,0),1),""),"")</f>
        <v/>
      </c>
      <c r="B163" s="84" t="str">
        <f>IFERROR(IF(INDEX('Open 2'!$A:$F,MATCH('Open 2 Results'!$E163,'Open 2'!$F:$F,0),2)&gt;0,INDEX('Open 2'!$A:$F,MATCH('Open 2 Results'!$E163,'Open 2'!$F:$F,0),2),""),"")</f>
        <v/>
      </c>
      <c r="C163" s="84" t="str">
        <f>IFERROR(IF(INDEX('Open 2'!$A:$F,MATCH('Open 2 Results'!$E163,'Open 2'!$F:$F,0),3)&gt;0,INDEX('Open 2'!$A:$F,MATCH('Open 2 Results'!$E163,'Open 2'!$F:$F,0),3),""),"")</f>
        <v/>
      </c>
      <c r="D163" s="85" t="str">
        <f>IFERROR(IF(AND(SMALL('Open 2'!F:F,L163)&gt;1000,SMALL('Open 2'!F:F,L163)&lt;3000),"nt",IF(SMALL('Open 2'!F:F,L163)&gt;3000,"",SMALL('Open 2'!F:F,L163))),"")</f>
        <v/>
      </c>
      <c r="E163" s="115" t="str">
        <f>IF(D163="nt",IFERROR(SMALL('Open 2'!F:F,L163),""),IF(D163&gt;3000,"",IFERROR(SMALL('Open 2'!F:F,L163),"")))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2'!$A:$F,MATCH('Open 2 Results'!$E164,'Open 2'!$F:$F,0),1)&gt;0,INDEX('Open 2'!$A:$F,MATCH('Open 2 Results'!$E164,'Open 2'!$F:$F,0),1),""),"")</f>
        <v/>
      </c>
      <c r="B164" s="84" t="str">
        <f>IFERROR(IF(INDEX('Open 2'!$A:$F,MATCH('Open 2 Results'!$E164,'Open 2'!$F:$F,0),2)&gt;0,INDEX('Open 2'!$A:$F,MATCH('Open 2 Results'!$E164,'Open 2'!$F:$F,0),2),""),"")</f>
        <v/>
      </c>
      <c r="C164" s="84" t="str">
        <f>IFERROR(IF(INDEX('Open 2'!$A:$F,MATCH('Open 2 Results'!$E164,'Open 2'!$F:$F,0),3)&gt;0,INDEX('Open 2'!$A:$F,MATCH('Open 2 Results'!$E164,'Open 2'!$F:$F,0),3),""),"")</f>
        <v/>
      </c>
      <c r="D164" s="85" t="str">
        <f>IFERROR(IF(AND(SMALL('Open 2'!F:F,L164)&gt;1000,SMALL('Open 2'!F:F,L164)&lt;3000),"nt",IF(SMALL('Open 2'!F:F,L164)&gt;3000,"",SMALL('Open 2'!F:F,L164))),"")</f>
        <v/>
      </c>
      <c r="E164" s="115" t="str">
        <f>IF(D164="nt",IFERROR(SMALL('Open 2'!F:F,L164),""),IF(D164&gt;3000,"",IFERROR(SMALL('Open 2'!F:F,L164),"")))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2'!$A:$F,MATCH('Open 2 Results'!$E165,'Open 2'!$F:$F,0),1)&gt;0,INDEX('Open 2'!$A:$F,MATCH('Open 2 Results'!$E165,'Open 2'!$F:$F,0),1),""),"")</f>
        <v/>
      </c>
      <c r="B165" s="84" t="str">
        <f>IFERROR(IF(INDEX('Open 2'!$A:$F,MATCH('Open 2 Results'!$E165,'Open 2'!$F:$F,0),2)&gt;0,INDEX('Open 2'!$A:$F,MATCH('Open 2 Results'!$E165,'Open 2'!$F:$F,0),2),""),"")</f>
        <v/>
      </c>
      <c r="C165" s="84" t="str">
        <f>IFERROR(IF(INDEX('Open 2'!$A:$F,MATCH('Open 2 Results'!$E165,'Open 2'!$F:$F,0),3)&gt;0,INDEX('Open 2'!$A:$F,MATCH('Open 2 Results'!$E165,'Open 2'!$F:$F,0),3),""),"")</f>
        <v/>
      </c>
      <c r="D165" s="85" t="str">
        <f>IFERROR(IF(AND(SMALL('Open 2'!F:F,L165)&gt;1000,SMALL('Open 2'!F:F,L165)&lt;3000),"nt",IF(SMALL('Open 2'!F:F,L165)&gt;3000,"",SMALL('Open 2'!F:F,L165))),"")</f>
        <v/>
      </c>
      <c r="E165" s="115" t="str">
        <f>IF(D165="nt",IFERROR(SMALL('Open 2'!F:F,L165),""),IF(D165&gt;3000,"",IFERROR(SMALL('Open 2'!F:F,L165),"")))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2'!$A:$F,MATCH('Open 2 Results'!$E166,'Open 2'!$F:$F,0),1)&gt;0,INDEX('Open 2'!$A:$F,MATCH('Open 2 Results'!$E166,'Open 2'!$F:$F,0),1),""),"")</f>
        <v/>
      </c>
      <c r="B166" s="84" t="str">
        <f>IFERROR(IF(INDEX('Open 2'!$A:$F,MATCH('Open 2 Results'!$E166,'Open 2'!$F:$F,0),2)&gt;0,INDEX('Open 2'!$A:$F,MATCH('Open 2 Results'!$E166,'Open 2'!$F:$F,0),2),""),"")</f>
        <v/>
      </c>
      <c r="C166" s="84" t="str">
        <f>IFERROR(IF(INDEX('Open 2'!$A:$F,MATCH('Open 2 Results'!$E166,'Open 2'!$F:$F,0),3)&gt;0,INDEX('Open 2'!$A:$F,MATCH('Open 2 Results'!$E166,'Open 2'!$F:$F,0),3),""),"")</f>
        <v/>
      </c>
      <c r="D166" s="85" t="str">
        <f>IFERROR(IF(AND(SMALL('Open 2'!F:F,L166)&gt;1000,SMALL('Open 2'!F:F,L166)&lt;3000),"nt",IF(SMALL('Open 2'!F:F,L166)&gt;3000,"",SMALL('Open 2'!F:F,L166))),"")</f>
        <v/>
      </c>
      <c r="E166" s="115" t="str">
        <f>IF(D166="nt",IFERROR(SMALL('Open 2'!F:F,L166),""),IF(D166&gt;3000,"",IFERROR(SMALL('Open 2'!F:F,L166),"")))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2'!$A:$F,MATCH('Open 2 Results'!$E167,'Open 2'!$F:$F,0),1)&gt;0,INDEX('Open 2'!$A:$F,MATCH('Open 2 Results'!$E167,'Open 2'!$F:$F,0),1),""),"")</f>
        <v/>
      </c>
      <c r="B167" s="84" t="str">
        <f>IFERROR(IF(INDEX('Open 2'!$A:$F,MATCH('Open 2 Results'!$E167,'Open 2'!$F:$F,0),2)&gt;0,INDEX('Open 2'!$A:$F,MATCH('Open 2 Results'!$E167,'Open 2'!$F:$F,0),2),""),"")</f>
        <v/>
      </c>
      <c r="C167" s="84" t="str">
        <f>IFERROR(IF(INDEX('Open 2'!$A:$F,MATCH('Open 2 Results'!$E167,'Open 2'!$F:$F,0),3)&gt;0,INDEX('Open 2'!$A:$F,MATCH('Open 2 Results'!$E167,'Open 2'!$F:$F,0),3),""),"")</f>
        <v/>
      </c>
      <c r="D167" s="85" t="str">
        <f>IFERROR(IF(AND(SMALL('Open 2'!F:F,L167)&gt;1000,SMALL('Open 2'!F:F,L167)&lt;3000),"nt",IF(SMALL('Open 2'!F:F,L167)&gt;3000,"",SMALL('Open 2'!F:F,L167))),"")</f>
        <v/>
      </c>
      <c r="E167" s="115" t="str">
        <f>IF(D167="nt",IFERROR(SMALL('Open 2'!F:F,L167),""),IF(D167&gt;3000,"",IFERROR(SMALL('Open 2'!F:F,L167),"")))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2'!$A:$F,MATCH('Open 2 Results'!$E168,'Open 2'!$F:$F,0),1)&gt;0,INDEX('Open 2'!$A:$F,MATCH('Open 2 Results'!$E168,'Open 2'!$F:$F,0),1),""),"")</f>
        <v/>
      </c>
      <c r="B168" s="84" t="str">
        <f>IFERROR(IF(INDEX('Open 2'!$A:$F,MATCH('Open 2 Results'!$E168,'Open 2'!$F:$F,0),2)&gt;0,INDEX('Open 2'!$A:$F,MATCH('Open 2 Results'!$E168,'Open 2'!$F:$F,0),2),""),"")</f>
        <v/>
      </c>
      <c r="C168" s="84" t="str">
        <f>IFERROR(IF(INDEX('Open 2'!$A:$F,MATCH('Open 2 Results'!$E168,'Open 2'!$F:$F,0),3)&gt;0,INDEX('Open 2'!$A:$F,MATCH('Open 2 Results'!$E168,'Open 2'!$F:$F,0),3),""),"")</f>
        <v/>
      </c>
      <c r="D168" s="85" t="str">
        <f>IFERROR(IF(AND(SMALL('Open 2'!F:F,L168)&gt;1000,SMALL('Open 2'!F:F,L168)&lt;3000),"nt",IF(SMALL('Open 2'!F:F,L168)&gt;3000,"",SMALL('Open 2'!F:F,L168))),"")</f>
        <v/>
      </c>
      <c r="E168" s="115" t="str">
        <f>IF(D168="nt",IFERROR(SMALL('Open 2'!F:F,L168),""),IF(D168&gt;3000,"",IFERROR(SMALL('Open 2'!F:F,L168),"")))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2'!$A:$F,MATCH('Open 2 Results'!$E169,'Open 2'!$F:$F,0),1)&gt;0,INDEX('Open 2'!$A:$F,MATCH('Open 2 Results'!$E169,'Open 2'!$F:$F,0),1),""),"")</f>
        <v/>
      </c>
      <c r="B169" s="84" t="str">
        <f>IFERROR(IF(INDEX('Open 2'!$A:$F,MATCH('Open 2 Results'!$E169,'Open 2'!$F:$F,0),2)&gt;0,INDEX('Open 2'!$A:$F,MATCH('Open 2 Results'!$E169,'Open 2'!$F:$F,0),2),""),"")</f>
        <v/>
      </c>
      <c r="C169" s="84" t="str">
        <f>IFERROR(IF(INDEX('Open 2'!$A:$F,MATCH('Open 2 Results'!$E169,'Open 2'!$F:$F,0),3)&gt;0,INDEX('Open 2'!$A:$F,MATCH('Open 2 Results'!$E169,'Open 2'!$F:$F,0),3),""),"")</f>
        <v/>
      </c>
      <c r="D169" s="85" t="str">
        <f>IFERROR(IF(AND(SMALL('Open 2'!F:F,L169)&gt;1000,SMALL('Open 2'!F:F,L169)&lt;3000),"nt",IF(SMALL('Open 2'!F:F,L169)&gt;3000,"",SMALL('Open 2'!F:F,L169))),"")</f>
        <v/>
      </c>
      <c r="E169" s="115" t="str">
        <f>IF(D169="nt",IFERROR(SMALL('Open 2'!F:F,L169),""),IF(D169&gt;3000,"",IFERROR(SMALL('Open 2'!F:F,L169),"")))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2'!$A:$F,MATCH('Open 2 Results'!$E170,'Open 2'!$F:$F,0),1)&gt;0,INDEX('Open 2'!$A:$F,MATCH('Open 2 Results'!$E170,'Open 2'!$F:$F,0),1),""),"")</f>
        <v/>
      </c>
      <c r="B170" s="84" t="str">
        <f>IFERROR(IF(INDEX('Open 2'!$A:$F,MATCH('Open 2 Results'!$E170,'Open 2'!$F:$F,0),2)&gt;0,INDEX('Open 2'!$A:$F,MATCH('Open 2 Results'!$E170,'Open 2'!$F:$F,0),2),""),"")</f>
        <v/>
      </c>
      <c r="C170" s="84" t="str">
        <f>IFERROR(IF(INDEX('Open 2'!$A:$F,MATCH('Open 2 Results'!$E170,'Open 2'!$F:$F,0),3)&gt;0,INDEX('Open 2'!$A:$F,MATCH('Open 2 Results'!$E170,'Open 2'!$F:$F,0),3),""),"")</f>
        <v/>
      </c>
      <c r="D170" s="85" t="str">
        <f>IFERROR(IF(AND(SMALL('Open 2'!F:F,L170)&gt;1000,SMALL('Open 2'!F:F,L170)&lt;3000),"nt",IF(SMALL('Open 2'!F:F,L170)&gt;3000,"",SMALL('Open 2'!F:F,L170))),"")</f>
        <v/>
      </c>
      <c r="E170" s="115" t="str">
        <f>IF(D170="nt",IFERROR(SMALL('Open 2'!F:F,L170),""),IF(D170&gt;3000,"",IFERROR(SMALL('Open 2'!F:F,L170),"")))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2'!$A:$F,MATCH('Open 2 Results'!$E171,'Open 2'!$F:$F,0),1)&gt;0,INDEX('Open 2'!$A:$F,MATCH('Open 2 Results'!$E171,'Open 2'!$F:$F,0),1),""),"")</f>
        <v/>
      </c>
      <c r="B171" s="84" t="str">
        <f>IFERROR(IF(INDEX('Open 2'!$A:$F,MATCH('Open 2 Results'!$E171,'Open 2'!$F:$F,0),2)&gt;0,INDEX('Open 2'!$A:$F,MATCH('Open 2 Results'!$E171,'Open 2'!$F:$F,0),2),""),"")</f>
        <v/>
      </c>
      <c r="C171" s="84" t="str">
        <f>IFERROR(IF(INDEX('Open 2'!$A:$F,MATCH('Open 2 Results'!$E171,'Open 2'!$F:$F,0),3)&gt;0,INDEX('Open 2'!$A:$F,MATCH('Open 2 Results'!$E171,'Open 2'!$F:$F,0),3),""),"")</f>
        <v/>
      </c>
      <c r="D171" s="85" t="str">
        <f>IFERROR(IF(AND(SMALL('Open 2'!F:F,L171)&gt;1000,SMALL('Open 2'!F:F,L171)&lt;3000),"nt",IF(SMALL('Open 2'!F:F,L171)&gt;3000,"",SMALL('Open 2'!F:F,L171))),"")</f>
        <v/>
      </c>
      <c r="E171" s="115" t="str">
        <f>IF(D171="nt",IFERROR(SMALL('Open 2'!F:F,L171),""),IF(D171&gt;3000,"",IFERROR(SMALL('Open 2'!F:F,L171),"")))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2'!$A:$F,MATCH('Open 2 Results'!$E172,'Open 2'!$F:$F,0),1)&gt;0,INDEX('Open 2'!$A:$F,MATCH('Open 2 Results'!$E172,'Open 2'!$F:$F,0),1),""),"")</f>
        <v/>
      </c>
      <c r="B172" s="84" t="str">
        <f>IFERROR(IF(INDEX('Open 2'!$A:$F,MATCH('Open 2 Results'!$E172,'Open 2'!$F:$F,0),2)&gt;0,INDEX('Open 2'!$A:$F,MATCH('Open 2 Results'!$E172,'Open 2'!$F:$F,0),2),""),"")</f>
        <v/>
      </c>
      <c r="C172" s="84" t="str">
        <f>IFERROR(IF(INDEX('Open 2'!$A:$F,MATCH('Open 2 Results'!$E172,'Open 2'!$F:$F,0),3)&gt;0,INDEX('Open 2'!$A:$F,MATCH('Open 2 Results'!$E172,'Open 2'!$F:$F,0),3),""),"")</f>
        <v/>
      </c>
      <c r="D172" s="85" t="str">
        <f>IFERROR(IF(AND(SMALL('Open 2'!F:F,L172)&gt;1000,SMALL('Open 2'!F:F,L172)&lt;3000),"nt",IF(SMALL('Open 2'!F:F,L172)&gt;3000,"",SMALL('Open 2'!F:F,L172))),"")</f>
        <v/>
      </c>
      <c r="E172" s="115" t="str">
        <f>IF(D172="nt",IFERROR(SMALL('Open 2'!F:F,L172),""),IF(D172&gt;3000,"",IFERROR(SMALL('Open 2'!F:F,L172),"")))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2'!$A:$F,MATCH('Open 2 Results'!$E173,'Open 2'!$F:$F,0),1)&gt;0,INDEX('Open 2'!$A:$F,MATCH('Open 2 Results'!$E173,'Open 2'!$F:$F,0),1),""),"")</f>
        <v/>
      </c>
      <c r="B173" s="84" t="str">
        <f>IFERROR(IF(INDEX('Open 2'!$A:$F,MATCH('Open 2 Results'!$E173,'Open 2'!$F:$F,0),2)&gt;0,INDEX('Open 2'!$A:$F,MATCH('Open 2 Results'!$E173,'Open 2'!$F:$F,0),2),""),"")</f>
        <v/>
      </c>
      <c r="C173" s="84" t="str">
        <f>IFERROR(IF(INDEX('Open 2'!$A:$F,MATCH('Open 2 Results'!$E173,'Open 2'!$F:$F,0),3)&gt;0,INDEX('Open 2'!$A:$F,MATCH('Open 2 Results'!$E173,'Open 2'!$F:$F,0),3),""),"")</f>
        <v/>
      </c>
      <c r="D173" s="85" t="str">
        <f>IFERROR(IF(AND(SMALL('Open 2'!F:F,L173)&gt;1000,SMALL('Open 2'!F:F,L173)&lt;3000),"nt",IF(SMALL('Open 2'!F:F,L173)&gt;3000,"",SMALL('Open 2'!F:F,L173))),"")</f>
        <v/>
      </c>
      <c r="E173" s="115" t="str">
        <f>IF(D173="nt",IFERROR(SMALL('Open 2'!F:F,L173),""),IF(D173&gt;3000,"",IFERROR(SMALL('Open 2'!F:F,L173),"")))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2'!$A:$F,MATCH('Open 2 Results'!$E174,'Open 2'!$F:$F,0),1)&gt;0,INDEX('Open 2'!$A:$F,MATCH('Open 2 Results'!$E174,'Open 2'!$F:$F,0),1),""),"")</f>
        <v/>
      </c>
      <c r="B174" s="84" t="str">
        <f>IFERROR(IF(INDEX('Open 2'!$A:$F,MATCH('Open 2 Results'!$E174,'Open 2'!$F:$F,0),2)&gt;0,INDEX('Open 2'!$A:$F,MATCH('Open 2 Results'!$E174,'Open 2'!$F:$F,0),2),""),"")</f>
        <v/>
      </c>
      <c r="C174" s="84" t="str">
        <f>IFERROR(IF(INDEX('Open 2'!$A:$F,MATCH('Open 2 Results'!$E174,'Open 2'!$F:$F,0),3)&gt;0,INDEX('Open 2'!$A:$F,MATCH('Open 2 Results'!$E174,'Open 2'!$F:$F,0),3),""),"")</f>
        <v/>
      </c>
      <c r="D174" s="85" t="str">
        <f>IFERROR(IF(AND(SMALL('Open 2'!F:F,L174)&gt;1000,SMALL('Open 2'!F:F,L174)&lt;3000),"nt",IF(SMALL('Open 2'!F:F,L174)&gt;3000,"",SMALL('Open 2'!F:F,L174))),"")</f>
        <v/>
      </c>
      <c r="E174" s="115" t="str">
        <f>IF(D174="nt",IFERROR(SMALL('Open 2'!F:F,L174),""),IF(D174&gt;3000,"",IFERROR(SMALL('Open 2'!F:F,L174),"")))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2'!$A:$F,MATCH('Open 2 Results'!$E175,'Open 2'!$F:$F,0),1)&gt;0,INDEX('Open 2'!$A:$F,MATCH('Open 2 Results'!$E175,'Open 2'!$F:$F,0),1),""),"")</f>
        <v/>
      </c>
      <c r="B175" s="84" t="str">
        <f>IFERROR(IF(INDEX('Open 2'!$A:$F,MATCH('Open 2 Results'!$E175,'Open 2'!$F:$F,0),2)&gt;0,INDEX('Open 2'!$A:$F,MATCH('Open 2 Results'!$E175,'Open 2'!$F:$F,0),2),""),"")</f>
        <v/>
      </c>
      <c r="C175" s="84" t="str">
        <f>IFERROR(IF(INDEX('Open 2'!$A:$F,MATCH('Open 2 Results'!$E175,'Open 2'!$F:$F,0),3)&gt;0,INDEX('Open 2'!$A:$F,MATCH('Open 2 Results'!$E175,'Open 2'!$F:$F,0),3),""),"")</f>
        <v/>
      </c>
      <c r="D175" s="85" t="str">
        <f>IFERROR(IF(AND(SMALL('Open 2'!F:F,L175)&gt;1000,SMALL('Open 2'!F:F,L175)&lt;3000),"nt",IF(SMALL('Open 2'!F:F,L175)&gt;3000,"",SMALL('Open 2'!F:F,L175))),"")</f>
        <v/>
      </c>
      <c r="E175" s="115" t="str">
        <f>IF(D175="nt",IFERROR(SMALL('Open 2'!F:F,L175),""),IF(D175&gt;3000,"",IFERROR(SMALL('Open 2'!F:F,L175),"")))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2'!$A:$F,MATCH('Open 2 Results'!$E176,'Open 2'!$F:$F,0),1)&gt;0,INDEX('Open 2'!$A:$F,MATCH('Open 2 Results'!$E176,'Open 2'!$F:$F,0),1),""),"")</f>
        <v/>
      </c>
      <c r="B176" s="84" t="str">
        <f>IFERROR(IF(INDEX('Open 2'!$A:$F,MATCH('Open 2 Results'!$E176,'Open 2'!$F:$F,0),2)&gt;0,INDEX('Open 2'!$A:$F,MATCH('Open 2 Results'!$E176,'Open 2'!$F:$F,0),2),""),"")</f>
        <v/>
      </c>
      <c r="C176" s="84" t="str">
        <f>IFERROR(IF(INDEX('Open 2'!$A:$F,MATCH('Open 2 Results'!$E176,'Open 2'!$F:$F,0),3)&gt;0,INDEX('Open 2'!$A:$F,MATCH('Open 2 Results'!$E176,'Open 2'!$F:$F,0),3),""),"")</f>
        <v/>
      </c>
      <c r="D176" s="85" t="str">
        <f>IFERROR(IF(AND(SMALL('Open 2'!F:F,L176)&gt;1000,SMALL('Open 2'!F:F,L176)&lt;3000),"nt",IF(SMALL('Open 2'!F:F,L176)&gt;3000,"",SMALL('Open 2'!F:F,L176))),"")</f>
        <v/>
      </c>
      <c r="E176" s="115" t="str">
        <f>IF(D176="nt",IFERROR(SMALL('Open 2'!F:F,L176),""),IF(D176&gt;3000,"",IFERROR(SMALL('Open 2'!F:F,L176),"")))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2'!$A:$F,MATCH('Open 2 Results'!$E177,'Open 2'!$F:$F,0),1)&gt;0,INDEX('Open 2'!$A:$F,MATCH('Open 2 Results'!$E177,'Open 2'!$F:$F,0),1),""),"")</f>
        <v/>
      </c>
      <c r="B177" s="84" t="str">
        <f>IFERROR(IF(INDEX('Open 2'!$A:$F,MATCH('Open 2 Results'!$E177,'Open 2'!$F:$F,0),2)&gt;0,INDEX('Open 2'!$A:$F,MATCH('Open 2 Results'!$E177,'Open 2'!$F:$F,0),2),""),"")</f>
        <v/>
      </c>
      <c r="C177" s="84" t="str">
        <f>IFERROR(IF(INDEX('Open 2'!$A:$F,MATCH('Open 2 Results'!$E177,'Open 2'!$F:$F,0),3)&gt;0,INDEX('Open 2'!$A:$F,MATCH('Open 2 Results'!$E177,'Open 2'!$F:$F,0),3),""),"")</f>
        <v/>
      </c>
      <c r="D177" s="85" t="str">
        <f>IFERROR(IF(AND(SMALL('Open 2'!F:F,L177)&gt;1000,SMALL('Open 2'!F:F,L177)&lt;3000),"nt",IF(SMALL('Open 2'!F:F,L177)&gt;3000,"",SMALL('Open 2'!F:F,L177))),"")</f>
        <v/>
      </c>
      <c r="E177" s="115" t="str">
        <f>IF(D177="nt",IFERROR(SMALL('Open 2'!F:F,L177),""),IF(D177&gt;3000,"",IFERROR(SMALL('Open 2'!F:F,L177),"")))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2'!$A:$F,MATCH('Open 2 Results'!$E178,'Open 2'!$F:$F,0),1)&gt;0,INDEX('Open 2'!$A:$F,MATCH('Open 2 Results'!$E178,'Open 2'!$F:$F,0),1),""),"")</f>
        <v/>
      </c>
      <c r="B178" s="84" t="str">
        <f>IFERROR(IF(INDEX('Open 2'!$A:$F,MATCH('Open 2 Results'!$E178,'Open 2'!$F:$F,0),2)&gt;0,INDEX('Open 2'!$A:$F,MATCH('Open 2 Results'!$E178,'Open 2'!$F:$F,0),2),""),"")</f>
        <v/>
      </c>
      <c r="C178" s="84" t="str">
        <f>IFERROR(IF(INDEX('Open 2'!$A:$F,MATCH('Open 2 Results'!$E178,'Open 2'!$F:$F,0),3)&gt;0,INDEX('Open 2'!$A:$F,MATCH('Open 2 Results'!$E178,'Open 2'!$F:$F,0),3),""),"")</f>
        <v/>
      </c>
      <c r="D178" s="85" t="str">
        <f>IFERROR(IF(AND(SMALL('Open 2'!F:F,L178)&gt;1000,SMALL('Open 2'!F:F,L178)&lt;3000),"nt",IF(SMALL('Open 2'!F:F,L178)&gt;3000,"",SMALL('Open 2'!F:F,L178))),"")</f>
        <v/>
      </c>
      <c r="E178" s="115" t="str">
        <f>IF(D178="nt",IFERROR(SMALL('Open 2'!F:F,L178),""),IF(D178&gt;3000,"",IFERROR(SMALL('Open 2'!F:F,L178),"")))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2'!$A:$F,MATCH('Open 2 Results'!$E179,'Open 2'!$F:$F,0),1)&gt;0,INDEX('Open 2'!$A:$F,MATCH('Open 2 Results'!$E179,'Open 2'!$F:$F,0),1),""),"")</f>
        <v/>
      </c>
      <c r="B179" s="84" t="str">
        <f>IFERROR(IF(INDEX('Open 2'!$A:$F,MATCH('Open 2 Results'!$E179,'Open 2'!$F:$F,0),2)&gt;0,INDEX('Open 2'!$A:$F,MATCH('Open 2 Results'!$E179,'Open 2'!$F:$F,0),2),""),"")</f>
        <v/>
      </c>
      <c r="C179" s="84" t="str">
        <f>IFERROR(IF(INDEX('Open 2'!$A:$F,MATCH('Open 2 Results'!$E179,'Open 2'!$F:$F,0),3)&gt;0,INDEX('Open 2'!$A:$F,MATCH('Open 2 Results'!$E179,'Open 2'!$F:$F,0),3),""),"")</f>
        <v/>
      </c>
      <c r="D179" s="85" t="str">
        <f>IFERROR(IF(AND(SMALL('Open 2'!F:F,L179)&gt;1000,SMALL('Open 2'!F:F,L179)&lt;3000),"nt",IF(SMALL('Open 2'!F:F,L179)&gt;3000,"",SMALL('Open 2'!F:F,L179))),"")</f>
        <v/>
      </c>
      <c r="E179" s="115" t="str">
        <f>IF(D179="nt",IFERROR(SMALL('Open 2'!F:F,L179),""),IF(D179&gt;3000,"",IFERROR(SMALL('Open 2'!F:F,L179),"")))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2'!$A:$F,MATCH('Open 2 Results'!$E180,'Open 2'!$F:$F,0),1)&gt;0,INDEX('Open 2'!$A:$F,MATCH('Open 2 Results'!$E180,'Open 2'!$F:$F,0),1),""),"")</f>
        <v/>
      </c>
      <c r="B180" s="84" t="str">
        <f>IFERROR(IF(INDEX('Open 2'!$A:$F,MATCH('Open 2 Results'!$E180,'Open 2'!$F:$F,0),2)&gt;0,INDEX('Open 2'!$A:$F,MATCH('Open 2 Results'!$E180,'Open 2'!$F:$F,0),2),""),"")</f>
        <v/>
      </c>
      <c r="C180" s="84" t="str">
        <f>IFERROR(IF(INDEX('Open 2'!$A:$F,MATCH('Open 2 Results'!$E180,'Open 2'!$F:$F,0),3)&gt;0,INDEX('Open 2'!$A:$F,MATCH('Open 2 Results'!$E180,'Open 2'!$F:$F,0),3),""),"")</f>
        <v/>
      </c>
      <c r="D180" s="85" t="str">
        <f>IFERROR(IF(AND(SMALL('Open 2'!F:F,L180)&gt;1000,SMALL('Open 2'!F:F,L180)&lt;3000),"nt",IF(SMALL('Open 2'!F:F,L180)&gt;3000,"",SMALL('Open 2'!F:F,L180))),"")</f>
        <v/>
      </c>
      <c r="E180" s="115" t="str">
        <f>IF(D180="nt",IFERROR(SMALL('Open 2'!F:F,L180),""),IF(D180&gt;3000,"",IFERROR(SMALL('Open 2'!F:F,L180),"")))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2'!$A:$F,MATCH('Open 2 Results'!$E181,'Open 2'!$F:$F,0),1)&gt;0,INDEX('Open 2'!$A:$F,MATCH('Open 2 Results'!$E181,'Open 2'!$F:$F,0),1),""),"")</f>
        <v/>
      </c>
      <c r="B181" s="84" t="str">
        <f>IFERROR(IF(INDEX('Open 2'!$A:$F,MATCH('Open 2 Results'!$E181,'Open 2'!$F:$F,0),2)&gt;0,INDEX('Open 2'!$A:$F,MATCH('Open 2 Results'!$E181,'Open 2'!$F:$F,0),2),""),"")</f>
        <v/>
      </c>
      <c r="C181" s="84" t="str">
        <f>IFERROR(IF(INDEX('Open 2'!$A:$F,MATCH('Open 2 Results'!$E181,'Open 2'!$F:$F,0),3)&gt;0,INDEX('Open 2'!$A:$F,MATCH('Open 2 Results'!$E181,'Open 2'!$F:$F,0),3),""),"")</f>
        <v/>
      </c>
      <c r="D181" s="85" t="str">
        <f>IFERROR(IF(AND(SMALL('Open 2'!F:F,L181)&gt;1000,SMALL('Open 2'!F:F,L181)&lt;3000),"nt",IF(SMALL('Open 2'!F:F,L181)&gt;3000,"",SMALL('Open 2'!F:F,L181))),"")</f>
        <v/>
      </c>
      <c r="E181" s="115" t="str">
        <f>IF(D181="nt",IFERROR(SMALL('Open 2'!F:F,L181),""),IF(D181&gt;3000,"",IFERROR(SMALL('Open 2'!F:F,L181),"")))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2'!$A:$F,MATCH('Open 2 Results'!$E182,'Open 2'!$F:$F,0),1)&gt;0,INDEX('Open 2'!$A:$F,MATCH('Open 2 Results'!$E182,'Open 2'!$F:$F,0),1),""),"")</f>
        <v/>
      </c>
      <c r="B182" s="84" t="str">
        <f>IFERROR(IF(INDEX('Open 2'!$A:$F,MATCH('Open 2 Results'!$E182,'Open 2'!$F:$F,0),2)&gt;0,INDEX('Open 2'!$A:$F,MATCH('Open 2 Results'!$E182,'Open 2'!$F:$F,0),2),""),"")</f>
        <v/>
      </c>
      <c r="C182" s="84" t="str">
        <f>IFERROR(IF(INDEX('Open 2'!$A:$F,MATCH('Open 2 Results'!$E182,'Open 2'!$F:$F,0),3)&gt;0,INDEX('Open 2'!$A:$F,MATCH('Open 2 Results'!$E182,'Open 2'!$F:$F,0),3),""),"")</f>
        <v/>
      </c>
      <c r="D182" s="85" t="str">
        <f>IFERROR(IF(AND(SMALL('Open 2'!F:F,L182)&gt;1000,SMALL('Open 2'!F:F,L182)&lt;3000),"nt",IF(SMALL('Open 2'!F:F,L182)&gt;3000,"",SMALL('Open 2'!F:F,L182))),"")</f>
        <v/>
      </c>
      <c r="E182" s="115" t="str">
        <f>IF(D182="nt",IFERROR(SMALL('Open 2'!F:F,L182),""),IF(D182&gt;3000,"",IFERROR(SMALL('Open 2'!F:F,L182),"")))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2'!$A:$F,MATCH('Open 2 Results'!$E183,'Open 2'!$F:$F,0),1)&gt;0,INDEX('Open 2'!$A:$F,MATCH('Open 2 Results'!$E183,'Open 2'!$F:$F,0),1),""),"")</f>
        <v/>
      </c>
      <c r="B183" s="84" t="str">
        <f>IFERROR(IF(INDEX('Open 2'!$A:$F,MATCH('Open 2 Results'!$E183,'Open 2'!$F:$F,0),2)&gt;0,INDEX('Open 2'!$A:$F,MATCH('Open 2 Results'!$E183,'Open 2'!$F:$F,0),2),""),"")</f>
        <v/>
      </c>
      <c r="C183" s="84" t="str">
        <f>IFERROR(IF(INDEX('Open 2'!$A:$F,MATCH('Open 2 Results'!$E183,'Open 2'!$F:$F,0),3)&gt;0,INDEX('Open 2'!$A:$F,MATCH('Open 2 Results'!$E183,'Open 2'!$F:$F,0),3),""),"")</f>
        <v/>
      </c>
      <c r="D183" s="85" t="str">
        <f>IFERROR(IF(AND(SMALL('Open 2'!F:F,L183)&gt;1000,SMALL('Open 2'!F:F,L183)&lt;3000),"nt",IF(SMALL('Open 2'!F:F,L183)&gt;3000,"",SMALL('Open 2'!F:F,L183))),"")</f>
        <v/>
      </c>
      <c r="E183" s="115" t="str">
        <f>IF(D183="nt",IFERROR(SMALL('Open 2'!F:F,L183),""),IF(D183&gt;3000,"",IFERROR(SMALL('Open 2'!F:F,L183),"")))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2'!$A:$F,MATCH('Open 2 Results'!$E184,'Open 2'!$F:$F,0),1)&gt;0,INDEX('Open 2'!$A:$F,MATCH('Open 2 Results'!$E184,'Open 2'!$F:$F,0),1),""),"")</f>
        <v/>
      </c>
      <c r="B184" s="84" t="str">
        <f>IFERROR(IF(INDEX('Open 2'!$A:$F,MATCH('Open 2 Results'!$E184,'Open 2'!$F:$F,0),2)&gt;0,INDEX('Open 2'!$A:$F,MATCH('Open 2 Results'!$E184,'Open 2'!$F:$F,0),2),""),"")</f>
        <v/>
      </c>
      <c r="C184" s="84" t="str">
        <f>IFERROR(IF(INDEX('Open 2'!$A:$F,MATCH('Open 2 Results'!$E184,'Open 2'!$F:$F,0),3)&gt;0,INDEX('Open 2'!$A:$F,MATCH('Open 2 Results'!$E184,'Open 2'!$F:$F,0),3),""),"")</f>
        <v/>
      </c>
      <c r="D184" s="85" t="str">
        <f>IFERROR(IF(AND(SMALL('Open 2'!F:F,L184)&gt;1000,SMALL('Open 2'!F:F,L184)&lt;3000),"nt",IF(SMALL('Open 2'!F:F,L184)&gt;3000,"",SMALL('Open 2'!F:F,L184))),"")</f>
        <v/>
      </c>
      <c r="E184" s="115" t="str">
        <f>IF(D184="nt",IFERROR(SMALL('Open 2'!F:F,L184),""),IF(D184&gt;3000,"",IFERROR(SMALL('Open 2'!F:F,L184),"")))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2'!$A:$F,MATCH('Open 2 Results'!$E185,'Open 2'!$F:$F,0),1)&gt;0,INDEX('Open 2'!$A:$F,MATCH('Open 2 Results'!$E185,'Open 2'!$F:$F,0),1),""),"")</f>
        <v/>
      </c>
      <c r="B185" s="84" t="str">
        <f>IFERROR(IF(INDEX('Open 2'!$A:$F,MATCH('Open 2 Results'!$E185,'Open 2'!$F:$F,0),2)&gt;0,INDEX('Open 2'!$A:$F,MATCH('Open 2 Results'!$E185,'Open 2'!$F:$F,0),2),""),"")</f>
        <v/>
      </c>
      <c r="C185" s="84" t="str">
        <f>IFERROR(IF(INDEX('Open 2'!$A:$F,MATCH('Open 2 Results'!$E185,'Open 2'!$F:$F,0),3)&gt;0,INDEX('Open 2'!$A:$F,MATCH('Open 2 Results'!$E185,'Open 2'!$F:$F,0),3),""),"")</f>
        <v/>
      </c>
      <c r="D185" s="85" t="str">
        <f>IFERROR(IF(AND(SMALL('Open 2'!F:F,L185)&gt;1000,SMALL('Open 2'!F:F,L185)&lt;3000),"nt",IF(SMALL('Open 2'!F:F,L185)&gt;3000,"",SMALL('Open 2'!F:F,L185))),"")</f>
        <v/>
      </c>
      <c r="E185" s="115" t="str">
        <f>IF(D185="nt",IFERROR(SMALL('Open 2'!F:F,L185),""),IF(D185&gt;3000,"",IFERROR(SMALL('Open 2'!F:F,L185),"")))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2'!$A:$F,MATCH('Open 2 Results'!$E186,'Open 2'!$F:$F,0),1)&gt;0,INDEX('Open 2'!$A:$F,MATCH('Open 2 Results'!$E186,'Open 2'!$F:$F,0),1),""),"")</f>
        <v/>
      </c>
      <c r="B186" s="84" t="str">
        <f>IFERROR(IF(INDEX('Open 2'!$A:$F,MATCH('Open 2 Results'!$E186,'Open 2'!$F:$F,0),2)&gt;0,INDEX('Open 2'!$A:$F,MATCH('Open 2 Results'!$E186,'Open 2'!$F:$F,0),2),""),"")</f>
        <v/>
      </c>
      <c r="C186" s="84" t="str">
        <f>IFERROR(IF(INDEX('Open 2'!$A:$F,MATCH('Open 2 Results'!$E186,'Open 2'!$F:$F,0),3)&gt;0,INDEX('Open 2'!$A:$F,MATCH('Open 2 Results'!$E186,'Open 2'!$F:$F,0),3),""),"")</f>
        <v/>
      </c>
      <c r="D186" s="85" t="str">
        <f>IFERROR(IF(AND(SMALL('Open 2'!F:F,L186)&gt;1000,SMALL('Open 2'!F:F,L186)&lt;3000),"nt",IF(SMALL('Open 2'!F:F,L186)&gt;3000,"",SMALL('Open 2'!F:F,L186))),"")</f>
        <v/>
      </c>
      <c r="E186" s="115" t="str">
        <f>IF(D186="nt",IFERROR(SMALL('Open 2'!F:F,L186),""),IF(D186&gt;3000,"",IFERROR(SMALL('Open 2'!F:F,L186),"")))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2'!$A:$F,MATCH('Open 2 Results'!$E187,'Open 2'!$F:$F,0),1)&gt;0,INDEX('Open 2'!$A:$F,MATCH('Open 2 Results'!$E187,'Open 2'!$F:$F,0),1),""),"")</f>
        <v/>
      </c>
      <c r="B187" s="84" t="str">
        <f>IFERROR(IF(INDEX('Open 2'!$A:$F,MATCH('Open 2 Results'!$E187,'Open 2'!$F:$F,0),2)&gt;0,INDEX('Open 2'!$A:$F,MATCH('Open 2 Results'!$E187,'Open 2'!$F:$F,0),2),""),"")</f>
        <v/>
      </c>
      <c r="C187" s="84" t="str">
        <f>IFERROR(IF(INDEX('Open 2'!$A:$F,MATCH('Open 2 Results'!$E187,'Open 2'!$F:$F,0),3)&gt;0,INDEX('Open 2'!$A:$F,MATCH('Open 2 Results'!$E187,'Open 2'!$F:$F,0),3),""),"")</f>
        <v/>
      </c>
      <c r="D187" s="85" t="str">
        <f>IFERROR(IF(AND(SMALL('Open 2'!F:F,L187)&gt;1000,SMALL('Open 2'!F:F,L187)&lt;3000),"nt",IF(SMALL('Open 2'!F:F,L187)&gt;3000,"",SMALL('Open 2'!F:F,L187))),"")</f>
        <v/>
      </c>
      <c r="E187" s="115" t="str">
        <f>IF(D187="nt",IFERROR(SMALL('Open 2'!F:F,L187),""),IF(D187&gt;3000,"",IFERROR(SMALL('Open 2'!F:F,L187),"")))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2'!$A:$F,MATCH('Open 2 Results'!$E188,'Open 2'!$F:$F,0),1)&gt;0,INDEX('Open 2'!$A:$F,MATCH('Open 2 Results'!$E188,'Open 2'!$F:$F,0),1),""),"")</f>
        <v/>
      </c>
      <c r="B188" s="84" t="str">
        <f>IFERROR(IF(INDEX('Open 2'!$A:$F,MATCH('Open 2 Results'!$E188,'Open 2'!$F:$F,0),2)&gt;0,INDEX('Open 2'!$A:$F,MATCH('Open 2 Results'!$E188,'Open 2'!$F:$F,0),2),""),"")</f>
        <v/>
      </c>
      <c r="C188" s="84" t="str">
        <f>IFERROR(IF(INDEX('Open 2'!$A:$F,MATCH('Open 2 Results'!$E188,'Open 2'!$F:$F,0),3)&gt;0,INDEX('Open 2'!$A:$F,MATCH('Open 2 Results'!$E188,'Open 2'!$F:$F,0),3),""),"")</f>
        <v/>
      </c>
      <c r="D188" s="85" t="str">
        <f>IFERROR(IF(AND(SMALL('Open 2'!F:F,L188)&gt;1000,SMALL('Open 2'!F:F,L188)&lt;3000),"nt",IF(SMALL('Open 2'!F:F,L188)&gt;3000,"",SMALL('Open 2'!F:F,L188))),"")</f>
        <v/>
      </c>
      <c r="E188" s="115" t="str">
        <f>IF(D188="nt",IFERROR(SMALL('Open 2'!F:F,L188),""),IF(D188&gt;3000,"",IFERROR(SMALL('Open 2'!F:F,L188),"")))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2'!$A:$F,MATCH('Open 2 Results'!$E189,'Open 2'!$F:$F,0),1)&gt;0,INDEX('Open 2'!$A:$F,MATCH('Open 2 Results'!$E189,'Open 2'!$F:$F,0),1),""),"")</f>
        <v/>
      </c>
      <c r="B189" s="84" t="str">
        <f>IFERROR(IF(INDEX('Open 2'!$A:$F,MATCH('Open 2 Results'!$E189,'Open 2'!$F:$F,0),2)&gt;0,INDEX('Open 2'!$A:$F,MATCH('Open 2 Results'!$E189,'Open 2'!$F:$F,0),2),""),"")</f>
        <v/>
      </c>
      <c r="C189" s="84" t="str">
        <f>IFERROR(IF(INDEX('Open 2'!$A:$F,MATCH('Open 2 Results'!$E189,'Open 2'!$F:$F,0),3)&gt;0,INDEX('Open 2'!$A:$F,MATCH('Open 2 Results'!$E189,'Open 2'!$F:$F,0),3),""),"")</f>
        <v/>
      </c>
      <c r="D189" s="85" t="str">
        <f>IFERROR(IF(AND(SMALL('Open 2'!F:F,L189)&gt;1000,SMALL('Open 2'!F:F,L189)&lt;3000),"nt",IF(SMALL('Open 2'!F:F,L189)&gt;3000,"",SMALL('Open 2'!F:F,L189))),"")</f>
        <v/>
      </c>
      <c r="E189" s="115" t="str">
        <f>IF(D189="nt",IFERROR(SMALL('Open 2'!F:F,L189),""),IF(D189&gt;3000,"",IFERROR(SMALL('Open 2'!F:F,L189),"")))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2'!$A:$F,MATCH('Open 2 Results'!$E190,'Open 2'!$F:$F,0),1)&gt;0,INDEX('Open 2'!$A:$F,MATCH('Open 2 Results'!$E190,'Open 2'!$F:$F,0),1),""),"")</f>
        <v/>
      </c>
      <c r="B190" s="84" t="str">
        <f>IFERROR(IF(INDEX('Open 2'!$A:$F,MATCH('Open 2 Results'!$E190,'Open 2'!$F:$F,0),2)&gt;0,INDEX('Open 2'!$A:$F,MATCH('Open 2 Results'!$E190,'Open 2'!$F:$F,0),2),""),"")</f>
        <v/>
      </c>
      <c r="C190" s="84" t="str">
        <f>IFERROR(IF(INDEX('Open 2'!$A:$F,MATCH('Open 2 Results'!$E190,'Open 2'!$F:$F,0),3)&gt;0,INDEX('Open 2'!$A:$F,MATCH('Open 2 Results'!$E190,'Open 2'!$F:$F,0),3),""),"")</f>
        <v/>
      </c>
      <c r="D190" s="85" t="str">
        <f>IFERROR(IF(AND(SMALL('Open 2'!F:F,L190)&gt;1000,SMALL('Open 2'!F:F,L190)&lt;3000),"nt",IF(SMALL('Open 2'!F:F,L190)&gt;3000,"",SMALL('Open 2'!F:F,L190))),"")</f>
        <v/>
      </c>
      <c r="E190" s="115" t="str">
        <f>IF(D190="nt",IFERROR(SMALL('Open 2'!F:F,L190),""),IF(D190&gt;3000,"",IFERROR(SMALL('Open 2'!F:F,L190),"")))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2'!$A:$F,MATCH('Open 2 Results'!$E191,'Open 2'!$F:$F,0),1)&gt;0,INDEX('Open 2'!$A:$F,MATCH('Open 2 Results'!$E191,'Open 2'!$F:$F,0),1),""),"")</f>
        <v/>
      </c>
      <c r="B191" s="84" t="str">
        <f>IFERROR(IF(INDEX('Open 2'!$A:$F,MATCH('Open 2 Results'!$E191,'Open 2'!$F:$F,0),2)&gt;0,INDEX('Open 2'!$A:$F,MATCH('Open 2 Results'!$E191,'Open 2'!$F:$F,0),2),""),"")</f>
        <v/>
      </c>
      <c r="C191" s="84" t="str">
        <f>IFERROR(IF(INDEX('Open 2'!$A:$F,MATCH('Open 2 Results'!$E191,'Open 2'!$F:$F,0),3)&gt;0,INDEX('Open 2'!$A:$F,MATCH('Open 2 Results'!$E191,'Open 2'!$F:$F,0),3),""),"")</f>
        <v/>
      </c>
      <c r="D191" s="85" t="str">
        <f>IFERROR(IF(AND(SMALL('Open 2'!F:F,L191)&gt;1000,SMALL('Open 2'!F:F,L191)&lt;3000),"nt",IF(SMALL('Open 2'!F:F,L191)&gt;3000,"",SMALL('Open 2'!F:F,L191))),"")</f>
        <v/>
      </c>
      <c r="E191" s="115" t="str">
        <f>IF(D191="nt",IFERROR(SMALL('Open 2'!F:F,L191),""),IF(D191&gt;3000,"",IFERROR(SMALL('Open 2'!F:F,L191),"")))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2'!$A:$F,MATCH('Open 2 Results'!$E192,'Open 2'!$F:$F,0),1)&gt;0,INDEX('Open 2'!$A:$F,MATCH('Open 2 Results'!$E192,'Open 2'!$F:$F,0),1),""),"")</f>
        <v/>
      </c>
      <c r="B192" s="84" t="str">
        <f>IFERROR(IF(INDEX('Open 2'!$A:$F,MATCH('Open 2 Results'!$E192,'Open 2'!$F:$F,0),2)&gt;0,INDEX('Open 2'!$A:$F,MATCH('Open 2 Results'!$E192,'Open 2'!$F:$F,0),2),""),"")</f>
        <v/>
      </c>
      <c r="C192" s="84" t="str">
        <f>IFERROR(IF(INDEX('Open 2'!$A:$F,MATCH('Open 2 Results'!$E192,'Open 2'!$F:$F,0),3)&gt;0,INDEX('Open 2'!$A:$F,MATCH('Open 2 Results'!$E192,'Open 2'!$F:$F,0),3),""),"")</f>
        <v/>
      </c>
      <c r="D192" s="85" t="str">
        <f>IFERROR(IF(AND(SMALL('Open 2'!F:F,L192)&gt;1000,SMALL('Open 2'!F:F,L192)&lt;3000),"nt",IF(SMALL('Open 2'!F:F,L192)&gt;3000,"",SMALL('Open 2'!F:F,L192))),"")</f>
        <v/>
      </c>
      <c r="E192" s="115" t="str">
        <f>IF(D192="nt",IFERROR(SMALL('Open 2'!F:F,L192),""),IF(D192&gt;3000,"",IFERROR(SMALL('Open 2'!F:F,L192),"")))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2'!$A:$F,MATCH('Open 2 Results'!$E193,'Open 2'!$F:$F,0),1)&gt;0,INDEX('Open 2'!$A:$F,MATCH('Open 2 Results'!$E193,'Open 2'!$F:$F,0),1),""),"")</f>
        <v/>
      </c>
      <c r="B193" s="84" t="str">
        <f>IFERROR(IF(INDEX('Open 2'!$A:$F,MATCH('Open 2 Results'!$E193,'Open 2'!$F:$F,0),2)&gt;0,INDEX('Open 2'!$A:$F,MATCH('Open 2 Results'!$E193,'Open 2'!$F:$F,0),2),""),"")</f>
        <v/>
      </c>
      <c r="C193" s="84" t="str">
        <f>IFERROR(IF(INDEX('Open 2'!$A:$F,MATCH('Open 2 Results'!$E193,'Open 2'!$F:$F,0),3)&gt;0,INDEX('Open 2'!$A:$F,MATCH('Open 2 Results'!$E193,'Open 2'!$F:$F,0),3),""),"")</f>
        <v/>
      </c>
      <c r="D193" s="85" t="str">
        <f>IFERROR(IF(AND(SMALL('Open 2'!F:F,L193)&gt;1000,SMALL('Open 2'!F:F,L193)&lt;3000),"nt",IF(SMALL('Open 2'!F:F,L193)&gt;3000,"",SMALL('Open 2'!F:F,L193))),"")</f>
        <v/>
      </c>
      <c r="E193" s="115" t="str">
        <f>IF(D193="nt",IFERROR(SMALL('Open 2'!F:F,L193),""),IF(D193&gt;3000,"",IFERROR(SMALL('Open 2'!F:F,L193),"")))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2'!$A:$F,MATCH('Open 2 Results'!$E194,'Open 2'!$F:$F,0),1)&gt;0,INDEX('Open 2'!$A:$F,MATCH('Open 2 Results'!$E194,'Open 2'!$F:$F,0),1),""),"")</f>
        <v/>
      </c>
      <c r="B194" s="84" t="str">
        <f>IFERROR(IF(INDEX('Open 2'!$A:$F,MATCH('Open 2 Results'!$E194,'Open 2'!$F:$F,0),2)&gt;0,INDEX('Open 2'!$A:$F,MATCH('Open 2 Results'!$E194,'Open 2'!$F:$F,0),2),""),"")</f>
        <v/>
      </c>
      <c r="C194" s="84" t="str">
        <f>IFERROR(IF(INDEX('Open 2'!$A:$F,MATCH('Open 2 Results'!$E194,'Open 2'!$F:$F,0),3)&gt;0,INDEX('Open 2'!$A:$F,MATCH('Open 2 Results'!$E194,'Open 2'!$F:$F,0),3),""),"")</f>
        <v/>
      </c>
      <c r="D194" s="85" t="str">
        <f>IFERROR(IF(AND(SMALL('Open 2'!F:F,L194)&gt;1000,SMALL('Open 2'!F:F,L194)&lt;3000),"nt",IF(SMALL('Open 2'!F:F,L194)&gt;3000,"",SMALL('Open 2'!F:F,L194))),"")</f>
        <v/>
      </c>
      <c r="E194" s="115" t="str">
        <f>IF(D194="nt",IFERROR(SMALL('Open 2'!F:F,L194),""),IF(D194&gt;3000,"",IFERROR(SMALL('Open 2'!F:F,L194),"")))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2'!$A:$F,MATCH('Open 2 Results'!$E195,'Open 2'!$F:$F,0),1)&gt;0,INDEX('Open 2'!$A:$F,MATCH('Open 2 Results'!$E195,'Open 2'!$F:$F,0),1),""),"")</f>
        <v/>
      </c>
      <c r="B195" s="84" t="str">
        <f>IFERROR(IF(INDEX('Open 2'!$A:$F,MATCH('Open 2 Results'!$E195,'Open 2'!$F:$F,0),2)&gt;0,INDEX('Open 2'!$A:$F,MATCH('Open 2 Results'!$E195,'Open 2'!$F:$F,0),2),""),"")</f>
        <v/>
      </c>
      <c r="C195" s="84" t="str">
        <f>IFERROR(IF(INDEX('Open 2'!$A:$F,MATCH('Open 2 Results'!$E195,'Open 2'!$F:$F,0),3)&gt;0,INDEX('Open 2'!$A:$F,MATCH('Open 2 Results'!$E195,'Open 2'!$F:$F,0),3),""),"")</f>
        <v/>
      </c>
      <c r="D195" s="85" t="str">
        <f>IFERROR(IF(AND(SMALL('Open 2'!F:F,L195)&gt;1000,SMALL('Open 2'!F:F,L195)&lt;3000),"nt",IF(SMALL('Open 2'!F:F,L195)&gt;3000,"",SMALL('Open 2'!F:F,L195))),"")</f>
        <v/>
      </c>
      <c r="E195" s="115" t="str">
        <f>IF(D195="nt",IFERROR(SMALL('Open 2'!F:F,L195),""),IF(D195&gt;3000,"",IFERROR(SMALL('Open 2'!F:F,L195),"")))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2'!$A:$F,MATCH('Open 2 Results'!$E196,'Open 2'!$F:$F,0),1)&gt;0,INDEX('Open 2'!$A:$F,MATCH('Open 2 Results'!$E196,'Open 2'!$F:$F,0),1),""),"")</f>
        <v/>
      </c>
      <c r="B196" s="84" t="str">
        <f>IFERROR(IF(INDEX('Open 2'!$A:$F,MATCH('Open 2 Results'!$E196,'Open 2'!$F:$F,0),2)&gt;0,INDEX('Open 2'!$A:$F,MATCH('Open 2 Results'!$E196,'Open 2'!$F:$F,0),2),""),"")</f>
        <v/>
      </c>
      <c r="C196" s="84" t="str">
        <f>IFERROR(IF(INDEX('Open 2'!$A:$F,MATCH('Open 2 Results'!$E196,'Open 2'!$F:$F,0),3)&gt;0,INDEX('Open 2'!$A:$F,MATCH('Open 2 Results'!$E196,'Open 2'!$F:$F,0),3),""),"")</f>
        <v/>
      </c>
      <c r="D196" s="85" t="str">
        <f>IFERROR(IF(AND(SMALL('Open 2'!F:F,L196)&gt;1000,SMALL('Open 2'!F:F,L196)&lt;3000),"nt",IF(SMALL('Open 2'!F:F,L196)&gt;3000,"",SMALL('Open 2'!F:F,L196))),"")</f>
        <v/>
      </c>
      <c r="E196" s="115" t="str">
        <f>IF(D196="nt",IFERROR(SMALL('Open 2'!F:F,L196),""),IF(D196&gt;3000,"",IFERROR(SMALL('Open 2'!F:F,L196),"")))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2'!$A:$F,MATCH('Open 2 Results'!$E197,'Open 2'!$F:$F,0),1)&gt;0,INDEX('Open 2'!$A:$F,MATCH('Open 2 Results'!$E197,'Open 2'!$F:$F,0),1),""),"")</f>
        <v/>
      </c>
      <c r="B197" s="84" t="str">
        <f>IFERROR(IF(INDEX('Open 2'!$A:$F,MATCH('Open 2 Results'!$E197,'Open 2'!$F:$F,0),2)&gt;0,INDEX('Open 2'!$A:$F,MATCH('Open 2 Results'!$E197,'Open 2'!$F:$F,0),2),""),"")</f>
        <v/>
      </c>
      <c r="C197" s="84" t="str">
        <f>IFERROR(IF(INDEX('Open 2'!$A:$F,MATCH('Open 2 Results'!$E197,'Open 2'!$F:$F,0),3)&gt;0,INDEX('Open 2'!$A:$F,MATCH('Open 2 Results'!$E197,'Open 2'!$F:$F,0),3),""),"")</f>
        <v/>
      </c>
      <c r="D197" s="85" t="str">
        <f>IFERROR(IF(AND(SMALL('Open 2'!F:F,L197)&gt;1000,SMALL('Open 2'!F:F,L197)&lt;3000),"nt",IF(SMALL('Open 2'!F:F,L197)&gt;3000,"",SMALL('Open 2'!F:F,L197))),"")</f>
        <v/>
      </c>
      <c r="E197" s="115" t="str">
        <f>IF(D197="nt",IFERROR(SMALL('Open 2'!F:F,L197),""),IF(D197&gt;3000,"",IFERROR(SMALL('Open 2'!F:F,L197),"")))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2'!$A:$F,MATCH('Open 2 Results'!$E198,'Open 2'!$F:$F,0),1)&gt;0,INDEX('Open 2'!$A:$F,MATCH('Open 2 Results'!$E198,'Open 2'!$F:$F,0),1),""),"")</f>
        <v/>
      </c>
      <c r="B198" s="84" t="str">
        <f>IFERROR(IF(INDEX('Open 2'!$A:$F,MATCH('Open 2 Results'!$E198,'Open 2'!$F:$F,0),2)&gt;0,INDEX('Open 2'!$A:$F,MATCH('Open 2 Results'!$E198,'Open 2'!$F:$F,0),2),""),"")</f>
        <v/>
      </c>
      <c r="C198" s="84" t="str">
        <f>IFERROR(IF(INDEX('Open 2'!$A:$F,MATCH('Open 2 Results'!$E198,'Open 2'!$F:$F,0),3)&gt;0,INDEX('Open 2'!$A:$F,MATCH('Open 2 Results'!$E198,'Open 2'!$F:$F,0),3),""),"")</f>
        <v/>
      </c>
      <c r="D198" s="85" t="str">
        <f>IFERROR(IF(AND(SMALL('Open 2'!F:F,L198)&gt;1000,SMALL('Open 2'!F:F,L198)&lt;3000),"nt",IF(SMALL('Open 2'!F:F,L198)&gt;3000,"",SMALL('Open 2'!F:F,L198))),"")</f>
        <v/>
      </c>
      <c r="E198" s="115" t="str">
        <f>IF(D198="nt",IFERROR(SMALL('Open 2'!F:F,L198),""),IF(D198&gt;3000,"",IFERROR(SMALL('Open 2'!F:F,L198),"")))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2'!$A:$F,MATCH('Open 2 Results'!$E199,'Open 2'!$F:$F,0),1)&gt;0,INDEX('Open 2'!$A:$F,MATCH('Open 2 Results'!$E199,'Open 2'!$F:$F,0),1),""),"")</f>
        <v/>
      </c>
      <c r="B199" s="84" t="str">
        <f>IFERROR(IF(INDEX('Open 2'!$A:$F,MATCH('Open 2 Results'!$E199,'Open 2'!$F:$F,0),2)&gt;0,INDEX('Open 2'!$A:$F,MATCH('Open 2 Results'!$E199,'Open 2'!$F:$F,0),2),""),"")</f>
        <v/>
      </c>
      <c r="C199" s="84" t="str">
        <f>IFERROR(IF(INDEX('Open 2'!$A:$F,MATCH('Open 2 Results'!$E199,'Open 2'!$F:$F,0),3)&gt;0,INDEX('Open 2'!$A:$F,MATCH('Open 2 Results'!$E199,'Open 2'!$F:$F,0),3),""),"")</f>
        <v/>
      </c>
      <c r="D199" s="85" t="str">
        <f>IFERROR(IF(AND(SMALL('Open 2'!F:F,L199)&gt;1000,SMALL('Open 2'!F:F,L199)&lt;3000),"nt",IF(SMALL('Open 2'!F:F,L199)&gt;3000,"",SMALL('Open 2'!F:F,L199))),"")</f>
        <v/>
      </c>
      <c r="E199" s="115" t="str">
        <f>IF(D199="nt",IFERROR(SMALL('Open 2'!F:F,L199),""),IF(D199&gt;3000,"",IFERROR(SMALL('Open 2'!F:F,L199),"")))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2'!$A:$F,MATCH('Open 2 Results'!$E200,'Open 2'!$F:$F,0),1)&gt;0,INDEX('Open 2'!$A:$F,MATCH('Open 2 Results'!$E200,'Open 2'!$F:$F,0),1),""),"")</f>
        <v/>
      </c>
      <c r="B200" s="84" t="str">
        <f>IFERROR(IF(INDEX('Open 2'!$A:$F,MATCH('Open 2 Results'!$E200,'Open 2'!$F:$F,0),2)&gt;0,INDEX('Open 2'!$A:$F,MATCH('Open 2 Results'!$E200,'Open 2'!$F:$F,0),2),""),"")</f>
        <v/>
      </c>
      <c r="C200" s="84" t="str">
        <f>IFERROR(IF(INDEX('Open 2'!$A:$F,MATCH('Open 2 Results'!$E200,'Open 2'!$F:$F,0),3)&gt;0,INDEX('Open 2'!$A:$F,MATCH('Open 2 Results'!$E200,'Open 2'!$F:$F,0),3),""),"")</f>
        <v/>
      </c>
      <c r="D200" s="85" t="str">
        <f>IFERROR(IF(AND(SMALL('Open 2'!F:F,L200)&gt;1000,SMALL('Open 2'!F:F,L200)&lt;3000),"nt",IF(SMALL('Open 2'!F:F,L200)&gt;3000,"",SMALL('Open 2'!F:F,L200))),"")</f>
        <v/>
      </c>
      <c r="E200" s="115" t="str">
        <f>IF(D200="nt",IFERROR(SMALL('Open 2'!F:F,L200),""),IF(D200&gt;3000,"",IFERROR(SMALL('Open 2'!F:F,L200),"")))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2'!$A:$F,MATCH('Open 2 Results'!$E201,'Open 2'!$F:$F,0),1)&gt;0,INDEX('Open 2'!$A:$F,MATCH('Open 2 Results'!$E201,'Open 2'!$F:$F,0),1),""),"")</f>
        <v/>
      </c>
      <c r="B201" s="84" t="str">
        <f>IFERROR(IF(INDEX('Open 2'!$A:$F,MATCH('Open 2 Results'!$E201,'Open 2'!$F:$F,0),2)&gt;0,INDEX('Open 2'!$A:$F,MATCH('Open 2 Results'!$E201,'Open 2'!$F:$F,0),2),""),"")</f>
        <v/>
      </c>
      <c r="C201" s="84" t="str">
        <f>IFERROR(IF(INDEX('Open 2'!$A:$F,MATCH('Open 2 Results'!$E201,'Open 2'!$F:$F,0),3)&gt;0,INDEX('Open 2'!$A:$F,MATCH('Open 2 Results'!$E201,'Open 2'!$F:$F,0),3),""),"")</f>
        <v/>
      </c>
      <c r="D201" s="85" t="str">
        <f>IFERROR(IF(AND(SMALL('Open 2'!F:F,L201)&gt;1000,SMALL('Open 2'!F:F,L201)&lt;3000),"nt",IF(SMALL('Open 2'!F:F,L201)&gt;3000,"",SMALL('Open 2'!F:F,L201))),"")</f>
        <v/>
      </c>
      <c r="E201" s="115" t="str">
        <f>IF(D201="nt",IFERROR(SMALL('Open 2'!F:F,L201),""),IF(D201&gt;3000,"",IFERROR(SMALL('Open 2'!F:F,L201),"")))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2'!$A:$F,MATCH('Open 2 Results'!$E202,'Open 2'!$F:$F,0),1)&gt;0,INDEX('Open 2'!$A:$F,MATCH('Open 2 Results'!$E202,'Open 2'!$F:$F,0),1),""),"")</f>
        <v/>
      </c>
      <c r="B202" s="84" t="str">
        <f>IFERROR(IF(INDEX('Open 2'!$A:$F,MATCH('Open 2 Results'!$E202,'Open 2'!$F:$F,0),2)&gt;0,INDEX('Open 2'!$A:$F,MATCH('Open 2 Results'!$E202,'Open 2'!$F:$F,0),2),""),"")</f>
        <v/>
      </c>
      <c r="C202" s="84" t="str">
        <f>IFERROR(IF(INDEX('Open 2'!$A:$F,MATCH('Open 2 Results'!$E202,'Open 2'!$F:$F,0),3)&gt;0,INDEX('Open 2'!$A:$F,MATCH('Open 2 Results'!$E202,'Open 2'!$F:$F,0),3),""),"")</f>
        <v/>
      </c>
      <c r="D202" s="85" t="str">
        <f>IFERROR(IF(AND(SMALL('Open 2'!F:F,L202)&gt;1000,SMALL('Open 2'!F:F,L202)&lt;3000),"nt",IF(SMALL('Open 2'!F:F,L202)&gt;3000,"",SMALL('Open 2'!F:F,L202))),"")</f>
        <v/>
      </c>
      <c r="E202" s="115" t="str">
        <f>IF(D202="nt",IFERROR(SMALL('Open 2'!F:F,L202),""),IF(D202&gt;3000,"",IFERROR(SMALL('Open 2'!F:F,L202),"")))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2'!$A:$F,MATCH('Open 2 Results'!$E203,'Open 2'!$F:$F,0),1)&gt;0,INDEX('Open 2'!$A:$F,MATCH('Open 2 Results'!$E203,'Open 2'!$F:$F,0),1),""),"")</f>
        <v/>
      </c>
      <c r="B203" s="84" t="str">
        <f>IFERROR(IF(INDEX('Open 2'!$A:$F,MATCH('Open 2 Results'!$E203,'Open 2'!$F:$F,0),2)&gt;0,INDEX('Open 2'!$A:$F,MATCH('Open 2 Results'!$E203,'Open 2'!$F:$F,0),2),""),"")</f>
        <v/>
      </c>
      <c r="C203" s="84" t="str">
        <f>IFERROR(IF(INDEX('Open 2'!$A:$F,MATCH('Open 2 Results'!$E203,'Open 2'!$F:$F,0),3)&gt;0,INDEX('Open 2'!$A:$F,MATCH('Open 2 Results'!$E203,'Open 2'!$F:$F,0),3),""),"")</f>
        <v/>
      </c>
      <c r="D203" s="85" t="str">
        <f>IFERROR(IF(AND(SMALL('Open 2'!F:F,L203)&gt;1000,SMALL('Open 2'!F:F,L203)&lt;3000),"nt",IF(SMALL('Open 2'!F:F,L203)&gt;3000,"",SMALL('Open 2'!F:F,L203))),"")</f>
        <v/>
      </c>
      <c r="E203" s="115" t="str">
        <f>IF(D203="nt",IFERROR(SMALL('Open 2'!F:F,L203),""),IF(D203&gt;3000,"",IFERROR(SMALL('Open 2'!F:F,L203),"")))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2'!$A:$F,MATCH('Open 2 Results'!$E204,'Open 2'!$F:$F,0),1)&gt;0,INDEX('Open 2'!$A:$F,MATCH('Open 2 Results'!$E204,'Open 2'!$F:$F,0),1),""),"")</f>
        <v/>
      </c>
      <c r="B204" s="84" t="str">
        <f>IFERROR(IF(INDEX('Open 2'!$A:$F,MATCH('Open 2 Results'!$E204,'Open 2'!$F:$F,0),2)&gt;0,INDEX('Open 2'!$A:$F,MATCH('Open 2 Results'!$E204,'Open 2'!$F:$F,0),2),""),"")</f>
        <v/>
      </c>
      <c r="C204" s="84" t="str">
        <f>IFERROR(IF(INDEX('Open 2'!$A:$F,MATCH('Open 2 Results'!$E204,'Open 2'!$F:$F,0),3)&gt;0,INDEX('Open 2'!$A:$F,MATCH('Open 2 Results'!$E204,'Open 2'!$F:$F,0),3),""),"")</f>
        <v/>
      </c>
      <c r="D204" s="85" t="str">
        <f>IFERROR(IF(AND(SMALL('Open 2'!F:F,L204)&gt;1000,SMALL('Open 2'!F:F,L204)&lt;3000),"nt",IF(SMALL('Open 2'!F:F,L204)&gt;3000,"",SMALL('Open 2'!F:F,L204))),"")</f>
        <v/>
      </c>
      <c r="E204" s="115" t="str">
        <f>IF(D204="nt",IFERROR(SMALL('Open 2'!F:F,L204),""),IF(D204&gt;3000,"",IFERROR(SMALL('Open 2'!F:F,L204),"")))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2'!$A:$F,MATCH('Open 2 Results'!$E205,'Open 2'!$F:$F,0),1)&gt;0,INDEX('Open 2'!$A:$F,MATCH('Open 2 Results'!$E205,'Open 2'!$F:$F,0),1),""),"")</f>
        <v/>
      </c>
      <c r="B205" s="84" t="str">
        <f>IFERROR(IF(INDEX('Open 2'!$A:$F,MATCH('Open 2 Results'!$E205,'Open 2'!$F:$F,0),2)&gt;0,INDEX('Open 2'!$A:$F,MATCH('Open 2 Results'!$E205,'Open 2'!$F:$F,0),2),""),"")</f>
        <v/>
      </c>
      <c r="C205" s="84" t="str">
        <f>IFERROR(IF(INDEX('Open 2'!$A:$F,MATCH('Open 2 Results'!$E205,'Open 2'!$F:$F,0),3)&gt;0,INDEX('Open 2'!$A:$F,MATCH('Open 2 Results'!$E205,'Open 2'!$F:$F,0),3),""),"")</f>
        <v/>
      </c>
      <c r="D205" s="85" t="str">
        <f>IFERROR(IF(AND(SMALL('Open 2'!F:F,L205)&gt;1000,SMALL('Open 2'!F:F,L205)&lt;3000),"nt",IF(SMALL('Open 2'!F:F,L205)&gt;3000,"",SMALL('Open 2'!F:F,L205))),"")</f>
        <v/>
      </c>
      <c r="E205" s="115" t="str">
        <f>IF(D205="nt",IFERROR(SMALL('Open 2'!F:F,L205),""),IF(D205&gt;3000,"",IFERROR(SMALL('Open 2'!F:F,L205),"")))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2'!$A:$F,MATCH('Open 2 Results'!$E206,'Open 2'!$F:$F,0),1)&gt;0,INDEX('Open 2'!$A:$F,MATCH('Open 2 Results'!$E206,'Open 2'!$F:$F,0),1),""),"")</f>
        <v/>
      </c>
      <c r="B206" s="84" t="str">
        <f>IFERROR(IF(INDEX('Open 2'!$A:$F,MATCH('Open 2 Results'!$E206,'Open 2'!$F:$F,0),2)&gt;0,INDEX('Open 2'!$A:$F,MATCH('Open 2 Results'!$E206,'Open 2'!$F:$F,0),2),""),"")</f>
        <v/>
      </c>
      <c r="C206" s="84" t="str">
        <f>IFERROR(IF(INDEX('Open 2'!$A:$F,MATCH('Open 2 Results'!$E206,'Open 2'!$F:$F,0),3)&gt;0,INDEX('Open 2'!$A:$F,MATCH('Open 2 Results'!$E206,'Open 2'!$F:$F,0),3),""),"")</f>
        <v/>
      </c>
      <c r="D206" s="85" t="str">
        <f>IFERROR(IF(AND(SMALL('Open 2'!F:F,L206)&gt;1000,SMALL('Open 2'!F:F,L206)&lt;3000),"nt",IF(SMALL('Open 2'!F:F,L206)&gt;3000,"",SMALL('Open 2'!F:F,L206))),"")</f>
        <v/>
      </c>
      <c r="E206" s="115" t="str">
        <f>IF(D206="nt",IFERROR(SMALL('Open 2'!F:F,L206),""),IF(D206&gt;3000,"",IFERROR(SMALL('Open 2'!F:F,L206),"")))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2'!$A:$F,MATCH('Open 2 Results'!$E207,'Open 2'!$F:$F,0),1)&gt;0,INDEX('Open 2'!$A:$F,MATCH('Open 2 Results'!$E207,'Open 2'!$F:$F,0),1),""),"")</f>
        <v/>
      </c>
      <c r="B207" s="84" t="str">
        <f>IFERROR(IF(INDEX('Open 2'!$A:$F,MATCH('Open 2 Results'!$E207,'Open 2'!$F:$F,0),2)&gt;0,INDEX('Open 2'!$A:$F,MATCH('Open 2 Results'!$E207,'Open 2'!$F:$F,0),2),""),"")</f>
        <v/>
      </c>
      <c r="C207" s="84" t="str">
        <f>IFERROR(IF(INDEX('Open 2'!$A:$F,MATCH('Open 2 Results'!$E207,'Open 2'!$F:$F,0),3)&gt;0,INDEX('Open 2'!$A:$F,MATCH('Open 2 Results'!$E207,'Open 2'!$F:$F,0),3),""),"")</f>
        <v/>
      </c>
      <c r="D207" s="85" t="str">
        <f>IFERROR(IF(AND(SMALL('Open 2'!F:F,L207)&gt;1000,SMALL('Open 2'!F:F,L207)&lt;3000),"nt",IF(SMALL('Open 2'!F:F,L207)&gt;3000,"",SMALL('Open 2'!F:F,L207))),"")</f>
        <v/>
      </c>
      <c r="E207" s="115" t="str">
        <f>IF(D207="nt",IFERROR(SMALL('Open 2'!F:F,L207),""),IF(D207&gt;3000,"",IFERROR(SMALL('Open 2'!F:F,L207),"")))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2'!$A:$F,MATCH('Open 2 Results'!$E208,'Open 2'!$F:$F,0),1)&gt;0,INDEX('Open 2'!$A:$F,MATCH('Open 2 Results'!$E208,'Open 2'!$F:$F,0),1),""),"")</f>
        <v/>
      </c>
      <c r="B208" s="84" t="str">
        <f>IFERROR(IF(INDEX('Open 2'!$A:$F,MATCH('Open 2 Results'!$E208,'Open 2'!$F:$F,0),2)&gt;0,INDEX('Open 2'!$A:$F,MATCH('Open 2 Results'!$E208,'Open 2'!$F:$F,0),2),""),"")</f>
        <v/>
      </c>
      <c r="C208" s="84" t="str">
        <f>IFERROR(IF(INDEX('Open 2'!$A:$F,MATCH('Open 2 Results'!$E208,'Open 2'!$F:$F,0),3)&gt;0,INDEX('Open 2'!$A:$F,MATCH('Open 2 Results'!$E208,'Open 2'!$F:$F,0),3),""),"")</f>
        <v/>
      </c>
      <c r="D208" s="85" t="str">
        <f>IFERROR(IF(AND(SMALL('Open 2'!F:F,L208)&gt;1000,SMALL('Open 2'!F:F,L208)&lt;3000),"nt",IF(SMALL('Open 2'!F:F,L208)&gt;3000,"",SMALL('Open 2'!F:F,L208))),"")</f>
        <v/>
      </c>
      <c r="E208" s="115" t="str">
        <f>IF(D208="nt",IFERROR(SMALL('Open 2'!F:F,L208),""),IF(D208&gt;3000,"",IFERROR(SMALL('Open 2'!F:F,L208),"")))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2'!$A:$F,MATCH('Open 2 Results'!$E209,'Open 2'!$F:$F,0),1)&gt;0,INDEX('Open 2'!$A:$F,MATCH('Open 2 Results'!$E209,'Open 2'!$F:$F,0),1),""),"")</f>
        <v/>
      </c>
      <c r="B209" s="84" t="str">
        <f>IFERROR(IF(INDEX('Open 2'!$A:$F,MATCH('Open 2 Results'!$E209,'Open 2'!$F:$F,0),2)&gt;0,INDEX('Open 2'!$A:$F,MATCH('Open 2 Results'!$E209,'Open 2'!$F:$F,0),2),""),"")</f>
        <v/>
      </c>
      <c r="C209" s="84" t="str">
        <f>IFERROR(IF(INDEX('Open 2'!$A:$F,MATCH('Open 2 Results'!$E209,'Open 2'!$F:$F,0),3)&gt;0,INDEX('Open 2'!$A:$F,MATCH('Open 2 Results'!$E209,'Open 2'!$F:$F,0),3),""),"")</f>
        <v/>
      </c>
      <c r="D209" s="85" t="str">
        <f>IFERROR(IF(AND(SMALL('Open 2'!F:F,L209)&gt;1000,SMALL('Open 2'!F:F,L209)&lt;3000),"nt",IF(SMALL('Open 2'!F:F,L209)&gt;3000,"",SMALL('Open 2'!F:F,L209))),"")</f>
        <v/>
      </c>
      <c r="E209" s="115" t="str">
        <f>IF(D209="nt",IFERROR(SMALL('Open 2'!F:F,L209),""),IF(D209&gt;3000,"",IFERROR(SMALL('Open 2'!F:F,L209),"")))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2'!$A:$F,MATCH('Open 2 Results'!$E210,'Open 2'!$F:$F,0),1)&gt;0,INDEX('Open 2'!$A:$F,MATCH('Open 2 Results'!$E210,'Open 2'!$F:$F,0),1),""),"")</f>
        <v/>
      </c>
      <c r="B210" s="84" t="str">
        <f>IFERROR(IF(INDEX('Open 2'!$A:$F,MATCH('Open 2 Results'!$E210,'Open 2'!$F:$F,0),2)&gt;0,INDEX('Open 2'!$A:$F,MATCH('Open 2 Results'!$E210,'Open 2'!$F:$F,0),2),""),"")</f>
        <v/>
      </c>
      <c r="C210" s="84" t="str">
        <f>IFERROR(IF(INDEX('Open 2'!$A:$F,MATCH('Open 2 Results'!$E210,'Open 2'!$F:$F,0),3)&gt;0,INDEX('Open 2'!$A:$F,MATCH('Open 2 Results'!$E210,'Open 2'!$F:$F,0),3),""),"")</f>
        <v/>
      </c>
      <c r="D210" s="85" t="str">
        <f>IFERROR(IF(AND(SMALL('Open 2'!F:F,L210)&gt;1000,SMALL('Open 2'!F:F,L210)&lt;3000),"nt",IF(SMALL('Open 2'!F:F,L210)&gt;3000,"",SMALL('Open 2'!F:F,L210))),"")</f>
        <v/>
      </c>
      <c r="E210" s="115" t="str">
        <f>IF(D210="nt",IFERROR(SMALL('Open 2'!F:F,L210),""),IF(D210&gt;3000,"",IFERROR(SMALL('Open 2'!F:F,L210),"")))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2'!$A:$F,MATCH('Open 2 Results'!$E211,'Open 2'!$F:$F,0),1)&gt;0,INDEX('Open 2'!$A:$F,MATCH('Open 2 Results'!$E211,'Open 2'!$F:$F,0),1),""),"")</f>
        <v/>
      </c>
      <c r="B211" s="84" t="str">
        <f>IFERROR(IF(INDEX('Open 2'!$A:$F,MATCH('Open 2 Results'!$E211,'Open 2'!$F:$F,0),2)&gt;0,INDEX('Open 2'!$A:$F,MATCH('Open 2 Results'!$E211,'Open 2'!$F:$F,0),2),""),"")</f>
        <v/>
      </c>
      <c r="C211" s="84" t="str">
        <f>IFERROR(IF(INDEX('Open 2'!$A:$F,MATCH('Open 2 Results'!$E211,'Open 2'!$F:$F,0),3)&gt;0,INDEX('Open 2'!$A:$F,MATCH('Open 2 Results'!$E211,'Open 2'!$F:$F,0),3),""),"")</f>
        <v/>
      </c>
      <c r="D211" s="85" t="str">
        <f>IFERROR(IF(AND(SMALL('Open 2'!F:F,L211)&gt;1000,SMALL('Open 2'!F:F,L211)&lt;3000),"nt",IF(SMALL('Open 2'!F:F,L211)&gt;3000,"",SMALL('Open 2'!F:F,L211))),"")</f>
        <v/>
      </c>
      <c r="E211" s="115" t="str">
        <f>IF(D211="nt",IFERROR(SMALL('Open 2'!F:F,L211),""),IF(D211&gt;3000,"",IFERROR(SMALL('Open 2'!F:F,L211),"")))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2'!$A:$F,MATCH('Open 2 Results'!$E212,'Open 2'!$F:$F,0),1)&gt;0,INDEX('Open 2'!$A:$F,MATCH('Open 2 Results'!$E212,'Open 2'!$F:$F,0),1),""),"")</f>
        <v/>
      </c>
      <c r="B212" s="84" t="str">
        <f>IFERROR(IF(INDEX('Open 2'!$A:$F,MATCH('Open 2 Results'!$E212,'Open 2'!$F:$F,0),2)&gt;0,INDEX('Open 2'!$A:$F,MATCH('Open 2 Results'!$E212,'Open 2'!$F:$F,0),2),""),"")</f>
        <v/>
      </c>
      <c r="C212" s="84" t="str">
        <f>IFERROR(IF(INDEX('Open 2'!$A:$F,MATCH('Open 2 Results'!$E212,'Open 2'!$F:$F,0),3)&gt;0,INDEX('Open 2'!$A:$F,MATCH('Open 2 Results'!$E212,'Open 2'!$F:$F,0),3),""),"")</f>
        <v/>
      </c>
      <c r="D212" s="85" t="str">
        <f>IFERROR(IF(AND(SMALL('Open 2'!F:F,L212)&gt;1000,SMALL('Open 2'!F:F,L212)&lt;3000),"nt",IF(SMALL('Open 2'!F:F,L212)&gt;3000,"",SMALL('Open 2'!F:F,L212))),"")</f>
        <v/>
      </c>
      <c r="E212" s="115" t="str">
        <f>IF(D212="nt",IFERROR(SMALL('Open 2'!F:F,L212),""),IF(D212&gt;3000,"",IFERROR(SMALL('Open 2'!F:F,L212),"")))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2'!$A:$F,MATCH('Open 2 Results'!$E213,'Open 2'!$F:$F,0),1)&gt;0,INDEX('Open 2'!$A:$F,MATCH('Open 2 Results'!$E213,'Open 2'!$F:$F,0),1),""),"")</f>
        <v/>
      </c>
      <c r="B213" s="84" t="str">
        <f>IFERROR(IF(INDEX('Open 2'!$A:$F,MATCH('Open 2 Results'!$E213,'Open 2'!$F:$F,0),2)&gt;0,INDEX('Open 2'!$A:$F,MATCH('Open 2 Results'!$E213,'Open 2'!$F:$F,0),2),""),"")</f>
        <v/>
      </c>
      <c r="C213" s="84" t="str">
        <f>IFERROR(IF(INDEX('Open 2'!$A:$F,MATCH('Open 2 Results'!$E213,'Open 2'!$F:$F,0),3)&gt;0,INDEX('Open 2'!$A:$F,MATCH('Open 2 Results'!$E213,'Open 2'!$F:$F,0),3),""),"")</f>
        <v/>
      </c>
      <c r="D213" s="85" t="str">
        <f>IFERROR(IF(AND(SMALL('Open 2'!F:F,L213)&gt;1000,SMALL('Open 2'!F:F,L213)&lt;3000),"nt",IF(SMALL('Open 2'!F:F,L213)&gt;3000,"",SMALL('Open 2'!F:F,L213))),"")</f>
        <v/>
      </c>
      <c r="E213" s="115" t="str">
        <f>IF(D213="nt",IFERROR(SMALL('Open 2'!F:F,L213),""),IF(D213&gt;3000,"",IFERROR(SMALL('Open 2'!F:F,L213),"")))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2'!$A:$F,MATCH('Open 2 Results'!$E214,'Open 2'!$F:$F,0),1)&gt;0,INDEX('Open 2'!$A:$F,MATCH('Open 2 Results'!$E214,'Open 2'!$F:$F,0),1),""),"")</f>
        <v/>
      </c>
      <c r="B214" s="84" t="str">
        <f>IFERROR(IF(INDEX('Open 2'!$A:$F,MATCH('Open 2 Results'!$E214,'Open 2'!$F:$F,0),2)&gt;0,INDEX('Open 2'!$A:$F,MATCH('Open 2 Results'!$E214,'Open 2'!$F:$F,0),2),""),"")</f>
        <v/>
      </c>
      <c r="C214" s="84" t="str">
        <f>IFERROR(IF(INDEX('Open 2'!$A:$F,MATCH('Open 2 Results'!$E214,'Open 2'!$F:$F,0),3)&gt;0,INDEX('Open 2'!$A:$F,MATCH('Open 2 Results'!$E214,'Open 2'!$F:$F,0),3),""),"")</f>
        <v/>
      </c>
      <c r="D214" s="85" t="str">
        <f>IFERROR(IF(AND(SMALL('Open 2'!F:F,L214)&gt;1000,SMALL('Open 2'!F:F,L214)&lt;3000),"nt",IF(SMALL('Open 2'!F:F,L214)&gt;3000,"",SMALL('Open 2'!F:F,L214))),"")</f>
        <v/>
      </c>
      <c r="E214" s="115" t="str">
        <f>IF(D214="nt",IFERROR(SMALL('Open 2'!F:F,L214),""),IF(D214&gt;3000,"",IFERROR(SMALL('Open 2'!F:F,L214),"")))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2'!$A:$F,MATCH('Open 2 Results'!$E215,'Open 2'!$F:$F,0),1)&gt;0,INDEX('Open 2'!$A:$F,MATCH('Open 2 Results'!$E215,'Open 2'!$F:$F,0),1),""),"")</f>
        <v/>
      </c>
      <c r="B215" s="84" t="str">
        <f>IFERROR(IF(INDEX('Open 2'!$A:$F,MATCH('Open 2 Results'!$E215,'Open 2'!$F:$F,0),2)&gt;0,INDEX('Open 2'!$A:$F,MATCH('Open 2 Results'!$E215,'Open 2'!$F:$F,0),2),""),"")</f>
        <v/>
      </c>
      <c r="C215" s="84" t="str">
        <f>IFERROR(IF(INDEX('Open 2'!$A:$F,MATCH('Open 2 Results'!$E215,'Open 2'!$F:$F,0),3)&gt;0,INDEX('Open 2'!$A:$F,MATCH('Open 2 Results'!$E215,'Open 2'!$F:$F,0),3),""),"")</f>
        <v/>
      </c>
      <c r="D215" s="85" t="str">
        <f>IFERROR(IF(AND(SMALL('Open 2'!F:F,L215)&gt;1000,SMALL('Open 2'!F:F,L215)&lt;3000),"nt",IF(SMALL('Open 2'!F:F,L215)&gt;3000,"",SMALL('Open 2'!F:F,L215))),"")</f>
        <v/>
      </c>
      <c r="E215" s="115" t="str">
        <f>IF(D215="nt",IFERROR(SMALL('Open 2'!F:F,L215),""),IF(D215&gt;3000,"",IFERROR(SMALL('Open 2'!F:F,L215),"")))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2'!$A:$F,MATCH('Open 2 Results'!$E216,'Open 2'!$F:$F,0),1)&gt;0,INDEX('Open 2'!$A:$F,MATCH('Open 2 Results'!$E216,'Open 2'!$F:$F,0),1),""),"")</f>
        <v/>
      </c>
      <c r="B216" s="84" t="str">
        <f>IFERROR(IF(INDEX('Open 2'!$A:$F,MATCH('Open 2 Results'!$E216,'Open 2'!$F:$F,0),2)&gt;0,INDEX('Open 2'!$A:$F,MATCH('Open 2 Results'!$E216,'Open 2'!$F:$F,0),2),""),"")</f>
        <v/>
      </c>
      <c r="C216" s="84" t="str">
        <f>IFERROR(IF(INDEX('Open 2'!$A:$F,MATCH('Open 2 Results'!$E216,'Open 2'!$F:$F,0),3)&gt;0,INDEX('Open 2'!$A:$F,MATCH('Open 2 Results'!$E216,'Open 2'!$F:$F,0),3),""),"")</f>
        <v/>
      </c>
      <c r="D216" s="85" t="str">
        <f>IFERROR(IF(AND(SMALL('Open 2'!F:F,L216)&gt;1000,SMALL('Open 2'!F:F,L216)&lt;3000),"nt",IF(SMALL('Open 2'!F:F,L216)&gt;3000,"",SMALL('Open 2'!F:F,L216))),"")</f>
        <v/>
      </c>
      <c r="E216" s="115" t="str">
        <f>IF(D216="nt",IFERROR(SMALL('Open 2'!F:F,L216),""),IF(D216&gt;3000,"",IFERROR(SMALL('Open 2'!F:F,L216),"")))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2'!$A:$F,MATCH('Open 2 Results'!$E217,'Open 2'!$F:$F,0),1)&gt;0,INDEX('Open 2'!$A:$F,MATCH('Open 2 Results'!$E217,'Open 2'!$F:$F,0),1),""),"")</f>
        <v/>
      </c>
      <c r="B217" s="84" t="str">
        <f>IFERROR(IF(INDEX('Open 2'!$A:$F,MATCH('Open 2 Results'!$E217,'Open 2'!$F:$F,0),2)&gt;0,INDEX('Open 2'!$A:$F,MATCH('Open 2 Results'!$E217,'Open 2'!$F:$F,0),2),""),"")</f>
        <v/>
      </c>
      <c r="C217" s="84" t="str">
        <f>IFERROR(IF(INDEX('Open 2'!$A:$F,MATCH('Open 2 Results'!$E217,'Open 2'!$F:$F,0),3)&gt;0,INDEX('Open 2'!$A:$F,MATCH('Open 2 Results'!$E217,'Open 2'!$F:$F,0),3),""),"")</f>
        <v/>
      </c>
      <c r="D217" s="85" t="str">
        <f>IFERROR(IF(AND(SMALL('Open 2'!F:F,L217)&gt;1000,SMALL('Open 2'!F:F,L217)&lt;3000),"nt",IF(SMALL('Open 2'!F:F,L217)&gt;3000,"",SMALL('Open 2'!F:F,L217))),"")</f>
        <v/>
      </c>
      <c r="E217" s="115" t="str">
        <f>IF(D217="nt",IFERROR(SMALL('Open 2'!F:F,L217),""),IF(D217&gt;3000,"",IFERROR(SMALL('Open 2'!F:F,L217),"")))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2'!$A:$F,MATCH('Open 2 Results'!$E218,'Open 2'!$F:$F,0),1)&gt;0,INDEX('Open 2'!$A:$F,MATCH('Open 2 Results'!$E218,'Open 2'!$F:$F,0),1),""),"")</f>
        <v/>
      </c>
      <c r="B218" s="84" t="str">
        <f>IFERROR(IF(INDEX('Open 2'!$A:$F,MATCH('Open 2 Results'!$E218,'Open 2'!$F:$F,0),2)&gt;0,INDEX('Open 2'!$A:$F,MATCH('Open 2 Results'!$E218,'Open 2'!$F:$F,0),2),""),"")</f>
        <v/>
      </c>
      <c r="C218" s="84" t="str">
        <f>IFERROR(IF(INDEX('Open 2'!$A:$F,MATCH('Open 2 Results'!$E218,'Open 2'!$F:$F,0),3)&gt;0,INDEX('Open 2'!$A:$F,MATCH('Open 2 Results'!$E218,'Open 2'!$F:$F,0),3),""),"")</f>
        <v/>
      </c>
      <c r="D218" s="85" t="str">
        <f>IFERROR(IF(AND(SMALL('Open 2'!F:F,L218)&gt;1000,SMALL('Open 2'!F:F,L218)&lt;3000),"nt",IF(SMALL('Open 2'!F:F,L218)&gt;3000,"",SMALL('Open 2'!F:F,L218))),"")</f>
        <v/>
      </c>
      <c r="E218" s="115" t="str">
        <f>IF(D218="nt",IFERROR(SMALL('Open 2'!F:F,L218),""),IF(D218&gt;3000,"",IFERROR(SMALL('Open 2'!F:F,L218),"")))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2'!$A:$F,MATCH('Open 2 Results'!$E219,'Open 2'!$F:$F,0),1)&gt;0,INDEX('Open 2'!$A:$F,MATCH('Open 2 Results'!$E219,'Open 2'!$F:$F,0),1),""),"")</f>
        <v/>
      </c>
      <c r="B219" s="84" t="str">
        <f>IFERROR(IF(INDEX('Open 2'!$A:$F,MATCH('Open 2 Results'!$E219,'Open 2'!$F:$F,0),2)&gt;0,INDEX('Open 2'!$A:$F,MATCH('Open 2 Results'!$E219,'Open 2'!$F:$F,0),2),""),"")</f>
        <v/>
      </c>
      <c r="C219" s="84" t="str">
        <f>IFERROR(IF(INDEX('Open 2'!$A:$F,MATCH('Open 2 Results'!$E219,'Open 2'!$F:$F,0),3)&gt;0,INDEX('Open 2'!$A:$F,MATCH('Open 2 Results'!$E219,'Open 2'!$F:$F,0),3),""),"")</f>
        <v/>
      </c>
      <c r="D219" s="85" t="str">
        <f>IFERROR(IF(AND(SMALL('Open 2'!F:F,L219)&gt;1000,SMALL('Open 2'!F:F,L219)&lt;3000),"nt",IF(SMALL('Open 2'!F:F,L219)&gt;3000,"",SMALL('Open 2'!F:F,L219))),"")</f>
        <v/>
      </c>
      <c r="E219" s="115" t="str">
        <f>IF(D219="nt",IFERROR(SMALL('Open 2'!F:F,L219),""),IF(D219&gt;3000,"",IFERROR(SMALL('Open 2'!F:F,L219),"")))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2'!$A:$F,MATCH('Open 2 Results'!$E220,'Open 2'!$F:$F,0),1)&gt;0,INDEX('Open 2'!$A:$F,MATCH('Open 2 Results'!$E220,'Open 2'!$F:$F,0),1),""),"")</f>
        <v/>
      </c>
      <c r="B220" s="84" t="str">
        <f>IFERROR(IF(INDEX('Open 2'!$A:$F,MATCH('Open 2 Results'!$E220,'Open 2'!$F:$F,0),2)&gt;0,INDEX('Open 2'!$A:$F,MATCH('Open 2 Results'!$E220,'Open 2'!$F:$F,0),2),""),"")</f>
        <v/>
      </c>
      <c r="C220" s="84" t="str">
        <f>IFERROR(IF(INDEX('Open 2'!$A:$F,MATCH('Open 2 Results'!$E220,'Open 2'!$F:$F,0),3)&gt;0,INDEX('Open 2'!$A:$F,MATCH('Open 2 Results'!$E220,'Open 2'!$F:$F,0),3),""),"")</f>
        <v/>
      </c>
      <c r="D220" s="85" t="str">
        <f>IFERROR(IF(AND(SMALL('Open 2'!F:F,L220)&gt;1000,SMALL('Open 2'!F:F,L220)&lt;3000),"nt",IF(SMALL('Open 2'!F:F,L220)&gt;3000,"",SMALL('Open 2'!F:F,L220))),"")</f>
        <v/>
      </c>
      <c r="E220" s="115" t="str">
        <f>IF(D220="nt",IFERROR(SMALL('Open 2'!F:F,L220),""),IF(D220&gt;3000,"",IFERROR(SMALL('Open 2'!F:F,L220),"")))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2'!$A:$F,MATCH('Open 2 Results'!$E221,'Open 2'!$F:$F,0),1)&gt;0,INDEX('Open 2'!$A:$F,MATCH('Open 2 Results'!$E221,'Open 2'!$F:$F,0),1),""),"")</f>
        <v/>
      </c>
      <c r="B221" s="84" t="str">
        <f>IFERROR(IF(INDEX('Open 2'!$A:$F,MATCH('Open 2 Results'!$E221,'Open 2'!$F:$F,0),2)&gt;0,INDEX('Open 2'!$A:$F,MATCH('Open 2 Results'!$E221,'Open 2'!$F:$F,0),2),""),"")</f>
        <v/>
      </c>
      <c r="C221" s="84" t="str">
        <f>IFERROR(IF(INDEX('Open 2'!$A:$F,MATCH('Open 2 Results'!$E221,'Open 2'!$F:$F,0),3)&gt;0,INDEX('Open 2'!$A:$F,MATCH('Open 2 Results'!$E221,'Open 2'!$F:$F,0),3),""),"")</f>
        <v/>
      </c>
      <c r="D221" s="85" t="str">
        <f>IFERROR(IF(AND(SMALL('Open 2'!F:F,L221)&gt;1000,SMALL('Open 2'!F:F,L221)&lt;3000),"nt",IF(SMALL('Open 2'!F:F,L221)&gt;3000,"",SMALL('Open 2'!F:F,L221))),"")</f>
        <v/>
      </c>
      <c r="E221" s="115" t="str">
        <f>IF(D221="nt",IFERROR(SMALL('Open 2'!F:F,L221),""),IF(D221&gt;3000,"",IFERROR(SMALL('Open 2'!F:F,L221),"")))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2'!$A:$F,MATCH('Open 2 Results'!$E222,'Open 2'!$F:$F,0),1)&gt;0,INDEX('Open 2'!$A:$F,MATCH('Open 2 Results'!$E222,'Open 2'!$F:$F,0),1),""),"")</f>
        <v/>
      </c>
      <c r="B222" s="84" t="str">
        <f>IFERROR(IF(INDEX('Open 2'!$A:$F,MATCH('Open 2 Results'!$E222,'Open 2'!$F:$F,0),2)&gt;0,INDEX('Open 2'!$A:$F,MATCH('Open 2 Results'!$E222,'Open 2'!$F:$F,0),2),""),"")</f>
        <v/>
      </c>
      <c r="C222" s="84" t="str">
        <f>IFERROR(IF(INDEX('Open 2'!$A:$F,MATCH('Open 2 Results'!$E222,'Open 2'!$F:$F,0),3)&gt;0,INDEX('Open 2'!$A:$F,MATCH('Open 2 Results'!$E222,'Open 2'!$F:$F,0),3),""),"")</f>
        <v/>
      </c>
      <c r="D222" s="85" t="str">
        <f>IFERROR(IF(AND(SMALL('Open 2'!F:F,L222)&gt;1000,SMALL('Open 2'!F:F,L222)&lt;3000),"nt",IF(SMALL('Open 2'!F:F,L222)&gt;3000,"",SMALL('Open 2'!F:F,L222))),"")</f>
        <v/>
      </c>
      <c r="E222" s="115" t="str">
        <f>IF(D222="nt",IFERROR(SMALL('Open 2'!F:F,L222),""),IF(D222&gt;3000,"",IFERROR(SMALL('Open 2'!F:F,L222),"")))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2'!$A:$F,MATCH('Open 2 Results'!$E223,'Open 2'!$F:$F,0),1)&gt;0,INDEX('Open 2'!$A:$F,MATCH('Open 2 Results'!$E223,'Open 2'!$F:$F,0),1),""),"")</f>
        <v/>
      </c>
      <c r="B223" s="84" t="str">
        <f>IFERROR(IF(INDEX('Open 2'!$A:$F,MATCH('Open 2 Results'!$E223,'Open 2'!$F:$F,0),2)&gt;0,INDEX('Open 2'!$A:$F,MATCH('Open 2 Results'!$E223,'Open 2'!$F:$F,0),2),""),"")</f>
        <v/>
      </c>
      <c r="C223" s="84" t="str">
        <f>IFERROR(IF(INDEX('Open 2'!$A:$F,MATCH('Open 2 Results'!$E223,'Open 2'!$F:$F,0),3)&gt;0,INDEX('Open 2'!$A:$F,MATCH('Open 2 Results'!$E223,'Open 2'!$F:$F,0),3),""),"")</f>
        <v/>
      </c>
      <c r="D223" s="85" t="str">
        <f>IFERROR(IF(AND(SMALL('Open 2'!F:F,L223)&gt;1000,SMALL('Open 2'!F:F,L223)&lt;3000),"nt",IF(SMALL('Open 2'!F:F,L223)&gt;3000,"",SMALL('Open 2'!F:F,L223))),"")</f>
        <v/>
      </c>
      <c r="E223" s="115" t="str">
        <f>IF(D223="nt",IFERROR(SMALL('Open 2'!F:F,L223),""),IF(D223&gt;3000,"",IFERROR(SMALL('Open 2'!F:F,L223),"")))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2'!$A:$F,MATCH('Open 2 Results'!$E224,'Open 2'!$F:$F,0),1)&gt;0,INDEX('Open 2'!$A:$F,MATCH('Open 2 Results'!$E224,'Open 2'!$F:$F,0),1),""),"")</f>
        <v/>
      </c>
      <c r="B224" s="84" t="str">
        <f>IFERROR(IF(INDEX('Open 2'!$A:$F,MATCH('Open 2 Results'!$E224,'Open 2'!$F:$F,0),2)&gt;0,INDEX('Open 2'!$A:$F,MATCH('Open 2 Results'!$E224,'Open 2'!$F:$F,0),2),""),"")</f>
        <v/>
      </c>
      <c r="C224" s="84" t="str">
        <f>IFERROR(IF(INDEX('Open 2'!$A:$F,MATCH('Open 2 Results'!$E224,'Open 2'!$F:$F,0),3)&gt;0,INDEX('Open 2'!$A:$F,MATCH('Open 2 Results'!$E224,'Open 2'!$F:$F,0),3),""),"")</f>
        <v/>
      </c>
      <c r="D224" s="85" t="str">
        <f>IFERROR(IF(AND(SMALL('Open 2'!F:F,L224)&gt;1000,SMALL('Open 2'!F:F,L224)&lt;3000),"nt",IF(SMALL('Open 2'!F:F,L224)&gt;3000,"",SMALL('Open 2'!F:F,L224))),"")</f>
        <v/>
      </c>
      <c r="E224" s="115" t="str">
        <f>IF(D224="nt",IFERROR(SMALL('Open 2'!F:F,L224),""),IF(D224&gt;3000,"",IFERROR(SMALL('Open 2'!F:F,L224),"")))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2'!$A:$F,MATCH('Open 2 Results'!$E225,'Open 2'!$F:$F,0),1)&gt;0,INDEX('Open 2'!$A:$F,MATCH('Open 2 Results'!$E225,'Open 2'!$F:$F,0),1),""),"")</f>
        <v/>
      </c>
      <c r="B225" s="84" t="str">
        <f>IFERROR(IF(INDEX('Open 2'!$A:$F,MATCH('Open 2 Results'!$E225,'Open 2'!$F:$F,0),2)&gt;0,INDEX('Open 2'!$A:$F,MATCH('Open 2 Results'!$E225,'Open 2'!$F:$F,0),2),""),"")</f>
        <v/>
      </c>
      <c r="C225" s="84" t="str">
        <f>IFERROR(IF(INDEX('Open 2'!$A:$F,MATCH('Open 2 Results'!$E225,'Open 2'!$F:$F,0),3)&gt;0,INDEX('Open 2'!$A:$F,MATCH('Open 2 Results'!$E225,'Open 2'!$F:$F,0),3),""),"")</f>
        <v/>
      </c>
      <c r="D225" s="85" t="str">
        <f>IFERROR(IF(AND(SMALL('Open 2'!F:F,L225)&gt;1000,SMALL('Open 2'!F:F,L225)&lt;3000),"nt",IF(SMALL('Open 2'!F:F,L225)&gt;3000,"",SMALL('Open 2'!F:F,L225))),"")</f>
        <v/>
      </c>
      <c r="E225" s="115" t="str">
        <f>IF(D225="nt",IFERROR(SMALL('Open 2'!F:F,L225),""),IF(D225&gt;3000,"",IFERROR(SMALL('Open 2'!F:F,L225),"")))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2'!$A:$F,MATCH('Open 2 Results'!$E226,'Open 2'!$F:$F,0),1)&gt;0,INDEX('Open 2'!$A:$F,MATCH('Open 2 Results'!$E226,'Open 2'!$F:$F,0),1),""),"")</f>
        <v/>
      </c>
      <c r="B226" s="84" t="str">
        <f>IFERROR(IF(INDEX('Open 2'!$A:$F,MATCH('Open 2 Results'!$E226,'Open 2'!$F:$F,0),2)&gt;0,INDEX('Open 2'!$A:$F,MATCH('Open 2 Results'!$E226,'Open 2'!$F:$F,0),2),""),"")</f>
        <v/>
      </c>
      <c r="C226" s="84" t="str">
        <f>IFERROR(IF(INDEX('Open 2'!$A:$F,MATCH('Open 2 Results'!$E226,'Open 2'!$F:$F,0),3)&gt;0,INDEX('Open 2'!$A:$F,MATCH('Open 2 Results'!$E226,'Open 2'!$F:$F,0),3),""),"")</f>
        <v/>
      </c>
      <c r="D226" s="85" t="str">
        <f>IFERROR(IF(AND(SMALL('Open 2'!F:F,L226)&gt;1000,SMALL('Open 2'!F:F,L226)&lt;3000),"nt",IF(SMALL('Open 2'!F:F,L226)&gt;3000,"",SMALL('Open 2'!F:F,L226))),"")</f>
        <v/>
      </c>
      <c r="E226" s="115" t="str">
        <f>IF(D226="nt",IFERROR(SMALL('Open 2'!F:F,L226),""),IF(D226&gt;3000,"",IFERROR(SMALL('Open 2'!F:F,L226),"")))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2'!$A:$F,MATCH('Open 2 Results'!$E227,'Open 2'!$F:$F,0),1)&gt;0,INDEX('Open 2'!$A:$F,MATCH('Open 2 Results'!$E227,'Open 2'!$F:$F,0),1),""),"")</f>
        <v/>
      </c>
      <c r="B227" s="84" t="str">
        <f>IFERROR(IF(INDEX('Open 2'!$A:$F,MATCH('Open 2 Results'!$E227,'Open 2'!$F:$F,0),2)&gt;0,INDEX('Open 2'!$A:$F,MATCH('Open 2 Results'!$E227,'Open 2'!$F:$F,0),2),""),"")</f>
        <v/>
      </c>
      <c r="C227" s="84" t="str">
        <f>IFERROR(IF(INDEX('Open 2'!$A:$F,MATCH('Open 2 Results'!$E227,'Open 2'!$F:$F,0),3)&gt;0,INDEX('Open 2'!$A:$F,MATCH('Open 2 Results'!$E227,'Open 2'!$F:$F,0),3),""),"")</f>
        <v/>
      </c>
      <c r="D227" s="85" t="str">
        <f>IFERROR(IF(AND(SMALL('Open 2'!F:F,L227)&gt;1000,SMALL('Open 2'!F:F,L227)&lt;3000),"nt",IF(SMALL('Open 2'!F:F,L227)&gt;3000,"",SMALL('Open 2'!F:F,L227))),"")</f>
        <v/>
      </c>
      <c r="E227" s="115" t="str">
        <f>IF(D227="nt",IFERROR(SMALL('Open 2'!F:F,L227),""),IF(D227&gt;3000,"",IFERROR(SMALL('Open 2'!F:F,L227),"")))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2'!$A:$F,MATCH('Open 2 Results'!$E228,'Open 2'!$F:$F,0),1)&gt;0,INDEX('Open 2'!$A:$F,MATCH('Open 2 Results'!$E228,'Open 2'!$F:$F,0),1),""),"")</f>
        <v/>
      </c>
      <c r="B228" s="84" t="str">
        <f>IFERROR(IF(INDEX('Open 2'!$A:$F,MATCH('Open 2 Results'!$E228,'Open 2'!$F:$F,0),2)&gt;0,INDEX('Open 2'!$A:$F,MATCH('Open 2 Results'!$E228,'Open 2'!$F:$F,0),2),""),"")</f>
        <v/>
      </c>
      <c r="C228" s="84" t="str">
        <f>IFERROR(IF(INDEX('Open 2'!$A:$F,MATCH('Open 2 Results'!$E228,'Open 2'!$F:$F,0),3)&gt;0,INDEX('Open 2'!$A:$F,MATCH('Open 2 Results'!$E228,'Open 2'!$F:$F,0),3),""),"")</f>
        <v/>
      </c>
      <c r="D228" s="85" t="str">
        <f>IFERROR(IF(AND(SMALL('Open 2'!F:F,L228)&gt;1000,SMALL('Open 2'!F:F,L228)&lt;3000),"nt",IF(SMALL('Open 2'!F:F,L228)&gt;3000,"",SMALL('Open 2'!F:F,L228))),"")</f>
        <v/>
      </c>
      <c r="E228" s="115" t="str">
        <f>IF(D228="nt",IFERROR(SMALL('Open 2'!F:F,L228),""),IF(D228&gt;3000,"",IFERROR(SMALL('Open 2'!F:F,L228),"")))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2'!$A:$F,MATCH('Open 2 Results'!$E229,'Open 2'!$F:$F,0),1)&gt;0,INDEX('Open 2'!$A:$F,MATCH('Open 2 Results'!$E229,'Open 2'!$F:$F,0),1),""),"")</f>
        <v/>
      </c>
      <c r="B229" s="84" t="str">
        <f>IFERROR(IF(INDEX('Open 2'!$A:$F,MATCH('Open 2 Results'!$E229,'Open 2'!$F:$F,0),2)&gt;0,INDEX('Open 2'!$A:$F,MATCH('Open 2 Results'!$E229,'Open 2'!$F:$F,0),2),""),"")</f>
        <v/>
      </c>
      <c r="C229" s="84" t="str">
        <f>IFERROR(IF(INDEX('Open 2'!$A:$F,MATCH('Open 2 Results'!$E229,'Open 2'!$F:$F,0),3)&gt;0,INDEX('Open 2'!$A:$F,MATCH('Open 2 Results'!$E229,'Open 2'!$F:$F,0),3),""),"")</f>
        <v/>
      </c>
      <c r="D229" s="85" t="str">
        <f>IFERROR(IF(AND(SMALL('Open 2'!F:F,L229)&gt;1000,SMALL('Open 2'!F:F,L229)&lt;3000),"nt",IF(SMALL('Open 2'!F:F,L229)&gt;3000,"",SMALL('Open 2'!F:F,L229))),"")</f>
        <v/>
      </c>
      <c r="E229" s="115" t="str">
        <f>IF(D229="nt",IFERROR(SMALL('Open 2'!F:F,L229),""),IF(D229&gt;3000,"",IFERROR(SMALL('Open 2'!F:F,L229),"")))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2'!$A:$F,MATCH('Open 2 Results'!$E230,'Open 2'!$F:$F,0),1)&gt;0,INDEX('Open 2'!$A:$F,MATCH('Open 2 Results'!$E230,'Open 2'!$F:$F,0),1),""),"")</f>
        <v/>
      </c>
      <c r="B230" s="84" t="str">
        <f>IFERROR(IF(INDEX('Open 2'!$A:$F,MATCH('Open 2 Results'!$E230,'Open 2'!$F:$F,0),2)&gt;0,INDEX('Open 2'!$A:$F,MATCH('Open 2 Results'!$E230,'Open 2'!$F:$F,0),2),""),"")</f>
        <v/>
      </c>
      <c r="C230" s="84" t="str">
        <f>IFERROR(IF(INDEX('Open 2'!$A:$F,MATCH('Open 2 Results'!$E230,'Open 2'!$F:$F,0),3)&gt;0,INDEX('Open 2'!$A:$F,MATCH('Open 2 Results'!$E230,'Open 2'!$F:$F,0),3),""),"")</f>
        <v/>
      </c>
      <c r="D230" s="85" t="str">
        <f>IFERROR(IF(AND(SMALL('Open 2'!F:F,L230)&gt;1000,SMALL('Open 2'!F:F,L230)&lt;3000),"nt",IF(SMALL('Open 2'!F:F,L230)&gt;3000,"",SMALL('Open 2'!F:F,L230))),"")</f>
        <v/>
      </c>
      <c r="E230" s="115" t="str">
        <f>IF(D230="nt",IFERROR(SMALL('Open 2'!F:F,L230),""),IF(D230&gt;3000,"",IFERROR(SMALL('Open 2'!F:F,L230),"")))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2'!$A:$F,MATCH('Open 2 Results'!$E231,'Open 2'!$F:$F,0),1)&gt;0,INDEX('Open 2'!$A:$F,MATCH('Open 2 Results'!$E231,'Open 2'!$F:$F,0),1),""),"")</f>
        <v/>
      </c>
      <c r="B231" s="84" t="str">
        <f>IFERROR(IF(INDEX('Open 2'!$A:$F,MATCH('Open 2 Results'!$E231,'Open 2'!$F:$F,0),2)&gt;0,INDEX('Open 2'!$A:$F,MATCH('Open 2 Results'!$E231,'Open 2'!$F:$F,0),2),""),"")</f>
        <v/>
      </c>
      <c r="C231" s="84" t="str">
        <f>IFERROR(IF(INDEX('Open 2'!$A:$F,MATCH('Open 2 Results'!$E231,'Open 2'!$F:$F,0),3)&gt;0,INDEX('Open 2'!$A:$F,MATCH('Open 2 Results'!$E231,'Open 2'!$F:$F,0),3),""),"")</f>
        <v/>
      </c>
      <c r="D231" s="85" t="str">
        <f>IFERROR(IF(AND(SMALL('Open 2'!F:F,L231)&gt;1000,SMALL('Open 2'!F:F,L231)&lt;3000),"nt",IF(SMALL('Open 2'!F:F,L231)&gt;3000,"",SMALL('Open 2'!F:F,L231))),"")</f>
        <v/>
      </c>
      <c r="E231" s="115" t="str">
        <f>IF(D231="nt",IFERROR(SMALL('Open 2'!F:F,L231),""),IF(D231&gt;3000,"",IFERROR(SMALL('Open 2'!F:F,L231),"")))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2'!$A:$F,MATCH('Open 2 Results'!$E232,'Open 2'!$F:$F,0),1)&gt;0,INDEX('Open 2'!$A:$F,MATCH('Open 2 Results'!$E232,'Open 2'!$F:$F,0),1),""),"")</f>
        <v/>
      </c>
      <c r="B232" s="84" t="str">
        <f>IFERROR(IF(INDEX('Open 2'!$A:$F,MATCH('Open 2 Results'!$E232,'Open 2'!$F:$F,0),2)&gt;0,INDEX('Open 2'!$A:$F,MATCH('Open 2 Results'!$E232,'Open 2'!$F:$F,0),2),""),"")</f>
        <v/>
      </c>
      <c r="C232" s="84" t="str">
        <f>IFERROR(IF(INDEX('Open 2'!$A:$F,MATCH('Open 2 Results'!$E232,'Open 2'!$F:$F,0),3)&gt;0,INDEX('Open 2'!$A:$F,MATCH('Open 2 Results'!$E232,'Open 2'!$F:$F,0),3),""),"")</f>
        <v/>
      </c>
      <c r="D232" s="85" t="str">
        <f>IFERROR(IF(AND(SMALL('Open 2'!F:F,L232)&gt;1000,SMALL('Open 2'!F:F,L232)&lt;3000),"nt",IF(SMALL('Open 2'!F:F,L232)&gt;3000,"",SMALL('Open 2'!F:F,L232))),"")</f>
        <v/>
      </c>
      <c r="E232" s="115" t="str">
        <f>IF(D232="nt",IFERROR(SMALL('Open 2'!F:F,L232),""),IF(D232&gt;3000,"",IFERROR(SMALL('Open 2'!F:F,L232),"")))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2'!$A:$F,MATCH('Open 2 Results'!$E233,'Open 2'!$F:$F,0),1)&gt;0,INDEX('Open 2'!$A:$F,MATCH('Open 2 Results'!$E233,'Open 2'!$F:$F,0),1),""),"")</f>
        <v/>
      </c>
      <c r="B233" s="84" t="str">
        <f>IFERROR(IF(INDEX('Open 2'!$A:$F,MATCH('Open 2 Results'!$E233,'Open 2'!$F:$F,0),2)&gt;0,INDEX('Open 2'!$A:$F,MATCH('Open 2 Results'!$E233,'Open 2'!$F:$F,0),2),""),"")</f>
        <v/>
      </c>
      <c r="C233" s="84" t="str">
        <f>IFERROR(IF(INDEX('Open 2'!$A:$F,MATCH('Open 2 Results'!$E233,'Open 2'!$F:$F,0),3)&gt;0,INDEX('Open 2'!$A:$F,MATCH('Open 2 Results'!$E233,'Open 2'!$F:$F,0),3),""),"")</f>
        <v/>
      </c>
      <c r="D233" s="85" t="str">
        <f>IFERROR(IF(AND(SMALL('Open 2'!F:F,L233)&gt;1000,SMALL('Open 2'!F:F,L233)&lt;3000),"nt",IF(SMALL('Open 2'!F:F,L233)&gt;3000,"",SMALL('Open 2'!F:F,L233))),"")</f>
        <v/>
      </c>
      <c r="E233" s="115" t="str">
        <f>IF(D233="nt",IFERROR(SMALL('Open 2'!F:F,L233),""),IF(D233&gt;3000,"",IFERROR(SMALL('Open 2'!F:F,L233),"")))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2'!$A:$F,MATCH('Open 2 Results'!$E234,'Open 2'!$F:$F,0),1)&gt;0,INDEX('Open 2'!$A:$F,MATCH('Open 2 Results'!$E234,'Open 2'!$F:$F,0),1),""),"")</f>
        <v/>
      </c>
      <c r="B234" s="84" t="str">
        <f>IFERROR(IF(INDEX('Open 2'!$A:$F,MATCH('Open 2 Results'!$E234,'Open 2'!$F:$F,0),2)&gt;0,INDEX('Open 2'!$A:$F,MATCH('Open 2 Results'!$E234,'Open 2'!$F:$F,0),2),""),"")</f>
        <v/>
      </c>
      <c r="C234" s="84" t="str">
        <f>IFERROR(IF(INDEX('Open 2'!$A:$F,MATCH('Open 2 Results'!$E234,'Open 2'!$F:$F,0),3)&gt;0,INDEX('Open 2'!$A:$F,MATCH('Open 2 Results'!$E234,'Open 2'!$F:$F,0),3),""),"")</f>
        <v/>
      </c>
      <c r="D234" s="85" t="str">
        <f>IFERROR(IF(AND(SMALL('Open 2'!F:F,L234)&gt;1000,SMALL('Open 2'!F:F,L234)&lt;3000),"nt",IF(SMALL('Open 2'!F:F,L234)&gt;3000,"",SMALL('Open 2'!F:F,L234))),"")</f>
        <v/>
      </c>
      <c r="E234" s="115" t="str">
        <f>IF(D234="nt",IFERROR(SMALL('Open 2'!F:F,L234),""),IF(D234&gt;3000,"",IFERROR(SMALL('Open 2'!F:F,L234),"")))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2'!$A:$F,MATCH('Open 2 Results'!$E235,'Open 2'!$F:$F,0),1)&gt;0,INDEX('Open 2'!$A:$F,MATCH('Open 2 Results'!$E235,'Open 2'!$F:$F,0),1),""),"")</f>
        <v/>
      </c>
      <c r="B235" s="84" t="str">
        <f>IFERROR(IF(INDEX('Open 2'!$A:$F,MATCH('Open 2 Results'!$E235,'Open 2'!$F:$F,0),2)&gt;0,INDEX('Open 2'!$A:$F,MATCH('Open 2 Results'!$E235,'Open 2'!$F:$F,0),2),""),"")</f>
        <v/>
      </c>
      <c r="C235" s="84" t="str">
        <f>IFERROR(IF(INDEX('Open 2'!$A:$F,MATCH('Open 2 Results'!$E235,'Open 2'!$F:$F,0),3)&gt;0,INDEX('Open 2'!$A:$F,MATCH('Open 2 Results'!$E235,'Open 2'!$F:$F,0),3),""),"")</f>
        <v/>
      </c>
      <c r="D235" s="85" t="str">
        <f>IFERROR(IF(AND(SMALL('Open 2'!F:F,L235)&gt;1000,SMALL('Open 2'!F:F,L235)&lt;3000),"nt",IF(SMALL('Open 2'!F:F,L235)&gt;3000,"",SMALL('Open 2'!F:F,L235))),"")</f>
        <v/>
      </c>
      <c r="E235" s="115" t="str">
        <f>IF(D235="nt",IFERROR(SMALL('Open 2'!F:F,L235),""),IF(D235&gt;3000,"",IFERROR(SMALL('Open 2'!F:F,L235),"")))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2'!$A:$F,MATCH('Open 2 Results'!$E236,'Open 2'!$F:$F,0),1)&gt;0,INDEX('Open 2'!$A:$F,MATCH('Open 2 Results'!$E236,'Open 2'!$F:$F,0),1),""),"")</f>
        <v/>
      </c>
      <c r="B236" s="84" t="str">
        <f>IFERROR(IF(INDEX('Open 2'!$A:$F,MATCH('Open 2 Results'!$E236,'Open 2'!$F:$F,0),2)&gt;0,INDEX('Open 2'!$A:$F,MATCH('Open 2 Results'!$E236,'Open 2'!$F:$F,0),2),""),"")</f>
        <v/>
      </c>
      <c r="C236" s="84" t="str">
        <f>IFERROR(IF(INDEX('Open 2'!$A:$F,MATCH('Open 2 Results'!$E236,'Open 2'!$F:$F,0),3)&gt;0,INDEX('Open 2'!$A:$F,MATCH('Open 2 Results'!$E236,'Open 2'!$F:$F,0),3),""),"")</f>
        <v/>
      </c>
      <c r="D236" s="85" t="str">
        <f>IFERROR(IF(AND(SMALL('Open 2'!F:F,L236)&gt;1000,SMALL('Open 2'!F:F,L236)&lt;3000),"nt",IF(SMALL('Open 2'!F:F,L236)&gt;3000,"",SMALL('Open 2'!F:F,L236))),"")</f>
        <v/>
      </c>
      <c r="E236" s="115" t="str">
        <f>IF(D236="nt",IFERROR(SMALL('Open 2'!F:F,L236),""),IF(D236&gt;3000,"",IFERROR(SMALL('Open 2'!F:F,L236),"")))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2'!$A:$F,MATCH('Open 2 Results'!$E237,'Open 2'!$F:$F,0),1)&gt;0,INDEX('Open 2'!$A:$F,MATCH('Open 2 Results'!$E237,'Open 2'!$F:$F,0),1),""),"")</f>
        <v/>
      </c>
      <c r="B237" s="84" t="str">
        <f>IFERROR(IF(INDEX('Open 2'!$A:$F,MATCH('Open 2 Results'!$E237,'Open 2'!$F:$F,0),2)&gt;0,INDEX('Open 2'!$A:$F,MATCH('Open 2 Results'!$E237,'Open 2'!$F:$F,0),2),""),"")</f>
        <v/>
      </c>
      <c r="C237" s="84" t="str">
        <f>IFERROR(IF(INDEX('Open 2'!$A:$F,MATCH('Open 2 Results'!$E237,'Open 2'!$F:$F,0),3)&gt;0,INDEX('Open 2'!$A:$F,MATCH('Open 2 Results'!$E237,'Open 2'!$F:$F,0),3),""),"")</f>
        <v/>
      </c>
      <c r="D237" s="85" t="str">
        <f>IFERROR(IF(AND(SMALL('Open 2'!F:F,L237)&gt;1000,SMALL('Open 2'!F:F,L237)&lt;3000),"nt",IF(SMALL('Open 2'!F:F,L237)&gt;3000,"",SMALL('Open 2'!F:F,L237))),"")</f>
        <v/>
      </c>
      <c r="E237" s="115" t="str">
        <f>IF(D237="nt",IFERROR(SMALL('Open 2'!F:F,L237),""),IF(D237&gt;3000,"",IFERROR(SMALL('Open 2'!F:F,L237),"")))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2'!$A:$F,MATCH('Open 2 Results'!$E238,'Open 2'!$F:$F,0),1)&gt;0,INDEX('Open 2'!$A:$F,MATCH('Open 2 Results'!$E238,'Open 2'!$F:$F,0),1),""),"")</f>
        <v/>
      </c>
      <c r="B238" s="84" t="str">
        <f>IFERROR(IF(INDEX('Open 2'!$A:$F,MATCH('Open 2 Results'!$E238,'Open 2'!$F:$F,0),2)&gt;0,INDEX('Open 2'!$A:$F,MATCH('Open 2 Results'!$E238,'Open 2'!$F:$F,0),2),""),"")</f>
        <v/>
      </c>
      <c r="C238" s="84" t="str">
        <f>IFERROR(IF(INDEX('Open 2'!$A:$F,MATCH('Open 2 Results'!$E238,'Open 2'!$F:$F,0),3)&gt;0,INDEX('Open 2'!$A:$F,MATCH('Open 2 Results'!$E238,'Open 2'!$F:$F,0),3),""),"")</f>
        <v/>
      </c>
      <c r="D238" s="85" t="str">
        <f>IFERROR(IF(AND(SMALL('Open 2'!F:F,L238)&gt;1000,SMALL('Open 2'!F:F,L238)&lt;3000),"nt",IF(SMALL('Open 2'!F:F,L238)&gt;3000,"",SMALL('Open 2'!F:F,L238))),"")</f>
        <v/>
      </c>
      <c r="E238" s="115" t="str">
        <f>IF(D238="nt",IFERROR(SMALL('Open 2'!F:F,L238),""),IF(D238&gt;3000,"",IFERROR(SMALL('Open 2'!F:F,L238),"")))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2'!$A:$F,MATCH('Open 2 Results'!$E239,'Open 2'!$F:$F,0),1)&gt;0,INDEX('Open 2'!$A:$F,MATCH('Open 2 Results'!$E239,'Open 2'!$F:$F,0),1),""),"")</f>
        <v/>
      </c>
      <c r="B239" s="84" t="str">
        <f>IFERROR(IF(INDEX('Open 2'!$A:$F,MATCH('Open 2 Results'!$E239,'Open 2'!$F:$F,0),2)&gt;0,INDEX('Open 2'!$A:$F,MATCH('Open 2 Results'!$E239,'Open 2'!$F:$F,0),2),""),"")</f>
        <v/>
      </c>
      <c r="C239" s="84" t="str">
        <f>IFERROR(IF(INDEX('Open 2'!$A:$F,MATCH('Open 2 Results'!$E239,'Open 2'!$F:$F,0),3)&gt;0,INDEX('Open 2'!$A:$F,MATCH('Open 2 Results'!$E239,'Open 2'!$F:$F,0),3),""),"")</f>
        <v/>
      </c>
      <c r="D239" s="85" t="str">
        <f>IFERROR(IF(AND(SMALL('Open 2'!F:F,L239)&gt;1000,SMALL('Open 2'!F:F,L239)&lt;3000),"nt",IF(SMALL('Open 2'!F:F,L239)&gt;3000,"",SMALL('Open 2'!F:F,L239))),"")</f>
        <v/>
      </c>
      <c r="E239" s="115" t="str">
        <f>IF(D239="nt",IFERROR(SMALL('Open 2'!F:F,L239),""),IF(D239&gt;3000,"",IFERROR(SMALL('Open 2'!F:F,L239),"")))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2'!$A:$F,MATCH('Open 2 Results'!$E240,'Open 2'!$F:$F,0),1)&gt;0,INDEX('Open 2'!$A:$F,MATCH('Open 2 Results'!$E240,'Open 2'!$F:$F,0),1),""),"")</f>
        <v/>
      </c>
      <c r="B240" s="84" t="str">
        <f>IFERROR(IF(INDEX('Open 2'!$A:$F,MATCH('Open 2 Results'!$E240,'Open 2'!$F:$F,0),2)&gt;0,INDEX('Open 2'!$A:$F,MATCH('Open 2 Results'!$E240,'Open 2'!$F:$F,0),2),""),"")</f>
        <v/>
      </c>
      <c r="C240" s="84" t="str">
        <f>IFERROR(IF(INDEX('Open 2'!$A:$F,MATCH('Open 2 Results'!$E240,'Open 2'!$F:$F,0),3)&gt;0,INDEX('Open 2'!$A:$F,MATCH('Open 2 Results'!$E240,'Open 2'!$F:$F,0),3),""),"")</f>
        <v/>
      </c>
      <c r="D240" s="85" t="str">
        <f>IFERROR(IF(AND(SMALL('Open 2'!F:F,L240)&gt;1000,SMALL('Open 2'!F:F,L240)&lt;3000),"nt",IF(SMALL('Open 2'!F:F,L240)&gt;3000,"",SMALL('Open 2'!F:F,L240))),"")</f>
        <v/>
      </c>
      <c r="E240" s="115" t="str">
        <f>IF(D240="nt",IFERROR(SMALL('Open 2'!F:F,L240),""),IF(D240&gt;3000,"",IFERROR(SMALL('Open 2'!F:F,L240),"")))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2'!$A:$F,MATCH('Open 2 Results'!$E241,'Open 2'!$F:$F,0),1)&gt;0,INDEX('Open 2'!$A:$F,MATCH('Open 2 Results'!$E241,'Open 2'!$F:$F,0),1),""),"")</f>
        <v/>
      </c>
      <c r="B241" s="84" t="str">
        <f>IFERROR(IF(INDEX('Open 2'!$A:$F,MATCH('Open 2 Results'!$E241,'Open 2'!$F:$F,0),2)&gt;0,INDEX('Open 2'!$A:$F,MATCH('Open 2 Results'!$E241,'Open 2'!$F:$F,0),2),""),"")</f>
        <v/>
      </c>
      <c r="C241" s="84" t="str">
        <f>IFERROR(IF(INDEX('Open 2'!$A:$F,MATCH('Open 2 Results'!$E241,'Open 2'!$F:$F,0),3)&gt;0,INDEX('Open 2'!$A:$F,MATCH('Open 2 Results'!$E241,'Open 2'!$F:$F,0),3),""),"")</f>
        <v/>
      </c>
      <c r="D241" s="85" t="str">
        <f>IFERROR(IF(AND(SMALL('Open 2'!F:F,L241)&gt;1000,SMALL('Open 2'!F:F,L241)&lt;3000),"nt",IF(SMALL('Open 2'!F:F,L241)&gt;3000,"",SMALL('Open 2'!F:F,L241))),"")</f>
        <v/>
      </c>
      <c r="E241" s="115" t="str">
        <f>IF(D241="nt",IFERROR(SMALL('Open 2'!F:F,L241),""),IF(D241&gt;3000,"",IFERROR(SMALL('Open 2'!F:F,L241),"")))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2'!$A:$F,MATCH('Open 2 Results'!$E242,'Open 2'!$F:$F,0),1)&gt;0,INDEX('Open 2'!$A:$F,MATCH('Open 2 Results'!$E242,'Open 2'!$F:$F,0),1),""),"")</f>
        <v/>
      </c>
      <c r="B242" s="84" t="str">
        <f>IFERROR(IF(INDEX('Open 2'!$A:$F,MATCH('Open 2 Results'!$E242,'Open 2'!$F:$F,0),2)&gt;0,INDEX('Open 2'!$A:$F,MATCH('Open 2 Results'!$E242,'Open 2'!$F:$F,0),2),""),"")</f>
        <v/>
      </c>
      <c r="C242" s="84" t="str">
        <f>IFERROR(IF(INDEX('Open 2'!$A:$F,MATCH('Open 2 Results'!$E242,'Open 2'!$F:$F,0),3)&gt;0,INDEX('Open 2'!$A:$F,MATCH('Open 2 Results'!$E242,'Open 2'!$F:$F,0),3),""),"")</f>
        <v/>
      </c>
      <c r="D242" s="85" t="str">
        <f>IFERROR(IF(AND(SMALL('Open 2'!F:F,L242)&gt;1000,SMALL('Open 2'!F:F,L242)&lt;3000),"nt",IF(SMALL('Open 2'!F:F,L242)&gt;3000,"",SMALL('Open 2'!F:F,L242))),"")</f>
        <v/>
      </c>
      <c r="E242" s="115" t="str">
        <f>IF(D242="nt",IFERROR(SMALL('Open 2'!F:F,L242),""),IF(D242&gt;3000,"",IFERROR(SMALL('Open 2'!F:F,L242),"")))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2'!$A:$F,MATCH('Open 2 Results'!$E243,'Open 2'!$F:$F,0),1)&gt;0,INDEX('Open 2'!$A:$F,MATCH('Open 2 Results'!$E243,'Open 2'!$F:$F,0),1),""),"")</f>
        <v/>
      </c>
      <c r="B243" s="84" t="str">
        <f>IFERROR(IF(INDEX('Open 2'!$A:$F,MATCH('Open 2 Results'!$E243,'Open 2'!$F:$F,0),2)&gt;0,INDEX('Open 2'!$A:$F,MATCH('Open 2 Results'!$E243,'Open 2'!$F:$F,0),2),""),"")</f>
        <v/>
      </c>
      <c r="C243" s="84" t="str">
        <f>IFERROR(IF(INDEX('Open 2'!$A:$F,MATCH('Open 2 Results'!$E243,'Open 2'!$F:$F,0),3)&gt;0,INDEX('Open 2'!$A:$F,MATCH('Open 2 Results'!$E243,'Open 2'!$F:$F,0),3),""),"")</f>
        <v/>
      </c>
      <c r="D243" s="85" t="str">
        <f>IFERROR(IF(AND(SMALL('Open 2'!F:F,L243)&gt;1000,SMALL('Open 2'!F:F,L243)&lt;3000),"nt",IF(SMALL('Open 2'!F:F,L243)&gt;3000,"",SMALL('Open 2'!F:F,L243))),"")</f>
        <v/>
      </c>
      <c r="E243" s="115" t="str">
        <f>IF(D243="nt",IFERROR(SMALL('Open 2'!F:F,L243),""),IF(D243&gt;3000,"",IFERROR(SMALL('Open 2'!F:F,L243),"")))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2'!$A:$F,MATCH('Open 2 Results'!$E244,'Open 2'!$F:$F,0),1)&gt;0,INDEX('Open 2'!$A:$F,MATCH('Open 2 Results'!$E244,'Open 2'!$F:$F,0),1),""),"")</f>
        <v/>
      </c>
      <c r="B244" s="84" t="str">
        <f>IFERROR(IF(INDEX('Open 2'!$A:$F,MATCH('Open 2 Results'!$E244,'Open 2'!$F:$F,0),2)&gt;0,INDEX('Open 2'!$A:$F,MATCH('Open 2 Results'!$E244,'Open 2'!$F:$F,0),2),""),"")</f>
        <v/>
      </c>
      <c r="C244" s="84" t="str">
        <f>IFERROR(IF(INDEX('Open 2'!$A:$F,MATCH('Open 2 Results'!$E244,'Open 2'!$F:$F,0),3)&gt;0,INDEX('Open 2'!$A:$F,MATCH('Open 2 Results'!$E244,'Open 2'!$F:$F,0),3),""),"")</f>
        <v/>
      </c>
      <c r="D244" s="85" t="str">
        <f>IFERROR(IF(AND(SMALL('Open 2'!F:F,L244)&gt;1000,SMALL('Open 2'!F:F,L244)&lt;3000),"nt",IF(SMALL('Open 2'!F:F,L244)&gt;3000,"",SMALL('Open 2'!F:F,L244))),"")</f>
        <v/>
      </c>
      <c r="E244" s="115" t="str">
        <f>IF(D244="nt",IFERROR(SMALL('Open 2'!F:F,L244),""),IF(D244&gt;3000,"",IFERROR(SMALL('Open 2'!F:F,L244),"")))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2'!$A:$F,MATCH('Open 2 Results'!$E245,'Open 2'!$F:$F,0),1)&gt;0,INDEX('Open 2'!$A:$F,MATCH('Open 2 Results'!$E245,'Open 2'!$F:$F,0),1),""),"")</f>
        <v/>
      </c>
      <c r="B245" s="84" t="str">
        <f>IFERROR(IF(INDEX('Open 2'!$A:$F,MATCH('Open 2 Results'!$E245,'Open 2'!$F:$F,0),2)&gt;0,INDEX('Open 2'!$A:$F,MATCH('Open 2 Results'!$E245,'Open 2'!$F:$F,0),2),""),"")</f>
        <v/>
      </c>
      <c r="C245" s="84" t="str">
        <f>IFERROR(IF(INDEX('Open 2'!$A:$F,MATCH('Open 2 Results'!$E245,'Open 2'!$F:$F,0),3)&gt;0,INDEX('Open 2'!$A:$F,MATCH('Open 2 Results'!$E245,'Open 2'!$F:$F,0),3),""),"")</f>
        <v/>
      </c>
      <c r="D245" s="85" t="str">
        <f>IFERROR(IF(AND(SMALL('Open 2'!F:F,L245)&gt;1000,SMALL('Open 2'!F:F,L245)&lt;3000),"nt",IF(SMALL('Open 2'!F:F,L245)&gt;3000,"",SMALL('Open 2'!F:F,L245))),"")</f>
        <v/>
      </c>
      <c r="E245" s="115" t="str">
        <f>IF(D245="nt",IFERROR(SMALL('Open 2'!F:F,L245),""),IF(D245&gt;3000,"",IFERROR(SMALL('Open 2'!F:F,L245),"")))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2'!$A:$F,MATCH('Open 2 Results'!$E246,'Open 2'!$F:$F,0),1)&gt;0,INDEX('Open 2'!$A:$F,MATCH('Open 2 Results'!$E246,'Open 2'!$F:$F,0),1),""),"")</f>
        <v/>
      </c>
      <c r="B246" s="84" t="str">
        <f>IFERROR(IF(INDEX('Open 2'!$A:$F,MATCH('Open 2 Results'!$E246,'Open 2'!$F:$F,0),2)&gt;0,INDEX('Open 2'!$A:$F,MATCH('Open 2 Results'!$E246,'Open 2'!$F:$F,0),2),""),"")</f>
        <v/>
      </c>
      <c r="C246" s="84" t="str">
        <f>IFERROR(IF(INDEX('Open 2'!$A:$F,MATCH('Open 2 Results'!$E246,'Open 2'!$F:$F,0),3)&gt;0,INDEX('Open 2'!$A:$F,MATCH('Open 2 Results'!$E246,'Open 2'!$F:$F,0),3),""),"")</f>
        <v/>
      </c>
      <c r="D246" s="85" t="str">
        <f>IFERROR(IF(AND(SMALL('Open 2'!F:F,L246)&gt;1000,SMALL('Open 2'!F:F,L246)&lt;3000),"nt",IF(SMALL('Open 2'!F:F,L246)&gt;3000,"",SMALL('Open 2'!F:F,L246))),"")</f>
        <v/>
      </c>
      <c r="E246" s="115" t="str">
        <f>IF(D246="nt",IFERROR(SMALL('Open 2'!F:F,L246),""),IF(D246&gt;3000,"",IFERROR(SMALL('Open 2'!F:F,L246),"")))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2'!$A:$F,MATCH('Open 2 Results'!$E247,'Open 2'!$F:$F,0),1)&gt;0,INDEX('Open 2'!$A:$F,MATCH('Open 2 Results'!$E247,'Open 2'!$F:$F,0),1),""),"")</f>
        <v/>
      </c>
      <c r="B247" s="84" t="str">
        <f>IFERROR(IF(INDEX('Open 2'!$A:$F,MATCH('Open 2 Results'!$E247,'Open 2'!$F:$F,0),2)&gt;0,INDEX('Open 2'!$A:$F,MATCH('Open 2 Results'!$E247,'Open 2'!$F:$F,0),2),""),"")</f>
        <v/>
      </c>
      <c r="C247" s="84" t="str">
        <f>IFERROR(IF(INDEX('Open 2'!$A:$F,MATCH('Open 2 Results'!$E247,'Open 2'!$F:$F,0),3)&gt;0,INDEX('Open 2'!$A:$F,MATCH('Open 2 Results'!$E247,'Open 2'!$F:$F,0),3),""),"")</f>
        <v/>
      </c>
      <c r="D247" s="85" t="str">
        <f>IFERROR(IF(AND(SMALL('Open 2'!F:F,L247)&gt;1000,SMALL('Open 2'!F:F,L247)&lt;3000),"nt",IF(SMALL('Open 2'!F:F,L247)&gt;3000,"",SMALL('Open 2'!F:F,L247))),"")</f>
        <v/>
      </c>
      <c r="E247" s="115" t="str">
        <f>IF(D247="nt",IFERROR(SMALL('Open 2'!F:F,L247),""),IF(D247&gt;3000,"",IFERROR(SMALL('Open 2'!F:F,L247),"")))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2'!$A:$F,MATCH('Open 2 Results'!$E248,'Open 2'!$F:$F,0),1)&gt;0,INDEX('Open 2'!$A:$F,MATCH('Open 2 Results'!$E248,'Open 2'!$F:$F,0),1),""),"")</f>
        <v/>
      </c>
      <c r="B248" s="84" t="str">
        <f>IFERROR(IF(INDEX('Open 2'!$A:$F,MATCH('Open 2 Results'!$E248,'Open 2'!$F:$F,0),2)&gt;0,INDEX('Open 2'!$A:$F,MATCH('Open 2 Results'!$E248,'Open 2'!$F:$F,0),2),""),"")</f>
        <v/>
      </c>
      <c r="C248" s="84" t="str">
        <f>IFERROR(IF(INDEX('Open 2'!$A:$F,MATCH('Open 2 Results'!$E248,'Open 2'!$F:$F,0),3)&gt;0,INDEX('Open 2'!$A:$F,MATCH('Open 2 Results'!$E248,'Open 2'!$F:$F,0),3),""),"")</f>
        <v/>
      </c>
      <c r="D248" s="85" t="str">
        <f>IFERROR(IF(AND(SMALL('Open 2'!F:F,L248)&gt;1000,SMALL('Open 2'!F:F,L248)&lt;3000),"nt",IF(SMALL('Open 2'!F:F,L248)&gt;3000,"",SMALL('Open 2'!F:F,L248))),"")</f>
        <v/>
      </c>
      <c r="E248" s="115" t="str">
        <f>IF(D248="nt",IFERROR(SMALL('Open 2'!F:F,L248),""),IF(D248&gt;3000,"",IFERROR(SMALL('Open 2'!F:F,L248),"")))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2'!$A:$F,MATCH('Open 2 Results'!$E249,'Open 2'!$F:$F,0),1)&gt;0,INDEX('Open 2'!$A:$F,MATCH('Open 2 Results'!$E249,'Open 2'!$F:$F,0),1),""),"")</f>
        <v/>
      </c>
      <c r="B249" s="84" t="str">
        <f>IFERROR(IF(INDEX('Open 2'!$A:$F,MATCH('Open 2 Results'!$E249,'Open 2'!$F:$F,0),2)&gt;0,INDEX('Open 2'!$A:$F,MATCH('Open 2 Results'!$E249,'Open 2'!$F:$F,0),2),""),"")</f>
        <v/>
      </c>
      <c r="C249" s="84" t="str">
        <f>IFERROR(IF(INDEX('Open 2'!$A:$F,MATCH('Open 2 Results'!$E249,'Open 2'!$F:$F,0),3)&gt;0,INDEX('Open 2'!$A:$F,MATCH('Open 2 Results'!$E249,'Open 2'!$F:$F,0),3),""),"")</f>
        <v/>
      </c>
      <c r="D249" s="85" t="str">
        <f>IFERROR(IF(AND(SMALL('Open 2'!F:F,L249)&gt;1000,SMALL('Open 2'!F:F,L249)&lt;3000),"nt",IF(SMALL('Open 2'!F:F,L249)&gt;3000,"",SMALL('Open 2'!F:F,L249))),"")</f>
        <v/>
      </c>
      <c r="E249" s="115" t="str">
        <f>IF(D249="nt",IFERROR(SMALL('Open 2'!F:F,L249),""),IF(D249&gt;3000,"",IFERROR(SMALL('Open 2'!F:F,L249),"")))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2'!$A:$F,MATCH('Open 2 Results'!$E250,'Open 2'!$F:$F,0),1)&gt;0,INDEX('Open 2'!$A:$F,MATCH('Open 2 Results'!$E250,'Open 2'!$F:$F,0),1),""),"")</f>
        <v/>
      </c>
      <c r="B250" s="84" t="str">
        <f>IFERROR(IF(INDEX('Open 2'!$A:$F,MATCH('Open 2 Results'!$E250,'Open 2'!$F:$F,0),2)&gt;0,INDEX('Open 2'!$A:$F,MATCH('Open 2 Results'!$E250,'Open 2'!$F:$F,0),2),""),"")</f>
        <v/>
      </c>
      <c r="C250" s="84" t="str">
        <f>IFERROR(IF(INDEX('Open 2'!$A:$F,MATCH('Open 2 Results'!$E250,'Open 2'!$F:$F,0),3)&gt;0,INDEX('Open 2'!$A:$F,MATCH('Open 2 Results'!$E250,'Open 2'!$F:$F,0),3),""),"")</f>
        <v/>
      </c>
      <c r="D250" s="85" t="str">
        <f>IFERROR(IF(AND(SMALL('Open 2'!F:F,L250)&gt;1000,SMALL('Open 2'!F:F,L250)&lt;3000),"nt",IF(SMALL('Open 2'!F:F,L250)&gt;3000,"",SMALL('Open 2'!F:F,L250))),"")</f>
        <v/>
      </c>
      <c r="E250" s="115" t="str">
        <f>IF(D250="nt",IFERROR(SMALL('Open 2'!F:F,L250),""),IF(D250&gt;3000,"",IFERROR(SMALL('Open 2'!F:F,L250),"")))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2'!$A:$F,MATCH('Open 2 Results'!$E251,'Open 2'!$F:$F,0),1)&gt;0,INDEX('Open 2'!$A:$F,MATCH('Open 2 Results'!$E251,'Open 2'!$F:$F,0),1),""),"")</f>
        <v/>
      </c>
      <c r="B251" s="84" t="str">
        <f>IFERROR(IF(INDEX('Open 2'!$A:$F,MATCH('Open 2 Results'!$E251,'Open 2'!$F:$F,0),2)&gt;0,INDEX('Open 2'!$A:$F,MATCH('Open 2 Results'!$E251,'Open 2'!$F:$F,0),2),""),"")</f>
        <v/>
      </c>
      <c r="C251" s="84" t="str">
        <f>IFERROR(IF(INDEX('Open 2'!$A:$F,MATCH('Open 2 Results'!$E251,'Open 2'!$F:$F,0),3)&gt;0,INDEX('Open 2'!$A:$F,MATCH('Open 2 Results'!$E251,'Open 2'!$F:$F,0),3),""),"")</f>
        <v/>
      </c>
      <c r="D251" s="85" t="str">
        <f>IFERROR(IF(AND(SMALL('Open 2'!F:F,L251)&gt;1000,SMALL('Open 2'!F:F,L251)&lt;3000),"nt",IF(SMALL('Open 2'!F:F,L251)&gt;3000,"",SMALL('Open 2'!F:F,L251))),"")</f>
        <v/>
      </c>
      <c r="E251" s="115" t="str">
        <f>IF(D251="nt",IFERROR(SMALL('Open 2'!F:F,L251),""),IF(D251&gt;3000,"",IFERROR(SMALL('Open 2'!F:F,L251),"")))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8" priority="3">
      <formula>LEN(TRIM(A1))=0</formula>
    </cfRule>
  </conditionalFormatting>
  <conditionalFormatting sqref="D2:D251">
    <cfRule type="containsBlanks" dxfId="7" priority="2">
      <formula>LEN(TRIM(D2))=0</formula>
    </cfRule>
  </conditionalFormatting>
  <conditionalFormatting sqref="E2:E251">
    <cfRule type="containsBlanks" dxfId="6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Q286"/>
  <sheetViews>
    <sheetView topLeftCell="H1" workbookViewId="0">
      <pane ySplit="1" topLeftCell="A2" activePane="bottomLeft" state="frozen"/>
      <selection pane="bottomLeft" activeCell="D15" sqref="D15"/>
    </sheetView>
  </sheetViews>
  <sheetFormatPr defaultRowHeight="15.75"/>
  <cols>
    <col min="1" max="1" width="6.85546875" style="24" bestFit="1" customWidth="1"/>
    <col min="2" max="2" width="23.85546875" style="17" customWidth="1"/>
    <col min="3" max="3" width="23.42578125" style="17" customWidth="1"/>
    <col min="4" max="4" width="11.28515625" style="62" customWidth="1"/>
    <col min="5" max="5" width="12.42578125" style="17" hidden="1" customWidth="1"/>
    <col min="6" max="6" width="9.7109375" style="93" hidden="1" customWidth="1"/>
    <col min="7" max="7" width="9.140625" style="62" customWidth="1"/>
    <col min="8" max="8" width="7.5703125" style="17" customWidth="1"/>
    <col min="9" max="9" width="10" style="17" bestFit="1" customWidth="1"/>
    <col min="10" max="10" width="9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6384" width="9.140625" style="17"/>
  </cols>
  <sheetData>
    <row r="1" spans="1:1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17" ht="16.5" thickBot="1">
      <c r="A2" s="18">
        <f>IF(B2="","",Draw!J2)</f>
        <v>1</v>
      </c>
      <c r="B2" s="19" t="str">
        <f>IFERROR(Draw!K2,"")</f>
        <v>Ashlie Matthews</v>
      </c>
      <c r="C2" s="19" t="str">
        <f>IFERROR(Draw!L2,"")</f>
        <v>Don’t Hooey Me</v>
      </c>
      <c r="D2" s="51">
        <v>25.771999999999998</v>
      </c>
      <c r="E2" s="17">
        <v>1E-8</v>
      </c>
      <c r="F2" s="93">
        <f>IF(D2="scratch",3000+E2,IF(D2="nt",1000+E2,IF((D2+E2)&gt;5,D2+E2,"")))</f>
        <v>25.772000009999999</v>
      </c>
      <c r="G2" s="62" t="str">
        <f>IF(OR(AND(D2&gt;1,D2&lt;1050),D2="nt",D2="",D2="scratch"),"","Not valid")</f>
        <v/>
      </c>
    </row>
    <row r="3" spans="1:17" ht="16.5" thickBot="1">
      <c r="A3" s="20">
        <f>IF(B3="","",Draw!J3)</f>
        <v>2</v>
      </c>
      <c r="B3" s="21" t="str">
        <f>IFERROR(Draw!K3,"")</f>
        <v>Victoria Matthews</v>
      </c>
      <c r="C3" s="21" t="str">
        <f>IFERROR(Draw!L3,"")</f>
        <v>Cisco</v>
      </c>
      <c r="D3" s="52" t="s">
        <v>200</v>
      </c>
      <c r="E3" s="17">
        <v>2E-8</v>
      </c>
      <c r="F3" s="93">
        <f t="shared" ref="F3:F66" si="0">IF(D3="scratch",3000+E3,IF(D3="nt",1000+E3,IF((D3+E3)&gt;5,D3+E3,"")))</f>
        <v>1000.00000002</v>
      </c>
      <c r="G3" s="62" t="str">
        <f>IF(OR(AND(D3&gt;1,D3&lt;1050),D3="nt",D3="",D3="scratch"),"","Not a valid input")</f>
        <v/>
      </c>
      <c r="H3" s="245" t="s">
        <v>81</v>
      </c>
      <c r="I3" s="246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</row>
    <row r="4" spans="1:17" ht="16.5" thickBot="1">
      <c r="A4" s="20">
        <f>IF(B4="","",Draw!J4)</f>
        <v>3</v>
      </c>
      <c r="B4" s="21" t="str">
        <f>IFERROR(Draw!K4,"")</f>
        <v>Cassie Mehlbrech</v>
      </c>
      <c r="C4" s="21" t="str">
        <f>IFERROR(Draw!L4,"")</f>
        <v>Gambler</v>
      </c>
      <c r="D4" s="53">
        <v>26.036000000000001</v>
      </c>
      <c r="E4" s="17">
        <v>2.9999999999999997E-8</v>
      </c>
      <c r="F4" s="93">
        <f t="shared" si="0"/>
        <v>26.03600003</v>
      </c>
      <c r="G4" s="62" t="str">
        <f>IF(OR(AND(D4&gt;1,D4&lt;1050),D4="nt",D4="",D4="scratch"),"","Not a valid input")</f>
        <v/>
      </c>
      <c r="L4" s="247" t="s">
        <v>3</v>
      </c>
      <c r="M4" s="39" t="str">
        <f>'Poles Calculations'!G8</f>
        <v>1st</v>
      </c>
      <c r="N4" s="18" t="str">
        <f>'Poles Calculations'!H8</f>
        <v>Jessica Mueller</v>
      </c>
      <c r="O4" s="18" t="str">
        <f>'Poles Calculations'!I8</f>
        <v>MFR Laughing Xena</v>
      </c>
      <c r="P4" s="40">
        <f>'Poles Calculations'!J8</f>
        <v>24.664000050000002</v>
      </c>
      <c r="Q4" s="165">
        <f>'Poles Calculations'!K8</f>
        <v>57.599999999999994</v>
      </c>
    </row>
    <row r="5" spans="1:17" ht="16.5" thickBot="1">
      <c r="A5" s="20">
        <f>IF(B5="","",Draw!J5)</f>
        <v>4</v>
      </c>
      <c r="B5" s="21" t="str">
        <f>IFERROR(Draw!K5,"")</f>
        <v>Deb Kruger</v>
      </c>
      <c r="C5" s="21" t="str">
        <f>IFERROR(Draw!L5,"")</f>
        <v>Peptos Pretty Kaidas</v>
      </c>
      <c r="D5" s="54">
        <v>26.896000000000001</v>
      </c>
      <c r="E5" s="17">
        <v>4.0000000000000001E-8</v>
      </c>
      <c r="F5" s="93">
        <f t="shared" si="0"/>
        <v>26.896000040000001</v>
      </c>
      <c r="G5" s="62" t="str">
        <f>IF(OR(AND(D5&gt;1,D5&lt;1050),D5="nt",D5="",D5="scratch"),"","Not a valid input")</f>
        <v/>
      </c>
      <c r="I5" s="82" t="s">
        <v>3</v>
      </c>
      <c r="J5" s="78">
        <f>'Poles Calculations'!F3</f>
        <v>24.664000000000001</v>
      </c>
      <c r="L5" s="248"/>
      <c r="M5" s="30" t="str">
        <f>IF($J$11&lt;"2","",'Poles Calculations'!G9)</f>
        <v>2nd</v>
      </c>
      <c r="N5" s="20" t="str">
        <f>IF(M5="","",'Poles Calculations'!H9)</f>
        <v>Aubrey Moody</v>
      </c>
      <c r="O5" s="20" t="str">
        <f>IF(N5="","",'Poles Calculations'!I9)</f>
        <v>RU Toasted</v>
      </c>
      <c r="P5" s="41">
        <f>IF(O5="","",'Poles Calculations'!J9)</f>
        <v>24.666000069999999</v>
      </c>
      <c r="Q5" s="157">
        <f>'Poles Calculations'!K9</f>
        <v>38.400000000000006</v>
      </c>
    </row>
    <row r="6" spans="1:17" ht="16.5" thickBot="1">
      <c r="A6" s="20">
        <f>IF(B6="","",Draw!J6)</f>
        <v>5</v>
      </c>
      <c r="B6" s="21" t="str">
        <f>IFERROR(Draw!K6,"")</f>
        <v>Jessica Mueller</v>
      </c>
      <c r="C6" s="21" t="str">
        <f>IFERROR(Draw!L6,"")</f>
        <v>MFR Laughing Xena</v>
      </c>
      <c r="D6" s="54">
        <v>24.664000000000001</v>
      </c>
      <c r="E6" s="17">
        <v>4.9999999999999998E-8</v>
      </c>
      <c r="F6" s="93">
        <f t="shared" si="0"/>
        <v>24.664000050000002</v>
      </c>
      <c r="G6" s="62" t="str">
        <f>IF(OR(AND(D6&gt;1,D6&lt;1050),D6="nt",D6="",D6="scratch"),"","Not a valid input")</f>
        <v/>
      </c>
      <c r="I6" s="100" t="s">
        <v>4</v>
      </c>
      <c r="J6" s="78">
        <f>'Poles Calculations'!F4</f>
        <v>26.664000000000001</v>
      </c>
      <c r="L6" s="248"/>
      <c r="M6" s="30" t="str">
        <f>IF($J$11&lt;"3","",'Poles Calculations'!G10)</f>
        <v/>
      </c>
      <c r="N6" s="20" t="str">
        <f>IF(M6="","",'Poles Calculations'!H10)</f>
        <v/>
      </c>
      <c r="O6" s="20" t="str">
        <f>IF(N6="","",'Poles Calculations'!I10)</f>
        <v/>
      </c>
      <c r="P6" s="41" t="str">
        <f>IF(O6="","",'Poles Calculations'!J10)</f>
        <v/>
      </c>
      <c r="Q6" s="157" t="str">
        <f>'Poles Calculations'!K10</f>
        <v/>
      </c>
    </row>
    <row r="7" spans="1:17" ht="16.5" thickBot="1">
      <c r="A7" s="20">
        <f>IF(B7="","",Draw!J7)</f>
        <v>6</v>
      </c>
      <c r="B7" s="21" t="str">
        <f>IFERROR(Draw!K7,"")</f>
        <v>Avery Groen</v>
      </c>
      <c r="C7" s="21" t="str">
        <f>IFERROR(Draw!L7,"")</f>
        <v>Barbie</v>
      </c>
      <c r="D7" s="52">
        <v>29.712</v>
      </c>
      <c r="E7" s="17">
        <v>5.9999999999999995E-8</v>
      </c>
      <c r="F7" s="93">
        <f t="shared" si="0"/>
        <v>29.712000060000001</v>
      </c>
      <c r="G7" s="62" t="str">
        <f>IF(OR(AND(D7&gt;1,D7&lt;1050),D7="nt",D7="",D7="scratch"),"","Not a valid input")</f>
        <v/>
      </c>
      <c r="I7" s="101" t="s">
        <v>5</v>
      </c>
      <c r="J7" s="78">
        <f>'Poles Calculations'!F5</f>
        <v>28.664000000000001</v>
      </c>
      <c r="L7" s="248"/>
      <c r="M7" s="30" t="str">
        <f>IF($J$11&lt;"4","",'Poles Calculations'!G11)</f>
        <v/>
      </c>
      <c r="N7" s="20" t="str">
        <f>IF(M7="","",'Poles Calculations'!H11)</f>
        <v/>
      </c>
      <c r="O7" s="20" t="str">
        <f>IF(N7="","",'Poles Calculations'!I11)</f>
        <v/>
      </c>
      <c r="P7" s="41" t="str">
        <f>IF(O7="","",'Poles Calculations'!J11)</f>
        <v/>
      </c>
      <c r="Q7" s="157" t="str">
        <f>'Poles Calculations'!K11</f>
        <v/>
      </c>
    </row>
    <row r="8" spans="1:17" ht="16.5" thickBot="1">
      <c r="A8" s="20">
        <f>IF(B8="","",Draw!J8)</f>
        <v>7</v>
      </c>
      <c r="B8" s="21" t="str">
        <f>IFERROR(Draw!K8,"")</f>
        <v>Aubrey Moody</v>
      </c>
      <c r="C8" s="21" t="str">
        <f>IFERROR(Draw!L8,"")</f>
        <v>RU Toasted</v>
      </c>
      <c r="D8" s="51">
        <v>24.666</v>
      </c>
      <c r="E8" s="17">
        <v>7.0000000000000005E-8</v>
      </c>
      <c r="F8" s="93">
        <f t="shared" si="0"/>
        <v>24.666000069999999</v>
      </c>
      <c r="G8" s="62" t="str">
        <f t="shared" ref="G8:G71" si="1">IF(OR(AND(D8&gt;1,D8&lt;1050),D8="nt",D8="",D8="scratch"),"","Not a valid input")</f>
        <v/>
      </c>
      <c r="I8" s="170"/>
      <c r="J8" s="62"/>
      <c r="L8" s="249"/>
      <c r="M8" s="45" t="str">
        <f>IF($J$11&lt;"5","",'Poles Calculations'!G12)</f>
        <v/>
      </c>
      <c r="N8" s="23" t="str">
        <f>IF(M8="","",'Poles Calculations'!H12)</f>
        <v/>
      </c>
      <c r="O8" s="23" t="str">
        <f>IF(N8="","",'Poles Calculations'!I12)</f>
        <v/>
      </c>
      <c r="P8" s="46" t="str">
        <f>IF(O8="","",'Poles Calculations'!J12)</f>
        <v/>
      </c>
      <c r="Q8" s="166" t="str">
        <f>'Poles Calculations'!K12</f>
        <v/>
      </c>
    </row>
    <row r="9" spans="1:17" ht="16.5" thickBot="1">
      <c r="A9" s="20">
        <f>IF(B9="","",Draw!J9)</f>
        <v>8</v>
      </c>
      <c r="B9" s="21" t="str">
        <f>IFERROR(Draw!K9,"")</f>
        <v>Michelle Hodne</v>
      </c>
      <c r="C9" s="21" t="str">
        <f>IFERROR(Draw!L9,"")</f>
        <v>Uno Sonita Olena</v>
      </c>
      <c r="D9" s="52">
        <v>24.841999999999999</v>
      </c>
      <c r="E9" s="17">
        <v>8.0000000000000002E-8</v>
      </c>
      <c r="F9" s="93">
        <f t="shared" si="0"/>
        <v>24.842000079999998</v>
      </c>
      <c r="G9" s="62" t="str">
        <f t="shared" si="1"/>
        <v/>
      </c>
      <c r="H9" s="245" t="s">
        <v>77</v>
      </c>
      <c r="I9" s="246"/>
      <c r="J9" s="189">
        <f>COUNTIF(Poles!$A$2:$A$286,"&gt;0")-COUNTIF(D2:D286,"scratch")</f>
        <v>12</v>
      </c>
      <c r="L9" s="34"/>
      <c r="M9" s="37"/>
      <c r="N9" s="26"/>
      <c r="O9" s="26"/>
      <c r="P9" s="38"/>
      <c r="Q9" s="159"/>
    </row>
    <row r="10" spans="1:17" ht="16.5" thickBot="1">
      <c r="A10" s="20">
        <f>IF(B10="","",Draw!J10)</f>
        <v>9</v>
      </c>
      <c r="B10" s="21" t="str">
        <f>IFERROR(Draw!K10,"")</f>
        <v>Ava Nelson</v>
      </c>
      <c r="C10" s="21" t="str">
        <f>IFERROR(Draw!L10,"")</f>
        <v>Gracie</v>
      </c>
      <c r="D10" s="53" t="s">
        <v>200</v>
      </c>
      <c r="E10" s="17">
        <v>8.9999999999999999E-8</v>
      </c>
      <c r="F10" s="93">
        <f t="shared" si="0"/>
        <v>1000.00000009</v>
      </c>
      <c r="G10" s="62" t="str">
        <f t="shared" si="1"/>
        <v/>
      </c>
      <c r="K10" s="50">
        <v>1</v>
      </c>
      <c r="L10" s="257" t="s">
        <v>4</v>
      </c>
      <c r="M10" s="39" t="str">
        <f>'Poles Calculations'!G14</f>
        <v>1st</v>
      </c>
      <c r="N10" s="18" t="str">
        <f>'Poles Calculations'!H14</f>
        <v>Deb Kruger</v>
      </c>
      <c r="O10" s="18" t="str">
        <f>'Poles Calculations'!I14</f>
        <v>Peptos Pretty Kaidas</v>
      </c>
      <c r="P10" s="40">
        <f>'Poles Calculations'!J14</f>
        <v>26.896000040000001</v>
      </c>
      <c r="Q10" s="167">
        <f>'Poles Calculations'!K14</f>
        <v>34.559999999999995</v>
      </c>
    </row>
    <row r="11" spans="1:17" ht="16.5" thickBot="1">
      <c r="A11" s="20">
        <f>IF(B11="","",Draw!J11)</f>
        <v>10</v>
      </c>
      <c r="B11" s="21" t="str">
        <f>IFERROR(Draw!K11,"")</f>
        <v>Morgan Spykerboer</v>
      </c>
      <c r="C11" s="21" t="str">
        <f>IFERROR(Draw!L11,"")</f>
        <v>Frenchman's Big Bucks</v>
      </c>
      <c r="D11" s="54">
        <v>25.788</v>
      </c>
      <c r="E11" s="17">
        <v>9.9999999999999995E-8</v>
      </c>
      <c r="F11" s="93">
        <f t="shared" si="0"/>
        <v>25.788000100000001</v>
      </c>
      <c r="G11" s="62" t="str">
        <f t="shared" si="1"/>
        <v/>
      </c>
      <c r="H11" s="49"/>
      <c r="I11" s="148" t="s">
        <v>12</v>
      </c>
      <c r="J11" s="150" t="str">
        <f>IF(J9&lt;=10,"1",IF(AND(J9&gt;10,J9&lt;=15),"2",IF(AND(J9&gt;15,J9&lt;=30),"3",IF(AND(J9&gt;30,J9&lt;=60),"4",IF(AND(J9&gt;60,J9&lt;=90),"5")))))</f>
        <v>2</v>
      </c>
      <c r="K11" s="50">
        <v>2</v>
      </c>
      <c r="L11" s="258"/>
      <c r="M11" s="30" t="str">
        <f>IF($J$11&lt;"2","",'Poles Calculations'!G15)</f>
        <v>2nd</v>
      </c>
      <c r="N11" s="20" t="str">
        <f>IF(M11="","",'Poles Calculations'!H15)</f>
        <v>Kailey Deknikker</v>
      </c>
      <c r="O11" s="20" t="str">
        <f>IF(N11="","",'Poles Calculations'!I15)</f>
        <v>Rocket</v>
      </c>
      <c r="P11" s="41">
        <f>IF(O11="","",'Poles Calculations'!J15)</f>
        <v>27.48600012</v>
      </c>
      <c r="Q11" s="157">
        <f>'Poles Calculations'!K15</f>
        <v>23.04</v>
      </c>
    </row>
    <row r="12" spans="1:17" ht="16.5" thickBot="1">
      <c r="A12" s="20" t="str">
        <f>IF(B12="","",Draw!J12)</f>
        <v/>
      </c>
      <c r="B12" s="21" t="str">
        <f>IFERROR(Draw!K12,"")</f>
        <v/>
      </c>
      <c r="C12" s="21" t="str">
        <f>IFERROR(Draw!L12,"")</f>
        <v/>
      </c>
      <c r="D12" s="145"/>
      <c r="E12" s="17">
        <v>1.1000000000000001E-7</v>
      </c>
      <c r="F12" s="93" t="str">
        <f t="shared" si="0"/>
        <v/>
      </c>
      <c r="G12" s="62" t="str">
        <f t="shared" si="1"/>
        <v/>
      </c>
      <c r="H12" s="49"/>
      <c r="K12" s="50">
        <v>3</v>
      </c>
      <c r="L12" s="258"/>
      <c r="M12" s="30" t="str">
        <f>IF($J$11&lt;"3","",'Poles Calculations'!G16)</f>
        <v/>
      </c>
      <c r="N12" s="20" t="str">
        <f>IF(M12="","",'Poles Calculations'!H16)</f>
        <v/>
      </c>
      <c r="O12" s="20" t="str">
        <f>IF(N12="","",'Poles Calculations'!I16)</f>
        <v/>
      </c>
      <c r="P12" s="41" t="str">
        <f>IF(O12="","",'Poles Calculations'!J16)</f>
        <v/>
      </c>
      <c r="Q12" s="157" t="str">
        <f>'Poles Calculations'!K16</f>
        <v/>
      </c>
    </row>
    <row r="13" spans="1:17">
      <c r="A13" s="20">
        <f>IF(B13="","",Draw!J13)</f>
        <v>11</v>
      </c>
      <c r="B13" s="21" t="str">
        <f>IFERROR(Draw!K13,"")</f>
        <v>Kailey Deknikker</v>
      </c>
      <c r="C13" s="21" t="str">
        <f>IFERROR(Draw!L13,"")</f>
        <v>Rocket</v>
      </c>
      <c r="D13" s="143">
        <v>27.486000000000001</v>
      </c>
      <c r="E13" s="17">
        <v>1.1999999999999999E-7</v>
      </c>
      <c r="F13" s="93">
        <f t="shared" si="0"/>
        <v>27.48600012</v>
      </c>
      <c r="H13" s="49"/>
      <c r="I13" s="236" t="s">
        <v>27</v>
      </c>
      <c r="J13" s="237"/>
      <c r="K13" s="50">
        <v>4</v>
      </c>
      <c r="L13" s="258"/>
      <c r="M13" s="30" t="str">
        <f>IF($J$11&lt;"4","",'Poles Calculations'!G17)</f>
        <v/>
      </c>
      <c r="N13" s="20" t="str">
        <f>IF(M13="","",'Poles Calculations'!H17)</f>
        <v/>
      </c>
      <c r="O13" s="20" t="str">
        <f>IF(N13="","",'Poles Calculations'!I17)</f>
        <v/>
      </c>
      <c r="P13" s="41" t="str">
        <f>IF(O13="","",'Poles Calculations'!J17)</f>
        <v/>
      </c>
      <c r="Q13" s="168" t="str">
        <f>'Poles Calculations'!K17</f>
        <v/>
      </c>
    </row>
    <row r="14" spans="1:17" ht="16.5" thickBot="1">
      <c r="A14" s="20">
        <f>IF(B14="","",Draw!J14)</f>
        <v>12</v>
      </c>
      <c r="B14" s="21" t="str">
        <f>IFERROR(Draw!K14,"")</f>
        <v>Shea Lang</v>
      </c>
      <c r="C14" s="21" t="str">
        <f>IFERROR(Draw!L14,"")</f>
        <v>Scooby</v>
      </c>
      <c r="D14" s="51">
        <v>925.48900000000003</v>
      </c>
      <c r="E14" s="17">
        <v>1.3E-7</v>
      </c>
      <c r="F14" s="93">
        <f t="shared" si="0"/>
        <v>925.48900013000002</v>
      </c>
      <c r="G14" s="62" t="str">
        <f>IF(OR(AND(D14&gt;1,D14&lt;1050),D14="nt",D14="",D14="scratch"),"","Not a valid input")</f>
        <v/>
      </c>
      <c r="H14" s="49"/>
      <c r="I14" s="119" t="s">
        <v>30</v>
      </c>
      <c r="J14" s="117" t="s">
        <v>28</v>
      </c>
      <c r="K14" s="50">
        <v>5</v>
      </c>
      <c r="L14" s="259"/>
      <c r="M14" s="30" t="str">
        <f>IF($J$11&lt;"5","",'Poles Calculations'!G18)</f>
        <v/>
      </c>
      <c r="N14" s="23" t="str">
        <f>IF(M14="","",'Poles Calculations'!H18)</f>
        <v/>
      </c>
      <c r="O14" s="23" t="str">
        <f>IF(N14="","",'Poles Calculations'!I18)</f>
        <v/>
      </c>
      <c r="P14" s="46" t="str">
        <f>IF(O14="","",'Poles Calculations'!J18)</f>
        <v/>
      </c>
      <c r="Q14" s="160" t="str">
        <f>'Poles Calculations'!K18</f>
        <v/>
      </c>
    </row>
    <row r="15" spans="1:17" ht="16.5" thickBot="1">
      <c r="A15" s="20" t="str">
        <f>IF(B15="","",Draw!J15)</f>
        <v/>
      </c>
      <c r="B15" s="21" t="str">
        <f>IFERROR(Draw!K15,"")</f>
        <v/>
      </c>
      <c r="C15" s="21" t="str">
        <f>IFERROR(Draw!L15,"")</f>
        <v/>
      </c>
      <c r="D15" s="52"/>
      <c r="E15" s="17">
        <v>1.4000000000000001E-7</v>
      </c>
      <c r="F15" s="93" t="str">
        <f t="shared" si="0"/>
        <v/>
      </c>
      <c r="G15" s="62" t="str">
        <f t="shared" si="1"/>
        <v/>
      </c>
      <c r="H15" s="49"/>
      <c r="I15" s="119" t="s">
        <v>31</v>
      </c>
      <c r="J15" s="117" t="s">
        <v>29</v>
      </c>
      <c r="L15" s="34"/>
      <c r="M15" s="43"/>
      <c r="N15" s="22"/>
      <c r="O15" s="22"/>
      <c r="P15" s="44"/>
      <c r="Q15" s="159"/>
    </row>
    <row r="16" spans="1:17" ht="16.5" thickBot="1">
      <c r="A16" s="20" t="str">
        <f>IF(B16="","",Draw!J16)</f>
        <v/>
      </c>
      <c r="B16" s="21" t="str">
        <f>IFERROR(Draw!K16,"")</f>
        <v/>
      </c>
      <c r="C16" s="21" t="str">
        <f>IFERROR(Draw!L16,"")</f>
        <v/>
      </c>
      <c r="D16" s="53"/>
      <c r="E16" s="17">
        <v>1.4999999999999999E-7</v>
      </c>
      <c r="F16" s="93" t="str">
        <f t="shared" si="0"/>
        <v/>
      </c>
      <c r="G16" s="62" t="str">
        <f t="shared" si="1"/>
        <v/>
      </c>
      <c r="H16" s="49"/>
      <c r="I16" s="120" t="s">
        <v>32</v>
      </c>
      <c r="J16" s="118" t="s">
        <v>71</v>
      </c>
      <c r="L16" s="260" t="s">
        <v>5</v>
      </c>
      <c r="M16" s="39" t="str">
        <f>'Poles Calculations'!G20</f>
        <v>1st</v>
      </c>
      <c r="N16" s="18" t="str">
        <f>'Poles Calculations'!H20</f>
        <v>Avery Groen</v>
      </c>
      <c r="O16" s="18" t="str">
        <f>'Poles Calculations'!I20</f>
        <v>Barbie</v>
      </c>
      <c r="P16" s="40">
        <f>'Poles Calculations'!J20</f>
        <v>29.712000060000001</v>
      </c>
      <c r="Q16" s="167">
        <f>'Poles Calculations'!K20</f>
        <v>23.040000000000003</v>
      </c>
    </row>
    <row r="17" spans="1:17">
      <c r="A17" s="20" t="str">
        <f>IF(B17="","",Draw!J17)</f>
        <v/>
      </c>
      <c r="B17" s="21" t="str">
        <f>IFERROR(Draw!K17,"")</f>
        <v/>
      </c>
      <c r="C17" s="21" t="str">
        <f>IFERROR(Draw!L17,"")</f>
        <v/>
      </c>
      <c r="D17" s="54"/>
      <c r="E17" s="17">
        <v>1.6E-7</v>
      </c>
      <c r="F17" s="93" t="str">
        <f t="shared" si="0"/>
        <v/>
      </c>
      <c r="G17" s="62" t="str">
        <f t="shared" si="1"/>
        <v/>
      </c>
      <c r="H17" s="49"/>
      <c r="J17" s="49"/>
      <c r="L17" s="261"/>
      <c r="M17" s="30" t="str">
        <f>IF($J$11&lt;"2","",'Poles Calculations'!G21)</f>
        <v>-</v>
      </c>
      <c r="N17" s="20" t="str">
        <f>IF(M17="","",'Poles Calculations'!H21)</f>
        <v>-</v>
      </c>
      <c r="O17" s="20" t="str">
        <f>IF(N17="","",'Poles Calculations'!I21)</f>
        <v>-</v>
      </c>
      <c r="P17" s="41" t="str">
        <f>IF(O17="","",'Poles Calculations'!J21)</f>
        <v>-</v>
      </c>
      <c r="Q17" s="157">
        <f>'Poles Calculations'!K21</f>
        <v>15.360000000000003</v>
      </c>
    </row>
    <row r="18" spans="1:17">
      <c r="A18" s="20" t="str">
        <f>IF(B18="","",Draw!J18)</f>
        <v/>
      </c>
      <c r="B18" s="21" t="str">
        <f>IFERROR(Draw!K18,"")</f>
        <v/>
      </c>
      <c r="C18" s="21" t="str">
        <f>IFERROR(Draw!L18,"")</f>
        <v/>
      </c>
      <c r="D18" s="54"/>
      <c r="E18" s="17">
        <v>1.6999999999999999E-7</v>
      </c>
      <c r="F18" s="93" t="str">
        <f t="shared" si="0"/>
        <v/>
      </c>
      <c r="G18" s="62" t="str">
        <f t="shared" si="1"/>
        <v/>
      </c>
      <c r="L18" s="261"/>
      <c r="M18" s="30" t="str">
        <f>IF($J$11&lt;"3","",'Poles Calculations'!G22)</f>
        <v/>
      </c>
      <c r="N18" s="20" t="str">
        <f>IF(M18="","",'Poles Calculations'!H22)</f>
        <v/>
      </c>
      <c r="O18" s="20" t="str">
        <f>IF(N18="","",'Poles Calculations'!I22)</f>
        <v/>
      </c>
      <c r="P18" s="41" t="str">
        <f>IF(O18="","",'Poles Calculations'!J22)</f>
        <v/>
      </c>
      <c r="Q18" s="157" t="str">
        <f>'Poles Calculations'!K22</f>
        <v/>
      </c>
    </row>
    <row r="19" spans="1:17">
      <c r="A19" s="20" t="str">
        <f>IF(B19="","",Draw!J19)</f>
        <v/>
      </c>
      <c r="B19" s="21" t="str">
        <f>IFERROR(Draw!K19,"")</f>
        <v/>
      </c>
      <c r="C19" s="21" t="str">
        <f>IFERROR(Draw!L19,"")</f>
        <v/>
      </c>
      <c r="D19" s="52"/>
      <c r="E19" s="17">
        <v>1.8E-7</v>
      </c>
      <c r="F19" s="93" t="str">
        <f t="shared" si="0"/>
        <v/>
      </c>
      <c r="H19" s="49"/>
      <c r="J19" s="49"/>
      <c r="L19" s="261"/>
      <c r="M19" s="30" t="str">
        <f>IF($J$11&lt;"4","",'Poles Calculations'!G23)</f>
        <v/>
      </c>
      <c r="N19" s="20" t="str">
        <f>IF(M19="","",'Poles Calculations'!H23)</f>
        <v/>
      </c>
      <c r="O19" s="20" t="str">
        <f>IF(N19="","",'Poles Calculations'!I23)</f>
        <v/>
      </c>
      <c r="P19" s="41" t="str">
        <f>IF(O19="","",'Poles Calculations'!J23)</f>
        <v/>
      </c>
      <c r="Q19" s="168" t="str">
        <f>'Poles Calculations'!K23</f>
        <v/>
      </c>
    </row>
    <row r="20" spans="1:17" ht="16.5" thickBot="1">
      <c r="A20" s="20" t="str">
        <f>IF(B20="","",Draw!J20)</f>
        <v/>
      </c>
      <c r="B20" s="21" t="str">
        <f>IFERROR(Draw!K20,"")</f>
        <v/>
      </c>
      <c r="C20" s="21" t="str">
        <f>IFERROR(Draw!L20,"")</f>
        <v/>
      </c>
      <c r="D20" s="51"/>
      <c r="E20" s="17">
        <v>1.9000000000000001E-7</v>
      </c>
      <c r="F20" s="93" t="str">
        <f t="shared" si="0"/>
        <v/>
      </c>
      <c r="G20" s="62" t="str">
        <f>IF(OR(AND(D20&gt;1,D20&lt;1050),D20="nt",D20="",D20="scratch"),"","Not a valid input")</f>
        <v/>
      </c>
      <c r="H20" s="49"/>
      <c r="I20" s="49"/>
      <c r="J20" s="49"/>
      <c r="L20" s="262"/>
      <c r="M20" s="45" t="str">
        <f>IF($J$11&lt;"5","",'Poles Calculations'!G24)</f>
        <v/>
      </c>
      <c r="N20" s="23" t="str">
        <f>IF(M20="","",'Poles Calculations'!H24)</f>
        <v/>
      </c>
      <c r="O20" s="23" t="str">
        <f>IF(N20="","",'Poles Calculations'!I24)</f>
        <v/>
      </c>
      <c r="P20" s="46" t="str">
        <f>IF(O20="","",'Poles Calculations'!J24)</f>
        <v/>
      </c>
      <c r="Q20" s="166" t="str">
        <f>'Poles Calculations'!K24</f>
        <v/>
      </c>
    </row>
    <row r="21" spans="1:17">
      <c r="A21" s="20" t="str">
        <f>IF(B21="","",Draw!J21)</f>
        <v/>
      </c>
      <c r="B21" s="21" t="str">
        <f>IFERROR(Draw!K21,"")</f>
        <v/>
      </c>
      <c r="C21" s="21" t="str">
        <f>IFERROR(Draw!L21,"")</f>
        <v/>
      </c>
      <c r="D21" s="52"/>
      <c r="E21" s="17">
        <v>1.9999999999999999E-7</v>
      </c>
      <c r="F21" s="93" t="str">
        <f t="shared" si="0"/>
        <v/>
      </c>
      <c r="G21" s="62" t="str">
        <f t="shared" si="1"/>
        <v/>
      </c>
      <c r="H21" s="49"/>
      <c r="I21" s="49"/>
      <c r="J21" s="49"/>
    </row>
    <row r="22" spans="1:17">
      <c r="A22" s="20" t="str">
        <f>IF(B22="","",Draw!J22)</f>
        <v/>
      </c>
      <c r="B22" s="21" t="str">
        <f>IFERROR(Draw!K22,"")</f>
        <v/>
      </c>
      <c r="C22" s="21" t="str">
        <f>IFERROR(Draw!L22,"")</f>
        <v/>
      </c>
      <c r="D22" s="53"/>
      <c r="E22" s="17">
        <v>2.1E-7</v>
      </c>
      <c r="F22" s="93" t="str">
        <f t="shared" si="0"/>
        <v/>
      </c>
      <c r="G22" s="62" t="str">
        <f t="shared" si="1"/>
        <v/>
      </c>
      <c r="H22" s="49"/>
      <c r="I22" s="49"/>
      <c r="J22" s="49"/>
    </row>
    <row r="23" spans="1:17">
      <c r="A23" s="20" t="str">
        <f>IF(B23="","",Draw!J23)</f>
        <v/>
      </c>
      <c r="B23" s="21" t="str">
        <f>IFERROR(Draw!K23,"")</f>
        <v/>
      </c>
      <c r="C23" s="21" t="str">
        <f>IFERROR(Draw!L23,"")</f>
        <v/>
      </c>
      <c r="D23" s="145"/>
      <c r="E23" s="17">
        <v>2.2000000000000001E-7</v>
      </c>
      <c r="F23" s="93" t="str">
        <f t="shared" si="0"/>
        <v/>
      </c>
      <c r="G23" s="62" t="str">
        <f t="shared" si="1"/>
        <v/>
      </c>
      <c r="H23" s="49"/>
      <c r="I23" s="49"/>
      <c r="J23" s="49"/>
    </row>
    <row r="24" spans="1:17">
      <c r="A24" s="20" t="str">
        <f>IF(B24="","",Draw!J24)</f>
        <v/>
      </c>
      <c r="B24" s="21" t="str">
        <f>IFERROR(Draw!K24,"")</f>
        <v/>
      </c>
      <c r="C24" s="21" t="str">
        <f>IFERROR(Draw!L24,"")</f>
        <v/>
      </c>
      <c r="D24" s="53"/>
      <c r="E24" s="17">
        <v>2.2999999999999999E-7</v>
      </c>
      <c r="F24" s="93" t="str">
        <f t="shared" si="0"/>
        <v/>
      </c>
      <c r="G24" s="62" t="str">
        <f t="shared" si="1"/>
        <v/>
      </c>
      <c r="I24" s="49"/>
      <c r="J24" s="49"/>
    </row>
    <row r="25" spans="1:17">
      <c r="A25" s="20" t="str">
        <f>IF(B25="","",Draw!J25)</f>
        <v/>
      </c>
      <c r="B25" s="21" t="str">
        <f>IFERROR(Draw!K25,"")</f>
        <v/>
      </c>
      <c r="C25" s="21" t="str">
        <f>IFERROR(Draw!L25,"")</f>
        <v/>
      </c>
      <c r="D25" s="52"/>
      <c r="E25" s="17">
        <v>2.3999999999999998E-7</v>
      </c>
      <c r="F25" s="93" t="str">
        <f t="shared" si="0"/>
        <v/>
      </c>
      <c r="I25" s="49"/>
      <c r="J25" s="49"/>
    </row>
    <row r="26" spans="1:17">
      <c r="A26" s="20" t="str">
        <f>IF(B26="","",Draw!J26)</f>
        <v/>
      </c>
      <c r="B26" s="21" t="str">
        <f>IFERROR(Draw!K26,"")</f>
        <v/>
      </c>
      <c r="C26" s="21" t="str">
        <f>IFERROR(Draw!L26,"")</f>
        <v/>
      </c>
      <c r="D26" s="52"/>
      <c r="E26" s="17">
        <v>2.4999999999999999E-7</v>
      </c>
      <c r="F26" s="93" t="str">
        <f t="shared" si="0"/>
        <v/>
      </c>
      <c r="G26" s="62" t="str">
        <f>IF(OR(AND(D26&gt;1,D26&lt;1050),D26="nt",D26="",D26="scratch"),"","Not a valid input")</f>
        <v/>
      </c>
    </row>
    <row r="27" spans="1:17">
      <c r="A27" s="20" t="str">
        <f>IF(B27="","",Draw!J27)</f>
        <v/>
      </c>
      <c r="B27" s="21" t="str">
        <f>IFERROR(Draw!K27,"")</f>
        <v/>
      </c>
      <c r="C27" s="21" t="str">
        <f>IFERROR(Draw!L27,"")</f>
        <v/>
      </c>
      <c r="D27" s="52"/>
      <c r="E27" s="17">
        <v>2.6E-7</v>
      </c>
      <c r="F27" s="93" t="str">
        <f t="shared" si="0"/>
        <v/>
      </c>
      <c r="G27" s="62" t="str">
        <f t="shared" si="1"/>
        <v/>
      </c>
    </row>
    <row r="28" spans="1:17">
      <c r="A28" s="20" t="str">
        <f>IF(B28="","",Draw!J28)</f>
        <v/>
      </c>
      <c r="B28" s="21" t="str">
        <f>IFERROR(Draw!K28,"")</f>
        <v/>
      </c>
      <c r="C28" s="21" t="str">
        <f>IFERROR(Draw!L28,"")</f>
        <v/>
      </c>
      <c r="D28" s="53"/>
      <c r="E28" s="17">
        <v>2.7000000000000001E-7</v>
      </c>
      <c r="F28" s="93" t="str">
        <f t="shared" si="0"/>
        <v/>
      </c>
      <c r="G28" s="62" t="str">
        <f t="shared" si="1"/>
        <v/>
      </c>
    </row>
    <row r="29" spans="1:17">
      <c r="A29" s="20" t="str">
        <f>IF(B29="","",Draw!J29)</f>
        <v/>
      </c>
      <c r="B29" s="21" t="str">
        <f>IFERROR(Draw!K29,"")</f>
        <v/>
      </c>
      <c r="C29" s="21" t="str">
        <f>IFERROR(Draw!L29,"")</f>
        <v/>
      </c>
      <c r="D29" s="54"/>
      <c r="E29" s="17">
        <v>2.8000000000000002E-7</v>
      </c>
      <c r="F29" s="93" t="str">
        <f t="shared" si="0"/>
        <v/>
      </c>
      <c r="G29" s="62" t="str">
        <f t="shared" si="1"/>
        <v/>
      </c>
    </row>
    <row r="30" spans="1:17">
      <c r="A30" s="20" t="str">
        <f>IF(B30="","",Draw!J30)</f>
        <v/>
      </c>
      <c r="B30" s="21" t="str">
        <f>IFERROR(Draw!K30,"")</f>
        <v/>
      </c>
      <c r="C30" s="21" t="str">
        <f>IFERROR(Draw!L30,"")</f>
        <v/>
      </c>
      <c r="D30" s="54"/>
      <c r="E30" s="17">
        <v>2.8999999999999998E-7</v>
      </c>
      <c r="F30" s="93" t="str">
        <f t="shared" si="0"/>
        <v/>
      </c>
      <c r="G30" s="62" t="str">
        <f t="shared" si="1"/>
        <v/>
      </c>
    </row>
    <row r="31" spans="1:17">
      <c r="A31" s="20" t="str">
        <f>IF(B31="","",Draw!J31)</f>
        <v/>
      </c>
      <c r="B31" s="21" t="str">
        <f>IFERROR(Draw!K31,"")</f>
        <v/>
      </c>
      <c r="C31" s="21" t="str">
        <f>IFERROR(Draw!L31,"")</f>
        <v/>
      </c>
      <c r="D31" s="52"/>
      <c r="E31" s="17">
        <v>2.9999999999999999E-7</v>
      </c>
      <c r="F31" s="93" t="str">
        <f t="shared" si="0"/>
        <v/>
      </c>
      <c r="G31" s="173"/>
    </row>
    <row r="32" spans="1:17">
      <c r="A32" s="20" t="str">
        <f>IF(B32="","",Draw!J32)</f>
        <v/>
      </c>
      <c r="B32" s="21" t="str">
        <f>IFERROR(Draw!K32,"")</f>
        <v/>
      </c>
      <c r="C32" s="21" t="str">
        <f>IFERROR(Draw!L32,"")</f>
        <v/>
      </c>
      <c r="D32" s="51"/>
      <c r="E32" s="17">
        <v>3.1E-7</v>
      </c>
      <c r="F32" s="93" t="str">
        <f t="shared" si="0"/>
        <v/>
      </c>
      <c r="G32" s="62" t="str">
        <f>IF(OR(AND(D32&gt;1,D32&lt;1050),D32="nt",D32="",D32="scratch"),"","Not a valid input")</f>
        <v/>
      </c>
    </row>
    <row r="33" spans="1:7">
      <c r="A33" s="20" t="str">
        <f>IF(B33="","",Draw!J33)</f>
        <v/>
      </c>
      <c r="B33" s="21" t="str">
        <f>IFERROR(Draw!K33,"")</f>
        <v/>
      </c>
      <c r="C33" s="21" t="str">
        <f>IFERROR(Draw!L33,"")</f>
        <v/>
      </c>
      <c r="D33" s="54"/>
      <c r="E33" s="17">
        <v>3.2000000000000001E-7</v>
      </c>
      <c r="F33" s="93" t="str">
        <f t="shared" si="0"/>
        <v/>
      </c>
      <c r="G33" s="62" t="str">
        <f t="shared" si="1"/>
        <v/>
      </c>
    </row>
    <row r="34" spans="1:7">
      <c r="A34" s="20" t="str">
        <f>IF(B34="","",Draw!J34)</f>
        <v/>
      </c>
      <c r="B34" s="21" t="str">
        <f>IFERROR(Draw!K34,"")</f>
        <v/>
      </c>
      <c r="C34" s="21" t="str">
        <f>IFERROR(Draw!L34,"")</f>
        <v/>
      </c>
      <c r="D34" s="145"/>
      <c r="E34" s="17">
        <v>3.3000000000000002E-7</v>
      </c>
      <c r="F34" s="93" t="str">
        <f t="shared" si="0"/>
        <v/>
      </c>
      <c r="G34" s="62" t="str">
        <f t="shared" si="1"/>
        <v/>
      </c>
    </row>
    <row r="35" spans="1:7">
      <c r="A35" s="20" t="str">
        <f>IF(B35="","",Draw!J35)</f>
        <v/>
      </c>
      <c r="B35" s="21" t="str">
        <f>IFERROR(Draw!K35,"")</f>
        <v/>
      </c>
      <c r="C35" s="21" t="str">
        <f>IFERROR(Draw!L35,"")</f>
        <v/>
      </c>
      <c r="D35" s="53"/>
      <c r="E35" s="17">
        <v>3.3999999999999997E-7</v>
      </c>
      <c r="F35" s="93" t="str">
        <f t="shared" si="0"/>
        <v/>
      </c>
      <c r="G35" s="62" t="str">
        <f t="shared" si="1"/>
        <v/>
      </c>
    </row>
    <row r="36" spans="1:7">
      <c r="A36" s="20" t="str">
        <f>IF(B36="","",Draw!J36)</f>
        <v/>
      </c>
      <c r="B36" s="21" t="str">
        <f>IFERROR(Draw!K36,"")</f>
        <v/>
      </c>
      <c r="C36" s="21" t="str">
        <f>IFERROR(Draw!L36,"")</f>
        <v/>
      </c>
      <c r="D36" s="52"/>
      <c r="E36" s="17">
        <v>3.4999999999999998E-7</v>
      </c>
      <c r="F36" s="93" t="str">
        <f t="shared" si="0"/>
        <v/>
      </c>
      <c r="G36" s="62" t="str">
        <f t="shared" si="1"/>
        <v/>
      </c>
    </row>
    <row r="37" spans="1:7">
      <c r="A37" s="20" t="str">
        <f>IF(B37="","",Draw!J37)</f>
        <v/>
      </c>
      <c r="B37" s="21" t="str">
        <f>IFERROR(Draw!K37,"")</f>
        <v/>
      </c>
      <c r="C37" s="21" t="str">
        <f>IFERROR(Draw!L37,"")</f>
        <v/>
      </c>
      <c r="D37" s="52"/>
      <c r="E37" s="17">
        <v>3.5999999999999999E-7</v>
      </c>
      <c r="F37" s="93" t="str">
        <f t="shared" si="0"/>
        <v/>
      </c>
    </row>
    <row r="38" spans="1:7">
      <c r="A38" s="20" t="str">
        <f>IF(B38="","",Draw!J38)</f>
        <v/>
      </c>
      <c r="B38" s="21" t="str">
        <f>IFERROR(Draw!K38,"")</f>
        <v/>
      </c>
      <c r="C38" s="21" t="str">
        <f>IFERROR(Draw!L38,"")</f>
        <v/>
      </c>
      <c r="D38" s="52"/>
      <c r="E38" s="17">
        <v>3.7E-7</v>
      </c>
      <c r="F38" s="93" t="str">
        <f t="shared" si="0"/>
        <v/>
      </c>
      <c r="G38" s="62" t="str">
        <f>IF(OR(AND(D38&gt;1,D38&lt;1050),D38="nt",D38="",D38="scratch"),"","Not a valid input")</f>
        <v/>
      </c>
    </row>
    <row r="39" spans="1:7">
      <c r="A39" s="20" t="str">
        <f>IF(B39="","",Draw!J39)</f>
        <v/>
      </c>
      <c r="B39" s="21" t="str">
        <f>IFERROR(Draw!K39,"")</f>
        <v/>
      </c>
      <c r="C39" s="21" t="str">
        <f>IFERROR(Draw!L39,"")</f>
        <v/>
      </c>
      <c r="D39" s="52"/>
      <c r="E39" s="17">
        <v>3.8000000000000001E-7</v>
      </c>
      <c r="F39" s="93" t="str">
        <f t="shared" si="0"/>
        <v/>
      </c>
      <c r="G39" s="62" t="str">
        <f t="shared" si="1"/>
        <v/>
      </c>
    </row>
    <row r="40" spans="1:7">
      <c r="A40" s="20" t="str">
        <f>IF(B40="","",Draw!J40)</f>
        <v/>
      </c>
      <c r="B40" s="21" t="str">
        <f>IFERROR(Draw!K40,"")</f>
        <v/>
      </c>
      <c r="C40" s="21" t="str">
        <f>IFERROR(Draw!L40,"")</f>
        <v/>
      </c>
      <c r="D40" s="53"/>
      <c r="E40" s="17">
        <v>3.9000000000000002E-7</v>
      </c>
      <c r="F40" s="93" t="str">
        <f t="shared" si="0"/>
        <v/>
      </c>
      <c r="G40" s="62" t="str">
        <f t="shared" si="1"/>
        <v/>
      </c>
    </row>
    <row r="41" spans="1:7">
      <c r="A41" s="20" t="str">
        <f>IF(B41="","",Draw!J41)</f>
        <v/>
      </c>
      <c r="B41" s="21" t="str">
        <f>IFERROR(Draw!K41,"")</f>
        <v/>
      </c>
      <c r="C41" s="21" t="str">
        <f>IFERROR(Draw!L41,"")</f>
        <v/>
      </c>
      <c r="D41" s="54"/>
      <c r="E41" s="17">
        <v>3.9999999999999998E-7</v>
      </c>
      <c r="F41" s="93" t="str">
        <f t="shared" si="0"/>
        <v/>
      </c>
      <c r="G41" s="62" t="str">
        <f t="shared" si="1"/>
        <v/>
      </c>
    </row>
    <row r="42" spans="1:7">
      <c r="A42" s="20" t="str">
        <f>IF(B42="","",Draw!J42)</f>
        <v/>
      </c>
      <c r="B42" s="21" t="str">
        <f>IFERROR(Draw!K42,"")</f>
        <v/>
      </c>
      <c r="C42" s="21" t="str">
        <f>IFERROR(Draw!L42,"")</f>
        <v/>
      </c>
      <c r="D42" s="54"/>
      <c r="E42" s="17">
        <v>4.0999999999999999E-7</v>
      </c>
      <c r="F42" s="93" t="str">
        <f t="shared" si="0"/>
        <v/>
      </c>
      <c r="G42" s="62" t="str">
        <f t="shared" si="1"/>
        <v/>
      </c>
    </row>
    <row r="43" spans="1:7">
      <c r="A43" s="20" t="str">
        <f>IF(B43="","",Draw!J43)</f>
        <v/>
      </c>
      <c r="B43" s="21" t="str">
        <f>IFERROR(Draw!K43,"")</f>
        <v/>
      </c>
      <c r="C43" s="21" t="str">
        <f>IFERROR(Draw!L43,"")</f>
        <v/>
      </c>
      <c r="D43" s="52"/>
      <c r="E43" s="17">
        <v>4.2E-7</v>
      </c>
      <c r="F43" s="93" t="str">
        <f t="shared" si="0"/>
        <v/>
      </c>
    </row>
    <row r="44" spans="1:7">
      <c r="A44" s="20" t="str">
        <f>IF(B44="","",Draw!J44)</f>
        <v/>
      </c>
      <c r="B44" s="21" t="str">
        <f>IFERROR(Draw!K44,"")</f>
        <v/>
      </c>
      <c r="C44" s="21" t="str">
        <f>IFERROR(Draw!L44,"")</f>
        <v/>
      </c>
      <c r="D44" s="55"/>
      <c r="E44" s="17">
        <v>4.3000000000000001E-7</v>
      </c>
      <c r="F44" s="93" t="str">
        <f t="shared" si="0"/>
        <v/>
      </c>
      <c r="G44" s="62" t="str">
        <f>IF(OR(AND(D44&gt;1,D44&lt;1050),D44="nt",D44="",D44="scratch"),"","Not a valid input")</f>
        <v/>
      </c>
    </row>
    <row r="45" spans="1:7">
      <c r="A45" s="20" t="str">
        <f>IF(B45="","",Draw!J45)</f>
        <v/>
      </c>
      <c r="B45" s="21" t="str">
        <f>IFERROR(Draw!K45,"")</f>
        <v/>
      </c>
      <c r="C45" s="21" t="str">
        <f>IFERROR(Draw!L45,"")</f>
        <v/>
      </c>
      <c r="D45" s="145"/>
      <c r="E45" s="17">
        <v>4.4000000000000002E-7</v>
      </c>
      <c r="F45" s="93" t="str">
        <f t="shared" si="0"/>
        <v/>
      </c>
      <c r="G45" s="62" t="str">
        <f t="shared" si="1"/>
        <v/>
      </c>
    </row>
    <row r="46" spans="1:7">
      <c r="A46" s="20" t="str">
        <f>IF(B46="","",Draw!J46)</f>
        <v/>
      </c>
      <c r="B46" s="21" t="str">
        <f>IFERROR(Draw!K46,"")</f>
        <v/>
      </c>
      <c r="C46" s="21" t="str">
        <f>IFERROR(Draw!L46,"")</f>
        <v/>
      </c>
      <c r="D46" s="53"/>
      <c r="E46" s="17">
        <v>4.4999999999999998E-7</v>
      </c>
      <c r="F46" s="93" t="str">
        <f t="shared" si="0"/>
        <v/>
      </c>
      <c r="G46" s="62" t="str">
        <f t="shared" si="1"/>
        <v/>
      </c>
    </row>
    <row r="47" spans="1:7">
      <c r="A47" s="20" t="str">
        <f>IF(B47="","",Draw!J47)</f>
        <v/>
      </c>
      <c r="B47" s="21" t="str">
        <f>IFERROR(Draw!K47,"")</f>
        <v/>
      </c>
      <c r="C47" s="21" t="str">
        <f>IFERROR(Draw!L47,"")</f>
        <v/>
      </c>
      <c r="D47" s="54"/>
      <c r="E47" s="17">
        <v>4.5999999999999999E-7</v>
      </c>
      <c r="F47" s="93" t="str">
        <f t="shared" si="0"/>
        <v/>
      </c>
      <c r="G47" s="62" t="str">
        <f t="shared" si="1"/>
        <v/>
      </c>
    </row>
    <row r="48" spans="1:7">
      <c r="A48" s="20" t="str">
        <f>IF(B48="","",Draw!J48)</f>
        <v/>
      </c>
      <c r="B48" s="21" t="str">
        <f>IFERROR(Draw!K48,"")</f>
        <v/>
      </c>
      <c r="C48" s="21" t="str">
        <f>IFERROR(Draw!L48,"")</f>
        <v/>
      </c>
      <c r="D48" s="54"/>
      <c r="E48" s="17">
        <v>4.7E-7</v>
      </c>
      <c r="F48" s="93" t="str">
        <f t="shared" si="0"/>
        <v/>
      </c>
      <c r="G48" s="62" t="str">
        <f t="shared" si="1"/>
        <v/>
      </c>
    </row>
    <row r="49" spans="1:7">
      <c r="A49" s="20" t="str">
        <f>IF(B49="","",Draw!J49)</f>
        <v/>
      </c>
      <c r="B49" s="21" t="str">
        <f>IFERROR(Draw!K49,"")</f>
        <v/>
      </c>
      <c r="C49" s="21" t="str">
        <f>IFERROR(Draw!L49,"")</f>
        <v/>
      </c>
      <c r="D49" s="52"/>
      <c r="E49" s="17">
        <v>4.7999999999999996E-7</v>
      </c>
      <c r="F49" s="93" t="str">
        <f t="shared" si="0"/>
        <v/>
      </c>
    </row>
    <row r="50" spans="1:7">
      <c r="A50" s="20" t="str">
        <f>IF(B50="","",Draw!J50)</f>
        <v/>
      </c>
      <c r="B50" s="21" t="str">
        <f>IFERROR(Draw!K50,"")</f>
        <v/>
      </c>
      <c r="C50" s="21" t="str">
        <f>IFERROR(Draw!L50,"")</f>
        <v/>
      </c>
      <c r="D50" s="51"/>
      <c r="E50" s="17">
        <v>4.8999999999999997E-7</v>
      </c>
      <c r="F50" s="93" t="str">
        <f t="shared" si="0"/>
        <v/>
      </c>
      <c r="G50" s="62" t="str">
        <f>IF(OR(AND(D50&gt;1,D50&lt;1050),D50="nt",D50="",D50="scratch"),"","Not a valid input")</f>
        <v/>
      </c>
    </row>
    <row r="51" spans="1:7">
      <c r="A51" s="20" t="str">
        <f>IF(B51="","",Draw!J51)</f>
        <v/>
      </c>
      <c r="B51" s="21" t="str">
        <f>IFERROR(Draw!K51,"")</f>
        <v/>
      </c>
      <c r="C51" s="21" t="str">
        <f>IFERROR(Draw!L51,"")</f>
        <v/>
      </c>
      <c r="D51" s="52"/>
      <c r="E51" s="17">
        <v>4.9999999999999998E-7</v>
      </c>
      <c r="F51" s="93" t="str">
        <f t="shared" si="0"/>
        <v/>
      </c>
      <c r="G51" s="62" t="str">
        <f t="shared" si="1"/>
        <v/>
      </c>
    </row>
    <row r="52" spans="1:7">
      <c r="A52" s="20" t="str">
        <f>IF(B52="","",Draw!J52)</f>
        <v/>
      </c>
      <c r="B52" s="21" t="str">
        <f>IFERROR(Draw!K52,"")</f>
        <v/>
      </c>
      <c r="C52" s="21" t="str">
        <f>IFERROR(Draw!L52,"")</f>
        <v/>
      </c>
      <c r="D52" s="53"/>
      <c r="E52" s="17">
        <v>5.0999999999999999E-7</v>
      </c>
      <c r="F52" s="93" t="str">
        <f t="shared" si="0"/>
        <v/>
      </c>
      <c r="G52" s="62" t="str">
        <f t="shared" si="1"/>
        <v/>
      </c>
    </row>
    <row r="53" spans="1:7">
      <c r="A53" s="20" t="str">
        <f>IF(B53="","",Draw!J53)</f>
        <v/>
      </c>
      <c r="B53" s="21" t="str">
        <f>IFERROR(Draw!K53,"")</f>
        <v/>
      </c>
      <c r="C53" s="21" t="str">
        <f>IFERROR(Draw!L53,"")</f>
        <v/>
      </c>
      <c r="D53" s="54"/>
      <c r="E53" s="17">
        <v>5.2E-7</v>
      </c>
      <c r="F53" s="93" t="str">
        <f t="shared" si="0"/>
        <v/>
      </c>
      <c r="G53" s="62" t="str">
        <f t="shared" si="1"/>
        <v/>
      </c>
    </row>
    <row r="54" spans="1:7">
      <c r="A54" s="20" t="str">
        <f>IF(B54="","",Draw!J54)</f>
        <v/>
      </c>
      <c r="B54" s="21" t="str">
        <f>IFERROR(Draw!K54,"")</f>
        <v/>
      </c>
      <c r="C54" s="21" t="str">
        <f>IFERROR(Draw!L54,"")</f>
        <v/>
      </c>
      <c r="D54" s="54"/>
      <c r="E54" s="17">
        <v>5.3000000000000001E-7</v>
      </c>
      <c r="F54" s="93" t="str">
        <f t="shared" si="0"/>
        <v/>
      </c>
      <c r="G54" s="62" t="str">
        <f t="shared" si="1"/>
        <v/>
      </c>
    </row>
    <row r="55" spans="1:7">
      <c r="A55" s="20" t="str">
        <f>IF(B55="","",Draw!J55)</f>
        <v/>
      </c>
      <c r="B55" s="21" t="str">
        <f>IFERROR(Draw!K55,"")</f>
        <v/>
      </c>
      <c r="C55" s="21" t="str">
        <f>IFERROR(Draw!L55,"")</f>
        <v/>
      </c>
      <c r="D55" s="55"/>
      <c r="E55" s="17">
        <v>5.4000000000000002E-7</v>
      </c>
      <c r="F55" s="93" t="str">
        <f t="shared" si="0"/>
        <v/>
      </c>
    </row>
    <row r="56" spans="1:7">
      <c r="A56" s="20" t="str">
        <f>IF(B56="","",Draw!J56)</f>
        <v/>
      </c>
      <c r="B56" s="21" t="str">
        <f>IFERROR(Draw!K56,"")</f>
        <v/>
      </c>
      <c r="C56" s="21" t="str">
        <f>IFERROR(Draw!L56,"")</f>
        <v/>
      </c>
      <c r="D56" s="145"/>
      <c r="E56" s="17">
        <v>5.5000000000000003E-7</v>
      </c>
      <c r="F56" s="93" t="str">
        <f t="shared" si="0"/>
        <v/>
      </c>
      <c r="G56" s="62" t="str">
        <f>IF(OR(AND(D56&gt;1,D56&lt;1050),D56="nt",D56="",D56="scratch"),"","Not a valid input")</f>
        <v/>
      </c>
    </row>
    <row r="57" spans="1:7">
      <c r="A57" s="20" t="str">
        <f>IF(B57="","",Draw!J57)</f>
        <v/>
      </c>
      <c r="B57" s="21" t="str">
        <f>IFERROR(Draw!K57,"")</f>
        <v/>
      </c>
      <c r="C57" s="21" t="str">
        <f>IFERROR(Draw!L57,"")</f>
        <v/>
      </c>
      <c r="D57" s="51"/>
      <c r="E57" s="17">
        <v>5.6000000000000004E-7</v>
      </c>
      <c r="F57" s="93" t="str">
        <f t="shared" si="0"/>
        <v/>
      </c>
      <c r="G57" s="62" t="str">
        <f t="shared" si="1"/>
        <v/>
      </c>
    </row>
    <row r="58" spans="1:7">
      <c r="A58" s="20" t="str">
        <f>IF(B58="","",Draw!J58)</f>
        <v/>
      </c>
      <c r="B58" s="21" t="str">
        <f>IFERROR(Draw!K58,"")</f>
        <v/>
      </c>
      <c r="C58" s="21" t="str">
        <f>IFERROR(Draw!L58,"")</f>
        <v/>
      </c>
      <c r="D58" s="53"/>
      <c r="E58" s="17">
        <v>5.7000000000000005E-7</v>
      </c>
      <c r="F58" s="93" t="str">
        <f t="shared" si="0"/>
        <v/>
      </c>
      <c r="G58" s="62" t="str">
        <f t="shared" si="1"/>
        <v/>
      </c>
    </row>
    <row r="59" spans="1:7">
      <c r="A59" s="20" t="str">
        <f>IF(B59="","",Draw!J59)</f>
        <v/>
      </c>
      <c r="B59" s="21" t="str">
        <f>IFERROR(Draw!K59,"")</f>
        <v/>
      </c>
      <c r="C59" s="21" t="str">
        <f>IFERROR(Draw!L59,"")</f>
        <v/>
      </c>
      <c r="D59" s="54"/>
      <c r="E59" s="17">
        <v>5.7999999999999995E-7</v>
      </c>
      <c r="F59" s="93" t="str">
        <f t="shared" si="0"/>
        <v/>
      </c>
      <c r="G59" s="62" t="str">
        <f t="shared" si="1"/>
        <v/>
      </c>
    </row>
    <row r="60" spans="1:7">
      <c r="A60" s="20" t="str">
        <f>IF(B60="","",Draw!J60)</f>
        <v/>
      </c>
      <c r="B60" s="21" t="str">
        <f>IFERROR(Draw!K60,"")</f>
        <v/>
      </c>
      <c r="C60" s="21" t="str">
        <f>IFERROR(Draw!L60,"")</f>
        <v/>
      </c>
      <c r="D60" s="54"/>
      <c r="E60" s="17">
        <v>5.8999999999999996E-7</v>
      </c>
      <c r="F60" s="93" t="str">
        <f t="shared" si="0"/>
        <v/>
      </c>
      <c r="G60" s="62" t="str">
        <f t="shared" si="1"/>
        <v/>
      </c>
    </row>
    <row r="61" spans="1:7">
      <c r="A61" s="20" t="str">
        <f>IF(B61="","",Draw!J61)</f>
        <v/>
      </c>
      <c r="B61" s="21" t="str">
        <f>IFERROR(Draw!K61,"")</f>
        <v/>
      </c>
      <c r="C61" s="21" t="str">
        <f>IFERROR(Draw!L61,"")</f>
        <v/>
      </c>
      <c r="D61" s="52"/>
      <c r="E61" s="17">
        <v>5.9999999999999997E-7</v>
      </c>
      <c r="F61" s="93" t="str">
        <f t="shared" si="0"/>
        <v/>
      </c>
    </row>
    <row r="62" spans="1:7">
      <c r="A62" s="20" t="str">
        <f>IF(B62="","",Draw!J62)</f>
        <v/>
      </c>
      <c r="B62" s="21" t="str">
        <f>IFERROR(Draw!K62,"")</f>
        <v/>
      </c>
      <c r="C62" s="21" t="str">
        <f>IFERROR(Draw!L62,"")</f>
        <v/>
      </c>
      <c r="D62" s="51"/>
      <c r="E62" s="17">
        <v>6.0999999999999998E-7</v>
      </c>
      <c r="F62" s="93" t="str">
        <f t="shared" si="0"/>
        <v/>
      </c>
      <c r="G62" s="62" t="str">
        <f>IF(OR(AND(D62&gt;1,D62&lt;1050),D62="nt",D62="",D62="scratch"),"","Not a valid input")</f>
        <v/>
      </c>
    </row>
    <row r="63" spans="1:7">
      <c r="A63" s="20" t="str">
        <f>IF(B63="","",Draw!J63)</f>
        <v/>
      </c>
      <c r="B63" s="21" t="str">
        <f>IFERROR(Draw!K63,"")</f>
        <v/>
      </c>
      <c r="C63" s="21" t="str">
        <f>IFERROR(Draw!L63,"")</f>
        <v/>
      </c>
      <c r="D63" s="52"/>
      <c r="E63" s="17">
        <v>6.1999999999999999E-7</v>
      </c>
      <c r="F63" s="93" t="str">
        <f t="shared" si="0"/>
        <v/>
      </c>
      <c r="G63" s="62" t="str">
        <f t="shared" si="1"/>
        <v/>
      </c>
    </row>
    <row r="64" spans="1:7">
      <c r="A64" s="20" t="str">
        <f>IF(B64="","",Draw!J64)</f>
        <v/>
      </c>
      <c r="B64" s="21" t="str">
        <f>IFERROR(Draw!K64,"")</f>
        <v/>
      </c>
      <c r="C64" s="21" t="str">
        <f>IFERROR(Draw!L64,"")</f>
        <v/>
      </c>
      <c r="D64" s="53"/>
      <c r="E64" s="17">
        <v>6.3E-7</v>
      </c>
      <c r="F64" s="93" t="str">
        <f t="shared" si="0"/>
        <v/>
      </c>
      <c r="G64" s="62" t="str">
        <f t="shared" si="1"/>
        <v/>
      </c>
    </row>
    <row r="65" spans="1:7">
      <c r="A65" s="20" t="str">
        <f>IF(B65="","",Draw!J65)</f>
        <v/>
      </c>
      <c r="B65" s="21" t="str">
        <f>IFERROR(Draw!K65,"")</f>
        <v/>
      </c>
      <c r="C65" s="21" t="str">
        <f>IFERROR(Draw!L65,"")</f>
        <v/>
      </c>
      <c r="D65" s="54"/>
      <c r="E65" s="17">
        <v>6.4000000000000001E-7</v>
      </c>
      <c r="F65" s="93" t="str">
        <f t="shared" si="0"/>
        <v/>
      </c>
      <c r="G65" s="62" t="str">
        <f t="shared" si="1"/>
        <v/>
      </c>
    </row>
    <row r="66" spans="1:7">
      <c r="A66" s="20" t="str">
        <f>IF(B66="","",Draw!J66)</f>
        <v/>
      </c>
      <c r="B66" s="21" t="str">
        <f>IFERROR(Draw!K66,"")</f>
        <v/>
      </c>
      <c r="C66" s="21" t="str">
        <f>IFERROR(Draw!L66,"")</f>
        <v/>
      </c>
      <c r="D66" s="54"/>
      <c r="E66" s="17">
        <v>6.5000000000000002E-7</v>
      </c>
      <c r="F66" s="93" t="str">
        <f t="shared" si="0"/>
        <v/>
      </c>
      <c r="G66" s="62" t="str">
        <f t="shared" si="1"/>
        <v/>
      </c>
    </row>
    <row r="67" spans="1:7">
      <c r="A67" s="20" t="str">
        <f>IF(B67="","",Draw!J67)</f>
        <v/>
      </c>
      <c r="B67" s="21" t="str">
        <f>IFERROR(Draw!K67,"")</f>
        <v/>
      </c>
      <c r="C67" s="21" t="str">
        <f>IFERROR(Draw!L67,"")</f>
        <v/>
      </c>
      <c r="D67" s="145"/>
      <c r="E67" s="17">
        <v>6.6000000000000003E-7</v>
      </c>
      <c r="F67" s="93" t="str">
        <f t="shared" ref="F67:F130" si="2">IF(D67="scratch",3000+E67,IF(D67="nt",1000+E67,IF((D67+E67)&gt;5,D67+E67,"")))</f>
        <v/>
      </c>
    </row>
    <row r="68" spans="1:7">
      <c r="A68" s="20" t="str">
        <f>IF(B68="","",Draw!J68)</f>
        <v/>
      </c>
      <c r="B68" s="21" t="str">
        <f>IFERROR(Draw!K68,"")</f>
        <v/>
      </c>
      <c r="C68" s="21" t="str">
        <f>IFERROR(Draw!L68,"")</f>
        <v/>
      </c>
      <c r="D68" s="51"/>
      <c r="E68" s="17">
        <v>6.7000000000000004E-7</v>
      </c>
      <c r="F68" s="93" t="str">
        <f t="shared" si="2"/>
        <v/>
      </c>
      <c r="G68" s="62" t="str">
        <f>IF(OR(AND(D68&gt;1,D68&lt;1050),D68="nt",D68="",D68="scratch"),"","Not a valid input")</f>
        <v/>
      </c>
    </row>
    <row r="69" spans="1:7">
      <c r="A69" s="20" t="str">
        <f>IF(B69="","",Draw!J69)</f>
        <v/>
      </c>
      <c r="B69" s="21" t="str">
        <f>IFERROR(Draw!K69,"")</f>
        <v/>
      </c>
      <c r="C69" s="21" t="str">
        <f>IFERROR(Draw!L69,"")</f>
        <v/>
      </c>
      <c r="D69" s="52"/>
      <c r="E69" s="17">
        <v>6.7999999999999995E-7</v>
      </c>
      <c r="F69" s="93" t="str">
        <f t="shared" si="2"/>
        <v/>
      </c>
      <c r="G69" s="62" t="str">
        <f t="shared" si="1"/>
        <v/>
      </c>
    </row>
    <row r="70" spans="1:7">
      <c r="A70" s="20" t="str">
        <f>IF(B70="","",Draw!J70)</f>
        <v/>
      </c>
      <c r="B70" s="21" t="str">
        <f>IFERROR(Draw!K70,"")</f>
        <v/>
      </c>
      <c r="C70" s="21" t="str">
        <f>IFERROR(Draw!L70,"")</f>
        <v/>
      </c>
      <c r="D70" s="53"/>
      <c r="E70" s="17">
        <v>6.8999999999999996E-7</v>
      </c>
      <c r="F70" s="93" t="str">
        <f t="shared" si="2"/>
        <v/>
      </c>
      <c r="G70" s="62" t="str">
        <f t="shared" si="1"/>
        <v/>
      </c>
    </row>
    <row r="71" spans="1:7">
      <c r="A71" s="20" t="str">
        <f>IF(B71="","",Draw!J71)</f>
        <v/>
      </c>
      <c r="B71" s="21" t="str">
        <f>IFERROR(Draw!K71,"")</f>
        <v/>
      </c>
      <c r="C71" s="21" t="str">
        <f>IFERROR(Draw!L71,"")</f>
        <v/>
      </c>
      <c r="D71" s="54"/>
      <c r="E71" s="17">
        <v>6.9999999999999997E-7</v>
      </c>
      <c r="F71" s="93" t="str">
        <f t="shared" si="2"/>
        <v/>
      </c>
      <c r="G71" s="62" t="str">
        <f t="shared" si="1"/>
        <v/>
      </c>
    </row>
    <row r="72" spans="1:7">
      <c r="A72" s="20" t="str">
        <f>IF(B72="","",Draw!J72)</f>
        <v/>
      </c>
      <c r="B72" s="21" t="str">
        <f>IFERROR(Draw!K72,"")</f>
        <v/>
      </c>
      <c r="C72" s="21" t="str">
        <f>IFERROR(Draw!L72,"")</f>
        <v/>
      </c>
      <c r="D72" s="52"/>
      <c r="E72" s="17">
        <v>7.0999999999999998E-7</v>
      </c>
      <c r="F72" s="93" t="str">
        <f t="shared" si="2"/>
        <v/>
      </c>
      <c r="G72" s="62" t="str">
        <f t="shared" ref="G72:G135" si="3">IF(OR(AND(D72&gt;1,D72&lt;1050),D72="nt",D72="",D72="scratch"),"","Not a valid input")</f>
        <v/>
      </c>
    </row>
    <row r="73" spans="1:7">
      <c r="A73" s="20" t="str">
        <f>IF(B73="","",Draw!J73)</f>
        <v/>
      </c>
      <c r="B73" s="21" t="str">
        <f>IFERROR(Draw!K73,"")</f>
        <v/>
      </c>
      <c r="C73" s="21" t="str">
        <f>IFERROR(Draw!L73,"")</f>
        <v/>
      </c>
      <c r="D73" s="52"/>
      <c r="E73" s="17">
        <v>7.1999999999999999E-7</v>
      </c>
      <c r="F73" s="93" t="str">
        <f t="shared" si="2"/>
        <v/>
      </c>
    </row>
    <row r="74" spans="1:7">
      <c r="A74" s="20" t="str">
        <f>IF(B74="","",Draw!J74)</f>
        <v/>
      </c>
      <c r="B74" s="21" t="str">
        <f>IFERROR(Draw!K74,"")</f>
        <v/>
      </c>
      <c r="C74" s="21" t="str">
        <f>IFERROR(Draw!L74,"")</f>
        <v/>
      </c>
      <c r="D74" s="51"/>
      <c r="E74" s="17">
        <v>7.3E-7</v>
      </c>
      <c r="F74" s="93" t="str">
        <f t="shared" si="2"/>
        <v/>
      </c>
      <c r="G74" s="62" t="str">
        <f>IF(OR(AND(D74&gt;1,D74&lt;1050),D74="nt",D74="",D74="scratch"),"","Not a valid input")</f>
        <v/>
      </c>
    </row>
    <row r="75" spans="1:7">
      <c r="A75" s="20" t="str">
        <f>IF(B75="","",Draw!J75)</f>
        <v/>
      </c>
      <c r="B75" s="21" t="str">
        <f>IFERROR(Draw!K75,"")</f>
        <v/>
      </c>
      <c r="C75" s="21" t="str">
        <f>IFERROR(Draw!L75,"")</f>
        <v/>
      </c>
      <c r="D75" s="52"/>
      <c r="E75" s="17">
        <v>7.4000000000000001E-7</v>
      </c>
      <c r="F75" s="93" t="str">
        <f t="shared" si="2"/>
        <v/>
      </c>
      <c r="G75" s="62" t="str">
        <f t="shared" si="3"/>
        <v/>
      </c>
    </row>
    <row r="76" spans="1:7">
      <c r="A76" s="20" t="str">
        <f>IF(B76="","",Draw!J76)</f>
        <v/>
      </c>
      <c r="B76" s="21" t="str">
        <f>IFERROR(Draw!K76,"")</f>
        <v/>
      </c>
      <c r="C76" s="21" t="str">
        <f>IFERROR(Draw!L76,"")</f>
        <v/>
      </c>
      <c r="D76" s="53"/>
      <c r="E76" s="17">
        <v>7.5000000000000002E-7</v>
      </c>
      <c r="F76" s="93" t="str">
        <f t="shared" si="2"/>
        <v/>
      </c>
      <c r="G76" s="62" t="str">
        <f t="shared" si="3"/>
        <v/>
      </c>
    </row>
    <row r="77" spans="1:7">
      <c r="A77" s="20" t="str">
        <f>IF(B77="","",Draw!J77)</f>
        <v/>
      </c>
      <c r="B77" s="21" t="str">
        <f>IFERROR(Draw!K77,"")</f>
        <v/>
      </c>
      <c r="C77" s="21" t="str">
        <f>IFERROR(Draw!L77,"")</f>
        <v/>
      </c>
      <c r="D77" s="54"/>
      <c r="E77" s="17">
        <v>7.6000000000000003E-7</v>
      </c>
      <c r="F77" s="93" t="str">
        <f t="shared" si="2"/>
        <v/>
      </c>
      <c r="G77" s="62" t="str">
        <f t="shared" si="3"/>
        <v/>
      </c>
    </row>
    <row r="78" spans="1:7">
      <c r="A78" s="20" t="str">
        <f>IF(B78="","",Draw!J78)</f>
        <v/>
      </c>
      <c r="B78" s="21" t="str">
        <f>IFERROR(Draw!K78,"")</f>
        <v/>
      </c>
      <c r="C78" s="21" t="str">
        <f>IFERROR(Draw!L78,"")</f>
        <v/>
      </c>
      <c r="D78" s="145"/>
      <c r="E78" s="17">
        <v>7.7000000000000004E-7</v>
      </c>
      <c r="F78" s="93" t="str">
        <f t="shared" si="2"/>
        <v/>
      </c>
      <c r="G78" s="62" t="str">
        <f t="shared" si="3"/>
        <v/>
      </c>
    </row>
    <row r="79" spans="1:7">
      <c r="A79" s="20" t="str">
        <f>IF(B79="","",Draw!J79)</f>
        <v/>
      </c>
      <c r="B79" s="21" t="str">
        <f>IFERROR(Draw!K79,"")</f>
        <v/>
      </c>
      <c r="C79" s="21" t="str">
        <f>IFERROR(Draw!L79,"")</f>
        <v/>
      </c>
      <c r="D79" s="143"/>
      <c r="E79" s="17">
        <v>7.8000000000000005E-7</v>
      </c>
      <c r="F79" s="93" t="str">
        <f t="shared" si="2"/>
        <v/>
      </c>
    </row>
    <row r="80" spans="1:7">
      <c r="A80" s="20" t="str">
        <f>IF(B80="","",Draw!J80)</f>
        <v/>
      </c>
      <c r="B80" s="21" t="str">
        <f>IFERROR(Draw!K80,"")</f>
        <v/>
      </c>
      <c r="C80" s="21" t="str">
        <f>IFERROR(Draw!L80,"")</f>
        <v/>
      </c>
      <c r="D80" s="51"/>
      <c r="E80" s="17">
        <v>7.8999999999999995E-7</v>
      </c>
      <c r="F80" s="93" t="str">
        <f t="shared" si="2"/>
        <v/>
      </c>
      <c r="G80" s="62" t="str">
        <f>IF(OR(AND(D80&gt;1,D80&lt;1050),D80="nt",D80="",D80="scratch"),"","Not a valid input")</f>
        <v/>
      </c>
    </row>
    <row r="81" spans="1:7">
      <c r="A81" s="20" t="str">
        <f>IF(B81="","",Draw!J81)</f>
        <v/>
      </c>
      <c r="B81" s="21" t="str">
        <f>IFERROR(Draw!K81,"")</f>
        <v/>
      </c>
      <c r="C81" s="21" t="str">
        <f>IFERROR(Draw!L81,"")</f>
        <v/>
      </c>
      <c r="D81" s="52"/>
      <c r="E81" s="17">
        <v>7.9999999999999996E-7</v>
      </c>
      <c r="F81" s="93" t="str">
        <f t="shared" si="2"/>
        <v/>
      </c>
      <c r="G81" s="62" t="str">
        <f t="shared" si="3"/>
        <v/>
      </c>
    </row>
    <row r="82" spans="1:7">
      <c r="A82" s="20" t="str">
        <f>IF(B82="","",Draw!J82)</f>
        <v/>
      </c>
      <c r="B82" s="21" t="str">
        <f>IFERROR(Draw!K82,"")</f>
        <v/>
      </c>
      <c r="C82" s="21" t="str">
        <f>IFERROR(Draw!L82,"")</f>
        <v/>
      </c>
      <c r="D82" s="53"/>
      <c r="E82" s="17">
        <v>8.0999999999999997E-7</v>
      </c>
      <c r="F82" s="93" t="str">
        <f t="shared" si="2"/>
        <v/>
      </c>
      <c r="G82" s="62" t="str">
        <f t="shared" si="3"/>
        <v/>
      </c>
    </row>
    <row r="83" spans="1:7">
      <c r="A83" s="20" t="str">
        <f>IF(B83="","",Draw!J83)</f>
        <v/>
      </c>
      <c r="B83" s="21" t="str">
        <f>IFERROR(Draw!K83,"")</f>
        <v/>
      </c>
      <c r="C83" s="21" t="str">
        <f>IFERROR(Draw!L83,"")</f>
        <v/>
      </c>
      <c r="D83" s="54"/>
      <c r="E83" s="17">
        <v>8.1999999999999998E-7</v>
      </c>
      <c r="F83" s="93" t="str">
        <f t="shared" si="2"/>
        <v/>
      </c>
      <c r="G83" s="62" t="str">
        <f t="shared" si="3"/>
        <v/>
      </c>
    </row>
    <row r="84" spans="1:7">
      <c r="A84" s="20" t="str">
        <f>IF(B84="","",Draw!J84)</f>
        <v/>
      </c>
      <c r="B84" s="21" t="str">
        <f>IFERROR(Draw!K84,"")</f>
        <v/>
      </c>
      <c r="C84" s="21" t="str">
        <f>IFERROR(Draw!L84,"")</f>
        <v/>
      </c>
      <c r="D84" s="54"/>
      <c r="E84" s="17">
        <v>8.2999999999999999E-7</v>
      </c>
      <c r="F84" s="93" t="str">
        <f t="shared" si="2"/>
        <v/>
      </c>
      <c r="G84" s="62" t="str">
        <f t="shared" si="3"/>
        <v/>
      </c>
    </row>
    <row r="85" spans="1:7">
      <c r="A85" s="20" t="str">
        <f>IF(B85="","",Draw!J85)</f>
        <v/>
      </c>
      <c r="B85" s="21" t="str">
        <f>IFERROR(Draw!K85,"")</f>
        <v/>
      </c>
      <c r="C85" s="21" t="str">
        <f>IFERROR(Draw!L85,"")</f>
        <v/>
      </c>
      <c r="D85" s="52"/>
      <c r="E85" s="17">
        <v>8.4E-7</v>
      </c>
      <c r="F85" s="93" t="str">
        <f t="shared" si="2"/>
        <v/>
      </c>
    </row>
    <row r="86" spans="1:7">
      <c r="A86" s="20" t="str">
        <f>IF(B86="","",Draw!J86)</f>
        <v/>
      </c>
      <c r="B86" s="21" t="str">
        <f>IFERROR(Draw!K86,"")</f>
        <v/>
      </c>
      <c r="C86" s="21" t="str">
        <f>IFERROR(Draw!L86,"")</f>
        <v/>
      </c>
      <c r="D86" s="52"/>
      <c r="E86" s="17">
        <v>8.5000000000000001E-7</v>
      </c>
      <c r="F86" s="93" t="str">
        <f t="shared" si="2"/>
        <v/>
      </c>
      <c r="G86" s="62" t="str">
        <f>IF(OR(AND(D86&gt;1,D86&lt;1050),D86="nt",D86="",D86="scratch"),"","Not a valid input")</f>
        <v/>
      </c>
    </row>
    <row r="87" spans="1:7">
      <c r="A87" s="20" t="str">
        <f>IF(B87="","",Draw!J87)</f>
        <v/>
      </c>
      <c r="B87" s="21" t="str">
        <f>IFERROR(Draw!K87,"")</f>
        <v/>
      </c>
      <c r="C87" s="21" t="str">
        <f>IFERROR(Draw!L87,"")</f>
        <v/>
      </c>
      <c r="D87" s="52"/>
      <c r="E87" s="17">
        <v>8.6000000000000002E-7</v>
      </c>
      <c r="F87" s="93" t="str">
        <f t="shared" si="2"/>
        <v/>
      </c>
      <c r="G87" s="62" t="str">
        <f t="shared" si="3"/>
        <v/>
      </c>
    </row>
    <row r="88" spans="1:7">
      <c r="A88" s="20" t="str">
        <f>IF(B88="","",Draw!J88)</f>
        <v/>
      </c>
      <c r="B88" s="21" t="str">
        <f>IFERROR(Draw!K88,"")</f>
        <v/>
      </c>
      <c r="C88" s="21" t="str">
        <f>IFERROR(Draw!L88,"")</f>
        <v/>
      </c>
      <c r="D88" s="53"/>
      <c r="E88" s="17">
        <v>8.7000000000000003E-7</v>
      </c>
      <c r="F88" s="93" t="str">
        <f t="shared" si="2"/>
        <v/>
      </c>
      <c r="G88" s="62" t="str">
        <f t="shared" si="3"/>
        <v/>
      </c>
    </row>
    <row r="89" spans="1:7">
      <c r="A89" s="20" t="str">
        <f>IF(B89="","",Draw!J89)</f>
        <v/>
      </c>
      <c r="B89" s="21" t="str">
        <f>IFERROR(Draw!K89,"")</f>
        <v/>
      </c>
      <c r="C89" s="21" t="str">
        <f>IFERROR(Draw!L89,"")</f>
        <v/>
      </c>
      <c r="D89" s="145"/>
      <c r="E89" s="17">
        <v>8.8000000000000004E-7</v>
      </c>
      <c r="F89" s="93" t="str">
        <f t="shared" si="2"/>
        <v/>
      </c>
      <c r="G89" s="62" t="str">
        <f t="shared" si="3"/>
        <v/>
      </c>
    </row>
    <row r="90" spans="1:7">
      <c r="A90" s="20" t="str">
        <f>IF(B90="","",Draw!J90)</f>
        <v/>
      </c>
      <c r="B90" s="21" t="str">
        <f>IFERROR(Draw!K90,"")</f>
        <v/>
      </c>
      <c r="C90" s="21" t="str">
        <f>IFERROR(Draw!L90,"")</f>
        <v/>
      </c>
      <c r="D90" s="53"/>
      <c r="E90" s="17">
        <v>8.8999999999999995E-7</v>
      </c>
      <c r="F90" s="93" t="str">
        <f t="shared" si="2"/>
        <v/>
      </c>
      <c r="G90" s="62" t="str">
        <f t="shared" si="3"/>
        <v/>
      </c>
    </row>
    <row r="91" spans="1:7">
      <c r="A91" s="20" t="str">
        <f>IF(B91="","",Draw!J91)</f>
        <v/>
      </c>
      <c r="B91" s="21" t="str">
        <f>IFERROR(Draw!K91,"")</f>
        <v/>
      </c>
      <c r="C91" s="21" t="str">
        <f>IFERROR(Draw!L91,"")</f>
        <v/>
      </c>
      <c r="D91" s="52"/>
      <c r="E91" s="17">
        <v>8.9999999999999996E-7</v>
      </c>
      <c r="F91" s="93" t="str">
        <f t="shared" si="2"/>
        <v/>
      </c>
    </row>
    <row r="92" spans="1:7">
      <c r="A92" s="20" t="str">
        <f>IF(B92="","",Draw!J92)</f>
        <v/>
      </c>
      <c r="B92" s="21" t="str">
        <f>IFERROR(Draw!K92,"")</f>
        <v/>
      </c>
      <c r="C92" s="21" t="str">
        <f>IFERROR(Draw!L92,"")</f>
        <v/>
      </c>
      <c r="D92" s="51"/>
      <c r="E92" s="17">
        <v>9.0999999999999997E-7</v>
      </c>
      <c r="F92" s="93" t="str">
        <f t="shared" si="2"/>
        <v/>
      </c>
      <c r="G92" s="62" t="str">
        <f>IF(OR(AND(D92&gt;1,D92&lt;1050),D92="nt",D92="",D92="scratch"),"","Not a valid input")</f>
        <v/>
      </c>
    </row>
    <row r="93" spans="1:7">
      <c r="A93" s="20" t="str">
        <f>IF(B93="","",Draw!J93)</f>
        <v/>
      </c>
      <c r="B93" s="21" t="str">
        <f>IFERROR(Draw!K93,"")</f>
        <v/>
      </c>
      <c r="C93" s="21" t="str">
        <f>IFERROR(Draw!L93,"")</f>
        <v/>
      </c>
      <c r="D93" s="52"/>
      <c r="E93" s="17">
        <v>9.1999999999999998E-7</v>
      </c>
      <c r="F93" s="93" t="str">
        <f t="shared" si="2"/>
        <v/>
      </c>
      <c r="G93" s="62" t="str">
        <f t="shared" si="3"/>
        <v/>
      </c>
    </row>
    <row r="94" spans="1:7">
      <c r="A94" s="20" t="str">
        <f>IF(B94="","",Draw!J94)</f>
        <v/>
      </c>
      <c r="B94" s="21" t="str">
        <f>IFERROR(Draw!K94,"")</f>
        <v/>
      </c>
      <c r="C94" s="21" t="str">
        <f>IFERROR(Draw!L94,"")</f>
        <v/>
      </c>
      <c r="D94" s="53"/>
      <c r="E94" s="17">
        <v>9.2999999999999999E-7</v>
      </c>
      <c r="F94" s="93" t="str">
        <f t="shared" si="2"/>
        <v/>
      </c>
      <c r="G94" s="62" t="str">
        <f t="shared" si="3"/>
        <v/>
      </c>
    </row>
    <row r="95" spans="1:7">
      <c r="A95" s="20" t="str">
        <f>IF(B95="","",Draw!J95)</f>
        <v/>
      </c>
      <c r="B95" s="21" t="str">
        <f>IFERROR(Draw!K95,"")</f>
        <v/>
      </c>
      <c r="C95" s="21" t="str">
        <f>IFERROR(Draw!L95,"")</f>
        <v/>
      </c>
      <c r="D95" s="54"/>
      <c r="E95" s="17">
        <v>9.4E-7</v>
      </c>
      <c r="F95" s="93" t="str">
        <f t="shared" si="2"/>
        <v/>
      </c>
      <c r="G95" s="62" t="str">
        <f t="shared" si="3"/>
        <v/>
      </c>
    </row>
    <row r="96" spans="1:7">
      <c r="A96" s="20" t="str">
        <f>IF(B96="","",Draw!J96)</f>
        <v/>
      </c>
      <c r="B96" s="21" t="str">
        <f>IFERROR(Draw!K96,"")</f>
        <v/>
      </c>
      <c r="C96" s="21" t="str">
        <f>IFERROR(Draw!L96,"")</f>
        <v/>
      </c>
      <c r="D96" s="54"/>
      <c r="E96" s="17">
        <v>9.5000000000000001E-7</v>
      </c>
      <c r="F96" s="93" t="str">
        <f t="shared" si="2"/>
        <v/>
      </c>
      <c r="G96" s="62" t="str">
        <f t="shared" si="3"/>
        <v/>
      </c>
    </row>
    <row r="97" spans="1:7">
      <c r="A97" s="20" t="str">
        <f>IF(B97="","",Draw!J97)</f>
        <v/>
      </c>
      <c r="B97" s="21" t="str">
        <f>IFERROR(Draw!K97,"")</f>
        <v/>
      </c>
      <c r="C97" s="21" t="str">
        <f>IFERROR(Draw!L97,"")</f>
        <v/>
      </c>
      <c r="D97" s="52"/>
      <c r="E97" s="17">
        <v>9.5999999999999991E-7</v>
      </c>
      <c r="F97" s="93" t="str">
        <f t="shared" si="2"/>
        <v/>
      </c>
    </row>
    <row r="98" spans="1:7">
      <c r="A98" s="20" t="str">
        <f>IF(B98="","",Draw!J98)</f>
        <v/>
      </c>
      <c r="B98" s="21" t="str">
        <f>IFERROR(Draw!K98,"")</f>
        <v/>
      </c>
      <c r="C98" s="21" t="str">
        <f>IFERROR(Draw!L98,"")</f>
        <v/>
      </c>
      <c r="D98" s="51"/>
      <c r="E98" s="17">
        <v>9.7000000000000003E-7</v>
      </c>
      <c r="F98" s="93" t="str">
        <f t="shared" si="2"/>
        <v/>
      </c>
      <c r="G98" s="62" t="str">
        <f>IF(OR(AND(D98&gt;1,D98&lt;1050),D98="nt",D98="",D98="scratch"),"","Not a valid input")</f>
        <v/>
      </c>
    </row>
    <row r="99" spans="1:7">
      <c r="A99" s="20" t="str">
        <f>IF(B99="","",Draw!J99)</f>
        <v/>
      </c>
      <c r="B99" s="21" t="str">
        <f>IFERROR(Draw!K99,"")</f>
        <v/>
      </c>
      <c r="C99" s="21" t="str">
        <f>IFERROR(Draw!L99,"")</f>
        <v/>
      </c>
      <c r="D99" s="54"/>
      <c r="E99" s="17">
        <v>9.7999999999999993E-7</v>
      </c>
      <c r="F99" s="93" t="str">
        <f t="shared" si="2"/>
        <v/>
      </c>
      <c r="G99" s="62" t="str">
        <f t="shared" si="3"/>
        <v/>
      </c>
    </row>
    <row r="100" spans="1:7">
      <c r="A100" s="20" t="str">
        <f>IF(B100="","",Draw!J100)</f>
        <v/>
      </c>
      <c r="B100" s="21" t="str">
        <f>IFERROR(Draw!K100,"")</f>
        <v/>
      </c>
      <c r="C100" s="21" t="str">
        <f>IFERROR(Draw!L100,"")</f>
        <v/>
      </c>
      <c r="D100" s="145"/>
      <c r="E100" s="17">
        <v>9.9000000000000005E-7</v>
      </c>
      <c r="F100" s="93" t="str">
        <f t="shared" si="2"/>
        <v/>
      </c>
      <c r="G100" s="62" t="str">
        <f t="shared" si="3"/>
        <v/>
      </c>
    </row>
    <row r="101" spans="1:7">
      <c r="A101" s="20" t="str">
        <f>IF(B101="","",Draw!J101)</f>
        <v/>
      </c>
      <c r="B101" s="21" t="str">
        <f>IFERROR(Draw!K101,"")</f>
        <v/>
      </c>
      <c r="C101" s="21" t="str">
        <f>IFERROR(Draw!L101,"")</f>
        <v/>
      </c>
      <c r="D101" s="53"/>
      <c r="E101" s="17">
        <v>9.9999999999999995E-7</v>
      </c>
      <c r="F101" s="93" t="str">
        <f t="shared" si="2"/>
        <v/>
      </c>
      <c r="G101" s="62" t="str">
        <f t="shared" si="3"/>
        <v/>
      </c>
    </row>
    <row r="102" spans="1:7">
      <c r="A102" s="20" t="str">
        <f>IF(B102="","",Draw!J102)</f>
        <v/>
      </c>
      <c r="B102" s="21" t="str">
        <f>IFERROR(Draw!K102,"")</f>
        <v/>
      </c>
      <c r="C102" s="21" t="str">
        <f>IFERROR(Draw!L102,"")</f>
        <v/>
      </c>
      <c r="D102" s="54"/>
      <c r="E102" s="17">
        <v>1.0100000000000001E-6</v>
      </c>
      <c r="F102" s="93" t="str">
        <f t="shared" si="2"/>
        <v/>
      </c>
      <c r="G102" s="62" t="str">
        <f t="shared" si="3"/>
        <v/>
      </c>
    </row>
    <row r="103" spans="1:7">
      <c r="A103" s="20" t="str">
        <f>IF(B103="","",Draw!J103)</f>
        <v/>
      </c>
      <c r="B103" s="21" t="str">
        <f>IFERROR(Draw!K103,"")</f>
        <v/>
      </c>
      <c r="C103" s="21" t="str">
        <f>IFERROR(Draw!L103,"")</f>
        <v/>
      </c>
      <c r="D103" s="52"/>
      <c r="E103" s="17">
        <v>1.02E-6</v>
      </c>
      <c r="F103" s="93" t="str">
        <f t="shared" si="2"/>
        <v/>
      </c>
    </row>
    <row r="104" spans="1:7">
      <c r="A104" s="20" t="str">
        <f>IF(B104="","",Draw!J104)</f>
        <v/>
      </c>
      <c r="B104" s="21" t="str">
        <f>IFERROR(Draw!K104,"")</f>
        <v/>
      </c>
      <c r="C104" s="21" t="str">
        <f>IFERROR(Draw!L104,"")</f>
        <v/>
      </c>
      <c r="D104" s="52"/>
      <c r="E104" s="17">
        <v>1.0300000000000001E-6</v>
      </c>
      <c r="F104" s="93" t="str">
        <f t="shared" si="2"/>
        <v/>
      </c>
      <c r="G104" s="62" t="str">
        <f>IF(OR(AND(D104&gt;1,D104&lt;1050),D104="nt",D104="",D104="scratch"),"","Not a valid input")</f>
        <v/>
      </c>
    </row>
    <row r="105" spans="1:7">
      <c r="A105" s="20" t="str">
        <f>IF(B105="","",Draw!J105)</f>
        <v/>
      </c>
      <c r="B105" s="21" t="str">
        <f>IFERROR(Draw!K105,"")</f>
        <v/>
      </c>
      <c r="C105" s="21" t="str">
        <f>IFERROR(Draw!L105,"")</f>
        <v/>
      </c>
      <c r="D105" s="52"/>
      <c r="E105" s="17">
        <v>1.04E-6</v>
      </c>
      <c r="F105" s="93" t="str">
        <f t="shared" si="2"/>
        <v/>
      </c>
      <c r="G105" s="62" t="str">
        <f t="shared" si="3"/>
        <v/>
      </c>
    </row>
    <row r="106" spans="1:7">
      <c r="A106" s="20" t="str">
        <f>IF(B106="","",Draw!J106)</f>
        <v/>
      </c>
      <c r="B106" s="21" t="str">
        <f>IFERROR(Draw!K106,"")</f>
        <v/>
      </c>
      <c r="C106" s="21" t="str">
        <f>IFERROR(Draw!L106,"")</f>
        <v/>
      </c>
      <c r="D106" s="53"/>
      <c r="E106" s="17">
        <v>1.0499999999999999E-6</v>
      </c>
      <c r="F106" s="93" t="str">
        <f t="shared" si="2"/>
        <v/>
      </c>
      <c r="G106" s="62" t="str">
        <f t="shared" si="3"/>
        <v/>
      </c>
    </row>
    <row r="107" spans="1:7">
      <c r="A107" s="20" t="str">
        <f>IF(B107="","",Draw!J107)</f>
        <v/>
      </c>
      <c r="B107" s="21" t="str">
        <f>IFERROR(Draw!K107,"")</f>
        <v/>
      </c>
      <c r="C107" s="21" t="str">
        <f>IFERROR(Draw!L107,"")</f>
        <v/>
      </c>
      <c r="D107" s="54"/>
      <c r="E107" s="17">
        <v>1.06E-6</v>
      </c>
      <c r="F107" s="93" t="str">
        <f t="shared" si="2"/>
        <v/>
      </c>
      <c r="G107" s="62" t="str">
        <f t="shared" si="3"/>
        <v/>
      </c>
    </row>
    <row r="108" spans="1:7">
      <c r="A108" s="20" t="str">
        <f>IF(B108="","",Draw!J108)</f>
        <v/>
      </c>
      <c r="B108" s="21" t="str">
        <f>IFERROR(Draw!K108,"")</f>
        <v/>
      </c>
      <c r="C108" s="21" t="str">
        <f>IFERROR(Draw!L108,"")</f>
        <v/>
      </c>
      <c r="D108" s="54"/>
      <c r="E108" s="17">
        <v>1.0699999999999999E-6</v>
      </c>
      <c r="F108" s="93" t="str">
        <f t="shared" si="2"/>
        <v/>
      </c>
      <c r="G108" s="62" t="str">
        <f t="shared" si="3"/>
        <v/>
      </c>
    </row>
    <row r="109" spans="1:7">
      <c r="A109" s="20" t="str">
        <f>IF(B109="","",Draw!J109)</f>
        <v/>
      </c>
      <c r="B109" s="21" t="str">
        <f>IFERROR(Draw!K109,"")</f>
        <v/>
      </c>
      <c r="C109" s="21" t="str">
        <f>IFERROR(Draw!L109,"")</f>
        <v/>
      </c>
      <c r="D109" s="52"/>
      <c r="E109" s="17">
        <v>1.08E-6</v>
      </c>
      <c r="F109" s="93" t="str">
        <f t="shared" si="2"/>
        <v/>
      </c>
    </row>
    <row r="110" spans="1:7">
      <c r="A110" s="20" t="str">
        <f>IF(B110="","",Draw!J110)</f>
        <v/>
      </c>
      <c r="B110" s="21" t="str">
        <f>IFERROR(Draw!K110,"")</f>
        <v/>
      </c>
      <c r="C110" s="21" t="str">
        <f>IFERROR(Draw!L110,"")</f>
        <v/>
      </c>
      <c r="D110" s="53"/>
      <c r="E110" s="17">
        <v>1.0899999999999999E-6</v>
      </c>
      <c r="F110" s="93" t="str">
        <f t="shared" si="2"/>
        <v/>
      </c>
      <c r="G110" s="62" t="str">
        <f>IF(OR(AND(D110&gt;1,D110&lt;1050),D110="nt",D110="",D110="scratch"),"","Not a valid input")</f>
        <v/>
      </c>
    </row>
    <row r="111" spans="1:7">
      <c r="A111" s="20" t="str">
        <f>IF(B111="","",Draw!J111)</f>
        <v/>
      </c>
      <c r="B111" s="21" t="str">
        <f>IFERROR(Draw!K111,"")</f>
        <v/>
      </c>
      <c r="C111" s="21" t="str">
        <f>IFERROR(Draw!L111,"")</f>
        <v/>
      </c>
      <c r="D111" s="145"/>
      <c r="E111" s="17">
        <v>1.1000000000000001E-6</v>
      </c>
      <c r="F111" s="93" t="str">
        <f t="shared" si="2"/>
        <v/>
      </c>
      <c r="G111" s="62" t="str">
        <f t="shared" si="3"/>
        <v/>
      </c>
    </row>
    <row r="112" spans="1:7">
      <c r="A112" s="20" t="str">
        <f>IF(B112="","",Draw!J112)</f>
        <v/>
      </c>
      <c r="B112" s="21" t="str">
        <f>IFERROR(Draw!K112,"")</f>
        <v/>
      </c>
      <c r="C112" s="21" t="str">
        <f>IFERROR(Draw!L112,"")</f>
        <v/>
      </c>
      <c r="D112" s="53"/>
      <c r="E112" s="17">
        <v>1.11E-6</v>
      </c>
      <c r="F112" s="93" t="str">
        <f t="shared" si="2"/>
        <v/>
      </c>
      <c r="G112" s="62" t="str">
        <f t="shared" si="3"/>
        <v/>
      </c>
    </row>
    <row r="113" spans="1:7">
      <c r="A113" s="20" t="str">
        <f>IF(B113="","",Draw!J113)</f>
        <v/>
      </c>
      <c r="B113" s="21" t="str">
        <f>IFERROR(Draw!K113,"")</f>
        <v/>
      </c>
      <c r="C113" s="21" t="str">
        <f>IFERROR(Draw!L113,"")</f>
        <v/>
      </c>
      <c r="D113" s="54"/>
      <c r="E113" s="17">
        <v>1.1200000000000001E-6</v>
      </c>
      <c r="F113" s="93" t="str">
        <f t="shared" si="2"/>
        <v/>
      </c>
      <c r="G113" s="62" t="str">
        <f t="shared" si="3"/>
        <v/>
      </c>
    </row>
    <row r="114" spans="1:7">
      <c r="A114" s="20" t="str">
        <f>IF(B114="","",Draw!J114)</f>
        <v/>
      </c>
      <c r="B114" s="21" t="str">
        <f>IFERROR(Draw!K114,"")</f>
        <v/>
      </c>
      <c r="C114" s="21" t="str">
        <f>IFERROR(Draw!L114,"")</f>
        <v/>
      </c>
      <c r="D114" s="54"/>
      <c r="E114" s="17">
        <v>1.13E-6</v>
      </c>
      <c r="F114" s="93" t="str">
        <f t="shared" si="2"/>
        <v/>
      </c>
      <c r="G114" s="62" t="str">
        <f t="shared" si="3"/>
        <v/>
      </c>
    </row>
    <row r="115" spans="1:7">
      <c r="A115" s="20" t="str">
        <f>IF(B115="","",Draw!J115)</f>
        <v/>
      </c>
      <c r="B115" s="21" t="str">
        <f>IFERROR(Draw!K115,"")</f>
        <v/>
      </c>
      <c r="C115" s="21" t="str">
        <f>IFERROR(Draw!L115,"")</f>
        <v/>
      </c>
      <c r="D115" s="52"/>
      <c r="E115" s="17">
        <v>1.1400000000000001E-6</v>
      </c>
      <c r="F115" s="93" t="str">
        <f t="shared" si="2"/>
        <v/>
      </c>
    </row>
    <row r="116" spans="1:7">
      <c r="A116" s="20" t="str">
        <f>IF(B116="","",Draw!J116)</f>
        <v/>
      </c>
      <c r="B116" s="21" t="str">
        <f>IFERROR(Draw!K116,"")</f>
        <v/>
      </c>
      <c r="C116" s="21" t="str">
        <f>IFERROR(Draw!L116,"")</f>
        <v/>
      </c>
      <c r="D116" s="51"/>
      <c r="E116" s="17">
        <v>1.15E-6</v>
      </c>
      <c r="F116" s="93" t="str">
        <f t="shared" si="2"/>
        <v/>
      </c>
      <c r="G116" s="62" t="str">
        <f>IF(OR(AND(D116&gt;1,D116&lt;1050),D116="nt",D116="",D116="scratch"),"","Not a valid input")</f>
        <v/>
      </c>
    </row>
    <row r="117" spans="1:7">
      <c r="A117" s="20" t="str">
        <f>IF(B117="","",Draw!J117)</f>
        <v/>
      </c>
      <c r="B117" s="21" t="str">
        <f>IFERROR(Draw!K117,"")</f>
        <v/>
      </c>
      <c r="C117" s="21" t="str">
        <f>IFERROR(Draw!L117,"")</f>
        <v/>
      </c>
      <c r="D117" s="52"/>
      <c r="E117" s="17">
        <v>1.1599999999999999E-6</v>
      </c>
      <c r="F117" s="93" t="str">
        <f t="shared" si="2"/>
        <v/>
      </c>
      <c r="G117" s="62" t="str">
        <f t="shared" si="3"/>
        <v/>
      </c>
    </row>
    <row r="118" spans="1:7">
      <c r="A118" s="20" t="str">
        <f>IF(B118="","",Draw!J118)</f>
        <v/>
      </c>
      <c r="B118" s="21" t="str">
        <f>IFERROR(Draw!K118,"")</f>
        <v/>
      </c>
      <c r="C118" s="21" t="str">
        <f>IFERROR(Draw!L118,"")</f>
        <v/>
      </c>
      <c r="D118" s="53"/>
      <c r="E118" s="17">
        <v>1.17E-6</v>
      </c>
      <c r="F118" s="93" t="str">
        <f t="shared" si="2"/>
        <v/>
      </c>
      <c r="G118" s="62" t="str">
        <f t="shared" si="3"/>
        <v/>
      </c>
    </row>
    <row r="119" spans="1:7">
      <c r="A119" s="20" t="str">
        <f>IF(B119="","",Draw!J119)</f>
        <v/>
      </c>
      <c r="B119" s="21" t="str">
        <f>IFERROR(Draw!K119,"")</f>
        <v/>
      </c>
      <c r="C119" s="21" t="str">
        <f>IFERROR(Draw!L119,"")</f>
        <v/>
      </c>
      <c r="D119" s="54"/>
      <c r="E119" s="17">
        <v>1.1799999999999999E-6</v>
      </c>
      <c r="F119" s="93" t="str">
        <f t="shared" si="2"/>
        <v/>
      </c>
      <c r="G119" s="62" t="str">
        <f t="shared" si="3"/>
        <v/>
      </c>
    </row>
    <row r="120" spans="1:7">
      <c r="A120" s="20" t="str">
        <f>IF(B120="","",Draw!J120)</f>
        <v/>
      </c>
      <c r="B120" s="21" t="str">
        <f>IFERROR(Draw!K120,"")</f>
        <v/>
      </c>
      <c r="C120" s="21" t="str">
        <f>IFERROR(Draw!L120,"")</f>
        <v/>
      </c>
      <c r="D120" s="54"/>
      <c r="E120" s="17">
        <v>1.19E-6</v>
      </c>
      <c r="F120" s="93" t="str">
        <f t="shared" si="2"/>
        <v/>
      </c>
      <c r="G120" s="62" t="str">
        <f t="shared" si="3"/>
        <v/>
      </c>
    </row>
    <row r="121" spans="1:7">
      <c r="A121" s="20" t="str">
        <f>IF(B121="","",Draw!J121)</f>
        <v/>
      </c>
      <c r="B121" s="21" t="str">
        <f>IFERROR(Draw!K121,"")</f>
        <v/>
      </c>
      <c r="C121" s="21" t="str">
        <f>IFERROR(Draw!L121,"")</f>
        <v/>
      </c>
      <c r="D121" s="55"/>
      <c r="E121" s="17">
        <v>1.1999999999999999E-6</v>
      </c>
      <c r="F121" s="93" t="str">
        <f t="shared" si="2"/>
        <v/>
      </c>
    </row>
    <row r="122" spans="1:7">
      <c r="A122" s="20" t="str">
        <f>IF(B122="","",Draw!J122)</f>
        <v/>
      </c>
      <c r="B122" s="21" t="str">
        <f>IFERROR(Draw!K122,"")</f>
        <v/>
      </c>
      <c r="C122" s="21" t="str">
        <f>IFERROR(Draw!L122,"")</f>
        <v/>
      </c>
      <c r="D122" s="145"/>
      <c r="E122" s="17">
        <v>1.2100000000000001E-6</v>
      </c>
      <c r="F122" s="93" t="str">
        <f t="shared" si="2"/>
        <v/>
      </c>
      <c r="G122" s="62" t="str">
        <f>IF(OR(AND(D122&gt;1,D122&lt;1050),D122="nt",D122="",D122="scratch"),"","Not a valid input")</f>
        <v/>
      </c>
    </row>
    <row r="123" spans="1:7">
      <c r="A123" s="20" t="str">
        <f>IF(B123="","",Draw!J123)</f>
        <v/>
      </c>
      <c r="B123" s="21" t="str">
        <f>IFERROR(Draw!K123,"")</f>
        <v/>
      </c>
      <c r="C123" s="21" t="str">
        <f>IFERROR(Draw!L123,"")</f>
        <v/>
      </c>
      <c r="D123" s="51"/>
      <c r="E123" s="17">
        <v>1.22E-6</v>
      </c>
      <c r="F123" s="93" t="str">
        <f t="shared" si="2"/>
        <v/>
      </c>
      <c r="G123" s="62" t="str">
        <f t="shared" si="3"/>
        <v/>
      </c>
    </row>
    <row r="124" spans="1:7">
      <c r="A124" s="20" t="str">
        <f>IF(B124="","",Draw!J124)</f>
        <v/>
      </c>
      <c r="B124" s="21" t="str">
        <f>IFERROR(Draw!K124,"")</f>
        <v/>
      </c>
      <c r="C124" s="21" t="str">
        <f>IFERROR(Draw!L124,"")</f>
        <v/>
      </c>
      <c r="D124" s="53"/>
      <c r="E124" s="17">
        <v>1.2300000000000001E-6</v>
      </c>
      <c r="F124" s="93" t="str">
        <f t="shared" si="2"/>
        <v/>
      </c>
      <c r="G124" s="62" t="str">
        <f t="shared" si="3"/>
        <v/>
      </c>
    </row>
    <row r="125" spans="1:7">
      <c r="A125" s="20" t="str">
        <f>IF(B125="","",Draw!J125)</f>
        <v/>
      </c>
      <c r="B125" s="21" t="str">
        <f>IFERROR(Draw!K125,"")</f>
        <v/>
      </c>
      <c r="C125" s="21" t="str">
        <f>IFERROR(Draw!L125,"")</f>
        <v/>
      </c>
      <c r="D125" s="54"/>
      <c r="E125" s="17">
        <v>1.24E-6</v>
      </c>
      <c r="F125" s="93" t="str">
        <f t="shared" si="2"/>
        <v/>
      </c>
      <c r="G125" s="62" t="str">
        <f t="shared" si="3"/>
        <v/>
      </c>
    </row>
    <row r="126" spans="1:7">
      <c r="A126" s="20" t="str">
        <f>IF(B126="","",Draw!J126)</f>
        <v/>
      </c>
      <c r="B126" s="21" t="str">
        <f>IFERROR(Draw!K126,"")</f>
        <v/>
      </c>
      <c r="C126" s="21" t="str">
        <f>IFERROR(Draw!L126,"")</f>
        <v/>
      </c>
      <c r="D126" s="54"/>
      <c r="E126" s="17">
        <v>1.2500000000000001E-6</v>
      </c>
      <c r="F126" s="93" t="str">
        <f t="shared" si="2"/>
        <v/>
      </c>
      <c r="G126" s="62" t="str">
        <f t="shared" si="3"/>
        <v/>
      </c>
    </row>
    <row r="127" spans="1:7">
      <c r="A127" s="20" t="str">
        <f>IF(B127="","",Draw!J127)</f>
        <v/>
      </c>
      <c r="B127" s="21" t="str">
        <f>IFERROR(Draw!K127,"")</f>
        <v/>
      </c>
      <c r="C127" s="21" t="str">
        <f>IFERROR(Draw!L127,"")</f>
        <v/>
      </c>
      <c r="D127" s="52"/>
      <c r="E127" s="17">
        <v>1.26E-6</v>
      </c>
      <c r="F127" s="93" t="str">
        <f t="shared" si="2"/>
        <v/>
      </c>
    </row>
    <row r="128" spans="1:7">
      <c r="A128" s="20" t="str">
        <f>IF(B128="","",Draw!J128)</f>
        <v/>
      </c>
      <c r="B128" s="21" t="str">
        <f>IFERROR(Draw!K128,"")</f>
        <v/>
      </c>
      <c r="C128" s="21" t="str">
        <f>IFERROR(Draw!L128,"")</f>
        <v/>
      </c>
      <c r="D128" s="51"/>
      <c r="E128" s="17">
        <v>1.2699999999999999E-6</v>
      </c>
      <c r="F128" s="93" t="str">
        <f t="shared" si="2"/>
        <v/>
      </c>
      <c r="G128" s="62" t="str">
        <f>IF(OR(AND(D128&gt;1,D128&lt;1050),D128="nt",D128="",D128="scratch"),"","Not a valid input")</f>
        <v/>
      </c>
    </row>
    <row r="129" spans="1:7">
      <c r="A129" s="20" t="str">
        <f>IF(B129="","",Draw!J129)</f>
        <v/>
      </c>
      <c r="B129" s="21" t="str">
        <f>IFERROR(Draw!K129,"")</f>
        <v/>
      </c>
      <c r="C129" s="21" t="str">
        <f>IFERROR(Draw!L129,"")</f>
        <v/>
      </c>
      <c r="D129" s="52"/>
      <c r="E129" s="17">
        <v>1.28E-6</v>
      </c>
      <c r="F129" s="93" t="str">
        <f t="shared" si="2"/>
        <v/>
      </c>
      <c r="G129" s="62" t="str">
        <f t="shared" si="3"/>
        <v/>
      </c>
    </row>
    <row r="130" spans="1:7">
      <c r="A130" s="20" t="str">
        <f>IF(B130="","",Draw!J130)</f>
        <v/>
      </c>
      <c r="B130" s="21" t="str">
        <f>IFERROR(Draw!K130,"")</f>
        <v/>
      </c>
      <c r="C130" s="21" t="str">
        <f>IFERROR(Draw!L130,"")</f>
        <v/>
      </c>
      <c r="D130" s="53"/>
      <c r="E130" s="17">
        <v>1.2899999999999999E-6</v>
      </c>
      <c r="F130" s="93" t="str">
        <f t="shared" si="2"/>
        <v/>
      </c>
      <c r="G130" s="62" t="str">
        <f t="shared" si="3"/>
        <v/>
      </c>
    </row>
    <row r="131" spans="1:7">
      <c r="A131" s="20" t="str">
        <f>IF(B131="","",Draw!J131)</f>
        <v/>
      </c>
      <c r="B131" s="21" t="str">
        <f>IFERROR(Draw!K131,"")</f>
        <v/>
      </c>
      <c r="C131" s="21" t="str">
        <f>IFERROR(Draw!L131,"")</f>
        <v/>
      </c>
      <c r="D131" s="54"/>
      <c r="E131" s="17">
        <v>1.3E-6</v>
      </c>
      <c r="F131" s="93" t="str">
        <f t="shared" ref="F131:F194" si="4">IF(D131="scratch",3000+E131,IF(D131="nt",1000+E131,IF((D131+E131)&gt;5,D131+E131,"")))</f>
        <v/>
      </c>
      <c r="G131" s="62" t="str">
        <f t="shared" si="3"/>
        <v/>
      </c>
    </row>
    <row r="132" spans="1:7">
      <c r="A132" s="20" t="str">
        <f>IF(B132="","",Draw!J132)</f>
        <v/>
      </c>
      <c r="B132" s="21" t="str">
        <f>IFERROR(Draw!K132,"")</f>
        <v/>
      </c>
      <c r="C132" s="21" t="str">
        <f>IFERROR(Draw!L132,"")</f>
        <v/>
      </c>
      <c r="D132" s="55"/>
      <c r="E132" s="17">
        <v>1.31E-6</v>
      </c>
      <c r="F132" s="93" t="str">
        <f t="shared" si="4"/>
        <v/>
      </c>
      <c r="G132" s="62" t="str">
        <f t="shared" si="3"/>
        <v/>
      </c>
    </row>
    <row r="133" spans="1:7">
      <c r="A133" s="20" t="str">
        <f>IF(B133="","",Draw!J133)</f>
        <v/>
      </c>
      <c r="B133" s="21" t="str">
        <f>IFERROR(Draw!K133,"")</f>
        <v/>
      </c>
      <c r="C133" s="21" t="str">
        <f>IFERROR(Draw!L133,"")</f>
        <v/>
      </c>
      <c r="D133" s="145"/>
      <c r="E133" s="17">
        <v>1.3200000000000001E-6</v>
      </c>
      <c r="F133" s="93" t="str">
        <f t="shared" si="4"/>
        <v/>
      </c>
    </row>
    <row r="134" spans="1:7">
      <c r="A134" s="20" t="str">
        <f>IF(B134="","",Draw!J134)</f>
        <v/>
      </c>
      <c r="B134" s="21" t="str">
        <f>IFERROR(Draw!K134,"")</f>
        <v/>
      </c>
      <c r="C134" s="21" t="str">
        <f>IFERROR(Draw!L134,"")</f>
        <v/>
      </c>
      <c r="D134" s="51"/>
      <c r="E134" s="17">
        <v>1.33E-6</v>
      </c>
      <c r="F134" s="93" t="str">
        <f t="shared" si="4"/>
        <v/>
      </c>
      <c r="G134" s="62" t="str">
        <f>IF(OR(AND(D134&gt;1,D134&lt;1050),D134="nt",D134="",D134="scratch"),"","Not a valid input")</f>
        <v/>
      </c>
    </row>
    <row r="135" spans="1:7">
      <c r="A135" s="20" t="str">
        <f>IF(B135="","",Draw!J135)</f>
        <v/>
      </c>
      <c r="B135" s="21" t="str">
        <f>IFERROR(Draw!K135,"")</f>
        <v/>
      </c>
      <c r="C135" s="21" t="str">
        <f>IFERROR(Draw!L135,"")</f>
        <v/>
      </c>
      <c r="D135" s="52"/>
      <c r="E135" s="17">
        <v>1.3400000000000001E-6</v>
      </c>
      <c r="F135" s="93" t="str">
        <f t="shared" si="4"/>
        <v/>
      </c>
      <c r="G135" s="62" t="str">
        <f t="shared" si="3"/>
        <v/>
      </c>
    </row>
    <row r="136" spans="1:7">
      <c r="A136" s="20" t="str">
        <f>IF(B136="","",Draw!J136)</f>
        <v/>
      </c>
      <c r="B136" s="21" t="str">
        <f>IFERROR(Draw!K136,"")</f>
        <v/>
      </c>
      <c r="C136" s="21" t="str">
        <f>IFERROR(Draw!L136,"")</f>
        <v/>
      </c>
      <c r="D136" s="53"/>
      <c r="E136" s="17">
        <v>1.35E-6</v>
      </c>
      <c r="F136" s="93" t="str">
        <f t="shared" si="4"/>
        <v/>
      </c>
      <c r="G136" s="62" t="str">
        <f t="shared" ref="G136:G198" si="5">IF(OR(AND(D136&gt;1,D136&lt;1050),D136="nt",D136="",D136="scratch"),"","Not a valid input")</f>
        <v/>
      </c>
    </row>
    <row r="137" spans="1:7">
      <c r="A137" s="20" t="str">
        <f>IF(B137="","",Draw!J137)</f>
        <v/>
      </c>
      <c r="B137" s="21" t="str">
        <f>IFERROR(Draw!K137,"")</f>
        <v/>
      </c>
      <c r="C137" s="21" t="str">
        <f>IFERROR(Draw!L137,"")</f>
        <v/>
      </c>
      <c r="D137" s="54"/>
      <c r="E137" s="17">
        <v>1.3599999999999999E-6</v>
      </c>
      <c r="F137" s="93" t="str">
        <f t="shared" si="4"/>
        <v/>
      </c>
      <c r="G137" s="62" t="str">
        <f t="shared" si="5"/>
        <v/>
      </c>
    </row>
    <row r="138" spans="1:7">
      <c r="A138" s="20" t="str">
        <f>IF(B138="","",Draw!J138)</f>
        <v/>
      </c>
      <c r="B138" s="21" t="str">
        <f>IFERROR(Draw!K138,"")</f>
        <v/>
      </c>
      <c r="C138" s="21" t="str">
        <f>IFERROR(Draw!L138,"")</f>
        <v/>
      </c>
      <c r="D138" s="54"/>
      <c r="E138" s="17">
        <v>1.37E-6</v>
      </c>
      <c r="F138" s="93" t="str">
        <f t="shared" si="4"/>
        <v/>
      </c>
      <c r="G138" s="62" t="str">
        <f t="shared" si="5"/>
        <v/>
      </c>
    </row>
    <row r="139" spans="1:7">
      <c r="A139" s="20" t="str">
        <f>IF(B139="","",Draw!J139)</f>
        <v/>
      </c>
      <c r="B139" s="21" t="str">
        <f>IFERROR(Draw!K139,"")</f>
        <v/>
      </c>
      <c r="C139" s="21" t="str">
        <f>IFERROR(Draw!L139,"")</f>
        <v/>
      </c>
      <c r="D139" s="52"/>
      <c r="E139" s="17">
        <v>1.3799999999999999E-6</v>
      </c>
      <c r="F139" s="93" t="str">
        <f t="shared" si="4"/>
        <v/>
      </c>
    </row>
    <row r="140" spans="1:7">
      <c r="A140" s="20" t="str">
        <f>IF(B140="","",Draw!J140)</f>
        <v/>
      </c>
      <c r="B140" s="21" t="str">
        <f>IFERROR(Draw!K140,"")</f>
        <v/>
      </c>
      <c r="C140" s="21" t="str">
        <f>IFERROR(Draw!L140,"")</f>
        <v/>
      </c>
      <c r="D140" s="52"/>
      <c r="E140" s="17">
        <v>1.39E-6</v>
      </c>
      <c r="F140" s="93" t="str">
        <f t="shared" si="4"/>
        <v/>
      </c>
      <c r="G140" s="62" t="str">
        <f>IF(OR(AND(D140&gt;1,D140&lt;1050),D140="nt",D140="",D140="scratch"),"","Not a valid input")</f>
        <v/>
      </c>
    </row>
    <row r="141" spans="1:7">
      <c r="A141" s="20" t="str">
        <f>IF(B141="","",Draw!J141)</f>
        <v/>
      </c>
      <c r="B141" s="21" t="str">
        <f>IFERROR(Draw!K141,"")</f>
        <v/>
      </c>
      <c r="C141" s="21" t="str">
        <f>IFERROR(Draw!L141,"")</f>
        <v/>
      </c>
      <c r="D141" s="52"/>
      <c r="E141" s="17">
        <v>1.3999999999999999E-6</v>
      </c>
      <c r="F141" s="93" t="str">
        <f t="shared" si="4"/>
        <v/>
      </c>
      <c r="G141" s="62" t="str">
        <f t="shared" si="5"/>
        <v/>
      </c>
    </row>
    <row r="142" spans="1:7">
      <c r="A142" s="20" t="str">
        <f>IF(B142="","",Draw!J142)</f>
        <v/>
      </c>
      <c r="B142" s="21" t="str">
        <f>IFERROR(Draw!K142,"")</f>
        <v/>
      </c>
      <c r="C142" s="21" t="str">
        <f>IFERROR(Draw!L142,"")</f>
        <v/>
      </c>
      <c r="D142" s="53"/>
      <c r="E142" s="17">
        <v>1.4100000000000001E-6</v>
      </c>
      <c r="F142" s="93" t="str">
        <f t="shared" si="4"/>
        <v/>
      </c>
      <c r="G142" s="62" t="str">
        <f t="shared" si="5"/>
        <v/>
      </c>
    </row>
    <row r="143" spans="1:7">
      <c r="A143" s="20" t="str">
        <f>IF(B143="","",Draw!J143)</f>
        <v/>
      </c>
      <c r="B143" s="21" t="str">
        <f>IFERROR(Draw!K143,"")</f>
        <v/>
      </c>
      <c r="C143" s="21" t="str">
        <f>IFERROR(Draw!L143,"")</f>
        <v/>
      </c>
      <c r="D143" s="54"/>
      <c r="E143" s="17">
        <v>1.42E-6</v>
      </c>
      <c r="F143" s="93" t="str">
        <f t="shared" si="4"/>
        <v/>
      </c>
      <c r="G143" s="62" t="str">
        <f t="shared" si="5"/>
        <v/>
      </c>
    </row>
    <row r="144" spans="1:7">
      <c r="A144" s="20" t="str">
        <f>IF(B144="","",Draw!J144)</f>
        <v/>
      </c>
      <c r="B144" s="21" t="str">
        <f>IFERROR(Draw!K144,"")</f>
        <v/>
      </c>
      <c r="C144" s="21" t="str">
        <f>IFERROR(Draw!L144,"")</f>
        <v/>
      </c>
      <c r="D144" s="145"/>
      <c r="E144" s="17">
        <v>1.4300000000000001E-6</v>
      </c>
      <c r="F144" s="93" t="str">
        <f t="shared" si="4"/>
        <v/>
      </c>
      <c r="G144" s="62" t="str">
        <f t="shared" si="5"/>
        <v/>
      </c>
    </row>
    <row r="145" spans="1:7">
      <c r="A145" s="20" t="str">
        <f>IF(B145="","",Draw!J145)</f>
        <v/>
      </c>
      <c r="B145" s="21" t="str">
        <f>IFERROR(Draw!K145,"")</f>
        <v/>
      </c>
      <c r="C145" s="21" t="str">
        <f>IFERROR(Draw!L145,"")</f>
        <v/>
      </c>
      <c r="D145" s="143"/>
      <c r="E145" s="17">
        <v>1.44E-6</v>
      </c>
      <c r="F145" s="93" t="str">
        <f t="shared" si="4"/>
        <v/>
      </c>
    </row>
    <row r="146" spans="1:7">
      <c r="A146" s="20" t="str">
        <f>IF(B146="","",Draw!J146)</f>
        <v/>
      </c>
      <c r="B146" s="21" t="str">
        <f>IFERROR(Draw!K146,"")</f>
        <v/>
      </c>
      <c r="C146" s="21" t="str">
        <f>IFERROR(Draw!L146,"")</f>
        <v/>
      </c>
      <c r="D146" s="51"/>
      <c r="E146" s="17">
        <v>1.4500000000000001E-6</v>
      </c>
      <c r="F146" s="93" t="str">
        <f t="shared" si="4"/>
        <v/>
      </c>
      <c r="G146" s="62" t="str">
        <f>IF(OR(AND(D146&gt;1,D146&lt;1050),D146="nt",D146="",D146="scratch"),"","Not a valid input")</f>
        <v/>
      </c>
    </row>
    <row r="147" spans="1:7">
      <c r="A147" s="20" t="str">
        <f>IF(B147="","",Draw!J147)</f>
        <v/>
      </c>
      <c r="B147" s="21" t="str">
        <f>IFERROR(Draw!K147,"")</f>
        <v/>
      </c>
      <c r="C147" s="21" t="str">
        <f>IFERROR(Draw!L147,"")</f>
        <v/>
      </c>
      <c r="D147" s="52"/>
      <c r="E147" s="17">
        <v>1.46E-6</v>
      </c>
      <c r="F147" s="93" t="str">
        <f t="shared" si="4"/>
        <v/>
      </c>
      <c r="G147" s="62" t="str">
        <f t="shared" si="5"/>
        <v/>
      </c>
    </row>
    <row r="148" spans="1:7">
      <c r="A148" s="20" t="str">
        <f>IF(B148="","",Draw!J148)</f>
        <v/>
      </c>
      <c r="B148" s="21" t="str">
        <f>IFERROR(Draw!K148,"")</f>
        <v/>
      </c>
      <c r="C148" s="21" t="str">
        <f>IFERROR(Draw!L148,"")</f>
        <v/>
      </c>
      <c r="D148" s="53"/>
      <c r="E148" s="17">
        <v>1.4699999999999999E-6</v>
      </c>
      <c r="F148" s="93" t="str">
        <f t="shared" si="4"/>
        <v/>
      </c>
      <c r="G148" s="62" t="str">
        <f t="shared" si="5"/>
        <v/>
      </c>
    </row>
    <row r="149" spans="1:7">
      <c r="A149" s="20" t="str">
        <f>IF(B149="","",Draw!J149)</f>
        <v/>
      </c>
      <c r="B149" s="21" t="str">
        <f>IFERROR(Draw!K149,"")</f>
        <v/>
      </c>
      <c r="C149" s="21" t="str">
        <f>IFERROR(Draw!L149,"")</f>
        <v/>
      </c>
      <c r="D149" s="54"/>
      <c r="E149" s="17">
        <v>1.48E-6</v>
      </c>
      <c r="F149" s="93" t="str">
        <f t="shared" si="4"/>
        <v/>
      </c>
      <c r="G149" s="62" t="str">
        <f t="shared" si="5"/>
        <v/>
      </c>
    </row>
    <row r="150" spans="1:7">
      <c r="A150" s="20" t="str">
        <f>IF(B150="","",Draw!J150)</f>
        <v/>
      </c>
      <c r="B150" s="21" t="str">
        <f>IFERROR(Draw!K150,"")</f>
        <v/>
      </c>
      <c r="C150" s="21" t="str">
        <f>IFERROR(Draw!L150,"")</f>
        <v/>
      </c>
      <c r="D150" s="52"/>
      <c r="E150" s="17">
        <v>1.4899999999999999E-6</v>
      </c>
      <c r="F150" s="93" t="str">
        <f t="shared" si="4"/>
        <v/>
      </c>
      <c r="G150" s="62" t="str">
        <f t="shared" si="5"/>
        <v/>
      </c>
    </row>
    <row r="151" spans="1:7">
      <c r="A151" s="20" t="str">
        <f>IF(B151="","",Draw!J151)</f>
        <v/>
      </c>
      <c r="B151" s="21" t="str">
        <f>IFERROR(Draw!K151,"")</f>
        <v/>
      </c>
      <c r="C151" s="21" t="str">
        <f>IFERROR(Draw!L151,"")</f>
        <v/>
      </c>
      <c r="D151" s="52"/>
      <c r="E151" s="17">
        <v>1.5E-6</v>
      </c>
      <c r="F151" s="93" t="str">
        <f t="shared" si="4"/>
        <v/>
      </c>
    </row>
    <row r="152" spans="1:7">
      <c r="A152" s="20" t="str">
        <f>IF(B152="","",Draw!J152)</f>
        <v/>
      </c>
      <c r="B152" s="21" t="str">
        <f>IFERROR(Draw!K152,"")</f>
        <v/>
      </c>
      <c r="C152" s="21" t="str">
        <f>IFERROR(Draw!L152,"")</f>
        <v/>
      </c>
      <c r="D152" s="51"/>
      <c r="E152" s="17">
        <v>1.5099999999999999E-6</v>
      </c>
      <c r="F152" s="93" t="str">
        <f t="shared" si="4"/>
        <v/>
      </c>
      <c r="G152" s="62" t="str">
        <f>IF(OR(AND(D152&gt;1,D152&lt;1050),D152="nt",D152="",D152="scratch"),"","Not a valid input")</f>
        <v/>
      </c>
    </row>
    <row r="153" spans="1:7">
      <c r="A153" s="20" t="str">
        <f>IF(B153="","",Draw!J153)</f>
        <v/>
      </c>
      <c r="B153" s="21" t="str">
        <f>IFERROR(Draw!K153,"")</f>
        <v/>
      </c>
      <c r="C153" s="21" t="str">
        <f>IFERROR(Draw!L153,"")</f>
        <v/>
      </c>
      <c r="D153" s="52"/>
      <c r="E153" s="17">
        <v>1.5200000000000001E-6</v>
      </c>
      <c r="F153" s="93" t="str">
        <f t="shared" si="4"/>
        <v/>
      </c>
      <c r="G153" s="62" t="str">
        <f t="shared" si="5"/>
        <v/>
      </c>
    </row>
    <row r="154" spans="1:7">
      <c r="A154" s="20" t="str">
        <f>IF(B154="","",Draw!J154)</f>
        <v/>
      </c>
      <c r="B154" s="21" t="str">
        <f>IFERROR(Draw!K154,"")</f>
        <v/>
      </c>
      <c r="C154" s="21" t="str">
        <f>IFERROR(Draw!L154,"")</f>
        <v/>
      </c>
      <c r="D154" s="53"/>
      <c r="E154" s="17">
        <v>1.53E-6</v>
      </c>
      <c r="F154" s="93" t="str">
        <f t="shared" si="4"/>
        <v/>
      </c>
      <c r="G154" s="62" t="str">
        <f t="shared" si="5"/>
        <v/>
      </c>
    </row>
    <row r="155" spans="1:7">
      <c r="A155" s="20" t="str">
        <f>IF(B155="","",Draw!J155)</f>
        <v/>
      </c>
      <c r="B155" s="21" t="str">
        <f>IFERROR(Draw!K155,"")</f>
        <v/>
      </c>
      <c r="C155" s="21" t="str">
        <f>IFERROR(Draw!L155,"")</f>
        <v/>
      </c>
      <c r="D155" s="145"/>
      <c r="E155" s="17">
        <v>1.5400000000000001E-6</v>
      </c>
      <c r="F155" s="93" t="str">
        <f t="shared" si="4"/>
        <v/>
      </c>
      <c r="G155" s="62" t="str">
        <f t="shared" si="5"/>
        <v/>
      </c>
    </row>
    <row r="156" spans="1:7">
      <c r="A156" s="20" t="str">
        <f>IF(B156="","",Draw!J156)</f>
        <v/>
      </c>
      <c r="B156" s="21" t="str">
        <f>IFERROR(Draw!K156,"")</f>
        <v/>
      </c>
      <c r="C156" s="21" t="str">
        <f>IFERROR(Draw!L156,"")</f>
        <v/>
      </c>
      <c r="D156" s="53"/>
      <c r="E156" s="17">
        <v>1.55E-6</v>
      </c>
      <c r="F156" s="93" t="str">
        <f t="shared" si="4"/>
        <v/>
      </c>
      <c r="G156" s="62" t="str">
        <f t="shared" si="5"/>
        <v/>
      </c>
    </row>
    <row r="157" spans="1:7">
      <c r="A157" s="20" t="str">
        <f>IF(B157="","",Draw!J157)</f>
        <v/>
      </c>
      <c r="B157" s="21" t="str">
        <f>IFERROR(Draw!K157,"")</f>
        <v/>
      </c>
      <c r="C157" s="21" t="str">
        <f>IFERROR(Draw!L157,"")</f>
        <v/>
      </c>
      <c r="D157" s="52"/>
      <c r="E157" s="17">
        <v>1.5600000000000001E-6</v>
      </c>
      <c r="F157" s="93" t="str">
        <f t="shared" si="4"/>
        <v/>
      </c>
    </row>
    <row r="158" spans="1:7">
      <c r="A158" s="20" t="str">
        <f>IF(B158="","",Draw!J158)</f>
        <v/>
      </c>
      <c r="B158" s="21" t="str">
        <f>IFERROR(Draw!K158,"")</f>
        <v/>
      </c>
      <c r="C158" s="21" t="str">
        <f>IFERROR(Draw!L158,"")</f>
        <v/>
      </c>
      <c r="D158" s="51"/>
      <c r="E158" s="17">
        <v>1.57E-6</v>
      </c>
      <c r="F158" s="93" t="str">
        <f t="shared" si="4"/>
        <v/>
      </c>
      <c r="G158" s="62" t="str">
        <f>IF(OR(AND(D158&gt;1,D158&lt;1050),D158="nt",D158="",D158="scratch"),"","Not a valid input")</f>
        <v/>
      </c>
    </row>
    <row r="159" spans="1:7">
      <c r="A159" s="20" t="str">
        <f>IF(B159="","",Draw!J159)</f>
        <v/>
      </c>
      <c r="B159" s="21" t="str">
        <f>IFERROR(Draw!K159,"")</f>
        <v/>
      </c>
      <c r="C159" s="21" t="str">
        <f>IFERROR(Draw!L159,"")</f>
        <v/>
      </c>
      <c r="D159" s="52"/>
      <c r="E159" s="17">
        <v>1.5799999999999999E-6</v>
      </c>
      <c r="F159" s="93" t="str">
        <f t="shared" si="4"/>
        <v/>
      </c>
      <c r="G159" s="62" t="str">
        <f t="shared" si="5"/>
        <v/>
      </c>
    </row>
    <row r="160" spans="1:7">
      <c r="A160" s="20" t="str">
        <f>IF(B160="","",Draw!J160)</f>
        <v/>
      </c>
      <c r="B160" s="21" t="str">
        <f>IFERROR(Draw!K160,"")</f>
        <v/>
      </c>
      <c r="C160" s="21" t="str">
        <f>IFERROR(Draw!L160,"")</f>
        <v/>
      </c>
      <c r="D160" s="53"/>
      <c r="E160" s="17">
        <v>1.59E-6</v>
      </c>
      <c r="F160" s="93" t="str">
        <f t="shared" si="4"/>
        <v/>
      </c>
      <c r="G160" s="62" t="str">
        <f t="shared" si="5"/>
        <v/>
      </c>
    </row>
    <row r="161" spans="1:7">
      <c r="A161" s="20" t="str">
        <f>IF(B161="","",Draw!J161)</f>
        <v/>
      </c>
      <c r="B161" s="21" t="str">
        <f>IFERROR(Draw!K161,"")</f>
        <v/>
      </c>
      <c r="C161" s="21" t="str">
        <f>IFERROR(Draw!L161,"")</f>
        <v/>
      </c>
      <c r="D161" s="54"/>
      <c r="E161" s="17">
        <v>1.5999999999999999E-6</v>
      </c>
      <c r="F161" s="93" t="str">
        <f t="shared" si="4"/>
        <v/>
      </c>
      <c r="G161" s="62" t="str">
        <f t="shared" si="5"/>
        <v/>
      </c>
    </row>
    <row r="162" spans="1:7">
      <c r="A162" s="20" t="str">
        <f>IF(B162="","",Draw!J162)</f>
        <v/>
      </c>
      <c r="B162" s="21" t="str">
        <f>IFERROR(Draw!K162,"")</f>
        <v/>
      </c>
      <c r="C162" s="21" t="str">
        <f>IFERROR(Draw!L162,"")</f>
        <v/>
      </c>
      <c r="D162" s="54"/>
      <c r="E162" s="17">
        <v>1.61E-6</v>
      </c>
      <c r="F162" s="93" t="str">
        <f t="shared" si="4"/>
        <v/>
      </c>
      <c r="G162" s="62" t="str">
        <f t="shared" si="5"/>
        <v/>
      </c>
    </row>
    <row r="163" spans="1:7">
      <c r="A163" s="20" t="str">
        <f>IF(B163="","",Draw!J163)</f>
        <v/>
      </c>
      <c r="B163" s="21" t="str">
        <f>IFERROR(Draw!K163,"")</f>
        <v/>
      </c>
      <c r="C163" s="21" t="str">
        <f>IFERROR(Draw!L163,"")</f>
        <v/>
      </c>
      <c r="D163" s="52"/>
      <c r="E163" s="17">
        <v>1.6199999999999999E-6</v>
      </c>
      <c r="F163" s="93" t="str">
        <f t="shared" si="4"/>
        <v/>
      </c>
    </row>
    <row r="164" spans="1:7">
      <c r="A164" s="20" t="str">
        <f>IF(B164="","",Draw!J164)</f>
        <v/>
      </c>
      <c r="B164" s="21" t="str">
        <f>IFERROR(Draw!K164,"")</f>
        <v/>
      </c>
      <c r="C164" s="21" t="str">
        <f>IFERROR(Draw!L164,"")</f>
        <v/>
      </c>
      <c r="D164" s="52"/>
      <c r="E164" s="17">
        <v>1.6300000000000001E-6</v>
      </c>
      <c r="F164" s="93" t="str">
        <f t="shared" si="4"/>
        <v/>
      </c>
      <c r="G164" s="62" t="str">
        <f>IF(OR(AND(D164&gt;1,D164&lt;1050),D164="nt",D164="",D164="scratch"),"","Not a valid input")</f>
        <v/>
      </c>
    </row>
    <row r="165" spans="1:7">
      <c r="A165" s="20" t="str">
        <f>IF(B165="","",Draw!J165)</f>
        <v/>
      </c>
      <c r="B165" s="21" t="str">
        <f>IFERROR(Draw!K165,"")</f>
        <v/>
      </c>
      <c r="C165" s="21" t="str">
        <f>IFERROR(Draw!L165,"")</f>
        <v/>
      </c>
      <c r="D165" s="54"/>
      <c r="E165" s="17">
        <v>1.64E-6</v>
      </c>
      <c r="F165" s="93" t="str">
        <f t="shared" si="4"/>
        <v/>
      </c>
      <c r="G165" s="62" t="str">
        <f t="shared" si="5"/>
        <v/>
      </c>
    </row>
    <row r="166" spans="1:7">
      <c r="A166" s="20" t="str">
        <f>IF(B166="","",Draw!J166)</f>
        <v/>
      </c>
      <c r="B166" s="21" t="str">
        <f>IFERROR(Draw!K166,"")</f>
        <v/>
      </c>
      <c r="C166" s="21" t="str">
        <f>IFERROR(Draw!L166,"")</f>
        <v/>
      </c>
      <c r="D166" s="145"/>
      <c r="E166" s="17">
        <v>1.6500000000000001E-6</v>
      </c>
      <c r="F166" s="93" t="str">
        <f t="shared" si="4"/>
        <v/>
      </c>
      <c r="G166" s="62" t="str">
        <f t="shared" si="5"/>
        <v/>
      </c>
    </row>
    <row r="167" spans="1:7">
      <c r="A167" s="20" t="str">
        <f>IF(B167="","",Draw!J167)</f>
        <v/>
      </c>
      <c r="B167" s="21" t="str">
        <f>IFERROR(Draw!K167,"")</f>
        <v/>
      </c>
      <c r="C167" s="21" t="str">
        <f>IFERROR(Draw!L167,"")</f>
        <v/>
      </c>
      <c r="D167" s="53"/>
      <c r="E167" s="17">
        <v>1.66E-6</v>
      </c>
      <c r="F167" s="93" t="str">
        <f t="shared" si="4"/>
        <v/>
      </c>
      <c r="G167" s="62" t="str">
        <f t="shared" si="5"/>
        <v/>
      </c>
    </row>
    <row r="168" spans="1:7">
      <c r="A168" s="20" t="str">
        <f>IF(B168="","",Draw!J168)</f>
        <v/>
      </c>
      <c r="B168" s="21" t="str">
        <f>IFERROR(Draw!K168,"")</f>
        <v/>
      </c>
      <c r="C168" s="21" t="str">
        <f>IFERROR(Draw!L168,"")</f>
        <v/>
      </c>
      <c r="D168" s="54"/>
      <c r="E168" s="17">
        <v>1.6700000000000001E-6</v>
      </c>
      <c r="F168" s="93" t="str">
        <f t="shared" si="4"/>
        <v/>
      </c>
      <c r="G168" s="62" t="str">
        <f t="shared" si="5"/>
        <v/>
      </c>
    </row>
    <row r="169" spans="1:7">
      <c r="A169" s="20" t="str">
        <f>IF(B169="","",Draw!J169)</f>
        <v/>
      </c>
      <c r="B169" s="21" t="str">
        <f>IFERROR(Draw!K169,"")</f>
        <v/>
      </c>
      <c r="C169" s="21" t="str">
        <f>IFERROR(Draw!L169,"")</f>
        <v/>
      </c>
      <c r="D169" s="52"/>
      <c r="E169" s="17">
        <v>1.68E-6</v>
      </c>
      <c r="F169" s="93" t="str">
        <f t="shared" si="4"/>
        <v/>
      </c>
      <c r="G169" s="173"/>
    </row>
    <row r="170" spans="1:7">
      <c r="A170" s="20" t="str">
        <f>IF(B170="","",Draw!J170)</f>
        <v/>
      </c>
      <c r="B170" s="21" t="str">
        <f>IFERROR(Draw!K170,"")</f>
        <v/>
      </c>
      <c r="C170" s="21" t="str">
        <f>IFERROR(Draw!L170,"")</f>
        <v/>
      </c>
      <c r="D170" s="51"/>
      <c r="E170" s="17">
        <v>1.6899999999999999E-6</v>
      </c>
      <c r="F170" s="93" t="str">
        <f t="shared" si="4"/>
        <v/>
      </c>
      <c r="G170" s="62" t="str">
        <f>IF(OR(AND(D170&gt;1,D170&lt;1050),D170="nt",D170="",D170="scratch"),"","Not a valid input")</f>
        <v/>
      </c>
    </row>
    <row r="171" spans="1:7">
      <c r="A171" s="20" t="str">
        <f>IF(B171="","",Draw!J171)</f>
        <v/>
      </c>
      <c r="B171" s="21" t="str">
        <f>IFERROR(Draw!K171,"")</f>
        <v/>
      </c>
      <c r="C171" s="21" t="str">
        <f>IFERROR(Draw!L171,"")</f>
        <v/>
      </c>
      <c r="D171" s="52"/>
      <c r="E171" s="17">
        <v>1.7E-6</v>
      </c>
      <c r="F171" s="93" t="str">
        <f t="shared" si="4"/>
        <v/>
      </c>
      <c r="G171" s="62" t="str">
        <f t="shared" si="5"/>
        <v/>
      </c>
    </row>
    <row r="172" spans="1:7">
      <c r="A172" s="20" t="str">
        <f>IF(B172="","",Draw!J172)</f>
        <v/>
      </c>
      <c r="B172" s="21" t="str">
        <f>IFERROR(Draw!K172,"")</f>
        <v/>
      </c>
      <c r="C172" s="21" t="str">
        <f>IFERROR(Draw!L172,"")</f>
        <v/>
      </c>
      <c r="D172" s="53"/>
      <c r="E172" s="17">
        <v>1.7099999999999999E-6</v>
      </c>
      <c r="F172" s="93" t="str">
        <f t="shared" si="4"/>
        <v/>
      </c>
      <c r="G172" s="62" t="str">
        <f t="shared" si="5"/>
        <v/>
      </c>
    </row>
    <row r="173" spans="1:7">
      <c r="A173" s="20" t="str">
        <f>IF(B173="","",Draw!J173)</f>
        <v/>
      </c>
      <c r="B173" s="21" t="str">
        <f>IFERROR(Draw!K173,"")</f>
        <v/>
      </c>
      <c r="C173" s="21" t="str">
        <f>IFERROR(Draw!L173,"")</f>
        <v/>
      </c>
      <c r="D173" s="54"/>
      <c r="E173" s="17">
        <v>1.72E-6</v>
      </c>
      <c r="F173" s="93" t="str">
        <f t="shared" si="4"/>
        <v/>
      </c>
      <c r="G173" s="62" t="str">
        <f t="shared" si="5"/>
        <v/>
      </c>
    </row>
    <row r="174" spans="1:7">
      <c r="A174" s="20" t="str">
        <f>IF(B174="","",Draw!J174)</f>
        <v/>
      </c>
      <c r="B174" s="21" t="str">
        <f>IFERROR(Draw!K174,"")</f>
        <v/>
      </c>
      <c r="C174" s="21" t="str">
        <f>IFERROR(Draw!L174,"")</f>
        <v/>
      </c>
      <c r="D174" s="54"/>
      <c r="E174" s="17">
        <v>1.73E-6</v>
      </c>
      <c r="F174" s="93" t="str">
        <f t="shared" si="4"/>
        <v/>
      </c>
      <c r="G174" s="62" t="str">
        <f t="shared" si="5"/>
        <v/>
      </c>
    </row>
    <row r="175" spans="1:7">
      <c r="A175" s="20" t="str">
        <f>IF(B175="","",Draw!J175)</f>
        <v/>
      </c>
      <c r="B175" s="21" t="str">
        <f>IFERROR(Draw!K175,"")</f>
        <v/>
      </c>
      <c r="C175" s="21" t="str">
        <f>IFERROR(Draw!L175,"")</f>
        <v/>
      </c>
      <c r="D175" s="52"/>
      <c r="E175" s="17">
        <v>1.7400000000000001E-6</v>
      </c>
      <c r="F175" s="93" t="str">
        <f t="shared" si="4"/>
        <v/>
      </c>
    </row>
    <row r="176" spans="1:7">
      <c r="A176" s="20" t="str">
        <f>IF(B176="","",Draw!J176)</f>
        <v/>
      </c>
      <c r="B176" s="21" t="str">
        <f>IFERROR(Draw!K176,"")</f>
        <v/>
      </c>
      <c r="C176" s="21" t="str">
        <f>IFERROR(Draw!L176,"")</f>
        <v/>
      </c>
      <c r="D176" s="55"/>
      <c r="E176" s="17">
        <v>1.75E-6</v>
      </c>
      <c r="F176" s="93" t="str">
        <f t="shared" si="4"/>
        <v/>
      </c>
      <c r="G176" s="62" t="str">
        <f>IF(OR(AND(D176&gt;1,D176&lt;1050),D176="nt",D176="",D176="scratch"),"","Not a valid input")</f>
        <v/>
      </c>
    </row>
    <row r="177" spans="1:7">
      <c r="A177" s="20" t="str">
        <f>IF(B177="","",Draw!J177)</f>
        <v/>
      </c>
      <c r="B177" s="21" t="str">
        <f>IFERROR(Draw!K177,"")</f>
        <v/>
      </c>
      <c r="C177" s="21" t="str">
        <f>IFERROR(Draw!L177,"")</f>
        <v/>
      </c>
      <c r="D177" s="145"/>
      <c r="E177" s="17">
        <v>1.7600000000000001E-6</v>
      </c>
      <c r="F177" s="93" t="str">
        <f t="shared" si="4"/>
        <v/>
      </c>
      <c r="G177" s="62" t="str">
        <f t="shared" si="5"/>
        <v/>
      </c>
    </row>
    <row r="178" spans="1:7">
      <c r="A178" s="20" t="str">
        <f>IF(B178="","",Draw!J178)</f>
        <v/>
      </c>
      <c r="B178" s="21" t="str">
        <f>IFERROR(Draw!K178,"")</f>
        <v/>
      </c>
      <c r="C178" s="21" t="str">
        <f>IFERROR(Draw!L178,"")</f>
        <v/>
      </c>
      <c r="D178" s="53"/>
      <c r="E178" s="17">
        <v>1.77E-6</v>
      </c>
      <c r="F178" s="93" t="str">
        <f t="shared" si="4"/>
        <v/>
      </c>
      <c r="G178" s="62" t="str">
        <f t="shared" si="5"/>
        <v/>
      </c>
    </row>
    <row r="179" spans="1:7">
      <c r="A179" s="20" t="str">
        <f>IF(B179="","",Draw!J179)</f>
        <v/>
      </c>
      <c r="B179" s="21" t="str">
        <f>IFERROR(Draw!K179,"")</f>
        <v/>
      </c>
      <c r="C179" s="21" t="str">
        <f>IFERROR(Draw!L179,"")</f>
        <v/>
      </c>
      <c r="D179" s="54"/>
      <c r="E179" s="17">
        <v>1.7799999999999999E-6</v>
      </c>
      <c r="F179" s="93" t="str">
        <f t="shared" si="4"/>
        <v/>
      </c>
      <c r="G179" s="62" t="str">
        <f t="shared" si="5"/>
        <v/>
      </c>
    </row>
    <row r="180" spans="1:7">
      <c r="A180" s="20" t="str">
        <f>IF(B180="","",Draw!J180)</f>
        <v/>
      </c>
      <c r="B180" s="21" t="str">
        <f>IFERROR(Draw!K180,"")</f>
        <v/>
      </c>
      <c r="C180" s="21" t="str">
        <f>IFERROR(Draw!L180,"")</f>
        <v/>
      </c>
      <c r="D180" s="54"/>
      <c r="E180" s="17">
        <v>1.79E-6</v>
      </c>
      <c r="F180" s="93" t="str">
        <f t="shared" si="4"/>
        <v/>
      </c>
      <c r="G180" s="62" t="str">
        <f t="shared" si="5"/>
        <v/>
      </c>
    </row>
    <row r="181" spans="1:7">
      <c r="A181" s="20" t="str">
        <f>IF(B181="","",Draw!J181)</f>
        <v/>
      </c>
      <c r="B181" s="21" t="str">
        <f>IFERROR(Draw!K181,"")</f>
        <v/>
      </c>
      <c r="C181" s="21" t="str">
        <f>IFERROR(Draw!L181,"")</f>
        <v/>
      </c>
      <c r="D181" s="52"/>
      <c r="E181" s="17">
        <v>1.7999999999999999E-6</v>
      </c>
      <c r="F181" s="93" t="str">
        <f t="shared" si="4"/>
        <v/>
      </c>
    </row>
    <row r="182" spans="1:7">
      <c r="A182" s="20" t="str">
        <f>IF(B182="","",Draw!J182)</f>
        <v/>
      </c>
      <c r="B182" s="21" t="str">
        <f>IFERROR(Draw!K182,"")</f>
        <v/>
      </c>
      <c r="C182" s="21" t="str">
        <f>IFERROR(Draw!L182,"")</f>
        <v/>
      </c>
      <c r="D182" s="52"/>
      <c r="E182" s="17">
        <v>1.81E-6</v>
      </c>
      <c r="F182" s="93" t="str">
        <f t="shared" si="4"/>
        <v/>
      </c>
      <c r="G182" s="62" t="str">
        <f>IF(OR(AND(D182&gt;1,D182&lt;1050),D182="nt",D182="",D182="scratch"),"","Not a valid input")</f>
        <v/>
      </c>
    </row>
    <row r="183" spans="1:7">
      <c r="A183" s="20" t="str">
        <f>IF(B183="","",Draw!J183)</f>
        <v/>
      </c>
      <c r="B183" s="21" t="str">
        <f>IFERROR(Draw!K183,"")</f>
        <v/>
      </c>
      <c r="C183" s="21" t="str">
        <f>IFERROR(Draw!L183,"")</f>
        <v/>
      </c>
      <c r="D183" s="52"/>
      <c r="E183" s="17">
        <v>1.8199999999999999E-6</v>
      </c>
      <c r="F183" s="93" t="str">
        <f t="shared" si="4"/>
        <v/>
      </c>
      <c r="G183" s="62" t="str">
        <f t="shared" si="5"/>
        <v/>
      </c>
    </row>
    <row r="184" spans="1:7">
      <c r="A184" s="20" t="str">
        <f>IF(B184="","",Draw!J184)</f>
        <v/>
      </c>
      <c r="B184" s="21" t="str">
        <f>IFERROR(Draw!K184,"")</f>
        <v/>
      </c>
      <c r="C184" s="21" t="str">
        <f>IFERROR(Draw!L184,"")</f>
        <v/>
      </c>
      <c r="D184" s="53"/>
      <c r="E184" s="17">
        <v>1.8300000000000001E-6</v>
      </c>
      <c r="F184" s="93" t="str">
        <f t="shared" si="4"/>
        <v/>
      </c>
      <c r="G184" s="62" t="str">
        <f t="shared" si="5"/>
        <v/>
      </c>
    </row>
    <row r="185" spans="1:7">
      <c r="A185" s="20" t="str">
        <f>IF(B185="","",Draw!J185)</f>
        <v/>
      </c>
      <c r="B185" s="21" t="str">
        <f>IFERROR(Draw!K185,"")</f>
        <v/>
      </c>
      <c r="C185" s="21" t="str">
        <f>IFERROR(Draw!L185,"")</f>
        <v/>
      </c>
      <c r="D185" s="54"/>
      <c r="E185" s="17">
        <v>1.84E-6</v>
      </c>
      <c r="F185" s="93" t="str">
        <f t="shared" si="4"/>
        <v/>
      </c>
      <c r="G185" s="62" t="str">
        <f t="shared" si="5"/>
        <v/>
      </c>
    </row>
    <row r="186" spans="1:7">
      <c r="A186" s="20" t="str">
        <f>IF(B186="","",Draw!J186)</f>
        <v/>
      </c>
      <c r="B186" s="21" t="str">
        <f>IFERROR(Draw!K186,"")</f>
        <v/>
      </c>
      <c r="C186" s="21" t="str">
        <f>IFERROR(Draw!L186,"")</f>
        <v/>
      </c>
      <c r="D186" s="52"/>
      <c r="E186" s="17">
        <v>1.8500000000000001E-6</v>
      </c>
      <c r="F186" s="93" t="str">
        <f t="shared" si="4"/>
        <v/>
      </c>
      <c r="G186" s="62" t="str">
        <f t="shared" si="5"/>
        <v/>
      </c>
    </row>
    <row r="187" spans="1:7">
      <c r="A187" s="20" t="str">
        <f>IF(B187="","",Draw!J187)</f>
        <v/>
      </c>
      <c r="B187" s="21" t="str">
        <f>IFERROR(Draw!K187,"")</f>
        <v/>
      </c>
      <c r="C187" s="21" t="str">
        <f>IFERROR(Draw!L187,"")</f>
        <v/>
      </c>
      <c r="D187" s="55"/>
      <c r="E187" s="17">
        <v>1.86E-6</v>
      </c>
      <c r="F187" s="93" t="str">
        <f t="shared" si="4"/>
        <v/>
      </c>
    </row>
    <row r="188" spans="1:7">
      <c r="A188" s="20" t="str">
        <f>IF(B188="","",Draw!J188)</f>
        <v/>
      </c>
      <c r="B188" s="21" t="str">
        <f>IFERROR(Draw!K188,"")</f>
        <v/>
      </c>
      <c r="C188" s="21" t="str">
        <f>IFERROR(Draw!L188,"")</f>
        <v/>
      </c>
      <c r="D188" s="145"/>
      <c r="E188" s="17">
        <v>1.8700000000000001E-6</v>
      </c>
      <c r="F188" s="93" t="str">
        <f t="shared" si="4"/>
        <v/>
      </c>
      <c r="G188" s="62" t="str">
        <f>IF(OR(AND(D188&gt;1,D188&lt;1050),D188="nt",D188="",D188="scratch"),"","Not a valid input")</f>
        <v/>
      </c>
    </row>
    <row r="189" spans="1:7">
      <c r="A189" s="20" t="str">
        <f>IF(B189="","",Draw!J189)</f>
        <v/>
      </c>
      <c r="B189" s="21" t="str">
        <f>IFERROR(Draw!K189,"")</f>
        <v/>
      </c>
      <c r="C189" s="21" t="str">
        <f>IFERROR(Draw!L189,"")</f>
        <v/>
      </c>
      <c r="D189" s="51"/>
      <c r="E189" s="17">
        <v>1.88E-6</v>
      </c>
      <c r="F189" s="93" t="str">
        <f t="shared" si="4"/>
        <v/>
      </c>
      <c r="G189" s="62" t="str">
        <f t="shared" si="5"/>
        <v/>
      </c>
    </row>
    <row r="190" spans="1:7">
      <c r="A190" s="20" t="str">
        <f>IF(B190="","",Draw!J190)</f>
        <v/>
      </c>
      <c r="B190" s="21" t="str">
        <f>IFERROR(Draw!K190,"")</f>
        <v/>
      </c>
      <c r="C190" s="21" t="str">
        <f>IFERROR(Draw!L190,"")</f>
        <v/>
      </c>
      <c r="D190" s="53"/>
      <c r="E190" s="17">
        <v>1.8899999999999999E-6</v>
      </c>
      <c r="F190" s="93" t="str">
        <f t="shared" si="4"/>
        <v/>
      </c>
      <c r="G190" s="62" t="str">
        <f t="shared" si="5"/>
        <v/>
      </c>
    </row>
    <row r="191" spans="1:7">
      <c r="A191" s="20" t="str">
        <f>IF(B191="","",Draw!J191)</f>
        <v/>
      </c>
      <c r="B191" s="21" t="str">
        <f>IFERROR(Draw!K191,"")</f>
        <v/>
      </c>
      <c r="C191" s="21" t="str">
        <f>IFERROR(Draw!L191,"")</f>
        <v/>
      </c>
      <c r="D191" s="54"/>
      <c r="E191" s="17">
        <v>1.9E-6</v>
      </c>
      <c r="F191" s="93" t="str">
        <f t="shared" si="4"/>
        <v/>
      </c>
      <c r="G191" s="62" t="str">
        <f t="shared" si="5"/>
        <v/>
      </c>
    </row>
    <row r="192" spans="1:7">
      <c r="A192" s="20" t="str">
        <f>IF(B192="","",Draw!J192)</f>
        <v/>
      </c>
      <c r="B192" s="21" t="str">
        <f>IFERROR(Draw!K192,"")</f>
        <v/>
      </c>
      <c r="C192" s="21" t="str">
        <f>IFERROR(Draw!L192,"")</f>
        <v/>
      </c>
      <c r="D192" s="52"/>
      <c r="E192" s="17">
        <v>1.9099999999999999E-6</v>
      </c>
      <c r="F192" s="93" t="str">
        <f t="shared" si="4"/>
        <v/>
      </c>
      <c r="G192" s="62" t="str">
        <f t="shared" si="5"/>
        <v/>
      </c>
    </row>
    <row r="193" spans="1:7">
      <c r="A193" s="20" t="str">
        <f>IF(B193="","",Draw!J193)</f>
        <v/>
      </c>
      <c r="B193" s="21" t="str">
        <f>IFERROR(Draw!K193,"")</f>
        <v/>
      </c>
      <c r="C193" s="21" t="str">
        <f>IFERROR(Draw!L193,"")</f>
        <v/>
      </c>
      <c r="D193" s="52"/>
      <c r="E193" s="17">
        <v>1.9199999999999998E-6</v>
      </c>
      <c r="F193" s="93" t="str">
        <f t="shared" si="4"/>
        <v/>
      </c>
    </row>
    <row r="194" spans="1:7">
      <c r="A194" s="20" t="str">
        <f>IF(B194="","",Draw!J194)</f>
        <v/>
      </c>
      <c r="B194" s="21" t="str">
        <f>IFERROR(Draw!K194,"")</f>
        <v/>
      </c>
      <c r="C194" s="21" t="str">
        <f>IFERROR(Draw!L194,"")</f>
        <v/>
      </c>
      <c r="D194" s="52"/>
      <c r="E194" s="17">
        <v>1.9300000000000002E-6</v>
      </c>
      <c r="F194" s="93" t="str">
        <f t="shared" si="4"/>
        <v/>
      </c>
      <c r="G194" s="62" t="str">
        <f>IF(OR(AND(D194&gt;1,D194&lt;1050),D194="nt",D194="",D194="scratch"),"","Not a valid input")</f>
        <v/>
      </c>
    </row>
    <row r="195" spans="1:7">
      <c r="A195" s="20" t="str">
        <f>IF(B195="","",Draw!J195)</f>
        <v/>
      </c>
      <c r="B195" s="21" t="str">
        <f>IFERROR(Draw!K195,"")</f>
        <v/>
      </c>
      <c r="C195" s="21" t="str">
        <f>IFERROR(Draw!L195,"")</f>
        <v/>
      </c>
      <c r="D195" s="52"/>
      <c r="E195" s="17">
        <v>1.9400000000000001E-6</v>
      </c>
      <c r="F195" s="93" t="str">
        <f t="shared" ref="F195:F258" si="6">IF(D195="scratch",3000+E195,IF(D195="nt",1000+E195,IF((D195+E195)&gt;5,D195+E195,"")))</f>
        <v/>
      </c>
      <c r="G195" s="62" t="str">
        <f t="shared" si="5"/>
        <v/>
      </c>
    </row>
    <row r="196" spans="1:7">
      <c r="A196" s="20" t="str">
        <f>IF(B196="","",Draw!J196)</f>
        <v/>
      </c>
      <c r="B196" s="21" t="str">
        <f>IFERROR(Draw!K196,"")</f>
        <v/>
      </c>
      <c r="C196" s="21" t="str">
        <f>IFERROR(Draw!L196,"")</f>
        <v/>
      </c>
      <c r="D196" s="53"/>
      <c r="E196" s="17">
        <v>1.95E-6</v>
      </c>
      <c r="F196" s="93" t="str">
        <f t="shared" si="6"/>
        <v/>
      </c>
      <c r="G196" s="62" t="str">
        <f t="shared" si="5"/>
        <v/>
      </c>
    </row>
    <row r="197" spans="1:7">
      <c r="A197" s="20" t="str">
        <f>IF(B197="","",Draw!J197)</f>
        <v/>
      </c>
      <c r="B197" s="21" t="str">
        <f>IFERROR(Draw!K197,"")</f>
        <v/>
      </c>
      <c r="C197" s="21" t="str">
        <f>IFERROR(Draw!L197,"")</f>
        <v/>
      </c>
      <c r="D197" s="54"/>
      <c r="E197" s="17">
        <v>1.9599999999999999E-6</v>
      </c>
      <c r="F197" s="93" t="str">
        <f t="shared" si="6"/>
        <v/>
      </c>
      <c r="G197" s="62" t="str">
        <f t="shared" si="5"/>
        <v/>
      </c>
    </row>
    <row r="198" spans="1:7">
      <c r="A198" s="20" t="str">
        <f>IF(B198="","",Draw!J198)</f>
        <v/>
      </c>
      <c r="B198" s="21" t="str">
        <f>IFERROR(Draw!K198,"")</f>
        <v/>
      </c>
      <c r="C198" s="21" t="str">
        <f>IFERROR(Draw!L198,"")</f>
        <v/>
      </c>
      <c r="D198" s="55"/>
      <c r="E198" s="17">
        <v>1.9700000000000002E-6</v>
      </c>
      <c r="F198" s="93" t="str">
        <f t="shared" si="6"/>
        <v/>
      </c>
      <c r="G198" s="62" t="str">
        <f t="shared" si="5"/>
        <v/>
      </c>
    </row>
    <row r="199" spans="1:7">
      <c r="A199" s="20" t="str">
        <f>IF(B199="","",Draw!J199)</f>
        <v/>
      </c>
      <c r="B199" s="21" t="str">
        <f>IFERROR(Draw!K199,"")</f>
        <v/>
      </c>
      <c r="C199" s="21" t="str">
        <f>IFERROR(Draw!L199,"")</f>
        <v/>
      </c>
      <c r="D199" s="145"/>
      <c r="E199" s="17">
        <v>1.9800000000000001E-6</v>
      </c>
      <c r="F199" s="93" t="str">
        <f t="shared" si="6"/>
        <v/>
      </c>
    </row>
    <row r="200" spans="1:7">
      <c r="A200" s="20" t="str">
        <f>IF(B200="","",Draw!J200)</f>
        <v/>
      </c>
      <c r="B200" s="21" t="str">
        <f>IFERROR(Draw!K200,"")</f>
        <v/>
      </c>
      <c r="C200" s="21" t="str">
        <f>IFERROR(Draw!L200,"")</f>
        <v/>
      </c>
      <c r="D200" s="51"/>
      <c r="E200" s="17">
        <v>1.99E-6</v>
      </c>
      <c r="F200" s="93" t="str">
        <f t="shared" si="6"/>
        <v/>
      </c>
      <c r="G200" s="62" t="str">
        <f t="shared" ref="G200:G263" si="7">IF(OR(AND(D200&gt;1,D200&lt;1050),D200="nt",D200="",D200="scratch"),"","Not a valid input")</f>
        <v/>
      </c>
    </row>
    <row r="201" spans="1:7">
      <c r="A201" s="20" t="str">
        <f>IF(B201="","",Draw!J201)</f>
        <v/>
      </c>
      <c r="B201" s="21" t="str">
        <f>IFERROR(Draw!K201,"")</f>
        <v/>
      </c>
      <c r="C201" s="21" t="str">
        <f>IFERROR(Draw!L201,"")</f>
        <v/>
      </c>
      <c r="D201" s="52"/>
      <c r="E201" s="17">
        <v>1.9999999999999999E-6</v>
      </c>
      <c r="F201" s="93" t="str">
        <f t="shared" si="6"/>
        <v/>
      </c>
      <c r="G201" s="62" t="str">
        <f t="shared" si="7"/>
        <v/>
      </c>
    </row>
    <row r="202" spans="1:7">
      <c r="A202" s="20" t="str">
        <f>IF(B202="","",Draw!J202)</f>
        <v/>
      </c>
      <c r="B202" s="21" t="str">
        <f>IFERROR(Draw!K202,"")</f>
        <v/>
      </c>
      <c r="C202" s="21" t="str">
        <f>IFERROR(Draw!L202,"")</f>
        <v/>
      </c>
      <c r="D202" s="53"/>
      <c r="E202" s="17">
        <v>2.0099999999999998E-6</v>
      </c>
      <c r="F202" s="93" t="str">
        <f t="shared" si="6"/>
        <v/>
      </c>
      <c r="G202" s="62" t="str">
        <f t="shared" si="7"/>
        <v/>
      </c>
    </row>
    <row r="203" spans="1:7">
      <c r="A203" s="20" t="str">
        <f>IF(B203="","",Draw!J203)</f>
        <v/>
      </c>
      <c r="B203" s="21" t="str">
        <f>IFERROR(Draw!K203,"")</f>
        <v/>
      </c>
      <c r="C203" s="21" t="str">
        <f>IFERROR(Draw!L203,"")</f>
        <v/>
      </c>
      <c r="D203" s="54"/>
      <c r="E203" s="17">
        <v>2.0200000000000001E-6</v>
      </c>
      <c r="F203" s="93" t="str">
        <f t="shared" si="6"/>
        <v/>
      </c>
      <c r="G203" s="62" t="str">
        <f t="shared" si="7"/>
        <v/>
      </c>
    </row>
    <row r="204" spans="1:7">
      <c r="A204" s="20" t="str">
        <f>IF(B204="","",Draw!J204)</f>
        <v/>
      </c>
      <c r="B204" s="21" t="str">
        <f>IFERROR(Draw!K204,"")</f>
        <v/>
      </c>
      <c r="C204" s="21" t="str">
        <f>IFERROR(Draw!L204,"")</f>
        <v/>
      </c>
      <c r="D204" s="54"/>
      <c r="E204" s="17">
        <v>2.03E-6</v>
      </c>
      <c r="F204" s="93" t="str">
        <f t="shared" si="6"/>
        <v/>
      </c>
      <c r="G204" s="62" t="str">
        <f t="shared" si="7"/>
        <v/>
      </c>
    </row>
    <row r="205" spans="1:7">
      <c r="A205" s="20" t="str">
        <f>IF(B205="","",Draw!J205)</f>
        <v/>
      </c>
      <c r="B205" s="21" t="str">
        <f>IFERROR(Draw!K205,"")</f>
        <v/>
      </c>
      <c r="C205" s="21" t="str">
        <f>IFERROR(Draw!L205,"")</f>
        <v/>
      </c>
      <c r="D205" s="52"/>
      <c r="E205" s="17">
        <v>2.04E-6</v>
      </c>
      <c r="F205" s="93" t="str">
        <f t="shared" si="6"/>
        <v/>
      </c>
    </row>
    <row r="206" spans="1:7">
      <c r="A206" s="20" t="str">
        <f>IF(B206="","",Draw!J206)</f>
        <v/>
      </c>
      <c r="B206" s="21" t="str">
        <f>IFERROR(Draw!K206,"")</f>
        <v/>
      </c>
      <c r="C206" s="21" t="str">
        <f>IFERROR(Draw!L206,"")</f>
        <v/>
      </c>
      <c r="D206" s="52"/>
      <c r="E206" s="17">
        <v>2.0499999999999999E-6</v>
      </c>
      <c r="F206" s="93" t="str">
        <f t="shared" si="6"/>
        <v/>
      </c>
      <c r="G206" s="62" t="str">
        <f>IF(OR(AND(D206&gt;1,D206&lt;1050),D206="nt",D206="",D206="scratch"),"","Not a valid input")</f>
        <v/>
      </c>
    </row>
    <row r="207" spans="1:7">
      <c r="A207" s="20" t="str">
        <f>IF(B207="","",Draw!J207)</f>
        <v/>
      </c>
      <c r="B207" s="21" t="str">
        <f>IFERROR(Draw!K207,"")</f>
        <v/>
      </c>
      <c r="C207" s="21" t="str">
        <f>IFERROR(Draw!L207,"")</f>
        <v/>
      </c>
      <c r="D207" s="52"/>
      <c r="E207" s="17">
        <v>2.0600000000000002E-6</v>
      </c>
      <c r="F207" s="93" t="str">
        <f t="shared" si="6"/>
        <v/>
      </c>
      <c r="G207" s="62" t="str">
        <f t="shared" si="7"/>
        <v/>
      </c>
    </row>
    <row r="208" spans="1:7">
      <c r="A208" s="20" t="str">
        <f>IF(B208="","",Draw!J208)</f>
        <v/>
      </c>
      <c r="B208" s="21" t="str">
        <f>IFERROR(Draw!K208,"")</f>
        <v/>
      </c>
      <c r="C208" s="21" t="str">
        <f>IFERROR(Draw!L208,"")</f>
        <v/>
      </c>
      <c r="D208" s="53"/>
      <c r="E208" s="17">
        <v>2.0700000000000001E-6</v>
      </c>
      <c r="F208" s="93" t="str">
        <f t="shared" si="6"/>
        <v/>
      </c>
      <c r="G208" s="62" t="str">
        <f t="shared" si="7"/>
        <v/>
      </c>
    </row>
    <row r="209" spans="1:7">
      <c r="A209" s="20" t="str">
        <f>IF(B209="","",Draw!J209)</f>
        <v/>
      </c>
      <c r="B209" s="21" t="str">
        <f>IFERROR(Draw!K209,"")</f>
        <v/>
      </c>
      <c r="C209" s="21" t="str">
        <f>IFERROR(Draw!L209,"")</f>
        <v/>
      </c>
      <c r="D209" s="54"/>
      <c r="E209" s="17">
        <v>2.08E-6</v>
      </c>
      <c r="F209" s="93" t="str">
        <f t="shared" si="6"/>
        <v/>
      </c>
      <c r="G209" s="62" t="str">
        <f t="shared" si="7"/>
        <v/>
      </c>
    </row>
    <row r="210" spans="1:7">
      <c r="A210" s="20" t="str">
        <f>IF(B210="","",Draw!J210)</f>
        <v/>
      </c>
      <c r="B210" s="21" t="str">
        <f>IFERROR(Draw!K210,"")</f>
        <v/>
      </c>
      <c r="C210" s="21" t="str">
        <f>IFERROR(Draw!L210,"")</f>
        <v/>
      </c>
      <c r="D210" s="145"/>
      <c r="E210" s="17">
        <v>2.0899999999999999E-6</v>
      </c>
      <c r="F210" s="93" t="str">
        <f t="shared" si="6"/>
        <v/>
      </c>
      <c r="G210" s="62" t="str">
        <f t="shared" si="7"/>
        <v/>
      </c>
    </row>
    <row r="211" spans="1:7">
      <c r="A211" s="20" t="str">
        <f>IF(B211="","",Draw!J211)</f>
        <v/>
      </c>
      <c r="B211" s="21" t="str">
        <f>IFERROR(Draw!K211,"")</f>
        <v/>
      </c>
      <c r="C211" s="21" t="str">
        <f>IFERROR(Draw!L211,"")</f>
        <v/>
      </c>
      <c r="D211" s="143"/>
      <c r="E211" s="17">
        <v>2.0999999999999998E-6</v>
      </c>
      <c r="F211" s="93" t="str">
        <f t="shared" si="6"/>
        <v/>
      </c>
    </row>
    <row r="212" spans="1:7">
      <c r="A212" s="20" t="str">
        <f>IF(B212="","",Draw!J212)</f>
        <v/>
      </c>
      <c r="B212" s="21" t="str">
        <f>IFERROR(Draw!K212,"")</f>
        <v/>
      </c>
      <c r="C212" s="21" t="str">
        <f>IFERROR(Draw!L212,"")</f>
        <v/>
      </c>
      <c r="D212" s="51"/>
      <c r="E212" s="17">
        <v>2.1100000000000001E-6</v>
      </c>
      <c r="F212" s="93" t="str">
        <f t="shared" si="6"/>
        <v/>
      </c>
      <c r="G212" s="62" t="str">
        <f>IF(OR(AND(D212&gt;1,D212&lt;1050),D212="nt",D212="",D212="scratch"),"","Not a valid input")</f>
        <v/>
      </c>
    </row>
    <row r="213" spans="1:7">
      <c r="A213" s="20" t="str">
        <f>IF(B213="","",Draw!J213)</f>
        <v/>
      </c>
      <c r="B213" s="21" t="str">
        <f>IFERROR(Draw!K213,"")</f>
        <v/>
      </c>
      <c r="C213" s="21" t="str">
        <f>IFERROR(Draw!L213,"")</f>
        <v/>
      </c>
      <c r="D213" s="52"/>
      <c r="E213" s="17">
        <v>2.12E-6</v>
      </c>
      <c r="F213" s="93" t="str">
        <f t="shared" si="6"/>
        <v/>
      </c>
      <c r="G213" s="62" t="str">
        <f t="shared" si="7"/>
        <v/>
      </c>
    </row>
    <row r="214" spans="1:7">
      <c r="A214" s="20" t="str">
        <f>IF(B214="","",Draw!J214)</f>
        <v/>
      </c>
      <c r="B214" s="21" t="str">
        <f>IFERROR(Draw!K214,"")</f>
        <v/>
      </c>
      <c r="C214" s="21" t="str">
        <f>IFERROR(Draw!L214,"")</f>
        <v/>
      </c>
      <c r="D214" s="53"/>
      <c r="E214" s="17">
        <v>2.1299999999999999E-6</v>
      </c>
      <c r="F214" s="93" t="str">
        <f t="shared" si="6"/>
        <v/>
      </c>
      <c r="G214" s="62" t="str">
        <f t="shared" si="7"/>
        <v/>
      </c>
    </row>
    <row r="215" spans="1:7">
      <c r="A215" s="20" t="str">
        <f>IF(B215="","",Draw!J215)</f>
        <v/>
      </c>
      <c r="B215" s="21" t="str">
        <f>IFERROR(Draw!K215,"")</f>
        <v/>
      </c>
      <c r="C215" s="21" t="str">
        <f>IFERROR(Draw!L215,"")</f>
        <v/>
      </c>
      <c r="D215" s="54"/>
      <c r="E215" s="17">
        <v>2.1399999999999998E-6</v>
      </c>
      <c r="F215" s="93" t="str">
        <f t="shared" si="6"/>
        <v/>
      </c>
      <c r="G215" s="62" t="str">
        <f t="shared" si="7"/>
        <v/>
      </c>
    </row>
    <row r="216" spans="1:7">
      <c r="A216" s="20" t="str">
        <f>IF(B216="","",Draw!J216)</f>
        <v/>
      </c>
      <c r="B216" s="21" t="str">
        <f>IFERROR(Draw!K216,"")</f>
        <v/>
      </c>
      <c r="C216" s="21" t="str">
        <f>IFERROR(Draw!L216,"")</f>
        <v/>
      </c>
      <c r="D216" s="54"/>
      <c r="E216" s="17">
        <v>2.1500000000000002E-6</v>
      </c>
      <c r="F216" s="93" t="str">
        <f t="shared" si="6"/>
        <v/>
      </c>
      <c r="G216" s="62" t="str">
        <f t="shared" si="7"/>
        <v/>
      </c>
    </row>
    <row r="217" spans="1:7">
      <c r="A217" s="20" t="str">
        <f>IF(B217="","",Draw!J217)</f>
        <v/>
      </c>
      <c r="B217" s="21" t="str">
        <f>IFERROR(Draw!K217,"")</f>
        <v/>
      </c>
      <c r="C217" s="21" t="str">
        <f>IFERROR(Draw!L217,"")</f>
        <v/>
      </c>
      <c r="D217" s="52"/>
      <c r="E217" s="17">
        <v>2.1600000000000001E-6</v>
      </c>
      <c r="F217" s="93" t="str">
        <f t="shared" si="6"/>
        <v/>
      </c>
    </row>
    <row r="218" spans="1:7">
      <c r="A218" s="20" t="str">
        <f>IF(B218="","",Draw!J218)</f>
        <v/>
      </c>
      <c r="B218" s="21" t="str">
        <f>IFERROR(Draw!K218,"")</f>
        <v/>
      </c>
      <c r="C218" s="21" t="str">
        <f>IFERROR(Draw!L218,"")</f>
        <v/>
      </c>
      <c r="D218" s="51"/>
      <c r="E218" s="17">
        <v>2.17E-6</v>
      </c>
      <c r="F218" s="93" t="str">
        <f t="shared" si="6"/>
        <v/>
      </c>
      <c r="G218" s="62" t="str">
        <f>IF(OR(AND(D218&gt;1,D218&lt;1050),D218="nt",D218="",D218="scratch"),"","Not a valid input")</f>
        <v/>
      </c>
    </row>
    <row r="219" spans="1:7">
      <c r="A219" s="20" t="str">
        <f>IF(B219="","",Draw!J219)</f>
        <v/>
      </c>
      <c r="B219" s="21" t="str">
        <f>IFERROR(Draw!K219,"")</f>
        <v/>
      </c>
      <c r="C219" s="21" t="str">
        <f>IFERROR(Draw!L219,"")</f>
        <v/>
      </c>
      <c r="D219" s="52"/>
      <c r="E219" s="17">
        <v>2.1799999999999999E-6</v>
      </c>
      <c r="F219" s="93" t="str">
        <f t="shared" si="6"/>
        <v/>
      </c>
      <c r="G219" s="62" t="str">
        <f t="shared" si="7"/>
        <v/>
      </c>
    </row>
    <row r="220" spans="1:7">
      <c r="A220" s="20" t="str">
        <f>IF(B220="","",Draw!J220)</f>
        <v/>
      </c>
      <c r="B220" s="21" t="str">
        <f>IFERROR(Draw!K220,"")</f>
        <v/>
      </c>
      <c r="C220" s="21" t="str">
        <f>IFERROR(Draw!L220,"")</f>
        <v/>
      </c>
      <c r="D220" s="53"/>
      <c r="E220" s="17">
        <v>2.1900000000000002E-6</v>
      </c>
      <c r="F220" s="93" t="str">
        <f t="shared" si="6"/>
        <v/>
      </c>
      <c r="G220" s="62" t="str">
        <f t="shared" si="7"/>
        <v/>
      </c>
    </row>
    <row r="221" spans="1:7">
      <c r="A221" s="20" t="str">
        <f>IF(B221="","",Draw!J221)</f>
        <v/>
      </c>
      <c r="B221" s="21" t="str">
        <f>IFERROR(Draw!K221,"")</f>
        <v/>
      </c>
      <c r="C221" s="21" t="str">
        <f>IFERROR(Draw!L221,"")</f>
        <v/>
      </c>
      <c r="D221" s="145"/>
      <c r="E221" s="17">
        <v>2.2000000000000001E-6</v>
      </c>
      <c r="F221" s="93" t="str">
        <f t="shared" si="6"/>
        <v/>
      </c>
      <c r="G221" s="62" t="str">
        <f t="shared" si="7"/>
        <v/>
      </c>
    </row>
    <row r="222" spans="1:7">
      <c r="A222" s="20" t="str">
        <f>IF(B222="","",Draw!J222)</f>
        <v/>
      </c>
      <c r="B222" s="21" t="str">
        <f>IFERROR(Draw!K222,"")</f>
        <v/>
      </c>
      <c r="C222" s="21" t="str">
        <f>IFERROR(Draw!L222,"")</f>
        <v/>
      </c>
      <c r="D222" s="53"/>
      <c r="E222" s="17">
        <v>2.21E-6</v>
      </c>
      <c r="F222" s="93" t="str">
        <f t="shared" si="6"/>
        <v/>
      </c>
      <c r="G222" s="62" t="str">
        <f t="shared" si="7"/>
        <v/>
      </c>
    </row>
    <row r="223" spans="1:7">
      <c r="A223" s="20" t="str">
        <f>IF(B223="","",Draw!J223)</f>
        <v/>
      </c>
      <c r="B223" s="21" t="str">
        <f>IFERROR(Draw!K223,"")</f>
        <v/>
      </c>
      <c r="C223" s="21" t="str">
        <f>IFERROR(Draw!L223,"")</f>
        <v/>
      </c>
      <c r="D223" s="52"/>
      <c r="E223" s="17">
        <v>2.2199999999999999E-6</v>
      </c>
      <c r="F223" s="93" t="str">
        <f t="shared" si="6"/>
        <v/>
      </c>
    </row>
    <row r="224" spans="1:7">
      <c r="A224" s="20" t="str">
        <f>IF(B224="","",Draw!J224)</f>
        <v/>
      </c>
      <c r="B224" s="21" t="str">
        <f>IFERROR(Draw!K224,"")</f>
        <v/>
      </c>
      <c r="C224" s="21" t="str">
        <f>IFERROR(Draw!L224,"")</f>
        <v/>
      </c>
      <c r="D224" s="51"/>
      <c r="E224" s="17">
        <v>2.2299999999999998E-6</v>
      </c>
      <c r="F224" s="93" t="str">
        <f t="shared" si="6"/>
        <v/>
      </c>
      <c r="G224" s="62" t="str">
        <f>IF(OR(AND(D224&gt;1,D224&lt;1050),D224="nt",D224="",D224="scratch"),"","Not a valid input")</f>
        <v/>
      </c>
    </row>
    <row r="225" spans="1:7">
      <c r="A225" s="20" t="str">
        <f>IF(B225="","",Draw!J225)</f>
        <v/>
      </c>
      <c r="B225" s="21" t="str">
        <f>IFERROR(Draw!K225,"")</f>
        <v/>
      </c>
      <c r="C225" s="21" t="str">
        <f>IFERROR(Draw!L225,"")</f>
        <v/>
      </c>
      <c r="D225" s="52"/>
      <c r="E225" s="17">
        <v>2.2400000000000002E-6</v>
      </c>
      <c r="F225" s="93" t="str">
        <f t="shared" si="6"/>
        <v/>
      </c>
      <c r="G225" s="62" t="str">
        <f t="shared" si="7"/>
        <v/>
      </c>
    </row>
    <row r="226" spans="1:7">
      <c r="A226" s="20" t="str">
        <f>IF(B226="","",Draw!J226)</f>
        <v/>
      </c>
      <c r="B226" s="21" t="str">
        <f>IFERROR(Draw!K226,"")</f>
        <v/>
      </c>
      <c r="C226" s="21" t="str">
        <f>IFERROR(Draw!L226,"")</f>
        <v/>
      </c>
      <c r="D226" s="53"/>
      <c r="E226" s="17">
        <v>2.2500000000000001E-6</v>
      </c>
      <c r="F226" s="93" t="str">
        <f t="shared" si="6"/>
        <v/>
      </c>
      <c r="G226" s="62" t="str">
        <f t="shared" si="7"/>
        <v/>
      </c>
    </row>
    <row r="227" spans="1:7">
      <c r="A227" s="20" t="str">
        <f>IF(B227="","",Draw!J227)</f>
        <v/>
      </c>
      <c r="B227" s="21" t="str">
        <f>IFERROR(Draw!K227,"")</f>
        <v/>
      </c>
      <c r="C227" s="21" t="str">
        <f>IFERROR(Draw!L227,"")</f>
        <v/>
      </c>
      <c r="D227" s="54"/>
      <c r="E227" s="17">
        <v>2.26E-6</v>
      </c>
      <c r="F227" s="93" t="str">
        <f t="shared" si="6"/>
        <v/>
      </c>
      <c r="G227" s="62" t="str">
        <f t="shared" si="7"/>
        <v/>
      </c>
    </row>
    <row r="228" spans="1:7">
      <c r="A228" s="20" t="str">
        <f>IF(B228="","",Draw!J228)</f>
        <v/>
      </c>
      <c r="B228" s="21" t="str">
        <f>IFERROR(Draw!K228,"")</f>
        <v/>
      </c>
      <c r="C228" s="21" t="str">
        <f>IFERROR(Draw!L228,"")</f>
        <v/>
      </c>
      <c r="D228" s="54"/>
      <c r="E228" s="17">
        <v>2.2699999999999999E-6</v>
      </c>
      <c r="F228" s="93" t="str">
        <f t="shared" si="6"/>
        <v/>
      </c>
      <c r="G228" s="62" t="str">
        <f t="shared" si="7"/>
        <v/>
      </c>
    </row>
    <row r="229" spans="1:7">
      <c r="A229" s="20" t="str">
        <f>IF(B229="","",Draw!J229)</f>
        <v/>
      </c>
      <c r="B229" s="21" t="str">
        <f>IFERROR(Draw!K229,"")</f>
        <v/>
      </c>
      <c r="C229" s="21" t="str">
        <f>IFERROR(Draw!L229,"")</f>
        <v/>
      </c>
      <c r="D229" s="52"/>
      <c r="E229" s="17">
        <v>2.2800000000000002E-6</v>
      </c>
      <c r="F229" s="93" t="str">
        <f t="shared" si="6"/>
        <v/>
      </c>
    </row>
    <row r="230" spans="1:7">
      <c r="A230" s="20" t="str">
        <f>IF(B230="","",Draw!J230)</f>
        <v/>
      </c>
      <c r="B230" s="21" t="str">
        <f>IFERROR(Draw!K230,"")</f>
        <v/>
      </c>
      <c r="C230" s="21" t="str">
        <f>IFERROR(Draw!L230,"")</f>
        <v/>
      </c>
      <c r="D230" s="51"/>
      <c r="E230" s="17">
        <v>2.2900000000000001E-6</v>
      </c>
      <c r="F230" s="93" t="str">
        <f t="shared" si="6"/>
        <v/>
      </c>
      <c r="G230" s="62" t="str">
        <f>IF(OR(AND(D230&gt;1,D230&lt;1050),D230="nt",D230="",D230="scratch"),"","Not a valid input")</f>
        <v/>
      </c>
    </row>
    <row r="231" spans="1:7">
      <c r="A231" s="20" t="str">
        <f>IF(B231="","",Draw!J231)</f>
        <v/>
      </c>
      <c r="B231" s="21" t="str">
        <f>IFERROR(Draw!K231,"")</f>
        <v/>
      </c>
      <c r="C231" s="21" t="str">
        <f>IFERROR(Draw!L231,"")</f>
        <v/>
      </c>
      <c r="D231" s="54"/>
      <c r="E231" s="17">
        <v>2.3E-6</v>
      </c>
      <c r="F231" s="93" t="str">
        <f t="shared" si="6"/>
        <v/>
      </c>
      <c r="G231" s="62" t="str">
        <f t="shared" si="7"/>
        <v/>
      </c>
    </row>
    <row r="232" spans="1:7">
      <c r="A232" s="20" t="str">
        <f>IF(B232="","",Draw!J232)</f>
        <v/>
      </c>
      <c r="B232" s="21" t="str">
        <f>IFERROR(Draw!K232,"")</f>
        <v/>
      </c>
      <c r="C232" s="21" t="str">
        <f>IFERROR(Draw!L232,"")</f>
        <v/>
      </c>
      <c r="D232" s="145"/>
      <c r="E232" s="17">
        <v>2.3099999999999999E-6</v>
      </c>
      <c r="F232" s="93" t="str">
        <f t="shared" si="6"/>
        <v/>
      </c>
      <c r="G232" s="62" t="str">
        <f t="shared" si="7"/>
        <v/>
      </c>
    </row>
    <row r="233" spans="1:7">
      <c r="A233" s="20" t="str">
        <f>IF(B233="","",Draw!J233)</f>
        <v/>
      </c>
      <c r="B233" s="21" t="str">
        <f>IFERROR(Draw!K233,"")</f>
        <v/>
      </c>
      <c r="C233" s="21" t="str">
        <f>IFERROR(Draw!L233,"")</f>
        <v/>
      </c>
      <c r="D233" s="53"/>
      <c r="E233" s="17">
        <v>2.3199999999999998E-6</v>
      </c>
      <c r="F233" s="93" t="str">
        <f t="shared" si="6"/>
        <v/>
      </c>
      <c r="G233" s="62" t="str">
        <f t="shared" si="7"/>
        <v/>
      </c>
    </row>
    <row r="234" spans="1:7">
      <c r="A234" s="20" t="str">
        <f>IF(B234="","",Draw!J234)</f>
        <v/>
      </c>
      <c r="B234" s="21" t="str">
        <f>IFERROR(Draw!K234,"")</f>
        <v/>
      </c>
      <c r="C234" s="21" t="str">
        <f>IFERROR(Draw!L234,"")</f>
        <v/>
      </c>
      <c r="D234" s="54"/>
      <c r="E234" s="17">
        <v>2.3300000000000001E-6</v>
      </c>
      <c r="F234" s="93" t="str">
        <f t="shared" si="6"/>
        <v/>
      </c>
      <c r="G234" s="62" t="str">
        <f t="shared" si="7"/>
        <v/>
      </c>
    </row>
    <row r="235" spans="1:7">
      <c r="A235" s="20" t="str">
        <f>IF(B235="","",Draw!J235)</f>
        <v/>
      </c>
      <c r="B235" s="21" t="str">
        <f>IFERROR(Draw!K235,"")</f>
        <v/>
      </c>
      <c r="C235" s="21" t="str">
        <f>IFERROR(Draw!L235,"")</f>
        <v/>
      </c>
      <c r="D235" s="52"/>
      <c r="E235" s="17">
        <v>2.34E-6</v>
      </c>
      <c r="F235" s="93" t="str">
        <f t="shared" si="6"/>
        <v/>
      </c>
    </row>
    <row r="236" spans="1:7">
      <c r="A236" s="20" t="str">
        <f>IF(B236="","",Draw!J236)</f>
        <v/>
      </c>
      <c r="B236" s="21" t="str">
        <f>IFERROR(Draw!K236,"")</f>
        <v/>
      </c>
      <c r="C236" s="21" t="str">
        <f>IFERROR(Draw!L236,"")</f>
        <v/>
      </c>
      <c r="D236" s="51"/>
      <c r="E236" s="17">
        <v>2.3499999999999999E-6</v>
      </c>
      <c r="F236" s="93" t="str">
        <f t="shared" si="6"/>
        <v/>
      </c>
      <c r="G236" s="62" t="str">
        <f>IF(OR(AND(D236&gt;1,D236&lt;1050),D236="nt",D236="",D236="scratch"),"","Not a valid input")</f>
        <v/>
      </c>
    </row>
    <row r="237" spans="1:7">
      <c r="A237" s="20" t="str">
        <f>IF(B237="","",Draw!J237)</f>
        <v/>
      </c>
      <c r="B237" s="21" t="str">
        <f>IFERROR(Draw!K237,"")</f>
        <v/>
      </c>
      <c r="C237" s="21" t="str">
        <f>IFERROR(Draw!L237,"")</f>
        <v/>
      </c>
      <c r="D237" s="52"/>
      <c r="E237" s="17">
        <v>2.3599999999999999E-6</v>
      </c>
      <c r="F237" s="93" t="str">
        <f t="shared" si="6"/>
        <v/>
      </c>
      <c r="G237" s="62" t="str">
        <f t="shared" si="7"/>
        <v/>
      </c>
    </row>
    <row r="238" spans="1:7">
      <c r="A238" s="20" t="str">
        <f>IF(B238="","",Draw!J238)</f>
        <v/>
      </c>
      <c r="B238" s="21" t="str">
        <f>IFERROR(Draw!K238,"")</f>
        <v/>
      </c>
      <c r="C238" s="21" t="str">
        <f>IFERROR(Draw!L238,"")</f>
        <v/>
      </c>
      <c r="D238" s="53"/>
      <c r="E238" s="17">
        <v>2.3700000000000002E-6</v>
      </c>
      <c r="F238" s="93" t="str">
        <f t="shared" si="6"/>
        <v/>
      </c>
      <c r="G238" s="62" t="str">
        <f t="shared" si="7"/>
        <v/>
      </c>
    </row>
    <row r="239" spans="1:7">
      <c r="A239" s="20" t="str">
        <f>IF(B239="","",Draw!J239)</f>
        <v/>
      </c>
      <c r="B239" s="21" t="str">
        <f>IFERROR(Draw!K239,"")</f>
        <v/>
      </c>
      <c r="C239" s="21" t="str">
        <f>IFERROR(Draw!L239,"")</f>
        <v/>
      </c>
      <c r="D239" s="54"/>
      <c r="E239" s="17">
        <v>2.3800000000000001E-6</v>
      </c>
      <c r="F239" s="93" t="str">
        <f t="shared" si="6"/>
        <v/>
      </c>
      <c r="G239" s="62" t="str">
        <f t="shared" si="7"/>
        <v/>
      </c>
    </row>
    <row r="240" spans="1:7">
      <c r="A240" s="20" t="str">
        <f>IF(B240="","",Draw!J240)</f>
        <v/>
      </c>
      <c r="B240" s="21" t="str">
        <f>IFERROR(Draw!K240,"")</f>
        <v/>
      </c>
      <c r="C240" s="21" t="str">
        <f>IFERROR(Draw!L240,"")</f>
        <v/>
      </c>
      <c r="D240" s="52"/>
      <c r="E240" s="17">
        <v>2.39E-6</v>
      </c>
      <c r="F240" s="93" t="str">
        <f t="shared" si="6"/>
        <v/>
      </c>
      <c r="G240" s="62" t="str">
        <f t="shared" si="7"/>
        <v/>
      </c>
    </row>
    <row r="241" spans="1:7">
      <c r="A241" s="20" t="str">
        <f>IF(B241="","",Draw!J241)</f>
        <v/>
      </c>
      <c r="B241" s="21" t="str">
        <f>IFERROR(Draw!K241,"")</f>
        <v/>
      </c>
      <c r="C241" s="21" t="str">
        <f>IFERROR(Draw!L241,"")</f>
        <v/>
      </c>
      <c r="D241" s="52"/>
      <c r="E241" s="17">
        <v>2.3999999999999999E-6</v>
      </c>
      <c r="F241" s="93" t="str">
        <f t="shared" si="6"/>
        <v/>
      </c>
    </row>
    <row r="242" spans="1:7">
      <c r="A242" s="20" t="str">
        <f>IF(B242="","",Draw!J242)</f>
        <v/>
      </c>
      <c r="B242" s="21" t="str">
        <f>IFERROR(Draw!K242,"")</f>
        <v/>
      </c>
      <c r="C242" s="21" t="str">
        <f>IFERROR(Draw!L242,"")</f>
        <v/>
      </c>
      <c r="D242" s="55"/>
      <c r="E242" s="17">
        <v>2.4099999999999998E-6</v>
      </c>
      <c r="F242" s="93" t="str">
        <f t="shared" si="6"/>
        <v/>
      </c>
      <c r="G242" s="62" t="str">
        <f>IF(OR(AND(D242&gt;1,D242&lt;1050),D242="nt",D242="",D242="scratch"),"","Not a valid input")</f>
        <v/>
      </c>
    </row>
    <row r="243" spans="1:7">
      <c r="A243" s="20" t="str">
        <f>IF(B243="","",Draw!J243)</f>
        <v/>
      </c>
      <c r="B243" s="21" t="str">
        <f>IFERROR(Draw!K243,"")</f>
        <v/>
      </c>
      <c r="C243" s="21" t="str">
        <f>IFERROR(Draw!L243,"")</f>
        <v/>
      </c>
      <c r="D243" s="145"/>
      <c r="E243" s="17">
        <v>2.4200000000000001E-6</v>
      </c>
      <c r="F243" s="93" t="str">
        <f t="shared" si="6"/>
        <v/>
      </c>
      <c r="G243" s="62" t="str">
        <f t="shared" si="7"/>
        <v/>
      </c>
    </row>
    <row r="244" spans="1:7">
      <c r="A244" s="20" t="str">
        <f>IF(B244="","",Draw!J244)</f>
        <v/>
      </c>
      <c r="B244" s="21" t="str">
        <f>IFERROR(Draw!K244,"")</f>
        <v/>
      </c>
      <c r="C244" s="21" t="str">
        <f>IFERROR(Draw!L244,"")</f>
        <v/>
      </c>
      <c r="D244" s="53"/>
      <c r="E244" s="17">
        <v>2.43E-6</v>
      </c>
      <c r="F244" s="93" t="str">
        <f t="shared" si="6"/>
        <v/>
      </c>
      <c r="G244" s="62" t="str">
        <f t="shared" si="7"/>
        <v/>
      </c>
    </row>
    <row r="245" spans="1:7">
      <c r="A245" s="20" t="str">
        <f>IF(B245="","",Draw!J245)</f>
        <v/>
      </c>
      <c r="B245" s="21" t="str">
        <f>IFERROR(Draw!K245,"")</f>
        <v/>
      </c>
      <c r="C245" s="21" t="str">
        <f>IFERROR(Draw!L245,"")</f>
        <v/>
      </c>
      <c r="D245" s="54"/>
      <c r="E245" s="17">
        <v>2.4399999999999999E-6</v>
      </c>
      <c r="F245" s="93" t="str">
        <f t="shared" si="6"/>
        <v/>
      </c>
      <c r="G245" s="62" t="str">
        <f t="shared" si="7"/>
        <v/>
      </c>
    </row>
    <row r="246" spans="1:7">
      <c r="A246" s="20" t="str">
        <f>IF(B246="","",Draw!J246)</f>
        <v/>
      </c>
      <c r="B246" s="21" t="str">
        <f>IFERROR(Draw!K246,"")</f>
        <v/>
      </c>
      <c r="C246" s="21" t="str">
        <f>IFERROR(Draw!L246,"")</f>
        <v/>
      </c>
      <c r="D246" s="52"/>
      <c r="E246" s="17">
        <v>2.4499999999999998E-6</v>
      </c>
      <c r="F246" s="93" t="str">
        <f t="shared" si="6"/>
        <v/>
      </c>
      <c r="G246" s="62" t="str">
        <f t="shared" si="7"/>
        <v/>
      </c>
    </row>
    <row r="247" spans="1:7">
      <c r="A247" s="20" t="str">
        <f>IF(B247="","",Draw!J247)</f>
        <v/>
      </c>
      <c r="B247" s="21" t="str">
        <f>IFERROR(Draw!K247,"")</f>
        <v/>
      </c>
      <c r="C247" s="21" t="str">
        <f>IFERROR(Draw!L247,"")</f>
        <v/>
      </c>
      <c r="D247" s="52"/>
      <c r="E247" s="17">
        <v>2.4600000000000002E-6</v>
      </c>
      <c r="F247" s="93" t="str">
        <f t="shared" si="6"/>
        <v/>
      </c>
    </row>
    <row r="248" spans="1:7">
      <c r="A248" s="20" t="str">
        <f>IF(B248="","",Draw!J248)</f>
        <v/>
      </c>
      <c r="B248" s="21" t="str">
        <f>IFERROR(Draw!K248,"")</f>
        <v/>
      </c>
      <c r="C248" s="21" t="str">
        <f>IFERROR(Draw!L248,"")</f>
        <v/>
      </c>
      <c r="D248" s="51"/>
      <c r="E248" s="17">
        <v>2.4700000000000001E-6</v>
      </c>
      <c r="F248" s="93" t="str">
        <f t="shared" si="6"/>
        <v/>
      </c>
      <c r="G248" s="62" t="str">
        <f>IF(OR(AND(D248&gt;1,D248&lt;1050),D248="nt",D248="",D248="scratch"),"","Not a valid input")</f>
        <v/>
      </c>
    </row>
    <row r="249" spans="1:7">
      <c r="A249" s="20" t="str">
        <f>IF(B249="","",Draw!J249)</f>
        <v/>
      </c>
      <c r="B249" s="21" t="str">
        <f>IFERROR(Draw!K249,"")</f>
        <v/>
      </c>
      <c r="C249" s="21" t="str">
        <f>IFERROR(Draw!L249,"")</f>
        <v/>
      </c>
      <c r="D249" s="52"/>
      <c r="E249" s="17">
        <v>2.48E-6</v>
      </c>
      <c r="F249" s="93" t="str">
        <f t="shared" si="6"/>
        <v/>
      </c>
      <c r="G249" s="62" t="str">
        <f t="shared" si="7"/>
        <v/>
      </c>
    </row>
    <row r="250" spans="1:7">
      <c r="A250" s="20" t="str">
        <f>IF(B250="","",Draw!J250)</f>
        <v/>
      </c>
      <c r="B250" s="21" t="str">
        <f>IFERROR(Draw!K250,"")</f>
        <v/>
      </c>
      <c r="C250" s="21" t="str">
        <f>IFERROR(Draw!L250,"")</f>
        <v/>
      </c>
      <c r="D250" s="53"/>
      <c r="E250" s="17">
        <v>2.4899999999999999E-6</v>
      </c>
      <c r="F250" s="93" t="str">
        <f t="shared" si="6"/>
        <v/>
      </c>
      <c r="G250" s="62" t="str">
        <f t="shared" si="7"/>
        <v/>
      </c>
    </row>
    <row r="251" spans="1:7">
      <c r="A251" s="20" t="str">
        <f>IF(B251="","",Draw!J251)</f>
        <v/>
      </c>
      <c r="B251" s="21" t="str">
        <f>IFERROR(Draw!K251,"")</f>
        <v/>
      </c>
      <c r="C251" s="21" t="str">
        <f>IFERROR(Draw!L251,"")</f>
        <v/>
      </c>
      <c r="D251" s="54"/>
      <c r="E251" s="17">
        <v>2.5000000000000002E-6</v>
      </c>
      <c r="F251" s="93" t="str">
        <f t="shared" si="6"/>
        <v/>
      </c>
      <c r="G251" s="62" t="str">
        <f t="shared" si="7"/>
        <v/>
      </c>
    </row>
    <row r="252" spans="1:7">
      <c r="A252" s="20" t="str">
        <f>IF(B252="","",Draw!J252)</f>
        <v/>
      </c>
      <c r="B252" s="21" t="str">
        <f>IFERROR(Draw!K252,"")</f>
        <v/>
      </c>
      <c r="C252" s="21" t="str">
        <f>IFERROR(Draw!L252,"")</f>
        <v/>
      </c>
      <c r="D252" s="54"/>
      <c r="E252" s="17">
        <v>2.5100000000000001E-6</v>
      </c>
      <c r="F252" s="93" t="str">
        <f t="shared" si="6"/>
        <v/>
      </c>
      <c r="G252" s="62" t="str">
        <f t="shared" si="7"/>
        <v/>
      </c>
    </row>
    <row r="253" spans="1:7">
      <c r="A253" s="20" t="str">
        <f>IF(B253="","",Draw!J253)</f>
        <v/>
      </c>
      <c r="B253" s="21" t="str">
        <f>IFERROR(Draw!K253,"")</f>
        <v/>
      </c>
      <c r="C253" s="21" t="str">
        <f>IFERROR(Draw!L253,"")</f>
        <v/>
      </c>
      <c r="D253" s="55"/>
      <c r="E253" s="17">
        <v>2.52E-6</v>
      </c>
      <c r="F253" s="93" t="str">
        <f t="shared" si="6"/>
        <v/>
      </c>
    </row>
    <row r="254" spans="1:7">
      <c r="A254" s="20" t="str">
        <f>IF(B254="","",Draw!J254)</f>
        <v/>
      </c>
      <c r="B254" s="21" t="str">
        <f>IFERROR(Draw!K254,"")</f>
        <v/>
      </c>
      <c r="C254" s="21" t="str">
        <f>IFERROR(Draw!L254,"")</f>
        <v/>
      </c>
      <c r="D254" s="145"/>
      <c r="E254" s="17">
        <v>2.5299999999999999E-6</v>
      </c>
      <c r="F254" s="93" t="str">
        <f t="shared" si="6"/>
        <v/>
      </c>
      <c r="G254" s="62" t="str">
        <f>IF(OR(AND(D254&gt;1,D254&lt;1050),D254="nt",D254="",D254="scratch"),"","Not a valid input")</f>
        <v/>
      </c>
    </row>
    <row r="255" spans="1:7">
      <c r="A255" s="20" t="str">
        <f>IF(B255="","",Draw!J255)</f>
        <v/>
      </c>
      <c r="B255" s="21" t="str">
        <f>IFERROR(Draw!K255,"")</f>
        <v/>
      </c>
      <c r="C255" s="21" t="str">
        <f>IFERROR(Draw!L255,"")</f>
        <v/>
      </c>
      <c r="D255" s="51"/>
      <c r="E255" s="17">
        <v>2.5399999999999998E-6</v>
      </c>
      <c r="F255" s="93" t="str">
        <f t="shared" si="6"/>
        <v/>
      </c>
      <c r="G255" s="62" t="str">
        <f t="shared" si="7"/>
        <v/>
      </c>
    </row>
    <row r="256" spans="1:7">
      <c r="A256" s="20" t="str">
        <f>IF(B256="","",Draw!J256)</f>
        <v/>
      </c>
      <c r="B256" s="21" t="str">
        <f>IFERROR(Draw!K256,"")</f>
        <v/>
      </c>
      <c r="C256" s="21" t="str">
        <f>IFERROR(Draw!L256,"")</f>
        <v/>
      </c>
      <c r="D256" s="53"/>
      <c r="E256" s="17">
        <v>2.5500000000000001E-6</v>
      </c>
      <c r="F256" s="93" t="str">
        <f t="shared" si="6"/>
        <v/>
      </c>
      <c r="G256" s="62" t="str">
        <f t="shared" si="7"/>
        <v/>
      </c>
    </row>
    <row r="257" spans="1:7">
      <c r="A257" s="20" t="str">
        <f>IF(B257="","",Draw!J257)</f>
        <v/>
      </c>
      <c r="B257" s="21" t="str">
        <f>IFERROR(Draw!K257,"")</f>
        <v/>
      </c>
      <c r="C257" s="21" t="str">
        <f>IFERROR(Draw!L257,"")</f>
        <v/>
      </c>
      <c r="D257" s="54"/>
      <c r="E257" s="17">
        <v>2.5600000000000001E-6</v>
      </c>
      <c r="F257" s="93" t="str">
        <f t="shared" si="6"/>
        <v/>
      </c>
      <c r="G257" s="62" t="str">
        <f t="shared" si="7"/>
        <v/>
      </c>
    </row>
    <row r="258" spans="1:7">
      <c r="A258" s="20" t="str">
        <f>IF(B258="","",Draw!J258)</f>
        <v/>
      </c>
      <c r="B258" s="21" t="str">
        <f>IFERROR(Draw!K258,"")</f>
        <v/>
      </c>
      <c r="C258" s="21" t="str">
        <f>IFERROR(Draw!L258,"")</f>
        <v/>
      </c>
      <c r="D258" s="54"/>
      <c r="E258" s="17">
        <v>2.57E-6</v>
      </c>
      <c r="F258" s="93" t="str">
        <f t="shared" si="6"/>
        <v/>
      </c>
      <c r="G258" s="62" t="str">
        <f t="shared" si="7"/>
        <v/>
      </c>
    </row>
    <row r="259" spans="1:7">
      <c r="A259" s="20" t="str">
        <f>IF(B259="","",Draw!J259)</f>
        <v/>
      </c>
      <c r="B259" s="21" t="str">
        <f>IFERROR(Draw!K259,"")</f>
        <v/>
      </c>
      <c r="C259" s="21" t="str">
        <f>IFERROR(Draw!L259,"")</f>
        <v/>
      </c>
      <c r="D259" s="52"/>
      <c r="E259" s="17">
        <v>2.5799999999999999E-6</v>
      </c>
      <c r="F259" s="93" t="str">
        <f t="shared" ref="F259:F286" si="8">IF(D259="scratch",3000+E259,IF(D259="nt",1000+E259,IF((D259+E259)&gt;5,D259+E259,"")))</f>
        <v/>
      </c>
    </row>
    <row r="260" spans="1:7">
      <c r="A260" s="20" t="str">
        <f>IF(B260="","",Draw!J260)</f>
        <v/>
      </c>
      <c r="B260" s="21" t="str">
        <f>IFERROR(Draw!K260,"")</f>
        <v/>
      </c>
      <c r="C260" s="21" t="str">
        <f>IFERROR(Draw!L260,"")</f>
        <v/>
      </c>
      <c r="D260" s="52"/>
      <c r="E260" s="17">
        <v>2.5900000000000002E-6</v>
      </c>
      <c r="F260" s="93" t="str">
        <f t="shared" si="8"/>
        <v/>
      </c>
      <c r="G260" s="62" t="str">
        <f>IF(OR(AND(D260&gt;1,D260&lt;1050),D260="nt",D260="",D260="scratch"),"","Not a valid input")</f>
        <v/>
      </c>
    </row>
    <row r="261" spans="1:7">
      <c r="A261" s="20" t="str">
        <f>IF(B261="","",Draw!J261)</f>
        <v/>
      </c>
      <c r="B261" s="21" t="str">
        <f>IFERROR(Draw!K261,"")</f>
        <v/>
      </c>
      <c r="C261" s="21" t="str">
        <f>IFERROR(Draw!L261,"")</f>
        <v/>
      </c>
      <c r="D261" s="52"/>
      <c r="E261" s="17">
        <v>2.6000000000000001E-6</v>
      </c>
      <c r="F261" s="93" t="str">
        <f t="shared" si="8"/>
        <v/>
      </c>
      <c r="G261" s="62" t="str">
        <f t="shared" si="7"/>
        <v/>
      </c>
    </row>
    <row r="262" spans="1:7">
      <c r="A262" s="20" t="str">
        <f>IF(B262="","",Draw!J262)</f>
        <v/>
      </c>
      <c r="B262" s="21" t="str">
        <f>IFERROR(Draw!K262,"")</f>
        <v/>
      </c>
      <c r="C262" s="21" t="str">
        <f>IFERROR(Draw!L262,"")</f>
        <v/>
      </c>
      <c r="D262" s="53"/>
      <c r="E262" s="17">
        <v>2.61E-6</v>
      </c>
      <c r="F262" s="93" t="str">
        <f t="shared" si="8"/>
        <v/>
      </c>
      <c r="G262" s="62" t="str">
        <f t="shared" si="7"/>
        <v/>
      </c>
    </row>
    <row r="263" spans="1:7">
      <c r="A263" s="20" t="str">
        <f>IF(B263="","",Draw!J263)</f>
        <v/>
      </c>
      <c r="B263" s="21" t="str">
        <f>IFERROR(Draw!K263,"")</f>
        <v/>
      </c>
      <c r="C263" s="21" t="str">
        <f>IFERROR(Draw!L263,"")</f>
        <v/>
      </c>
      <c r="D263" s="54"/>
      <c r="E263" s="17">
        <v>2.6199999999999999E-6</v>
      </c>
      <c r="F263" s="93" t="str">
        <f t="shared" si="8"/>
        <v/>
      </c>
      <c r="G263" s="62" t="str">
        <f t="shared" si="7"/>
        <v/>
      </c>
    </row>
    <row r="264" spans="1:7">
      <c r="A264" s="20" t="str">
        <f>IF(B264="","",Draw!J264)</f>
        <v/>
      </c>
      <c r="B264" s="21" t="str">
        <f>IFERROR(Draw!K264,"")</f>
        <v/>
      </c>
      <c r="C264" s="21" t="str">
        <f>IFERROR(Draw!L264,"")</f>
        <v/>
      </c>
      <c r="D264" s="55"/>
      <c r="E264" s="17">
        <v>2.6299999999999998E-6</v>
      </c>
      <c r="F264" s="93" t="str">
        <f t="shared" si="8"/>
        <v/>
      </c>
      <c r="G264" s="62" t="str">
        <f t="shared" ref="G264:G286" si="9">IF(OR(AND(D264&gt;1,D264&lt;1050),D264="nt",D264="",D264="scratch"),"","Not a valid input")</f>
        <v/>
      </c>
    </row>
    <row r="265" spans="1:7">
      <c r="A265" s="20" t="str">
        <f>IF(B265="","",Draw!J265)</f>
        <v/>
      </c>
      <c r="B265" s="21" t="str">
        <f>IFERROR(Draw!K265,"")</f>
        <v/>
      </c>
      <c r="C265" s="21" t="str">
        <f>IFERROR(Draw!L265,"")</f>
        <v/>
      </c>
      <c r="D265" s="145"/>
      <c r="E265" s="17">
        <v>2.6400000000000001E-6</v>
      </c>
      <c r="F265" s="93" t="str">
        <f t="shared" si="8"/>
        <v/>
      </c>
    </row>
    <row r="266" spans="1:7">
      <c r="A266" s="20" t="str">
        <f>IF(B266="","",Draw!J266)</f>
        <v/>
      </c>
      <c r="B266" s="21" t="str">
        <f>IFERROR(Draw!K266,"")</f>
        <v/>
      </c>
      <c r="C266" s="21" t="str">
        <f>IFERROR(Draw!L266,"")</f>
        <v/>
      </c>
      <c r="D266" s="51"/>
      <c r="E266" s="17">
        <v>2.65E-6</v>
      </c>
      <c r="F266" s="93" t="str">
        <f t="shared" si="8"/>
        <v/>
      </c>
      <c r="G266" s="62" t="str">
        <f>IF(OR(AND(D266&gt;1,D266&lt;1050),D266="nt",D266="",D266="scratch"),"","Not a valid input")</f>
        <v/>
      </c>
    </row>
    <row r="267" spans="1:7">
      <c r="A267" s="20" t="str">
        <f>IF(B267="","",Draw!J267)</f>
        <v/>
      </c>
      <c r="B267" s="21" t="str">
        <f>IFERROR(Draw!K267,"")</f>
        <v/>
      </c>
      <c r="C267" s="21" t="str">
        <f>IFERROR(Draw!L267,"")</f>
        <v/>
      </c>
      <c r="D267" s="52"/>
      <c r="E267" s="17">
        <v>2.6599999999999999E-6</v>
      </c>
      <c r="F267" s="93" t="str">
        <f t="shared" si="8"/>
        <v/>
      </c>
      <c r="G267" s="62" t="str">
        <f t="shared" si="9"/>
        <v/>
      </c>
    </row>
    <row r="268" spans="1:7">
      <c r="A268" s="20" t="str">
        <f>IF(B268="","",Draw!J268)</f>
        <v/>
      </c>
      <c r="B268" s="21" t="str">
        <f>IFERROR(Draw!K268,"")</f>
        <v/>
      </c>
      <c r="C268" s="21" t="str">
        <f>IFERROR(Draw!L268,"")</f>
        <v/>
      </c>
      <c r="D268" s="53"/>
      <c r="E268" s="17">
        <v>2.6699999999999998E-6</v>
      </c>
      <c r="F268" s="93" t="str">
        <f t="shared" si="8"/>
        <v/>
      </c>
      <c r="G268" s="62" t="str">
        <f t="shared" si="9"/>
        <v/>
      </c>
    </row>
    <row r="269" spans="1:7">
      <c r="A269" s="20" t="str">
        <f>IF(B269="","",Draw!J269)</f>
        <v/>
      </c>
      <c r="B269" s="21" t="str">
        <f>IFERROR(Draw!K269,"")</f>
        <v/>
      </c>
      <c r="C269" s="21" t="str">
        <f>IFERROR(Draw!L269,"")</f>
        <v/>
      </c>
      <c r="D269" s="54"/>
      <c r="E269" s="17">
        <v>2.6800000000000002E-6</v>
      </c>
      <c r="F269" s="93" t="str">
        <f t="shared" si="8"/>
        <v/>
      </c>
      <c r="G269" s="62" t="str">
        <f t="shared" si="9"/>
        <v/>
      </c>
    </row>
    <row r="270" spans="1:7">
      <c r="A270" s="20" t="str">
        <f>IF(B270="","",Draw!J270)</f>
        <v/>
      </c>
      <c r="B270" s="21" t="str">
        <f>IFERROR(Draw!K270,"")</f>
        <v/>
      </c>
      <c r="C270" s="21" t="str">
        <f>IFERROR(Draw!L270,"")</f>
        <v/>
      </c>
      <c r="D270" s="52"/>
      <c r="E270" s="17">
        <v>2.6900000000000001E-6</v>
      </c>
      <c r="F270" s="93" t="str">
        <f t="shared" si="8"/>
        <v/>
      </c>
      <c r="G270" s="62" t="str">
        <f t="shared" si="9"/>
        <v/>
      </c>
    </row>
    <row r="271" spans="1:7">
      <c r="A271" s="20" t="str">
        <f>IF(B271="","",Draw!J271)</f>
        <v/>
      </c>
      <c r="B271" s="21" t="str">
        <f>IFERROR(Draw!K271,"")</f>
        <v/>
      </c>
      <c r="C271" s="21" t="str">
        <f>IFERROR(Draw!L271,"")</f>
        <v/>
      </c>
      <c r="D271" s="52"/>
      <c r="E271" s="17">
        <v>2.7E-6</v>
      </c>
      <c r="F271" s="93" t="str">
        <f t="shared" si="8"/>
        <v/>
      </c>
    </row>
    <row r="272" spans="1:7">
      <c r="A272" s="20" t="str">
        <f>IF(B272="","",Draw!J272)</f>
        <v/>
      </c>
      <c r="B272" s="21" t="str">
        <f>IFERROR(Draw!K272,"")</f>
        <v/>
      </c>
      <c r="C272" s="21" t="str">
        <f>IFERROR(Draw!L272,"")</f>
        <v/>
      </c>
      <c r="D272" s="51"/>
      <c r="E272" s="17">
        <v>2.7099999999999999E-6</v>
      </c>
      <c r="F272" s="93" t="str">
        <f t="shared" si="8"/>
        <v/>
      </c>
      <c r="G272" s="62" t="str">
        <f>IF(OR(AND(D272&gt;1,D272&lt;1050),D272="nt",D272="",D272="scratch"),"","Not a valid input")</f>
        <v/>
      </c>
    </row>
    <row r="273" spans="1:7">
      <c r="A273" s="20" t="str">
        <f>IF(B273="","",Draw!J273)</f>
        <v/>
      </c>
      <c r="B273" s="21" t="str">
        <f>IFERROR(Draw!K273,"")</f>
        <v/>
      </c>
      <c r="C273" s="21" t="str">
        <f>IFERROR(Draw!L273,"")</f>
        <v/>
      </c>
      <c r="D273" s="52"/>
      <c r="E273" s="17">
        <v>2.7199999999999998E-6</v>
      </c>
      <c r="F273" s="93" t="str">
        <f t="shared" si="8"/>
        <v/>
      </c>
      <c r="G273" s="62" t="str">
        <f t="shared" si="9"/>
        <v/>
      </c>
    </row>
    <row r="274" spans="1:7">
      <c r="A274" s="20" t="str">
        <f>IF(B274="","",Draw!J274)</f>
        <v/>
      </c>
      <c r="B274" s="21" t="str">
        <f>IFERROR(Draw!K274,"")</f>
        <v/>
      </c>
      <c r="C274" s="21" t="str">
        <f>IFERROR(Draw!L274,"")</f>
        <v/>
      </c>
      <c r="D274" s="53"/>
      <c r="E274" s="17">
        <v>2.7300000000000001E-6</v>
      </c>
      <c r="F274" s="93" t="str">
        <f t="shared" si="8"/>
        <v/>
      </c>
      <c r="G274" s="62" t="str">
        <f t="shared" si="9"/>
        <v/>
      </c>
    </row>
    <row r="275" spans="1:7">
      <c r="A275" s="20" t="str">
        <f>IF(B275="","",Draw!J275)</f>
        <v/>
      </c>
      <c r="B275" s="21" t="str">
        <f>IFERROR(Draw!K275,"")</f>
        <v/>
      </c>
      <c r="C275" s="21" t="str">
        <f>IFERROR(Draw!L275,"")</f>
        <v/>
      </c>
      <c r="D275" s="54"/>
      <c r="E275" s="17">
        <v>2.74E-6</v>
      </c>
      <c r="F275" s="93" t="str">
        <f t="shared" si="8"/>
        <v/>
      </c>
      <c r="G275" s="62" t="str">
        <f t="shared" si="9"/>
        <v/>
      </c>
    </row>
    <row r="276" spans="1:7">
      <c r="A276" s="20" t="str">
        <f>IF(B276="","",Draw!J276)</f>
        <v/>
      </c>
      <c r="B276" s="21" t="str">
        <f>IFERROR(Draw!K276,"")</f>
        <v/>
      </c>
      <c r="C276" s="21" t="str">
        <f>IFERROR(Draw!L276,"")</f>
        <v/>
      </c>
      <c r="D276" s="145"/>
      <c r="E276" s="17">
        <v>2.7499999999999999E-6</v>
      </c>
      <c r="F276" s="93" t="str">
        <f t="shared" si="8"/>
        <v/>
      </c>
      <c r="G276" s="62" t="str">
        <f t="shared" si="9"/>
        <v/>
      </c>
    </row>
    <row r="277" spans="1:7">
      <c r="A277" s="20" t="str">
        <f>IF(B277="","",Draw!J277)</f>
        <v/>
      </c>
      <c r="B277" s="21" t="str">
        <f>IFERROR(Draw!K277,"")</f>
        <v/>
      </c>
      <c r="C277" s="21" t="str">
        <f>IFERROR(Draw!L277,"")</f>
        <v/>
      </c>
      <c r="D277" s="143"/>
      <c r="E277" s="17">
        <v>2.7599999999999998E-6</v>
      </c>
      <c r="F277" s="93" t="str">
        <f t="shared" si="8"/>
        <v/>
      </c>
    </row>
    <row r="278" spans="1:7">
      <c r="A278" s="20" t="str">
        <f>IF(B278="","",Draw!J278)</f>
        <v/>
      </c>
      <c r="B278" s="21" t="str">
        <f>IFERROR(Draw!K278,"")</f>
        <v/>
      </c>
      <c r="C278" s="21" t="str">
        <f>IFERROR(Draw!L278,"")</f>
        <v/>
      </c>
      <c r="D278" s="52"/>
      <c r="E278" s="17">
        <v>2.7700000000000002E-6</v>
      </c>
      <c r="F278" s="93" t="str">
        <f t="shared" si="8"/>
        <v/>
      </c>
      <c r="G278" s="62" t="str">
        <f>IF(OR(AND(D278&gt;1,D278&lt;1050),D278="nt",D278="",D278="scratch"),"","Not a valid input")</f>
        <v/>
      </c>
    </row>
    <row r="279" spans="1:7">
      <c r="A279" s="20" t="str">
        <f>IF(B279="","",Draw!J279)</f>
        <v/>
      </c>
      <c r="B279" s="21" t="str">
        <f>IFERROR(Draw!K279,"")</f>
        <v/>
      </c>
      <c r="C279" s="21" t="str">
        <f>IFERROR(Draw!L279,"")</f>
        <v/>
      </c>
      <c r="D279" s="52"/>
      <c r="E279" s="17">
        <v>2.7800000000000001E-6</v>
      </c>
      <c r="F279" s="93" t="str">
        <f t="shared" si="8"/>
        <v/>
      </c>
      <c r="G279" s="62" t="str">
        <f t="shared" si="9"/>
        <v/>
      </c>
    </row>
    <row r="280" spans="1:7">
      <c r="A280" s="20" t="str">
        <f>IF(B280="","",Draw!J280)</f>
        <v/>
      </c>
      <c r="B280" s="21" t="str">
        <f>IFERROR(Draw!K280,"")</f>
        <v/>
      </c>
      <c r="C280" s="21" t="str">
        <f>IFERROR(Draw!L280,"")</f>
        <v/>
      </c>
      <c r="D280" s="53"/>
      <c r="E280" s="17">
        <v>2.79E-6</v>
      </c>
      <c r="F280" s="93" t="str">
        <f t="shared" si="8"/>
        <v/>
      </c>
      <c r="G280" s="62" t="str">
        <f t="shared" si="9"/>
        <v/>
      </c>
    </row>
    <row r="281" spans="1:7">
      <c r="A281" s="20" t="str">
        <f>IF(B281="","",Draw!J281)</f>
        <v/>
      </c>
      <c r="B281" s="21" t="str">
        <f>IFERROR(Draw!K281,"")</f>
        <v/>
      </c>
      <c r="C281" s="21" t="str">
        <f>IFERROR(Draw!L281,"")</f>
        <v/>
      </c>
      <c r="D281" s="54"/>
      <c r="E281" s="17">
        <v>2.7999999999999999E-6</v>
      </c>
      <c r="F281" s="93" t="str">
        <f t="shared" si="8"/>
        <v/>
      </c>
      <c r="G281" s="62" t="str">
        <f t="shared" si="9"/>
        <v/>
      </c>
    </row>
    <row r="282" spans="1:7">
      <c r="A282" s="20" t="str">
        <f>IF(B282="","",Draw!J282)</f>
        <v/>
      </c>
      <c r="B282" s="21" t="str">
        <f>IFERROR(Draw!K282,"")</f>
        <v/>
      </c>
      <c r="C282" s="21" t="str">
        <f>IFERROR(Draw!L282,"")</f>
        <v/>
      </c>
      <c r="D282" s="54"/>
      <c r="E282" s="17">
        <v>2.8100000000000002E-6</v>
      </c>
      <c r="F282" s="93" t="str">
        <f t="shared" si="8"/>
        <v/>
      </c>
      <c r="G282" s="62" t="str">
        <f t="shared" si="9"/>
        <v/>
      </c>
    </row>
    <row r="283" spans="1:7">
      <c r="A283" s="20" t="str">
        <f>IF(B283="","",Draw!J283)</f>
        <v/>
      </c>
      <c r="B283" s="21" t="str">
        <f>IFERROR(Draw!K283,"")</f>
        <v/>
      </c>
      <c r="C283" s="21" t="str">
        <f>IFERROR(Draw!L283,"")</f>
        <v/>
      </c>
      <c r="D283" s="52"/>
      <c r="E283" s="17">
        <v>2.8200000000000001E-6</v>
      </c>
      <c r="F283" s="93" t="str">
        <f t="shared" si="8"/>
        <v/>
      </c>
    </row>
    <row r="284" spans="1:7">
      <c r="A284" s="20" t="str">
        <f>IF(B284="","",Draw!J284)</f>
        <v/>
      </c>
      <c r="B284" s="21" t="str">
        <f>IFERROR(Draw!K284,"")</f>
        <v/>
      </c>
      <c r="C284" s="21" t="str">
        <f>IFERROR(Draw!L284,"")</f>
        <v/>
      </c>
      <c r="D284" s="51"/>
      <c r="E284" s="17">
        <v>2.83E-6</v>
      </c>
      <c r="F284" s="93" t="str">
        <f t="shared" si="8"/>
        <v/>
      </c>
      <c r="G284" s="62" t="str">
        <f>IF(OR(AND(D284&gt;1,D284&lt;1050),D284="nt",D284="",D284="scratch"),"","Not a valid input")</f>
        <v/>
      </c>
    </row>
    <row r="285" spans="1:7">
      <c r="A285" s="20" t="str">
        <f>IF(B285="","",Draw!J285)</f>
        <v/>
      </c>
      <c r="B285" s="21" t="str">
        <f>IFERROR(Draw!K285,"")</f>
        <v/>
      </c>
      <c r="C285" s="21" t="str">
        <f>IFERROR(Draw!L285,"")</f>
        <v/>
      </c>
      <c r="D285" s="52"/>
      <c r="E285" s="17">
        <v>2.8399999999999999E-6</v>
      </c>
      <c r="F285" s="93" t="str">
        <f t="shared" si="8"/>
        <v/>
      </c>
      <c r="G285" s="62" t="str">
        <f t="shared" si="9"/>
        <v/>
      </c>
    </row>
    <row r="286" spans="1:7">
      <c r="A286" s="20" t="str">
        <f>IF(B286="","",Draw!J286)</f>
        <v/>
      </c>
      <c r="B286" s="21" t="str">
        <f>IFERROR(Draw!K286,"")</f>
        <v/>
      </c>
      <c r="C286" s="21" t="str">
        <f>IFERROR(Draw!L286,"")</f>
        <v/>
      </c>
      <c r="D286" s="52"/>
      <c r="E286" s="17">
        <v>2.8499999999999998E-6</v>
      </c>
      <c r="F286" s="93" t="str">
        <f t="shared" si="8"/>
        <v/>
      </c>
      <c r="G286" s="62" t="str">
        <f t="shared" si="9"/>
        <v/>
      </c>
    </row>
  </sheetData>
  <sheetProtection sheet="1" selectLockedCells="1"/>
  <mergeCells count="6">
    <mergeCell ref="H3:I3"/>
    <mergeCell ref="L4:L8"/>
    <mergeCell ref="L10:L14"/>
    <mergeCell ref="L16:L20"/>
    <mergeCell ref="I13:J13"/>
    <mergeCell ref="H9:I9"/>
  </mergeCells>
  <conditionalFormatting sqref="A2:D286">
    <cfRule type="expression" dxfId="5" priority="3">
      <formula>MOD(ROW(),11)=1</formula>
    </cfRule>
  </conditionalFormatting>
  <conditionalFormatting sqref="M4:Q20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39997558519241921"/>
  </sheetPr>
  <dimension ref="A1:K251"/>
  <sheetViews>
    <sheetView tabSelected="1" workbookViewId="0">
      <pane ySplit="1" topLeftCell="A2" activePane="bottomLeft" state="frozen"/>
      <selection pane="bottomLeft" activeCell="J14" sqref="J14"/>
    </sheetView>
  </sheetViews>
  <sheetFormatPr defaultRowHeight="15.75"/>
  <cols>
    <col min="1" max="1" width="6.85546875" style="20" bestFit="1" customWidth="1"/>
    <col min="2" max="2" width="30" style="21" customWidth="1"/>
    <col min="3" max="3" width="28" style="21" customWidth="1"/>
    <col min="4" max="4" width="9.140625" style="88"/>
    <col min="5" max="5" width="9.140625" style="86" hidden="1" customWidth="1"/>
    <col min="6" max="6" width="2.42578125" style="25" hidden="1" customWidth="1"/>
    <col min="7" max="7" width="8.28515625" style="94" customWidth="1"/>
    <col min="8" max="8" width="7.140625" style="17" hidden="1" customWidth="1"/>
    <col min="9" max="9" width="3.5703125" style="17" hidden="1" customWidth="1"/>
    <col min="10" max="10" width="8.28515625" style="24" bestFit="1" customWidth="1"/>
    <col min="11" max="11" width="4.42578125" style="17" hidden="1" customWidth="1"/>
    <col min="12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>
        <f>IFERROR(IF(INDEX(Poles!$A:$F,MATCH('Poles Results'!$E2,Poles!$F:$F,0),1)&gt;0,INDEX(Poles!$A:$F,MATCH('Poles Results'!$E2,Poles!$F:$F,0),1),""),"")</f>
        <v>5</v>
      </c>
      <c r="B2" s="84" t="str">
        <f>IFERROR(IF(INDEX(Poles!$A:$F,MATCH('Poles Results'!$E2,Poles!$F:$F,0),2)&gt;0,INDEX(Poles!$A:$F,MATCH('Poles Results'!$E2,Poles!$F:$F,0),2),""),"")</f>
        <v>Jessica Mueller</v>
      </c>
      <c r="C2" s="84" t="str">
        <f>IFERROR(IF(INDEX(Poles!$A:$F,MATCH('Poles Results'!E2,Poles!$F:$F,0),3)&gt;0,INDEX(Poles!$A:$F,MATCH('Poles Results'!E2,Poles!$F:$F,0),3),""),"")</f>
        <v>MFR Laughing Xena</v>
      </c>
      <c r="D2" s="85">
        <f>IFERROR(IF(AND(SMALL(Poles!F:F,K2)&gt;1000,SMALL(Poles!F:F,K2)&lt;3000),"nt",IF(SMALL(Poles!F:F,K2)&gt;3000,"",SMALL(Poles!F:F,K2))),"")</f>
        <v>24.664000050000002</v>
      </c>
      <c r="E2" s="115">
        <f>IF(D2="nt",IFERROR(SMALL(Poles!F:F,K2),""),IF(D2&gt;3000,"",IFERROR(SMALL(Poles!F:F,K2),"")))</f>
        <v>24.664000050000002</v>
      </c>
      <c r="F2" s="86" t="str">
        <f t="shared" ref="F2:F33" si="0">IFERROR(VLOOKUP(D2,$H$3:$I$5,2,TRUE),"")</f>
        <v>1D</v>
      </c>
      <c r="G2" s="91" t="str">
        <f t="shared" ref="G2:G65" si="1">IFERROR(VLOOKUP(D2,$H$3:$I$5,2,FALSE),"")</f>
        <v>1D</v>
      </c>
      <c r="J2" s="121"/>
      <c r="K2" s="24">
        <v>1</v>
      </c>
    </row>
    <row r="3" spans="1:11">
      <c r="A3" s="18">
        <f>IFERROR(IF(INDEX(Poles!$A:$F,MATCH('Poles Results'!$E3,Poles!$F:$F,0),1)&gt;0,INDEX(Poles!$A:$F,MATCH('Poles Results'!$E3,Poles!$F:$F,0),1),""),"")</f>
        <v>7</v>
      </c>
      <c r="B3" s="84" t="str">
        <f>IFERROR(IF(INDEX(Poles!$A:$F,MATCH('Poles Results'!$E3,Poles!$F:$F,0),2)&gt;0,INDEX(Poles!$A:$F,MATCH('Poles Results'!$E3,Poles!$F:$F,0),2),""),"")</f>
        <v>Aubrey Moody</v>
      </c>
      <c r="C3" s="84" t="str">
        <f>IFERROR(IF(INDEX(Poles!$A:$F,MATCH('Poles Results'!E3,Poles!$F:$F,0),3)&gt;0,INDEX(Poles!$A:$F,MATCH('Poles Results'!E3,Poles!$F:$F,0),3),""),"")</f>
        <v>RU Toasted</v>
      </c>
      <c r="D3" s="85">
        <f>IFERROR(IF(AND(SMALL(Poles!F:F,K3)&gt;1000,SMALL(Poles!F:F,K3)&lt;3000),"nt",IF(SMALL(Poles!F:F,K3)&gt;3000,"",SMALL(Poles!F:F,K3))),"")</f>
        <v>24.666000069999999</v>
      </c>
      <c r="E3" s="115">
        <f>IF(D3="nt",IFERROR(SMALL(Poles!F:F,K3),""),IF(D3&gt;3000,"",IFERROR(SMALL(Poles!F:F,K3),"")))</f>
        <v>24.666000069999999</v>
      </c>
      <c r="F3" s="86" t="str">
        <f t="shared" si="0"/>
        <v>1D</v>
      </c>
      <c r="G3" s="91" t="str">
        <f t="shared" si="1"/>
        <v/>
      </c>
      <c r="H3" s="62">
        <f>Poles!P4</f>
        <v>24.664000050000002</v>
      </c>
      <c r="I3" s="24" t="s">
        <v>3</v>
      </c>
      <c r="J3" s="121"/>
      <c r="K3" s="24">
        <v>2</v>
      </c>
    </row>
    <row r="4" spans="1:11">
      <c r="A4" s="18">
        <f>IFERROR(IF(INDEX(Poles!$A:$F,MATCH('Poles Results'!$E4,Poles!$F:$F,0),1)&gt;0,INDEX(Poles!$A:$F,MATCH('Poles Results'!$E4,Poles!$F:$F,0),1),""),"")</f>
        <v>8</v>
      </c>
      <c r="B4" s="84" t="str">
        <f>IFERROR(IF(INDEX(Poles!$A:$F,MATCH('Poles Results'!$E4,Poles!$F:$F,0),2)&gt;0,INDEX(Poles!$A:$F,MATCH('Poles Results'!$E4,Poles!$F:$F,0),2),""),"")</f>
        <v>Michelle Hodne</v>
      </c>
      <c r="C4" s="84" t="str">
        <f>IFERROR(IF(INDEX(Poles!$A:$F,MATCH('Poles Results'!E4,Poles!$F:$F,0),3)&gt;0,INDEX(Poles!$A:$F,MATCH('Poles Results'!E4,Poles!$F:$F,0),3),""),"")</f>
        <v>Uno Sonita Olena</v>
      </c>
      <c r="D4" s="85">
        <f>IFERROR(IF(AND(SMALL(Poles!F:F,K4)&gt;1000,SMALL(Poles!F:F,K4)&lt;3000),"nt",IF(SMALL(Poles!F:F,K4)&gt;3000,"",SMALL(Poles!F:F,K4))),"")</f>
        <v>24.842000079999998</v>
      </c>
      <c r="E4" s="115">
        <f>IF(D4="nt",IFERROR(SMALL(Poles!F:F,K4),""),IF(D4&gt;3000,"",IFERROR(SMALL(Poles!F:F,K4),"")))</f>
        <v>24.842000079999998</v>
      </c>
      <c r="F4" s="86" t="str">
        <f t="shared" si="0"/>
        <v>1D</v>
      </c>
      <c r="G4" s="91" t="str">
        <f t="shared" si="1"/>
        <v/>
      </c>
      <c r="H4" s="62">
        <f>Poles!P10</f>
        <v>26.896000040000001</v>
      </c>
      <c r="I4" s="87" t="s">
        <v>4</v>
      </c>
      <c r="J4" s="121" t="s">
        <v>207</v>
      </c>
      <c r="K4" s="24">
        <v>3</v>
      </c>
    </row>
    <row r="5" spans="1:11">
      <c r="A5" s="18">
        <f>IFERROR(IF(INDEX(Poles!$A:$F,MATCH('Poles Results'!$E5,Poles!$F:$F,0),1)&gt;0,INDEX(Poles!$A:$F,MATCH('Poles Results'!$E5,Poles!$F:$F,0),1),""),"")</f>
        <v>1</v>
      </c>
      <c r="B5" s="84" t="str">
        <f>IFERROR(IF(INDEX(Poles!$A:$F,MATCH('Poles Results'!$E5,Poles!$F:$F,0),2)&gt;0,INDEX(Poles!$A:$F,MATCH('Poles Results'!$E5,Poles!$F:$F,0),2),""),"")</f>
        <v>Ashlie Matthews</v>
      </c>
      <c r="C5" s="84" t="str">
        <f>IFERROR(IF(INDEX(Poles!$A:$F,MATCH('Poles Results'!E5,Poles!$F:$F,0),3)&gt;0,INDEX(Poles!$A:$F,MATCH('Poles Results'!E5,Poles!$F:$F,0),3),""),"")</f>
        <v>Don’t Hooey Me</v>
      </c>
      <c r="D5" s="85">
        <f>IFERROR(IF(AND(SMALL(Poles!F:F,K5)&gt;1000,SMALL(Poles!F:F,K5)&lt;3000),"nt",IF(SMALL(Poles!F:F,K5)&gt;3000,"",SMALL(Poles!F:F,K5))),"")</f>
        <v>25.772000009999999</v>
      </c>
      <c r="E5" s="115">
        <f>IF(D5="nt",IFERROR(SMALL(Poles!F:F,K5),""),IF(D5&gt;3000,"",IFERROR(SMALL(Poles!F:F,K5),"")))</f>
        <v>25.772000009999999</v>
      </c>
      <c r="F5" s="86" t="str">
        <f t="shared" si="0"/>
        <v>1D</v>
      </c>
      <c r="G5" s="91" t="str">
        <f t="shared" si="1"/>
        <v/>
      </c>
      <c r="H5" s="62">
        <f>Poles!P16</f>
        <v>29.712000060000001</v>
      </c>
      <c r="I5" s="87" t="s">
        <v>5</v>
      </c>
      <c r="J5" s="122"/>
      <c r="K5" s="24">
        <v>4</v>
      </c>
    </row>
    <row r="6" spans="1:11">
      <c r="A6" s="18">
        <f>IFERROR(IF(INDEX(Poles!$A:$F,MATCH('Poles Results'!$E6,Poles!$F:$F,0),1)&gt;0,INDEX(Poles!$A:$F,MATCH('Poles Results'!$E6,Poles!$F:$F,0),1),""),"")</f>
        <v>10</v>
      </c>
      <c r="B6" s="84" t="str">
        <f>IFERROR(IF(INDEX(Poles!$A:$F,MATCH('Poles Results'!$E6,Poles!$F:$F,0),2)&gt;0,INDEX(Poles!$A:$F,MATCH('Poles Results'!$E6,Poles!$F:$F,0),2),""),"")</f>
        <v>Morgan Spykerboer</v>
      </c>
      <c r="C6" s="84" t="str">
        <f>IFERROR(IF(INDEX(Poles!$A:$F,MATCH('Poles Results'!E6,Poles!$F:$F,0),3)&gt;0,INDEX(Poles!$A:$F,MATCH('Poles Results'!E6,Poles!$F:$F,0),3),""),"")</f>
        <v>Frenchman's Big Bucks</v>
      </c>
      <c r="D6" s="85">
        <f>IFERROR(IF(AND(SMALL(Poles!F:F,K6)&gt;1000,SMALL(Poles!F:F,K6)&lt;3000),"nt",IF(SMALL(Poles!F:F,K6)&gt;3000,"",SMALL(Poles!F:F,K6))),"")</f>
        <v>25.788000100000001</v>
      </c>
      <c r="E6" s="115">
        <f>IF(D6="nt",IFERROR(SMALL(Poles!F:F,K6),""),IF(D6&gt;3000,"",IFERROR(SMALL(Poles!F:F,K6),"")))</f>
        <v>25.788000100000001</v>
      </c>
      <c r="F6" s="86" t="str">
        <f t="shared" si="0"/>
        <v>1D</v>
      </c>
      <c r="G6" s="91" t="str">
        <f t="shared" si="1"/>
        <v/>
      </c>
      <c r="J6" s="121"/>
      <c r="K6" s="24">
        <v>5</v>
      </c>
    </row>
    <row r="7" spans="1:11">
      <c r="A7" s="18">
        <f>IFERROR(IF(INDEX(Poles!$A:$F,MATCH('Poles Results'!$E7,Poles!$F:$F,0),1)&gt;0,INDEX(Poles!$A:$F,MATCH('Poles Results'!$E7,Poles!$F:$F,0),1),""),"")</f>
        <v>3</v>
      </c>
      <c r="B7" s="84" t="str">
        <f>IFERROR(IF(INDEX(Poles!$A:$F,MATCH('Poles Results'!$E7,Poles!$F:$F,0),2)&gt;0,INDEX(Poles!$A:$F,MATCH('Poles Results'!$E7,Poles!$F:$F,0),2),""),"")</f>
        <v>Cassie Mehlbrech</v>
      </c>
      <c r="C7" s="84" t="str">
        <f>IFERROR(IF(INDEX(Poles!$A:$F,MATCH('Poles Results'!E7,Poles!$F:$F,0),3)&gt;0,INDEX(Poles!$A:$F,MATCH('Poles Results'!E7,Poles!$F:$F,0),3),""),"")</f>
        <v>Gambler</v>
      </c>
      <c r="D7" s="85">
        <f>IFERROR(IF(AND(SMALL(Poles!F:F,K7)&gt;1000,SMALL(Poles!F:F,K7)&lt;3000),"nt",IF(SMALL(Poles!F:F,K7)&gt;3000,"",SMALL(Poles!F:F,K7))),"")</f>
        <v>26.03600003</v>
      </c>
      <c r="E7" s="115">
        <f>IF(D7="nt",IFERROR(SMALL(Poles!F:F,K7),""),IF(D7&gt;3000,"",IFERROR(SMALL(Poles!F:F,K7),"")))</f>
        <v>26.03600003</v>
      </c>
      <c r="F7" s="86" t="str">
        <f t="shared" si="0"/>
        <v>1D</v>
      </c>
      <c r="G7" s="91" t="str">
        <f t="shared" si="1"/>
        <v/>
      </c>
      <c r="J7" s="121"/>
      <c r="K7" s="24">
        <v>6</v>
      </c>
    </row>
    <row r="8" spans="1:11">
      <c r="A8" s="18">
        <f>IFERROR(IF(INDEX(Poles!$A:$F,MATCH('Poles Results'!$E8,Poles!$F:$F,0),1)&gt;0,INDEX(Poles!$A:$F,MATCH('Poles Results'!$E8,Poles!$F:$F,0),1),""),"")</f>
        <v>4</v>
      </c>
      <c r="B8" s="84" t="str">
        <f>IFERROR(IF(INDEX(Poles!$A:$F,MATCH('Poles Results'!$E8,Poles!$F:$F,0),2)&gt;0,INDEX(Poles!$A:$F,MATCH('Poles Results'!$E8,Poles!$F:$F,0),2),""),"")</f>
        <v>Deb Kruger</v>
      </c>
      <c r="C8" s="84" t="str">
        <f>IFERROR(IF(INDEX(Poles!$A:$F,MATCH('Poles Results'!E8,Poles!$F:$F,0),3)&gt;0,INDEX(Poles!$A:$F,MATCH('Poles Results'!E8,Poles!$F:$F,0),3),""),"")</f>
        <v>Peptos Pretty Kaidas</v>
      </c>
      <c r="D8" s="85">
        <f>IFERROR(IF(AND(SMALL(Poles!F:F,K8)&gt;1000,SMALL(Poles!F:F,K8)&lt;3000),"nt",IF(SMALL(Poles!F:F,K8)&gt;3000,"",SMALL(Poles!F:F,K8))),"")</f>
        <v>26.896000040000001</v>
      </c>
      <c r="E8" s="115">
        <f>IF(D8="nt",IFERROR(SMALL(Poles!F:F,K8),""),IF(D8&gt;3000,"",IFERROR(SMALL(Poles!F:F,K8),"")))</f>
        <v>26.896000040000001</v>
      </c>
      <c r="F8" s="86" t="str">
        <f t="shared" si="0"/>
        <v>2D</v>
      </c>
      <c r="G8" s="91" t="str">
        <f t="shared" si="1"/>
        <v>2D</v>
      </c>
      <c r="J8" s="121" t="s">
        <v>207</v>
      </c>
      <c r="K8" s="24">
        <v>7</v>
      </c>
    </row>
    <row r="9" spans="1:11">
      <c r="A9" s="18">
        <f>IFERROR(IF(INDEX(Poles!$A:$F,MATCH('Poles Results'!$E9,Poles!$F:$F,0),1)&gt;0,INDEX(Poles!$A:$F,MATCH('Poles Results'!$E9,Poles!$F:$F,0),1),""),"")</f>
        <v>11</v>
      </c>
      <c r="B9" s="84" t="str">
        <f>IFERROR(IF(INDEX(Poles!$A:$F,MATCH('Poles Results'!$E9,Poles!$F:$F,0),2)&gt;0,INDEX(Poles!$A:$F,MATCH('Poles Results'!$E9,Poles!$F:$F,0),2),""),"")</f>
        <v>Kailey Deknikker</v>
      </c>
      <c r="C9" s="84" t="str">
        <f>IFERROR(IF(INDEX(Poles!$A:$F,MATCH('Poles Results'!E9,Poles!$F:$F,0),3)&gt;0,INDEX(Poles!$A:$F,MATCH('Poles Results'!E9,Poles!$F:$F,0),3),""),"")</f>
        <v>Rocket</v>
      </c>
      <c r="D9" s="85">
        <f>IFERROR(IF(AND(SMALL(Poles!F:F,K9)&gt;1000,SMALL(Poles!F:F,K9)&lt;3000),"nt",IF(SMALL(Poles!F:F,K9)&gt;3000,"",SMALL(Poles!F:F,K9))),"")</f>
        <v>27.48600012</v>
      </c>
      <c r="E9" s="115">
        <f>IF(D9="nt",IFERROR(SMALL(Poles!F:F,K9),""),IF(D9&gt;3000,"",IFERROR(SMALL(Poles!F:F,K9),"")))</f>
        <v>27.48600012</v>
      </c>
      <c r="F9" s="86" t="str">
        <f t="shared" si="0"/>
        <v>2D</v>
      </c>
      <c r="G9" s="91" t="str">
        <f t="shared" si="1"/>
        <v/>
      </c>
      <c r="J9" s="121"/>
      <c r="K9" s="24">
        <v>8</v>
      </c>
    </row>
    <row r="10" spans="1:11">
      <c r="A10" s="18">
        <f>IFERROR(IF(INDEX(Poles!$A:$F,MATCH('Poles Results'!$E10,Poles!$F:$F,0),1)&gt;0,INDEX(Poles!$A:$F,MATCH('Poles Results'!$E10,Poles!$F:$F,0),1),""),"")</f>
        <v>6</v>
      </c>
      <c r="B10" s="84" t="str">
        <f>IFERROR(IF(INDEX(Poles!$A:$F,MATCH('Poles Results'!$E10,Poles!$F:$F,0),2)&gt;0,INDEX(Poles!$A:$F,MATCH('Poles Results'!$E10,Poles!$F:$F,0),2),""),"")</f>
        <v>Avery Groen</v>
      </c>
      <c r="C10" s="84" t="str">
        <f>IFERROR(IF(INDEX(Poles!$A:$F,MATCH('Poles Results'!E10,Poles!$F:$F,0),3)&gt;0,INDEX(Poles!$A:$F,MATCH('Poles Results'!E10,Poles!$F:$F,0),3),""),"")</f>
        <v>Barbie</v>
      </c>
      <c r="D10" s="85">
        <f>IFERROR(IF(AND(SMALL(Poles!F:F,K10)&gt;1000,SMALL(Poles!F:F,K10)&lt;3000),"nt",IF(SMALL(Poles!F:F,K10)&gt;3000,"",SMALL(Poles!F:F,K10))),"")</f>
        <v>29.712000060000001</v>
      </c>
      <c r="E10" s="115">
        <f>IF(D10="nt",IFERROR(SMALL(Poles!F:F,K10),""),IF(D10&gt;3000,"",IFERROR(SMALL(Poles!F:F,K10),"")))</f>
        <v>29.712000060000001</v>
      </c>
      <c r="F10" s="86" t="str">
        <f t="shared" si="0"/>
        <v>3D</v>
      </c>
      <c r="G10" s="91" t="str">
        <f t="shared" si="1"/>
        <v>3D</v>
      </c>
      <c r="J10" s="121"/>
      <c r="K10" s="24">
        <v>9</v>
      </c>
    </row>
    <row r="11" spans="1:11">
      <c r="A11" s="18">
        <f>IFERROR(IF(INDEX(Poles!$A:$F,MATCH('Poles Results'!$E11,Poles!$F:$F,0),1)&gt;0,INDEX(Poles!$A:$F,MATCH('Poles Results'!$E11,Poles!$F:$F,0),1),""),"")</f>
        <v>12</v>
      </c>
      <c r="B11" s="84" t="str">
        <f>IFERROR(IF(INDEX(Poles!$A:$F,MATCH('Poles Results'!$E11,Poles!$F:$F,0),2)&gt;0,INDEX(Poles!$A:$F,MATCH('Poles Results'!$E11,Poles!$F:$F,0),2),""),"")</f>
        <v>Shea Lang</v>
      </c>
      <c r="C11" s="84" t="str">
        <f>IFERROR(IF(INDEX(Poles!$A:$F,MATCH('Poles Results'!E11,Poles!$F:$F,0),3)&gt;0,INDEX(Poles!$A:$F,MATCH('Poles Results'!E11,Poles!$F:$F,0),3),""),"")</f>
        <v>Scooby</v>
      </c>
      <c r="D11" s="85">
        <f>IFERROR(IF(AND(SMALL(Poles!F:F,K11)&gt;1000,SMALL(Poles!F:F,K11)&lt;3000),"nt",IF(SMALL(Poles!F:F,K11)&gt;3000,"",SMALL(Poles!F:F,K11))),"")</f>
        <v>925.48900013000002</v>
      </c>
      <c r="E11" s="115">
        <f>IF(D11="nt",IFERROR(SMALL(Poles!F:F,K11),""),IF(D11&gt;3000,"",IFERROR(SMALL(Poles!F:F,K11),"")))</f>
        <v>925.48900013000002</v>
      </c>
      <c r="F11" s="86" t="str">
        <f t="shared" si="0"/>
        <v>3D</v>
      </c>
      <c r="G11" s="91" t="str">
        <f t="shared" si="1"/>
        <v/>
      </c>
      <c r="J11" s="121"/>
      <c r="K11" s="24">
        <v>10</v>
      </c>
    </row>
    <row r="12" spans="1:11">
      <c r="A12" s="18">
        <f>IFERROR(IF(INDEX(Poles!$A:$F,MATCH('Poles Results'!$E12,Poles!$F:$F,0),1)&gt;0,INDEX(Poles!$A:$F,MATCH('Poles Results'!$E12,Poles!$F:$F,0),1),""),"")</f>
        <v>2</v>
      </c>
      <c r="B12" s="84" t="str">
        <f>IFERROR(IF(INDEX(Poles!$A:$F,MATCH('Poles Results'!$E12,Poles!$F:$F,0),2)&gt;0,INDEX(Poles!$A:$F,MATCH('Poles Results'!$E12,Poles!$F:$F,0),2),""),"")</f>
        <v>Victoria Matthews</v>
      </c>
      <c r="C12" s="84" t="str">
        <f>IFERROR(IF(INDEX(Poles!$A:$F,MATCH('Poles Results'!E12,Poles!$F:$F,0),3)&gt;0,INDEX(Poles!$A:$F,MATCH('Poles Results'!E12,Poles!$F:$F,0),3),""),"")</f>
        <v>Cisco</v>
      </c>
      <c r="D12" s="85" t="str">
        <f>IFERROR(IF(AND(SMALL(Poles!F:F,K12)&gt;1000,SMALL(Poles!F:F,K12)&lt;3000),"nt",IF(SMALL(Poles!F:F,K12)&gt;3000,"",SMALL(Poles!F:F,K12))),"")</f>
        <v>nt</v>
      </c>
      <c r="E12" s="115">
        <f>IF(D12="nt",IFERROR(SMALL(Poles!F:F,K12),""),IF(D12&gt;3000,"",IFERROR(SMALL(Poles!F:F,K12),"")))</f>
        <v>1000.00000002</v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>
        <f>IFERROR(IF(INDEX(Poles!$A:$F,MATCH('Poles Results'!$E13,Poles!$F:$F,0),1)&gt;0,INDEX(Poles!$A:$F,MATCH('Poles Results'!$E13,Poles!$F:$F,0),1),""),"")</f>
        <v>9</v>
      </c>
      <c r="B13" s="84" t="str">
        <f>IFERROR(IF(INDEX(Poles!$A:$F,MATCH('Poles Results'!$E13,Poles!$F:$F,0),2)&gt;0,INDEX(Poles!$A:$F,MATCH('Poles Results'!$E13,Poles!$F:$F,0),2),""),"")</f>
        <v>Ava Nelson</v>
      </c>
      <c r="C13" s="84" t="str">
        <f>IFERROR(IF(INDEX(Poles!$A:$F,MATCH('Poles Results'!E13,Poles!$F:$F,0),3)&gt;0,INDEX(Poles!$A:$F,MATCH('Poles Results'!E13,Poles!$F:$F,0),3),""),"")</f>
        <v>Gracie</v>
      </c>
      <c r="D13" s="85" t="str">
        <f>IFERROR(IF(AND(SMALL(Poles!F:F,K13)&gt;1000,SMALL(Poles!F:F,K13)&lt;3000),"nt",IF(SMALL(Poles!F:F,K13)&gt;3000,"",SMALL(Poles!F:F,K13))),"")</f>
        <v>nt</v>
      </c>
      <c r="E13" s="115">
        <f>IF(D13="nt",IFERROR(SMALL(Poles!F:F,K13),""),IF(D13&gt;3000,"",IFERROR(SMALL(Poles!F:F,K13),"")))</f>
        <v>1000.00000009</v>
      </c>
      <c r="F13" s="86" t="str">
        <f t="shared" si="0"/>
        <v/>
      </c>
      <c r="G13" s="91" t="str">
        <f t="shared" si="1"/>
        <v/>
      </c>
      <c r="J13" s="121" t="s">
        <v>207</v>
      </c>
      <c r="K13" s="24">
        <v>12</v>
      </c>
    </row>
    <row r="14" spans="1:11">
      <c r="A14" s="18" t="str">
        <f>IFERROR(IF(INDEX(Poles!$A:$F,MATCH('Poles Results'!$E14,Poles!$F:$F,0),1)&gt;0,INDEX(Poles!$A:$F,MATCH('Poles Results'!$E14,Poles!$F:$F,0),1),""),"")</f>
        <v/>
      </c>
      <c r="B14" s="84" t="str">
        <f>IFERROR(IF(INDEX(Poles!$A:$F,MATCH('Poles Results'!$E14,Poles!$F:$F,0),2)&gt;0,INDEX(Poles!$A:$F,MATCH('Poles Results'!$E14,Poles!$F:$F,0),2),""),"")</f>
        <v/>
      </c>
      <c r="C14" s="84" t="str">
        <f>IFERROR(IF(INDEX(Poles!$A:$F,MATCH('Poles Results'!E14,Poles!$F:$F,0),3)&gt;0,INDEX(Poles!$A:$F,MATCH('Poles Results'!E14,Poles!$F:$F,0),3),""),"")</f>
        <v/>
      </c>
      <c r="D14" s="85" t="str">
        <f>IFERROR(IF(AND(SMALL(Poles!F:F,K14)&gt;1000,SMALL(Poles!F:F,K14)&lt;3000),"nt",IF(SMALL(Poles!F:F,K14)&gt;3000,"",SMALL(Poles!F:F,K14))),"")</f>
        <v/>
      </c>
      <c r="E14" s="115" t="str">
        <f>IF(D14="nt",IFERROR(SMALL(Poles!F:F,K14),""),IF(D14&gt;3000,"",IFERROR(SMALL(Poles!F:F,K14),"")))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IFERROR(IF(INDEX(Poles!$A:$F,MATCH('Poles Results'!$E15,Poles!$F:$F,0),1)&gt;0,INDEX(Poles!$A:$F,MATCH('Poles Results'!$E15,Poles!$F:$F,0),1),""),"")</f>
        <v/>
      </c>
      <c r="B15" s="84" t="str">
        <f>IFERROR(IF(INDEX(Poles!$A:$F,MATCH('Poles Results'!$E15,Poles!$F:$F,0),2)&gt;0,INDEX(Poles!$A:$F,MATCH('Poles Results'!$E15,Poles!$F:$F,0),2),""),"")</f>
        <v/>
      </c>
      <c r="C15" s="84" t="str">
        <f>IFERROR(IF(INDEX(Poles!$A:$F,MATCH('Poles Results'!E15,Poles!$F:$F,0),3)&gt;0,INDEX(Poles!$A:$F,MATCH('Poles Results'!E15,Poles!$F:$F,0),3),""),"")</f>
        <v/>
      </c>
      <c r="D15" s="85" t="str">
        <f>IFERROR(IF(AND(SMALL(Poles!F:F,K15)&gt;1000,SMALL(Poles!F:F,K15)&lt;3000),"nt",IF(SMALL(Poles!F:F,K15)&gt;3000,"",SMALL(Poles!F:F,K15))),"")</f>
        <v/>
      </c>
      <c r="E15" s="115" t="str">
        <f>IF(D15="nt",IFERROR(SMALL(Poles!F:F,K15),""),IF(D15&gt;3000,"",IFERROR(SMALL(Poles!F:F,K15),"")))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IFERROR(IF(INDEX(Poles!$A:$F,MATCH('Poles Results'!$E16,Poles!$F:$F,0),1)&gt;0,INDEX(Poles!$A:$F,MATCH('Poles Results'!$E16,Poles!$F:$F,0),1),""),"")</f>
        <v/>
      </c>
      <c r="B16" s="84" t="str">
        <f>IFERROR(IF(INDEX(Poles!$A:$F,MATCH('Poles Results'!$E16,Poles!$F:$F,0),2)&gt;0,INDEX(Poles!$A:$F,MATCH('Poles Results'!$E16,Poles!$F:$F,0),2),""),"")</f>
        <v/>
      </c>
      <c r="C16" s="84" t="str">
        <f>IFERROR(IF(INDEX(Poles!$A:$F,MATCH('Poles Results'!E16,Poles!$F:$F,0),3)&gt;0,INDEX(Poles!$A:$F,MATCH('Poles Results'!E16,Poles!$F:$F,0),3),""),"")</f>
        <v/>
      </c>
      <c r="D16" s="85" t="str">
        <f>IFERROR(IF(AND(SMALL(Poles!F:F,K16)&gt;1000,SMALL(Poles!F:F,K16)&lt;3000),"nt",IF(SMALL(Poles!F:F,K16)&gt;3000,"",SMALL(Poles!F:F,K16))),"")</f>
        <v/>
      </c>
      <c r="E16" s="115" t="str">
        <f>IF(D16="nt",IFERROR(SMALL(Poles!F:F,K16),""),IF(D16&gt;3000,"",IFERROR(SMALL(Poles!F:F,K16),"")))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IFERROR(IF(INDEX(Poles!$A:$F,MATCH('Poles Results'!$E17,Poles!$F:$F,0),1)&gt;0,INDEX(Poles!$A:$F,MATCH('Poles Results'!$E17,Poles!$F:$F,0),1),""),"")</f>
        <v/>
      </c>
      <c r="B17" s="84" t="str">
        <f>IFERROR(IF(INDEX(Poles!$A:$F,MATCH('Poles Results'!$E17,Poles!$F:$F,0),2)&gt;0,INDEX(Poles!$A:$F,MATCH('Poles Results'!$E17,Poles!$F:$F,0),2),""),"")</f>
        <v/>
      </c>
      <c r="C17" s="84" t="str">
        <f>IFERROR(IF(INDEX(Poles!$A:$F,MATCH('Poles Results'!E17,Poles!$F:$F,0),3)&gt;0,INDEX(Poles!$A:$F,MATCH('Poles Results'!E17,Poles!$F:$F,0),3),""),"")</f>
        <v/>
      </c>
      <c r="D17" s="85" t="str">
        <f>IFERROR(IF(AND(SMALL(Poles!F:F,K17)&gt;1000,SMALL(Poles!F:F,K17)&lt;3000),"nt",IF(SMALL(Poles!F:F,K17)&gt;3000,"",SMALL(Poles!F:F,K17))),"")</f>
        <v/>
      </c>
      <c r="E17" s="115" t="str">
        <f>IF(D17="nt",IFERROR(SMALL(Poles!F:F,K17),""),IF(D17&gt;3000,"",IFERROR(SMALL(Poles!F:F,K17),"")))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IFERROR(IF(INDEX(Poles!$A:$F,MATCH('Poles Results'!$E18,Poles!$F:$F,0),1)&gt;0,INDEX(Poles!$A:$F,MATCH('Poles Results'!$E18,Poles!$F:$F,0),1),""),"")</f>
        <v/>
      </c>
      <c r="B18" s="84" t="str">
        <f>IFERROR(IF(INDEX(Poles!$A:$F,MATCH('Poles Results'!$E18,Poles!$F:$F,0),2)&gt;0,INDEX(Poles!$A:$F,MATCH('Poles Results'!$E18,Poles!$F:$F,0),2),""),"")</f>
        <v/>
      </c>
      <c r="C18" s="84" t="str">
        <f>IFERROR(IF(INDEX(Poles!$A:$F,MATCH('Poles Results'!E18,Poles!$F:$F,0),3)&gt;0,INDEX(Poles!$A:$F,MATCH('Poles Results'!E18,Poles!$F:$F,0),3),""),"")</f>
        <v/>
      </c>
      <c r="D18" s="85" t="str">
        <f>IFERROR(IF(AND(SMALL(Poles!F:F,K18)&gt;1000,SMALL(Poles!F:F,K18)&lt;3000),"nt",IF(SMALL(Poles!F:F,K18)&gt;3000,"",SMALL(Poles!F:F,K18))),"")</f>
        <v/>
      </c>
      <c r="E18" s="115" t="str">
        <f>IF(D18="nt",IFERROR(SMALL(Poles!F:F,K18),""),IF(D18&gt;3000,"",IFERROR(SMALL(Poles!F:F,K18),"")))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IFERROR(IF(INDEX(Poles!$A:$F,MATCH('Poles Results'!$E19,Poles!$F:$F,0),1)&gt;0,INDEX(Poles!$A:$F,MATCH('Poles Results'!$E19,Poles!$F:$F,0),1),""),"")</f>
        <v/>
      </c>
      <c r="B19" s="84" t="str">
        <f>IFERROR(IF(INDEX(Poles!$A:$F,MATCH('Poles Results'!$E19,Poles!$F:$F,0),2)&gt;0,INDEX(Poles!$A:$F,MATCH('Poles Results'!$E19,Poles!$F:$F,0),2),""),"")</f>
        <v/>
      </c>
      <c r="C19" s="84" t="str">
        <f>IFERROR(IF(INDEX(Poles!$A:$F,MATCH('Poles Results'!E19,Poles!$F:$F,0),3)&gt;0,INDEX(Poles!$A:$F,MATCH('Poles Results'!E19,Poles!$F:$F,0),3),""),"")</f>
        <v/>
      </c>
      <c r="D19" s="85" t="str">
        <f>IFERROR(IF(AND(SMALL(Poles!F:F,K19)&gt;1000,SMALL(Poles!F:F,K19)&lt;3000),"nt",IF(SMALL(Poles!F:F,K19)&gt;3000,"",SMALL(Poles!F:F,K19))),"")</f>
        <v/>
      </c>
      <c r="E19" s="115" t="str">
        <f>IF(D19="nt",IFERROR(SMALL(Poles!F:F,K19),""),IF(D19&gt;3000,"",IFERROR(SMALL(Poles!F:F,K19),"")))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IFERROR(IF(INDEX(Poles!$A:$F,MATCH('Poles Results'!$E20,Poles!$F:$F,0),1)&gt;0,INDEX(Poles!$A:$F,MATCH('Poles Results'!$E20,Poles!$F:$F,0),1),""),"")</f>
        <v/>
      </c>
      <c r="B20" s="84" t="str">
        <f>IFERROR(IF(INDEX(Poles!$A:$F,MATCH('Poles Results'!$E20,Poles!$F:$F,0),2)&gt;0,INDEX(Poles!$A:$F,MATCH('Poles Results'!$E20,Poles!$F:$F,0),2),""),"")</f>
        <v/>
      </c>
      <c r="C20" s="84" t="str">
        <f>IFERROR(IF(INDEX(Poles!$A:$F,MATCH('Poles Results'!E20,Poles!$F:$F,0),3)&gt;0,INDEX(Poles!$A:$F,MATCH('Poles Results'!E20,Poles!$F:$F,0),3),""),"")</f>
        <v/>
      </c>
      <c r="D20" s="85" t="str">
        <f>IFERROR(IF(AND(SMALL(Poles!F:F,K20)&gt;1000,SMALL(Poles!F:F,K20)&lt;3000),"nt",IF(SMALL(Poles!F:F,K20)&gt;3000,"",SMALL(Poles!F:F,K20))),"")</f>
        <v/>
      </c>
      <c r="E20" s="115" t="str">
        <f>IF(D20="nt",IFERROR(SMALL(Poles!F:F,K20),""),IF(D20&gt;3000,"",IFERROR(SMALL(Poles!F:F,K20),"")))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IFERROR(IF(INDEX(Poles!$A:$F,MATCH('Poles Results'!$E21,Poles!$F:$F,0),1)&gt;0,INDEX(Poles!$A:$F,MATCH('Poles Results'!$E21,Poles!$F:$F,0),1),""),"")</f>
        <v/>
      </c>
      <c r="B21" s="84" t="str">
        <f>IFERROR(IF(INDEX(Poles!$A:$F,MATCH('Poles Results'!$E21,Poles!$F:$F,0),2)&gt;0,INDEX(Poles!$A:$F,MATCH('Poles Results'!$E21,Poles!$F:$F,0),2),""),"")</f>
        <v/>
      </c>
      <c r="C21" s="84" t="str">
        <f>IFERROR(IF(INDEX(Poles!$A:$F,MATCH('Poles Results'!E21,Poles!$F:$F,0),3)&gt;0,INDEX(Poles!$A:$F,MATCH('Poles Results'!E21,Poles!$F:$F,0),3),""),"")</f>
        <v/>
      </c>
      <c r="D21" s="85" t="str">
        <f>IFERROR(IF(AND(SMALL(Poles!F:F,K21)&gt;1000,SMALL(Poles!F:F,K21)&lt;3000),"nt",IF(SMALL(Poles!F:F,K21)&gt;3000,"",SMALL(Poles!F:F,K21))),"")</f>
        <v/>
      </c>
      <c r="E21" s="115" t="str">
        <f>IF(D21="nt",IFERROR(SMALL(Poles!F:F,K21),""),IF(D21&gt;3000,"",IFERROR(SMALL(Poles!F:F,K21),"")))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IFERROR(IF(INDEX(Poles!$A:$F,MATCH('Poles Results'!$E22,Poles!$F:$F,0),1)&gt;0,INDEX(Poles!$A:$F,MATCH('Poles Results'!$E22,Poles!$F:$F,0),1),""),"")</f>
        <v/>
      </c>
      <c r="B22" s="84" t="str">
        <f>IFERROR(IF(INDEX(Poles!$A:$F,MATCH('Poles Results'!$E22,Poles!$F:$F,0),2)&gt;0,INDEX(Poles!$A:$F,MATCH('Poles Results'!$E22,Poles!$F:$F,0),2),""),"")</f>
        <v/>
      </c>
      <c r="C22" s="84" t="str">
        <f>IFERROR(IF(INDEX(Poles!$A:$F,MATCH('Poles Results'!E22,Poles!$F:$F,0),3)&gt;0,INDEX(Poles!$A:$F,MATCH('Poles Results'!E22,Poles!$F:$F,0),3),""),"")</f>
        <v/>
      </c>
      <c r="D22" s="85" t="str">
        <f>IFERROR(IF(AND(SMALL(Poles!F:F,K22)&gt;1000,SMALL(Poles!F:F,K22)&lt;3000),"nt",IF(SMALL(Poles!F:F,K22)&gt;3000,"",SMALL(Poles!F:F,K22))),"")</f>
        <v/>
      </c>
      <c r="E22" s="115" t="str">
        <f>IF(D22="nt",IFERROR(SMALL(Poles!F:F,K22),""),IF(D22&gt;3000,"",IFERROR(SMALL(Poles!F:F,K22),"")))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IFERROR(IF(INDEX(Poles!$A:$F,MATCH('Poles Results'!$E23,Poles!$F:$F,0),1)&gt;0,INDEX(Poles!$A:$F,MATCH('Poles Results'!$E23,Poles!$F:$F,0),1),""),"")</f>
        <v/>
      </c>
      <c r="B23" s="84" t="str">
        <f>IFERROR(IF(INDEX(Poles!$A:$F,MATCH('Poles Results'!$E23,Poles!$F:$F,0),2)&gt;0,INDEX(Poles!$A:$F,MATCH('Poles Results'!$E23,Poles!$F:$F,0),2),""),"")</f>
        <v/>
      </c>
      <c r="C23" s="84" t="str">
        <f>IFERROR(IF(INDEX(Poles!$A:$F,MATCH('Poles Results'!E23,Poles!$F:$F,0),3)&gt;0,INDEX(Poles!$A:$F,MATCH('Poles Results'!E23,Poles!$F:$F,0),3),""),"")</f>
        <v/>
      </c>
      <c r="D23" s="85" t="str">
        <f>IFERROR(IF(AND(SMALL(Poles!F:F,K23)&gt;1000,SMALL(Poles!F:F,K23)&lt;3000),"nt",IF(SMALL(Poles!F:F,K23)&gt;3000,"",SMALL(Poles!F:F,K23))),"")</f>
        <v/>
      </c>
      <c r="E23" s="115" t="str">
        <f>IF(D23="nt",IFERROR(SMALL(Poles!F:F,K23),""),IF(D23&gt;3000,"",IFERROR(SMALL(Poles!F:F,K23),"")))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IFERROR(IF(INDEX(Poles!$A:$F,MATCH('Poles Results'!$E24,Poles!$F:$F,0),1)&gt;0,INDEX(Poles!$A:$F,MATCH('Poles Results'!$E24,Poles!$F:$F,0),1),""),"")</f>
        <v/>
      </c>
      <c r="B24" s="84" t="str">
        <f>IFERROR(IF(INDEX(Poles!$A:$F,MATCH('Poles Results'!$E24,Poles!$F:$F,0),2)&gt;0,INDEX(Poles!$A:$F,MATCH('Poles Results'!$E24,Poles!$F:$F,0),2),""),"")</f>
        <v/>
      </c>
      <c r="C24" s="84" t="str">
        <f>IFERROR(IF(INDEX(Poles!$A:$F,MATCH('Poles Results'!E24,Poles!$F:$F,0),3)&gt;0,INDEX(Poles!$A:$F,MATCH('Poles Results'!E24,Poles!$F:$F,0),3),""),"")</f>
        <v/>
      </c>
      <c r="D24" s="85" t="str">
        <f>IFERROR(IF(AND(SMALL(Poles!F:F,K24)&gt;1000,SMALL(Poles!F:F,K24)&lt;3000),"nt",IF(SMALL(Poles!F:F,K24)&gt;3000,"",SMALL(Poles!F:F,K24))),"")</f>
        <v/>
      </c>
      <c r="E24" s="115" t="str">
        <f>IF(D24="nt",IFERROR(SMALL(Poles!F:F,K24),""),IF(D24&gt;3000,"",IFERROR(SMALL(Poles!F:F,K24),"")))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IFERROR(IF(INDEX(Poles!$A:$F,MATCH('Poles Results'!$E25,Poles!$F:$F,0),1)&gt;0,INDEX(Poles!$A:$F,MATCH('Poles Results'!$E25,Poles!$F:$F,0),1),""),"")</f>
        <v/>
      </c>
      <c r="B25" s="84" t="str">
        <f>IFERROR(IF(INDEX(Poles!$A:$F,MATCH('Poles Results'!$E25,Poles!$F:$F,0),2)&gt;0,INDEX(Poles!$A:$F,MATCH('Poles Results'!$E25,Poles!$F:$F,0),2),""),"")</f>
        <v/>
      </c>
      <c r="C25" s="84" t="str">
        <f>IFERROR(IF(INDEX(Poles!$A:$F,MATCH('Poles Results'!E25,Poles!$F:$F,0),3)&gt;0,INDEX(Poles!$A:$F,MATCH('Poles Results'!E25,Poles!$F:$F,0),3),""),"")</f>
        <v/>
      </c>
      <c r="D25" s="85" t="str">
        <f>IFERROR(IF(AND(SMALL(Poles!F:F,K25)&gt;1000,SMALL(Poles!F:F,K25)&lt;3000),"nt",IF(SMALL(Poles!F:F,K25)&gt;3000,"",SMALL(Poles!F:F,K25))),"")</f>
        <v/>
      </c>
      <c r="E25" s="115" t="str">
        <f>IF(D25="nt",IFERROR(SMALL(Poles!F:F,K25),""),IF(D25&gt;3000,"",IFERROR(SMALL(Poles!F:F,K25),"")))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IFERROR(IF(INDEX(Poles!$A:$F,MATCH('Poles Results'!$E26,Poles!$F:$F,0),1)&gt;0,INDEX(Poles!$A:$F,MATCH('Poles Results'!$E26,Poles!$F:$F,0),1),""),"")</f>
        <v/>
      </c>
      <c r="B26" s="84" t="str">
        <f>IFERROR(IF(INDEX(Poles!$A:$F,MATCH('Poles Results'!$E26,Poles!$F:$F,0),2)&gt;0,INDEX(Poles!$A:$F,MATCH('Poles Results'!$E26,Poles!$F:$F,0),2),""),"")</f>
        <v/>
      </c>
      <c r="C26" s="84" t="str">
        <f>IFERROR(IF(INDEX(Poles!$A:$F,MATCH('Poles Results'!E26,Poles!$F:$F,0),3)&gt;0,INDEX(Poles!$A:$F,MATCH('Poles Results'!E26,Poles!$F:$F,0),3),""),"")</f>
        <v/>
      </c>
      <c r="D26" s="85" t="str">
        <f>IFERROR(IF(AND(SMALL(Poles!F:F,K26)&gt;1000,SMALL(Poles!F:F,K26)&lt;3000),"nt",IF(SMALL(Poles!F:F,K26)&gt;3000,"",SMALL(Poles!F:F,K26))),"")</f>
        <v/>
      </c>
      <c r="E26" s="115" t="str">
        <f>IF(D26="nt",IFERROR(SMALL(Poles!F:F,K26),""),IF(D26&gt;3000,"",IFERROR(SMALL(Poles!F:F,K26),"")))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IFERROR(IF(INDEX(Poles!$A:$F,MATCH('Poles Results'!$E27,Poles!$F:$F,0),1)&gt;0,INDEX(Poles!$A:$F,MATCH('Poles Results'!$E27,Poles!$F:$F,0),1),""),"")</f>
        <v/>
      </c>
      <c r="B27" s="84" t="str">
        <f>IFERROR(IF(INDEX(Poles!$A:$F,MATCH('Poles Results'!$E27,Poles!$F:$F,0),2)&gt;0,INDEX(Poles!$A:$F,MATCH('Poles Results'!$E27,Poles!$F:$F,0),2),""),"")</f>
        <v/>
      </c>
      <c r="C27" s="84" t="str">
        <f>IFERROR(IF(INDEX(Poles!$A:$F,MATCH('Poles Results'!E27,Poles!$F:$F,0),3)&gt;0,INDEX(Poles!$A:$F,MATCH('Poles Results'!E27,Poles!$F:$F,0),3),""),"")</f>
        <v/>
      </c>
      <c r="D27" s="85" t="str">
        <f>IFERROR(IF(AND(SMALL(Poles!F:F,K27)&gt;1000,SMALL(Poles!F:F,K27)&lt;3000),"nt",IF(SMALL(Poles!F:F,K27)&gt;3000,"",SMALL(Poles!F:F,K27))),"")</f>
        <v/>
      </c>
      <c r="E27" s="115" t="str">
        <f>IF(D27="nt",IFERROR(SMALL(Poles!F:F,K27),""),IF(D27&gt;3000,"",IFERROR(SMALL(Poles!F:F,K27),"")))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IFERROR(IF(INDEX(Poles!$A:$F,MATCH('Poles Results'!$E28,Poles!$F:$F,0),1)&gt;0,INDEX(Poles!$A:$F,MATCH('Poles Results'!$E28,Poles!$F:$F,0),1),""),"")</f>
        <v/>
      </c>
      <c r="B28" s="84" t="str">
        <f>IFERROR(IF(INDEX(Poles!$A:$F,MATCH('Poles Results'!$E28,Poles!$F:$F,0),2)&gt;0,INDEX(Poles!$A:$F,MATCH('Poles Results'!$E28,Poles!$F:$F,0),2),""),"")</f>
        <v/>
      </c>
      <c r="C28" s="84" t="str">
        <f>IFERROR(IF(INDEX(Poles!$A:$F,MATCH('Poles Results'!E28,Poles!$F:$F,0),3)&gt;0,INDEX(Poles!$A:$F,MATCH('Poles Results'!E28,Poles!$F:$F,0),3),""),"")</f>
        <v/>
      </c>
      <c r="D28" s="85" t="str">
        <f>IFERROR(IF(AND(SMALL(Poles!F:F,K28)&gt;1000,SMALL(Poles!F:F,K28)&lt;3000),"nt",IF(SMALL(Poles!F:F,K28)&gt;3000,"",SMALL(Poles!F:F,K28))),"")</f>
        <v/>
      </c>
      <c r="E28" s="115" t="str">
        <f>IF(D28="nt",IFERROR(SMALL(Poles!F:F,K28),""),IF(D28&gt;3000,"",IFERROR(SMALL(Poles!F:F,K28),"")))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IFERROR(IF(INDEX(Poles!$A:$F,MATCH('Poles Results'!$E29,Poles!$F:$F,0),1)&gt;0,INDEX(Poles!$A:$F,MATCH('Poles Results'!$E29,Poles!$F:$F,0),1),""),"")</f>
        <v/>
      </c>
      <c r="B29" s="84" t="str">
        <f>IFERROR(IF(INDEX(Poles!$A:$F,MATCH('Poles Results'!$E29,Poles!$F:$F,0),2)&gt;0,INDEX(Poles!$A:$F,MATCH('Poles Results'!$E29,Poles!$F:$F,0),2),""),"")</f>
        <v/>
      </c>
      <c r="C29" s="84" t="str">
        <f>IFERROR(IF(INDEX(Poles!$A:$F,MATCH('Poles Results'!E29,Poles!$F:$F,0),3)&gt;0,INDEX(Poles!$A:$F,MATCH('Poles Results'!E29,Poles!$F:$F,0),3),""),"")</f>
        <v/>
      </c>
      <c r="D29" s="85" t="str">
        <f>IFERROR(IF(AND(SMALL(Poles!F:F,K29)&gt;1000,SMALL(Poles!F:F,K29)&lt;3000),"nt",IF(SMALL(Poles!F:F,K29)&gt;3000,"",SMALL(Poles!F:F,K29))),"")</f>
        <v/>
      </c>
      <c r="E29" s="115" t="str">
        <f>IF(D29="nt",IFERROR(SMALL(Poles!F:F,K29),""),IF(D29&gt;3000,"",IFERROR(SMALL(Poles!F:F,K29),"")))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IFERROR(IF(INDEX(Poles!$A:$F,MATCH('Poles Results'!$E30,Poles!$F:$F,0),1)&gt;0,INDEX(Poles!$A:$F,MATCH('Poles Results'!$E30,Poles!$F:$F,0),1),""),"")</f>
        <v/>
      </c>
      <c r="B30" s="84" t="str">
        <f>IFERROR(IF(INDEX(Poles!$A:$F,MATCH('Poles Results'!$E30,Poles!$F:$F,0),2)&gt;0,INDEX(Poles!$A:$F,MATCH('Poles Results'!$E30,Poles!$F:$F,0),2),""),"")</f>
        <v/>
      </c>
      <c r="C30" s="84" t="str">
        <f>IFERROR(IF(INDEX(Poles!$A:$F,MATCH('Poles Results'!E30,Poles!$F:$F,0),3)&gt;0,INDEX(Poles!$A:$F,MATCH('Poles Results'!E30,Poles!$F:$F,0),3),""),"")</f>
        <v/>
      </c>
      <c r="D30" s="85" t="str">
        <f>IFERROR(IF(AND(SMALL(Poles!F:F,K30)&gt;1000,SMALL(Poles!F:F,K30)&lt;3000),"nt",IF(SMALL(Poles!F:F,K30)&gt;3000,"",SMALL(Poles!F:F,K30))),"")</f>
        <v/>
      </c>
      <c r="E30" s="115" t="str">
        <f>IF(D30="nt",IFERROR(SMALL(Poles!F:F,K30),""),IF(D30&gt;3000,"",IFERROR(SMALL(Poles!F:F,K30),"")))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IFERROR(IF(INDEX(Poles!$A:$F,MATCH('Poles Results'!$E31,Poles!$F:$F,0),1)&gt;0,INDEX(Poles!$A:$F,MATCH('Poles Results'!$E31,Poles!$F:$F,0),1),""),"")</f>
        <v/>
      </c>
      <c r="B31" s="84" t="str">
        <f>IFERROR(IF(INDEX(Poles!$A:$F,MATCH('Poles Results'!$E31,Poles!$F:$F,0),2)&gt;0,INDEX(Poles!$A:$F,MATCH('Poles Results'!$E31,Poles!$F:$F,0),2),""),"")</f>
        <v/>
      </c>
      <c r="C31" s="84" t="str">
        <f>IFERROR(IF(INDEX(Poles!$A:$F,MATCH('Poles Results'!E31,Poles!$F:$F,0),3)&gt;0,INDEX(Poles!$A:$F,MATCH('Poles Results'!E31,Poles!$F:$F,0),3),""),"")</f>
        <v/>
      </c>
      <c r="D31" s="85" t="str">
        <f>IFERROR(IF(AND(SMALL(Poles!F:F,K31)&gt;1000,SMALL(Poles!F:F,K31)&lt;3000),"nt",IF(SMALL(Poles!F:F,K31)&gt;3000,"",SMALL(Poles!F:F,K31))),"")</f>
        <v/>
      </c>
      <c r="E31" s="115" t="str">
        <f>IF(D31="nt",IFERROR(SMALL(Poles!F:F,K31),""),IF(D31&gt;3000,"",IFERROR(SMALL(Poles!F:F,K31),"")))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IFERROR(IF(INDEX(Poles!$A:$F,MATCH('Poles Results'!$E32,Poles!$F:$F,0),1)&gt;0,INDEX(Poles!$A:$F,MATCH('Poles Results'!$E32,Poles!$F:$F,0),1),""),"")</f>
        <v/>
      </c>
      <c r="B32" s="84" t="str">
        <f>IFERROR(IF(INDEX(Poles!$A:$F,MATCH('Poles Results'!$E32,Poles!$F:$F,0),2)&gt;0,INDEX(Poles!$A:$F,MATCH('Poles Results'!$E32,Poles!$F:$F,0),2),""),"")</f>
        <v/>
      </c>
      <c r="C32" s="84" t="str">
        <f>IFERROR(IF(INDEX(Poles!$A:$F,MATCH('Poles Results'!E32,Poles!$F:$F,0),3)&gt;0,INDEX(Poles!$A:$F,MATCH('Poles Results'!E32,Poles!$F:$F,0),3),""),"")</f>
        <v/>
      </c>
      <c r="D32" s="85" t="str">
        <f>IFERROR(IF(AND(SMALL(Poles!F:F,K32)&gt;1000,SMALL(Poles!F:F,K32)&lt;3000),"nt",IF(SMALL(Poles!F:F,K32)&gt;3000,"",SMALL(Poles!F:F,K32))),"")</f>
        <v/>
      </c>
      <c r="E32" s="115" t="str">
        <f>IF(D32="nt",IFERROR(SMALL(Poles!F:F,K32),""),IF(D32&gt;3000,"",IFERROR(SMALL(Poles!F:F,K32),"")))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IFERROR(IF(INDEX(Poles!$A:$F,MATCH('Poles Results'!$E33,Poles!$F:$F,0),1)&gt;0,INDEX(Poles!$A:$F,MATCH('Poles Results'!$E33,Poles!$F:$F,0),1),""),"")</f>
        <v/>
      </c>
      <c r="B33" s="84" t="str">
        <f>IFERROR(IF(INDEX(Poles!$A:$F,MATCH('Poles Results'!$E33,Poles!$F:$F,0),2)&gt;0,INDEX(Poles!$A:$F,MATCH('Poles Results'!$E33,Poles!$F:$F,0),2),""),"")</f>
        <v/>
      </c>
      <c r="C33" s="84" t="str">
        <f>IFERROR(IF(INDEX(Poles!$A:$F,MATCH('Poles Results'!E33,Poles!$F:$F,0),3)&gt;0,INDEX(Poles!$A:$F,MATCH('Poles Results'!E33,Poles!$F:$F,0),3),""),"")</f>
        <v/>
      </c>
      <c r="D33" s="85" t="str">
        <f>IFERROR(IF(AND(SMALL(Poles!F:F,K33)&gt;1000,SMALL(Poles!F:F,K33)&lt;3000),"nt",IF(SMALL(Poles!F:F,K33)&gt;3000,"",SMALL(Poles!F:F,K33))),"")</f>
        <v/>
      </c>
      <c r="E33" s="115" t="str">
        <f>IF(D33="nt",IFERROR(SMALL(Poles!F:F,K33),""),IF(D33&gt;3000,"",IFERROR(SMALL(Poles!F:F,K33),"")))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IFERROR(IF(INDEX(Poles!$A:$F,MATCH('Poles Results'!$E34,Poles!$F:$F,0),1)&gt;0,INDEX(Poles!$A:$F,MATCH('Poles Results'!$E34,Poles!$F:$F,0),1),""),"")</f>
        <v/>
      </c>
      <c r="B34" s="84" t="str">
        <f>IFERROR(IF(INDEX(Poles!$A:$F,MATCH('Poles Results'!$E34,Poles!$F:$F,0),2)&gt;0,INDEX(Poles!$A:$F,MATCH('Poles Results'!$E34,Poles!$F:$F,0),2),""),"")</f>
        <v/>
      </c>
      <c r="C34" s="84" t="str">
        <f>IFERROR(IF(INDEX(Poles!$A:$F,MATCH('Poles Results'!E34,Poles!$F:$F,0),3)&gt;0,INDEX(Poles!$A:$F,MATCH('Poles Results'!E34,Poles!$F:$F,0),3),""),"")</f>
        <v/>
      </c>
      <c r="D34" s="85" t="str">
        <f>IFERROR(IF(AND(SMALL(Poles!F:F,K34)&gt;1000,SMALL(Poles!F:F,K34)&lt;3000),"nt",IF(SMALL(Poles!F:F,K34)&gt;3000,"",SMALL(Poles!F:F,K34))),"")</f>
        <v/>
      </c>
      <c r="E34" s="115" t="str">
        <f>IF(D34="nt",IFERROR(SMALL(Poles!F:F,K34),""),IF(D34&gt;3000,"",IFERROR(SMALL(Poles!F:F,K34),"")))</f>
        <v/>
      </c>
      <c r="F34" s="86" t="str">
        <f t="shared" ref="F34:F51" si="2">IFERROR(VLOOKUP(D34,$H$3:$I$5,2,TRUE),"")</f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IFERROR(IF(INDEX(Poles!$A:$F,MATCH('Poles Results'!$E35,Poles!$F:$F,0),1)&gt;0,INDEX(Poles!$A:$F,MATCH('Poles Results'!$E35,Poles!$F:$F,0),1),""),"")</f>
        <v/>
      </c>
      <c r="B35" s="84" t="str">
        <f>IFERROR(IF(INDEX(Poles!$A:$F,MATCH('Poles Results'!$E35,Poles!$F:$F,0),2)&gt;0,INDEX(Poles!$A:$F,MATCH('Poles Results'!$E35,Poles!$F:$F,0),2),""),"")</f>
        <v/>
      </c>
      <c r="C35" s="84" t="str">
        <f>IFERROR(IF(INDEX(Poles!$A:$F,MATCH('Poles Results'!E35,Poles!$F:$F,0),3)&gt;0,INDEX(Poles!$A:$F,MATCH('Poles Results'!E35,Poles!$F:$F,0),3),""),"")</f>
        <v/>
      </c>
      <c r="D35" s="85" t="str">
        <f>IFERROR(IF(AND(SMALL(Poles!F:F,K35)&gt;1000,SMALL(Poles!F:F,K35)&lt;3000),"nt",IF(SMALL(Poles!F:F,K35)&gt;3000,"",SMALL(Poles!F:F,K35))),"")</f>
        <v/>
      </c>
      <c r="E35" s="115" t="str">
        <f>IF(D35="nt",IFERROR(SMALL(Poles!F:F,K35),""),IF(D35&gt;3000,"",IFERROR(SMALL(Poles!F:F,K35),"")))</f>
        <v/>
      </c>
      <c r="F35" s="86" t="str">
        <f t="shared" si="2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IFERROR(IF(INDEX(Poles!$A:$F,MATCH('Poles Results'!$E36,Poles!$F:$F,0),1)&gt;0,INDEX(Poles!$A:$F,MATCH('Poles Results'!$E36,Poles!$F:$F,0),1),""),"")</f>
        <v/>
      </c>
      <c r="B36" s="84" t="str">
        <f>IFERROR(IF(INDEX(Poles!$A:$F,MATCH('Poles Results'!$E36,Poles!$F:$F,0),2)&gt;0,INDEX(Poles!$A:$F,MATCH('Poles Results'!$E36,Poles!$F:$F,0),2),""),"")</f>
        <v/>
      </c>
      <c r="C36" s="84" t="str">
        <f>IFERROR(IF(INDEX(Poles!$A:$F,MATCH('Poles Results'!E36,Poles!$F:$F,0),3)&gt;0,INDEX(Poles!$A:$F,MATCH('Poles Results'!E36,Poles!$F:$F,0),3),""),"")</f>
        <v/>
      </c>
      <c r="D36" s="85" t="str">
        <f>IFERROR(IF(AND(SMALL(Poles!F:F,K36)&gt;1000,SMALL(Poles!F:F,K36)&lt;3000),"nt",IF(SMALL(Poles!F:F,K36)&gt;3000,"",SMALL(Poles!F:F,K36))),"")</f>
        <v/>
      </c>
      <c r="E36" s="115" t="str">
        <f>IF(D36="nt",IFERROR(SMALL(Poles!F:F,K36),""),IF(D36&gt;3000,"",IFERROR(SMALL(Poles!F:F,K36),"")))</f>
        <v/>
      </c>
      <c r="F36" s="86" t="str">
        <f t="shared" si="2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IFERROR(IF(INDEX(Poles!$A:$F,MATCH('Poles Results'!$E37,Poles!$F:$F,0),1)&gt;0,INDEX(Poles!$A:$F,MATCH('Poles Results'!$E37,Poles!$F:$F,0),1),""),"")</f>
        <v/>
      </c>
      <c r="B37" s="84" t="str">
        <f>IFERROR(IF(INDEX(Poles!$A:$F,MATCH('Poles Results'!$E37,Poles!$F:$F,0),2)&gt;0,INDEX(Poles!$A:$F,MATCH('Poles Results'!$E37,Poles!$F:$F,0),2),""),"")</f>
        <v/>
      </c>
      <c r="C37" s="84" t="str">
        <f>IFERROR(IF(INDEX(Poles!$A:$F,MATCH('Poles Results'!E37,Poles!$F:$F,0),3)&gt;0,INDEX(Poles!$A:$F,MATCH('Poles Results'!E37,Poles!$F:$F,0),3),""),"")</f>
        <v/>
      </c>
      <c r="D37" s="85" t="str">
        <f>IFERROR(IF(AND(SMALL(Poles!F:F,K37)&gt;1000,SMALL(Poles!F:F,K37)&lt;3000),"nt",IF(SMALL(Poles!F:F,K37)&gt;3000,"",SMALL(Poles!F:F,K37))),"")</f>
        <v/>
      </c>
      <c r="E37" s="115" t="str">
        <f>IF(D37="nt",IFERROR(SMALL(Poles!F:F,K37),""),IF(D37&gt;3000,"",IFERROR(SMALL(Poles!F:F,K37),"")))</f>
        <v/>
      </c>
      <c r="F37" s="86" t="str">
        <f t="shared" si="2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IFERROR(IF(INDEX(Poles!$A:$F,MATCH('Poles Results'!$E38,Poles!$F:$F,0),1)&gt;0,INDEX(Poles!$A:$F,MATCH('Poles Results'!$E38,Poles!$F:$F,0),1),""),"")</f>
        <v/>
      </c>
      <c r="B38" s="84" t="str">
        <f>IFERROR(IF(INDEX(Poles!$A:$F,MATCH('Poles Results'!$E38,Poles!$F:$F,0),2)&gt;0,INDEX(Poles!$A:$F,MATCH('Poles Results'!$E38,Poles!$F:$F,0),2),""),"")</f>
        <v/>
      </c>
      <c r="C38" s="84" t="str">
        <f>IFERROR(IF(INDEX(Poles!$A:$F,MATCH('Poles Results'!E38,Poles!$F:$F,0),3)&gt;0,INDEX(Poles!$A:$F,MATCH('Poles Results'!E38,Poles!$F:$F,0),3),""),"")</f>
        <v/>
      </c>
      <c r="D38" s="85" t="str">
        <f>IFERROR(IF(AND(SMALL(Poles!F:F,K38)&gt;1000,SMALL(Poles!F:F,K38)&lt;3000),"nt",IF(SMALL(Poles!F:F,K38)&gt;3000,"",SMALL(Poles!F:F,K38))),"")</f>
        <v/>
      </c>
      <c r="E38" s="115" t="str">
        <f>IF(D38="nt",IFERROR(SMALL(Poles!F:F,K38),""),IF(D38&gt;3000,"",IFERROR(SMALL(Poles!F:F,K38),"")))</f>
        <v/>
      </c>
      <c r="F38" s="86" t="str">
        <f t="shared" si="2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IFERROR(IF(INDEX(Poles!$A:$F,MATCH('Poles Results'!$E39,Poles!$F:$F,0),1)&gt;0,INDEX(Poles!$A:$F,MATCH('Poles Results'!$E39,Poles!$F:$F,0),1),""),"")</f>
        <v/>
      </c>
      <c r="B39" s="84" t="str">
        <f>IFERROR(IF(INDEX(Poles!$A:$F,MATCH('Poles Results'!$E39,Poles!$F:$F,0),2)&gt;0,INDEX(Poles!$A:$F,MATCH('Poles Results'!$E39,Poles!$F:$F,0),2),""),"")</f>
        <v/>
      </c>
      <c r="C39" s="84" t="str">
        <f>IFERROR(IF(INDEX(Poles!$A:$F,MATCH('Poles Results'!E39,Poles!$F:$F,0),3)&gt;0,INDEX(Poles!$A:$F,MATCH('Poles Results'!E39,Poles!$F:$F,0),3),""),"")</f>
        <v/>
      </c>
      <c r="D39" s="85" t="str">
        <f>IFERROR(IF(AND(SMALL(Poles!F:F,K39)&gt;1000,SMALL(Poles!F:F,K39)&lt;3000),"nt",IF(SMALL(Poles!F:F,K39)&gt;3000,"",SMALL(Poles!F:F,K39))),"")</f>
        <v/>
      </c>
      <c r="E39" s="115" t="str">
        <f>IF(D39="nt",IFERROR(SMALL(Poles!F:F,K39),""),IF(D39&gt;3000,"",IFERROR(SMALL(Poles!F:F,K39),"")))</f>
        <v/>
      </c>
      <c r="F39" s="86" t="str">
        <f t="shared" si="2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IFERROR(IF(INDEX(Poles!$A:$F,MATCH('Poles Results'!$E40,Poles!$F:$F,0),1)&gt;0,INDEX(Poles!$A:$F,MATCH('Poles Results'!$E40,Poles!$F:$F,0),1),""),"")</f>
        <v/>
      </c>
      <c r="B40" s="84" t="str">
        <f>IFERROR(IF(INDEX(Poles!$A:$F,MATCH('Poles Results'!$E40,Poles!$F:$F,0),2)&gt;0,INDEX(Poles!$A:$F,MATCH('Poles Results'!$E40,Poles!$F:$F,0),2),""),"")</f>
        <v/>
      </c>
      <c r="C40" s="84" t="str">
        <f>IFERROR(IF(INDEX(Poles!$A:$F,MATCH('Poles Results'!E40,Poles!$F:$F,0),3)&gt;0,INDEX(Poles!$A:$F,MATCH('Poles Results'!E40,Poles!$F:$F,0),3),""),"")</f>
        <v/>
      </c>
      <c r="D40" s="85" t="str">
        <f>IFERROR(IF(AND(SMALL(Poles!F:F,K40)&gt;1000,SMALL(Poles!F:F,K40)&lt;3000),"nt",IF(SMALL(Poles!F:F,K40)&gt;3000,"",SMALL(Poles!F:F,K40))),"")</f>
        <v/>
      </c>
      <c r="E40" s="115" t="str">
        <f>IF(D40="nt",IFERROR(SMALL(Poles!F:F,K40),""),IF(D40&gt;3000,"",IFERROR(SMALL(Poles!F:F,K40),"")))</f>
        <v/>
      </c>
      <c r="F40" s="86" t="str">
        <f t="shared" si="2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IFERROR(IF(INDEX(Poles!$A:$F,MATCH('Poles Results'!$E41,Poles!$F:$F,0),1)&gt;0,INDEX(Poles!$A:$F,MATCH('Poles Results'!$E41,Poles!$F:$F,0),1),""),"")</f>
        <v/>
      </c>
      <c r="B41" s="84" t="str">
        <f>IFERROR(IF(INDEX(Poles!$A:$F,MATCH('Poles Results'!$E41,Poles!$F:$F,0),2)&gt;0,INDEX(Poles!$A:$F,MATCH('Poles Results'!$E41,Poles!$F:$F,0),2),""),"")</f>
        <v/>
      </c>
      <c r="C41" s="84" t="str">
        <f>IFERROR(IF(INDEX(Poles!$A:$F,MATCH('Poles Results'!E41,Poles!$F:$F,0),3)&gt;0,INDEX(Poles!$A:$F,MATCH('Poles Results'!E41,Poles!$F:$F,0),3),""),"")</f>
        <v/>
      </c>
      <c r="D41" s="85" t="str">
        <f>IFERROR(IF(AND(SMALL(Poles!F:F,K41)&gt;1000,SMALL(Poles!F:F,K41)&lt;3000),"nt",IF(SMALL(Poles!F:F,K41)&gt;3000,"",SMALL(Poles!F:F,K41))),"")</f>
        <v/>
      </c>
      <c r="E41" s="115" t="str">
        <f>IF(D41="nt",IFERROR(SMALL(Poles!F:F,K41),""),IF(D41&gt;3000,"",IFERROR(SMALL(Poles!F:F,K41),"")))</f>
        <v/>
      </c>
      <c r="F41" s="86" t="str">
        <f t="shared" si="2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IFERROR(IF(INDEX(Poles!$A:$F,MATCH('Poles Results'!$E42,Poles!$F:$F,0),1)&gt;0,INDEX(Poles!$A:$F,MATCH('Poles Results'!$E42,Poles!$F:$F,0),1),""),"")</f>
        <v/>
      </c>
      <c r="B42" s="84" t="str">
        <f>IFERROR(IF(INDEX(Poles!$A:$F,MATCH('Poles Results'!$E42,Poles!$F:$F,0),2)&gt;0,INDEX(Poles!$A:$F,MATCH('Poles Results'!$E42,Poles!$F:$F,0),2),""),"")</f>
        <v/>
      </c>
      <c r="C42" s="84" t="str">
        <f>IFERROR(IF(INDEX(Poles!$A:$F,MATCH('Poles Results'!E42,Poles!$F:$F,0),3)&gt;0,INDEX(Poles!$A:$F,MATCH('Poles Results'!E42,Poles!$F:$F,0),3),""),"")</f>
        <v/>
      </c>
      <c r="D42" s="85" t="str">
        <f>IFERROR(IF(AND(SMALL(Poles!F:F,K42)&gt;1000,SMALL(Poles!F:F,K42)&lt;3000),"nt",IF(SMALL(Poles!F:F,K42)&gt;3000,"",SMALL(Poles!F:F,K42))),"")</f>
        <v/>
      </c>
      <c r="E42" s="115" t="str">
        <f>IF(D42="nt",IFERROR(SMALL(Poles!F:F,K42),""),IF(D42&gt;3000,"",IFERROR(SMALL(Poles!F:F,K42),"")))</f>
        <v/>
      </c>
      <c r="F42" s="86" t="str">
        <f t="shared" si="2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IFERROR(IF(INDEX(Poles!$A:$F,MATCH('Poles Results'!$E43,Poles!$F:$F,0),1)&gt;0,INDEX(Poles!$A:$F,MATCH('Poles Results'!$E43,Poles!$F:$F,0),1),""),"")</f>
        <v/>
      </c>
      <c r="B43" s="84" t="str">
        <f>IFERROR(IF(INDEX(Poles!$A:$F,MATCH('Poles Results'!$E43,Poles!$F:$F,0),2)&gt;0,INDEX(Poles!$A:$F,MATCH('Poles Results'!$E43,Poles!$F:$F,0),2),""),"")</f>
        <v/>
      </c>
      <c r="C43" s="84" t="str">
        <f>IFERROR(IF(INDEX(Poles!$A:$F,MATCH('Poles Results'!E43,Poles!$F:$F,0),3)&gt;0,INDEX(Poles!$A:$F,MATCH('Poles Results'!E43,Poles!$F:$F,0),3),""),"")</f>
        <v/>
      </c>
      <c r="D43" s="85" t="str">
        <f>IFERROR(IF(AND(SMALL(Poles!F:F,K43)&gt;1000,SMALL(Poles!F:F,K43)&lt;3000),"nt",IF(SMALL(Poles!F:F,K43)&gt;3000,"",SMALL(Poles!F:F,K43))),"")</f>
        <v/>
      </c>
      <c r="E43" s="115" t="str">
        <f>IF(D43="nt",IFERROR(SMALL(Poles!F:F,K43),""),IF(D43&gt;3000,"",IFERROR(SMALL(Poles!F:F,K43),"")))</f>
        <v/>
      </c>
      <c r="F43" s="86" t="str">
        <f t="shared" si="2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IFERROR(IF(INDEX(Poles!$A:$F,MATCH('Poles Results'!$E44,Poles!$F:$F,0),1)&gt;0,INDEX(Poles!$A:$F,MATCH('Poles Results'!$E44,Poles!$F:$F,0),1),""),"")</f>
        <v/>
      </c>
      <c r="B44" s="84" t="str">
        <f>IFERROR(IF(INDEX(Poles!$A:$F,MATCH('Poles Results'!$E44,Poles!$F:$F,0),2)&gt;0,INDEX(Poles!$A:$F,MATCH('Poles Results'!$E44,Poles!$F:$F,0),2),""),"")</f>
        <v/>
      </c>
      <c r="C44" s="84" t="str">
        <f>IFERROR(IF(INDEX(Poles!$A:$F,MATCH('Poles Results'!E44,Poles!$F:$F,0),3)&gt;0,INDEX(Poles!$A:$F,MATCH('Poles Results'!E44,Poles!$F:$F,0),3),""),"")</f>
        <v/>
      </c>
      <c r="D44" s="85" t="str">
        <f>IFERROR(IF(AND(SMALL(Poles!F:F,K44)&gt;1000,SMALL(Poles!F:F,K44)&lt;3000),"nt",IF(SMALL(Poles!F:F,K44)&gt;3000,"",SMALL(Poles!F:F,K44))),"")</f>
        <v/>
      </c>
      <c r="E44" s="115" t="str">
        <f>IF(D44="nt",IFERROR(SMALL(Poles!F:F,K44),""),IF(D44&gt;3000,"",IFERROR(SMALL(Poles!F:F,K44),"")))</f>
        <v/>
      </c>
      <c r="F44" s="86" t="str">
        <f t="shared" si="2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IFERROR(IF(INDEX(Poles!$A:$F,MATCH('Poles Results'!$E45,Poles!$F:$F,0),1)&gt;0,INDEX(Poles!$A:$F,MATCH('Poles Results'!$E45,Poles!$F:$F,0),1),""),"")</f>
        <v/>
      </c>
      <c r="B45" s="84" t="str">
        <f>IFERROR(IF(INDEX(Poles!$A:$F,MATCH('Poles Results'!$E45,Poles!$F:$F,0),2)&gt;0,INDEX(Poles!$A:$F,MATCH('Poles Results'!$E45,Poles!$F:$F,0),2),""),"")</f>
        <v/>
      </c>
      <c r="C45" s="84" t="str">
        <f>IFERROR(IF(INDEX(Poles!$A:$F,MATCH('Poles Results'!E45,Poles!$F:$F,0),3)&gt;0,INDEX(Poles!$A:$F,MATCH('Poles Results'!E45,Poles!$F:$F,0),3),""),"")</f>
        <v/>
      </c>
      <c r="D45" s="85" t="str">
        <f>IFERROR(IF(AND(SMALL(Poles!F:F,K45)&gt;1000,SMALL(Poles!F:F,K45)&lt;3000),"nt",IF(SMALL(Poles!F:F,K45)&gt;3000,"",SMALL(Poles!F:F,K45))),"")</f>
        <v/>
      </c>
      <c r="E45" s="115" t="str">
        <f>IF(D45="nt",IFERROR(SMALL(Poles!F:F,K45),""),IF(D45&gt;3000,"",IFERROR(SMALL(Poles!F:F,K45),"")))</f>
        <v/>
      </c>
      <c r="F45" s="86" t="str">
        <f t="shared" si="2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IFERROR(IF(INDEX(Poles!$A:$F,MATCH('Poles Results'!$E46,Poles!$F:$F,0),1)&gt;0,INDEX(Poles!$A:$F,MATCH('Poles Results'!$E46,Poles!$F:$F,0),1),""),"")</f>
        <v/>
      </c>
      <c r="B46" s="84" t="str">
        <f>IFERROR(IF(INDEX(Poles!$A:$F,MATCH('Poles Results'!$E46,Poles!$F:$F,0),2)&gt;0,INDEX(Poles!$A:$F,MATCH('Poles Results'!$E46,Poles!$F:$F,0),2),""),"")</f>
        <v/>
      </c>
      <c r="C46" s="84" t="str">
        <f>IFERROR(IF(INDEX(Poles!$A:$F,MATCH('Poles Results'!E46,Poles!$F:$F,0),3)&gt;0,INDEX(Poles!$A:$F,MATCH('Poles Results'!E46,Poles!$F:$F,0),3),""),"")</f>
        <v/>
      </c>
      <c r="D46" s="85" t="str">
        <f>IFERROR(IF(AND(SMALL(Poles!F:F,K46)&gt;1000,SMALL(Poles!F:F,K46)&lt;3000),"nt",IF(SMALL(Poles!F:F,K46)&gt;3000,"",SMALL(Poles!F:F,K46))),"")</f>
        <v/>
      </c>
      <c r="E46" s="115" t="str">
        <f>IF(D46="nt",IFERROR(SMALL(Poles!F:F,K46),""),IF(D46&gt;3000,"",IFERROR(SMALL(Poles!F:F,K46),"")))</f>
        <v/>
      </c>
      <c r="F46" s="86" t="str">
        <f t="shared" si="2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IFERROR(IF(INDEX(Poles!$A:$F,MATCH('Poles Results'!$E47,Poles!$F:$F,0),1)&gt;0,INDEX(Poles!$A:$F,MATCH('Poles Results'!$E47,Poles!$F:$F,0),1),""),"")</f>
        <v/>
      </c>
      <c r="B47" s="84" t="str">
        <f>IFERROR(IF(INDEX(Poles!$A:$F,MATCH('Poles Results'!$E47,Poles!$F:$F,0),2)&gt;0,INDEX(Poles!$A:$F,MATCH('Poles Results'!$E47,Poles!$F:$F,0),2),""),"")</f>
        <v/>
      </c>
      <c r="C47" s="84" t="str">
        <f>IFERROR(IF(INDEX(Poles!$A:$F,MATCH('Poles Results'!E47,Poles!$F:$F,0),3)&gt;0,INDEX(Poles!$A:$F,MATCH('Poles Results'!E47,Poles!$F:$F,0),3),""),"")</f>
        <v/>
      </c>
      <c r="D47" s="85" t="str">
        <f>IFERROR(IF(AND(SMALL(Poles!F:F,K47)&gt;1000,SMALL(Poles!F:F,K47)&lt;3000),"nt",IF(SMALL(Poles!F:F,K47)&gt;3000,"",SMALL(Poles!F:F,K47))),"")</f>
        <v/>
      </c>
      <c r="E47" s="115" t="str">
        <f>IF(D47="nt",IFERROR(SMALL(Poles!F:F,K47),""),IF(D47&gt;3000,"",IFERROR(SMALL(Poles!F:F,K47),"")))</f>
        <v/>
      </c>
      <c r="F47" s="86" t="str">
        <f t="shared" si="2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IFERROR(IF(INDEX(Poles!$A:$F,MATCH('Poles Results'!$E48,Poles!$F:$F,0),1)&gt;0,INDEX(Poles!$A:$F,MATCH('Poles Results'!$E48,Poles!$F:$F,0),1),""),"")</f>
        <v/>
      </c>
      <c r="B48" s="84" t="str">
        <f>IFERROR(IF(INDEX(Poles!$A:$F,MATCH('Poles Results'!$E48,Poles!$F:$F,0),2)&gt;0,INDEX(Poles!$A:$F,MATCH('Poles Results'!$E48,Poles!$F:$F,0),2),""),"")</f>
        <v/>
      </c>
      <c r="C48" s="84" t="str">
        <f>IFERROR(IF(INDEX(Poles!$A:$F,MATCH('Poles Results'!E48,Poles!$F:$F,0),3)&gt;0,INDEX(Poles!$A:$F,MATCH('Poles Results'!E48,Poles!$F:$F,0),3),""),"")</f>
        <v/>
      </c>
      <c r="D48" s="85" t="str">
        <f>IFERROR(IF(AND(SMALL(Poles!F:F,K48)&gt;1000,SMALL(Poles!F:F,K48)&lt;3000),"nt",IF(SMALL(Poles!F:F,K48)&gt;3000,"",SMALL(Poles!F:F,K48))),"")</f>
        <v/>
      </c>
      <c r="E48" s="115" t="str">
        <f>IF(D48="nt",IFERROR(SMALL(Poles!F:F,K48),""),IF(D48&gt;3000,"",IFERROR(SMALL(Poles!F:F,K48),"")))</f>
        <v/>
      </c>
      <c r="F48" s="86" t="str">
        <f t="shared" si="2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IFERROR(IF(INDEX(Poles!$A:$F,MATCH('Poles Results'!$E49,Poles!$F:$F,0),1)&gt;0,INDEX(Poles!$A:$F,MATCH('Poles Results'!$E49,Poles!$F:$F,0),1),""),"")</f>
        <v/>
      </c>
      <c r="B49" s="84" t="str">
        <f>IFERROR(IF(INDEX(Poles!$A:$F,MATCH('Poles Results'!$E49,Poles!$F:$F,0),2)&gt;0,INDEX(Poles!$A:$F,MATCH('Poles Results'!$E49,Poles!$F:$F,0),2),""),"")</f>
        <v/>
      </c>
      <c r="C49" s="84" t="str">
        <f>IFERROR(IF(INDEX(Poles!$A:$F,MATCH('Poles Results'!E49,Poles!$F:$F,0),3)&gt;0,INDEX(Poles!$A:$F,MATCH('Poles Results'!E49,Poles!$F:$F,0),3),""),"")</f>
        <v/>
      </c>
      <c r="D49" s="85" t="str">
        <f>IFERROR(IF(AND(SMALL(Poles!F:F,K49)&gt;1000,SMALL(Poles!F:F,K49)&lt;3000),"nt",IF(SMALL(Poles!F:F,K49)&gt;3000,"",SMALL(Poles!F:F,K49))),"")</f>
        <v/>
      </c>
      <c r="E49" s="115" t="str">
        <f>IF(D49="nt",IFERROR(SMALL(Poles!F:F,K49),""),IF(D49&gt;3000,"",IFERROR(SMALL(Poles!F:F,K49),"")))</f>
        <v/>
      </c>
      <c r="F49" s="86" t="str">
        <f t="shared" si="2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IFERROR(IF(INDEX(Poles!$A:$F,MATCH('Poles Results'!$E50,Poles!$F:$F,0),1)&gt;0,INDEX(Poles!$A:$F,MATCH('Poles Results'!$E50,Poles!$F:$F,0),1),""),"")</f>
        <v/>
      </c>
      <c r="B50" s="84" t="str">
        <f>IFERROR(IF(INDEX(Poles!$A:$F,MATCH('Poles Results'!$E50,Poles!$F:$F,0),2)&gt;0,INDEX(Poles!$A:$F,MATCH('Poles Results'!$E50,Poles!$F:$F,0),2),""),"")</f>
        <v/>
      </c>
      <c r="C50" s="84" t="str">
        <f>IFERROR(IF(INDEX(Poles!$A:$F,MATCH('Poles Results'!E50,Poles!$F:$F,0),3)&gt;0,INDEX(Poles!$A:$F,MATCH('Poles Results'!E50,Poles!$F:$F,0),3),""),"")</f>
        <v/>
      </c>
      <c r="D50" s="85" t="str">
        <f>IFERROR(IF(AND(SMALL(Poles!F:F,K50)&gt;1000,SMALL(Poles!F:F,K50)&lt;3000),"nt",IF(SMALL(Poles!F:F,K50)&gt;3000,"",SMALL(Poles!F:F,K50))),"")</f>
        <v/>
      </c>
      <c r="E50" s="115" t="str">
        <f>IF(D50="nt",IFERROR(SMALL(Poles!F:F,K50),""),IF(D50&gt;3000,"",IFERROR(SMALL(Poles!F:F,K50),"")))</f>
        <v/>
      </c>
      <c r="F50" s="86" t="str">
        <f t="shared" si="2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IFERROR(IF(INDEX(Poles!$A:$F,MATCH('Poles Results'!$E51,Poles!$F:$F,0),1)&gt;0,INDEX(Poles!$A:$F,MATCH('Poles Results'!$E51,Poles!$F:$F,0),1),""),"")</f>
        <v/>
      </c>
      <c r="B51" s="84" t="str">
        <f>IFERROR(IF(INDEX(Poles!$A:$F,MATCH('Poles Results'!$E51,Poles!$F:$F,0),2)&gt;0,INDEX(Poles!$A:$F,MATCH('Poles Results'!$E51,Poles!$F:$F,0),2),""),"")</f>
        <v/>
      </c>
      <c r="C51" s="84" t="str">
        <f>IFERROR(IF(INDEX(Poles!$A:$F,MATCH('Poles Results'!E51,Poles!$F:$F,0),3)&gt;0,INDEX(Poles!$A:$F,MATCH('Poles Results'!E51,Poles!$F:$F,0),3),""),"")</f>
        <v/>
      </c>
      <c r="D51" s="85" t="str">
        <f>IFERROR(IF(AND(SMALL(Poles!F:F,K51)&gt;1000,SMALL(Poles!F:F,K51)&lt;3000),"nt",IF(SMALL(Poles!F:F,K51)&gt;3000,"",SMALL(Poles!F:F,K51))),"")</f>
        <v/>
      </c>
      <c r="E51" s="115" t="str">
        <f>IF(D51="nt",IFERROR(SMALL(Poles!F:F,K51),""),IF(D51&gt;3000,"",IFERROR(SMALL(Poles!F:F,K51),"")))</f>
        <v/>
      </c>
      <c r="F51" s="86" t="str">
        <f t="shared" si="2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IFERROR(IF(INDEX(Poles!$A:$F,MATCH('Poles Results'!$E52,Poles!$F:$F,0),1)&gt;0,INDEX(Poles!$A:$F,MATCH('Poles Results'!$E52,Poles!$F:$F,0),1),""),"")</f>
        <v/>
      </c>
      <c r="B52" s="84" t="str">
        <f>IFERROR(IF(INDEX(Poles!$A:$F,MATCH('Poles Results'!$E52,Poles!$F:$F,0),2)&gt;0,INDEX(Poles!$A:$F,MATCH('Poles Results'!$E52,Poles!$F:$F,0),2),""),"")</f>
        <v/>
      </c>
      <c r="C52" s="84" t="str">
        <f>IFERROR(IF(INDEX(Poles!$A:$F,MATCH('Poles Results'!E52,Poles!$F:$F,0),3)&gt;0,INDEX(Poles!$A:$F,MATCH('Poles Results'!E52,Poles!$F:$F,0),3),""),"")</f>
        <v/>
      </c>
      <c r="D52" s="85" t="str">
        <f>IFERROR(IF(AND(SMALL(Poles!F:F,K52)&gt;1000,SMALL(Poles!F:F,K52)&lt;3000),"nt",IF(SMALL(Poles!F:F,K52)&gt;3000,"",SMALL(Poles!F:F,K52))),"")</f>
        <v/>
      </c>
      <c r="E52" s="115" t="str">
        <f>IF(D52="nt",IFERROR(SMALL(Poles!F:F,K52),""),IF(D52&gt;3000,"",IFERROR(SMALL(Poles!F:F,K52),"")))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IFERROR(IF(INDEX(Poles!$A:$F,MATCH('Poles Results'!$E53,Poles!$F:$F,0),1)&gt;0,INDEX(Poles!$A:$F,MATCH('Poles Results'!$E53,Poles!$F:$F,0),1),""),"")</f>
        <v/>
      </c>
      <c r="B53" s="84" t="str">
        <f>IFERROR(IF(INDEX(Poles!$A:$F,MATCH('Poles Results'!$E53,Poles!$F:$F,0),2)&gt;0,INDEX(Poles!$A:$F,MATCH('Poles Results'!$E53,Poles!$F:$F,0),2),""),"")</f>
        <v/>
      </c>
      <c r="C53" s="84" t="str">
        <f>IFERROR(IF(INDEX(Poles!$A:$F,MATCH('Poles Results'!E53,Poles!$F:$F,0),3)&gt;0,INDEX(Poles!$A:$F,MATCH('Poles Results'!E53,Poles!$F:$F,0),3),""),"")</f>
        <v/>
      </c>
      <c r="D53" s="85" t="str">
        <f>IFERROR(IF(AND(SMALL(Poles!F:F,K53)&gt;1000,SMALL(Poles!F:F,K53)&lt;3000),"nt",IF(SMALL(Poles!F:F,K53)&gt;3000,"",SMALL(Poles!F:F,K53))),"")</f>
        <v/>
      </c>
      <c r="E53" s="115" t="str">
        <f>IF(D53="nt",IFERROR(SMALL(Poles!F:F,K53),""),IF(D53&gt;3000,"",IFERROR(SMALL(Poles!F:F,K53),"")))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IFERROR(IF(INDEX(Poles!$A:$F,MATCH('Poles Results'!$E54,Poles!$F:$F,0),1)&gt;0,INDEX(Poles!$A:$F,MATCH('Poles Results'!$E54,Poles!$F:$F,0),1),""),"")</f>
        <v/>
      </c>
      <c r="B54" s="84" t="str">
        <f>IFERROR(IF(INDEX(Poles!$A:$F,MATCH('Poles Results'!$E54,Poles!$F:$F,0),2)&gt;0,INDEX(Poles!$A:$F,MATCH('Poles Results'!$E54,Poles!$F:$F,0),2),""),"")</f>
        <v/>
      </c>
      <c r="C54" s="84" t="str">
        <f>IFERROR(IF(INDEX(Poles!$A:$F,MATCH('Poles Results'!E54,Poles!$F:$F,0),3)&gt;0,INDEX(Poles!$A:$F,MATCH('Poles Results'!E54,Poles!$F:$F,0),3),""),"")</f>
        <v/>
      </c>
      <c r="D54" s="85" t="str">
        <f>IFERROR(IF(AND(SMALL(Poles!F:F,K54)&gt;1000,SMALL(Poles!F:F,K54)&lt;3000),"nt",IF(SMALL(Poles!F:F,K54)&gt;3000,"",SMALL(Poles!F:F,K54))),"")</f>
        <v/>
      </c>
      <c r="E54" s="115" t="str">
        <f>IF(D54="nt",IFERROR(SMALL(Poles!F:F,K54),""),IF(D54&gt;3000,"",IFERROR(SMALL(Poles!F:F,K54),"")))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IFERROR(IF(INDEX(Poles!$A:$F,MATCH('Poles Results'!$E55,Poles!$F:$F,0),1)&gt;0,INDEX(Poles!$A:$F,MATCH('Poles Results'!$E55,Poles!$F:$F,0),1),""),"")</f>
        <v/>
      </c>
      <c r="B55" s="84" t="str">
        <f>IFERROR(IF(INDEX(Poles!$A:$F,MATCH('Poles Results'!$E55,Poles!$F:$F,0),2)&gt;0,INDEX(Poles!$A:$F,MATCH('Poles Results'!$E55,Poles!$F:$F,0),2),""),"")</f>
        <v/>
      </c>
      <c r="C55" s="84" t="str">
        <f>IFERROR(IF(INDEX(Poles!$A:$F,MATCH('Poles Results'!E55,Poles!$F:$F,0),3)&gt;0,INDEX(Poles!$A:$F,MATCH('Poles Results'!E55,Poles!$F:$F,0),3),""),"")</f>
        <v/>
      </c>
      <c r="D55" s="85" t="str">
        <f>IFERROR(IF(AND(SMALL(Poles!F:F,K55)&gt;1000,SMALL(Poles!F:F,K55)&lt;3000),"nt",IF(SMALL(Poles!F:F,K55)&gt;3000,"",SMALL(Poles!F:F,K55))),"")</f>
        <v/>
      </c>
      <c r="E55" s="115" t="str">
        <f>IF(D55="nt",IFERROR(SMALL(Poles!F:F,K55),""),IF(D55&gt;3000,"",IFERROR(SMALL(Poles!F:F,K55),"")))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IFERROR(IF(INDEX(Poles!$A:$F,MATCH('Poles Results'!$E56,Poles!$F:$F,0),1)&gt;0,INDEX(Poles!$A:$F,MATCH('Poles Results'!$E56,Poles!$F:$F,0),1),""),"")</f>
        <v/>
      </c>
      <c r="B56" s="84" t="str">
        <f>IFERROR(IF(INDEX(Poles!$A:$F,MATCH('Poles Results'!$E56,Poles!$F:$F,0),2)&gt;0,INDEX(Poles!$A:$F,MATCH('Poles Results'!$E56,Poles!$F:$F,0),2),""),"")</f>
        <v/>
      </c>
      <c r="C56" s="84" t="str">
        <f>IFERROR(IF(INDEX(Poles!$A:$F,MATCH('Poles Results'!E56,Poles!$F:$F,0),3)&gt;0,INDEX(Poles!$A:$F,MATCH('Poles Results'!E56,Poles!$F:$F,0),3),""),"")</f>
        <v/>
      </c>
      <c r="D56" s="85" t="str">
        <f>IFERROR(IF(AND(SMALL(Poles!F:F,K56)&gt;1000,SMALL(Poles!F:F,K56)&lt;3000),"nt",IF(SMALL(Poles!F:F,K56)&gt;3000,"",SMALL(Poles!F:F,K56))),"")</f>
        <v/>
      </c>
      <c r="E56" s="115" t="str">
        <f>IF(D56="nt",IFERROR(SMALL(Poles!F:F,K56),""),IF(D56&gt;3000,"",IFERROR(SMALL(Poles!F:F,K56),"")))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IFERROR(IF(INDEX(Poles!$A:$F,MATCH('Poles Results'!$E57,Poles!$F:$F,0),1)&gt;0,INDEX(Poles!$A:$F,MATCH('Poles Results'!$E57,Poles!$F:$F,0),1),""),"")</f>
        <v/>
      </c>
      <c r="B57" s="84" t="str">
        <f>IFERROR(IF(INDEX(Poles!$A:$F,MATCH('Poles Results'!$E57,Poles!$F:$F,0),2)&gt;0,INDEX(Poles!$A:$F,MATCH('Poles Results'!$E57,Poles!$F:$F,0),2),""),"")</f>
        <v/>
      </c>
      <c r="C57" s="84" t="str">
        <f>IFERROR(IF(INDEX(Poles!$A:$F,MATCH('Poles Results'!E57,Poles!$F:$F,0),3)&gt;0,INDEX(Poles!$A:$F,MATCH('Poles Results'!E57,Poles!$F:$F,0),3),""),"")</f>
        <v/>
      </c>
      <c r="D57" s="85" t="str">
        <f>IFERROR(IF(AND(SMALL(Poles!F:F,K57)&gt;1000,SMALL(Poles!F:F,K57)&lt;3000),"nt",IF(SMALL(Poles!F:F,K57)&gt;3000,"",SMALL(Poles!F:F,K57))),"")</f>
        <v/>
      </c>
      <c r="E57" s="115" t="str">
        <f>IF(D57="nt",IFERROR(SMALL(Poles!F:F,K57),""),IF(D57&gt;3000,"",IFERROR(SMALL(Poles!F:F,K57),"")))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IFERROR(IF(INDEX(Poles!$A:$F,MATCH('Poles Results'!$E58,Poles!$F:$F,0),1)&gt;0,INDEX(Poles!$A:$F,MATCH('Poles Results'!$E58,Poles!$F:$F,0),1),""),"")</f>
        <v/>
      </c>
      <c r="B58" s="84" t="str">
        <f>IFERROR(IF(INDEX(Poles!$A:$F,MATCH('Poles Results'!$E58,Poles!$F:$F,0),2)&gt;0,INDEX(Poles!$A:$F,MATCH('Poles Results'!$E58,Poles!$F:$F,0),2),""),"")</f>
        <v/>
      </c>
      <c r="C58" s="84" t="str">
        <f>IFERROR(IF(INDEX(Poles!$A:$F,MATCH('Poles Results'!E58,Poles!$F:$F,0),3)&gt;0,INDEX(Poles!$A:$F,MATCH('Poles Results'!E58,Poles!$F:$F,0),3),""),"")</f>
        <v/>
      </c>
      <c r="D58" s="85" t="str">
        <f>IFERROR(IF(AND(SMALL(Poles!F:F,K58)&gt;1000,SMALL(Poles!F:F,K58)&lt;3000),"nt",IF(SMALL(Poles!F:F,K58)&gt;3000,"",SMALL(Poles!F:F,K58))),"")</f>
        <v/>
      </c>
      <c r="E58" s="115" t="str">
        <f>IF(D58="nt",IFERROR(SMALL(Poles!F:F,K58),""),IF(D58&gt;3000,"",IFERROR(SMALL(Poles!F:F,K58),"")))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IFERROR(IF(INDEX(Poles!$A:$F,MATCH('Poles Results'!$E59,Poles!$F:$F,0),1)&gt;0,INDEX(Poles!$A:$F,MATCH('Poles Results'!$E59,Poles!$F:$F,0),1),""),"")</f>
        <v/>
      </c>
      <c r="B59" s="84" t="str">
        <f>IFERROR(IF(INDEX(Poles!$A:$F,MATCH('Poles Results'!$E59,Poles!$F:$F,0),2)&gt;0,INDEX(Poles!$A:$F,MATCH('Poles Results'!$E59,Poles!$F:$F,0),2),""),"")</f>
        <v/>
      </c>
      <c r="C59" s="84" t="str">
        <f>IFERROR(IF(INDEX(Poles!$A:$F,MATCH('Poles Results'!E59,Poles!$F:$F,0),3)&gt;0,INDEX(Poles!$A:$F,MATCH('Poles Results'!E59,Poles!$F:$F,0),3),""),"")</f>
        <v/>
      </c>
      <c r="D59" s="85" t="str">
        <f>IFERROR(IF(AND(SMALL(Poles!F:F,K59)&gt;1000,SMALL(Poles!F:F,K59)&lt;3000),"nt",IF(SMALL(Poles!F:F,K59)&gt;3000,"",SMALL(Poles!F:F,K59))),"")</f>
        <v/>
      </c>
      <c r="E59" s="115" t="str">
        <f>IF(D59="nt",IFERROR(SMALL(Poles!F:F,K59),""),IF(D59&gt;3000,"",IFERROR(SMALL(Poles!F:F,K59),"")))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IFERROR(IF(INDEX(Poles!$A:$F,MATCH('Poles Results'!$E60,Poles!$F:$F,0),1)&gt;0,INDEX(Poles!$A:$F,MATCH('Poles Results'!$E60,Poles!$F:$F,0),1),""),"")</f>
        <v/>
      </c>
      <c r="B60" s="84" t="str">
        <f>IFERROR(IF(INDEX(Poles!$A:$F,MATCH('Poles Results'!$E60,Poles!$F:$F,0),2)&gt;0,INDEX(Poles!$A:$F,MATCH('Poles Results'!$E60,Poles!$F:$F,0),2),""),"")</f>
        <v/>
      </c>
      <c r="C60" s="84" t="str">
        <f>IFERROR(IF(INDEX(Poles!$A:$F,MATCH('Poles Results'!E60,Poles!$F:$F,0),3)&gt;0,INDEX(Poles!$A:$F,MATCH('Poles Results'!E60,Poles!$F:$F,0),3),""),"")</f>
        <v/>
      </c>
      <c r="D60" s="85" t="str">
        <f>IFERROR(IF(AND(SMALL(Poles!F:F,K60)&gt;1000,SMALL(Poles!F:F,K60)&lt;3000),"nt",IF(SMALL(Poles!F:F,K60)&gt;3000,"",SMALL(Poles!F:F,K60))),"")</f>
        <v/>
      </c>
      <c r="E60" s="115" t="str">
        <f>IF(D60="nt",IFERROR(SMALL(Poles!F:F,K60),""),IF(D60&gt;3000,"",IFERROR(SMALL(Poles!F:F,K60),"")))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IFERROR(IF(INDEX(Poles!$A:$F,MATCH('Poles Results'!$E61,Poles!$F:$F,0),1)&gt;0,INDEX(Poles!$A:$F,MATCH('Poles Results'!$E61,Poles!$F:$F,0),1),""),"")</f>
        <v/>
      </c>
      <c r="B61" s="84" t="str">
        <f>IFERROR(IF(INDEX(Poles!$A:$F,MATCH('Poles Results'!$E61,Poles!$F:$F,0),2)&gt;0,INDEX(Poles!$A:$F,MATCH('Poles Results'!$E61,Poles!$F:$F,0),2),""),"")</f>
        <v/>
      </c>
      <c r="C61" s="84" t="str">
        <f>IFERROR(IF(INDEX(Poles!$A:$F,MATCH('Poles Results'!E61,Poles!$F:$F,0),3)&gt;0,INDEX(Poles!$A:$F,MATCH('Poles Results'!E61,Poles!$F:$F,0),3),""),"")</f>
        <v/>
      </c>
      <c r="D61" s="85" t="str">
        <f>IFERROR(IF(AND(SMALL(Poles!F:F,K61)&gt;1000,SMALL(Poles!F:F,K61)&lt;3000),"nt",IF(SMALL(Poles!F:F,K61)&gt;3000,"",SMALL(Poles!F:F,K61))),"")</f>
        <v/>
      </c>
      <c r="E61" s="115" t="str">
        <f>IF(D61="nt",IFERROR(SMALL(Poles!F:F,K61),""),IF(D61&gt;3000,"",IFERROR(SMALL(Poles!F:F,K61),"")))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IFERROR(IF(INDEX(Poles!$A:$F,MATCH('Poles Results'!$E62,Poles!$F:$F,0),1)&gt;0,INDEX(Poles!$A:$F,MATCH('Poles Results'!$E62,Poles!$F:$F,0),1),""),"")</f>
        <v/>
      </c>
      <c r="B62" s="84" t="str">
        <f>IFERROR(IF(INDEX(Poles!$A:$F,MATCH('Poles Results'!$E62,Poles!$F:$F,0),2)&gt;0,INDEX(Poles!$A:$F,MATCH('Poles Results'!$E62,Poles!$F:$F,0),2),""),"")</f>
        <v/>
      </c>
      <c r="C62" s="84" t="str">
        <f>IFERROR(IF(INDEX(Poles!$A:$F,MATCH('Poles Results'!E62,Poles!$F:$F,0),3)&gt;0,INDEX(Poles!$A:$F,MATCH('Poles Results'!E62,Poles!$F:$F,0),3),""),"")</f>
        <v/>
      </c>
      <c r="D62" s="85" t="str">
        <f>IFERROR(IF(AND(SMALL(Poles!F:F,K62)&gt;1000,SMALL(Poles!F:F,K62)&lt;3000),"nt",IF(SMALL(Poles!F:F,K62)&gt;3000,"",SMALL(Poles!F:F,K62))),"")</f>
        <v/>
      </c>
      <c r="E62" s="115" t="str">
        <f>IF(D62="nt",IFERROR(SMALL(Poles!F:F,K62),""),IF(D62&gt;3000,"",IFERROR(SMALL(Poles!F:F,K62),"")))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IFERROR(IF(INDEX(Poles!$A:$F,MATCH('Poles Results'!$E63,Poles!$F:$F,0),1)&gt;0,INDEX(Poles!$A:$F,MATCH('Poles Results'!$E63,Poles!$F:$F,0),1),""),"")</f>
        <v/>
      </c>
      <c r="B63" s="84" t="str">
        <f>IFERROR(IF(INDEX(Poles!$A:$F,MATCH('Poles Results'!$E63,Poles!$F:$F,0),2)&gt;0,INDEX(Poles!$A:$F,MATCH('Poles Results'!$E63,Poles!$F:$F,0),2),""),"")</f>
        <v/>
      </c>
      <c r="C63" s="84" t="str">
        <f>IFERROR(IF(INDEX(Poles!$A:$F,MATCH('Poles Results'!E63,Poles!$F:$F,0),3)&gt;0,INDEX(Poles!$A:$F,MATCH('Poles Results'!E63,Poles!$F:$F,0),3),""),"")</f>
        <v/>
      </c>
      <c r="D63" s="85" t="str">
        <f>IFERROR(IF(AND(SMALL(Poles!F:F,K63)&gt;1000,SMALL(Poles!F:F,K63)&lt;3000),"nt",IF(SMALL(Poles!F:F,K63)&gt;3000,"",SMALL(Poles!F:F,K63))),"")</f>
        <v/>
      </c>
      <c r="E63" s="115" t="str">
        <f>IF(D63="nt",IFERROR(SMALL(Poles!F:F,K63),""),IF(D63&gt;3000,"",IFERROR(SMALL(Poles!F:F,K63),"")))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IFERROR(IF(INDEX(Poles!$A:$F,MATCH('Poles Results'!$E64,Poles!$F:$F,0),1)&gt;0,INDEX(Poles!$A:$F,MATCH('Poles Results'!$E64,Poles!$F:$F,0),1),""),"")</f>
        <v/>
      </c>
      <c r="B64" s="84" t="str">
        <f>IFERROR(IF(INDEX(Poles!$A:$F,MATCH('Poles Results'!$E64,Poles!$F:$F,0),2)&gt;0,INDEX(Poles!$A:$F,MATCH('Poles Results'!$E64,Poles!$F:$F,0),2),""),"")</f>
        <v/>
      </c>
      <c r="C64" s="84" t="str">
        <f>IFERROR(IF(INDEX(Poles!$A:$F,MATCH('Poles Results'!E64,Poles!$F:$F,0),3)&gt;0,INDEX(Poles!$A:$F,MATCH('Poles Results'!E64,Poles!$F:$F,0),3),""),"")</f>
        <v/>
      </c>
      <c r="D64" s="85" t="str">
        <f>IFERROR(IF(AND(SMALL(Poles!F:F,K64)&gt;1000,SMALL(Poles!F:F,K64)&lt;3000),"nt",IF(SMALL(Poles!F:F,K64)&gt;3000,"",SMALL(Poles!F:F,K64))),"")</f>
        <v/>
      </c>
      <c r="E64" s="115" t="str">
        <f>IF(D64="nt",IFERROR(SMALL(Poles!F:F,K64),""),IF(D64&gt;3000,"",IFERROR(SMALL(Poles!F:F,K64),"")))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IFERROR(IF(INDEX(Poles!$A:$F,MATCH('Poles Results'!$E65,Poles!$F:$F,0),1)&gt;0,INDEX(Poles!$A:$F,MATCH('Poles Results'!$E65,Poles!$F:$F,0),1),""),"")</f>
        <v/>
      </c>
      <c r="B65" s="84" t="str">
        <f>IFERROR(IF(INDEX(Poles!$A:$F,MATCH('Poles Results'!$E65,Poles!$F:$F,0),2)&gt;0,INDEX(Poles!$A:$F,MATCH('Poles Results'!$E65,Poles!$F:$F,0),2),""),"")</f>
        <v/>
      </c>
      <c r="C65" s="84" t="str">
        <f>IFERROR(IF(INDEX(Poles!$A:$F,MATCH('Poles Results'!E65,Poles!$F:$F,0),3)&gt;0,INDEX(Poles!$A:$F,MATCH('Poles Results'!E65,Poles!$F:$F,0),3),""),"")</f>
        <v/>
      </c>
      <c r="D65" s="85" t="str">
        <f>IFERROR(IF(AND(SMALL(Poles!F:F,K65)&gt;1000,SMALL(Poles!F:F,K65)&lt;3000),"nt",IF(SMALL(Poles!F:F,K65)&gt;3000,"",SMALL(Poles!F:F,K65))),"")</f>
        <v/>
      </c>
      <c r="E65" s="115" t="str">
        <f>IF(D65="nt",IFERROR(SMALL(Poles!F:F,K65),""),IF(D65&gt;3000,"",IFERROR(SMALL(Poles!F:F,K65),"")))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IFERROR(IF(INDEX(Poles!$A:$F,MATCH('Poles Results'!$E66,Poles!$F:$F,0),1)&gt;0,INDEX(Poles!$A:$F,MATCH('Poles Results'!$E66,Poles!$F:$F,0),1),""),"")</f>
        <v/>
      </c>
      <c r="B66" s="84" t="str">
        <f>IFERROR(IF(INDEX(Poles!$A:$F,MATCH('Poles Results'!$E66,Poles!$F:$F,0),2)&gt;0,INDEX(Poles!$A:$F,MATCH('Poles Results'!$E66,Poles!$F:$F,0),2),""),"")</f>
        <v/>
      </c>
      <c r="C66" s="84" t="str">
        <f>IFERROR(IF(INDEX(Poles!$A:$F,MATCH('Poles Results'!E66,Poles!$F:$F,0),3)&gt;0,INDEX(Poles!$A:$F,MATCH('Poles Results'!E66,Poles!$F:$F,0),3),""),"")</f>
        <v/>
      </c>
      <c r="D66" s="85" t="str">
        <f>IFERROR(IF(AND(SMALL(Poles!F:F,K66)&gt;1000,SMALL(Poles!F:F,K66)&lt;3000),"nt",IF(SMALL(Poles!F:F,K66)&gt;3000,"",SMALL(Poles!F:F,K66))),"")</f>
        <v/>
      </c>
      <c r="E66" s="115" t="str">
        <f>IF(D66="nt",IFERROR(SMALL(Poles!F:F,K66),""),IF(D66&gt;3000,"",IFERROR(SMALL(Poles!F:F,K66),"")))</f>
        <v/>
      </c>
      <c r="G66" s="91" t="str">
        <f t="shared" ref="G66:G129" si="3">IFERROR(VLOOKUP(D66,$H$3:$I$5,2,FALSE),"")</f>
        <v/>
      </c>
      <c r="J66" s="121"/>
      <c r="K66" s="24">
        <v>65</v>
      </c>
    </row>
    <row r="67" spans="1:11">
      <c r="A67" s="18" t="str">
        <f>IFERROR(IF(INDEX(Poles!$A:$F,MATCH('Poles Results'!$E67,Poles!$F:$F,0),1)&gt;0,INDEX(Poles!$A:$F,MATCH('Poles Results'!$E67,Poles!$F:$F,0),1),""),"")</f>
        <v/>
      </c>
      <c r="B67" s="84" t="str">
        <f>IFERROR(IF(INDEX(Poles!$A:$F,MATCH('Poles Results'!$E67,Poles!$F:$F,0),2)&gt;0,INDEX(Poles!$A:$F,MATCH('Poles Results'!$E67,Poles!$F:$F,0),2),""),"")</f>
        <v/>
      </c>
      <c r="C67" s="84" t="str">
        <f>IFERROR(IF(INDEX(Poles!$A:$F,MATCH('Poles Results'!E67,Poles!$F:$F,0),3)&gt;0,INDEX(Poles!$A:$F,MATCH('Poles Results'!E67,Poles!$F:$F,0),3),""),"")</f>
        <v/>
      </c>
      <c r="D67" s="85" t="str">
        <f>IFERROR(IF(AND(SMALL(Poles!F:F,K67)&gt;1000,SMALL(Poles!F:F,K67)&lt;3000),"nt",IF(SMALL(Poles!F:F,K67)&gt;3000,"",SMALL(Poles!F:F,K67))),"")</f>
        <v/>
      </c>
      <c r="E67" s="115" t="str">
        <f>IF(D67="nt",IFERROR(SMALL(Poles!F:F,K67),""),IF(D67&gt;3000,"",IFERROR(SMALL(Poles!F:F,K67),"")))</f>
        <v/>
      </c>
      <c r="G67" s="91" t="str">
        <f t="shared" si="3"/>
        <v/>
      </c>
      <c r="J67" s="121"/>
      <c r="K67" s="24">
        <v>66</v>
      </c>
    </row>
    <row r="68" spans="1:11">
      <c r="A68" s="18" t="str">
        <f>IFERROR(IF(INDEX(Poles!$A:$F,MATCH('Poles Results'!$E68,Poles!$F:$F,0),1)&gt;0,INDEX(Poles!$A:$F,MATCH('Poles Results'!$E68,Poles!$F:$F,0),1),""),"")</f>
        <v/>
      </c>
      <c r="B68" s="84" t="str">
        <f>IFERROR(IF(INDEX(Poles!$A:$F,MATCH('Poles Results'!$E68,Poles!$F:$F,0),2)&gt;0,INDEX(Poles!$A:$F,MATCH('Poles Results'!$E68,Poles!$F:$F,0),2),""),"")</f>
        <v/>
      </c>
      <c r="C68" s="84" t="str">
        <f>IFERROR(IF(INDEX(Poles!$A:$F,MATCH('Poles Results'!E68,Poles!$F:$F,0),3)&gt;0,INDEX(Poles!$A:$F,MATCH('Poles Results'!E68,Poles!$F:$F,0),3),""),"")</f>
        <v/>
      </c>
      <c r="D68" s="85" t="str">
        <f>IFERROR(IF(AND(SMALL(Poles!F:F,K68)&gt;1000,SMALL(Poles!F:F,K68)&lt;3000),"nt",IF(SMALL(Poles!F:F,K68)&gt;3000,"",SMALL(Poles!F:F,K68))),"")</f>
        <v/>
      </c>
      <c r="E68" s="115" t="str">
        <f>IF(D68="nt",IFERROR(SMALL(Poles!F:F,K68),""),IF(D68&gt;3000,"",IFERROR(SMALL(Poles!F:F,K68),"")))</f>
        <v/>
      </c>
      <c r="G68" s="91" t="str">
        <f t="shared" si="3"/>
        <v/>
      </c>
      <c r="J68" s="121"/>
      <c r="K68" s="24">
        <v>67</v>
      </c>
    </row>
    <row r="69" spans="1:11">
      <c r="A69" s="18" t="str">
        <f>IFERROR(IF(INDEX(Poles!$A:$F,MATCH('Poles Results'!$E69,Poles!$F:$F,0),1)&gt;0,INDEX(Poles!$A:$F,MATCH('Poles Results'!$E69,Poles!$F:$F,0),1),""),"")</f>
        <v/>
      </c>
      <c r="B69" s="84" t="str">
        <f>IFERROR(IF(INDEX(Poles!$A:$F,MATCH('Poles Results'!$E69,Poles!$F:$F,0),2)&gt;0,INDEX(Poles!$A:$F,MATCH('Poles Results'!$E69,Poles!$F:$F,0),2),""),"")</f>
        <v/>
      </c>
      <c r="C69" s="84" t="str">
        <f>IFERROR(IF(INDEX(Poles!$A:$F,MATCH('Poles Results'!E69,Poles!$F:$F,0),3)&gt;0,INDEX(Poles!$A:$F,MATCH('Poles Results'!E69,Poles!$F:$F,0),3),""),"")</f>
        <v/>
      </c>
      <c r="D69" s="85" t="str">
        <f>IFERROR(IF(AND(SMALL(Poles!F:F,K69)&gt;1000,SMALL(Poles!F:F,K69)&lt;3000),"nt",IF(SMALL(Poles!F:F,K69)&gt;3000,"",SMALL(Poles!F:F,K69))),"")</f>
        <v/>
      </c>
      <c r="E69" s="115" t="str">
        <f>IF(D69="nt",IFERROR(SMALL(Poles!F:F,K69),""),IF(D69&gt;3000,"",IFERROR(SMALL(Poles!F:F,K69),"")))</f>
        <v/>
      </c>
      <c r="G69" s="91" t="str">
        <f t="shared" si="3"/>
        <v/>
      </c>
      <c r="J69" s="121"/>
      <c r="K69" s="24">
        <v>68</v>
      </c>
    </row>
    <row r="70" spans="1:11">
      <c r="A70" s="18" t="str">
        <f>IFERROR(IF(INDEX(Poles!$A:$F,MATCH('Poles Results'!$E70,Poles!$F:$F,0),1)&gt;0,INDEX(Poles!$A:$F,MATCH('Poles Results'!$E70,Poles!$F:$F,0),1),""),"")</f>
        <v/>
      </c>
      <c r="B70" s="84" t="str">
        <f>IFERROR(IF(INDEX(Poles!$A:$F,MATCH('Poles Results'!$E70,Poles!$F:$F,0),2)&gt;0,INDEX(Poles!$A:$F,MATCH('Poles Results'!$E70,Poles!$F:$F,0),2),""),"")</f>
        <v/>
      </c>
      <c r="C70" s="84" t="str">
        <f>IFERROR(IF(INDEX(Poles!$A:$F,MATCH('Poles Results'!E70,Poles!$F:$F,0),3)&gt;0,INDEX(Poles!$A:$F,MATCH('Poles Results'!E70,Poles!$F:$F,0),3),""),"")</f>
        <v/>
      </c>
      <c r="D70" s="85" t="str">
        <f>IFERROR(IF(AND(SMALL(Poles!F:F,K70)&gt;1000,SMALL(Poles!F:F,K70)&lt;3000),"nt",IF(SMALL(Poles!F:F,K70)&gt;3000,"",SMALL(Poles!F:F,K70))),"")</f>
        <v/>
      </c>
      <c r="E70" s="115" t="str">
        <f>IF(D70="nt",IFERROR(SMALL(Poles!F:F,K70),""),IF(D70&gt;3000,"",IFERROR(SMALL(Poles!F:F,K70),"")))</f>
        <v/>
      </c>
      <c r="G70" s="91" t="str">
        <f t="shared" si="3"/>
        <v/>
      </c>
      <c r="J70" s="121"/>
      <c r="K70" s="24">
        <v>69</v>
      </c>
    </row>
    <row r="71" spans="1:11">
      <c r="A71" s="18" t="str">
        <f>IFERROR(IF(INDEX(Poles!$A:$F,MATCH('Poles Results'!$E71,Poles!$F:$F,0),1)&gt;0,INDEX(Poles!$A:$F,MATCH('Poles Results'!$E71,Poles!$F:$F,0),1),""),"")</f>
        <v/>
      </c>
      <c r="B71" s="84" t="str">
        <f>IFERROR(IF(INDEX(Poles!$A:$F,MATCH('Poles Results'!$E71,Poles!$F:$F,0),2)&gt;0,INDEX(Poles!$A:$F,MATCH('Poles Results'!$E71,Poles!$F:$F,0),2),""),"")</f>
        <v/>
      </c>
      <c r="C71" s="84" t="str">
        <f>IFERROR(IF(INDEX(Poles!$A:$F,MATCH('Poles Results'!E71,Poles!$F:$F,0),3)&gt;0,INDEX(Poles!$A:$F,MATCH('Poles Results'!E71,Poles!$F:$F,0),3),""),"")</f>
        <v/>
      </c>
      <c r="D71" s="85" t="str">
        <f>IFERROR(IF(AND(SMALL(Poles!F:F,K71)&gt;1000,SMALL(Poles!F:F,K71)&lt;3000),"nt",IF(SMALL(Poles!F:F,K71)&gt;3000,"",SMALL(Poles!F:F,K71))),"")</f>
        <v/>
      </c>
      <c r="E71" s="115" t="str">
        <f>IF(D71="nt",IFERROR(SMALL(Poles!F:F,K71),""),IF(D71&gt;3000,"",IFERROR(SMALL(Poles!F:F,K71),"")))</f>
        <v/>
      </c>
      <c r="G71" s="91" t="str">
        <f t="shared" si="3"/>
        <v/>
      </c>
      <c r="J71" s="121"/>
      <c r="K71" s="24">
        <v>70</v>
      </c>
    </row>
    <row r="72" spans="1:11">
      <c r="A72" s="18" t="str">
        <f>IFERROR(IF(INDEX(Poles!$A:$F,MATCH('Poles Results'!$E72,Poles!$F:$F,0),1)&gt;0,INDEX(Poles!$A:$F,MATCH('Poles Results'!$E72,Poles!$F:$F,0),1),""),"")</f>
        <v/>
      </c>
      <c r="B72" s="84" t="str">
        <f>IFERROR(IF(INDEX(Poles!$A:$F,MATCH('Poles Results'!$E72,Poles!$F:$F,0),2)&gt;0,INDEX(Poles!$A:$F,MATCH('Poles Results'!$E72,Poles!$F:$F,0),2),""),"")</f>
        <v/>
      </c>
      <c r="C72" s="84" t="str">
        <f>IFERROR(IF(INDEX(Poles!$A:$F,MATCH('Poles Results'!E72,Poles!$F:$F,0),3)&gt;0,INDEX(Poles!$A:$F,MATCH('Poles Results'!E72,Poles!$F:$F,0),3),""),"")</f>
        <v/>
      </c>
      <c r="D72" s="85" t="str">
        <f>IFERROR(IF(AND(SMALL(Poles!F:F,K72)&gt;1000,SMALL(Poles!F:F,K72)&lt;3000),"nt",IF(SMALL(Poles!F:F,K72)&gt;3000,"",SMALL(Poles!F:F,K72))),"")</f>
        <v/>
      </c>
      <c r="E72" s="115" t="str">
        <f>IF(D72="nt",IFERROR(SMALL(Poles!F:F,K72),""),IF(D72&gt;3000,"",IFERROR(SMALL(Poles!F:F,K72),"")))</f>
        <v/>
      </c>
      <c r="G72" s="91" t="str">
        <f t="shared" si="3"/>
        <v/>
      </c>
      <c r="J72" s="121"/>
      <c r="K72" s="24">
        <v>71</v>
      </c>
    </row>
    <row r="73" spans="1:11">
      <c r="A73" s="18" t="str">
        <f>IFERROR(IF(INDEX(Poles!$A:$F,MATCH('Poles Results'!$E73,Poles!$F:$F,0),1)&gt;0,INDEX(Poles!$A:$F,MATCH('Poles Results'!$E73,Poles!$F:$F,0),1),""),"")</f>
        <v/>
      </c>
      <c r="B73" s="84" t="str">
        <f>IFERROR(IF(INDEX(Poles!$A:$F,MATCH('Poles Results'!$E73,Poles!$F:$F,0),2)&gt;0,INDEX(Poles!$A:$F,MATCH('Poles Results'!$E73,Poles!$F:$F,0),2),""),"")</f>
        <v/>
      </c>
      <c r="C73" s="84" t="str">
        <f>IFERROR(IF(INDEX(Poles!$A:$F,MATCH('Poles Results'!E73,Poles!$F:$F,0),3)&gt;0,INDEX(Poles!$A:$F,MATCH('Poles Results'!E73,Poles!$F:$F,0),3),""),"")</f>
        <v/>
      </c>
      <c r="D73" s="85" t="str">
        <f>IFERROR(IF(AND(SMALL(Poles!F:F,K73)&gt;1000,SMALL(Poles!F:F,K73)&lt;3000),"nt",IF(SMALL(Poles!F:F,K73)&gt;3000,"",SMALL(Poles!F:F,K73))),"")</f>
        <v/>
      </c>
      <c r="E73" s="115" t="str">
        <f>IF(D73="nt",IFERROR(SMALL(Poles!F:F,K73),""),IF(D73&gt;3000,"",IFERROR(SMALL(Poles!F:F,K73),"")))</f>
        <v/>
      </c>
      <c r="G73" s="91" t="str">
        <f t="shared" si="3"/>
        <v/>
      </c>
      <c r="J73" s="121"/>
      <c r="K73" s="24">
        <v>72</v>
      </c>
    </row>
    <row r="74" spans="1:11">
      <c r="A74" s="18" t="str">
        <f>IFERROR(IF(INDEX(Poles!$A:$F,MATCH('Poles Results'!$E74,Poles!$F:$F,0),1)&gt;0,INDEX(Poles!$A:$F,MATCH('Poles Results'!$E74,Poles!$F:$F,0),1),""),"")</f>
        <v/>
      </c>
      <c r="B74" s="84" t="str">
        <f>IFERROR(IF(INDEX(Poles!$A:$F,MATCH('Poles Results'!$E74,Poles!$F:$F,0),2)&gt;0,INDEX(Poles!$A:$F,MATCH('Poles Results'!$E74,Poles!$F:$F,0),2),""),"")</f>
        <v/>
      </c>
      <c r="C74" s="84" t="str">
        <f>IFERROR(IF(INDEX(Poles!$A:$F,MATCH('Poles Results'!E74,Poles!$F:$F,0),3)&gt;0,INDEX(Poles!$A:$F,MATCH('Poles Results'!E74,Poles!$F:$F,0),3),""),"")</f>
        <v/>
      </c>
      <c r="D74" s="85" t="str">
        <f>IFERROR(IF(AND(SMALL(Poles!F:F,K74)&gt;1000,SMALL(Poles!F:F,K74)&lt;3000),"nt",IF(SMALL(Poles!F:F,K74)&gt;3000,"",SMALL(Poles!F:F,K74))),"")</f>
        <v/>
      </c>
      <c r="E74" s="115" t="str">
        <f>IF(D74="nt",IFERROR(SMALL(Poles!F:F,K74),""),IF(D74&gt;3000,"",IFERROR(SMALL(Poles!F:F,K74),"")))</f>
        <v/>
      </c>
      <c r="G74" s="91" t="str">
        <f t="shared" si="3"/>
        <v/>
      </c>
      <c r="J74" s="121"/>
      <c r="K74" s="24">
        <v>73</v>
      </c>
    </row>
    <row r="75" spans="1:11">
      <c r="A75" s="18" t="str">
        <f>IFERROR(IF(INDEX(Poles!$A:$F,MATCH('Poles Results'!$E75,Poles!$F:$F,0),1)&gt;0,INDEX(Poles!$A:$F,MATCH('Poles Results'!$E75,Poles!$F:$F,0),1),""),"")</f>
        <v/>
      </c>
      <c r="B75" s="84" t="str">
        <f>IFERROR(IF(INDEX(Poles!$A:$F,MATCH('Poles Results'!$E75,Poles!$F:$F,0),2)&gt;0,INDEX(Poles!$A:$F,MATCH('Poles Results'!$E75,Poles!$F:$F,0),2),""),"")</f>
        <v/>
      </c>
      <c r="C75" s="84" t="str">
        <f>IFERROR(IF(INDEX(Poles!$A:$F,MATCH('Poles Results'!E75,Poles!$F:$F,0),3)&gt;0,INDEX(Poles!$A:$F,MATCH('Poles Results'!E75,Poles!$F:$F,0),3),""),"")</f>
        <v/>
      </c>
      <c r="D75" s="85" t="str">
        <f>IFERROR(IF(AND(SMALL(Poles!F:F,K75)&gt;1000,SMALL(Poles!F:F,K75)&lt;3000),"nt",IF(SMALL(Poles!F:F,K75)&gt;3000,"",SMALL(Poles!F:F,K75))),"")</f>
        <v/>
      </c>
      <c r="E75" s="115" t="str">
        <f>IF(D75="nt",IFERROR(SMALL(Poles!F:F,K75),""),IF(D75&gt;3000,"",IFERROR(SMALL(Poles!F:F,K75),"")))</f>
        <v/>
      </c>
      <c r="G75" s="91" t="str">
        <f t="shared" si="3"/>
        <v/>
      </c>
      <c r="J75" s="121"/>
      <c r="K75" s="24">
        <v>74</v>
      </c>
    </row>
    <row r="76" spans="1:11">
      <c r="A76" s="18" t="str">
        <f>IFERROR(IF(INDEX(Poles!$A:$F,MATCH('Poles Results'!$E76,Poles!$F:$F,0),1)&gt;0,INDEX(Poles!$A:$F,MATCH('Poles Results'!$E76,Poles!$F:$F,0),1),""),"")</f>
        <v/>
      </c>
      <c r="B76" s="84" t="str">
        <f>IFERROR(IF(INDEX(Poles!$A:$F,MATCH('Poles Results'!$E76,Poles!$F:$F,0),2)&gt;0,INDEX(Poles!$A:$F,MATCH('Poles Results'!$E76,Poles!$F:$F,0),2),""),"")</f>
        <v/>
      </c>
      <c r="C76" s="84" t="str">
        <f>IFERROR(IF(INDEX(Poles!$A:$F,MATCH('Poles Results'!E76,Poles!$F:$F,0),3)&gt;0,INDEX(Poles!$A:$F,MATCH('Poles Results'!E76,Poles!$F:$F,0),3),""),"")</f>
        <v/>
      </c>
      <c r="D76" s="85" t="str">
        <f>IFERROR(IF(AND(SMALL(Poles!F:F,K76)&gt;1000,SMALL(Poles!F:F,K76)&lt;3000),"nt",IF(SMALL(Poles!F:F,K76)&gt;3000,"",SMALL(Poles!F:F,K76))),"")</f>
        <v/>
      </c>
      <c r="E76" s="115" t="str">
        <f>IF(D76="nt",IFERROR(SMALL(Poles!F:F,K76),""),IF(D76&gt;3000,"",IFERROR(SMALL(Poles!F:F,K76),"")))</f>
        <v/>
      </c>
      <c r="G76" s="91" t="str">
        <f t="shared" si="3"/>
        <v/>
      </c>
      <c r="J76" s="121"/>
      <c r="K76" s="24">
        <v>75</v>
      </c>
    </row>
    <row r="77" spans="1:11">
      <c r="A77" s="18" t="str">
        <f>IFERROR(IF(INDEX(Poles!$A:$F,MATCH('Poles Results'!$E77,Poles!$F:$F,0),1)&gt;0,INDEX(Poles!$A:$F,MATCH('Poles Results'!$E77,Poles!$F:$F,0),1),""),"")</f>
        <v/>
      </c>
      <c r="B77" s="84" t="str">
        <f>IFERROR(IF(INDEX(Poles!$A:$F,MATCH('Poles Results'!$E77,Poles!$F:$F,0),2)&gt;0,INDEX(Poles!$A:$F,MATCH('Poles Results'!$E77,Poles!$F:$F,0),2),""),"")</f>
        <v/>
      </c>
      <c r="C77" s="84" t="str">
        <f>IFERROR(IF(INDEX(Poles!$A:$F,MATCH('Poles Results'!E77,Poles!$F:$F,0),3)&gt;0,INDEX(Poles!$A:$F,MATCH('Poles Results'!E77,Poles!$F:$F,0),3),""),"")</f>
        <v/>
      </c>
      <c r="D77" s="85" t="str">
        <f>IFERROR(IF(AND(SMALL(Poles!F:F,K77)&gt;1000,SMALL(Poles!F:F,K77)&lt;3000),"nt",IF(SMALL(Poles!F:F,K77)&gt;3000,"",SMALL(Poles!F:F,K77))),"")</f>
        <v/>
      </c>
      <c r="E77" s="115" t="str">
        <f>IF(D77="nt",IFERROR(SMALL(Poles!F:F,K77),""),IF(D77&gt;3000,"",IFERROR(SMALL(Poles!F:F,K77),"")))</f>
        <v/>
      </c>
      <c r="G77" s="91" t="str">
        <f t="shared" si="3"/>
        <v/>
      </c>
      <c r="J77" s="121"/>
      <c r="K77" s="24">
        <v>76</v>
      </c>
    </row>
    <row r="78" spans="1:11">
      <c r="A78" s="18" t="str">
        <f>IFERROR(IF(INDEX(Poles!$A:$F,MATCH('Poles Results'!$E78,Poles!$F:$F,0),1)&gt;0,INDEX(Poles!$A:$F,MATCH('Poles Results'!$E78,Poles!$F:$F,0),1),""),"")</f>
        <v/>
      </c>
      <c r="B78" s="84" t="str">
        <f>IFERROR(IF(INDEX(Poles!$A:$F,MATCH('Poles Results'!$E78,Poles!$F:$F,0),2)&gt;0,INDEX(Poles!$A:$F,MATCH('Poles Results'!$E78,Poles!$F:$F,0),2),""),"")</f>
        <v/>
      </c>
      <c r="C78" s="84" t="str">
        <f>IFERROR(IF(INDEX(Poles!$A:$F,MATCH('Poles Results'!E78,Poles!$F:$F,0),3)&gt;0,INDEX(Poles!$A:$F,MATCH('Poles Results'!E78,Poles!$F:$F,0),3),""),"")</f>
        <v/>
      </c>
      <c r="D78" s="85" t="str">
        <f>IFERROR(IF(AND(SMALL(Poles!F:F,K78)&gt;1000,SMALL(Poles!F:F,K78)&lt;3000),"nt",IF(SMALL(Poles!F:F,K78)&gt;3000,"",SMALL(Poles!F:F,K78))),"")</f>
        <v/>
      </c>
      <c r="E78" s="115" t="str">
        <f>IF(D78="nt",IFERROR(SMALL(Poles!F:F,K78),""),IF(D78&gt;3000,"",IFERROR(SMALL(Poles!F:F,K78),"")))</f>
        <v/>
      </c>
      <c r="G78" s="91" t="str">
        <f t="shared" si="3"/>
        <v/>
      </c>
      <c r="J78" s="121"/>
      <c r="K78" s="24">
        <v>77</v>
      </c>
    </row>
    <row r="79" spans="1:11">
      <c r="A79" s="18" t="str">
        <f>IFERROR(IF(INDEX(Poles!$A:$F,MATCH('Poles Results'!$E79,Poles!$F:$F,0),1)&gt;0,INDEX(Poles!$A:$F,MATCH('Poles Results'!$E79,Poles!$F:$F,0),1),""),"")</f>
        <v/>
      </c>
      <c r="B79" s="84" t="str">
        <f>IFERROR(IF(INDEX(Poles!$A:$F,MATCH('Poles Results'!$E79,Poles!$F:$F,0),2)&gt;0,INDEX(Poles!$A:$F,MATCH('Poles Results'!$E79,Poles!$F:$F,0),2),""),"")</f>
        <v/>
      </c>
      <c r="C79" s="84" t="str">
        <f>IFERROR(IF(INDEX(Poles!$A:$F,MATCH('Poles Results'!E79,Poles!$F:$F,0),3)&gt;0,INDEX(Poles!$A:$F,MATCH('Poles Results'!E79,Poles!$F:$F,0),3),""),"")</f>
        <v/>
      </c>
      <c r="D79" s="85" t="str">
        <f>IFERROR(IF(AND(SMALL(Poles!F:F,K79)&gt;1000,SMALL(Poles!F:F,K79)&lt;3000),"nt",IF(SMALL(Poles!F:F,K79)&gt;3000,"",SMALL(Poles!F:F,K79))),"")</f>
        <v/>
      </c>
      <c r="E79" s="115" t="str">
        <f>IF(D79="nt",IFERROR(SMALL(Poles!F:F,K79),""),IF(D79&gt;3000,"",IFERROR(SMALL(Poles!F:F,K79),"")))</f>
        <v/>
      </c>
      <c r="G79" s="91" t="str">
        <f t="shared" si="3"/>
        <v/>
      </c>
      <c r="J79" s="121"/>
      <c r="K79" s="24">
        <v>78</v>
      </c>
    </row>
    <row r="80" spans="1:11">
      <c r="A80" s="18" t="str">
        <f>IFERROR(IF(INDEX(Poles!$A:$F,MATCH('Poles Results'!$E80,Poles!$F:$F,0),1)&gt;0,INDEX(Poles!$A:$F,MATCH('Poles Results'!$E80,Poles!$F:$F,0),1),""),"")</f>
        <v/>
      </c>
      <c r="B80" s="84" t="str">
        <f>IFERROR(IF(INDEX(Poles!$A:$F,MATCH('Poles Results'!$E80,Poles!$F:$F,0),2)&gt;0,INDEX(Poles!$A:$F,MATCH('Poles Results'!$E80,Poles!$F:$F,0),2),""),"")</f>
        <v/>
      </c>
      <c r="C80" s="84" t="str">
        <f>IFERROR(IF(INDEX(Poles!$A:$F,MATCH('Poles Results'!E80,Poles!$F:$F,0),3)&gt;0,INDEX(Poles!$A:$F,MATCH('Poles Results'!E80,Poles!$F:$F,0),3),""),"")</f>
        <v/>
      </c>
      <c r="D80" s="85" t="str">
        <f>IFERROR(IF(AND(SMALL(Poles!F:F,K80)&gt;1000,SMALL(Poles!F:F,K80)&lt;3000),"nt",IF(SMALL(Poles!F:F,K80)&gt;3000,"",SMALL(Poles!F:F,K80))),"")</f>
        <v/>
      </c>
      <c r="E80" s="115" t="str">
        <f>IF(D80="nt",IFERROR(SMALL(Poles!F:F,K80),""),IF(D80&gt;3000,"",IFERROR(SMALL(Poles!F:F,K80),"")))</f>
        <v/>
      </c>
      <c r="G80" s="91" t="str">
        <f t="shared" si="3"/>
        <v/>
      </c>
      <c r="J80" s="121"/>
      <c r="K80" s="24">
        <v>79</v>
      </c>
    </row>
    <row r="81" spans="1:11">
      <c r="A81" s="18" t="str">
        <f>IFERROR(IF(INDEX(Poles!$A:$F,MATCH('Poles Results'!$E81,Poles!$F:$F,0),1)&gt;0,INDEX(Poles!$A:$F,MATCH('Poles Results'!$E81,Poles!$F:$F,0),1),""),"")</f>
        <v/>
      </c>
      <c r="B81" s="84" t="str">
        <f>IFERROR(IF(INDEX(Poles!$A:$F,MATCH('Poles Results'!$E81,Poles!$F:$F,0),2)&gt;0,INDEX(Poles!$A:$F,MATCH('Poles Results'!$E81,Poles!$F:$F,0),2),""),"")</f>
        <v/>
      </c>
      <c r="C81" s="84" t="str">
        <f>IFERROR(IF(INDEX(Poles!$A:$F,MATCH('Poles Results'!E81,Poles!$F:$F,0),3)&gt;0,INDEX(Poles!$A:$F,MATCH('Poles Results'!E81,Poles!$F:$F,0),3),""),"")</f>
        <v/>
      </c>
      <c r="D81" s="85" t="str">
        <f>IFERROR(IF(AND(SMALL(Poles!F:F,K81)&gt;1000,SMALL(Poles!F:F,K81)&lt;3000),"nt",IF(SMALL(Poles!F:F,K81)&gt;3000,"",SMALL(Poles!F:F,K81))),"")</f>
        <v/>
      </c>
      <c r="E81" s="115" t="str">
        <f>IF(D81="nt",IFERROR(SMALL(Poles!F:F,K81),""),IF(D81&gt;3000,"",IFERROR(SMALL(Poles!F:F,K81),"")))</f>
        <v/>
      </c>
      <c r="G81" s="91" t="str">
        <f t="shared" si="3"/>
        <v/>
      </c>
      <c r="J81" s="121"/>
      <c r="K81" s="24">
        <v>80</v>
      </c>
    </row>
    <row r="82" spans="1:11">
      <c r="A82" s="18" t="str">
        <f>IFERROR(IF(INDEX(Poles!$A:$F,MATCH('Poles Results'!$E82,Poles!$F:$F,0),1)&gt;0,INDEX(Poles!$A:$F,MATCH('Poles Results'!$E82,Poles!$F:$F,0),1),""),"")</f>
        <v/>
      </c>
      <c r="B82" s="84" t="str">
        <f>IFERROR(IF(INDEX(Poles!$A:$F,MATCH('Poles Results'!$E82,Poles!$F:$F,0),2)&gt;0,INDEX(Poles!$A:$F,MATCH('Poles Results'!$E82,Poles!$F:$F,0),2),""),"")</f>
        <v/>
      </c>
      <c r="C82" s="84" t="str">
        <f>IFERROR(IF(INDEX(Poles!$A:$F,MATCH('Poles Results'!E82,Poles!$F:$F,0),3)&gt;0,INDEX(Poles!$A:$F,MATCH('Poles Results'!E82,Poles!$F:$F,0),3),""),"")</f>
        <v/>
      </c>
      <c r="D82" s="85" t="str">
        <f>IFERROR(IF(AND(SMALL(Poles!F:F,K82)&gt;1000,SMALL(Poles!F:F,K82)&lt;3000),"nt",IF(SMALL(Poles!F:F,K82)&gt;3000,"",SMALL(Poles!F:F,K82))),"")</f>
        <v/>
      </c>
      <c r="E82" s="115" t="str">
        <f>IF(D82="nt",IFERROR(SMALL(Poles!F:F,K82),""),IF(D82&gt;3000,"",IFERROR(SMALL(Poles!F:F,K82),"")))</f>
        <v/>
      </c>
      <c r="G82" s="91" t="str">
        <f t="shared" si="3"/>
        <v/>
      </c>
      <c r="J82" s="121"/>
      <c r="K82" s="24">
        <v>81</v>
      </c>
    </row>
    <row r="83" spans="1:11">
      <c r="A83" s="18" t="str">
        <f>IFERROR(IF(INDEX(Poles!$A:$F,MATCH('Poles Results'!$E83,Poles!$F:$F,0),1)&gt;0,INDEX(Poles!$A:$F,MATCH('Poles Results'!$E83,Poles!$F:$F,0),1),""),"")</f>
        <v/>
      </c>
      <c r="B83" s="84" t="str">
        <f>IFERROR(IF(INDEX(Poles!$A:$F,MATCH('Poles Results'!$E83,Poles!$F:$F,0),2)&gt;0,INDEX(Poles!$A:$F,MATCH('Poles Results'!$E83,Poles!$F:$F,0),2),""),"")</f>
        <v/>
      </c>
      <c r="C83" s="84" t="str">
        <f>IFERROR(IF(INDEX(Poles!$A:$F,MATCH('Poles Results'!E83,Poles!$F:$F,0),3)&gt;0,INDEX(Poles!$A:$F,MATCH('Poles Results'!E83,Poles!$F:$F,0),3),""),"")</f>
        <v/>
      </c>
      <c r="D83" s="85" t="str">
        <f>IFERROR(IF(AND(SMALL(Poles!F:F,K83)&gt;1000,SMALL(Poles!F:F,K83)&lt;3000),"nt",IF(SMALL(Poles!F:F,K83)&gt;3000,"",SMALL(Poles!F:F,K83))),"")</f>
        <v/>
      </c>
      <c r="E83" s="115" t="str">
        <f>IF(D83="nt",IFERROR(SMALL(Poles!F:F,K83),""),IF(D83&gt;3000,"",IFERROR(SMALL(Poles!F:F,K83),"")))</f>
        <v/>
      </c>
      <c r="G83" s="91" t="str">
        <f t="shared" si="3"/>
        <v/>
      </c>
      <c r="J83" s="121"/>
      <c r="K83" s="24">
        <v>82</v>
      </c>
    </row>
    <row r="84" spans="1:11">
      <c r="A84" s="18" t="str">
        <f>IFERROR(IF(INDEX(Poles!$A:$F,MATCH('Poles Results'!$E84,Poles!$F:$F,0),1)&gt;0,INDEX(Poles!$A:$F,MATCH('Poles Results'!$E84,Poles!$F:$F,0),1),""),"")</f>
        <v/>
      </c>
      <c r="B84" s="84" t="str">
        <f>IFERROR(IF(INDEX(Poles!$A:$F,MATCH('Poles Results'!$E84,Poles!$F:$F,0),2)&gt;0,INDEX(Poles!$A:$F,MATCH('Poles Results'!$E84,Poles!$F:$F,0),2),""),"")</f>
        <v/>
      </c>
      <c r="C84" s="84" t="str">
        <f>IFERROR(IF(INDEX(Poles!$A:$F,MATCH('Poles Results'!E84,Poles!$F:$F,0),3)&gt;0,INDEX(Poles!$A:$F,MATCH('Poles Results'!E84,Poles!$F:$F,0),3),""),"")</f>
        <v/>
      </c>
      <c r="D84" s="85" t="str">
        <f>IFERROR(IF(AND(SMALL(Poles!F:F,K84)&gt;1000,SMALL(Poles!F:F,K84)&lt;3000),"nt",IF(SMALL(Poles!F:F,K84)&gt;3000,"",SMALL(Poles!F:F,K84))),"")</f>
        <v/>
      </c>
      <c r="E84" s="115" t="str">
        <f>IF(D84="nt",IFERROR(SMALL(Poles!F:F,K84),""),IF(D84&gt;3000,"",IFERROR(SMALL(Poles!F:F,K84),"")))</f>
        <v/>
      </c>
      <c r="G84" s="91" t="str">
        <f t="shared" si="3"/>
        <v/>
      </c>
      <c r="J84" s="121"/>
      <c r="K84" s="24">
        <v>83</v>
      </c>
    </row>
    <row r="85" spans="1:11">
      <c r="A85" s="18" t="str">
        <f>IFERROR(IF(INDEX(Poles!$A:$F,MATCH('Poles Results'!$E85,Poles!$F:$F,0),1)&gt;0,INDEX(Poles!$A:$F,MATCH('Poles Results'!$E85,Poles!$F:$F,0),1),""),"")</f>
        <v/>
      </c>
      <c r="B85" s="84" t="str">
        <f>IFERROR(IF(INDEX(Poles!$A:$F,MATCH('Poles Results'!$E85,Poles!$F:$F,0),2)&gt;0,INDEX(Poles!$A:$F,MATCH('Poles Results'!$E85,Poles!$F:$F,0),2),""),"")</f>
        <v/>
      </c>
      <c r="C85" s="84" t="str">
        <f>IFERROR(IF(INDEX(Poles!$A:$F,MATCH('Poles Results'!E85,Poles!$F:$F,0),3)&gt;0,INDEX(Poles!$A:$F,MATCH('Poles Results'!E85,Poles!$F:$F,0),3),""),"")</f>
        <v/>
      </c>
      <c r="D85" s="85" t="str">
        <f>IFERROR(IF(AND(SMALL(Poles!F:F,K85)&gt;1000,SMALL(Poles!F:F,K85)&lt;3000),"nt",IF(SMALL(Poles!F:F,K85)&gt;3000,"",SMALL(Poles!F:F,K85))),"")</f>
        <v/>
      </c>
      <c r="E85" s="115" t="str">
        <f>IF(D85="nt",IFERROR(SMALL(Poles!F:F,K85),""),IF(D85&gt;3000,"",IFERROR(SMALL(Poles!F:F,K85),"")))</f>
        <v/>
      </c>
      <c r="G85" s="91" t="str">
        <f t="shared" si="3"/>
        <v/>
      </c>
      <c r="J85" s="121"/>
      <c r="K85" s="24">
        <v>84</v>
      </c>
    </row>
    <row r="86" spans="1:11">
      <c r="A86" s="18" t="str">
        <f>IFERROR(IF(INDEX(Poles!$A:$F,MATCH('Poles Results'!$E86,Poles!$F:$F,0),1)&gt;0,INDEX(Poles!$A:$F,MATCH('Poles Results'!$E86,Poles!$F:$F,0),1),""),"")</f>
        <v/>
      </c>
      <c r="B86" s="84" t="str">
        <f>IFERROR(IF(INDEX(Poles!$A:$F,MATCH('Poles Results'!$E86,Poles!$F:$F,0),2)&gt;0,INDEX(Poles!$A:$F,MATCH('Poles Results'!$E86,Poles!$F:$F,0),2),""),"")</f>
        <v/>
      </c>
      <c r="C86" s="84" t="str">
        <f>IFERROR(IF(INDEX(Poles!$A:$F,MATCH('Poles Results'!E86,Poles!$F:$F,0),3)&gt;0,INDEX(Poles!$A:$F,MATCH('Poles Results'!E86,Poles!$F:$F,0),3),""),"")</f>
        <v/>
      </c>
      <c r="D86" s="85" t="str">
        <f>IFERROR(IF(AND(SMALL(Poles!F:F,K86)&gt;1000,SMALL(Poles!F:F,K86)&lt;3000),"nt",IF(SMALL(Poles!F:F,K86)&gt;3000,"",SMALL(Poles!F:F,K86))),"")</f>
        <v/>
      </c>
      <c r="E86" s="115" t="str">
        <f>IF(D86="nt",IFERROR(SMALL(Poles!F:F,K86),""),IF(D86&gt;3000,"",IFERROR(SMALL(Poles!F:F,K86),"")))</f>
        <v/>
      </c>
      <c r="G86" s="91" t="str">
        <f t="shared" si="3"/>
        <v/>
      </c>
      <c r="J86" s="121"/>
      <c r="K86" s="24">
        <v>85</v>
      </c>
    </row>
    <row r="87" spans="1:11">
      <c r="A87" s="18" t="str">
        <f>IFERROR(IF(INDEX(Poles!$A:$F,MATCH('Poles Results'!$E87,Poles!$F:$F,0),1)&gt;0,INDEX(Poles!$A:$F,MATCH('Poles Results'!$E87,Poles!$F:$F,0),1),""),"")</f>
        <v/>
      </c>
      <c r="B87" s="84" t="str">
        <f>IFERROR(IF(INDEX(Poles!$A:$F,MATCH('Poles Results'!$E87,Poles!$F:$F,0),2)&gt;0,INDEX(Poles!$A:$F,MATCH('Poles Results'!$E87,Poles!$F:$F,0),2),""),"")</f>
        <v/>
      </c>
      <c r="C87" s="84" t="str">
        <f>IFERROR(IF(INDEX(Poles!$A:$F,MATCH('Poles Results'!E87,Poles!$F:$F,0),3)&gt;0,INDEX(Poles!$A:$F,MATCH('Poles Results'!E87,Poles!$F:$F,0),3),""),"")</f>
        <v/>
      </c>
      <c r="D87" s="85" t="str">
        <f>IFERROR(IF(AND(SMALL(Poles!F:F,K87)&gt;1000,SMALL(Poles!F:F,K87)&lt;3000),"nt",IF(SMALL(Poles!F:F,K87)&gt;3000,"",SMALL(Poles!F:F,K87))),"")</f>
        <v/>
      </c>
      <c r="E87" s="115" t="str">
        <f>IF(D87="nt",IFERROR(SMALL(Poles!F:F,K87),""),IF(D87&gt;3000,"",IFERROR(SMALL(Poles!F:F,K87),"")))</f>
        <v/>
      </c>
      <c r="G87" s="91" t="str">
        <f t="shared" si="3"/>
        <v/>
      </c>
      <c r="J87" s="121"/>
      <c r="K87" s="24">
        <v>86</v>
      </c>
    </row>
    <row r="88" spans="1:11">
      <c r="A88" s="18" t="str">
        <f>IFERROR(IF(INDEX(Poles!$A:$F,MATCH('Poles Results'!$E88,Poles!$F:$F,0),1)&gt;0,INDEX(Poles!$A:$F,MATCH('Poles Results'!$E88,Poles!$F:$F,0),1),""),"")</f>
        <v/>
      </c>
      <c r="B88" s="84" t="str">
        <f>IFERROR(IF(INDEX(Poles!$A:$F,MATCH('Poles Results'!$E88,Poles!$F:$F,0),2)&gt;0,INDEX(Poles!$A:$F,MATCH('Poles Results'!$E88,Poles!$F:$F,0),2),""),"")</f>
        <v/>
      </c>
      <c r="C88" s="84" t="str">
        <f>IFERROR(IF(INDEX(Poles!$A:$F,MATCH('Poles Results'!E88,Poles!$F:$F,0),3)&gt;0,INDEX(Poles!$A:$F,MATCH('Poles Results'!E88,Poles!$F:$F,0),3),""),"")</f>
        <v/>
      </c>
      <c r="D88" s="85" t="str">
        <f>IFERROR(IF(AND(SMALL(Poles!F:F,K88)&gt;1000,SMALL(Poles!F:F,K88)&lt;3000),"nt",IF(SMALL(Poles!F:F,K88)&gt;3000,"",SMALL(Poles!F:F,K88))),"")</f>
        <v/>
      </c>
      <c r="E88" s="115" t="str">
        <f>IF(D88="nt",IFERROR(SMALL(Poles!F:F,K88),""),IF(D88&gt;3000,"",IFERROR(SMALL(Poles!F:F,K88),"")))</f>
        <v/>
      </c>
      <c r="G88" s="91" t="str">
        <f t="shared" si="3"/>
        <v/>
      </c>
      <c r="J88" s="121"/>
      <c r="K88" s="24">
        <v>87</v>
      </c>
    </row>
    <row r="89" spans="1:11">
      <c r="A89" s="18" t="str">
        <f>IFERROR(IF(INDEX(Poles!$A:$F,MATCH('Poles Results'!$E89,Poles!$F:$F,0),1)&gt;0,INDEX(Poles!$A:$F,MATCH('Poles Results'!$E89,Poles!$F:$F,0),1),""),"")</f>
        <v/>
      </c>
      <c r="B89" s="84" t="str">
        <f>IFERROR(IF(INDEX(Poles!$A:$F,MATCH('Poles Results'!$E89,Poles!$F:$F,0),2)&gt;0,INDEX(Poles!$A:$F,MATCH('Poles Results'!$E89,Poles!$F:$F,0),2),""),"")</f>
        <v/>
      </c>
      <c r="C89" s="84" t="str">
        <f>IFERROR(IF(INDEX(Poles!$A:$F,MATCH('Poles Results'!E89,Poles!$F:$F,0),3)&gt;0,INDEX(Poles!$A:$F,MATCH('Poles Results'!E89,Poles!$F:$F,0),3),""),"")</f>
        <v/>
      </c>
      <c r="D89" s="85" t="str">
        <f>IFERROR(IF(AND(SMALL(Poles!F:F,K89)&gt;1000,SMALL(Poles!F:F,K89)&lt;3000),"nt",IF(SMALL(Poles!F:F,K89)&gt;3000,"",SMALL(Poles!F:F,K89))),"")</f>
        <v/>
      </c>
      <c r="E89" s="115" t="str">
        <f>IF(D89="nt",IFERROR(SMALL(Poles!F:F,K89),""),IF(D89&gt;3000,"",IFERROR(SMALL(Poles!F:F,K89),"")))</f>
        <v/>
      </c>
      <c r="G89" s="91" t="str">
        <f t="shared" si="3"/>
        <v/>
      </c>
      <c r="J89" s="121"/>
      <c r="K89" s="24">
        <v>88</v>
      </c>
    </row>
    <row r="90" spans="1:11">
      <c r="A90" s="18" t="str">
        <f>IFERROR(IF(INDEX(Poles!$A:$F,MATCH('Poles Results'!$E90,Poles!$F:$F,0),1)&gt;0,INDEX(Poles!$A:$F,MATCH('Poles Results'!$E90,Poles!$F:$F,0),1),""),"")</f>
        <v/>
      </c>
      <c r="B90" s="84" t="str">
        <f>IFERROR(IF(INDEX(Poles!$A:$F,MATCH('Poles Results'!$E90,Poles!$F:$F,0),2)&gt;0,INDEX(Poles!$A:$F,MATCH('Poles Results'!$E90,Poles!$F:$F,0),2),""),"")</f>
        <v/>
      </c>
      <c r="C90" s="84" t="str">
        <f>IFERROR(IF(INDEX(Poles!$A:$F,MATCH('Poles Results'!E90,Poles!$F:$F,0),3)&gt;0,INDEX(Poles!$A:$F,MATCH('Poles Results'!E90,Poles!$F:$F,0),3),""),"")</f>
        <v/>
      </c>
      <c r="D90" s="85" t="str">
        <f>IFERROR(IF(AND(SMALL(Poles!F:F,K90)&gt;1000,SMALL(Poles!F:F,K90)&lt;3000),"nt",IF(SMALL(Poles!F:F,K90)&gt;3000,"",SMALL(Poles!F:F,K90))),"")</f>
        <v/>
      </c>
      <c r="E90" s="115" t="str">
        <f>IF(D90="nt",IFERROR(SMALL(Poles!F:F,K90),""),IF(D90&gt;3000,"",IFERROR(SMALL(Poles!F:F,K90),"")))</f>
        <v/>
      </c>
      <c r="G90" s="91" t="str">
        <f t="shared" si="3"/>
        <v/>
      </c>
      <c r="J90" s="121"/>
      <c r="K90" s="24">
        <v>89</v>
      </c>
    </row>
    <row r="91" spans="1:11">
      <c r="A91" s="18" t="str">
        <f>IFERROR(IF(INDEX(Poles!$A:$F,MATCH('Poles Results'!$E91,Poles!$F:$F,0),1)&gt;0,INDEX(Poles!$A:$F,MATCH('Poles Results'!$E91,Poles!$F:$F,0),1),""),"")</f>
        <v/>
      </c>
      <c r="B91" s="84" t="str">
        <f>IFERROR(IF(INDEX(Poles!$A:$F,MATCH('Poles Results'!$E91,Poles!$F:$F,0),2)&gt;0,INDEX(Poles!$A:$F,MATCH('Poles Results'!$E91,Poles!$F:$F,0),2),""),"")</f>
        <v/>
      </c>
      <c r="C91" s="84" t="str">
        <f>IFERROR(IF(INDEX(Poles!$A:$F,MATCH('Poles Results'!E91,Poles!$F:$F,0),3)&gt;0,INDEX(Poles!$A:$F,MATCH('Poles Results'!E91,Poles!$F:$F,0),3),""),"")</f>
        <v/>
      </c>
      <c r="D91" s="85" t="str">
        <f>IFERROR(IF(AND(SMALL(Poles!F:F,K91)&gt;1000,SMALL(Poles!F:F,K91)&lt;3000),"nt",IF(SMALL(Poles!F:F,K91)&gt;3000,"",SMALL(Poles!F:F,K91))),"")</f>
        <v/>
      </c>
      <c r="E91" s="115" t="str">
        <f>IF(D91="nt",IFERROR(SMALL(Poles!F:F,K91),""),IF(D91&gt;3000,"",IFERROR(SMALL(Poles!F:F,K91),"")))</f>
        <v/>
      </c>
      <c r="G91" s="91" t="str">
        <f t="shared" si="3"/>
        <v/>
      </c>
      <c r="J91" s="121"/>
      <c r="K91" s="24">
        <v>90</v>
      </c>
    </row>
    <row r="92" spans="1:11">
      <c r="A92" s="18" t="str">
        <f>IFERROR(IF(INDEX(Poles!$A:$F,MATCH('Poles Results'!$E92,Poles!$F:$F,0),1)&gt;0,INDEX(Poles!$A:$F,MATCH('Poles Results'!$E92,Poles!$F:$F,0),1),""),"")</f>
        <v/>
      </c>
      <c r="B92" s="84" t="str">
        <f>IFERROR(IF(INDEX(Poles!$A:$F,MATCH('Poles Results'!$E92,Poles!$F:$F,0),2)&gt;0,INDEX(Poles!$A:$F,MATCH('Poles Results'!$E92,Poles!$F:$F,0),2),""),"")</f>
        <v/>
      </c>
      <c r="C92" s="84" t="str">
        <f>IFERROR(IF(INDEX(Poles!$A:$F,MATCH('Poles Results'!E92,Poles!$F:$F,0),3)&gt;0,INDEX(Poles!$A:$F,MATCH('Poles Results'!E92,Poles!$F:$F,0),3),""),"")</f>
        <v/>
      </c>
      <c r="D92" s="85" t="str">
        <f>IFERROR(IF(AND(SMALL(Poles!F:F,K92)&gt;1000,SMALL(Poles!F:F,K92)&lt;3000),"nt",IF(SMALL(Poles!F:F,K92)&gt;3000,"",SMALL(Poles!F:F,K92))),"")</f>
        <v/>
      </c>
      <c r="E92" s="115" t="str">
        <f>IF(D92="nt",IFERROR(SMALL(Poles!F:F,K92),""),IF(D92&gt;3000,"",IFERROR(SMALL(Poles!F:F,K92),"")))</f>
        <v/>
      </c>
      <c r="G92" s="91" t="str">
        <f t="shared" si="3"/>
        <v/>
      </c>
      <c r="J92" s="121"/>
      <c r="K92" s="24">
        <v>91</v>
      </c>
    </row>
    <row r="93" spans="1:11">
      <c r="A93" s="18" t="str">
        <f>IFERROR(IF(INDEX(Poles!$A:$F,MATCH('Poles Results'!$E93,Poles!$F:$F,0),1)&gt;0,INDEX(Poles!$A:$F,MATCH('Poles Results'!$E93,Poles!$F:$F,0),1),""),"")</f>
        <v/>
      </c>
      <c r="B93" s="84" t="str">
        <f>IFERROR(IF(INDEX(Poles!$A:$F,MATCH('Poles Results'!$E93,Poles!$F:$F,0),2)&gt;0,INDEX(Poles!$A:$F,MATCH('Poles Results'!$E93,Poles!$F:$F,0),2),""),"")</f>
        <v/>
      </c>
      <c r="C93" s="84" t="str">
        <f>IFERROR(IF(INDEX(Poles!$A:$F,MATCH('Poles Results'!E93,Poles!$F:$F,0),3)&gt;0,INDEX(Poles!$A:$F,MATCH('Poles Results'!E93,Poles!$F:$F,0),3),""),"")</f>
        <v/>
      </c>
      <c r="D93" s="85" t="str">
        <f>IFERROR(IF(AND(SMALL(Poles!F:F,K93)&gt;1000,SMALL(Poles!F:F,K93)&lt;3000),"nt",IF(SMALL(Poles!F:F,K93)&gt;3000,"",SMALL(Poles!F:F,K93))),"")</f>
        <v/>
      </c>
      <c r="E93" s="115" t="str">
        <f>IF(D93="nt",IFERROR(SMALL(Poles!F:F,K93),""),IF(D93&gt;3000,"",IFERROR(SMALL(Poles!F:F,K93),"")))</f>
        <v/>
      </c>
      <c r="G93" s="91" t="str">
        <f t="shared" si="3"/>
        <v/>
      </c>
      <c r="J93" s="121"/>
      <c r="K93" s="24">
        <v>92</v>
      </c>
    </row>
    <row r="94" spans="1:11">
      <c r="A94" s="18" t="str">
        <f>IFERROR(IF(INDEX(Poles!$A:$F,MATCH('Poles Results'!$E94,Poles!$F:$F,0),1)&gt;0,INDEX(Poles!$A:$F,MATCH('Poles Results'!$E94,Poles!$F:$F,0),1),""),"")</f>
        <v/>
      </c>
      <c r="B94" s="84" t="str">
        <f>IFERROR(IF(INDEX(Poles!$A:$F,MATCH('Poles Results'!$E94,Poles!$F:$F,0),2)&gt;0,INDEX(Poles!$A:$F,MATCH('Poles Results'!$E94,Poles!$F:$F,0),2),""),"")</f>
        <v/>
      </c>
      <c r="C94" s="84" t="str">
        <f>IFERROR(IF(INDEX(Poles!$A:$F,MATCH('Poles Results'!E94,Poles!$F:$F,0),3)&gt;0,INDEX(Poles!$A:$F,MATCH('Poles Results'!E94,Poles!$F:$F,0),3),""),"")</f>
        <v/>
      </c>
      <c r="D94" s="85" t="str">
        <f>IFERROR(IF(AND(SMALL(Poles!F:F,K94)&gt;1000,SMALL(Poles!F:F,K94)&lt;3000),"nt",IF(SMALL(Poles!F:F,K94)&gt;3000,"",SMALL(Poles!F:F,K94))),"")</f>
        <v/>
      </c>
      <c r="E94" s="115" t="str">
        <f>IF(D94="nt",IFERROR(SMALL(Poles!F:F,K94),""),IF(D94&gt;3000,"",IFERROR(SMALL(Poles!F:F,K94),"")))</f>
        <v/>
      </c>
      <c r="G94" s="91" t="str">
        <f t="shared" si="3"/>
        <v/>
      </c>
      <c r="J94" s="121"/>
      <c r="K94" s="24">
        <v>93</v>
      </c>
    </row>
    <row r="95" spans="1:11">
      <c r="A95" s="18" t="str">
        <f>IFERROR(IF(INDEX(Poles!$A:$F,MATCH('Poles Results'!$E95,Poles!$F:$F,0),1)&gt;0,INDEX(Poles!$A:$F,MATCH('Poles Results'!$E95,Poles!$F:$F,0),1),""),"")</f>
        <v/>
      </c>
      <c r="B95" s="84" t="str">
        <f>IFERROR(IF(INDEX(Poles!$A:$F,MATCH('Poles Results'!$E95,Poles!$F:$F,0),2)&gt;0,INDEX(Poles!$A:$F,MATCH('Poles Results'!$E95,Poles!$F:$F,0),2),""),"")</f>
        <v/>
      </c>
      <c r="C95" s="84" t="str">
        <f>IFERROR(IF(INDEX(Poles!$A:$F,MATCH('Poles Results'!E95,Poles!$F:$F,0),3)&gt;0,INDEX(Poles!$A:$F,MATCH('Poles Results'!E95,Poles!$F:$F,0),3),""),"")</f>
        <v/>
      </c>
      <c r="D95" s="85" t="str">
        <f>IFERROR(IF(AND(SMALL(Poles!F:F,K95)&gt;1000,SMALL(Poles!F:F,K95)&lt;3000),"nt",IF(SMALL(Poles!F:F,K95)&gt;3000,"",SMALL(Poles!F:F,K95))),"")</f>
        <v/>
      </c>
      <c r="E95" s="115" t="str">
        <f>IF(D95="nt",IFERROR(SMALL(Poles!F:F,K95),""),IF(D95&gt;3000,"",IFERROR(SMALL(Poles!F:F,K95),"")))</f>
        <v/>
      </c>
      <c r="G95" s="91" t="str">
        <f t="shared" si="3"/>
        <v/>
      </c>
      <c r="J95" s="121"/>
      <c r="K95" s="24">
        <v>94</v>
      </c>
    </row>
    <row r="96" spans="1:11">
      <c r="A96" s="18" t="str">
        <f>IFERROR(IF(INDEX(Poles!$A:$F,MATCH('Poles Results'!$E96,Poles!$F:$F,0),1)&gt;0,INDEX(Poles!$A:$F,MATCH('Poles Results'!$E96,Poles!$F:$F,0),1),""),"")</f>
        <v/>
      </c>
      <c r="B96" s="84" t="str">
        <f>IFERROR(IF(INDEX(Poles!$A:$F,MATCH('Poles Results'!$E96,Poles!$F:$F,0),2)&gt;0,INDEX(Poles!$A:$F,MATCH('Poles Results'!$E96,Poles!$F:$F,0),2),""),"")</f>
        <v/>
      </c>
      <c r="C96" s="84" t="str">
        <f>IFERROR(IF(INDEX(Poles!$A:$F,MATCH('Poles Results'!E96,Poles!$F:$F,0),3)&gt;0,INDEX(Poles!$A:$F,MATCH('Poles Results'!E96,Poles!$F:$F,0),3),""),"")</f>
        <v/>
      </c>
      <c r="D96" s="85" t="str">
        <f>IFERROR(IF(AND(SMALL(Poles!F:F,K96)&gt;1000,SMALL(Poles!F:F,K96)&lt;3000),"nt",IF(SMALL(Poles!F:F,K96)&gt;3000,"",SMALL(Poles!F:F,K96))),"")</f>
        <v/>
      </c>
      <c r="E96" s="115" t="str">
        <f>IF(D96="nt",IFERROR(SMALL(Poles!F:F,K96),""),IF(D96&gt;3000,"",IFERROR(SMALL(Poles!F:F,K96),"")))</f>
        <v/>
      </c>
      <c r="G96" s="91" t="str">
        <f t="shared" si="3"/>
        <v/>
      </c>
      <c r="J96" s="121"/>
      <c r="K96" s="24">
        <v>95</v>
      </c>
    </row>
    <row r="97" spans="1:11">
      <c r="A97" s="18" t="str">
        <f>IFERROR(IF(INDEX(Poles!$A:$F,MATCH('Poles Results'!$E97,Poles!$F:$F,0),1)&gt;0,INDEX(Poles!$A:$F,MATCH('Poles Results'!$E97,Poles!$F:$F,0),1),""),"")</f>
        <v/>
      </c>
      <c r="B97" s="84" t="str">
        <f>IFERROR(IF(INDEX(Poles!$A:$F,MATCH('Poles Results'!$E97,Poles!$F:$F,0),2)&gt;0,INDEX(Poles!$A:$F,MATCH('Poles Results'!$E97,Poles!$F:$F,0),2),""),"")</f>
        <v/>
      </c>
      <c r="C97" s="84" t="str">
        <f>IFERROR(IF(INDEX(Poles!$A:$F,MATCH('Poles Results'!E97,Poles!$F:$F,0),3)&gt;0,INDEX(Poles!$A:$F,MATCH('Poles Results'!E97,Poles!$F:$F,0),3),""),"")</f>
        <v/>
      </c>
      <c r="D97" s="85" t="str">
        <f>IFERROR(IF(AND(SMALL(Poles!F:F,K97)&gt;1000,SMALL(Poles!F:F,K97)&lt;3000),"nt",IF(SMALL(Poles!F:F,K97)&gt;3000,"",SMALL(Poles!F:F,K97))),"")</f>
        <v/>
      </c>
      <c r="E97" s="115" t="str">
        <f>IF(D97="nt",IFERROR(SMALL(Poles!F:F,K97),""),IF(D97&gt;3000,"",IFERROR(SMALL(Poles!F:F,K97),"")))</f>
        <v/>
      </c>
      <c r="G97" s="91" t="str">
        <f t="shared" si="3"/>
        <v/>
      </c>
      <c r="J97" s="121"/>
      <c r="K97" s="24">
        <v>96</v>
      </c>
    </row>
    <row r="98" spans="1:11">
      <c r="A98" s="18" t="str">
        <f>IFERROR(IF(INDEX(Poles!$A:$F,MATCH('Poles Results'!$E98,Poles!$F:$F,0),1)&gt;0,INDEX(Poles!$A:$F,MATCH('Poles Results'!$E98,Poles!$F:$F,0),1),""),"")</f>
        <v/>
      </c>
      <c r="B98" s="84" t="str">
        <f>IFERROR(IF(INDEX(Poles!$A:$F,MATCH('Poles Results'!$E98,Poles!$F:$F,0),2)&gt;0,INDEX(Poles!$A:$F,MATCH('Poles Results'!$E98,Poles!$F:$F,0),2),""),"")</f>
        <v/>
      </c>
      <c r="C98" s="84" t="str">
        <f>IFERROR(IF(INDEX(Poles!$A:$F,MATCH('Poles Results'!E98,Poles!$F:$F,0),3)&gt;0,INDEX(Poles!$A:$F,MATCH('Poles Results'!E98,Poles!$F:$F,0),3),""),"")</f>
        <v/>
      </c>
      <c r="D98" s="85" t="str">
        <f>IFERROR(IF(AND(SMALL(Poles!F:F,K98)&gt;1000,SMALL(Poles!F:F,K98)&lt;3000),"nt",IF(SMALL(Poles!F:F,K98)&gt;3000,"",SMALL(Poles!F:F,K98))),"")</f>
        <v/>
      </c>
      <c r="E98" s="115" t="str">
        <f>IF(D98="nt",IFERROR(SMALL(Poles!F:F,K98),""),IF(D98&gt;3000,"",IFERROR(SMALL(Poles!F:F,K98),"")))</f>
        <v/>
      </c>
      <c r="G98" s="91" t="str">
        <f t="shared" si="3"/>
        <v/>
      </c>
      <c r="J98" s="121"/>
      <c r="K98" s="24">
        <v>97</v>
      </c>
    </row>
    <row r="99" spans="1:11">
      <c r="A99" s="18" t="str">
        <f>IFERROR(IF(INDEX(Poles!$A:$F,MATCH('Poles Results'!$E99,Poles!$F:$F,0),1)&gt;0,INDEX(Poles!$A:$F,MATCH('Poles Results'!$E99,Poles!$F:$F,0),1),""),"")</f>
        <v/>
      </c>
      <c r="B99" s="84" t="str">
        <f>IFERROR(IF(INDEX(Poles!$A:$F,MATCH('Poles Results'!$E99,Poles!$F:$F,0),2)&gt;0,INDEX(Poles!$A:$F,MATCH('Poles Results'!$E99,Poles!$F:$F,0),2),""),"")</f>
        <v/>
      </c>
      <c r="C99" s="84" t="str">
        <f>IFERROR(IF(INDEX(Poles!$A:$F,MATCH('Poles Results'!E99,Poles!$F:$F,0),3)&gt;0,INDEX(Poles!$A:$F,MATCH('Poles Results'!E99,Poles!$F:$F,0),3),""),"")</f>
        <v/>
      </c>
      <c r="D99" s="85" t="str">
        <f>IFERROR(IF(AND(SMALL(Poles!F:F,K99)&gt;1000,SMALL(Poles!F:F,K99)&lt;3000),"nt",IF(SMALL(Poles!F:F,K99)&gt;3000,"",SMALL(Poles!F:F,K99))),"")</f>
        <v/>
      </c>
      <c r="E99" s="115" t="str">
        <f>IF(D99="nt",IFERROR(SMALL(Poles!F:F,K99),""),IF(D99&gt;3000,"",IFERROR(SMALL(Poles!F:F,K99),"")))</f>
        <v/>
      </c>
      <c r="G99" s="91" t="str">
        <f t="shared" si="3"/>
        <v/>
      </c>
      <c r="J99" s="121"/>
      <c r="K99" s="24">
        <v>98</v>
      </c>
    </row>
    <row r="100" spans="1:11">
      <c r="A100" s="18" t="str">
        <f>IFERROR(IF(INDEX(Poles!$A:$F,MATCH('Poles Results'!$E100,Poles!$F:$F,0),1)&gt;0,INDEX(Poles!$A:$F,MATCH('Poles Results'!$E100,Poles!$F:$F,0),1),""),"")</f>
        <v/>
      </c>
      <c r="B100" s="84" t="str">
        <f>IFERROR(IF(INDEX(Poles!$A:$F,MATCH('Poles Results'!$E100,Poles!$F:$F,0),2)&gt;0,INDEX(Poles!$A:$F,MATCH('Poles Results'!$E100,Poles!$F:$F,0),2),""),"")</f>
        <v/>
      </c>
      <c r="C100" s="84" t="str">
        <f>IFERROR(IF(INDEX(Poles!$A:$F,MATCH('Poles Results'!E100,Poles!$F:$F,0),3)&gt;0,INDEX(Poles!$A:$F,MATCH('Poles Results'!E100,Poles!$F:$F,0),3),""),"")</f>
        <v/>
      </c>
      <c r="D100" s="85" t="str">
        <f>IFERROR(IF(AND(SMALL(Poles!F:F,K100)&gt;1000,SMALL(Poles!F:F,K100)&lt;3000),"nt",IF(SMALL(Poles!F:F,K100)&gt;3000,"",SMALL(Poles!F:F,K100))),"")</f>
        <v/>
      </c>
      <c r="E100" s="115" t="str">
        <f>IF(D100="nt",IFERROR(SMALL(Poles!F:F,K100),""),IF(D100&gt;3000,"",IFERROR(SMALL(Poles!F:F,K100),"")))</f>
        <v/>
      </c>
      <c r="G100" s="91" t="str">
        <f t="shared" si="3"/>
        <v/>
      </c>
      <c r="J100" s="121"/>
      <c r="K100" s="24">
        <v>99</v>
      </c>
    </row>
    <row r="101" spans="1:11">
      <c r="A101" s="18" t="str">
        <f>IFERROR(IF(INDEX(Poles!$A:$F,MATCH('Poles Results'!$E101,Poles!$F:$F,0),1)&gt;0,INDEX(Poles!$A:$F,MATCH('Poles Results'!$E101,Poles!$F:$F,0),1),""),"")</f>
        <v/>
      </c>
      <c r="B101" s="84" t="str">
        <f>IFERROR(IF(INDEX(Poles!$A:$F,MATCH('Poles Results'!$E101,Poles!$F:$F,0),2)&gt;0,INDEX(Poles!$A:$F,MATCH('Poles Results'!$E101,Poles!$F:$F,0),2),""),"")</f>
        <v/>
      </c>
      <c r="C101" s="84" t="str">
        <f>IFERROR(IF(INDEX(Poles!$A:$F,MATCH('Poles Results'!E101,Poles!$F:$F,0),3)&gt;0,INDEX(Poles!$A:$F,MATCH('Poles Results'!E101,Poles!$F:$F,0),3),""),"")</f>
        <v/>
      </c>
      <c r="D101" s="85" t="str">
        <f>IFERROR(IF(AND(SMALL(Poles!F:F,K101)&gt;1000,SMALL(Poles!F:F,K101)&lt;3000),"nt",IF(SMALL(Poles!F:F,K101)&gt;3000,"",SMALL(Poles!F:F,K101))),"")</f>
        <v/>
      </c>
      <c r="E101" s="115" t="str">
        <f>IF(D101="nt",IFERROR(SMALL(Poles!F:F,K101),""),IF(D101&gt;3000,"",IFERROR(SMALL(Poles!F:F,K101),"")))</f>
        <v/>
      </c>
      <c r="G101" s="91" t="str">
        <f t="shared" si="3"/>
        <v/>
      </c>
      <c r="J101" s="121"/>
      <c r="K101" s="24">
        <v>100</v>
      </c>
    </row>
    <row r="102" spans="1:11">
      <c r="A102" s="18" t="str">
        <f>IFERROR(IF(INDEX(Poles!$A:$F,MATCH('Poles Results'!$E102,Poles!$F:$F,0),1)&gt;0,INDEX(Poles!$A:$F,MATCH('Poles Results'!$E102,Poles!$F:$F,0),1),""),"")</f>
        <v/>
      </c>
      <c r="B102" s="84" t="str">
        <f>IFERROR(IF(INDEX(Poles!$A:$F,MATCH('Poles Results'!$E102,Poles!$F:$F,0),2)&gt;0,INDEX(Poles!$A:$F,MATCH('Poles Results'!$E102,Poles!$F:$F,0),2),""),"")</f>
        <v/>
      </c>
      <c r="C102" s="84" t="str">
        <f>IFERROR(IF(INDEX(Poles!$A:$F,MATCH('Poles Results'!E102,Poles!$F:$F,0),3)&gt;0,INDEX(Poles!$A:$F,MATCH('Poles Results'!E102,Poles!$F:$F,0),3),""),"")</f>
        <v/>
      </c>
      <c r="D102" s="85" t="str">
        <f>IFERROR(IF(AND(SMALL(Poles!F:F,K102)&gt;1000,SMALL(Poles!F:F,K102)&lt;3000),"nt",IF(SMALL(Poles!F:F,K102)&gt;3000,"",SMALL(Poles!F:F,K102))),"")</f>
        <v/>
      </c>
      <c r="E102" s="115" t="str">
        <f>IF(D102="nt",IFERROR(SMALL(Poles!F:F,K102),""),IF(D102&gt;3000,"",IFERROR(SMALL(Poles!F:F,K102),"")))</f>
        <v/>
      </c>
      <c r="G102" s="91" t="str">
        <f t="shared" si="3"/>
        <v/>
      </c>
      <c r="J102" s="121"/>
      <c r="K102" s="24">
        <v>101</v>
      </c>
    </row>
    <row r="103" spans="1:11">
      <c r="A103" s="18" t="str">
        <f>IFERROR(IF(INDEX(Poles!$A:$F,MATCH('Poles Results'!$E103,Poles!$F:$F,0),1)&gt;0,INDEX(Poles!$A:$F,MATCH('Poles Results'!$E103,Poles!$F:$F,0),1),""),"")</f>
        <v/>
      </c>
      <c r="B103" s="84" t="str">
        <f>IFERROR(IF(INDEX(Poles!$A:$F,MATCH('Poles Results'!$E103,Poles!$F:$F,0),2)&gt;0,INDEX(Poles!$A:$F,MATCH('Poles Results'!$E103,Poles!$F:$F,0),2),""),"")</f>
        <v/>
      </c>
      <c r="C103" s="84" t="str">
        <f>IFERROR(IF(INDEX(Poles!$A:$F,MATCH('Poles Results'!E103,Poles!$F:$F,0),3)&gt;0,INDEX(Poles!$A:$F,MATCH('Poles Results'!E103,Poles!$F:$F,0),3),""),"")</f>
        <v/>
      </c>
      <c r="D103" s="85" t="str">
        <f>IFERROR(IF(AND(SMALL(Poles!F:F,K103)&gt;1000,SMALL(Poles!F:F,K103)&lt;3000),"nt",IF(SMALL(Poles!F:F,K103)&gt;3000,"",SMALL(Poles!F:F,K103))),"")</f>
        <v/>
      </c>
      <c r="E103" s="115" t="str">
        <f>IF(D103="nt",IFERROR(SMALL(Poles!F:F,K103),""),IF(D103&gt;3000,"",IFERROR(SMALL(Poles!F:F,K103),"")))</f>
        <v/>
      </c>
      <c r="G103" s="91" t="str">
        <f t="shared" si="3"/>
        <v/>
      </c>
      <c r="J103" s="121"/>
      <c r="K103" s="24">
        <v>102</v>
      </c>
    </row>
    <row r="104" spans="1:11">
      <c r="A104" s="18" t="str">
        <f>IFERROR(IF(INDEX(Poles!$A:$F,MATCH('Poles Results'!$E104,Poles!$F:$F,0),1)&gt;0,INDEX(Poles!$A:$F,MATCH('Poles Results'!$E104,Poles!$F:$F,0),1),""),"")</f>
        <v/>
      </c>
      <c r="B104" s="84" t="str">
        <f>IFERROR(IF(INDEX(Poles!$A:$F,MATCH('Poles Results'!$E104,Poles!$F:$F,0),2)&gt;0,INDEX(Poles!$A:$F,MATCH('Poles Results'!$E104,Poles!$F:$F,0),2),""),"")</f>
        <v/>
      </c>
      <c r="C104" s="84" t="str">
        <f>IFERROR(IF(INDEX(Poles!$A:$F,MATCH('Poles Results'!E104,Poles!$F:$F,0),3)&gt;0,INDEX(Poles!$A:$F,MATCH('Poles Results'!E104,Poles!$F:$F,0),3),""),"")</f>
        <v/>
      </c>
      <c r="D104" s="85" t="str">
        <f>IFERROR(IF(AND(SMALL(Poles!F:F,K104)&gt;1000,SMALL(Poles!F:F,K104)&lt;3000),"nt",IF(SMALL(Poles!F:F,K104)&gt;3000,"",SMALL(Poles!F:F,K104))),"")</f>
        <v/>
      </c>
      <c r="E104" s="115" t="str">
        <f>IF(D104="nt",IFERROR(SMALL(Poles!F:F,K104),""),IF(D104&gt;3000,"",IFERROR(SMALL(Poles!F:F,K104),"")))</f>
        <v/>
      </c>
      <c r="G104" s="91" t="str">
        <f t="shared" si="3"/>
        <v/>
      </c>
      <c r="J104" s="121"/>
      <c r="K104" s="24">
        <v>103</v>
      </c>
    </row>
    <row r="105" spans="1:11">
      <c r="A105" s="18" t="str">
        <f>IFERROR(IF(INDEX(Poles!$A:$F,MATCH('Poles Results'!$E105,Poles!$F:$F,0),1)&gt;0,INDEX(Poles!$A:$F,MATCH('Poles Results'!$E105,Poles!$F:$F,0),1),""),"")</f>
        <v/>
      </c>
      <c r="B105" s="84" t="str">
        <f>IFERROR(IF(INDEX(Poles!$A:$F,MATCH('Poles Results'!$E105,Poles!$F:$F,0),2)&gt;0,INDEX(Poles!$A:$F,MATCH('Poles Results'!$E105,Poles!$F:$F,0),2),""),"")</f>
        <v/>
      </c>
      <c r="C105" s="84" t="str">
        <f>IFERROR(IF(INDEX(Poles!$A:$F,MATCH('Poles Results'!E105,Poles!$F:$F,0),3)&gt;0,INDEX(Poles!$A:$F,MATCH('Poles Results'!E105,Poles!$F:$F,0),3),""),"")</f>
        <v/>
      </c>
      <c r="D105" s="85" t="str">
        <f>IFERROR(IF(AND(SMALL(Poles!F:F,K105)&gt;1000,SMALL(Poles!F:F,K105)&lt;3000),"nt",IF(SMALL(Poles!F:F,K105)&gt;3000,"",SMALL(Poles!F:F,K105))),"")</f>
        <v/>
      </c>
      <c r="E105" s="115" t="str">
        <f>IF(D105="nt",IFERROR(SMALL(Poles!F:F,K105),""),IF(D105&gt;3000,"",IFERROR(SMALL(Poles!F:F,K105),"")))</f>
        <v/>
      </c>
      <c r="G105" s="91" t="str">
        <f t="shared" si="3"/>
        <v/>
      </c>
      <c r="J105" s="121"/>
      <c r="K105" s="24">
        <v>104</v>
      </c>
    </row>
    <row r="106" spans="1:11">
      <c r="A106" s="18" t="str">
        <f>IFERROR(IF(INDEX(Poles!$A:$F,MATCH('Poles Results'!$E106,Poles!$F:$F,0),1)&gt;0,INDEX(Poles!$A:$F,MATCH('Poles Results'!$E106,Poles!$F:$F,0),1),""),"")</f>
        <v/>
      </c>
      <c r="B106" s="84" t="str">
        <f>IFERROR(IF(INDEX(Poles!$A:$F,MATCH('Poles Results'!$E106,Poles!$F:$F,0),2)&gt;0,INDEX(Poles!$A:$F,MATCH('Poles Results'!$E106,Poles!$F:$F,0),2),""),"")</f>
        <v/>
      </c>
      <c r="C106" s="84" t="str">
        <f>IFERROR(IF(INDEX(Poles!$A:$F,MATCH('Poles Results'!E106,Poles!$F:$F,0),3)&gt;0,INDEX(Poles!$A:$F,MATCH('Poles Results'!E106,Poles!$F:$F,0),3),""),"")</f>
        <v/>
      </c>
      <c r="D106" s="85" t="str">
        <f>IFERROR(IF(AND(SMALL(Poles!F:F,K106)&gt;1000,SMALL(Poles!F:F,K106)&lt;3000),"nt",IF(SMALL(Poles!F:F,K106)&gt;3000,"",SMALL(Poles!F:F,K106))),"")</f>
        <v/>
      </c>
      <c r="E106" s="115" t="str">
        <f>IF(D106="nt",IFERROR(SMALL(Poles!F:F,K106),""),IF(D106&gt;3000,"",IFERROR(SMALL(Poles!F:F,K106),"")))</f>
        <v/>
      </c>
      <c r="G106" s="91" t="str">
        <f t="shared" si="3"/>
        <v/>
      </c>
      <c r="J106" s="121"/>
      <c r="K106" s="24">
        <v>105</v>
      </c>
    </row>
    <row r="107" spans="1:11">
      <c r="A107" s="18" t="str">
        <f>IFERROR(IF(INDEX(Poles!$A:$F,MATCH('Poles Results'!$E107,Poles!$F:$F,0),1)&gt;0,INDEX(Poles!$A:$F,MATCH('Poles Results'!$E107,Poles!$F:$F,0),1),""),"")</f>
        <v/>
      </c>
      <c r="B107" s="84" t="str">
        <f>IFERROR(IF(INDEX(Poles!$A:$F,MATCH('Poles Results'!$E107,Poles!$F:$F,0),2)&gt;0,INDEX(Poles!$A:$F,MATCH('Poles Results'!$E107,Poles!$F:$F,0),2),""),"")</f>
        <v/>
      </c>
      <c r="C107" s="84" t="str">
        <f>IFERROR(IF(INDEX(Poles!$A:$F,MATCH('Poles Results'!E107,Poles!$F:$F,0),3)&gt;0,INDEX(Poles!$A:$F,MATCH('Poles Results'!E107,Poles!$F:$F,0),3),""),"")</f>
        <v/>
      </c>
      <c r="D107" s="85" t="str">
        <f>IFERROR(IF(AND(SMALL(Poles!F:F,K107)&gt;1000,SMALL(Poles!F:F,K107)&lt;3000),"nt",IF(SMALL(Poles!F:F,K107)&gt;3000,"",SMALL(Poles!F:F,K107))),"")</f>
        <v/>
      </c>
      <c r="E107" s="115" t="str">
        <f>IF(D107="nt",IFERROR(SMALL(Poles!F:F,K107),""),IF(D107&gt;3000,"",IFERROR(SMALL(Poles!F:F,K107),"")))</f>
        <v/>
      </c>
      <c r="G107" s="91" t="str">
        <f t="shared" si="3"/>
        <v/>
      </c>
      <c r="J107" s="121"/>
      <c r="K107" s="24">
        <v>106</v>
      </c>
    </row>
    <row r="108" spans="1:11">
      <c r="A108" s="18" t="str">
        <f>IFERROR(IF(INDEX(Poles!$A:$F,MATCH('Poles Results'!$E108,Poles!$F:$F,0),1)&gt;0,INDEX(Poles!$A:$F,MATCH('Poles Results'!$E108,Poles!$F:$F,0),1),""),"")</f>
        <v/>
      </c>
      <c r="B108" s="84" t="str">
        <f>IFERROR(IF(INDEX(Poles!$A:$F,MATCH('Poles Results'!$E108,Poles!$F:$F,0),2)&gt;0,INDEX(Poles!$A:$F,MATCH('Poles Results'!$E108,Poles!$F:$F,0),2),""),"")</f>
        <v/>
      </c>
      <c r="C108" s="84" t="str">
        <f>IFERROR(IF(INDEX(Poles!$A:$F,MATCH('Poles Results'!E108,Poles!$F:$F,0),3)&gt;0,INDEX(Poles!$A:$F,MATCH('Poles Results'!E108,Poles!$F:$F,0),3),""),"")</f>
        <v/>
      </c>
      <c r="D108" s="85" t="str">
        <f>IFERROR(IF(AND(SMALL(Poles!F:F,K108)&gt;1000,SMALL(Poles!F:F,K108)&lt;3000),"nt",IF(SMALL(Poles!F:F,K108)&gt;3000,"",SMALL(Poles!F:F,K108))),"")</f>
        <v/>
      </c>
      <c r="E108" s="115" t="str">
        <f>IF(D108="nt",IFERROR(SMALL(Poles!F:F,K108),""),IF(D108&gt;3000,"",IFERROR(SMALL(Poles!F:F,K108),"")))</f>
        <v/>
      </c>
      <c r="G108" s="91" t="str">
        <f t="shared" si="3"/>
        <v/>
      </c>
      <c r="J108" s="121"/>
      <c r="K108" s="24">
        <v>107</v>
      </c>
    </row>
    <row r="109" spans="1:11">
      <c r="A109" s="18" t="str">
        <f>IFERROR(IF(INDEX(Poles!$A:$F,MATCH('Poles Results'!$E109,Poles!$F:$F,0),1)&gt;0,INDEX(Poles!$A:$F,MATCH('Poles Results'!$E109,Poles!$F:$F,0),1),""),"")</f>
        <v/>
      </c>
      <c r="B109" s="84" t="str">
        <f>IFERROR(IF(INDEX(Poles!$A:$F,MATCH('Poles Results'!$E109,Poles!$F:$F,0),2)&gt;0,INDEX(Poles!$A:$F,MATCH('Poles Results'!$E109,Poles!$F:$F,0),2),""),"")</f>
        <v/>
      </c>
      <c r="C109" s="84" t="str">
        <f>IFERROR(IF(INDEX(Poles!$A:$F,MATCH('Poles Results'!E109,Poles!$F:$F,0),3)&gt;0,INDEX(Poles!$A:$F,MATCH('Poles Results'!E109,Poles!$F:$F,0),3),""),"")</f>
        <v/>
      </c>
      <c r="D109" s="85" t="str">
        <f>IFERROR(IF(AND(SMALL(Poles!F:F,K109)&gt;1000,SMALL(Poles!F:F,K109)&lt;3000),"nt",IF(SMALL(Poles!F:F,K109)&gt;3000,"",SMALL(Poles!F:F,K109))),"")</f>
        <v/>
      </c>
      <c r="E109" s="115" t="str">
        <f>IF(D109="nt",IFERROR(SMALL(Poles!F:F,K109),""),IF(D109&gt;3000,"",IFERROR(SMALL(Poles!F:F,K109),"")))</f>
        <v/>
      </c>
      <c r="G109" s="91" t="str">
        <f t="shared" si="3"/>
        <v/>
      </c>
      <c r="J109" s="121"/>
      <c r="K109" s="24">
        <v>108</v>
      </c>
    </row>
    <row r="110" spans="1:11">
      <c r="A110" s="18" t="str">
        <f>IFERROR(IF(INDEX(Poles!$A:$F,MATCH('Poles Results'!$E110,Poles!$F:$F,0),1)&gt;0,INDEX(Poles!$A:$F,MATCH('Poles Results'!$E110,Poles!$F:$F,0),1),""),"")</f>
        <v/>
      </c>
      <c r="B110" s="84" t="str">
        <f>IFERROR(IF(INDEX(Poles!$A:$F,MATCH('Poles Results'!$E110,Poles!$F:$F,0),2)&gt;0,INDEX(Poles!$A:$F,MATCH('Poles Results'!$E110,Poles!$F:$F,0),2),""),"")</f>
        <v/>
      </c>
      <c r="C110" s="84" t="str">
        <f>IFERROR(IF(INDEX(Poles!$A:$F,MATCH('Poles Results'!E110,Poles!$F:$F,0),3)&gt;0,INDEX(Poles!$A:$F,MATCH('Poles Results'!E110,Poles!$F:$F,0),3),""),"")</f>
        <v/>
      </c>
      <c r="D110" s="85" t="str">
        <f>IFERROR(IF(AND(SMALL(Poles!F:F,K110)&gt;1000,SMALL(Poles!F:F,K110)&lt;3000),"nt",IF(SMALL(Poles!F:F,K110)&gt;3000,"",SMALL(Poles!F:F,K110))),"")</f>
        <v/>
      </c>
      <c r="E110" s="115" t="str">
        <f>IF(D110="nt",IFERROR(SMALL(Poles!F:F,K110),""),IF(D110&gt;3000,"",IFERROR(SMALL(Poles!F:F,K110),"")))</f>
        <v/>
      </c>
      <c r="G110" s="91" t="str">
        <f t="shared" si="3"/>
        <v/>
      </c>
      <c r="J110" s="121"/>
      <c r="K110" s="24">
        <v>109</v>
      </c>
    </row>
    <row r="111" spans="1:11">
      <c r="A111" s="18" t="str">
        <f>IFERROR(IF(INDEX(Poles!$A:$F,MATCH('Poles Results'!$E111,Poles!$F:$F,0),1)&gt;0,INDEX(Poles!$A:$F,MATCH('Poles Results'!$E111,Poles!$F:$F,0),1),""),"")</f>
        <v/>
      </c>
      <c r="B111" s="84" t="str">
        <f>IFERROR(IF(INDEX(Poles!$A:$F,MATCH('Poles Results'!$E111,Poles!$F:$F,0),2)&gt;0,INDEX(Poles!$A:$F,MATCH('Poles Results'!$E111,Poles!$F:$F,0),2),""),"")</f>
        <v/>
      </c>
      <c r="C111" s="84" t="str">
        <f>IFERROR(IF(INDEX(Poles!$A:$F,MATCH('Poles Results'!E111,Poles!$F:$F,0),3)&gt;0,INDEX(Poles!$A:$F,MATCH('Poles Results'!E111,Poles!$F:$F,0),3),""),"")</f>
        <v/>
      </c>
      <c r="D111" s="85" t="str">
        <f>IFERROR(IF(AND(SMALL(Poles!F:F,K111)&gt;1000,SMALL(Poles!F:F,K111)&lt;3000),"nt",IF(SMALL(Poles!F:F,K111)&gt;3000,"",SMALL(Poles!F:F,K111))),"")</f>
        <v/>
      </c>
      <c r="E111" s="115" t="str">
        <f>IF(D111="nt",IFERROR(SMALL(Poles!F:F,K111),""),IF(D111&gt;3000,"",IFERROR(SMALL(Poles!F:F,K111),"")))</f>
        <v/>
      </c>
      <c r="G111" s="91" t="str">
        <f t="shared" si="3"/>
        <v/>
      </c>
      <c r="J111" s="121"/>
      <c r="K111" s="24">
        <v>110</v>
      </c>
    </row>
    <row r="112" spans="1:11">
      <c r="A112" s="18" t="str">
        <f>IFERROR(IF(INDEX(Poles!$A:$F,MATCH('Poles Results'!$E112,Poles!$F:$F,0),1)&gt;0,INDEX(Poles!$A:$F,MATCH('Poles Results'!$E112,Poles!$F:$F,0),1),""),"")</f>
        <v/>
      </c>
      <c r="B112" s="84" t="str">
        <f>IFERROR(IF(INDEX(Poles!$A:$F,MATCH('Poles Results'!$E112,Poles!$F:$F,0),2)&gt;0,INDEX(Poles!$A:$F,MATCH('Poles Results'!$E112,Poles!$F:$F,0),2),""),"")</f>
        <v/>
      </c>
      <c r="C112" s="84" t="str">
        <f>IFERROR(IF(INDEX(Poles!$A:$F,MATCH('Poles Results'!E112,Poles!$F:$F,0),3)&gt;0,INDEX(Poles!$A:$F,MATCH('Poles Results'!E112,Poles!$F:$F,0),3),""),"")</f>
        <v/>
      </c>
      <c r="D112" s="85" t="str">
        <f>IFERROR(IF(AND(SMALL(Poles!F:F,K112)&gt;1000,SMALL(Poles!F:F,K112)&lt;3000),"nt",IF(SMALL(Poles!F:F,K112)&gt;3000,"",SMALL(Poles!F:F,K112))),"")</f>
        <v/>
      </c>
      <c r="E112" s="115" t="str">
        <f>IF(D112="nt",IFERROR(SMALL(Poles!F:F,K112),""),IF(D112&gt;3000,"",IFERROR(SMALL(Poles!F:F,K112),"")))</f>
        <v/>
      </c>
      <c r="G112" s="91" t="str">
        <f t="shared" si="3"/>
        <v/>
      </c>
      <c r="J112" s="121"/>
      <c r="K112" s="24">
        <v>111</v>
      </c>
    </row>
    <row r="113" spans="1:11">
      <c r="A113" s="18" t="str">
        <f>IFERROR(IF(INDEX(Poles!$A:$F,MATCH('Poles Results'!$E113,Poles!$F:$F,0),1)&gt;0,INDEX(Poles!$A:$F,MATCH('Poles Results'!$E113,Poles!$F:$F,0),1),""),"")</f>
        <v/>
      </c>
      <c r="B113" s="84" t="str">
        <f>IFERROR(IF(INDEX(Poles!$A:$F,MATCH('Poles Results'!$E113,Poles!$F:$F,0),2)&gt;0,INDEX(Poles!$A:$F,MATCH('Poles Results'!$E113,Poles!$F:$F,0),2),""),"")</f>
        <v/>
      </c>
      <c r="C113" s="84" t="str">
        <f>IFERROR(IF(INDEX(Poles!$A:$F,MATCH('Poles Results'!E113,Poles!$F:$F,0),3)&gt;0,INDEX(Poles!$A:$F,MATCH('Poles Results'!E113,Poles!$F:$F,0),3),""),"")</f>
        <v/>
      </c>
      <c r="D113" s="85" t="str">
        <f>IFERROR(IF(AND(SMALL(Poles!F:F,K113)&gt;1000,SMALL(Poles!F:F,K113)&lt;3000),"nt",IF(SMALL(Poles!F:F,K113)&gt;3000,"",SMALL(Poles!F:F,K113))),"")</f>
        <v/>
      </c>
      <c r="E113" s="115" t="str">
        <f>IF(D113="nt",IFERROR(SMALL(Poles!F:F,K113),""),IF(D113&gt;3000,"",IFERROR(SMALL(Poles!F:F,K113),"")))</f>
        <v/>
      </c>
      <c r="G113" s="91" t="str">
        <f t="shared" si="3"/>
        <v/>
      </c>
      <c r="J113" s="121"/>
      <c r="K113" s="24">
        <v>112</v>
      </c>
    </row>
    <row r="114" spans="1:11">
      <c r="A114" s="18" t="str">
        <f>IFERROR(IF(INDEX(Poles!$A:$F,MATCH('Poles Results'!$E114,Poles!$F:$F,0),1)&gt;0,INDEX(Poles!$A:$F,MATCH('Poles Results'!$E114,Poles!$F:$F,0),1),""),"")</f>
        <v/>
      </c>
      <c r="B114" s="84" t="str">
        <f>IFERROR(IF(INDEX(Poles!$A:$F,MATCH('Poles Results'!$E114,Poles!$F:$F,0),2)&gt;0,INDEX(Poles!$A:$F,MATCH('Poles Results'!$E114,Poles!$F:$F,0),2),""),"")</f>
        <v/>
      </c>
      <c r="C114" s="84" t="str">
        <f>IFERROR(IF(INDEX(Poles!$A:$F,MATCH('Poles Results'!E114,Poles!$F:$F,0),3)&gt;0,INDEX(Poles!$A:$F,MATCH('Poles Results'!E114,Poles!$F:$F,0),3),""),"")</f>
        <v/>
      </c>
      <c r="D114" s="85" t="str">
        <f>IFERROR(IF(AND(SMALL(Poles!F:F,K114)&gt;1000,SMALL(Poles!F:F,K114)&lt;3000),"nt",IF(SMALL(Poles!F:F,K114)&gt;3000,"",SMALL(Poles!F:F,K114))),"")</f>
        <v/>
      </c>
      <c r="E114" s="115" t="str">
        <f>IF(D114="nt",IFERROR(SMALL(Poles!F:F,K114),""),IF(D114&gt;3000,"",IFERROR(SMALL(Poles!F:F,K114),"")))</f>
        <v/>
      </c>
      <c r="G114" s="91" t="str">
        <f t="shared" si="3"/>
        <v/>
      </c>
      <c r="J114" s="121"/>
      <c r="K114" s="24">
        <v>113</v>
      </c>
    </row>
    <row r="115" spans="1:11">
      <c r="A115" s="18" t="str">
        <f>IFERROR(IF(INDEX(Poles!$A:$F,MATCH('Poles Results'!$E115,Poles!$F:$F,0),1)&gt;0,INDEX(Poles!$A:$F,MATCH('Poles Results'!$E115,Poles!$F:$F,0),1),""),"")</f>
        <v/>
      </c>
      <c r="B115" s="84" t="str">
        <f>IFERROR(IF(INDEX(Poles!$A:$F,MATCH('Poles Results'!$E115,Poles!$F:$F,0),2)&gt;0,INDEX(Poles!$A:$F,MATCH('Poles Results'!$E115,Poles!$F:$F,0),2),""),"")</f>
        <v/>
      </c>
      <c r="C115" s="84" t="str">
        <f>IFERROR(IF(INDEX(Poles!$A:$F,MATCH('Poles Results'!E115,Poles!$F:$F,0),3)&gt;0,INDEX(Poles!$A:$F,MATCH('Poles Results'!E115,Poles!$F:$F,0),3),""),"")</f>
        <v/>
      </c>
      <c r="D115" s="85" t="str">
        <f>IFERROR(IF(AND(SMALL(Poles!F:F,K115)&gt;1000,SMALL(Poles!F:F,K115)&lt;3000),"nt",IF(SMALL(Poles!F:F,K115)&gt;3000,"",SMALL(Poles!F:F,K115))),"")</f>
        <v/>
      </c>
      <c r="E115" s="115" t="str">
        <f>IF(D115="nt",IFERROR(SMALL(Poles!F:F,K115),""),IF(D115&gt;3000,"",IFERROR(SMALL(Poles!F:F,K115),"")))</f>
        <v/>
      </c>
      <c r="G115" s="91" t="str">
        <f t="shared" si="3"/>
        <v/>
      </c>
      <c r="J115" s="121"/>
      <c r="K115" s="24">
        <v>114</v>
      </c>
    </row>
    <row r="116" spans="1:11">
      <c r="A116" s="18" t="str">
        <f>IFERROR(IF(INDEX(Poles!$A:$F,MATCH('Poles Results'!$E116,Poles!$F:$F,0),1)&gt;0,INDEX(Poles!$A:$F,MATCH('Poles Results'!$E116,Poles!$F:$F,0),1),""),"")</f>
        <v/>
      </c>
      <c r="B116" s="84" t="str">
        <f>IFERROR(IF(INDEX(Poles!$A:$F,MATCH('Poles Results'!$E116,Poles!$F:$F,0),2)&gt;0,INDEX(Poles!$A:$F,MATCH('Poles Results'!$E116,Poles!$F:$F,0),2),""),"")</f>
        <v/>
      </c>
      <c r="C116" s="84" t="str">
        <f>IFERROR(IF(INDEX(Poles!$A:$F,MATCH('Poles Results'!E116,Poles!$F:$F,0),3)&gt;0,INDEX(Poles!$A:$F,MATCH('Poles Results'!E116,Poles!$F:$F,0),3),""),"")</f>
        <v/>
      </c>
      <c r="D116" s="85" t="str">
        <f>IFERROR(IF(AND(SMALL(Poles!F:F,K116)&gt;1000,SMALL(Poles!F:F,K116)&lt;3000),"nt",IF(SMALL(Poles!F:F,K116)&gt;3000,"",SMALL(Poles!F:F,K116))),"")</f>
        <v/>
      </c>
      <c r="E116" s="115" t="str">
        <f>IF(D116="nt",IFERROR(SMALL(Poles!F:F,K116),""),IF(D116&gt;3000,"",IFERROR(SMALL(Poles!F:F,K116),"")))</f>
        <v/>
      </c>
      <c r="G116" s="91" t="str">
        <f t="shared" si="3"/>
        <v/>
      </c>
      <c r="J116" s="121"/>
      <c r="K116" s="24">
        <v>115</v>
      </c>
    </row>
    <row r="117" spans="1:11">
      <c r="A117" s="18" t="str">
        <f>IFERROR(IF(INDEX(Poles!$A:$F,MATCH('Poles Results'!$E117,Poles!$F:$F,0),1)&gt;0,INDEX(Poles!$A:$F,MATCH('Poles Results'!$E117,Poles!$F:$F,0),1),""),"")</f>
        <v/>
      </c>
      <c r="B117" s="84" t="str">
        <f>IFERROR(IF(INDEX(Poles!$A:$F,MATCH('Poles Results'!$E117,Poles!$F:$F,0),2)&gt;0,INDEX(Poles!$A:$F,MATCH('Poles Results'!$E117,Poles!$F:$F,0),2),""),"")</f>
        <v/>
      </c>
      <c r="C117" s="84" t="str">
        <f>IFERROR(IF(INDEX(Poles!$A:$F,MATCH('Poles Results'!E117,Poles!$F:$F,0),3)&gt;0,INDEX(Poles!$A:$F,MATCH('Poles Results'!E117,Poles!$F:$F,0),3),""),"")</f>
        <v/>
      </c>
      <c r="D117" s="85" t="str">
        <f>IFERROR(IF(AND(SMALL(Poles!F:F,K117)&gt;1000,SMALL(Poles!F:F,K117)&lt;3000),"nt",IF(SMALL(Poles!F:F,K117)&gt;3000,"",SMALL(Poles!F:F,K117))),"")</f>
        <v/>
      </c>
      <c r="E117" s="115" t="str">
        <f>IF(D117="nt",IFERROR(SMALL(Poles!F:F,K117),""),IF(D117&gt;3000,"",IFERROR(SMALL(Poles!F:F,K117),"")))</f>
        <v/>
      </c>
      <c r="G117" s="91" t="str">
        <f t="shared" si="3"/>
        <v/>
      </c>
      <c r="J117" s="121"/>
      <c r="K117" s="24">
        <v>116</v>
      </c>
    </row>
    <row r="118" spans="1:11">
      <c r="A118" s="18" t="str">
        <f>IFERROR(IF(INDEX(Poles!$A:$F,MATCH('Poles Results'!$E118,Poles!$F:$F,0),1)&gt;0,INDEX(Poles!$A:$F,MATCH('Poles Results'!$E118,Poles!$F:$F,0),1),""),"")</f>
        <v/>
      </c>
      <c r="B118" s="84" t="str">
        <f>IFERROR(IF(INDEX(Poles!$A:$F,MATCH('Poles Results'!$E118,Poles!$F:$F,0),2)&gt;0,INDEX(Poles!$A:$F,MATCH('Poles Results'!$E118,Poles!$F:$F,0),2),""),"")</f>
        <v/>
      </c>
      <c r="C118" s="84" t="str">
        <f>IFERROR(IF(INDEX(Poles!$A:$F,MATCH('Poles Results'!E118,Poles!$F:$F,0),3)&gt;0,INDEX(Poles!$A:$F,MATCH('Poles Results'!E118,Poles!$F:$F,0),3),""),"")</f>
        <v/>
      </c>
      <c r="D118" s="85" t="str">
        <f>IFERROR(IF(AND(SMALL(Poles!F:F,K118)&gt;1000,SMALL(Poles!F:F,K118)&lt;3000),"nt",IF(SMALL(Poles!F:F,K118)&gt;3000,"",SMALL(Poles!F:F,K118))),"")</f>
        <v/>
      </c>
      <c r="E118" s="115" t="str">
        <f>IF(D118="nt",IFERROR(SMALL(Poles!F:F,K118),""),IF(D118&gt;3000,"",IFERROR(SMALL(Poles!F:F,K118),"")))</f>
        <v/>
      </c>
      <c r="G118" s="91" t="str">
        <f t="shared" si="3"/>
        <v/>
      </c>
      <c r="J118" s="121"/>
      <c r="K118" s="24">
        <v>117</v>
      </c>
    </row>
    <row r="119" spans="1:11">
      <c r="A119" s="18" t="str">
        <f>IFERROR(IF(INDEX(Poles!$A:$F,MATCH('Poles Results'!$E119,Poles!$F:$F,0),1)&gt;0,INDEX(Poles!$A:$F,MATCH('Poles Results'!$E119,Poles!$F:$F,0),1),""),"")</f>
        <v/>
      </c>
      <c r="B119" s="84" t="str">
        <f>IFERROR(IF(INDEX(Poles!$A:$F,MATCH('Poles Results'!$E119,Poles!$F:$F,0),2)&gt;0,INDEX(Poles!$A:$F,MATCH('Poles Results'!$E119,Poles!$F:$F,0),2),""),"")</f>
        <v/>
      </c>
      <c r="C119" s="84" t="str">
        <f>IFERROR(IF(INDEX(Poles!$A:$F,MATCH('Poles Results'!E119,Poles!$F:$F,0),3)&gt;0,INDEX(Poles!$A:$F,MATCH('Poles Results'!E119,Poles!$F:$F,0),3),""),"")</f>
        <v/>
      </c>
      <c r="D119" s="85" t="str">
        <f>IFERROR(IF(AND(SMALL(Poles!F:F,K119)&gt;1000,SMALL(Poles!F:F,K119)&lt;3000),"nt",IF(SMALL(Poles!F:F,K119)&gt;3000,"",SMALL(Poles!F:F,K119))),"")</f>
        <v/>
      </c>
      <c r="E119" s="115" t="str">
        <f>IF(D119="nt",IFERROR(SMALL(Poles!F:F,K119),""),IF(D119&gt;3000,"",IFERROR(SMALL(Poles!F:F,K119),"")))</f>
        <v/>
      </c>
      <c r="G119" s="91" t="str">
        <f t="shared" si="3"/>
        <v/>
      </c>
      <c r="J119" s="121"/>
      <c r="K119" s="24">
        <v>118</v>
      </c>
    </row>
    <row r="120" spans="1:11">
      <c r="A120" s="18" t="str">
        <f>IFERROR(IF(INDEX(Poles!$A:$F,MATCH('Poles Results'!$E120,Poles!$F:$F,0),1)&gt;0,INDEX(Poles!$A:$F,MATCH('Poles Results'!$E120,Poles!$F:$F,0),1),""),"")</f>
        <v/>
      </c>
      <c r="B120" s="84" t="str">
        <f>IFERROR(IF(INDEX(Poles!$A:$F,MATCH('Poles Results'!$E120,Poles!$F:$F,0),2)&gt;0,INDEX(Poles!$A:$F,MATCH('Poles Results'!$E120,Poles!$F:$F,0),2),""),"")</f>
        <v/>
      </c>
      <c r="C120" s="84" t="str">
        <f>IFERROR(IF(INDEX(Poles!$A:$F,MATCH('Poles Results'!E120,Poles!$F:$F,0),3)&gt;0,INDEX(Poles!$A:$F,MATCH('Poles Results'!E120,Poles!$F:$F,0),3),""),"")</f>
        <v/>
      </c>
      <c r="D120" s="85" t="str">
        <f>IFERROR(IF(AND(SMALL(Poles!F:F,K120)&gt;1000,SMALL(Poles!F:F,K120)&lt;3000),"nt",IF(SMALL(Poles!F:F,K120)&gt;3000,"",SMALL(Poles!F:F,K120))),"")</f>
        <v/>
      </c>
      <c r="E120" s="115" t="str">
        <f>IF(D120="nt",IFERROR(SMALL(Poles!F:F,K120),""),IF(D120&gt;3000,"",IFERROR(SMALL(Poles!F:F,K120),"")))</f>
        <v/>
      </c>
      <c r="G120" s="91" t="str">
        <f t="shared" si="3"/>
        <v/>
      </c>
      <c r="J120" s="121"/>
      <c r="K120" s="24">
        <v>119</v>
      </c>
    </row>
    <row r="121" spans="1:11">
      <c r="A121" s="18" t="str">
        <f>IFERROR(IF(INDEX(Poles!$A:$F,MATCH('Poles Results'!$E121,Poles!$F:$F,0),1)&gt;0,INDEX(Poles!$A:$F,MATCH('Poles Results'!$E121,Poles!$F:$F,0),1),""),"")</f>
        <v/>
      </c>
      <c r="B121" s="84" t="str">
        <f>IFERROR(IF(INDEX(Poles!$A:$F,MATCH('Poles Results'!$E121,Poles!$F:$F,0),2)&gt;0,INDEX(Poles!$A:$F,MATCH('Poles Results'!$E121,Poles!$F:$F,0),2),""),"")</f>
        <v/>
      </c>
      <c r="C121" s="84" t="str">
        <f>IFERROR(IF(INDEX(Poles!$A:$F,MATCH('Poles Results'!E121,Poles!$F:$F,0),3)&gt;0,INDEX(Poles!$A:$F,MATCH('Poles Results'!E121,Poles!$F:$F,0),3),""),"")</f>
        <v/>
      </c>
      <c r="D121" s="85" t="str">
        <f>IFERROR(IF(AND(SMALL(Poles!F:F,K121)&gt;1000,SMALL(Poles!F:F,K121)&lt;3000),"nt",IF(SMALL(Poles!F:F,K121)&gt;3000,"",SMALL(Poles!F:F,K121))),"")</f>
        <v/>
      </c>
      <c r="E121" s="115" t="str">
        <f>IF(D121="nt",IFERROR(SMALL(Poles!F:F,K121),""),IF(D121&gt;3000,"",IFERROR(SMALL(Poles!F:F,K121),"")))</f>
        <v/>
      </c>
      <c r="G121" s="91" t="str">
        <f t="shared" si="3"/>
        <v/>
      </c>
      <c r="J121" s="121"/>
      <c r="K121" s="24">
        <v>120</v>
      </c>
    </row>
    <row r="122" spans="1:11">
      <c r="A122" s="18" t="str">
        <f>IFERROR(IF(INDEX(Poles!$A:$F,MATCH('Poles Results'!$E122,Poles!$F:$F,0),1)&gt;0,INDEX(Poles!$A:$F,MATCH('Poles Results'!$E122,Poles!$F:$F,0),1),""),"")</f>
        <v/>
      </c>
      <c r="B122" s="84" t="str">
        <f>IFERROR(IF(INDEX(Poles!$A:$F,MATCH('Poles Results'!$E122,Poles!$F:$F,0),2)&gt;0,INDEX(Poles!$A:$F,MATCH('Poles Results'!$E122,Poles!$F:$F,0),2),""),"")</f>
        <v/>
      </c>
      <c r="C122" s="84" t="str">
        <f>IFERROR(IF(INDEX(Poles!$A:$F,MATCH('Poles Results'!E122,Poles!$F:$F,0),3)&gt;0,INDEX(Poles!$A:$F,MATCH('Poles Results'!E122,Poles!$F:$F,0),3),""),"")</f>
        <v/>
      </c>
      <c r="D122" s="85" t="str">
        <f>IFERROR(IF(AND(SMALL(Poles!F:F,K122)&gt;1000,SMALL(Poles!F:F,K122)&lt;3000),"nt",IF(SMALL(Poles!F:F,K122)&gt;3000,"",SMALL(Poles!F:F,K122))),"")</f>
        <v/>
      </c>
      <c r="E122" s="115" t="str">
        <f>IF(D122="nt",IFERROR(SMALL(Poles!F:F,K122),""),IF(D122&gt;3000,"",IFERROR(SMALL(Poles!F:F,K122),"")))</f>
        <v/>
      </c>
      <c r="G122" s="91" t="str">
        <f t="shared" si="3"/>
        <v/>
      </c>
      <c r="J122" s="121"/>
      <c r="K122" s="24">
        <v>121</v>
      </c>
    </row>
    <row r="123" spans="1:11">
      <c r="A123" s="18" t="str">
        <f>IFERROR(IF(INDEX(Poles!$A:$F,MATCH('Poles Results'!$E123,Poles!$F:$F,0),1)&gt;0,INDEX(Poles!$A:$F,MATCH('Poles Results'!$E123,Poles!$F:$F,0),1),""),"")</f>
        <v/>
      </c>
      <c r="B123" s="84" t="str">
        <f>IFERROR(IF(INDEX(Poles!$A:$F,MATCH('Poles Results'!$E123,Poles!$F:$F,0),2)&gt;0,INDEX(Poles!$A:$F,MATCH('Poles Results'!$E123,Poles!$F:$F,0),2),""),"")</f>
        <v/>
      </c>
      <c r="C123" s="84" t="str">
        <f>IFERROR(IF(INDEX(Poles!$A:$F,MATCH('Poles Results'!E123,Poles!$F:$F,0),3)&gt;0,INDEX(Poles!$A:$F,MATCH('Poles Results'!E123,Poles!$F:$F,0),3),""),"")</f>
        <v/>
      </c>
      <c r="D123" s="85" t="str">
        <f>IFERROR(IF(AND(SMALL(Poles!F:F,K123)&gt;1000,SMALL(Poles!F:F,K123)&lt;3000),"nt",IF(SMALL(Poles!F:F,K123)&gt;3000,"",SMALL(Poles!F:F,K123))),"")</f>
        <v/>
      </c>
      <c r="E123" s="115" t="str">
        <f>IF(D123="nt",IFERROR(SMALL(Poles!F:F,K123),""),IF(D123&gt;3000,"",IFERROR(SMALL(Poles!F:F,K123),"")))</f>
        <v/>
      </c>
      <c r="G123" s="91" t="str">
        <f t="shared" si="3"/>
        <v/>
      </c>
      <c r="J123" s="121"/>
      <c r="K123" s="24">
        <v>122</v>
      </c>
    </row>
    <row r="124" spans="1:11">
      <c r="A124" s="18" t="str">
        <f>IFERROR(IF(INDEX(Poles!$A:$F,MATCH('Poles Results'!$E124,Poles!$F:$F,0),1)&gt;0,INDEX(Poles!$A:$F,MATCH('Poles Results'!$E124,Poles!$F:$F,0),1),""),"")</f>
        <v/>
      </c>
      <c r="B124" s="84" t="str">
        <f>IFERROR(IF(INDEX(Poles!$A:$F,MATCH('Poles Results'!$E124,Poles!$F:$F,0),2)&gt;0,INDEX(Poles!$A:$F,MATCH('Poles Results'!$E124,Poles!$F:$F,0),2),""),"")</f>
        <v/>
      </c>
      <c r="C124" s="84" t="str">
        <f>IFERROR(IF(INDEX(Poles!$A:$F,MATCH('Poles Results'!E124,Poles!$F:$F,0),3)&gt;0,INDEX(Poles!$A:$F,MATCH('Poles Results'!E124,Poles!$F:$F,0),3),""),"")</f>
        <v/>
      </c>
      <c r="D124" s="85" t="str">
        <f>IFERROR(IF(AND(SMALL(Poles!F:F,K124)&gt;1000,SMALL(Poles!F:F,K124)&lt;3000),"nt",IF(SMALL(Poles!F:F,K124)&gt;3000,"",SMALL(Poles!F:F,K124))),"")</f>
        <v/>
      </c>
      <c r="E124" s="115" t="str">
        <f>IF(D124="nt",IFERROR(SMALL(Poles!F:F,K124),""),IF(D124&gt;3000,"",IFERROR(SMALL(Poles!F:F,K124),"")))</f>
        <v/>
      </c>
      <c r="G124" s="91" t="str">
        <f t="shared" si="3"/>
        <v/>
      </c>
      <c r="J124" s="121"/>
      <c r="K124" s="24">
        <v>123</v>
      </c>
    </row>
    <row r="125" spans="1:11">
      <c r="A125" s="18" t="str">
        <f>IFERROR(IF(INDEX(Poles!$A:$F,MATCH('Poles Results'!$E125,Poles!$F:$F,0),1)&gt;0,INDEX(Poles!$A:$F,MATCH('Poles Results'!$E125,Poles!$F:$F,0),1),""),"")</f>
        <v/>
      </c>
      <c r="B125" s="84" t="str">
        <f>IFERROR(IF(INDEX(Poles!$A:$F,MATCH('Poles Results'!$E125,Poles!$F:$F,0),2)&gt;0,INDEX(Poles!$A:$F,MATCH('Poles Results'!$E125,Poles!$F:$F,0),2),""),"")</f>
        <v/>
      </c>
      <c r="C125" s="84" t="str">
        <f>IFERROR(IF(INDEX(Poles!$A:$F,MATCH('Poles Results'!E125,Poles!$F:$F,0),3)&gt;0,INDEX(Poles!$A:$F,MATCH('Poles Results'!E125,Poles!$F:$F,0),3),""),"")</f>
        <v/>
      </c>
      <c r="D125" s="85" t="str">
        <f>IFERROR(IF(AND(SMALL(Poles!F:F,K125)&gt;1000,SMALL(Poles!F:F,K125)&lt;3000),"nt",IF(SMALL(Poles!F:F,K125)&gt;3000,"",SMALL(Poles!F:F,K125))),"")</f>
        <v/>
      </c>
      <c r="E125" s="115" t="str">
        <f>IF(D125="nt",IFERROR(SMALL(Poles!F:F,K125),""),IF(D125&gt;3000,"",IFERROR(SMALL(Poles!F:F,K125),"")))</f>
        <v/>
      </c>
      <c r="G125" s="91" t="str">
        <f t="shared" si="3"/>
        <v/>
      </c>
      <c r="J125" s="121"/>
      <c r="K125" s="24">
        <v>124</v>
      </c>
    </row>
    <row r="126" spans="1:11">
      <c r="A126" s="18" t="str">
        <f>IFERROR(IF(INDEX(Poles!$A:$F,MATCH('Poles Results'!$E126,Poles!$F:$F,0),1)&gt;0,INDEX(Poles!$A:$F,MATCH('Poles Results'!$E126,Poles!$F:$F,0),1),""),"")</f>
        <v/>
      </c>
      <c r="B126" s="84" t="str">
        <f>IFERROR(IF(INDEX(Poles!$A:$F,MATCH('Poles Results'!$E126,Poles!$F:$F,0),2)&gt;0,INDEX(Poles!$A:$F,MATCH('Poles Results'!$E126,Poles!$F:$F,0),2),""),"")</f>
        <v/>
      </c>
      <c r="C126" s="84" t="str">
        <f>IFERROR(IF(INDEX(Poles!$A:$F,MATCH('Poles Results'!E126,Poles!$F:$F,0),3)&gt;0,INDEX(Poles!$A:$F,MATCH('Poles Results'!E126,Poles!$F:$F,0),3),""),"")</f>
        <v/>
      </c>
      <c r="D126" s="85" t="str">
        <f>IFERROR(IF(AND(SMALL(Poles!F:F,K126)&gt;1000,SMALL(Poles!F:F,K126)&lt;3000),"nt",IF(SMALL(Poles!F:F,K126)&gt;3000,"",SMALL(Poles!F:F,K126))),"")</f>
        <v/>
      </c>
      <c r="E126" s="115" t="str">
        <f>IF(D126="nt",IFERROR(SMALL(Poles!F:F,K126),""),IF(D126&gt;3000,"",IFERROR(SMALL(Poles!F:F,K126),"")))</f>
        <v/>
      </c>
      <c r="G126" s="91" t="str">
        <f t="shared" si="3"/>
        <v/>
      </c>
      <c r="J126" s="121"/>
      <c r="K126" s="24">
        <v>125</v>
      </c>
    </row>
    <row r="127" spans="1:11">
      <c r="A127" s="18" t="str">
        <f>IFERROR(IF(INDEX(Poles!$A:$F,MATCH('Poles Results'!$E127,Poles!$F:$F,0),1)&gt;0,INDEX(Poles!$A:$F,MATCH('Poles Results'!$E127,Poles!$F:$F,0),1),""),"")</f>
        <v/>
      </c>
      <c r="B127" s="84" t="str">
        <f>IFERROR(IF(INDEX(Poles!$A:$F,MATCH('Poles Results'!$E127,Poles!$F:$F,0),2)&gt;0,INDEX(Poles!$A:$F,MATCH('Poles Results'!$E127,Poles!$F:$F,0),2),""),"")</f>
        <v/>
      </c>
      <c r="C127" s="84" t="str">
        <f>IFERROR(IF(INDEX(Poles!$A:$F,MATCH('Poles Results'!E127,Poles!$F:$F,0),3)&gt;0,INDEX(Poles!$A:$F,MATCH('Poles Results'!E127,Poles!$F:$F,0),3),""),"")</f>
        <v/>
      </c>
      <c r="D127" s="85" t="str">
        <f>IFERROR(IF(AND(SMALL(Poles!F:F,K127)&gt;1000,SMALL(Poles!F:F,K127)&lt;3000),"nt",IF(SMALL(Poles!F:F,K127)&gt;3000,"",SMALL(Poles!F:F,K127))),"")</f>
        <v/>
      </c>
      <c r="E127" s="115" t="str">
        <f>IF(D127="nt",IFERROR(SMALL(Poles!F:F,K127),""),IF(D127&gt;3000,"",IFERROR(SMALL(Poles!F:F,K127),"")))</f>
        <v/>
      </c>
      <c r="G127" s="91" t="str">
        <f t="shared" si="3"/>
        <v/>
      </c>
      <c r="J127" s="121"/>
      <c r="K127" s="24">
        <v>126</v>
      </c>
    </row>
    <row r="128" spans="1:11">
      <c r="A128" s="18" t="str">
        <f>IFERROR(IF(INDEX(Poles!$A:$F,MATCH('Poles Results'!$E128,Poles!$F:$F,0),1)&gt;0,INDEX(Poles!$A:$F,MATCH('Poles Results'!$E128,Poles!$F:$F,0),1),""),"")</f>
        <v/>
      </c>
      <c r="B128" s="84" t="str">
        <f>IFERROR(IF(INDEX(Poles!$A:$F,MATCH('Poles Results'!$E128,Poles!$F:$F,0),2)&gt;0,INDEX(Poles!$A:$F,MATCH('Poles Results'!$E128,Poles!$F:$F,0),2),""),"")</f>
        <v/>
      </c>
      <c r="C128" s="84" t="str">
        <f>IFERROR(IF(INDEX(Poles!$A:$F,MATCH('Poles Results'!E128,Poles!$F:$F,0),3)&gt;0,INDEX(Poles!$A:$F,MATCH('Poles Results'!E128,Poles!$F:$F,0),3),""),"")</f>
        <v/>
      </c>
      <c r="D128" s="85" t="str">
        <f>IFERROR(IF(AND(SMALL(Poles!F:F,K128)&gt;1000,SMALL(Poles!F:F,K128)&lt;3000),"nt",IF(SMALL(Poles!F:F,K128)&gt;3000,"",SMALL(Poles!F:F,K128))),"")</f>
        <v/>
      </c>
      <c r="E128" s="115" t="str">
        <f>IF(D128="nt",IFERROR(SMALL(Poles!F:F,K128),""),IF(D128&gt;3000,"",IFERROR(SMALL(Poles!F:F,K128),"")))</f>
        <v/>
      </c>
      <c r="G128" s="91" t="str">
        <f t="shared" si="3"/>
        <v/>
      </c>
      <c r="J128" s="121"/>
      <c r="K128" s="24">
        <v>127</v>
      </c>
    </row>
    <row r="129" spans="1:11">
      <c r="A129" s="18" t="str">
        <f>IFERROR(IF(INDEX(Poles!$A:$F,MATCH('Poles Results'!$E129,Poles!$F:$F,0),1)&gt;0,INDEX(Poles!$A:$F,MATCH('Poles Results'!$E129,Poles!$F:$F,0),1),""),"")</f>
        <v/>
      </c>
      <c r="B129" s="84" t="str">
        <f>IFERROR(IF(INDEX(Poles!$A:$F,MATCH('Poles Results'!$E129,Poles!$F:$F,0),2)&gt;0,INDEX(Poles!$A:$F,MATCH('Poles Results'!$E129,Poles!$F:$F,0),2),""),"")</f>
        <v/>
      </c>
      <c r="C129" s="84" t="str">
        <f>IFERROR(IF(INDEX(Poles!$A:$F,MATCH('Poles Results'!E129,Poles!$F:$F,0),3)&gt;0,INDEX(Poles!$A:$F,MATCH('Poles Results'!E129,Poles!$F:$F,0),3),""),"")</f>
        <v/>
      </c>
      <c r="D129" s="85" t="str">
        <f>IFERROR(IF(AND(SMALL(Poles!F:F,K129)&gt;1000,SMALL(Poles!F:F,K129)&lt;3000),"nt",IF(SMALL(Poles!F:F,K129)&gt;3000,"",SMALL(Poles!F:F,K129))),"")</f>
        <v/>
      </c>
      <c r="E129" s="115" t="str">
        <f>IF(D129="nt",IFERROR(SMALL(Poles!F:F,K129),""),IF(D129&gt;3000,"",IFERROR(SMALL(Poles!F:F,K129),"")))</f>
        <v/>
      </c>
      <c r="G129" s="91" t="str">
        <f t="shared" si="3"/>
        <v/>
      </c>
      <c r="J129" s="121"/>
      <c r="K129" s="24">
        <v>128</v>
      </c>
    </row>
    <row r="130" spans="1:11">
      <c r="A130" s="18" t="str">
        <f>IFERROR(IF(INDEX(Poles!$A:$F,MATCH('Poles Results'!$E130,Poles!$F:$F,0),1)&gt;0,INDEX(Poles!$A:$F,MATCH('Poles Results'!$E130,Poles!$F:$F,0),1),""),"")</f>
        <v/>
      </c>
      <c r="B130" s="84" t="str">
        <f>IFERROR(IF(INDEX(Poles!$A:$F,MATCH('Poles Results'!$E130,Poles!$F:$F,0),2)&gt;0,INDEX(Poles!$A:$F,MATCH('Poles Results'!$E130,Poles!$F:$F,0),2),""),"")</f>
        <v/>
      </c>
      <c r="C130" s="84" t="str">
        <f>IFERROR(IF(INDEX(Poles!$A:$F,MATCH('Poles Results'!E130,Poles!$F:$F,0),3)&gt;0,INDEX(Poles!$A:$F,MATCH('Poles Results'!E130,Poles!$F:$F,0),3),""),"")</f>
        <v/>
      </c>
      <c r="D130" s="85" t="str">
        <f>IFERROR(IF(AND(SMALL(Poles!F:F,K130)&gt;1000,SMALL(Poles!F:F,K130)&lt;3000),"nt",IF(SMALL(Poles!F:F,K130)&gt;3000,"",SMALL(Poles!F:F,K130))),"")</f>
        <v/>
      </c>
      <c r="E130" s="115" t="str">
        <f>IF(D130="nt",IFERROR(SMALL(Poles!F:F,K130),""),IF(D130&gt;3000,"",IFERROR(SMALL(Poles!F:F,K130),"")))</f>
        <v/>
      </c>
      <c r="G130" s="91" t="str">
        <f t="shared" ref="G130:G193" si="4">IFERROR(VLOOKUP(D130,$H$3:$I$5,2,FALSE),"")</f>
        <v/>
      </c>
      <c r="J130" s="121"/>
      <c r="K130" s="24">
        <v>129</v>
      </c>
    </row>
    <row r="131" spans="1:11">
      <c r="A131" s="18" t="str">
        <f>IFERROR(IF(INDEX(Poles!$A:$F,MATCH('Poles Results'!$E131,Poles!$F:$F,0),1)&gt;0,INDEX(Poles!$A:$F,MATCH('Poles Results'!$E131,Poles!$F:$F,0),1),""),"")</f>
        <v/>
      </c>
      <c r="B131" s="84" t="str">
        <f>IFERROR(IF(INDEX(Poles!$A:$F,MATCH('Poles Results'!$E131,Poles!$F:$F,0),2)&gt;0,INDEX(Poles!$A:$F,MATCH('Poles Results'!$E131,Poles!$F:$F,0),2),""),"")</f>
        <v/>
      </c>
      <c r="C131" s="84" t="str">
        <f>IFERROR(IF(INDEX(Poles!$A:$F,MATCH('Poles Results'!E131,Poles!$F:$F,0),3)&gt;0,INDEX(Poles!$A:$F,MATCH('Poles Results'!E131,Poles!$F:$F,0),3),""),"")</f>
        <v/>
      </c>
      <c r="D131" s="85" t="str">
        <f>IFERROR(IF(AND(SMALL(Poles!F:F,K131)&gt;1000,SMALL(Poles!F:F,K131)&lt;3000),"nt",IF(SMALL(Poles!F:F,K131)&gt;3000,"",SMALL(Poles!F:F,K131))),"")</f>
        <v/>
      </c>
      <c r="E131" s="115" t="str">
        <f>IF(D131="nt",IFERROR(SMALL(Poles!F:F,K131),""),IF(D131&gt;3000,"",IFERROR(SMALL(Poles!F:F,K131),"")))</f>
        <v/>
      </c>
      <c r="G131" s="91" t="str">
        <f t="shared" si="4"/>
        <v/>
      </c>
      <c r="J131" s="121"/>
      <c r="K131" s="24">
        <v>130</v>
      </c>
    </row>
    <row r="132" spans="1:11">
      <c r="A132" s="18" t="str">
        <f>IFERROR(IF(INDEX(Poles!$A:$F,MATCH('Poles Results'!$E132,Poles!$F:$F,0),1)&gt;0,INDEX(Poles!$A:$F,MATCH('Poles Results'!$E132,Poles!$F:$F,0),1),""),"")</f>
        <v/>
      </c>
      <c r="B132" s="84" t="str">
        <f>IFERROR(IF(INDEX(Poles!$A:$F,MATCH('Poles Results'!$E132,Poles!$F:$F,0),2)&gt;0,INDEX(Poles!$A:$F,MATCH('Poles Results'!$E132,Poles!$F:$F,0),2),""),"")</f>
        <v/>
      </c>
      <c r="C132" s="84" t="str">
        <f>IFERROR(IF(INDEX(Poles!$A:$F,MATCH('Poles Results'!E132,Poles!$F:$F,0),3)&gt;0,INDEX(Poles!$A:$F,MATCH('Poles Results'!E132,Poles!$F:$F,0),3),""),"")</f>
        <v/>
      </c>
      <c r="D132" s="85" t="str">
        <f>IFERROR(IF(AND(SMALL(Poles!F:F,K132)&gt;1000,SMALL(Poles!F:F,K132)&lt;3000),"nt",IF(SMALL(Poles!F:F,K132)&gt;3000,"",SMALL(Poles!F:F,K132))),"")</f>
        <v/>
      </c>
      <c r="E132" s="115" t="str">
        <f>IF(D132="nt",IFERROR(SMALL(Poles!F:F,K132),""),IF(D132&gt;3000,"",IFERROR(SMALL(Poles!F:F,K132),"")))</f>
        <v/>
      </c>
      <c r="G132" s="91" t="str">
        <f t="shared" si="4"/>
        <v/>
      </c>
      <c r="J132" s="121"/>
      <c r="K132" s="24">
        <v>131</v>
      </c>
    </row>
    <row r="133" spans="1:11">
      <c r="A133" s="18" t="str">
        <f>IFERROR(IF(INDEX(Poles!$A:$F,MATCH('Poles Results'!$E133,Poles!$F:$F,0),1)&gt;0,INDEX(Poles!$A:$F,MATCH('Poles Results'!$E133,Poles!$F:$F,0),1),""),"")</f>
        <v/>
      </c>
      <c r="B133" s="84" t="str">
        <f>IFERROR(IF(INDEX(Poles!$A:$F,MATCH('Poles Results'!$E133,Poles!$F:$F,0),2)&gt;0,INDEX(Poles!$A:$F,MATCH('Poles Results'!$E133,Poles!$F:$F,0),2),""),"")</f>
        <v/>
      </c>
      <c r="C133" s="84" t="str">
        <f>IFERROR(IF(INDEX(Poles!$A:$F,MATCH('Poles Results'!E133,Poles!$F:$F,0),3)&gt;0,INDEX(Poles!$A:$F,MATCH('Poles Results'!E133,Poles!$F:$F,0),3),""),"")</f>
        <v/>
      </c>
      <c r="D133" s="85" t="str">
        <f>IFERROR(IF(AND(SMALL(Poles!F:F,K133)&gt;1000,SMALL(Poles!F:F,K133)&lt;3000),"nt",IF(SMALL(Poles!F:F,K133)&gt;3000,"",SMALL(Poles!F:F,K133))),"")</f>
        <v/>
      </c>
      <c r="E133" s="115" t="str">
        <f>IF(D133="nt",IFERROR(SMALL(Poles!F:F,K133),""),IF(D133&gt;3000,"",IFERROR(SMALL(Poles!F:F,K133),"")))</f>
        <v/>
      </c>
      <c r="G133" s="91" t="str">
        <f t="shared" si="4"/>
        <v/>
      </c>
      <c r="J133" s="121"/>
      <c r="K133" s="24">
        <v>132</v>
      </c>
    </row>
    <row r="134" spans="1:11">
      <c r="A134" s="18" t="str">
        <f>IFERROR(IF(INDEX(Poles!$A:$F,MATCH('Poles Results'!$E134,Poles!$F:$F,0),1)&gt;0,INDEX(Poles!$A:$F,MATCH('Poles Results'!$E134,Poles!$F:$F,0),1),""),"")</f>
        <v/>
      </c>
      <c r="B134" s="84" t="str">
        <f>IFERROR(IF(INDEX(Poles!$A:$F,MATCH('Poles Results'!$E134,Poles!$F:$F,0),2)&gt;0,INDEX(Poles!$A:$F,MATCH('Poles Results'!$E134,Poles!$F:$F,0),2),""),"")</f>
        <v/>
      </c>
      <c r="C134" s="84" t="str">
        <f>IFERROR(IF(INDEX(Poles!$A:$F,MATCH('Poles Results'!E134,Poles!$F:$F,0),3)&gt;0,INDEX(Poles!$A:$F,MATCH('Poles Results'!E134,Poles!$F:$F,0),3),""),"")</f>
        <v/>
      </c>
      <c r="D134" s="85" t="str">
        <f>IFERROR(IF(AND(SMALL(Poles!F:F,K134)&gt;1000,SMALL(Poles!F:F,K134)&lt;3000),"nt",IF(SMALL(Poles!F:F,K134)&gt;3000,"",SMALL(Poles!F:F,K134))),"")</f>
        <v/>
      </c>
      <c r="E134" s="115" t="str">
        <f>IF(D134="nt",IFERROR(SMALL(Poles!F:F,K134),""),IF(D134&gt;3000,"",IFERROR(SMALL(Poles!F:F,K134),"")))</f>
        <v/>
      </c>
      <c r="G134" s="91" t="str">
        <f t="shared" si="4"/>
        <v/>
      </c>
      <c r="J134" s="121"/>
      <c r="K134" s="24">
        <v>133</v>
      </c>
    </row>
    <row r="135" spans="1:11">
      <c r="A135" s="18" t="str">
        <f>IFERROR(IF(INDEX(Poles!$A:$F,MATCH('Poles Results'!$E135,Poles!$F:$F,0),1)&gt;0,INDEX(Poles!$A:$F,MATCH('Poles Results'!$E135,Poles!$F:$F,0),1),""),"")</f>
        <v/>
      </c>
      <c r="B135" s="84" t="str">
        <f>IFERROR(IF(INDEX(Poles!$A:$F,MATCH('Poles Results'!$E135,Poles!$F:$F,0),2)&gt;0,INDEX(Poles!$A:$F,MATCH('Poles Results'!$E135,Poles!$F:$F,0),2),""),"")</f>
        <v/>
      </c>
      <c r="C135" s="84" t="str">
        <f>IFERROR(IF(INDEX(Poles!$A:$F,MATCH('Poles Results'!E135,Poles!$F:$F,0),3)&gt;0,INDEX(Poles!$A:$F,MATCH('Poles Results'!E135,Poles!$F:$F,0),3),""),"")</f>
        <v/>
      </c>
      <c r="D135" s="85" t="str">
        <f>IFERROR(IF(AND(SMALL(Poles!F:F,K135)&gt;1000,SMALL(Poles!F:F,K135)&lt;3000),"nt",IF(SMALL(Poles!F:F,K135)&gt;3000,"",SMALL(Poles!F:F,K135))),"")</f>
        <v/>
      </c>
      <c r="E135" s="115" t="str">
        <f>IF(D135="nt",IFERROR(SMALL(Poles!F:F,K135),""),IF(D135&gt;3000,"",IFERROR(SMALL(Poles!F:F,K135),"")))</f>
        <v/>
      </c>
      <c r="G135" s="91" t="str">
        <f t="shared" si="4"/>
        <v/>
      </c>
      <c r="J135" s="121"/>
      <c r="K135" s="24">
        <v>134</v>
      </c>
    </row>
    <row r="136" spans="1:11">
      <c r="A136" s="18" t="str">
        <f>IFERROR(IF(INDEX(Poles!$A:$F,MATCH('Poles Results'!$E136,Poles!$F:$F,0),1)&gt;0,INDEX(Poles!$A:$F,MATCH('Poles Results'!$E136,Poles!$F:$F,0),1),""),"")</f>
        <v/>
      </c>
      <c r="B136" s="84" t="str">
        <f>IFERROR(IF(INDEX(Poles!$A:$F,MATCH('Poles Results'!$E136,Poles!$F:$F,0),2)&gt;0,INDEX(Poles!$A:$F,MATCH('Poles Results'!$E136,Poles!$F:$F,0),2),""),"")</f>
        <v/>
      </c>
      <c r="C136" s="84" t="str">
        <f>IFERROR(IF(INDEX(Poles!$A:$F,MATCH('Poles Results'!E136,Poles!$F:$F,0),3)&gt;0,INDEX(Poles!$A:$F,MATCH('Poles Results'!E136,Poles!$F:$F,0),3),""),"")</f>
        <v/>
      </c>
      <c r="D136" s="85" t="str">
        <f>IFERROR(IF(AND(SMALL(Poles!F:F,K136)&gt;1000,SMALL(Poles!F:F,K136)&lt;3000),"nt",IF(SMALL(Poles!F:F,K136)&gt;3000,"",SMALL(Poles!F:F,K136))),"")</f>
        <v/>
      </c>
      <c r="E136" s="115" t="str">
        <f>IF(D136="nt",IFERROR(SMALL(Poles!F:F,K136),""),IF(D136&gt;3000,"",IFERROR(SMALL(Poles!F:F,K136),"")))</f>
        <v/>
      </c>
      <c r="G136" s="91" t="str">
        <f t="shared" si="4"/>
        <v/>
      </c>
      <c r="J136" s="121"/>
      <c r="K136" s="24">
        <v>135</v>
      </c>
    </row>
    <row r="137" spans="1:11">
      <c r="A137" s="18" t="str">
        <f>IFERROR(IF(INDEX(Poles!$A:$F,MATCH('Poles Results'!$E137,Poles!$F:$F,0),1)&gt;0,INDEX(Poles!$A:$F,MATCH('Poles Results'!$E137,Poles!$F:$F,0),1),""),"")</f>
        <v/>
      </c>
      <c r="B137" s="84" t="str">
        <f>IFERROR(IF(INDEX(Poles!$A:$F,MATCH('Poles Results'!$E137,Poles!$F:$F,0),2)&gt;0,INDEX(Poles!$A:$F,MATCH('Poles Results'!$E137,Poles!$F:$F,0),2),""),"")</f>
        <v/>
      </c>
      <c r="C137" s="84" t="str">
        <f>IFERROR(IF(INDEX(Poles!$A:$F,MATCH('Poles Results'!E137,Poles!$F:$F,0),3)&gt;0,INDEX(Poles!$A:$F,MATCH('Poles Results'!E137,Poles!$F:$F,0),3),""),"")</f>
        <v/>
      </c>
      <c r="D137" s="85" t="str">
        <f>IFERROR(IF(AND(SMALL(Poles!F:F,K137)&gt;1000,SMALL(Poles!F:F,K137)&lt;3000),"nt",IF(SMALL(Poles!F:F,K137)&gt;3000,"",SMALL(Poles!F:F,K137))),"")</f>
        <v/>
      </c>
      <c r="E137" s="115" t="str">
        <f>IF(D137="nt",IFERROR(SMALL(Poles!F:F,K137),""),IF(D137&gt;3000,"",IFERROR(SMALL(Poles!F:F,K137),"")))</f>
        <v/>
      </c>
      <c r="G137" s="91" t="str">
        <f t="shared" si="4"/>
        <v/>
      </c>
      <c r="J137" s="121"/>
      <c r="K137" s="24">
        <v>136</v>
      </c>
    </row>
    <row r="138" spans="1:11">
      <c r="A138" s="18" t="str">
        <f>IFERROR(IF(INDEX(Poles!$A:$F,MATCH('Poles Results'!$E138,Poles!$F:$F,0),1)&gt;0,INDEX(Poles!$A:$F,MATCH('Poles Results'!$E138,Poles!$F:$F,0),1),""),"")</f>
        <v/>
      </c>
      <c r="B138" s="84" t="str">
        <f>IFERROR(IF(INDEX(Poles!$A:$F,MATCH('Poles Results'!$E138,Poles!$F:$F,0),2)&gt;0,INDEX(Poles!$A:$F,MATCH('Poles Results'!$E138,Poles!$F:$F,0),2),""),"")</f>
        <v/>
      </c>
      <c r="C138" s="84" t="str">
        <f>IFERROR(IF(INDEX(Poles!$A:$F,MATCH('Poles Results'!E138,Poles!$F:$F,0),3)&gt;0,INDEX(Poles!$A:$F,MATCH('Poles Results'!E138,Poles!$F:$F,0),3),""),"")</f>
        <v/>
      </c>
      <c r="D138" s="85" t="str">
        <f>IFERROR(IF(AND(SMALL(Poles!F:F,K138)&gt;1000,SMALL(Poles!F:F,K138)&lt;3000),"nt",IF(SMALL(Poles!F:F,K138)&gt;3000,"",SMALL(Poles!F:F,K138))),"")</f>
        <v/>
      </c>
      <c r="E138" s="115" t="str">
        <f>IF(D138="nt",IFERROR(SMALL(Poles!F:F,K138),""),IF(D138&gt;3000,"",IFERROR(SMALL(Poles!F:F,K138),"")))</f>
        <v/>
      </c>
      <c r="G138" s="91" t="str">
        <f t="shared" si="4"/>
        <v/>
      </c>
      <c r="J138" s="121"/>
      <c r="K138" s="24">
        <v>137</v>
      </c>
    </row>
    <row r="139" spans="1:11">
      <c r="A139" s="18" t="str">
        <f>IFERROR(IF(INDEX(Poles!$A:$F,MATCH('Poles Results'!$E139,Poles!$F:$F,0),1)&gt;0,INDEX(Poles!$A:$F,MATCH('Poles Results'!$E139,Poles!$F:$F,0),1),""),"")</f>
        <v/>
      </c>
      <c r="B139" s="84" t="str">
        <f>IFERROR(IF(INDEX(Poles!$A:$F,MATCH('Poles Results'!$E139,Poles!$F:$F,0),2)&gt;0,INDEX(Poles!$A:$F,MATCH('Poles Results'!$E139,Poles!$F:$F,0),2),""),"")</f>
        <v/>
      </c>
      <c r="C139" s="84" t="str">
        <f>IFERROR(IF(INDEX(Poles!$A:$F,MATCH('Poles Results'!E139,Poles!$F:$F,0),3)&gt;0,INDEX(Poles!$A:$F,MATCH('Poles Results'!E139,Poles!$F:$F,0),3),""),"")</f>
        <v/>
      </c>
      <c r="D139" s="85" t="str">
        <f>IFERROR(IF(AND(SMALL(Poles!F:F,K139)&gt;1000,SMALL(Poles!F:F,K139)&lt;3000),"nt",IF(SMALL(Poles!F:F,K139)&gt;3000,"",SMALL(Poles!F:F,K139))),"")</f>
        <v/>
      </c>
      <c r="E139" s="115" t="str">
        <f>IF(D139="nt",IFERROR(SMALL(Poles!F:F,K139),""),IF(D139&gt;3000,"",IFERROR(SMALL(Poles!F:F,K139),"")))</f>
        <v/>
      </c>
      <c r="G139" s="91" t="str">
        <f t="shared" si="4"/>
        <v/>
      </c>
      <c r="J139" s="121"/>
      <c r="K139" s="24">
        <v>138</v>
      </c>
    </row>
    <row r="140" spans="1:11">
      <c r="A140" s="18" t="str">
        <f>IFERROR(IF(INDEX(Poles!$A:$F,MATCH('Poles Results'!$E140,Poles!$F:$F,0),1)&gt;0,INDEX(Poles!$A:$F,MATCH('Poles Results'!$E140,Poles!$F:$F,0),1),""),"")</f>
        <v/>
      </c>
      <c r="B140" s="84" t="str">
        <f>IFERROR(IF(INDEX(Poles!$A:$F,MATCH('Poles Results'!$E140,Poles!$F:$F,0),2)&gt;0,INDEX(Poles!$A:$F,MATCH('Poles Results'!$E140,Poles!$F:$F,0),2),""),"")</f>
        <v/>
      </c>
      <c r="C140" s="84" t="str">
        <f>IFERROR(IF(INDEX(Poles!$A:$F,MATCH('Poles Results'!E140,Poles!$F:$F,0),3)&gt;0,INDEX(Poles!$A:$F,MATCH('Poles Results'!E140,Poles!$F:$F,0),3),""),"")</f>
        <v/>
      </c>
      <c r="D140" s="85" t="str">
        <f>IFERROR(IF(AND(SMALL(Poles!F:F,K140)&gt;1000,SMALL(Poles!F:F,K140)&lt;3000),"nt",IF(SMALL(Poles!F:F,K140)&gt;3000,"",SMALL(Poles!F:F,K140))),"")</f>
        <v/>
      </c>
      <c r="E140" s="115" t="str">
        <f>IF(D140="nt",IFERROR(SMALL(Poles!F:F,K140),""),IF(D140&gt;3000,"",IFERROR(SMALL(Poles!F:F,K140),"")))</f>
        <v/>
      </c>
      <c r="G140" s="91" t="str">
        <f t="shared" si="4"/>
        <v/>
      </c>
      <c r="J140" s="121"/>
      <c r="K140" s="24">
        <v>139</v>
      </c>
    </row>
    <row r="141" spans="1:11">
      <c r="A141" s="18" t="str">
        <f>IFERROR(IF(INDEX(Poles!$A:$F,MATCH('Poles Results'!$E141,Poles!$F:$F,0),1)&gt;0,INDEX(Poles!$A:$F,MATCH('Poles Results'!$E141,Poles!$F:$F,0),1),""),"")</f>
        <v/>
      </c>
      <c r="B141" s="84" t="str">
        <f>IFERROR(IF(INDEX(Poles!$A:$F,MATCH('Poles Results'!$E141,Poles!$F:$F,0),2)&gt;0,INDEX(Poles!$A:$F,MATCH('Poles Results'!$E141,Poles!$F:$F,0),2),""),"")</f>
        <v/>
      </c>
      <c r="C141" s="84" t="str">
        <f>IFERROR(IF(INDEX(Poles!$A:$F,MATCH('Poles Results'!E141,Poles!$F:$F,0),3)&gt;0,INDEX(Poles!$A:$F,MATCH('Poles Results'!E141,Poles!$F:$F,0),3),""),"")</f>
        <v/>
      </c>
      <c r="D141" s="85" t="str">
        <f>IFERROR(IF(AND(SMALL(Poles!F:F,K141)&gt;1000,SMALL(Poles!F:F,K141)&lt;3000),"nt",IF(SMALL(Poles!F:F,K141)&gt;3000,"",SMALL(Poles!F:F,K141))),"")</f>
        <v/>
      </c>
      <c r="E141" s="115" t="str">
        <f>IF(D141="nt",IFERROR(SMALL(Poles!F:F,K141),""),IF(D141&gt;3000,"",IFERROR(SMALL(Poles!F:F,K141),"")))</f>
        <v/>
      </c>
      <c r="G141" s="91" t="str">
        <f t="shared" si="4"/>
        <v/>
      </c>
      <c r="J141" s="121"/>
      <c r="K141" s="24">
        <v>140</v>
      </c>
    </row>
    <row r="142" spans="1:11">
      <c r="A142" s="18" t="str">
        <f>IFERROR(IF(INDEX(Poles!$A:$F,MATCH('Poles Results'!$E142,Poles!$F:$F,0),1)&gt;0,INDEX(Poles!$A:$F,MATCH('Poles Results'!$E142,Poles!$F:$F,0),1),""),"")</f>
        <v/>
      </c>
      <c r="B142" s="84" t="str">
        <f>IFERROR(IF(INDEX(Poles!$A:$F,MATCH('Poles Results'!$E142,Poles!$F:$F,0),2)&gt;0,INDEX(Poles!$A:$F,MATCH('Poles Results'!$E142,Poles!$F:$F,0),2),""),"")</f>
        <v/>
      </c>
      <c r="C142" s="84" t="str">
        <f>IFERROR(IF(INDEX(Poles!$A:$F,MATCH('Poles Results'!E142,Poles!$F:$F,0),3)&gt;0,INDEX(Poles!$A:$F,MATCH('Poles Results'!E142,Poles!$F:$F,0),3),""),"")</f>
        <v/>
      </c>
      <c r="D142" s="85" t="str">
        <f>IFERROR(IF(AND(SMALL(Poles!F:F,K142)&gt;1000,SMALL(Poles!F:F,K142)&lt;3000),"nt",IF(SMALL(Poles!F:F,K142)&gt;3000,"",SMALL(Poles!F:F,K142))),"")</f>
        <v/>
      </c>
      <c r="E142" s="115" t="str">
        <f>IF(D142="nt",IFERROR(SMALL(Poles!F:F,K142),""),IF(D142&gt;3000,"",IFERROR(SMALL(Poles!F:F,K142),"")))</f>
        <v/>
      </c>
      <c r="G142" s="91" t="str">
        <f t="shared" si="4"/>
        <v/>
      </c>
      <c r="J142" s="121"/>
      <c r="K142" s="24">
        <v>141</v>
      </c>
    </row>
    <row r="143" spans="1:11">
      <c r="A143" s="18" t="str">
        <f>IFERROR(IF(INDEX(Poles!$A:$F,MATCH('Poles Results'!$E143,Poles!$F:$F,0),1)&gt;0,INDEX(Poles!$A:$F,MATCH('Poles Results'!$E143,Poles!$F:$F,0),1),""),"")</f>
        <v/>
      </c>
      <c r="B143" s="84" t="str">
        <f>IFERROR(IF(INDEX(Poles!$A:$F,MATCH('Poles Results'!$E143,Poles!$F:$F,0),2)&gt;0,INDEX(Poles!$A:$F,MATCH('Poles Results'!$E143,Poles!$F:$F,0),2),""),"")</f>
        <v/>
      </c>
      <c r="C143" s="84" t="str">
        <f>IFERROR(IF(INDEX(Poles!$A:$F,MATCH('Poles Results'!E143,Poles!$F:$F,0),3)&gt;0,INDEX(Poles!$A:$F,MATCH('Poles Results'!E143,Poles!$F:$F,0),3),""),"")</f>
        <v/>
      </c>
      <c r="D143" s="85" t="str">
        <f>IFERROR(IF(AND(SMALL(Poles!F:F,K143)&gt;1000,SMALL(Poles!F:F,K143)&lt;3000),"nt",IF(SMALL(Poles!F:F,K143)&gt;3000,"",SMALL(Poles!F:F,K143))),"")</f>
        <v/>
      </c>
      <c r="E143" s="115" t="str">
        <f>IF(D143="nt",IFERROR(SMALL(Poles!F:F,K143),""),IF(D143&gt;3000,"",IFERROR(SMALL(Poles!F:F,K143),"")))</f>
        <v/>
      </c>
      <c r="G143" s="91" t="str">
        <f t="shared" si="4"/>
        <v/>
      </c>
      <c r="J143" s="121"/>
      <c r="K143" s="24">
        <v>142</v>
      </c>
    </row>
    <row r="144" spans="1:11">
      <c r="A144" s="18" t="str">
        <f>IFERROR(IF(INDEX(Poles!$A:$F,MATCH('Poles Results'!$E144,Poles!$F:$F,0),1)&gt;0,INDEX(Poles!$A:$F,MATCH('Poles Results'!$E144,Poles!$F:$F,0),1),""),"")</f>
        <v/>
      </c>
      <c r="B144" s="84" t="str">
        <f>IFERROR(IF(INDEX(Poles!$A:$F,MATCH('Poles Results'!$E144,Poles!$F:$F,0),2)&gt;0,INDEX(Poles!$A:$F,MATCH('Poles Results'!$E144,Poles!$F:$F,0),2),""),"")</f>
        <v/>
      </c>
      <c r="C144" s="84" t="str">
        <f>IFERROR(IF(INDEX(Poles!$A:$F,MATCH('Poles Results'!E144,Poles!$F:$F,0),3)&gt;0,INDEX(Poles!$A:$F,MATCH('Poles Results'!E144,Poles!$F:$F,0),3),""),"")</f>
        <v/>
      </c>
      <c r="D144" s="85" t="str">
        <f>IFERROR(IF(AND(SMALL(Poles!F:F,K144)&gt;1000,SMALL(Poles!F:F,K144)&lt;3000),"nt",IF(SMALL(Poles!F:F,K144)&gt;3000,"",SMALL(Poles!F:F,K144))),"")</f>
        <v/>
      </c>
      <c r="E144" s="115" t="str">
        <f>IF(D144="nt",IFERROR(SMALL(Poles!F:F,K144),""),IF(D144&gt;3000,"",IFERROR(SMALL(Poles!F:F,K144),"")))</f>
        <v/>
      </c>
      <c r="G144" s="91" t="str">
        <f t="shared" si="4"/>
        <v/>
      </c>
      <c r="J144" s="121"/>
      <c r="K144" s="24">
        <v>143</v>
      </c>
    </row>
    <row r="145" spans="1:11">
      <c r="A145" s="18" t="str">
        <f>IFERROR(IF(INDEX(Poles!$A:$F,MATCH('Poles Results'!$E145,Poles!$F:$F,0),1)&gt;0,INDEX(Poles!$A:$F,MATCH('Poles Results'!$E145,Poles!$F:$F,0),1),""),"")</f>
        <v/>
      </c>
      <c r="B145" s="84" t="str">
        <f>IFERROR(IF(INDEX(Poles!$A:$F,MATCH('Poles Results'!$E145,Poles!$F:$F,0),2)&gt;0,INDEX(Poles!$A:$F,MATCH('Poles Results'!$E145,Poles!$F:$F,0),2),""),"")</f>
        <v/>
      </c>
      <c r="C145" s="84" t="str">
        <f>IFERROR(IF(INDEX(Poles!$A:$F,MATCH('Poles Results'!E145,Poles!$F:$F,0),3)&gt;0,INDEX(Poles!$A:$F,MATCH('Poles Results'!E145,Poles!$F:$F,0),3),""),"")</f>
        <v/>
      </c>
      <c r="D145" s="85" t="str">
        <f>IFERROR(IF(AND(SMALL(Poles!F:F,K145)&gt;1000,SMALL(Poles!F:F,K145)&lt;3000),"nt",IF(SMALL(Poles!F:F,K145)&gt;3000,"",SMALL(Poles!F:F,K145))),"")</f>
        <v/>
      </c>
      <c r="E145" s="115" t="str">
        <f>IF(D145="nt",IFERROR(SMALL(Poles!F:F,K145),""),IF(D145&gt;3000,"",IFERROR(SMALL(Poles!F:F,K145),"")))</f>
        <v/>
      </c>
      <c r="G145" s="91" t="str">
        <f t="shared" si="4"/>
        <v/>
      </c>
      <c r="J145" s="121"/>
      <c r="K145" s="24">
        <v>144</v>
      </c>
    </row>
    <row r="146" spans="1:11">
      <c r="A146" s="18" t="str">
        <f>IFERROR(IF(INDEX(Poles!$A:$F,MATCH('Poles Results'!$E146,Poles!$F:$F,0),1)&gt;0,INDEX(Poles!$A:$F,MATCH('Poles Results'!$E146,Poles!$F:$F,0),1),""),"")</f>
        <v/>
      </c>
      <c r="B146" s="84" t="str">
        <f>IFERROR(IF(INDEX(Poles!$A:$F,MATCH('Poles Results'!$E146,Poles!$F:$F,0),2)&gt;0,INDEX(Poles!$A:$F,MATCH('Poles Results'!$E146,Poles!$F:$F,0),2),""),"")</f>
        <v/>
      </c>
      <c r="C146" s="84" t="str">
        <f>IFERROR(IF(INDEX(Poles!$A:$F,MATCH('Poles Results'!E146,Poles!$F:$F,0),3)&gt;0,INDEX(Poles!$A:$F,MATCH('Poles Results'!E146,Poles!$F:$F,0),3),""),"")</f>
        <v/>
      </c>
      <c r="D146" s="85" t="str">
        <f>IFERROR(IF(AND(SMALL(Poles!F:F,K146)&gt;1000,SMALL(Poles!F:F,K146)&lt;3000),"nt",IF(SMALL(Poles!F:F,K146)&gt;3000,"",SMALL(Poles!F:F,K146))),"")</f>
        <v/>
      </c>
      <c r="E146" s="115" t="str">
        <f>IF(D146="nt",IFERROR(SMALL(Poles!F:F,K146),""),IF(D146&gt;3000,"",IFERROR(SMALL(Poles!F:F,K146),"")))</f>
        <v/>
      </c>
      <c r="G146" s="91" t="str">
        <f t="shared" si="4"/>
        <v/>
      </c>
      <c r="J146" s="121"/>
      <c r="K146" s="24">
        <v>145</v>
      </c>
    </row>
    <row r="147" spans="1:11">
      <c r="A147" s="18" t="str">
        <f>IFERROR(IF(INDEX(Poles!$A:$F,MATCH('Poles Results'!$E147,Poles!$F:$F,0),1)&gt;0,INDEX(Poles!$A:$F,MATCH('Poles Results'!$E147,Poles!$F:$F,0),1),""),"")</f>
        <v/>
      </c>
      <c r="B147" s="84" t="str">
        <f>IFERROR(IF(INDEX(Poles!$A:$F,MATCH('Poles Results'!$E147,Poles!$F:$F,0),2)&gt;0,INDEX(Poles!$A:$F,MATCH('Poles Results'!$E147,Poles!$F:$F,0),2),""),"")</f>
        <v/>
      </c>
      <c r="C147" s="84" t="str">
        <f>IFERROR(IF(INDEX(Poles!$A:$F,MATCH('Poles Results'!E147,Poles!$F:$F,0),3)&gt;0,INDEX(Poles!$A:$F,MATCH('Poles Results'!E147,Poles!$F:$F,0),3),""),"")</f>
        <v/>
      </c>
      <c r="D147" s="85" t="str">
        <f>IFERROR(IF(AND(SMALL(Poles!F:F,K147)&gt;1000,SMALL(Poles!F:F,K147)&lt;3000),"nt",IF(SMALL(Poles!F:F,K147)&gt;3000,"",SMALL(Poles!F:F,K147))),"")</f>
        <v/>
      </c>
      <c r="E147" s="115" t="str">
        <f>IF(D147="nt",IFERROR(SMALL(Poles!F:F,K147),""),IF(D147&gt;3000,"",IFERROR(SMALL(Poles!F:F,K147),"")))</f>
        <v/>
      </c>
      <c r="G147" s="91" t="str">
        <f t="shared" si="4"/>
        <v/>
      </c>
      <c r="J147" s="121"/>
      <c r="K147" s="24">
        <v>146</v>
      </c>
    </row>
    <row r="148" spans="1:11">
      <c r="A148" s="18" t="str">
        <f>IFERROR(IF(INDEX(Poles!$A:$F,MATCH('Poles Results'!$E148,Poles!$F:$F,0),1)&gt;0,INDEX(Poles!$A:$F,MATCH('Poles Results'!$E148,Poles!$F:$F,0),1),""),"")</f>
        <v/>
      </c>
      <c r="B148" s="84" t="str">
        <f>IFERROR(IF(INDEX(Poles!$A:$F,MATCH('Poles Results'!$E148,Poles!$F:$F,0),2)&gt;0,INDEX(Poles!$A:$F,MATCH('Poles Results'!$E148,Poles!$F:$F,0),2),""),"")</f>
        <v/>
      </c>
      <c r="C148" s="84" t="str">
        <f>IFERROR(IF(INDEX(Poles!$A:$F,MATCH('Poles Results'!E148,Poles!$F:$F,0),3)&gt;0,INDEX(Poles!$A:$F,MATCH('Poles Results'!E148,Poles!$F:$F,0),3),""),"")</f>
        <v/>
      </c>
      <c r="D148" s="85" t="str">
        <f>IFERROR(IF(AND(SMALL(Poles!F:F,K148)&gt;1000,SMALL(Poles!F:F,K148)&lt;3000),"nt",IF(SMALL(Poles!F:F,K148)&gt;3000,"",SMALL(Poles!F:F,K148))),"")</f>
        <v/>
      </c>
      <c r="E148" s="115" t="str">
        <f>IF(D148="nt",IFERROR(SMALL(Poles!F:F,K148),""),IF(D148&gt;3000,"",IFERROR(SMALL(Poles!F:F,K148),"")))</f>
        <v/>
      </c>
      <c r="G148" s="91" t="str">
        <f t="shared" si="4"/>
        <v/>
      </c>
      <c r="J148" s="121"/>
      <c r="K148" s="24">
        <v>147</v>
      </c>
    </row>
    <row r="149" spans="1:11">
      <c r="A149" s="18" t="str">
        <f>IFERROR(IF(INDEX(Poles!$A:$F,MATCH('Poles Results'!$E149,Poles!$F:$F,0),1)&gt;0,INDEX(Poles!$A:$F,MATCH('Poles Results'!$E149,Poles!$F:$F,0),1),""),"")</f>
        <v/>
      </c>
      <c r="B149" s="84" t="str">
        <f>IFERROR(IF(INDEX(Poles!$A:$F,MATCH('Poles Results'!$E149,Poles!$F:$F,0),2)&gt;0,INDEX(Poles!$A:$F,MATCH('Poles Results'!$E149,Poles!$F:$F,0),2),""),"")</f>
        <v/>
      </c>
      <c r="C149" s="84" t="str">
        <f>IFERROR(IF(INDEX(Poles!$A:$F,MATCH('Poles Results'!E149,Poles!$F:$F,0),3)&gt;0,INDEX(Poles!$A:$F,MATCH('Poles Results'!E149,Poles!$F:$F,0),3),""),"")</f>
        <v/>
      </c>
      <c r="D149" s="85" t="str">
        <f>IFERROR(IF(AND(SMALL(Poles!F:F,K149)&gt;1000,SMALL(Poles!F:F,K149)&lt;3000),"nt",IF(SMALL(Poles!F:F,K149)&gt;3000,"",SMALL(Poles!F:F,K149))),"")</f>
        <v/>
      </c>
      <c r="E149" s="115" t="str">
        <f>IF(D149="nt",IFERROR(SMALL(Poles!F:F,K149),""),IF(D149&gt;3000,"",IFERROR(SMALL(Poles!F:F,K149),"")))</f>
        <v/>
      </c>
      <c r="G149" s="91" t="str">
        <f t="shared" si="4"/>
        <v/>
      </c>
      <c r="J149" s="121"/>
      <c r="K149" s="24">
        <v>148</v>
      </c>
    </row>
    <row r="150" spans="1:11">
      <c r="A150" s="18" t="str">
        <f>IFERROR(IF(INDEX(Poles!$A:$F,MATCH('Poles Results'!$E150,Poles!$F:$F,0),1)&gt;0,INDEX(Poles!$A:$F,MATCH('Poles Results'!$E150,Poles!$F:$F,0),1),""),"")</f>
        <v/>
      </c>
      <c r="B150" s="84" t="str">
        <f>IFERROR(IF(INDEX(Poles!$A:$F,MATCH('Poles Results'!$E150,Poles!$F:$F,0),2)&gt;0,INDEX(Poles!$A:$F,MATCH('Poles Results'!$E150,Poles!$F:$F,0),2),""),"")</f>
        <v/>
      </c>
      <c r="C150" s="84" t="str">
        <f>IFERROR(IF(INDEX(Poles!$A:$F,MATCH('Poles Results'!E150,Poles!$F:$F,0),3)&gt;0,INDEX(Poles!$A:$F,MATCH('Poles Results'!E150,Poles!$F:$F,0),3),""),"")</f>
        <v/>
      </c>
      <c r="D150" s="85" t="str">
        <f>IFERROR(IF(AND(SMALL(Poles!F:F,K150)&gt;1000,SMALL(Poles!F:F,K150)&lt;3000),"nt",IF(SMALL(Poles!F:F,K150)&gt;3000,"",SMALL(Poles!F:F,K150))),"")</f>
        <v/>
      </c>
      <c r="E150" s="115" t="str">
        <f>IF(D150="nt",IFERROR(SMALL(Poles!F:F,K150),""),IF(D150&gt;3000,"",IFERROR(SMALL(Poles!F:F,K150),"")))</f>
        <v/>
      </c>
      <c r="G150" s="91" t="str">
        <f t="shared" si="4"/>
        <v/>
      </c>
      <c r="J150" s="121"/>
      <c r="K150" s="24">
        <v>149</v>
      </c>
    </row>
    <row r="151" spans="1:11">
      <c r="A151" s="18" t="str">
        <f>IFERROR(IF(INDEX(Poles!$A:$F,MATCH('Poles Results'!$E151,Poles!$F:$F,0),1)&gt;0,INDEX(Poles!$A:$F,MATCH('Poles Results'!$E151,Poles!$F:$F,0),1),""),"")</f>
        <v/>
      </c>
      <c r="B151" s="84" t="str">
        <f>IFERROR(IF(INDEX(Poles!$A:$F,MATCH('Poles Results'!$E151,Poles!$F:$F,0),2)&gt;0,INDEX(Poles!$A:$F,MATCH('Poles Results'!$E151,Poles!$F:$F,0),2),""),"")</f>
        <v/>
      </c>
      <c r="C151" s="84" t="str">
        <f>IFERROR(IF(INDEX(Poles!$A:$F,MATCH('Poles Results'!E151,Poles!$F:$F,0),3)&gt;0,INDEX(Poles!$A:$F,MATCH('Poles Results'!E151,Poles!$F:$F,0),3),""),"")</f>
        <v/>
      </c>
      <c r="D151" s="85" t="str">
        <f>IFERROR(IF(AND(SMALL(Poles!F:F,K151)&gt;1000,SMALL(Poles!F:F,K151)&lt;3000),"nt",IF(SMALL(Poles!F:F,K151)&gt;3000,"",SMALL(Poles!F:F,K151))),"")</f>
        <v/>
      </c>
      <c r="E151" s="115" t="str">
        <f>IF(D151="nt",IFERROR(SMALL(Poles!F:F,K151),""),IF(D151&gt;3000,"",IFERROR(SMALL(Poles!F:F,K151),"")))</f>
        <v/>
      </c>
      <c r="G151" s="91" t="str">
        <f t="shared" si="4"/>
        <v/>
      </c>
      <c r="J151" s="121"/>
      <c r="K151" s="24">
        <v>150</v>
      </c>
    </row>
    <row r="152" spans="1:11">
      <c r="A152" s="18" t="str">
        <f>IFERROR(IF(INDEX(Poles!$A:$F,MATCH('Poles Results'!$E152,Poles!$F:$F,0),1)&gt;0,INDEX(Poles!$A:$F,MATCH('Poles Results'!$E152,Poles!$F:$F,0),1),""),"")</f>
        <v/>
      </c>
      <c r="B152" s="84" t="str">
        <f>IFERROR(IF(INDEX(Poles!$A:$F,MATCH('Poles Results'!$E152,Poles!$F:$F,0),2)&gt;0,INDEX(Poles!$A:$F,MATCH('Poles Results'!$E152,Poles!$F:$F,0),2),""),"")</f>
        <v/>
      </c>
      <c r="C152" s="84" t="str">
        <f>IFERROR(IF(INDEX(Poles!$A:$F,MATCH('Poles Results'!E152,Poles!$F:$F,0),3)&gt;0,INDEX(Poles!$A:$F,MATCH('Poles Results'!E152,Poles!$F:$F,0),3),""),"")</f>
        <v/>
      </c>
      <c r="D152" s="85" t="str">
        <f>IFERROR(IF(AND(SMALL(Poles!F:F,K152)&gt;1000,SMALL(Poles!F:F,K152)&lt;3000),"nt",IF(SMALL(Poles!F:F,K152)&gt;3000,"",SMALL(Poles!F:F,K152))),"")</f>
        <v/>
      </c>
      <c r="E152" s="115" t="str">
        <f>IF(D152="nt",IFERROR(SMALL(Poles!F:F,K152),""),IF(D152&gt;3000,"",IFERROR(SMALL(Poles!F:F,K152),"")))</f>
        <v/>
      </c>
      <c r="G152" s="91" t="str">
        <f t="shared" si="4"/>
        <v/>
      </c>
      <c r="J152" s="121"/>
      <c r="K152" s="24">
        <v>151</v>
      </c>
    </row>
    <row r="153" spans="1:11">
      <c r="A153" s="18" t="str">
        <f>IFERROR(IF(INDEX(Poles!$A:$F,MATCH('Poles Results'!$E153,Poles!$F:$F,0),1)&gt;0,INDEX(Poles!$A:$F,MATCH('Poles Results'!$E153,Poles!$F:$F,0),1),""),"")</f>
        <v/>
      </c>
      <c r="B153" s="84" t="str">
        <f>IFERROR(IF(INDEX(Poles!$A:$F,MATCH('Poles Results'!$E153,Poles!$F:$F,0),2)&gt;0,INDEX(Poles!$A:$F,MATCH('Poles Results'!$E153,Poles!$F:$F,0),2),""),"")</f>
        <v/>
      </c>
      <c r="C153" s="84" t="str">
        <f>IFERROR(IF(INDEX(Poles!$A:$F,MATCH('Poles Results'!E153,Poles!$F:$F,0),3)&gt;0,INDEX(Poles!$A:$F,MATCH('Poles Results'!E153,Poles!$F:$F,0),3),""),"")</f>
        <v/>
      </c>
      <c r="D153" s="85" t="str">
        <f>IFERROR(IF(AND(SMALL(Poles!F:F,K153)&gt;1000,SMALL(Poles!F:F,K153)&lt;3000),"nt",IF(SMALL(Poles!F:F,K153)&gt;3000,"",SMALL(Poles!F:F,K153))),"")</f>
        <v/>
      </c>
      <c r="E153" s="115" t="str">
        <f>IF(D153="nt",IFERROR(SMALL(Poles!F:F,K153),""),IF(D153&gt;3000,"",IFERROR(SMALL(Poles!F:F,K153),"")))</f>
        <v/>
      </c>
      <c r="G153" s="91" t="str">
        <f t="shared" si="4"/>
        <v/>
      </c>
      <c r="J153" s="121"/>
      <c r="K153" s="24">
        <v>152</v>
      </c>
    </row>
    <row r="154" spans="1:11">
      <c r="A154" s="18" t="str">
        <f>IFERROR(IF(INDEX(Poles!$A:$F,MATCH('Poles Results'!$E154,Poles!$F:$F,0),1)&gt;0,INDEX(Poles!$A:$F,MATCH('Poles Results'!$E154,Poles!$F:$F,0),1),""),"")</f>
        <v/>
      </c>
      <c r="B154" s="84" t="str">
        <f>IFERROR(IF(INDEX(Poles!$A:$F,MATCH('Poles Results'!$E154,Poles!$F:$F,0),2)&gt;0,INDEX(Poles!$A:$F,MATCH('Poles Results'!$E154,Poles!$F:$F,0),2),""),"")</f>
        <v/>
      </c>
      <c r="C154" s="84" t="str">
        <f>IFERROR(IF(INDEX(Poles!$A:$F,MATCH('Poles Results'!E154,Poles!$F:$F,0),3)&gt;0,INDEX(Poles!$A:$F,MATCH('Poles Results'!E154,Poles!$F:$F,0),3),""),"")</f>
        <v/>
      </c>
      <c r="D154" s="85" t="str">
        <f>IFERROR(IF(AND(SMALL(Poles!F:F,K154)&gt;1000,SMALL(Poles!F:F,K154)&lt;3000),"nt",IF(SMALL(Poles!F:F,K154)&gt;3000,"",SMALL(Poles!F:F,K154))),"")</f>
        <v/>
      </c>
      <c r="E154" s="115" t="str">
        <f>IF(D154="nt",IFERROR(SMALL(Poles!F:F,K154),""),IF(D154&gt;3000,"",IFERROR(SMALL(Poles!F:F,K154),"")))</f>
        <v/>
      </c>
      <c r="G154" s="91" t="str">
        <f t="shared" si="4"/>
        <v/>
      </c>
      <c r="J154" s="121"/>
      <c r="K154" s="24">
        <v>153</v>
      </c>
    </row>
    <row r="155" spans="1:11">
      <c r="A155" s="18" t="str">
        <f>IFERROR(IF(INDEX(Poles!$A:$F,MATCH('Poles Results'!$E155,Poles!$F:$F,0),1)&gt;0,INDEX(Poles!$A:$F,MATCH('Poles Results'!$E155,Poles!$F:$F,0),1),""),"")</f>
        <v/>
      </c>
      <c r="B155" s="84" t="str">
        <f>IFERROR(IF(INDEX(Poles!$A:$F,MATCH('Poles Results'!$E155,Poles!$F:$F,0),2)&gt;0,INDEX(Poles!$A:$F,MATCH('Poles Results'!$E155,Poles!$F:$F,0),2),""),"")</f>
        <v/>
      </c>
      <c r="C155" s="84" t="str">
        <f>IFERROR(IF(INDEX(Poles!$A:$F,MATCH('Poles Results'!E155,Poles!$F:$F,0),3)&gt;0,INDEX(Poles!$A:$F,MATCH('Poles Results'!E155,Poles!$F:$F,0),3),""),"")</f>
        <v/>
      </c>
      <c r="D155" s="85" t="str">
        <f>IFERROR(IF(AND(SMALL(Poles!F:F,K155)&gt;1000,SMALL(Poles!F:F,K155)&lt;3000),"nt",IF(SMALL(Poles!F:F,K155)&gt;3000,"",SMALL(Poles!F:F,K155))),"")</f>
        <v/>
      </c>
      <c r="E155" s="115" t="str">
        <f>IF(D155="nt",IFERROR(SMALL(Poles!F:F,K155),""),IF(D155&gt;3000,"",IFERROR(SMALL(Poles!F:F,K155),"")))</f>
        <v/>
      </c>
      <c r="G155" s="91" t="str">
        <f t="shared" si="4"/>
        <v/>
      </c>
      <c r="J155" s="121"/>
      <c r="K155" s="24">
        <v>154</v>
      </c>
    </row>
    <row r="156" spans="1:11">
      <c r="A156" s="18" t="str">
        <f>IFERROR(IF(INDEX(Poles!$A:$F,MATCH('Poles Results'!$E156,Poles!$F:$F,0),1)&gt;0,INDEX(Poles!$A:$F,MATCH('Poles Results'!$E156,Poles!$F:$F,0),1),""),"")</f>
        <v/>
      </c>
      <c r="B156" s="84" t="str">
        <f>IFERROR(IF(INDEX(Poles!$A:$F,MATCH('Poles Results'!$E156,Poles!$F:$F,0),2)&gt;0,INDEX(Poles!$A:$F,MATCH('Poles Results'!$E156,Poles!$F:$F,0),2),""),"")</f>
        <v/>
      </c>
      <c r="C156" s="84" t="str">
        <f>IFERROR(IF(INDEX(Poles!$A:$F,MATCH('Poles Results'!E156,Poles!$F:$F,0),3)&gt;0,INDEX(Poles!$A:$F,MATCH('Poles Results'!E156,Poles!$F:$F,0),3),""),"")</f>
        <v/>
      </c>
      <c r="D156" s="85" t="str">
        <f>IFERROR(IF(AND(SMALL(Poles!F:F,K156)&gt;1000,SMALL(Poles!F:F,K156)&lt;3000),"nt",IF(SMALL(Poles!F:F,K156)&gt;3000,"",SMALL(Poles!F:F,K156))),"")</f>
        <v/>
      </c>
      <c r="E156" s="115" t="str">
        <f>IF(D156="nt",IFERROR(SMALL(Poles!F:F,K156),""),IF(D156&gt;3000,"",IFERROR(SMALL(Poles!F:F,K156),"")))</f>
        <v/>
      </c>
      <c r="G156" s="91" t="str">
        <f t="shared" si="4"/>
        <v/>
      </c>
      <c r="J156" s="121"/>
      <c r="K156" s="24">
        <v>155</v>
      </c>
    </row>
    <row r="157" spans="1:11">
      <c r="A157" s="18" t="str">
        <f>IFERROR(IF(INDEX(Poles!$A:$F,MATCH('Poles Results'!$E157,Poles!$F:$F,0),1)&gt;0,INDEX(Poles!$A:$F,MATCH('Poles Results'!$E157,Poles!$F:$F,0),1),""),"")</f>
        <v/>
      </c>
      <c r="B157" s="84" t="str">
        <f>IFERROR(IF(INDEX(Poles!$A:$F,MATCH('Poles Results'!$E157,Poles!$F:$F,0),2)&gt;0,INDEX(Poles!$A:$F,MATCH('Poles Results'!$E157,Poles!$F:$F,0),2),""),"")</f>
        <v/>
      </c>
      <c r="C157" s="84" t="str">
        <f>IFERROR(IF(INDEX(Poles!$A:$F,MATCH('Poles Results'!E157,Poles!$F:$F,0),3)&gt;0,INDEX(Poles!$A:$F,MATCH('Poles Results'!E157,Poles!$F:$F,0),3),""),"")</f>
        <v/>
      </c>
      <c r="D157" s="85" t="str">
        <f>IFERROR(IF(AND(SMALL(Poles!F:F,K157)&gt;1000,SMALL(Poles!F:F,K157)&lt;3000),"nt",IF(SMALL(Poles!F:F,K157)&gt;3000,"",SMALL(Poles!F:F,K157))),"")</f>
        <v/>
      </c>
      <c r="E157" s="115" t="str">
        <f>IF(D157="nt",IFERROR(SMALL(Poles!F:F,K157),""),IF(D157&gt;3000,"",IFERROR(SMALL(Poles!F:F,K157),"")))</f>
        <v/>
      </c>
      <c r="G157" s="91" t="str">
        <f t="shared" si="4"/>
        <v/>
      </c>
      <c r="J157" s="121"/>
      <c r="K157" s="24">
        <v>156</v>
      </c>
    </row>
    <row r="158" spans="1:11">
      <c r="A158" s="18" t="str">
        <f>IFERROR(IF(INDEX(Poles!$A:$F,MATCH('Poles Results'!$E158,Poles!$F:$F,0),1)&gt;0,INDEX(Poles!$A:$F,MATCH('Poles Results'!$E158,Poles!$F:$F,0),1),""),"")</f>
        <v/>
      </c>
      <c r="B158" s="84" t="str">
        <f>IFERROR(IF(INDEX(Poles!$A:$F,MATCH('Poles Results'!$E158,Poles!$F:$F,0),2)&gt;0,INDEX(Poles!$A:$F,MATCH('Poles Results'!$E158,Poles!$F:$F,0),2),""),"")</f>
        <v/>
      </c>
      <c r="C158" s="84" t="str">
        <f>IFERROR(IF(INDEX(Poles!$A:$F,MATCH('Poles Results'!E158,Poles!$F:$F,0),3)&gt;0,INDEX(Poles!$A:$F,MATCH('Poles Results'!E158,Poles!$F:$F,0),3),""),"")</f>
        <v/>
      </c>
      <c r="D158" s="85" t="str">
        <f>IFERROR(IF(AND(SMALL(Poles!F:F,K158)&gt;1000,SMALL(Poles!F:F,K158)&lt;3000),"nt",IF(SMALL(Poles!F:F,K158)&gt;3000,"",SMALL(Poles!F:F,K158))),"")</f>
        <v/>
      </c>
      <c r="E158" s="115" t="str">
        <f>IF(D158="nt",IFERROR(SMALL(Poles!F:F,K158),""),IF(D158&gt;3000,"",IFERROR(SMALL(Poles!F:F,K158),"")))</f>
        <v/>
      </c>
      <c r="G158" s="91" t="str">
        <f t="shared" si="4"/>
        <v/>
      </c>
      <c r="J158" s="121"/>
      <c r="K158" s="24">
        <v>157</v>
      </c>
    </row>
    <row r="159" spans="1:11">
      <c r="A159" s="18" t="str">
        <f>IFERROR(IF(INDEX(Poles!$A:$F,MATCH('Poles Results'!$E159,Poles!$F:$F,0),1)&gt;0,INDEX(Poles!$A:$F,MATCH('Poles Results'!$E159,Poles!$F:$F,0),1),""),"")</f>
        <v/>
      </c>
      <c r="B159" s="84" t="str">
        <f>IFERROR(IF(INDEX(Poles!$A:$F,MATCH('Poles Results'!$E159,Poles!$F:$F,0),2)&gt;0,INDEX(Poles!$A:$F,MATCH('Poles Results'!$E159,Poles!$F:$F,0),2),""),"")</f>
        <v/>
      </c>
      <c r="C159" s="84" t="str">
        <f>IFERROR(IF(INDEX(Poles!$A:$F,MATCH('Poles Results'!E159,Poles!$F:$F,0),3)&gt;0,INDEX(Poles!$A:$F,MATCH('Poles Results'!E159,Poles!$F:$F,0),3),""),"")</f>
        <v/>
      </c>
      <c r="D159" s="85" t="str">
        <f>IFERROR(IF(AND(SMALL(Poles!F:F,K159)&gt;1000,SMALL(Poles!F:F,K159)&lt;3000),"nt",IF(SMALL(Poles!F:F,K159)&gt;3000,"",SMALL(Poles!F:F,K159))),"")</f>
        <v/>
      </c>
      <c r="E159" s="115" t="str">
        <f>IF(D159="nt",IFERROR(SMALL(Poles!F:F,K159),""),IF(D159&gt;3000,"",IFERROR(SMALL(Poles!F:F,K159),"")))</f>
        <v/>
      </c>
      <c r="G159" s="91" t="str">
        <f t="shared" si="4"/>
        <v/>
      </c>
      <c r="J159" s="121"/>
      <c r="K159" s="24">
        <v>158</v>
      </c>
    </row>
    <row r="160" spans="1:11">
      <c r="A160" s="18" t="str">
        <f>IFERROR(IF(INDEX(Poles!$A:$F,MATCH('Poles Results'!$E160,Poles!$F:$F,0),1)&gt;0,INDEX(Poles!$A:$F,MATCH('Poles Results'!$E160,Poles!$F:$F,0),1),""),"")</f>
        <v/>
      </c>
      <c r="B160" s="84" t="str">
        <f>IFERROR(IF(INDEX(Poles!$A:$F,MATCH('Poles Results'!$E160,Poles!$F:$F,0),2)&gt;0,INDEX(Poles!$A:$F,MATCH('Poles Results'!$E160,Poles!$F:$F,0),2),""),"")</f>
        <v/>
      </c>
      <c r="C160" s="84" t="str">
        <f>IFERROR(IF(INDEX(Poles!$A:$F,MATCH('Poles Results'!E160,Poles!$F:$F,0),3)&gt;0,INDEX(Poles!$A:$F,MATCH('Poles Results'!E160,Poles!$F:$F,0),3),""),"")</f>
        <v/>
      </c>
      <c r="D160" s="85" t="str">
        <f>IFERROR(IF(AND(SMALL(Poles!F:F,K160)&gt;1000,SMALL(Poles!F:F,K160)&lt;3000),"nt",IF(SMALL(Poles!F:F,K160)&gt;3000,"",SMALL(Poles!F:F,K160))),"")</f>
        <v/>
      </c>
      <c r="E160" s="115" t="str">
        <f>IF(D160="nt",IFERROR(SMALL(Poles!F:F,K160),""),IF(D160&gt;3000,"",IFERROR(SMALL(Poles!F:F,K160),"")))</f>
        <v/>
      </c>
      <c r="G160" s="91" t="str">
        <f t="shared" si="4"/>
        <v/>
      </c>
      <c r="J160" s="121"/>
      <c r="K160" s="24">
        <v>159</v>
      </c>
    </row>
    <row r="161" spans="1:11">
      <c r="A161" s="18" t="str">
        <f>IFERROR(IF(INDEX(Poles!$A:$F,MATCH('Poles Results'!$E161,Poles!$F:$F,0),1)&gt;0,INDEX(Poles!$A:$F,MATCH('Poles Results'!$E161,Poles!$F:$F,0),1),""),"")</f>
        <v/>
      </c>
      <c r="B161" s="84" t="str">
        <f>IFERROR(IF(INDEX(Poles!$A:$F,MATCH('Poles Results'!$E161,Poles!$F:$F,0),2)&gt;0,INDEX(Poles!$A:$F,MATCH('Poles Results'!$E161,Poles!$F:$F,0),2),""),"")</f>
        <v/>
      </c>
      <c r="C161" s="84" t="str">
        <f>IFERROR(IF(INDEX(Poles!$A:$F,MATCH('Poles Results'!E161,Poles!$F:$F,0),3)&gt;0,INDEX(Poles!$A:$F,MATCH('Poles Results'!E161,Poles!$F:$F,0),3),""),"")</f>
        <v/>
      </c>
      <c r="D161" s="85" t="str">
        <f>IFERROR(IF(AND(SMALL(Poles!F:F,K161)&gt;1000,SMALL(Poles!F:F,K161)&lt;3000),"nt",IF(SMALL(Poles!F:F,K161)&gt;3000,"",SMALL(Poles!F:F,K161))),"")</f>
        <v/>
      </c>
      <c r="E161" s="115" t="str">
        <f>IF(D161="nt",IFERROR(SMALL(Poles!F:F,K161),""),IF(D161&gt;3000,"",IFERROR(SMALL(Poles!F:F,K161),"")))</f>
        <v/>
      </c>
      <c r="G161" s="91" t="str">
        <f t="shared" si="4"/>
        <v/>
      </c>
      <c r="J161" s="121"/>
      <c r="K161" s="24">
        <v>160</v>
      </c>
    </row>
    <row r="162" spans="1:11">
      <c r="A162" s="18" t="str">
        <f>IFERROR(IF(INDEX(Poles!$A:$F,MATCH('Poles Results'!$E162,Poles!$F:$F,0),1)&gt;0,INDEX(Poles!$A:$F,MATCH('Poles Results'!$E162,Poles!$F:$F,0),1),""),"")</f>
        <v/>
      </c>
      <c r="B162" s="84" t="str">
        <f>IFERROR(IF(INDEX(Poles!$A:$F,MATCH('Poles Results'!$E162,Poles!$F:$F,0),2)&gt;0,INDEX(Poles!$A:$F,MATCH('Poles Results'!$E162,Poles!$F:$F,0),2),""),"")</f>
        <v/>
      </c>
      <c r="C162" s="84" t="str">
        <f>IFERROR(IF(INDEX(Poles!$A:$F,MATCH('Poles Results'!E162,Poles!$F:$F,0),3)&gt;0,INDEX(Poles!$A:$F,MATCH('Poles Results'!E162,Poles!$F:$F,0),3),""),"")</f>
        <v/>
      </c>
      <c r="D162" s="85" t="str">
        <f>IFERROR(IF(AND(SMALL(Poles!F:F,K162)&gt;1000,SMALL(Poles!F:F,K162)&lt;3000),"nt",IF(SMALL(Poles!F:F,K162)&gt;3000,"",SMALL(Poles!F:F,K162))),"")</f>
        <v/>
      </c>
      <c r="E162" s="115" t="str">
        <f>IF(D162="nt",IFERROR(SMALL(Poles!F:F,K162),""),IF(D162&gt;3000,"",IFERROR(SMALL(Poles!F:F,K162),"")))</f>
        <v/>
      </c>
      <c r="G162" s="91" t="str">
        <f t="shared" si="4"/>
        <v/>
      </c>
      <c r="J162" s="121"/>
      <c r="K162" s="24">
        <v>161</v>
      </c>
    </row>
    <row r="163" spans="1:11">
      <c r="A163" s="18" t="str">
        <f>IFERROR(IF(INDEX(Poles!$A:$F,MATCH('Poles Results'!$E163,Poles!$F:$F,0),1)&gt;0,INDEX(Poles!$A:$F,MATCH('Poles Results'!$E163,Poles!$F:$F,0),1),""),"")</f>
        <v/>
      </c>
      <c r="B163" s="84" t="str">
        <f>IFERROR(IF(INDEX(Poles!$A:$F,MATCH('Poles Results'!$E163,Poles!$F:$F,0),2)&gt;0,INDEX(Poles!$A:$F,MATCH('Poles Results'!$E163,Poles!$F:$F,0),2),""),"")</f>
        <v/>
      </c>
      <c r="C163" s="84" t="str">
        <f>IFERROR(IF(INDEX(Poles!$A:$F,MATCH('Poles Results'!E163,Poles!$F:$F,0),3)&gt;0,INDEX(Poles!$A:$F,MATCH('Poles Results'!E163,Poles!$F:$F,0),3),""),"")</f>
        <v/>
      </c>
      <c r="D163" s="85" t="str">
        <f>IFERROR(IF(AND(SMALL(Poles!F:F,K163)&gt;1000,SMALL(Poles!F:F,K163)&lt;3000),"nt",IF(SMALL(Poles!F:F,K163)&gt;3000,"",SMALL(Poles!F:F,K163))),"")</f>
        <v/>
      </c>
      <c r="E163" s="115" t="str">
        <f>IF(D163="nt",IFERROR(SMALL(Poles!F:F,K163),""),IF(D163&gt;3000,"",IFERROR(SMALL(Poles!F:F,K163),"")))</f>
        <v/>
      </c>
      <c r="G163" s="91" t="str">
        <f t="shared" si="4"/>
        <v/>
      </c>
      <c r="J163" s="121"/>
      <c r="K163" s="24">
        <v>162</v>
      </c>
    </row>
    <row r="164" spans="1:11">
      <c r="A164" s="18" t="str">
        <f>IFERROR(IF(INDEX(Poles!$A:$F,MATCH('Poles Results'!$E164,Poles!$F:$F,0),1)&gt;0,INDEX(Poles!$A:$F,MATCH('Poles Results'!$E164,Poles!$F:$F,0),1),""),"")</f>
        <v/>
      </c>
      <c r="B164" s="84" t="str">
        <f>IFERROR(IF(INDEX(Poles!$A:$F,MATCH('Poles Results'!$E164,Poles!$F:$F,0),2)&gt;0,INDEX(Poles!$A:$F,MATCH('Poles Results'!$E164,Poles!$F:$F,0),2),""),"")</f>
        <v/>
      </c>
      <c r="C164" s="84" t="str">
        <f>IFERROR(IF(INDEX(Poles!$A:$F,MATCH('Poles Results'!E164,Poles!$F:$F,0),3)&gt;0,INDEX(Poles!$A:$F,MATCH('Poles Results'!E164,Poles!$F:$F,0),3),""),"")</f>
        <v/>
      </c>
      <c r="D164" s="85" t="str">
        <f>IFERROR(IF(AND(SMALL(Poles!F:F,K164)&gt;1000,SMALL(Poles!F:F,K164)&lt;3000),"nt",IF(SMALL(Poles!F:F,K164)&gt;3000,"",SMALL(Poles!F:F,K164))),"")</f>
        <v/>
      </c>
      <c r="E164" s="115" t="str">
        <f>IF(D164="nt",IFERROR(SMALL(Poles!F:F,K164),""),IF(D164&gt;3000,"",IFERROR(SMALL(Poles!F:F,K164),"")))</f>
        <v/>
      </c>
      <c r="G164" s="91" t="str">
        <f t="shared" si="4"/>
        <v/>
      </c>
      <c r="J164" s="121"/>
      <c r="K164" s="24">
        <v>163</v>
      </c>
    </row>
    <row r="165" spans="1:11">
      <c r="A165" s="18" t="str">
        <f>IFERROR(IF(INDEX(Poles!$A:$F,MATCH('Poles Results'!$E165,Poles!$F:$F,0),1)&gt;0,INDEX(Poles!$A:$F,MATCH('Poles Results'!$E165,Poles!$F:$F,0),1),""),"")</f>
        <v/>
      </c>
      <c r="B165" s="84" t="str">
        <f>IFERROR(IF(INDEX(Poles!$A:$F,MATCH('Poles Results'!$E165,Poles!$F:$F,0),2)&gt;0,INDEX(Poles!$A:$F,MATCH('Poles Results'!$E165,Poles!$F:$F,0),2),""),"")</f>
        <v/>
      </c>
      <c r="C165" s="84" t="str">
        <f>IFERROR(IF(INDEX(Poles!$A:$F,MATCH('Poles Results'!E165,Poles!$F:$F,0),3)&gt;0,INDEX(Poles!$A:$F,MATCH('Poles Results'!E165,Poles!$F:$F,0),3),""),"")</f>
        <v/>
      </c>
      <c r="D165" s="85" t="str">
        <f>IFERROR(IF(AND(SMALL(Poles!F:F,K165)&gt;1000,SMALL(Poles!F:F,K165)&lt;3000),"nt",IF(SMALL(Poles!F:F,K165)&gt;3000,"",SMALL(Poles!F:F,K165))),"")</f>
        <v/>
      </c>
      <c r="E165" s="115" t="str">
        <f>IF(D165="nt",IFERROR(SMALL(Poles!F:F,K165),""),IF(D165&gt;3000,"",IFERROR(SMALL(Poles!F:F,K165),"")))</f>
        <v/>
      </c>
      <c r="G165" s="91" t="str">
        <f t="shared" si="4"/>
        <v/>
      </c>
      <c r="J165" s="121"/>
      <c r="K165" s="24">
        <v>164</v>
      </c>
    </row>
    <row r="166" spans="1:11">
      <c r="A166" s="18" t="str">
        <f>IFERROR(IF(INDEX(Poles!$A:$F,MATCH('Poles Results'!$E166,Poles!$F:$F,0),1)&gt;0,INDEX(Poles!$A:$F,MATCH('Poles Results'!$E166,Poles!$F:$F,0),1),""),"")</f>
        <v/>
      </c>
      <c r="B166" s="84" t="str">
        <f>IFERROR(IF(INDEX(Poles!$A:$F,MATCH('Poles Results'!$E166,Poles!$F:$F,0),2)&gt;0,INDEX(Poles!$A:$F,MATCH('Poles Results'!$E166,Poles!$F:$F,0),2),""),"")</f>
        <v/>
      </c>
      <c r="C166" s="84" t="str">
        <f>IFERROR(IF(INDEX(Poles!$A:$F,MATCH('Poles Results'!E166,Poles!$F:$F,0),3)&gt;0,INDEX(Poles!$A:$F,MATCH('Poles Results'!E166,Poles!$F:$F,0),3),""),"")</f>
        <v/>
      </c>
      <c r="D166" s="85" t="str">
        <f>IFERROR(IF(AND(SMALL(Poles!F:F,K166)&gt;1000,SMALL(Poles!F:F,K166)&lt;3000),"nt",IF(SMALL(Poles!F:F,K166)&gt;3000,"",SMALL(Poles!F:F,K166))),"")</f>
        <v/>
      </c>
      <c r="E166" s="115" t="str">
        <f>IF(D166="nt",IFERROR(SMALL(Poles!F:F,K166),""),IF(D166&gt;3000,"",IFERROR(SMALL(Poles!F:F,K166),"")))</f>
        <v/>
      </c>
      <c r="G166" s="91" t="str">
        <f t="shared" si="4"/>
        <v/>
      </c>
      <c r="J166" s="121"/>
      <c r="K166" s="24">
        <v>165</v>
      </c>
    </row>
    <row r="167" spans="1:11">
      <c r="A167" s="18" t="str">
        <f>IFERROR(IF(INDEX(Poles!$A:$F,MATCH('Poles Results'!$E167,Poles!$F:$F,0),1)&gt;0,INDEX(Poles!$A:$F,MATCH('Poles Results'!$E167,Poles!$F:$F,0),1),""),"")</f>
        <v/>
      </c>
      <c r="B167" s="84" t="str">
        <f>IFERROR(IF(INDEX(Poles!$A:$F,MATCH('Poles Results'!$E167,Poles!$F:$F,0),2)&gt;0,INDEX(Poles!$A:$F,MATCH('Poles Results'!$E167,Poles!$F:$F,0),2),""),"")</f>
        <v/>
      </c>
      <c r="C167" s="84" t="str">
        <f>IFERROR(IF(INDEX(Poles!$A:$F,MATCH('Poles Results'!E167,Poles!$F:$F,0),3)&gt;0,INDEX(Poles!$A:$F,MATCH('Poles Results'!E167,Poles!$F:$F,0),3),""),"")</f>
        <v/>
      </c>
      <c r="D167" s="85" t="str">
        <f>IFERROR(IF(AND(SMALL(Poles!F:F,K167)&gt;1000,SMALL(Poles!F:F,K167)&lt;3000),"nt",IF(SMALL(Poles!F:F,K167)&gt;3000,"",SMALL(Poles!F:F,K167))),"")</f>
        <v/>
      </c>
      <c r="E167" s="115" t="str">
        <f>IF(D167="nt",IFERROR(SMALL(Poles!F:F,K167),""),IF(D167&gt;3000,"",IFERROR(SMALL(Poles!F:F,K167),"")))</f>
        <v/>
      </c>
      <c r="G167" s="91" t="str">
        <f t="shared" si="4"/>
        <v/>
      </c>
      <c r="J167" s="121"/>
      <c r="K167" s="24">
        <v>166</v>
      </c>
    </row>
    <row r="168" spans="1:11">
      <c r="A168" s="18" t="str">
        <f>IFERROR(IF(INDEX(Poles!$A:$F,MATCH('Poles Results'!$E168,Poles!$F:$F,0),1)&gt;0,INDEX(Poles!$A:$F,MATCH('Poles Results'!$E168,Poles!$F:$F,0),1),""),"")</f>
        <v/>
      </c>
      <c r="B168" s="84" t="str">
        <f>IFERROR(IF(INDEX(Poles!$A:$F,MATCH('Poles Results'!$E168,Poles!$F:$F,0),2)&gt;0,INDEX(Poles!$A:$F,MATCH('Poles Results'!$E168,Poles!$F:$F,0),2),""),"")</f>
        <v/>
      </c>
      <c r="C168" s="84" t="str">
        <f>IFERROR(IF(INDEX(Poles!$A:$F,MATCH('Poles Results'!E168,Poles!$F:$F,0),3)&gt;0,INDEX(Poles!$A:$F,MATCH('Poles Results'!E168,Poles!$F:$F,0),3),""),"")</f>
        <v/>
      </c>
      <c r="D168" s="85" t="str">
        <f>IFERROR(IF(AND(SMALL(Poles!F:F,K168)&gt;1000,SMALL(Poles!F:F,K168)&lt;3000),"nt",IF(SMALL(Poles!F:F,K168)&gt;3000,"",SMALL(Poles!F:F,K168))),"")</f>
        <v/>
      </c>
      <c r="E168" s="115" t="str">
        <f>IF(D168="nt",IFERROR(SMALL(Poles!F:F,K168),""),IF(D168&gt;3000,"",IFERROR(SMALL(Poles!F:F,K168),"")))</f>
        <v/>
      </c>
      <c r="G168" s="91" t="str">
        <f t="shared" si="4"/>
        <v/>
      </c>
      <c r="J168" s="121"/>
      <c r="K168" s="24">
        <v>167</v>
      </c>
    </row>
    <row r="169" spans="1:11">
      <c r="A169" s="18" t="str">
        <f>IFERROR(IF(INDEX(Poles!$A:$F,MATCH('Poles Results'!$E169,Poles!$F:$F,0),1)&gt;0,INDEX(Poles!$A:$F,MATCH('Poles Results'!$E169,Poles!$F:$F,0),1),""),"")</f>
        <v/>
      </c>
      <c r="B169" s="84" t="str">
        <f>IFERROR(IF(INDEX(Poles!$A:$F,MATCH('Poles Results'!$E169,Poles!$F:$F,0),2)&gt;0,INDEX(Poles!$A:$F,MATCH('Poles Results'!$E169,Poles!$F:$F,0),2),""),"")</f>
        <v/>
      </c>
      <c r="C169" s="84" t="str">
        <f>IFERROR(IF(INDEX(Poles!$A:$F,MATCH('Poles Results'!E169,Poles!$F:$F,0),3)&gt;0,INDEX(Poles!$A:$F,MATCH('Poles Results'!E169,Poles!$F:$F,0),3),""),"")</f>
        <v/>
      </c>
      <c r="D169" s="85" t="str">
        <f>IFERROR(IF(AND(SMALL(Poles!F:F,K169)&gt;1000,SMALL(Poles!F:F,K169)&lt;3000),"nt",IF(SMALL(Poles!F:F,K169)&gt;3000,"",SMALL(Poles!F:F,K169))),"")</f>
        <v/>
      </c>
      <c r="E169" s="115" t="str">
        <f>IF(D169="nt",IFERROR(SMALL(Poles!F:F,K169),""),IF(D169&gt;3000,"",IFERROR(SMALL(Poles!F:F,K169),"")))</f>
        <v/>
      </c>
      <c r="G169" s="91" t="str">
        <f t="shared" si="4"/>
        <v/>
      </c>
      <c r="J169" s="121"/>
      <c r="K169" s="24">
        <v>168</v>
      </c>
    </row>
    <row r="170" spans="1:11">
      <c r="A170" s="18" t="str">
        <f>IFERROR(IF(INDEX(Poles!$A:$F,MATCH('Poles Results'!$E170,Poles!$F:$F,0),1)&gt;0,INDEX(Poles!$A:$F,MATCH('Poles Results'!$E170,Poles!$F:$F,0),1),""),"")</f>
        <v/>
      </c>
      <c r="B170" s="84" t="str">
        <f>IFERROR(IF(INDEX(Poles!$A:$F,MATCH('Poles Results'!$E170,Poles!$F:$F,0),2)&gt;0,INDEX(Poles!$A:$F,MATCH('Poles Results'!$E170,Poles!$F:$F,0),2),""),"")</f>
        <v/>
      </c>
      <c r="C170" s="84" t="str">
        <f>IFERROR(IF(INDEX(Poles!$A:$F,MATCH('Poles Results'!E170,Poles!$F:$F,0),3)&gt;0,INDEX(Poles!$A:$F,MATCH('Poles Results'!E170,Poles!$F:$F,0),3),""),"")</f>
        <v/>
      </c>
      <c r="D170" s="85" t="str">
        <f>IFERROR(IF(AND(SMALL(Poles!F:F,K170)&gt;1000,SMALL(Poles!F:F,K170)&lt;3000),"nt",IF(SMALL(Poles!F:F,K170)&gt;3000,"",SMALL(Poles!F:F,K170))),"")</f>
        <v/>
      </c>
      <c r="E170" s="115" t="str">
        <f>IF(D170="nt",IFERROR(SMALL(Poles!F:F,K170),""),IF(D170&gt;3000,"",IFERROR(SMALL(Poles!F:F,K170),"")))</f>
        <v/>
      </c>
      <c r="G170" s="91" t="str">
        <f t="shared" si="4"/>
        <v/>
      </c>
      <c r="J170" s="121"/>
      <c r="K170" s="24">
        <v>169</v>
      </c>
    </row>
    <row r="171" spans="1:11">
      <c r="A171" s="18" t="str">
        <f>IFERROR(IF(INDEX(Poles!$A:$F,MATCH('Poles Results'!$E171,Poles!$F:$F,0),1)&gt;0,INDEX(Poles!$A:$F,MATCH('Poles Results'!$E171,Poles!$F:$F,0),1),""),"")</f>
        <v/>
      </c>
      <c r="B171" s="84" t="str">
        <f>IFERROR(IF(INDEX(Poles!$A:$F,MATCH('Poles Results'!$E171,Poles!$F:$F,0),2)&gt;0,INDEX(Poles!$A:$F,MATCH('Poles Results'!$E171,Poles!$F:$F,0),2),""),"")</f>
        <v/>
      </c>
      <c r="C171" s="84" t="str">
        <f>IFERROR(IF(INDEX(Poles!$A:$F,MATCH('Poles Results'!E171,Poles!$F:$F,0),3)&gt;0,INDEX(Poles!$A:$F,MATCH('Poles Results'!E171,Poles!$F:$F,0),3),""),"")</f>
        <v/>
      </c>
      <c r="D171" s="85" t="str">
        <f>IFERROR(IF(AND(SMALL(Poles!F:F,K171)&gt;1000,SMALL(Poles!F:F,K171)&lt;3000),"nt",IF(SMALL(Poles!F:F,K171)&gt;3000,"",SMALL(Poles!F:F,K171))),"")</f>
        <v/>
      </c>
      <c r="E171" s="115" t="str">
        <f>IF(D171="nt",IFERROR(SMALL(Poles!F:F,K171),""),IF(D171&gt;3000,"",IFERROR(SMALL(Poles!F:F,K171),"")))</f>
        <v/>
      </c>
      <c r="G171" s="91" t="str">
        <f t="shared" si="4"/>
        <v/>
      </c>
      <c r="J171" s="121"/>
      <c r="K171" s="24">
        <v>170</v>
      </c>
    </row>
    <row r="172" spans="1:11">
      <c r="A172" s="18" t="str">
        <f>IFERROR(IF(INDEX(Poles!$A:$F,MATCH('Poles Results'!$E172,Poles!$F:$F,0),1)&gt;0,INDEX(Poles!$A:$F,MATCH('Poles Results'!$E172,Poles!$F:$F,0),1),""),"")</f>
        <v/>
      </c>
      <c r="B172" s="84" t="str">
        <f>IFERROR(IF(INDEX(Poles!$A:$F,MATCH('Poles Results'!$E172,Poles!$F:$F,0),2)&gt;0,INDEX(Poles!$A:$F,MATCH('Poles Results'!$E172,Poles!$F:$F,0),2),""),"")</f>
        <v/>
      </c>
      <c r="C172" s="84" t="str">
        <f>IFERROR(IF(INDEX(Poles!$A:$F,MATCH('Poles Results'!E172,Poles!$F:$F,0),3)&gt;0,INDEX(Poles!$A:$F,MATCH('Poles Results'!E172,Poles!$F:$F,0),3),""),"")</f>
        <v/>
      </c>
      <c r="D172" s="85" t="str">
        <f>IFERROR(IF(AND(SMALL(Poles!F:F,K172)&gt;1000,SMALL(Poles!F:F,K172)&lt;3000),"nt",IF(SMALL(Poles!F:F,K172)&gt;3000,"",SMALL(Poles!F:F,K172))),"")</f>
        <v/>
      </c>
      <c r="E172" s="115" t="str">
        <f>IF(D172="nt",IFERROR(SMALL(Poles!F:F,K172),""),IF(D172&gt;3000,"",IFERROR(SMALL(Poles!F:F,K172),"")))</f>
        <v/>
      </c>
      <c r="G172" s="91" t="str">
        <f t="shared" si="4"/>
        <v/>
      </c>
      <c r="J172" s="121"/>
      <c r="K172" s="24">
        <v>171</v>
      </c>
    </row>
    <row r="173" spans="1:11">
      <c r="A173" s="18" t="str">
        <f>IFERROR(IF(INDEX(Poles!$A:$F,MATCH('Poles Results'!$E173,Poles!$F:$F,0),1)&gt;0,INDEX(Poles!$A:$F,MATCH('Poles Results'!$E173,Poles!$F:$F,0),1),""),"")</f>
        <v/>
      </c>
      <c r="B173" s="84" t="str">
        <f>IFERROR(IF(INDEX(Poles!$A:$F,MATCH('Poles Results'!$E173,Poles!$F:$F,0),2)&gt;0,INDEX(Poles!$A:$F,MATCH('Poles Results'!$E173,Poles!$F:$F,0),2),""),"")</f>
        <v/>
      </c>
      <c r="C173" s="84" t="str">
        <f>IFERROR(IF(INDEX(Poles!$A:$F,MATCH('Poles Results'!E173,Poles!$F:$F,0),3)&gt;0,INDEX(Poles!$A:$F,MATCH('Poles Results'!E173,Poles!$F:$F,0),3),""),"")</f>
        <v/>
      </c>
      <c r="D173" s="85" t="str">
        <f>IFERROR(IF(AND(SMALL(Poles!F:F,K173)&gt;1000,SMALL(Poles!F:F,K173)&lt;3000),"nt",IF(SMALL(Poles!F:F,K173)&gt;3000,"",SMALL(Poles!F:F,K173))),"")</f>
        <v/>
      </c>
      <c r="E173" s="115" t="str">
        <f>IF(D173="nt",IFERROR(SMALL(Poles!F:F,K173),""),IF(D173&gt;3000,"",IFERROR(SMALL(Poles!F:F,K173),"")))</f>
        <v/>
      </c>
      <c r="G173" s="91" t="str">
        <f t="shared" si="4"/>
        <v/>
      </c>
      <c r="J173" s="121"/>
      <c r="K173" s="24">
        <v>172</v>
      </c>
    </row>
    <row r="174" spans="1:11">
      <c r="A174" s="18" t="str">
        <f>IFERROR(IF(INDEX(Poles!$A:$F,MATCH('Poles Results'!$E174,Poles!$F:$F,0),1)&gt;0,INDEX(Poles!$A:$F,MATCH('Poles Results'!$E174,Poles!$F:$F,0),1),""),"")</f>
        <v/>
      </c>
      <c r="B174" s="84" t="str">
        <f>IFERROR(IF(INDEX(Poles!$A:$F,MATCH('Poles Results'!$E174,Poles!$F:$F,0),2)&gt;0,INDEX(Poles!$A:$F,MATCH('Poles Results'!$E174,Poles!$F:$F,0),2),""),"")</f>
        <v/>
      </c>
      <c r="C174" s="84" t="str">
        <f>IFERROR(IF(INDEX(Poles!$A:$F,MATCH('Poles Results'!E174,Poles!$F:$F,0),3)&gt;0,INDEX(Poles!$A:$F,MATCH('Poles Results'!E174,Poles!$F:$F,0),3),""),"")</f>
        <v/>
      </c>
      <c r="D174" s="85" t="str">
        <f>IFERROR(IF(AND(SMALL(Poles!F:F,K174)&gt;1000,SMALL(Poles!F:F,K174)&lt;3000),"nt",IF(SMALL(Poles!F:F,K174)&gt;3000,"",SMALL(Poles!F:F,K174))),"")</f>
        <v/>
      </c>
      <c r="E174" s="115" t="str">
        <f>IF(D174="nt",IFERROR(SMALL(Poles!F:F,K174),""),IF(D174&gt;3000,"",IFERROR(SMALL(Poles!F:F,K174),"")))</f>
        <v/>
      </c>
      <c r="G174" s="91" t="str">
        <f t="shared" si="4"/>
        <v/>
      </c>
      <c r="J174" s="121"/>
      <c r="K174" s="24">
        <v>173</v>
      </c>
    </row>
    <row r="175" spans="1:11">
      <c r="A175" s="18" t="str">
        <f>IFERROR(IF(INDEX(Poles!$A:$F,MATCH('Poles Results'!$E175,Poles!$F:$F,0),1)&gt;0,INDEX(Poles!$A:$F,MATCH('Poles Results'!$E175,Poles!$F:$F,0),1),""),"")</f>
        <v/>
      </c>
      <c r="B175" s="84" t="str">
        <f>IFERROR(IF(INDEX(Poles!$A:$F,MATCH('Poles Results'!$E175,Poles!$F:$F,0),2)&gt;0,INDEX(Poles!$A:$F,MATCH('Poles Results'!$E175,Poles!$F:$F,0),2),""),"")</f>
        <v/>
      </c>
      <c r="C175" s="84" t="str">
        <f>IFERROR(IF(INDEX(Poles!$A:$F,MATCH('Poles Results'!E175,Poles!$F:$F,0),3)&gt;0,INDEX(Poles!$A:$F,MATCH('Poles Results'!E175,Poles!$F:$F,0),3),""),"")</f>
        <v/>
      </c>
      <c r="D175" s="85" t="str">
        <f>IFERROR(IF(AND(SMALL(Poles!F:F,K175)&gt;1000,SMALL(Poles!F:F,K175)&lt;3000),"nt",IF(SMALL(Poles!F:F,K175)&gt;3000,"",SMALL(Poles!F:F,K175))),"")</f>
        <v/>
      </c>
      <c r="E175" s="115" t="str">
        <f>IF(D175="nt",IFERROR(SMALL(Poles!F:F,K175),""),IF(D175&gt;3000,"",IFERROR(SMALL(Poles!F:F,K175),"")))</f>
        <v/>
      </c>
      <c r="G175" s="91" t="str">
        <f t="shared" si="4"/>
        <v/>
      </c>
      <c r="J175" s="121"/>
      <c r="K175" s="24">
        <v>174</v>
      </c>
    </row>
    <row r="176" spans="1:11">
      <c r="A176" s="18" t="str">
        <f>IFERROR(IF(INDEX(Poles!$A:$F,MATCH('Poles Results'!$E176,Poles!$F:$F,0),1)&gt;0,INDEX(Poles!$A:$F,MATCH('Poles Results'!$E176,Poles!$F:$F,0),1),""),"")</f>
        <v/>
      </c>
      <c r="B176" s="84" t="str">
        <f>IFERROR(IF(INDEX(Poles!$A:$F,MATCH('Poles Results'!$E176,Poles!$F:$F,0),2)&gt;0,INDEX(Poles!$A:$F,MATCH('Poles Results'!$E176,Poles!$F:$F,0),2),""),"")</f>
        <v/>
      </c>
      <c r="C176" s="84" t="str">
        <f>IFERROR(IF(INDEX(Poles!$A:$F,MATCH('Poles Results'!E176,Poles!$F:$F,0),3)&gt;0,INDEX(Poles!$A:$F,MATCH('Poles Results'!E176,Poles!$F:$F,0),3),""),"")</f>
        <v/>
      </c>
      <c r="D176" s="85" t="str">
        <f>IFERROR(IF(AND(SMALL(Poles!F:F,K176)&gt;1000,SMALL(Poles!F:F,K176)&lt;3000),"nt",IF(SMALL(Poles!F:F,K176)&gt;3000,"",SMALL(Poles!F:F,K176))),"")</f>
        <v/>
      </c>
      <c r="E176" s="115" t="str">
        <f>IF(D176="nt",IFERROR(SMALL(Poles!F:F,K176),""),IF(D176&gt;3000,"",IFERROR(SMALL(Poles!F:F,K176),"")))</f>
        <v/>
      </c>
      <c r="G176" s="91" t="str">
        <f t="shared" si="4"/>
        <v/>
      </c>
      <c r="J176" s="121"/>
      <c r="K176" s="24">
        <v>175</v>
      </c>
    </row>
    <row r="177" spans="1:11">
      <c r="A177" s="18" t="str">
        <f>IFERROR(IF(INDEX(Poles!$A:$F,MATCH('Poles Results'!$E177,Poles!$F:$F,0),1)&gt;0,INDEX(Poles!$A:$F,MATCH('Poles Results'!$E177,Poles!$F:$F,0),1),""),"")</f>
        <v/>
      </c>
      <c r="B177" s="84" t="str">
        <f>IFERROR(IF(INDEX(Poles!$A:$F,MATCH('Poles Results'!$E177,Poles!$F:$F,0),2)&gt;0,INDEX(Poles!$A:$F,MATCH('Poles Results'!$E177,Poles!$F:$F,0),2),""),"")</f>
        <v/>
      </c>
      <c r="C177" s="84" t="str">
        <f>IFERROR(IF(INDEX(Poles!$A:$F,MATCH('Poles Results'!E177,Poles!$F:$F,0),3)&gt;0,INDEX(Poles!$A:$F,MATCH('Poles Results'!E177,Poles!$F:$F,0),3),""),"")</f>
        <v/>
      </c>
      <c r="D177" s="85" t="str">
        <f>IFERROR(IF(AND(SMALL(Poles!F:F,K177)&gt;1000,SMALL(Poles!F:F,K177)&lt;3000),"nt",IF(SMALL(Poles!F:F,K177)&gt;3000,"",SMALL(Poles!F:F,K177))),"")</f>
        <v/>
      </c>
      <c r="E177" s="115" t="str">
        <f>IF(D177="nt",IFERROR(SMALL(Poles!F:F,K177),""),IF(D177&gt;3000,"",IFERROR(SMALL(Poles!F:F,K177),"")))</f>
        <v/>
      </c>
      <c r="G177" s="91" t="str">
        <f t="shared" si="4"/>
        <v/>
      </c>
      <c r="J177" s="121"/>
      <c r="K177" s="24">
        <v>176</v>
      </c>
    </row>
    <row r="178" spans="1:11">
      <c r="A178" s="18" t="str">
        <f>IFERROR(IF(INDEX(Poles!$A:$F,MATCH('Poles Results'!$E178,Poles!$F:$F,0),1)&gt;0,INDEX(Poles!$A:$F,MATCH('Poles Results'!$E178,Poles!$F:$F,0),1),""),"")</f>
        <v/>
      </c>
      <c r="B178" s="84" t="str">
        <f>IFERROR(IF(INDEX(Poles!$A:$F,MATCH('Poles Results'!$E178,Poles!$F:$F,0),2)&gt;0,INDEX(Poles!$A:$F,MATCH('Poles Results'!$E178,Poles!$F:$F,0),2),""),"")</f>
        <v/>
      </c>
      <c r="C178" s="84" t="str">
        <f>IFERROR(IF(INDEX(Poles!$A:$F,MATCH('Poles Results'!E178,Poles!$F:$F,0),3)&gt;0,INDEX(Poles!$A:$F,MATCH('Poles Results'!E178,Poles!$F:$F,0),3),""),"")</f>
        <v/>
      </c>
      <c r="D178" s="85" t="str">
        <f>IFERROR(IF(AND(SMALL(Poles!F:F,K178)&gt;1000,SMALL(Poles!F:F,K178)&lt;3000),"nt",IF(SMALL(Poles!F:F,K178)&gt;3000,"",SMALL(Poles!F:F,K178))),"")</f>
        <v/>
      </c>
      <c r="E178" s="115" t="str">
        <f>IF(D178="nt",IFERROR(SMALL(Poles!F:F,K178),""),IF(D178&gt;3000,"",IFERROR(SMALL(Poles!F:F,K178),"")))</f>
        <v/>
      </c>
      <c r="G178" s="91" t="str">
        <f t="shared" si="4"/>
        <v/>
      </c>
      <c r="J178" s="121"/>
      <c r="K178" s="24">
        <v>177</v>
      </c>
    </row>
    <row r="179" spans="1:11">
      <c r="A179" s="18" t="str">
        <f>IFERROR(IF(INDEX(Poles!$A:$F,MATCH('Poles Results'!$E179,Poles!$F:$F,0),1)&gt;0,INDEX(Poles!$A:$F,MATCH('Poles Results'!$E179,Poles!$F:$F,0),1),""),"")</f>
        <v/>
      </c>
      <c r="B179" s="84" t="str">
        <f>IFERROR(IF(INDEX(Poles!$A:$F,MATCH('Poles Results'!$E179,Poles!$F:$F,0),2)&gt;0,INDEX(Poles!$A:$F,MATCH('Poles Results'!$E179,Poles!$F:$F,0),2),""),"")</f>
        <v/>
      </c>
      <c r="C179" s="84" t="str">
        <f>IFERROR(IF(INDEX(Poles!$A:$F,MATCH('Poles Results'!E179,Poles!$F:$F,0),3)&gt;0,INDEX(Poles!$A:$F,MATCH('Poles Results'!E179,Poles!$F:$F,0),3),""),"")</f>
        <v/>
      </c>
      <c r="D179" s="85" t="str">
        <f>IFERROR(IF(AND(SMALL(Poles!F:F,K179)&gt;1000,SMALL(Poles!F:F,K179)&lt;3000),"nt",IF(SMALL(Poles!F:F,K179)&gt;3000,"",SMALL(Poles!F:F,K179))),"")</f>
        <v/>
      </c>
      <c r="E179" s="115" t="str">
        <f>IF(D179="nt",IFERROR(SMALL(Poles!F:F,K179),""),IF(D179&gt;3000,"",IFERROR(SMALL(Poles!F:F,K179),"")))</f>
        <v/>
      </c>
      <c r="G179" s="91" t="str">
        <f t="shared" si="4"/>
        <v/>
      </c>
      <c r="J179" s="121"/>
      <c r="K179" s="24">
        <v>178</v>
      </c>
    </row>
    <row r="180" spans="1:11">
      <c r="A180" s="18" t="str">
        <f>IFERROR(IF(INDEX(Poles!$A:$F,MATCH('Poles Results'!$E180,Poles!$F:$F,0),1)&gt;0,INDEX(Poles!$A:$F,MATCH('Poles Results'!$E180,Poles!$F:$F,0),1),""),"")</f>
        <v/>
      </c>
      <c r="B180" s="84" t="str">
        <f>IFERROR(IF(INDEX(Poles!$A:$F,MATCH('Poles Results'!$E180,Poles!$F:$F,0),2)&gt;0,INDEX(Poles!$A:$F,MATCH('Poles Results'!$E180,Poles!$F:$F,0),2),""),"")</f>
        <v/>
      </c>
      <c r="C180" s="84" t="str">
        <f>IFERROR(IF(INDEX(Poles!$A:$F,MATCH('Poles Results'!E180,Poles!$F:$F,0),3)&gt;0,INDEX(Poles!$A:$F,MATCH('Poles Results'!E180,Poles!$F:$F,0),3),""),"")</f>
        <v/>
      </c>
      <c r="D180" s="85" t="str">
        <f>IFERROR(IF(AND(SMALL(Poles!F:F,K180)&gt;1000,SMALL(Poles!F:F,K180)&lt;3000),"nt",IF(SMALL(Poles!F:F,K180)&gt;3000,"",SMALL(Poles!F:F,K180))),"")</f>
        <v/>
      </c>
      <c r="E180" s="115" t="str">
        <f>IF(D180="nt",IFERROR(SMALL(Poles!F:F,K180),""),IF(D180&gt;3000,"",IFERROR(SMALL(Poles!F:F,K180),"")))</f>
        <v/>
      </c>
      <c r="G180" s="91" t="str">
        <f t="shared" si="4"/>
        <v/>
      </c>
      <c r="J180" s="121"/>
      <c r="K180" s="24">
        <v>179</v>
      </c>
    </row>
    <row r="181" spans="1:11">
      <c r="A181" s="18" t="str">
        <f>IFERROR(IF(INDEX(Poles!$A:$F,MATCH('Poles Results'!$E181,Poles!$F:$F,0),1)&gt;0,INDEX(Poles!$A:$F,MATCH('Poles Results'!$E181,Poles!$F:$F,0),1),""),"")</f>
        <v/>
      </c>
      <c r="B181" s="84" t="str">
        <f>IFERROR(IF(INDEX(Poles!$A:$F,MATCH('Poles Results'!$E181,Poles!$F:$F,0),2)&gt;0,INDEX(Poles!$A:$F,MATCH('Poles Results'!$E181,Poles!$F:$F,0),2),""),"")</f>
        <v/>
      </c>
      <c r="C181" s="84" t="str">
        <f>IFERROR(IF(INDEX(Poles!$A:$F,MATCH('Poles Results'!E181,Poles!$F:$F,0),3)&gt;0,INDEX(Poles!$A:$F,MATCH('Poles Results'!E181,Poles!$F:$F,0),3),""),"")</f>
        <v/>
      </c>
      <c r="D181" s="85" t="str">
        <f>IFERROR(IF(AND(SMALL(Poles!F:F,K181)&gt;1000,SMALL(Poles!F:F,K181)&lt;3000),"nt",IF(SMALL(Poles!F:F,K181)&gt;3000,"",SMALL(Poles!F:F,K181))),"")</f>
        <v/>
      </c>
      <c r="E181" s="115" t="str">
        <f>IF(D181="nt",IFERROR(SMALL(Poles!F:F,K181),""),IF(D181&gt;3000,"",IFERROR(SMALL(Poles!F:F,K181),"")))</f>
        <v/>
      </c>
      <c r="G181" s="91" t="str">
        <f t="shared" si="4"/>
        <v/>
      </c>
      <c r="J181" s="121"/>
      <c r="K181" s="24">
        <v>180</v>
      </c>
    </row>
    <row r="182" spans="1:11">
      <c r="A182" s="18" t="str">
        <f>IFERROR(IF(INDEX(Poles!$A:$F,MATCH('Poles Results'!$E182,Poles!$F:$F,0),1)&gt;0,INDEX(Poles!$A:$F,MATCH('Poles Results'!$E182,Poles!$F:$F,0),1),""),"")</f>
        <v/>
      </c>
      <c r="B182" s="84" t="str">
        <f>IFERROR(IF(INDEX(Poles!$A:$F,MATCH('Poles Results'!$E182,Poles!$F:$F,0),2)&gt;0,INDEX(Poles!$A:$F,MATCH('Poles Results'!$E182,Poles!$F:$F,0),2),""),"")</f>
        <v/>
      </c>
      <c r="C182" s="84" t="str">
        <f>IFERROR(IF(INDEX(Poles!$A:$F,MATCH('Poles Results'!E182,Poles!$F:$F,0),3)&gt;0,INDEX(Poles!$A:$F,MATCH('Poles Results'!E182,Poles!$F:$F,0),3),""),"")</f>
        <v/>
      </c>
      <c r="D182" s="85" t="str">
        <f>IFERROR(IF(AND(SMALL(Poles!F:F,K182)&gt;1000,SMALL(Poles!F:F,K182)&lt;3000),"nt",IF(SMALL(Poles!F:F,K182)&gt;3000,"",SMALL(Poles!F:F,K182))),"")</f>
        <v/>
      </c>
      <c r="E182" s="115" t="str">
        <f>IF(D182="nt",IFERROR(SMALL(Poles!F:F,K182),""),IF(D182&gt;3000,"",IFERROR(SMALL(Poles!F:F,K182),"")))</f>
        <v/>
      </c>
      <c r="G182" s="91" t="str">
        <f t="shared" si="4"/>
        <v/>
      </c>
      <c r="J182" s="121"/>
      <c r="K182" s="24">
        <v>181</v>
      </c>
    </row>
    <row r="183" spans="1:11">
      <c r="A183" s="18" t="str">
        <f>IFERROR(IF(INDEX(Poles!$A:$F,MATCH('Poles Results'!$E183,Poles!$F:$F,0),1)&gt;0,INDEX(Poles!$A:$F,MATCH('Poles Results'!$E183,Poles!$F:$F,0),1),""),"")</f>
        <v/>
      </c>
      <c r="B183" s="84" t="str">
        <f>IFERROR(IF(INDEX(Poles!$A:$F,MATCH('Poles Results'!$E183,Poles!$F:$F,0),2)&gt;0,INDEX(Poles!$A:$F,MATCH('Poles Results'!$E183,Poles!$F:$F,0),2),""),"")</f>
        <v/>
      </c>
      <c r="C183" s="84" t="str">
        <f>IFERROR(IF(INDEX(Poles!$A:$F,MATCH('Poles Results'!E183,Poles!$F:$F,0),3)&gt;0,INDEX(Poles!$A:$F,MATCH('Poles Results'!E183,Poles!$F:$F,0),3),""),"")</f>
        <v/>
      </c>
      <c r="D183" s="85" t="str">
        <f>IFERROR(IF(AND(SMALL(Poles!F:F,K183)&gt;1000,SMALL(Poles!F:F,K183)&lt;3000),"nt",IF(SMALL(Poles!F:F,K183)&gt;3000,"",SMALL(Poles!F:F,K183))),"")</f>
        <v/>
      </c>
      <c r="E183" s="115" t="str">
        <f>IF(D183="nt",IFERROR(SMALL(Poles!F:F,K183),""),IF(D183&gt;3000,"",IFERROR(SMALL(Poles!F:F,K183),"")))</f>
        <v/>
      </c>
      <c r="G183" s="91" t="str">
        <f t="shared" si="4"/>
        <v/>
      </c>
      <c r="J183" s="121"/>
      <c r="K183" s="24">
        <v>182</v>
      </c>
    </row>
    <row r="184" spans="1:11">
      <c r="A184" s="18" t="str">
        <f>IFERROR(IF(INDEX(Poles!$A:$F,MATCH('Poles Results'!$E184,Poles!$F:$F,0),1)&gt;0,INDEX(Poles!$A:$F,MATCH('Poles Results'!$E184,Poles!$F:$F,0),1),""),"")</f>
        <v/>
      </c>
      <c r="B184" s="84" t="str">
        <f>IFERROR(IF(INDEX(Poles!$A:$F,MATCH('Poles Results'!$E184,Poles!$F:$F,0),2)&gt;0,INDEX(Poles!$A:$F,MATCH('Poles Results'!$E184,Poles!$F:$F,0),2),""),"")</f>
        <v/>
      </c>
      <c r="C184" s="84" t="str">
        <f>IFERROR(IF(INDEX(Poles!$A:$F,MATCH('Poles Results'!E184,Poles!$F:$F,0),3)&gt;0,INDEX(Poles!$A:$F,MATCH('Poles Results'!E184,Poles!$F:$F,0),3),""),"")</f>
        <v/>
      </c>
      <c r="D184" s="85" t="str">
        <f>IFERROR(IF(AND(SMALL(Poles!F:F,K184)&gt;1000,SMALL(Poles!F:F,K184)&lt;3000),"nt",IF(SMALL(Poles!F:F,K184)&gt;3000,"",SMALL(Poles!F:F,K184))),"")</f>
        <v/>
      </c>
      <c r="E184" s="115" t="str">
        <f>IF(D184="nt",IFERROR(SMALL(Poles!F:F,K184),""),IF(D184&gt;3000,"",IFERROR(SMALL(Poles!F:F,K184),"")))</f>
        <v/>
      </c>
      <c r="G184" s="91" t="str">
        <f t="shared" si="4"/>
        <v/>
      </c>
      <c r="J184" s="121"/>
      <c r="K184" s="24">
        <v>183</v>
      </c>
    </row>
    <row r="185" spans="1:11">
      <c r="A185" s="18" t="str">
        <f>IFERROR(IF(INDEX(Poles!$A:$F,MATCH('Poles Results'!$E185,Poles!$F:$F,0),1)&gt;0,INDEX(Poles!$A:$F,MATCH('Poles Results'!$E185,Poles!$F:$F,0),1),""),"")</f>
        <v/>
      </c>
      <c r="B185" s="84" t="str">
        <f>IFERROR(IF(INDEX(Poles!$A:$F,MATCH('Poles Results'!$E185,Poles!$F:$F,0),2)&gt;0,INDEX(Poles!$A:$F,MATCH('Poles Results'!$E185,Poles!$F:$F,0),2),""),"")</f>
        <v/>
      </c>
      <c r="C185" s="84" t="str">
        <f>IFERROR(IF(INDEX(Poles!$A:$F,MATCH('Poles Results'!E185,Poles!$F:$F,0),3)&gt;0,INDEX(Poles!$A:$F,MATCH('Poles Results'!E185,Poles!$F:$F,0),3),""),"")</f>
        <v/>
      </c>
      <c r="D185" s="85" t="str">
        <f>IFERROR(IF(AND(SMALL(Poles!F:F,K185)&gt;1000,SMALL(Poles!F:F,K185)&lt;3000),"nt",IF(SMALL(Poles!F:F,K185)&gt;3000,"",SMALL(Poles!F:F,K185))),"")</f>
        <v/>
      </c>
      <c r="E185" s="115" t="str">
        <f>IF(D185="nt",IFERROR(SMALL(Poles!F:F,K185),""),IF(D185&gt;3000,"",IFERROR(SMALL(Poles!F:F,K185),"")))</f>
        <v/>
      </c>
      <c r="G185" s="91" t="str">
        <f t="shared" si="4"/>
        <v/>
      </c>
      <c r="J185" s="121"/>
      <c r="K185" s="24">
        <v>184</v>
      </c>
    </row>
    <row r="186" spans="1:11">
      <c r="A186" s="18" t="str">
        <f>IFERROR(IF(INDEX(Poles!$A:$F,MATCH('Poles Results'!$E186,Poles!$F:$F,0),1)&gt;0,INDEX(Poles!$A:$F,MATCH('Poles Results'!$E186,Poles!$F:$F,0),1),""),"")</f>
        <v/>
      </c>
      <c r="B186" s="84" t="str">
        <f>IFERROR(IF(INDEX(Poles!$A:$F,MATCH('Poles Results'!$E186,Poles!$F:$F,0),2)&gt;0,INDEX(Poles!$A:$F,MATCH('Poles Results'!$E186,Poles!$F:$F,0),2),""),"")</f>
        <v/>
      </c>
      <c r="C186" s="84" t="str">
        <f>IFERROR(IF(INDEX(Poles!$A:$F,MATCH('Poles Results'!E186,Poles!$F:$F,0),3)&gt;0,INDEX(Poles!$A:$F,MATCH('Poles Results'!E186,Poles!$F:$F,0),3),""),"")</f>
        <v/>
      </c>
      <c r="D186" s="85" t="str">
        <f>IFERROR(IF(AND(SMALL(Poles!F:F,K186)&gt;1000,SMALL(Poles!F:F,K186)&lt;3000),"nt",IF(SMALL(Poles!F:F,K186)&gt;3000,"",SMALL(Poles!F:F,K186))),"")</f>
        <v/>
      </c>
      <c r="E186" s="115" t="str">
        <f>IF(D186="nt",IFERROR(SMALL(Poles!F:F,K186),""),IF(D186&gt;3000,"",IFERROR(SMALL(Poles!F:F,K186),"")))</f>
        <v/>
      </c>
      <c r="G186" s="91" t="str">
        <f t="shared" si="4"/>
        <v/>
      </c>
      <c r="J186" s="121"/>
      <c r="K186" s="24">
        <v>185</v>
      </c>
    </row>
    <row r="187" spans="1:11">
      <c r="A187" s="18" t="str">
        <f>IFERROR(IF(INDEX(Poles!$A:$F,MATCH('Poles Results'!$E187,Poles!$F:$F,0),1)&gt;0,INDEX(Poles!$A:$F,MATCH('Poles Results'!$E187,Poles!$F:$F,0),1),""),"")</f>
        <v/>
      </c>
      <c r="B187" s="84" t="str">
        <f>IFERROR(IF(INDEX(Poles!$A:$F,MATCH('Poles Results'!$E187,Poles!$F:$F,0),2)&gt;0,INDEX(Poles!$A:$F,MATCH('Poles Results'!$E187,Poles!$F:$F,0),2),""),"")</f>
        <v/>
      </c>
      <c r="C187" s="84" t="str">
        <f>IFERROR(IF(INDEX(Poles!$A:$F,MATCH('Poles Results'!E187,Poles!$F:$F,0),3)&gt;0,INDEX(Poles!$A:$F,MATCH('Poles Results'!E187,Poles!$F:$F,0),3),""),"")</f>
        <v/>
      </c>
      <c r="D187" s="85" t="str">
        <f>IFERROR(IF(AND(SMALL(Poles!F:F,K187)&gt;1000,SMALL(Poles!F:F,K187)&lt;3000),"nt",IF(SMALL(Poles!F:F,K187)&gt;3000,"",SMALL(Poles!F:F,K187))),"")</f>
        <v/>
      </c>
      <c r="E187" s="115" t="str">
        <f>IF(D187="nt",IFERROR(SMALL(Poles!F:F,K187),""),IF(D187&gt;3000,"",IFERROR(SMALL(Poles!F:F,K187),"")))</f>
        <v/>
      </c>
      <c r="G187" s="91" t="str">
        <f t="shared" si="4"/>
        <v/>
      </c>
      <c r="J187" s="121"/>
      <c r="K187" s="24">
        <v>186</v>
      </c>
    </row>
    <row r="188" spans="1:11">
      <c r="A188" s="18" t="str">
        <f>IFERROR(IF(INDEX(Poles!$A:$F,MATCH('Poles Results'!$E188,Poles!$F:$F,0),1)&gt;0,INDEX(Poles!$A:$F,MATCH('Poles Results'!$E188,Poles!$F:$F,0),1),""),"")</f>
        <v/>
      </c>
      <c r="B188" s="84" t="str">
        <f>IFERROR(IF(INDEX(Poles!$A:$F,MATCH('Poles Results'!$E188,Poles!$F:$F,0),2)&gt;0,INDEX(Poles!$A:$F,MATCH('Poles Results'!$E188,Poles!$F:$F,0),2),""),"")</f>
        <v/>
      </c>
      <c r="C188" s="84" t="str">
        <f>IFERROR(IF(INDEX(Poles!$A:$F,MATCH('Poles Results'!E188,Poles!$F:$F,0),3)&gt;0,INDEX(Poles!$A:$F,MATCH('Poles Results'!E188,Poles!$F:$F,0),3),""),"")</f>
        <v/>
      </c>
      <c r="D188" s="85" t="str">
        <f>IFERROR(IF(AND(SMALL(Poles!F:F,K188)&gt;1000,SMALL(Poles!F:F,K188)&lt;3000),"nt",IF(SMALL(Poles!F:F,K188)&gt;3000,"",SMALL(Poles!F:F,K188))),"")</f>
        <v/>
      </c>
      <c r="E188" s="115" t="str">
        <f>IF(D188="nt",IFERROR(SMALL(Poles!F:F,K188),""),IF(D188&gt;3000,"",IFERROR(SMALL(Poles!F:F,K188),"")))</f>
        <v/>
      </c>
      <c r="G188" s="91" t="str">
        <f t="shared" si="4"/>
        <v/>
      </c>
      <c r="J188" s="121"/>
      <c r="K188" s="24">
        <v>187</v>
      </c>
    </row>
    <row r="189" spans="1:11">
      <c r="A189" s="18" t="str">
        <f>IFERROR(IF(INDEX(Poles!$A:$F,MATCH('Poles Results'!$E189,Poles!$F:$F,0),1)&gt;0,INDEX(Poles!$A:$F,MATCH('Poles Results'!$E189,Poles!$F:$F,0),1),""),"")</f>
        <v/>
      </c>
      <c r="B189" s="84" t="str">
        <f>IFERROR(IF(INDEX(Poles!$A:$F,MATCH('Poles Results'!$E189,Poles!$F:$F,0),2)&gt;0,INDEX(Poles!$A:$F,MATCH('Poles Results'!$E189,Poles!$F:$F,0),2),""),"")</f>
        <v/>
      </c>
      <c r="C189" s="84" t="str">
        <f>IFERROR(IF(INDEX(Poles!$A:$F,MATCH('Poles Results'!E189,Poles!$F:$F,0),3)&gt;0,INDEX(Poles!$A:$F,MATCH('Poles Results'!E189,Poles!$F:$F,0),3),""),"")</f>
        <v/>
      </c>
      <c r="D189" s="85" t="str">
        <f>IFERROR(IF(AND(SMALL(Poles!F:F,K189)&gt;1000,SMALL(Poles!F:F,K189)&lt;3000),"nt",IF(SMALL(Poles!F:F,K189)&gt;3000,"",SMALL(Poles!F:F,K189))),"")</f>
        <v/>
      </c>
      <c r="E189" s="115" t="str">
        <f>IF(D189="nt",IFERROR(SMALL(Poles!F:F,K189),""),IF(D189&gt;3000,"",IFERROR(SMALL(Poles!F:F,K189),"")))</f>
        <v/>
      </c>
      <c r="G189" s="91" t="str">
        <f t="shared" si="4"/>
        <v/>
      </c>
      <c r="J189" s="121"/>
      <c r="K189" s="24">
        <v>188</v>
      </c>
    </row>
    <row r="190" spans="1:11">
      <c r="A190" s="18" t="str">
        <f>IFERROR(IF(INDEX(Poles!$A:$F,MATCH('Poles Results'!$E190,Poles!$F:$F,0),1)&gt;0,INDEX(Poles!$A:$F,MATCH('Poles Results'!$E190,Poles!$F:$F,0),1),""),"")</f>
        <v/>
      </c>
      <c r="B190" s="84" t="str">
        <f>IFERROR(IF(INDEX(Poles!$A:$F,MATCH('Poles Results'!$E190,Poles!$F:$F,0),2)&gt;0,INDEX(Poles!$A:$F,MATCH('Poles Results'!$E190,Poles!$F:$F,0),2),""),"")</f>
        <v/>
      </c>
      <c r="C190" s="84" t="str">
        <f>IFERROR(IF(INDEX(Poles!$A:$F,MATCH('Poles Results'!E190,Poles!$F:$F,0),3)&gt;0,INDEX(Poles!$A:$F,MATCH('Poles Results'!E190,Poles!$F:$F,0),3),""),"")</f>
        <v/>
      </c>
      <c r="D190" s="85" t="str">
        <f>IFERROR(IF(AND(SMALL(Poles!F:F,K190)&gt;1000,SMALL(Poles!F:F,K190)&lt;3000),"nt",IF(SMALL(Poles!F:F,K190)&gt;3000,"",SMALL(Poles!F:F,K190))),"")</f>
        <v/>
      </c>
      <c r="E190" s="115" t="str">
        <f>IF(D190="nt",IFERROR(SMALL(Poles!F:F,K190),""),IF(D190&gt;3000,"",IFERROR(SMALL(Poles!F:F,K190),"")))</f>
        <v/>
      </c>
      <c r="G190" s="91" t="str">
        <f t="shared" si="4"/>
        <v/>
      </c>
      <c r="J190" s="121"/>
      <c r="K190" s="24">
        <v>189</v>
      </c>
    </row>
    <row r="191" spans="1:11">
      <c r="A191" s="18" t="str">
        <f>IFERROR(IF(INDEX(Poles!$A:$F,MATCH('Poles Results'!$E191,Poles!$F:$F,0),1)&gt;0,INDEX(Poles!$A:$F,MATCH('Poles Results'!$E191,Poles!$F:$F,0),1),""),"")</f>
        <v/>
      </c>
      <c r="B191" s="84" t="str">
        <f>IFERROR(IF(INDEX(Poles!$A:$F,MATCH('Poles Results'!$E191,Poles!$F:$F,0),2)&gt;0,INDEX(Poles!$A:$F,MATCH('Poles Results'!$E191,Poles!$F:$F,0),2),""),"")</f>
        <v/>
      </c>
      <c r="C191" s="84" t="str">
        <f>IFERROR(IF(INDEX(Poles!$A:$F,MATCH('Poles Results'!E191,Poles!$F:$F,0),3)&gt;0,INDEX(Poles!$A:$F,MATCH('Poles Results'!E191,Poles!$F:$F,0),3),""),"")</f>
        <v/>
      </c>
      <c r="D191" s="85" t="str">
        <f>IFERROR(IF(AND(SMALL(Poles!F:F,K191)&gt;1000,SMALL(Poles!F:F,K191)&lt;3000),"nt",IF(SMALL(Poles!F:F,K191)&gt;3000,"",SMALL(Poles!F:F,K191))),"")</f>
        <v/>
      </c>
      <c r="E191" s="115" t="str">
        <f>IF(D191="nt",IFERROR(SMALL(Poles!F:F,K191),""),IF(D191&gt;3000,"",IFERROR(SMALL(Poles!F:F,K191),"")))</f>
        <v/>
      </c>
      <c r="G191" s="91" t="str">
        <f t="shared" si="4"/>
        <v/>
      </c>
      <c r="J191" s="121"/>
      <c r="K191" s="24">
        <v>190</v>
      </c>
    </row>
    <row r="192" spans="1:11">
      <c r="A192" s="18" t="str">
        <f>IFERROR(IF(INDEX(Poles!$A:$F,MATCH('Poles Results'!$E192,Poles!$F:$F,0),1)&gt;0,INDEX(Poles!$A:$F,MATCH('Poles Results'!$E192,Poles!$F:$F,0),1),""),"")</f>
        <v/>
      </c>
      <c r="B192" s="84" t="str">
        <f>IFERROR(IF(INDEX(Poles!$A:$F,MATCH('Poles Results'!$E192,Poles!$F:$F,0),2)&gt;0,INDEX(Poles!$A:$F,MATCH('Poles Results'!$E192,Poles!$F:$F,0),2),""),"")</f>
        <v/>
      </c>
      <c r="C192" s="84" t="str">
        <f>IFERROR(IF(INDEX(Poles!$A:$F,MATCH('Poles Results'!E192,Poles!$F:$F,0),3)&gt;0,INDEX(Poles!$A:$F,MATCH('Poles Results'!E192,Poles!$F:$F,0),3),""),"")</f>
        <v/>
      </c>
      <c r="D192" s="85" t="str">
        <f>IFERROR(IF(AND(SMALL(Poles!F:F,K192)&gt;1000,SMALL(Poles!F:F,K192)&lt;3000),"nt",IF(SMALL(Poles!F:F,K192)&gt;3000,"",SMALL(Poles!F:F,K192))),"")</f>
        <v/>
      </c>
      <c r="E192" s="115" t="str">
        <f>IF(D192="nt",IFERROR(SMALL(Poles!F:F,K192),""),IF(D192&gt;3000,"",IFERROR(SMALL(Poles!F:F,K192),"")))</f>
        <v/>
      </c>
      <c r="G192" s="91" t="str">
        <f t="shared" si="4"/>
        <v/>
      </c>
      <c r="J192" s="121"/>
      <c r="K192" s="24">
        <v>191</v>
      </c>
    </row>
    <row r="193" spans="1:11">
      <c r="A193" s="18" t="str">
        <f>IFERROR(IF(INDEX(Poles!$A:$F,MATCH('Poles Results'!$E193,Poles!$F:$F,0),1)&gt;0,INDEX(Poles!$A:$F,MATCH('Poles Results'!$E193,Poles!$F:$F,0),1),""),"")</f>
        <v/>
      </c>
      <c r="B193" s="84" t="str">
        <f>IFERROR(IF(INDEX(Poles!$A:$F,MATCH('Poles Results'!$E193,Poles!$F:$F,0),2)&gt;0,INDEX(Poles!$A:$F,MATCH('Poles Results'!$E193,Poles!$F:$F,0),2),""),"")</f>
        <v/>
      </c>
      <c r="C193" s="84" t="str">
        <f>IFERROR(IF(INDEX(Poles!$A:$F,MATCH('Poles Results'!E193,Poles!$F:$F,0),3)&gt;0,INDEX(Poles!$A:$F,MATCH('Poles Results'!E193,Poles!$F:$F,0),3),""),"")</f>
        <v/>
      </c>
      <c r="D193" s="85" t="str">
        <f>IFERROR(IF(AND(SMALL(Poles!F:F,K193)&gt;1000,SMALL(Poles!F:F,K193)&lt;3000),"nt",IF(SMALL(Poles!F:F,K193)&gt;3000,"",SMALL(Poles!F:F,K193))),"")</f>
        <v/>
      </c>
      <c r="E193" s="115" t="str">
        <f>IF(D193="nt",IFERROR(SMALL(Poles!F:F,K193),""),IF(D193&gt;3000,"",IFERROR(SMALL(Poles!F:F,K193),"")))</f>
        <v/>
      </c>
      <c r="G193" s="91" t="str">
        <f t="shared" si="4"/>
        <v/>
      </c>
      <c r="J193" s="121"/>
      <c r="K193" s="24">
        <v>192</v>
      </c>
    </row>
    <row r="194" spans="1:11">
      <c r="A194" s="18" t="str">
        <f>IFERROR(IF(INDEX(Poles!$A:$F,MATCH('Poles Results'!$E194,Poles!$F:$F,0),1)&gt;0,INDEX(Poles!$A:$F,MATCH('Poles Results'!$E194,Poles!$F:$F,0),1),""),"")</f>
        <v/>
      </c>
      <c r="B194" s="84" t="str">
        <f>IFERROR(IF(INDEX(Poles!$A:$F,MATCH('Poles Results'!$E194,Poles!$F:$F,0),2)&gt;0,INDEX(Poles!$A:$F,MATCH('Poles Results'!$E194,Poles!$F:$F,0),2),""),"")</f>
        <v/>
      </c>
      <c r="C194" s="84" t="str">
        <f>IFERROR(IF(INDEX(Poles!$A:$F,MATCH('Poles Results'!E194,Poles!$F:$F,0),3)&gt;0,INDEX(Poles!$A:$F,MATCH('Poles Results'!E194,Poles!$F:$F,0),3),""),"")</f>
        <v/>
      </c>
      <c r="D194" s="85" t="str">
        <f>IFERROR(IF(AND(SMALL(Poles!F:F,K194)&gt;1000,SMALL(Poles!F:F,K194)&lt;3000),"nt",IF(SMALL(Poles!F:F,K194)&gt;3000,"",SMALL(Poles!F:F,K194))),"")</f>
        <v/>
      </c>
      <c r="E194" s="115" t="str">
        <f>IF(D194="nt",IFERROR(SMALL(Poles!F:F,K194),""),IF(D194&gt;3000,"",IFERROR(SMALL(Poles!F:F,K194),"")))</f>
        <v/>
      </c>
      <c r="G194" s="91" t="str">
        <f t="shared" ref="G194:G251" si="5">IFERROR(VLOOKUP(D194,$H$3:$I$5,2,FALSE),"")</f>
        <v/>
      </c>
      <c r="J194" s="121"/>
      <c r="K194" s="24">
        <v>193</v>
      </c>
    </row>
    <row r="195" spans="1:11">
      <c r="A195" s="18" t="str">
        <f>IFERROR(IF(INDEX(Poles!$A:$F,MATCH('Poles Results'!$E195,Poles!$F:$F,0),1)&gt;0,INDEX(Poles!$A:$F,MATCH('Poles Results'!$E195,Poles!$F:$F,0),1),""),"")</f>
        <v/>
      </c>
      <c r="B195" s="84" t="str">
        <f>IFERROR(IF(INDEX(Poles!$A:$F,MATCH('Poles Results'!$E195,Poles!$F:$F,0),2)&gt;0,INDEX(Poles!$A:$F,MATCH('Poles Results'!$E195,Poles!$F:$F,0),2),""),"")</f>
        <v/>
      </c>
      <c r="C195" s="84" t="str">
        <f>IFERROR(IF(INDEX(Poles!$A:$F,MATCH('Poles Results'!E195,Poles!$F:$F,0),3)&gt;0,INDEX(Poles!$A:$F,MATCH('Poles Results'!E195,Poles!$F:$F,0),3),""),"")</f>
        <v/>
      </c>
      <c r="D195" s="85" t="str">
        <f>IFERROR(IF(AND(SMALL(Poles!F:F,K195)&gt;1000,SMALL(Poles!F:F,K195)&lt;3000),"nt",IF(SMALL(Poles!F:F,K195)&gt;3000,"",SMALL(Poles!F:F,K195))),"")</f>
        <v/>
      </c>
      <c r="E195" s="115" t="str">
        <f>IF(D195="nt",IFERROR(SMALL(Poles!F:F,K195),""),IF(D195&gt;3000,"",IFERROR(SMALL(Poles!F:F,K195),"")))</f>
        <v/>
      </c>
      <c r="G195" s="91" t="str">
        <f t="shared" si="5"/>
        <v/>
      </c>
      <c r="J195" s="121"/>
      <c r="K195" s="24">
        <v>194</v>
      </c>
    </row>
    <row r="196" spans="1:11">
      <c r="A196" s="18" t="str">
        <f>IFERROR(IF(INDEX(Poles!$A:$F,MATCH('Poles Results'!$E196,Poles!$F:$F,0),1)&gt;0,INDEX(Poles!$A:$F,MATCH('Poles Results'!$E196,Poles!$F:$F,0),1),""),"")</f>
        <v/>
      </c>
      <c r="B196" s="84" t="str">
        <f>IFERROR(IF(INDEX(Poles!$A:$F,MATCH('Poles Results'!$E196,Poles!$F:$F,0),2)&gt;0,INDEX(Poles!$A:$F,MATCH('Poles Results'!$E196,Poles!$F:$F,0),2),""),"")</f>
        <v/>
      </c>
      <c r="C196" s="84" t="str">
        <f>IFERROR(IF(INDEX(Poles!$A:$F,MATCH('Poles Results'!E196,Poles!$F:$F,0),3)&gt;0,INDEX(Poles!$A:$F,MATCH('Poles Results'!E196,Poles!$F:$F,0),3),""),"")</f>
        <v/>
      </c>
      <c r="D196" s="85" t="str">
        <f>IFERROR(IF(AND(SMALL(Poles!F:F,K196)&gt;1000,SMALL(Poles!F:F,K196)&lt;3000),"nt",IF(SMALL(Poles!F:F,K196)&gt;3000,"",SMALL(Poles!F:F,K196))),"")</f>
        <v/>
      </c>
      <c r="E196" s="115" t="str">
        <f>IF(D196="nt",IFERROR(SMALL(Poles!F:F,K196),""),IF(D196&gt;3000,"",IFERROR(SMALL(Poles!F:F,K196),"")))</f>
        <v/>
      </c>
      <c r="G196" s="91" t="str">
        <f t="shared" si="5"/>
        <v/>
      </c>
      <c r="J196" s="121"/>
      <c r="K196" s="24">
        <v>195</v>
      </c>
    </row>
    <row r="197" spans="1:11">
      <c r="A197" s="18" t="str">
        <f>IFERROR(IF(INDEX(Poles!$A:$F,MATCH('Poles Results'!$E197,Poles!$F:$F,0),1)&gt;0,INDEX(Poles!$A:$F,MATCH('Poles Results'!$E197,Poles!$F:$F,0),1),""),"")</f>
        <v/>
      </c>
      <c r="B197" s="84" t="str">
        <f>IFERROR(IF(INDEX(Poles!$A:$F,MATCH('Poles Results'!$E197,Poles!$F:$F,0),2)&gt;0,INDEX(Poles!$A:$F,MATCH('Poles Results'!$E197,Poles!$F:$F,0),2),""),"")</f>
        <v/>
      </c>
      <c r="C197" s="84" t="str">
        <f>IFERROR(IF(INDEX(Poles!$A:$F,MATCH('Poles Results'!E197,Poles!$F:$F,0),3)&gt;0,INDEX(Poles!$A:$F,MATCH('Poles Results'!E197,Poles!$F:$F,0),3),""),"")</f>
        <v/>
      </c>
      <c r="D197" s="85" t="str">
        <f>IFERROR(IF(AND(SMALL(Poles!F:F,K197)&gt;1000,SMALL(Poles!F:F,K197)&lt;3000),"nt",IF(SMALL(Poles!F:F,K197)&gt;3000,"",SMALL(Poles!F:F,K197))),"")</f>
        <v/>
      </c>
      <c r="E197" s="115" t="str">
        <f>IF(D197="nt",IFERROR(SMALL(Poles!F:F,K197),""),IF(D197&gt;3000,"",IFERROR(SMALL(Poles!F:F,K197),"")))</f>
        <v/>
      </c>
      <c r="G197" s="91" t="str">
        <f t="shared" si="5"/>
        <v/>
      </c>
      <c r="J197" s="121"/>
      <c r="K197" s="24">
        <v>196</v>
      </c>
    </row>
    <row r="198" spans="1:11">
      <c r="A198" s="18" t="str">
        <f>IFERROR(IF(INDEX(Poles!$A:$F,MATCH('Poles Results'!$E198,Poles!$F:$F,0),1)&gt;0,INDEX(Poles!$A:$F,MATCH('Poles Results'!$E198,Poles!$F:$F,0),1),""),"")</f>
        <v/>
      </c>
      <c r="B198" s="84" t="str">
        <f>IFERROR(IF(INDEX(Poles!$A:$F,MATCH('Poles Results'!$E198,Poles!$F:$F,0),2)&gt;0,INDEX(Poles!$A:$F,MATCH('Poles Results'!$E198,Poles!$F:$F,0),2),""),"")</f>
        <v/>
      </c>
      <c r="C198" s="84" t="str">
        <f>IFERROR(IF(INDEX(Poles!$A:$F,MATCH('Poles Results'!E198,Poles!$F:$F,0),3)&gt;0,INDEX(Poles!$A:$F,MATCH('Poles Results'!E198,Poles!$F:$F,0),3),""),"")</f>
        <v/>
      </c>
      <c r="D198" s="85" t="str">
        <f>IFERROR(IF(AND(SMALL(Poles!F:F,K198)&gt;1000,SMALL(Poles!F:F,K198)&lt;3000),"nt",IF(SMALL(Poles!F:F,K198)&gt;3000,"",SMALL(Poles!F:F,K198))),"")</f>
        <v/>
      </c>
      <c r="E198" s="115" t="str">
        <f>IF(D198="nt",IFERROR(SMALL(Poles!F:F,K198),""),IF(D198&gt;3000,"",IFERROR(SMALL(Poles!F:F,K198),"")))</f>
        <v/>
      </c>
      <c r="G198" s="91" t="str">
        <f t="shared" si="5"/>
        <v/>
      </c>
      <c r="J198" s="121"/>
      <c r="K198" s="24">
        <v>197</v>
      </c>
    </row>
    <row r="199" spans="1:11">
      <c r="A199" s="18" t="str">
        <f>IFERROR(IF(INDEX(Poles!$A:$F,MATCH('Poles Results'!$E199,Poles!$F:$F,0),1)&gt;0,INDEX(Poles!$A:$F,MATCH('Poles Results'!$E199,Poles!$F:$F,0),1),""),"")</f>
        <v/>
      </c>
      <c r="B199" s="84" t="str">
        <f>IFERROR(IF(INDEX(Poles!$A:$F,MATCH('Poles Results'!$E199,Poles!$F:$F,0),2)&gt;0,INDEX(Poles!$A:$F,MATCH('Poles Results'!$E199,Poles!$F:$F,0),2),""),"")</f>
        <v/>
      </c>
      <c r="C199" s="84" t="str">
        <f>IFERROR(IF(INDEX(Poles!$A:$F,MATCH('Poles Results'!E199,Poles!$F:$F,0),3)&gt;0,INDEX(Poles!$A:$F,MATCH('Poles Results'!E199,Poles!$F:$F,0),3),""),"")</f>
        <v/>
      </c>
      <c r="D199" s="85" t="str">
        <f>IFERROR(IF(AND(SMALL(Poles!F:F,K199)&gt;1000,SMALL(Poles!F:F,K199)&lt;3000),"nt",IF(SMALL(Poles!F:F,K199)&gt;3000,"",SMALL(Poles!F:F,K199))),"")</f>
        <v/>
      </c>
      <c r="E199" s="115" t="str">
        <f>IF(D199="nt",IFERROR(SMALL(Poles!F:F,K199),""),IF(D199&gt;3000,"",IFERROR(SMALL(Poles!F:F,K199),"")))</f>
        <v/>
      </c>
      <c r="G199" s="91" t="str">
        <f t="shared" si="5"/>
        <v/>
      </c>
      <c r="J199" s="121"/>
      <c r="K199" s="24">
        <v>198</v>
      </c>
    </row>
    <row r="200" spans="1:11">
      <c r="A200" s="18" t="str">
        <f>IFERROR(IF(INDEX(Poles!$A:$F,MATCH('Poles Results'!$E200,Poles!$F:$F,0),1)&gt;0,INDEX(Poles!$A:$F,MATCH('Poles Results'!$E200,Poles!$F:$F,0),1),""),"")</f>
        <v/>
      </c>
      <c r="B200" s="84" t="str">
        <f>IFERROR(IF(INDEX(Poles!$A:$F,MATCH('Poles Results'!$E200,Poles!$F:$F,0),2)&gt;0,INDEX(Poles!$A:$F,MATCH('Poles Results'!$E200,Poles!$F:$F,0),2),""),"")</f>
        <v/>
      </c>
      <c r="C200" s="84" t="str">
        <f>IFERROR(IF(INDEX(Poles!$A:$F,MATCH('Poles Results'!E200,Poles!$F:$F,0),3)&gt;0,INDEX(Poles!$A:$F,MATCH('Poles Results'!E200,Poles!$F:$F,0),3),""),"")</f>
        <v/>
      </c>
      <c r="D200" s="85" t="str">
        <f>IFERROR(IF(AND(SMALL(Poles!F:F,K200)&gt;1000,SMALL(Poles!F:F,K200)&lt;3000),"nt",IF(SMALL(Poles!F:F,K200)&gt;3000,"",SMALL(Poles!F:F,K200))),"")</f>
        <v/>
      </c>
      <c r="E200" s="115" t="str">
        <f>IF(D200="nt",IFERROR(SMALL(Poles!F:F,K200),""),IF(D200&gt;3000,"",IFERROR(SMALL(Poles!F:F,K200),"")))</f>
        <v/>
      </c>
      <c r="G200" s="91" t="str">
        <f t="shared" si="5"/>
        <v/>
      </c>
      <c r="J200" s="121"/>
      <c r="K200" s="24">
        <v>199</v>
      </c>
    </row>
    <row r="201" spans="1:11">
      <c r="A201" s="18" t="str">
        <f>IFERROR(IF(INDEX(Poles!$A:$F,MATCH('Poles Results'!$E201,Poles!$F:$F,0),1)&gt;0,INDEX(Poles!$A:$F,MATCH('Poles Results'!$E201,Poles!$F:$F,0),1),""),"")</f>
        <v/>
      </c>
      <c r="B201" s="84" t="str">
        <f>IFERROR(IF(INDEX(Poles!$A:$F,MATCH('Poles Results'!$E201,Poles!$F:$F,0),2)&gt;0,INDEX(Poles!$A:$F,MATCH('Poles Results'!$E201,Poles!$F:$F,0),2),""),"")</f>
        <v/>
      </c>
      <c r="C201" s="84" t="str">
        <f>IFERROR(IF(INDEX(Poles!$A:$F,MATCH('Poles Results'!E201,Poles!$F:$F,0),3)&gt;0,INDEX(Poles!$A:$F,MATCH('Poles Results'!E201,Poles!$F:$F,0),3),""),"")</f>
        <v/>
      </c>
      <c r="D201" s="85" t="str">
        <f>IFERROR(IF(AND(SMALL(Poles!F:F,K201)&gt;1000,SMALL(Poles!F:F,K201)&lt;3000),"nt",IF(SMALL(Poles!F:F,K201)&gt;3000,"",SMALL(Poles!F:F,K201))),"")</f>
        <v/>
      </c>
      <c r="E201" s="115" t="str">
        <f>IF(D201="nt",IFERROR(SMALL(Poles!F:F,K201),""),IF(D201&gt;3000,"",IFERROR(SMALL(Poles!F:F,K201),"")))</f>
        <v/>
      </c>
      <c r="G201" s="91" t="str">
        <f t="shared" si="5"/>
        <v/>
      </c>
      <c r="J201" s="121"/>
      <c r="K201" s="24">
        <v>200</v>
      </c>
    </row>
    <row r="202" spans="1:11">
      <c r="A202" s="18" t="str">
        <f>IFERROR(IF(INDEX(Poles!$A:$F,MATCH('Poles Results'!$E202,Poles!$F:$F,0),1)&gt;0,INDEX(Poles!$A:$F,MATCH('Poles Results'!$E202,Poles!$F:$F,0),1),""),"")</f>
        <v/>
      </c>
      <c r="B202" s="84" t="str">
        <f>IFERROR(IF(INDEX(Poles!$A:$F,MATCH('Poles Results'!$E202,Poles!$F:$F,0),2)&gt;0,INDEX(Poles!$A:$F,MATCH('Poles Results'!$E202,Poles!$F:$F,0),2),""),"")</f>
        <v/>
      </c>
      <c r="C202" s="84" t="str">
        <f>IFERROR(IF(INDEX(Poles!$A:$F,MATCH('Poles Results'!E202,Poles!$F:$F,0),3)&gt;0,INDEX(Poles!$A:$F,MATCH('Poles Results'!E202,Poles!$F:$F,0),3),""),"")</f>
        <v/>
      </c>
      <c r="D202" s="85" t="str">
        <f>IFERROR(IF(AND(SMALL(Poles!F:F,K202)&gt;1000,SMALL(Poles!F:F,K202)&lt;3000),"nt",IF(SMALL(Poles!F:F,K202)&gt;3000,"",SMALL(Poles!F:F,K202))),"")</f>
        <v/>
      </c>
      <c r="E202" s="115" t="str">
        <f>IF(D202="nt",IFERROR(SMALL(Poles!F:F,K202),""),IF(D202&gt;3000,"",IFERROR(SMALL(Poles!F:F,K202),"")))</f>
        <v/>
      </c>
      <c r="G202" s="91" t="str">
        <f t="shared" si="5"/>
        <v/>
      </c>
      <c r="J202" s="121"/>
      <c r="K202" s="24">
        <v>201</v>
      </c>
    </row>
    <row r="203" spans="1:11">
      <c r="A203" s="18" t="str">
        <f>IFERROR(IF(INDEX(Poles!$A:$F,MATCH('Poles Results'!$E203,Poles!$F:$F,0),1)&gt;0,INDEX(Poles!$A:$F,MATCH('Poles Results'!$E203,Poles!$F:$F,0),1),""),"")</f>
        <v/>
      </c>
      <c r="B203" s="84" t="str">
        <f>IFERROR(IF(INDEX(Poles!$A:$F,MATCH('Poles Results'!$E203,Poles!$F:$F,0),2)&gt;0,INDEX(Poles!$A:$F,MATCH('Poles Results'!$E203,Poles!$F:$F,0),2),""),"")</f>
        <v/>
      </c>
      <c r="C203" s="84" t="str">
        <f>IFERROR(IF(INDEX(Poles!$A:$F,MATCH('Poles Results'!E203,Poles!$F:$F,0),3)&gt;0,INDEX(Poles!$A:$F,MATCH('Poles Results'!E203,Poles!$F:$F,0),3),""),"")</f>
        <v/>
      </c>
      <c r="D203" s="85" t="str">
        <f>IFERROR(IF(AND(SMALL(Poles!F:F,K203)&gt;1000,SMALL(Poles!F:F,K203)&lt;3000),"nt",IF(SMALL(Poles!F:F,K203)&gt;3000,"",SMALL(Poles!F:F,K203))),"")</f>
        <v/>
      </c>
      <c r="E203" s="115" t="str">
        <f>IF(D203="nt",IFERROR(SMALL(Poles!F:F,K203),""),IF(D203&gt;3000,"",IFERROR(SMALL(Poles!F:F,K203),"")))</f>
        <v/>
      </c>
      <c r="G203" s="91" t="str">
        <f t="shared" si="5"/>
        <v/>
      </c>
      <c r="J203" s="121"/>
      <c r="K203" s="24">
        <v>202</v>
      </c>
    </row>
    <row r="204" spans="1:11">
      <c r="A204" s="18" t="str">
        <f>IFERROR(IF(INDEX(Poles!$A:$F,MATCH('Poles Results'!$E204,Poles!$F:$F,0),1)&gt;0,INDEX(Poles!$A:$F,MATCH('Poles Results'!$E204,Poles!$F:$F,0),1),""),"")</f>
        <v/>
      </c>
      <c r="B204" s="84" t="str">
        <f>IFERROR(IF(INDEX(Poles!$A:$F,MATCH('Poles Results'!$E204,Poles!$F:$F,0),2)&gt;0,INDEX(Poles!$A:$F,MATCH('Poles Results'!$E204,Poles!$F:$F,0),2),""),"")</f>
        <v/>
      </c>
      <c r="C204" s="84" t="str">
        <f>IFERROR(IF(INDEX(Poles!$A:$F,MATCH('Poles Results'!E204,Poles!$F:$F,0),3)&gt;0,INDEX(Poles!$A:$F,MATCH('Poles Results'!E204,Poles!$F:$F,0),3),""),"")</f>
        <v/>
      </c>
      <c r="D204" s="85" t="str">
        <f>IFERROR(IF(AND(SMALL(Poles!F:F,K204)&gt;1000,SMALL(Poles!F:F,K204)&lt;3000),"nt",IF(SMALL(Poles!F:F,K204)&gt;3000,"",SMALL(Poles!F:F,K204))),"")</f>
        <v/>
      </c>
      <c r="E204" s="115" t="str">
        <f>IF(D204="nt",IFERROR(SMALL(Poles!F:F,K204),""),IF(D204&gt;3000,"",IFERROR(SMALL(Poles!F:F,K204),"")))</f>
        <v/>
      </c>
      <c r="G204" s="91" t="str">
        <f t="shared" si="5"/>
        <v/>
      </c>
      <c r="J204" s="121"/>
      <c r="K204" s="24">
        <v>203</v>
      </c>
    </row>
    <row r="205" spans="1:11">
      <c r="A205" s="18" t="str">
        <f>IFERROR(IF(INDEX(Poles!$A:$F,MATCH('Poles Results'!$E205,Poles!$F:$F,0),1)&gt;0,INDEX(Poles!$A:$F,MATCH('Poles Results'!$E205,Poles!$F:$F,0),1),""),"")</f>
        <v/>
      </c>
      <c r="B205" s="84" t="str">
        <f>IFERROR(IF(INDEX(Poles!$A:$F,MATCH('Poles Results'!$E205,Poles!$F:$F,0),2)&gt;0,INDEX(Poles!$A:$F,MATCH('Poles Results'!$E205,Poles!$F:$F,0),2),""),"")</f>
        <v/>
      </c>
      <c r="C205" s="84" t="str">
        <f>IFERROR(IF(INDEX(Poles!$A:$F,MATCH('Poles Results'!E205,Poles!$F:$F,0),3)&gt;0,INDEX(Poles!$A:$F,MATCH('Poles Results'!E205,Poles!$F:$F,0),3),""),"")</f>
        <v/>
      </c>
      <c r="D205" s="85" t="str">
        <f>IFERROR(IF(AND(SMALL(Poles!F:F,K205)&gt;1000,SMALL(Poles!F:F,K205)&lt;3000),"nt",IF(SMALL(Poles!F:F,K205)&gt;3000,"",SMALL(Poles!F:F,K205))),"")</f>
        <v/>
      </c>
      <c r="E205" s="115" t="str">
        <f>IF(D205="nt",IFERROR(SMALL(Poles!F:F,K205),""),IF(D205&gt;3000,"",IFERROR(SMALL(Poles!F:F,K205),"")))</f>
        <v/>
      </c>
      <c r="G205" s="91" t="str">
        <f t="shared" si="5"/>
        <v/>
      </c>
      <c r="J205" s="121"/>
      <c r="K205" s="24">
        <v>204</v>
      </c>
    </row>
    <row r="206" spans="1:11">
      <c r="A206" s="18" t="str">
        <f>IFERROR(IF(INDEX(Poles!$A:$F,MATCH('Poles Results'!$E206,Poles!$F:$F,0),1)&gt;0,INDEX(Poles!$A:$F,MATCH('Poles Results'!$E206,Poles!$F:$F,0),1),""),"")</f>
        <v/>
      </c>
      <c r="B206" s="84" t="str">
        <f>IFERROR(IF(INDEX(Poles!$A:$F,MATCH('Poles Results'!$E206,Poles!$F:$F,0),2)&gt;0,INDEX(Poles!$A:$F,MATCH('Poles Results'!$E206,Poles!$F:$F,0),2),""),"")</f>
        <v/>
      </c>
      <c r="C206" s="84" t="str">
        <f>IFERROR(IF(INDEX(Poles!$A:$F,MATCH('Poles Results'!E206,Poles!$F:$F,0),3)&gt;0,INDEX(Poles!$A:$F,MATCH('Poles Results'!E206,Poles!$F:$F,0),3),""),"")</f>
        <v/>
      </c>
      <c r="D206" s="85" t="str">
        <f>IFERROR(IF(AND(SMALL(Poles!F:F,K206)&gt;1000,SMALL(Poles!F:F,K206)&lt;3000),"nt",IF(SMALL(Poles!F:F,K206)&gt;3000,"",SMALL(Poles!F:F,K206))),"")</f>
        <v/>
      </c>
      <c r="E206" s="115" t="str">
        <f>IF(D206="nt",IFERROR(SMALL(Poles!F:F,K206),""),IF(D206&gt;3000,"",IFERROR(SMALL(Poles!F:F,K206),"")))</f>
        <v/>
      </c>
      <c r="G206" s="91" t="str">
        <f t="shared" si="5"/>
        <v/>
      </c>
      <c r="J206" s="121"/>
      <c r="K206" s="24">
        <v>205</v>
      </c>
    </row>
    <row r="207" spans="1:11">
      <c r="A207" s="18" t="str">
        <f>IFERROR(IF(INDEX(Poles!$A:$F,MATCH('Poles Results'!$E207,Poles!$F:$F,0),1)&gt;0,INDEX(Poles!$A:$F,MATCH('Poles Results'!$E207,Poles!$F:$F,0),1),""),"")</f>
        <v/>
      </c>
      <c r="B207" s="84" t="str">
        <f>IFERROR(IF(INDEX(Poles!$A:$F,MATCH('Poles Results'!$E207,Poles!$F:$F,0),2)&gt;0,INDEX(Poles!$A:$F,MATCH('Poles Results'!$E207,Poles!$F:$F,0),2),""),"")</f>
        <v/>
      </c>
      <c r="C207" s="84" t="str">
        <f>IFERROR(IF(INDEX(Poles!$A:$F,MATCH('Poles Results'!E207,Poles!$F:$F,0),3)&gt;0,INDEX(Poles!$A:$F,MATCH('Poles Results'!E207,Poles!$F:$F,0),3),""),"")</f>
        <v/>
      </c>
      <c r="D207" s="85" t="str">
        <f>IFERROR(IF(AND(SMALL(Poles!F:F,K207)&gt;1000,SMALL(Poles!F:F,K207)&lt;3000),"nt",IF(SMALL(Poles!F:F,K207)&gt;3000,"",SMALL(Poles!F:F,K207))),"")</f>
        <v/>
      </c>
      <c r="E207" s="115" t="str">
        <f>IF(D207="nt",IFERROR(SMALL(Poles!F:F,K207),""),IF(D207&gt;3000,"",IFERROR(SMALL(Poles!F:F,K207),"")))</f>
        <v/>
      </c>
      <c r="G207" s="91" t="str">
        <f t="shared" si="5"/>
        <v/>
      </c>
      <c r="J207" s="121"/>
      <c r="K207" s="24">
        <v>206</v>
      </c>
    </row>
    <row r="208" spans="1:11">
      <c r="A208" s="18" t="str">
        <f>IFERROR(IF(INDEX(Poles!$A:$F,MATCH('Poles Results'!$E208,Poles!$F:$F,0),1)&gt;0,INDEX(Poles!$A:$F,MATCH('Poles Results'!$E208,Poles!$F:$F,0),1),""),"")</f>
        <v/>
      </c>
      <c r="B208" s="84" t="str">
        <f>IFERROR(IF(INDEX(Poles!$A:$F,MATCH('Poles Results'!$E208,Poles!$F:$F,0),2)&gt;0,INDEX(Poles!$A:$F,MATCH('Poles Results'!$E208,Poles!$F:$F,0),2),""),"")</f>
        <v/>
      </c>
      <c r="C208" s="84" t="str">
        <f>IFERROR(IF(INDEX(Poles!$A:$F,MATCH('Poles Results'!E208,Poles!$F:$F,0),3)&gt;0,INDEX(Poles!$A:$F,MATCH('Poles Results'!E208,Poles!$F:$F,0),3),""),"")</f>
        <v/>
      </c>
      <c r="D208" s="85" t="str">
        <f>IFERROR(IF(AND(SMALL(Poles!F:F,K208)&gt;1000,SMALL(Poles!F:F,K208)&lt;3000),"nt",IF(SMALL(Poles!F:F,K208)&gt;3000,"",SMALL(Poles!F:F,K208))),"")</f>
        <v/>
      </c>
      <c r="E208" s="115" t="str">
        <f>IF(D208="nt",IFERROR(SMALL(Poles!F:F,K208),""),IF(D208&gt;3000,"",IFERROR(SMALL(Poles!F:F,K208),"")))</f>
        <v/>
      </c>
      <c r="G208" s="91" t="str">
        <f t="shared" si="5"/>
        <v/>
      </c>
      <c r="J208" s="121"/>
      <c r="K208" s="24">
        <v>207</v>
      </c>
    </row>
    <row r="209" spans="1:11">
      <c r="A209" s="18" t="str">
        <f>IFERROR(IF(INDEX(Poles!$A:$F,MATCH('Poles Results'!$E209,Poles!$F:$F,0),1)&gt;0,INDEX(Poles!$A:$F,MATCH('Poles Results'!$E209,Poles!$F:$F,0),1),""),"")</f>
        <v/>
      </c>
      <c r="B209" s="84" t="str">
        <f>IFERROR(IF(INDEX(Poles!$A:$F,MATCH('Poles Results'!$E209,Poles!$F:$F,0),2)&gt;0,INDEX(Poles!$A:$F,MATCH('Poles Results'!$E209,Poles!$F:$F,0),2),""),"")</f>
        <v/>
      </c>
      <c r="C209" s="84" t="str">
        <f>IFERROR(IF(INDEX(Poles!$A:$F,MATCH('Poles Results'!E209,Poles!$F:$F,0),3)&gt;0,INDEX(Poles!$A:$F,MATCH('Poles Results'!E209,Poles!$F:$F,0),3),""),"")</f>
        <v/>
      </c>
      <c r="D209" s="85" t="str">
        <f>IFERROR(IF(AND(SMALL(Poles!F:F,K209)&gt;1000,SMALL(Poles!F:F,K209)&lt;3000),"nt",IF(SMALL(Poles!F:F,K209)&gt;3000,"",SMALL(Poles!F:F,K209))),"")</f>
        <v/>
      </c>
      <c r="E209" s="115" t="str">
        <f>IF(D209="nt",IFERROR(SMALL(Poles!F:F,K209),""),IF(D209&gt;3000,"",IFERROR(SMALL(Poles!F:F,K209),"")))</f>
        <v/>
      </c>
      <c r="G209" s="91" t="str">
        <f t="shared" si="5"/>
        <v/>
      </c>
      <c r="J209" s="121"/>
      <c r="K209" s="24">
        <v>208</v>
      </c>
    </row>
    <row r="210" spans="1:11">
      <c r="A210" s="18" t="str">
        <f>IFERROR(IF(INDEX(Poles!$A:$F,MATCH('Poles Results'!$E210,Poles!$F:$F,0),1)&gt;0,INDEX(Poles!$A:$F,MATCH('Poles Results'!$E210,Poles!$F:$F,0),1),""),"")</f>
        <v/>
      </c>
      <c r="B210" s="84" t="str">
        <f>IFERROR(IF(INDEX(Poles!$A:$F,MATCH('Poles Results'!$E210,Poles!$F:$F,0),2)&gt;0,INDEX(Poles!$A:$F,MATCH('Poles Results'!$E210,Poles!$F:$F,0),2),""),"")</f>
        <v/>
      </c>
      <c r="C210" s="84" t="str">
        <f>IFERROR(IF(INDEX(Poles!$A:$F,MATCH('Poles Results'!E210,Poles!$F:$F,0),3)&gt;0,INDEX(Poles!$A:$F,MATCH('Poles Results'!E210,Poles!$F:$F,0),3),""),"")</f>
        <v/>
      </c>
      <c r="D210" s="85" t="str">
        <f>IFERROR(IF(AND(SMALL(Poles!F:F,K210)&gt;1000,SMALL(Poles!F:F,K210)&lt;3000),"nt",IF(SMALL(Poles!F:F,K210)&gt;3000,"",SMALL(Poles!F:F,K210))),"")</f>
        <v/>
      </c>
      <c r="E210" s="115" t="str">
        <f>IF(D210="nt",IFERROR(SMALL(Poles!F:F,K210),""),IF(D210&gt;3000,"",IFERROR(SMALL(Poles!F:F,K210),"")))</f>
        <v/>
      </c>
      <c r="G210" s="91" t="str">
        <f t="shared" si="5"/>
        <v/>
      </c>
      <c r="J210" s="121"/>
      <c r="K210" s="24">
        <v>209</v>
      </c>
    </row>
    <row r="211" spans="1:11">
      <c r="A211" s="18" t="str">
        <f>IFERROR(IF(INDEX(Poles!$A:$F,MATCH('Poles Results'!$E211,Poles!$F:$F,0),1)&gt;0,INDEX(Poles!$A:$F,MATCH('Poles Results'!$E211,Poles!$F:$F,0),1),""),"")</f>
        <v/>
      </c>
      <c r="B211" s="84" t="str">
        <f>IFERROR(IF(INDEX(Poles!$A:$F,MATCH('Poles Results'!$E211,Poles!$F:$F,0),2)&gt;0,INDEX(Poles!$A:$F,MATCH('Poles Results'!$E211,Poles!$F:$F,0),2),""),"")</f>
        <v/>
      </c>
      <c r="C211" s="84" t="str">
        <f>IFERROR(IF(INDEX(Poles!$A:$F,MATCH('Poles Results'!E211,Poles!$F:$F,0),3)&gt;0,INDEX(Poles!$A:$F,MATCH('Poles Results'!E211,Poles!$F:$F,0),3),""),"")</f>
        <v/>
      </c>
      <c r="D211" s="85" t="str">
        <f>IFERROR(IF(AND(SMALL(Poles!F:F,K211)&gt;1000,SMALL(Poles!F:F,K211)&lt;3000),"nt",IF(SMALL(Poles!F:F,K211)&gt;3000,"",SMALL(Poles!F:F,K211))),"")</f>
        <v/>
      </c>
      <c r="E211" s="115" t="str">
        <f>IF(D211="nt",IFERROR(SMALL(Poles!F:F,K211),""),IF(D211&gt;3000,"",IFERROR(SMALL(Poles!F:F,K211),"")))</f>
        <v/>
      </c>
      <c r="G211" s="91" t="str">
        <f t="shared" si="5"/>
        <v/>
      </c>
      <c r="J211" s="121"/>
      <c r="K211" s="24">
        <v>210</v>
      </c>
    </row>
    <row r="212" spans="1:11">
      <c r="A212" s="18" t="str">
        <f>IFERROR(IF(INDEX(Poles!$A:$F,MATCH('Poles Results'!$E212,Poles!$F:$F,0),1)&gt;0,INDEX(Poles!$A:$F,MATCH('Poles Results'!$E212,Poles!$F:$F,0),1),""),"")</f>
        <v/>
      </c>
      <c r="B212" s="84" t="str">
        <f>IFERROR(IF(INDEX(Poles!$A:$F,MATCH('Poles Results'!$E212,Poles!$F:$F,0),2)&gt;0,INDEX(Poles!$A:$F,MATCH('Poles Results'!$E212,Poles!$F:$F,0),2),""),"")</f>
        <v/>
      </c>
      <c r="C212" s="84" t="str">
        <f>IFERROR(IF(INDEX(Poles!$A:$F,MATCH('Poles Results'!E212,Poles!$F:$F,0),3)&gt;0,INDEX(Poles!$A:$F,MATCH('Poles Results'!E212,Poles!$F:$F,0),3),""),"")</f>
        <v/>
      </c>
      <c r="D212" s="85" t="str">
        <f>IFERROR(IF(AND(SMALL(Poles!F:F,K212)&gt;1000,SMALL(Poles!F:F,K212)&lt;3000),"nt",IF(SMALL(Poles!F:F,K212)&gt;3000,"",SMALL(Poles!F:F,K212))),"")</f>
        <v/>
      </c>
      <c r="E212" s="115" t="str">
        <f>IF(D212="nt",IFERROR(SMALL(Poles!F:F,K212),""),IF(D212&gt;3000,"",IFERROR(SMALL(Poles!F:F,K212),"")))</f>
        <v/>
      </c>
      <c r="G212" s="91" t="str">
        <f t="shared" si="5"/>
        <v/>
      </c>
      <c r="J212" s="121"/>
      <c r="K212" s="24">
        <v>211</v>
      </c>
    </row>
    <row r="213" spans="1:11">
      <c r="A213" s="18" t="str">
        <f>IFERROR(IF(INDEX(Poles!$A:$F,MATCH('Poles Results'!$E213,Poles!$F:$F,0),1)&gt;0,INDEX(Poles!$A:$F,MATCH('Poles Results'!$E213,Poles!$F:$F,0),1),""),"")</f>
        <v/>
      </c>
      <c r="B213" s="84" t="str">
        <f>IFERROR(IF(INDEX(Poles!$A:$F,MATCH('Poles Results'!$E213,Poles!$F:$F,0),2)&gt;0,INDEX(Poles!$A:$F,MATCH('Poles Results'!$E213,Poles!$F:$F,0),2),""),"")</f>
        <v/>
      </c>
      <c r="C213" s="84" t="str">
        <f>IFERROR(IF(INDEX(Poles!$A:$F,MATCH('Poles Results'!E213,Poles!$F:$F,0),3)&gt;0,INDEX(Poles!$A:$F,MATCH('Poles Results'!E213,Poles!$F:$F,0),3),""),"")</f>
        <v/>
      </c>
      <c r="D213" s="85" t="str">
        <f>IFERROR(IF(AND(SMALL(Poles!F:F,K213)&gt;1000,SMALL(Poles!F:F,K213)&lt;3000),"nt",IF(SMALL(Poles!F:F,K213)&gt;3000,"",SMALL(Poles!F:F,K213))),"")</f>
        <v/>
      </c>
      <c r="E213" s="115" t="str">
        <f>IF(D213="nt",IFERROR(SMALL(Poles!F:F,K213),""),IF(D213&gt;3000,"",IFERROR(SMALL(Poles!F:F,K213),"")))</f>
        <v/>
      </c>
      <c r="G213" s="91" t="str">
        <f t="shared" si="5"/>
        <v/>
      </c>
      <c r="J213" s="121"/>
      <c r="K213" s="24">
        <v>212</v>
      </c>
    </row>
    <row r="214" spans="1:11">
      <c r="A214" s="18" t="str">
        <f>IFERROR(IF(INDEX(Poles!$A:$F,MATCH('Poles Results'!$E214,Poles!$F:$F,0),1)&gt;0,INDEX(Poles!$A:$F,MATCH('Poles Results'!$E214,Poles!$F:$F,0),1),""),"")</f>
        <v/>
      </c>
      <c r="B214" s="84" t="str">
        <f>IFERROR(IF(INDEX(Poles!$A:$F,MATCH('Poles Results'!$E214,Poles!$F:$F,0),2)&gt;0,INDEX(Poles!$A:$F,MATCH('Poles Results'!$E214,Poles!$F:$F,0),2),""),"")</f>
        <v/>
      </c>
      <c r="C214" s="84" t="str">
        <f>IFERROR(IF(INDEX(Poles!$A:$F,MATCH('Poles Results'!E214,Poles!$F:$F,0),3)&gt;0,INDEX(Poles!$A:$F,MATCH('Poles Results'!E214,Poles!$F:$F,0),3),""),"")</f>
        <v/>
      </c>
      <c r="D214" s="85" t="str">
        <f>IFERROR(IF(AND(SMALL(Poles!F:F,K214)&gt;1000,SMALL(Poles!F:F,K214)&lt;3000),"nt",IF(SMALL(Poles!F:F,K214)&gt;3000,"",SMALL(Poles!F:F,K214))),"")</f>
        <v/>
      </c>
      <c r="E214" s="115" t="str">
        <f>IF(D214="nt",IFERROR(SMALL(Poles!F:F,K214),""),IF(D214&gt;3000,"",IFERROR(SMALL(Poles!F:F,K214),"")))</f>
        <v/>
      </c>
      <c r="G214" s="91" t="str">
        <f t="shared" si="5"/>
        <v/>
      </c>
      <c r="J214" s="121"/>
      <c r="K214" s="24">
        <v>213</v>
      </c>
    </row>
    <row r="215" spans="1:11">
      <c r="A215" s="18" t="str">
        <f>IFERROR(IF(INDEX(Poles!$A:$F,MATCH('Poles Results'!$E215,Poles!$F:$F,0),1)&gt;0,INDEX(Poles!$A:$F,MATCH('Poles Results'!$E215,Poles!$F:$F,0),1),""),"")</f>
        <v/>
      </c>
      <c r="B215" s="84" t="str">
        <f>IFERROR(IF(INDEX(Poles!$A:$F,MATCH('Poles Results'!$E215,Poles!$F:$F,0),2)&gt;0,INDEX(Poles!$A:$F,MATCH('Poles Results'!$E215,Poles!$F:$F,0),2),""),"")</f>
        <v/>
      </c>
      <c r="C215" s="84" t="str">
        <f>IFERROR(IF(INDEX(Poles!$A:$F,MATCH('Poles Results'!E215,Poles!$F:$F,0),3)&gt;0,INDEX(Poles!$A:$F,MATCH('Poles Results'!E215,Poles!$F:$F,0),3),""),"")</f>
        <v/>
      </c>
      <c r="D215" s="85" t="str">
        <f>IFERROR(IF(AND(SMALL(Poles!F:F,K215)&gt;1000,SMALL(Poles!F:F,K215)&lt;3000),"nt",IF(SMALL(Poles!F:F,K215)&gt;3000,"",SMALL(Poles!F:F,K215))),"")</f>
        <v/>
      </c>
      <c r="E215" s="115" t="str">
        <f>IF(D215="nt",IFERROR(SMALL(Poles!F:F,K215),""),IF(D215&gt;3000,"",IFERROR(SMALL(Poles!F:F,K215),"")))</f>
        <v/>
      </c>
      <c r="G215" s="91" t="str">
        <f t="shared" si="5"/>
        <v/>
      </c>
      <c r="J215" s="121"/>
      <c r="K215" s="24">
        <v>214</v>
      </c>
    </row>
    <row r="216" spans="1:11">
      <c r="A216" s="18" t="str">
        <f>IFERROR(IF(INDEX(Poles!$A:$F,MATCH('Poles Results'!$E216,Poles!$F:$F,0),1)&gt;0,INDEX(Poles!$A:$F,MATCH('Poles Results'!$E216,Poles!$F:$F,0),1),""),"")</f>
        <v/>
      </c>
      <c r="B216" s="84" t="str">
        <f>IFERROR(IF(INDEX(Poles!$A:$F,MATCH('Poles Results'!$E216,Poles!$F:$F,0),2)&gt;0,INDEX(Poles!$A:$F,MATCH('Poles Results'!$E216,Poles!$F:$F,0),2),""),"")</f>
        <v/>
      </c>
      <c r="C216" s="84" t="str">
        <f>IFERROR(IF(INDEX(Poles!$A:$F,MATCH('Poles Results'!E216,Poles!$F:$F,0),3)&gt;0,INDEX(Poles!$A:$F,MATCH('Poles Results'!E216,Poles!$F:$F,0),3),""),"")</f>
        <v/>
      </c>
      <c r="D216" s="85" t="str">
        <f>IFERROR(IF(AND(SMALL(Poles!F:F,K216)&gt;1000,SMALL(Poles!F:F,K216)&lt;3000),"nt",IF(SMALL(Poles!F:F,K216)&gt;3000,"",SMALL(Poles!F:F,K216))),"")</f>
        <v/>
      </c>
      <c r="E216" s="115" t="str">
        <f>IF(D216="nt",IFERROR(SMALL(Poles!F:F,K216),""),IF(D216&gt;3000,"",IFERROR(SMALL(Poles!F:F,K216),"")))</f>
        <v/>
      </c>
      <c r="G216" s="91" t="str">
        <f t="shared" si="5"/>
        <v/>
      </c>
      <c r="J216" s="121"/>
      <c r="K216" s="24">
        <v>215</v>
      </c>
    </row>
    <row r="217" spans="1:11">
      <c r="A217" s="18" t="str">
        <f>IFERROR(IF(INDEX(Poles!$A:$F,MATCH('Poles Results'!$E217,Poles!$F:$F,0),1)&gt;0,INDEX(Poles!$A:$F,MATCH('Poles Results'!$E217,Poles!$F:$F,0),1),""),"")</f>
        <v/>
      </c>
      <c r="B217" s="84" t="str">
        <f>IFERROR(IF(INDEX(Poles!$A:$F,MATCH('Poles Results'!$E217,Poles!$F:$F,0),2)&gt;0,INDEX(Poles!$A:$F,MATCH('Poles Results'!$E217,Poles!$F:$F,0),2),""),"")</f>
        <v/>
      </c>
      <c r="C217" s="84" t="str">
        <f>IFERROR(IF(INDEX(Poles!$A:$F,MATCH('Poles Results'!E217,Poles!$F:$F,0),3)&gt;0,INDEX(Poles!$A:$F,MATCH('Poles Results'!E217,Poles!$F:$F,0),3),""),"")</f>
        <v/>
      </c>
      <c r="D217" s="85" t="str">
        <f>IFERROR(IF(AND(SMALL(Poles!F:F,K217)&gt;1000,SMALL(Poles!F:F,K217)&lt;3000),"nt",IF(SMALL(Poles!F:F,K217)&gt;3000,"",SMALL(Poles!F:F,K217))),"")</f>
        <v/>
      </c>
      <c r="E217" s="115" t="str">
        <f>IF(D217="nt",IFERROR(SMALL(Poles!F:F,K217),""),IF(D217&gt;3000,"",IFERROR(SMALL(Poles!F:F,K217),"")))</f>
        <v/>
      </c>
      <c r="G217" s="91" t="str">
        <f t="shared" si="5"/>
        <v/>
      </c>
      <c r="J217" s="121"/>
      <c r="K217" s="24">
        <v>216</v>
      </c>
    </row>
    <row r="218" spans="1:11">
      <c r="A218" s="18" t="str">
        <f>IFERROR(IF(INDEX(Poles!$A:$F,MATCH('Poles Results'!$E218,Poles!$F:$F,0),1)&gt;0,INDEX(Poles!$A:$F,MATCH('Poles Results'!$E218,Poles!$F:$F,0),1),""),"")</f>
        <v/>
      </c>
      <c r="B218" s="84" t="str">
        <f>IFERROR(IF(INDEX(Poles!$A:$F,MATCH('Poles Results'!$E218,Poles!$F:$F,0),2)&gt;0,INDEX(Poles!$A:$F,MATCH('Poles Results'!$E218,Poles!$F:$F,0),2),""),"")</f>
        <v/>
      </c>
      <c r="C218" s="84" t="str">
        <f>IFERROR(IF(INDEX(Poles!$A:$F,MATCH('Poles Results'!E218,Poles!$F:$F,0),3)&gt;0,INDEX(Poles!$A:$F,MATCH('Poles Results'!E218,Poles!$F:$F,0),3),""),"")</f>
        <v/>
      </c>
      <c r="D218" s="85" t="str">
        <f>IFERROR(IF(AND(SMALL(Poles!F:F,K218)&gt;1000,SMALL(Poles!F:F,K218)&lt;3000),"nt",IF(SMALL(Poles!F:F,K218)&gt;3000,"",SMALL(Poles!F:F,K218))),"")</f>
        <v/>
      </c>
      <c r="E218" s="115" t="str">
        <f>IF(D218="nt",IFERROR(SMALL(Poles!F:F,K218),""),IF(D218&gt;3000,"",IFERROR(SMALL(Poles!F:F,K218),"")))</f>
        <v/>
      </c>
      <c r="G218" s="91" t="str">
        <f t="shared" si="5"/>
        <v/>
      </c>
      <c r="J218" s="121"/>
      <c r="K218" s="24">
        <v>217</v>
      </c>
    </row>
    <row r="219" spans="1:11">
      <c r="A219" s="18" t="str">
        <f>IFERROR(IF(INDEX(Poles!$A:$F,MATCH('Poles Results'!$E219,Poles!$F:$F,0),1)&gt;0,INDEX(Poles!$A:$F,MATCH('Poles Results'!$E219,Poles!$F:$F,0),1),""),"")</f>
        <v/>
      </c>
      <c r="B219" s="84" t="str">
        <f>IFERROR(IF(INDEX(Poles!$A:$F,MATCH('Poles Results'!$E219,Poles!$F:$F,0),2)&gt;0,INDEX(Poles!$A:$F,MATCH('Poles Results'!$E219,Poles!$F:$F,0),2),""),"")</f>
        <v/>
      </c>
      <c r="C219" s="84" t="str">
        <f>IFERROR(IF(INDEX(Poles!$A:$F,MATCH('Poles Results'!E219,Poles!$F:$F,0),3)&gt;0,INDEX(Poles!$A:$F,MATCH('Poles Results'!E219,Poles!$F:$F,0),3),""),"")</f>
        <v/>
      </c>
      <c r="D219" s="85" t="str">
        <f>IFERROR(IF(AND(SMALL(Poles!F:F,K219)&gt;1000,SMALL(Poles!F:F,K219)&lt;3000),"nt",IF(SMALL(Poles!F:F,K219)&gt;3000,"",SMALL(Poles!F:F,K219))),"")</f>
        <v/>
      </c>
      <c r="E219" s="115" t="str">
        <f>IF(D219="nt",IFERROR(SMALL(Poles!F:F,K219),""),IF(D219&gt;3000,"",IFERROR(SMALL(Poles!F:F,K219),"")))</f>
        <v/>
      </c>
      <c r="G219" s="91" t="str">
        <f t="shared" si="5"/>
        <v/>
      </c>
      <c r="J219" s="121"/>
      <c r="K219" s="24">
        <v>218</v>
      </c>
    </row>
    <row r="220" spans="1:11">
      <c r="A220" s="18" t="str">
        <f>IFERROR(IF(INDEX(Poles!$A:$F,MATCH('Poles Results'!$E220,Poles!$F:$F,0),1)&gt;0,INDEX(Poles!$A:$F,MATCH('Poles Results'!$E220,Poles!$F:$F,0),1),""),"")</f>
        <v/>
      </c>
      <c r="B220" s="84" t="str">
        <f>IFERROR(IF(INDEX(Poles!$A:$F,MATCH('Poles Results'!$E220,Poles!$F:$F,0),2)&gt;0,INDEX(Poles!$A:$F,MATCH('Poles Results'!$E220,Poles!$F:$F,0),2),""),"")</f>
        <v/>
      </c>
      <c r="C220" s="84" t="str">
        <f>IFERROR(IF(INDEX(Poles!$A:$F,MATCH('Poles Results'!E220,Poles!$F:$F,0),3)&gt;0,INDEX(Poles!$A:$F,MATCH('Poles Results'!E220,Poles!$F:$F,0),3),""),"")</f>
        <v/>
      </c>
      <c r="D220" s="85" t="str">
        <f>IFERROR(IF(AND(SMALL(Poles!F:F,K220)&gt;1000,SMALL(Poles!F:F,K220)&lt;3000),"nt",IF(SMALL(Poles!F:F,K220)&gt;3000,"",SMALL(Poles!F:F,K220))),"")</f>
        <v/>
      </c>
      <c r="E220" s="115" t="str">
        <f>IF(D220="nt",IFERROR(SMALL(Poles!F:F,K220),""),IF(D220&gt;3000,"",IFERROR(SMALL(Poles!F:F,K220),"")))</f>
        <v/>
      </c>
      <c r="G220" s="91" t="str">
        <f t="shared" si="5"/>
        <v/>
      </c>
      <c r="J220" s="121"/>
      <c r="K220" s="24">
        <v>219</v>
      </c>
    </row>
    <row r="221" spans="1:11">
      <c r="A221" s="18" t="str">
        <f>IFERROR(IF(INDEX(Poles!$A:$F,MATCH('Poles Results'!$E221,Poles!$F:$F,0),1)&gt;0,INDEX(Poles!$A:$F,MATCH('Poles Results'!$E221,Poles!$F:$F,0),1),""),"")</f>
        <v/>
      </c>
      <c r="B221" s="84" t="str">
        <f>IFERROR(IF(INDEX(Poles!$A:$F,MATCH('Poles Results'!$E221,Poles!$F:$F,0),2)&gt;0,INDEX(Poles!$A:$F,MATCH('Poles Results'!$E221,Poles!$F:$F,0),2),""),"")</f>
        <v/>
      </c>
      <c r="C221" s="84" t="str">
        <f>IFERROR(IF(INDEX(Poles!$A:$F,MATCH('Poles Results'!E221,Poles!$F:$F,0),3)&gt;0,INDEX(Poles!$A:$F,MATCH('Poles Results'!E221,Poles!$F:$F,0),3),""),"")</f>
        <v/>
      </c>
      <c r="D221" s="85" t="str">
        <f>IFERROR(IF(AND(SMALL(Poles!F:F,K221)&gt;1000,SMALL(Poles!F:F,K221)&lt;3000),"nt",IF(SMALL(Poles!F:F,K221)&gt;3000,"",SMALL(Poles!F:F,K221))),"")</f>
        <v/>
      </c>
      <c r="E221" s="115" t="str">
        <f>IF(D221="nt",IFERROR(SMALL(Poles!F:F,K221),""),IF(D221&gt;3000,"",IFERROR(SMALL(Poles!F:F,K221),"")))</f>
        <v/>
      </c>
      <c r="G221" s="91" t="str">
        <f t="shared" si="5"/>
        <v/>
      </c>
      <c r="J221" s="121"/>
      <c r="K221" s="24">
        <v>220</v>
      </c>
    </row>
    <row r="222" spans="1:11">
      <c r="A222" s="18" t="str">
        <f>IFERROR(IF(INDEX(Poles!$A:$F,MATCH('Poles Results'!$E222,Poles!$F:$F,0),1)&gt;0,INDEX(Poles!$A:$F,MATCH('Poles Results'!$E222,Poles!$F:$F,0),1),""),"")</f>
        <v/>
      </c>
      <c r="B222" s="84" t="str">
        <f>IFERROR(IF(INDEX(Poles!$A:$F,MATCH('Poles Results'!$E222,Poles!$F:$F,0),2)&gt;0,INDEX(Poles!$A:$F,MATCH('Poles Results'!$E222,Poles!$F:$F,0),2),""),"")</f>
        <v/>
      </c>
      <c r="C222" s="84" t="str">
        <f>IFERROR(IF(INDEX(Poles!$A:$F,MATCH('Poles Results'!E222,Poles!$F:$F,0),3)&gt;0,INDEX(Poles!$A:$F,MATCH('Poles Results'!E222,Poles!$F:$F,0),3),""),"")</f>
        <v/>
      </c>
      <c r="D222" s="85" t="str">
        <f>IFERROR(IF(AND(SMALL(Poles!F:F,K222)&gt;1000,SMALL(Poles!F:F,K222)&lt;3000),"nt",IF(SMALL(Poles!F:F,K222)&gt;3000,"",SMALL(Poles!F:F,K222))),"")</f>
        <v/>
      </c>
      <c r="E222" s="115" t="str">
        <f>IF(D222="nt",IFERROR(SMALL(Poles!F:F,K222),""),IF(D222&gt;3000,"",IFERROR(SMALL(Poles!F:F,K222),"")))</f>
        <v/>
      </c>
      <c r="G222" s="91" t="str">
        <f t="shared" si="5"/>
        <v/>
      </c>
      <c r="J222" s="121"/>
      <c r="K222" s="24">
        <v>221</v>
      </c>
    </row>
    <row r="223" spans="1:11">
      <c r="A223" s="18" t="str">
        <f>IFERROR(IF(INDEX(Poles!$A:$F,MATCH('Poles Results'!$E223,Poles!$F:$F,0),1)&gt;0,INDEX(Poles!$A:$F,MATCH('Poles Results'!$E223,Poles!$F:$F,0),1),""),"")</f>
        <v/>
      </c>
      <c r="B223" s="84" t="str">
        <f>IFERROR(IF(INDEX(Poles!$A:$F,MATCH('Poles Results'!$E223,Poles!$F:$F,0),2)&gt;0,INDEX(Poles!$A:$F,MATCH('Poles Results'!$E223,Poles!$F:$F,0),2),""),"")</f>
        <v/>
      </c>
      <c r="C223" s="84" t="str">
        <f>IFERROR(IF(INDEX(Poles!$A:$F,MATCH('Poles Results'!E223,Poles!$F:$F,0),3)&gt;0,INDEX(Poles!$A:$F,MATCH('Poles Results'!E223,Poles!$F:$F,0),3),""),"")</f>
        <v/>
      </c>
      <c r="D223" s="85" t="str">
        <f>IFERROR(IF(AND(SMALL(Poles!F:F,K223)&gt;1000,SMALL(Poles!F:F,K223)&lt;3000),"nt",IF(SMALL(Poles!F:F,K223)&gt;3000,"",SMALL(Poles!F:F,K223))),"")</f>
        <v/>
      </c>
      <c r="E223" s="115" t="str">
        <f>IF(D223="nt",IFERROR(SMALL(Poles!F:F,K223),""),IF(D223&gt;3000,"",IFERROR(SMALL(Poles!F:F,K223),"")))</f>
        <v/>
      </c>
      <c r="G223" s="91" t="str">
        <f t="shared" si="5"/>
        <v/>
      </c>
      <c r="J223" s="121"/>
      <c r="K223" s="24">
        <v>222</v>
      </c>
    </row>
    <row r="224" spans="1:11">
      <c r="A224" s="18" t="str">
        <f>IFERROR(IF(INDEX(Poles!$A:$F,MATCH('Poles Results'!$E224,Poles!$F:$F,0),1)&gt;0,INDEX(Poles!$A:$F,MATCH('Poles Results'!$E224,Poles!$F:$F,0),1),""),"")</f>
        <v/>
      </c>
      <c r="B224" s="84" t="str">
        <f>IFERROR(IF(INDEX(Poles!$A:$F,MATCH('Poles Results'!$E224,Poles!$F:$F,0),2)&gt;0,INDEX(Poles!$A:$F,MATCH('Poles Results'!$E224,Poles!$F:$F,0),2),""),"")</f>
        <v/>
      </c>
      <c r="C224" s="84" t="str">
        <f>IFERROR(IF(INDEX(Poles!$A:$F,MATCH('Poles Results'!E224,Poles!$F:$F,0),3)&gt;0,INDEX(Poles!$A:$F,MATCH('Poles Results'!E224,Poles!$F:$F,0),3),""),"")</f>
        <v/>
      </c>
      <c r="D224" s="85" t="str">
        <f>IFERROR(IF(AND(SMALL(Poles!F:F,K224)&gt;1000,SMALL(Poles!F:F,K224)&lt;3000),"nt",IF(SMALL(Poles!F:F,K224)&gt;3000,"",SMALL(Poles!F:F,K224))),"")</f>
        <v/>
      </c>
      <c r="E224" s="115" t="str">
        <f>IF(D224="nt",IFERROR(SMALL(Poles!F:F,K224),""),IF(D224&gt;3000,"",IFERROR(SMALL(Poles!F:F,K224),"")))</f>
        <v/>
      </c>
      <c r="G224" s="91" t="str">
        <f t="shared" si="5"/>
        <v/>
      </c>
      <c r="J224" s="121"/>
      <c r="K224" s="24">
        <v>223</v>
      </c>
    </row>
    <row r="225" spans="1:11">
      <c r="A225" s="18" t="str">
        <f>IFERROR(IF(INDEX(Poles!$A:$F,MATCH('Poles Results'!$E225,Poles!$F:$F,0),1)&gt;0,INDEX(Poles!$A:$F,MATCH('Poles Results'!$E225,Poles!$F:$F,0),1),""),"")</f>
        <v/>
      </c>
      <c r="B225" s="84" t="str">
        <f>IFERROR(IF(INDEX(Poles!$A:$F,MATCH('Poles Results'!$E225,Poles!$F:$F,0),2)&gt;0,INDEX(Poles!$A:$F,MATCH('Poles Results'!$E225,Poles!$F:$F,0),2),""),"")</f>
        <v/>
      </c>
      <c r="C225" s="84" t="str">
        <f>IFERROR(IF(INDEX(Poles!$A:$F,MATCH('Poles Results'!E225,Poles!$F:$F,0),3)&gt;0,INDEX(Poles!$A:$F,MATCH('Poles Results'!E225,Poles!$F:$F,0),3),""),"")</f>
        <v/>
      </c>
      <c r="D225" s="85" t="str">
        <f>IFERROR(IF(AND(SMALL(Poles!F:F,K225)&gt;1000,SMALL(Poles!F:F,K225)&lt;3000),"nt",IF(SMALL(Poles!F:F,K225)&gt;3000,"",SMALL(Poles!F:F,K225))),"")</f>
        <v/>
      </c>
      <c r="E225" s="115" t="str">
        <f>IF(D225="nt",IFERROR(SMALL(Poles!F:F,K225),""),IF(D225&gt;3000,"",IFERROR(SMALL(Poles!F:F,K225),"")))</f>
        <v/>
      </c>
      <c r="G225" s="91" t="str">
        <f t="shared" si="5"/>
        <v/>
      </c>
      <c r="J225" s="121"/>
      <c r="K225" s="24">
        <v>224</v>
      </c>
    </row>
    <row r="226" spans="1:11">
      <c r="A226" s="18" t="str">
        <f>IFERROR(IF(INDEX(Poles!$A:$F,MATCH('Poles Results'!$E226,Poles!$F:$F,0),1)&gt;0,INDEX(Poles!$A:$F,MATCH('Poles Results'!$E226,Poles!$F:$F,0),1),""),"")</f>
        <v/>
      </c>
      <c r="B226" s="84" t="str">
        <f>IFERROR(IF(INDEX(Poles!$A:$F,MATCH('Poles Results'!$E226,Poles!$F:$F,0),2)&gt;0,INDEX(Poles!$A:$F,MATCH('Poles Results'!$E226,Poles!$F:$F,0),2),""),"")</f>
        <v/>
      </c>
      <c r="C226" s="84" t="str">
        <f>IFERROR(IF(INDEX(Poles!$A:$F,MATCH('Poles Results'!E226,Poles!$F:$F,0),3)&gt;0,INDEX(Poles!$A:$F,MATCH('Poles Results'!E226,Poles!$F:$F,0),3),""),"")</f>
        <v/>
      </c>
      <c r="D226" s="85" t="str">
        <f>IFERROR(IF(AND(SMALL(Poles!F:F,K226)&gt;1000,SMALL(Poles!F:F,K226)&lt;3000),"nt",IF(SMALL(Poles!F:F,K226)&gt;3000,"",SMALL(Poles!F:F,K226))),"")</f>
        <v/>
      </c>
      <c r="E226" s="115" t="str">
        <f>IF(D226="nt",IFERROR(SMALL(Poles!F:F,K226),""),IF(D226&gt;3000,"",IFERROR(SMALL(Poles!F:F,K226),"")))</f>
        <v/>
      </c>
      <c r="G226" s="91" t="str">
        <f t="shared" si="5"/>
        <v/>
      </c>
      <c r="J226" s="121"/>
      <c r="K226" s="24">
        <v>225</v>
      </c>
    </row>
    <row r="227" spans="1:11">
      <c r="A227" s="18" t="str">
        <f>IFERROR(IF(INDEX(Poles!$A:$F,MATCH('Poles Results'!$E227,Poles!$F:$F,0),1)&gt;0,INDEX(Poles!$A:$F,MATCH('Poles Results'!$E227,Poles!$F:$F,0),1),""),"")</f>
        <v/>
      </c>
      <c r="B227" s="84" t="str">
        <f>IFERROR(IF(INDEX(Poles!$A:$F,MATCH('Poles Results'!$E227,Poles!$F:$F,0),2)&gt;0,INDEX(Poles!$A:$F,MATCH('Poles Results'!$E227,Poles!$F:$F,0),2),""),"")</f>
        <v/>
      </c>
      <c r="C227" s="84" t="str">
        <f>IFERROR(IF(INDEX(Poles!$A:$F,MATCH('Poles Results'!E227,Poles!$F:$F,0),3)&gt;0,INDEX(Poles!$A:$F,MATCH('Poles Results'!E227,Poles!$F:$F,0),3),""),"")</f>
        <v/>
      </c>
      <c r="D227" s="85" t="str">
        <f>IFERROR(IF(AND(SMALL(Poles!F:F,K227)&gt;1000,SMALL(Poles!F:F,K227)&lt;3000),"nt",IF(SMALL(Poles!F:F,K227)&gt;3000,"",SMALL(Poles!F:F,K227))),"")</f>
        <v/>
      </c>
      <c r="E227" s="115" t="str">
        <f>IF(D227="nt",IFERROR(SMALL(Poles!F:F,K227),""),IF(D227&gt;3000,"",IFERROR(SMALL(Poles!F:F,K227),"")))</f>
        <v/>
      </c>
      <c r="G227" s="91" t="str">
        <f t="shared" si="5"/>
        <v/>
      </c>
      <c r="J227" s="121"/>
      <c r="K227" s="24">
        <v>226</v>
      </c>
    </row>
    <row r="228" spans="1:11">
      <c r="A228" s="18" t="str">
        <f>IFERROR(IF(INDEX(Poles!$A:$F,MATCH('Poles Results'!$E228,Poles!$F:$F,0),1)&gt;0,INDEX(Poles!$A:$F,MATCH('Poles Results'!$E228,Poles!$F:$F,0),1),""),"")</f>
        <v/>
      </c>
      <c r="B228" s="84" t="str">
        <f>IFERROR(IF(INDEX(Poles!$A:$F,MATCH('Poles Results'!$E228,Poles!$F:$F,0),2)&gt;0,INDEX(Poles!$A:$F,MATCH('Poles Results'!$E228,Poles!$F:$F,0),2),""),"")</f>
        <v/>
      </c>
      <c r="C228" s="84" t="str">
        <f>IFERROR(IF(INDEX(Poles!$A:$F,MATCH('Poles Results'!E228,Poles!$F:$F,0),3)&gt;0,INDEX(Poles!$A:$F,MATCH('Poles Results'!E228,Poles!$F:$F,0),3),""),"")</f>
        <v/>
      </c>
      <c r="D228" s="85" t="str">
        <f>IFERROR(IF(AND(SMALL(Poles!F:F,K228)&gt;1000,SMALL(Poles!F:F,K228)&lt;3000),"nt",IF(SMALL(Poles!F:F,K228)&gt;3000,"",SMALL(Poles!F:F,K228))),"")</f>
        <v/>
      </c>
      <c r="E228" s="115" t="str">
        <f>IF(D228="nt",IFERROR(SMALL(Poles!F:F,K228),""),IF(D228&gt;3000,"",IFERROR(SMALL(Poles!F:F,K228),"")))</f>
        <v/>
      </c>
      <c r="G228" s="91" t="str">
        <f t="shared" si="5"/>
        <v/>
      </c>
      <c r="J228" s="121"/>
      <c r="K228" s="24">
        <v>227</v>
      </c>
    </row>
    <row r="229" spans="1:11">
      <c r="A229" s="18" t="str">
        <f>IFERROR(IF(INDEX(Poles!$A:$F,MATCH('Poles Results'!$E229,Poles!$F:$F,0),1)&gt;0,INDEX(Poles!$A:$F,MATCH('Poles Results'!$E229,Poles!$F:$F,0),1),""),"")</f>
        <v/>
      </c>
      <c r="B229" s="84" t="str">
        <f>IFERROR(IF(INDEX(Poles!$A:$F,MATCH('Poles Results'!$E229,Poles!$F:$F,0),2)&gt;0,INDEX(Poles!$A:$F,MATCH('Poles Results'!$E229,Poles!$F:$F,0),2),""),"")</f>
        <v/>
      </c>
      <c r="C229" s="84" t="str">
        <f>IFERROR(IF(INDEX(Poles!$A:$F,MATCH('Poles Results'!E229,Poles!$F:$F,0),3)&gt;0,INDEX(Poles!$A:$F,MATCH('Poles Results'!E229,Poles!$F:$F,0),3),""),"")</f>
        <v/>
      </c>
      <c r="D229" s="85" t="str">
        <f>IFERROR(IF(AND(SMALL(Poles!F:F,K229)&gt;1000,SMALL(Poles!F:F,K229)&lt;3000),"nt",IF(SMALL(Poles!F:F,K229)&gt;3000,"",SMALL(Poles!F:F,K229))),"")</f>
        <v/>
      </c>
      <c r="E229" s="115" t="str">
        <f>IF(D229="nt",IFERROR(SMALL(Poles!F:F,K229),""),IF(D229&gt;3000,"",IFERROR(SMALL(Poles!F:F,K229),"")))</f>
        <v/>
      </c>
      <c r="G229" s="91" t="str">
        <f t="shared" si="5"/>
        <v/>
      </c>
      <c r="J229" s="121"/>
      <c r="K229" s="24">
        <v>228</v>
      </c>
    </row>
    <row r="230" spans="1:11">
      <c r="A230" s="18" t="str">
        <f>IFERROR(IF(INDEX(Poles!$A:$F,MATCH('Poles Results'!$E230,Poles!$F:$F,0),1)&gt;0,INDEX(Poles!$A:$F,MATCH('Poles Results'!$E230,Poles!$F:$F,0),1),""),"")</f>
        <v/>
      </c>
      <c r="B230" s="84" t="str">
        <f>IFERROR(IF(INDEX(Poles!$A:$F,MATCH('Poles Results'!$E230,Poles!$F:$F,0),2)&gt;0,INDEX(Poles!$A:$F,MATCH('Poles Results'!$E230,Poles!$F:$F,0),2),""),"")</f>
        <v/>
      </c>
      <c r="C230" s="84" t="str">
        <f>IFERROR(IF(INDEX(Poles!$A:$F,MATCH('Poles Results'!E230,Poles!$F:$F,0),3)&gt;0,INDEX(Poles!$A:$F,MATCH('Poles Results'!E230,Poles!$F:$F,0),3),""),"")</f>
        <v/>
      </c>
      <c r="D230" s="85" t="str">
        <f>IFERROR(IF(AND(SMALL(Poles!F:F,K230)&gt;1000,SMALL(Poles!F:F,K230)&lt;3000),"nt",IF(SMALL(Poles!F:F,K230)&gt;3000,"",SMALL(Poles!F:F,K230))),"")</f>
        <v/>
      </c>
      <c r="E230" s="115" t="str">
        <f>IF(D230="nt",IFERROR(SMALL(Poles!F:F,K230),""),IF(D230&gt;3000,"",IFERROR(SMALL(Poles!F:F,K230),"")))</f>
        <v/>
      </c>
      <c r="G230" s="91" t="str">
        <f t="shared" si="5"/>
        <v/>
      </c>
      <c r="J230" s="121"/>
      <c r="K230" s="24">
        <v>229</v>
      </c>
    </row>
    <row r="231" spans="1:11">
      <c r="A231" s="18" t="str">
        <f>IFERROR(IF(INDEX(Poles!$A:$F,MATCH('Poles Results'!$E231,Poles!$F:$F,0),1)&gt;0,INDEX(Poles!$A:$F,MATCH('Poles Results'!$E231,Poles!$F:$F,0),1),""),"")</f>
        <v/>
      </c>
      <c r="B231" s="84" t="str">
        <f>IFERROR(IF(INDEX(Poles!$A:$F,MATCH('Poles Results'!$E231,Poles!$F:$F,0),2)&gt;0,INDEX(Poles!$A:$F,MATCH('Poles Results'!$E231,Poles!$F:$F,0),2),""),"")</f>
        <v/>
      </c>
      <c r="C231" s="84" t="str">
        <f>IFERROR(IF(INDEX(Poles!$A:$F,MATCH('Poles Results'!E231,Poles!$F:$F,0),3)&gt;0,INDEX(Poles!$A:$F,MATCH('Poles Results'!E231,Poles!$F:$F,0),3),""),"")</f>
        <v/>
      </c>
      <c r="D231" s="85" t="str">
        <f>IFERROR(IF(AND(SMALL(Poles!F:F,K231)&gt;1000,SMALL(Poles!F:F,K231)&lt;3000),"nt",IF(SMALL(Poles!F:F,K231)&gt;3000,"",SMALL(Poles!F:F,K231))),"")</f>
        <v/>
      </c>
      <c r="E231" s="115" t="str">
        <f>IF(D231="nt",IFERROR(SMALL(Poles!F:F,K231),""),IF(D231&gt;3000,"",IFERROR(SMALL(Poles!F:F,K231),"")))</f>
        <v/>
      </c>
      <c r="G231" s="91" t="str">
        <f t="shared" si="5"/>
        <v/>
      </c>
      <c r="J231" s="121"/>
      <c r="K231" s="24">
        <v>230</v>
      </c>
    </row>
    <row r="232" spans="1:11">
      <c r="A232" s="18" t="str">
        <f>IFERROR(IF(INDEX(Poles!$A:$F,MATCH('Poles Results'!$E232,Poles!$F:$F,0),1)&gt;0,INDEX(Poles!$A:$F,MATCH('Poles Results'!$E232,Poles!$F:$F,0),1),""),"")</f>
        <v/>
      </c>
      <c r="B232" s="84" t="str">
        <f>IFERROR(IF(INDEX(Poles!$A:$F,MATCH('Poles Results'!$E232,Poles!$F:$F,0),2)&gt;0,INDEX(Poles!$A:$F,MATCH('Poles Results'!$E232,Poles!$F:$F,0),2),""),"")</f>
        <v/>
      </c>
      <c r="C232" s="84" t="str">
        <f>IFERROR(IF(INDEX(Poles!$A:$F,MATCH('Poles Results'!E232,Poles!$F:$F,0),3)&gt;0,INDEX(Poles!$A:$F,MATCH('Poles Results'!E232,Poles!$F:$F,0),3),""),"")</f>
        <v/>
      </c>
      <c r="D232" s="85" t="str">
        <f>IFERROR(IF(AND(SMALL(Poles!F:F,K232)&gt;1000,SMALL(Poles!F:F,K232)&lt;3000),"nt",IF(SMALL(Poles!F:F,K232)&gt;3000,"",SMALL(Poles!F:F,K232))),"")</f>
        <v/>
      </c>
      <c r="E232" s="115" t="str">
        <f>IF(D232="nt",IFERROR(SMALL(Poles!F:F,K232),""),IF(D232&gt;3000,"",IFERROR(SMALL(Poles!F:F,K232),"")))</f>
        <v/>
      </c>
      <c r="G232" s="91" t="str">
        <f t="shared" si="5"/>
        <v/>
      </c>
      <c r="J232" s="121"/>
      <c r="K232" s="24">
        <v>231</v>
      </c>
    </row>
    <row r="233" spans="1:11">
      <c r="A233" s="18" t="str">
        <f>IFERROR(IF(INDEX(Poles!$A:$F,MATCH('Poles Results'!$E233,Poles!$F:$F,0),1)&gt;0,INDEX(Poles!$A:$F,MATCH('Poles Results'!$E233,Poles!$F:$F,0),1),""),"")</f>
        <v/>
      </c>
      <c r="B233" s="84" t="str">
        <f>IFERROR(IF(INDEX(Poles!$A:$F,MATCH('Poles Results'!$E233,Poles!$F:$F,0),2)&gt;0,INDEX(Poles!$A:$F,MATCH('Poles Results'!$E233,Poles!$F:$F,0),2),""),"")</f>
        <v/>
      </c>
      <c r="C233" s="84" t="str">
        <f>IFERROR(IF(INDEX(Poles!$A:$F,MATCH('Poles Results'!E233,Poles!$F:$F,0),3)&gt;0,INDEX(Poles!$A:$F,MATCH('Poles Results'!E233,Poles!$F:$F,0),3),""),"")</f>
        <v/>
      </c>
      <c r="D233" s="85" t="str">
        <f>IFERROR(IF(AND(SMALL(Poles!F:F,K233)&gt;1000,SMALL(Poles!F:F,K233)&lt;3000),"nt",IF(SMALL(Poles!F:F,K233)&gt;3000,"",SMALL(Poles!F:F,K233))),"")</f>
        <v/>
      </c>
      <c r="E233" s="115" t="str">
        <f>IF(D233="nt",IFERROR(SMALL(Poles!F:F,K233),""),IF(D233&gt;3000,"",IFERROR(SMALL(Poles!F:F,K233),"")))</f>
        <v/>
      </c>
      <c r="G233" s="91" t="str">
        <f t="shared" si="5"/>
        <v/>
      </c>
      <c r="J233" s="121"/>
      <c r="K233" s="24">
        <v>232</v>
      </c>
    </row>
    <row r="234" spans="1:11">
      <c r="A234" s="18" t="str">
        <f>IFERROR(IF(INDEX(Poles!$A:$F,MATCH('Poles Results'!$E234,Poles!$F:$F,0),1)&gt;0,INDEX(Poles!$A:$F,MATCH('Poles Results'!$E234,Poles!$F:$F,0),1),""),"")</f>
        <v/>
      </c>
      <c r="B234" s="84" t="str">
        <f>IFERROR(IF(INDEX(Poles!$A:$F,MATCH('Poles Results'!$E234,Poles!$F:$F,0),2)&gt;0,INDEX(Poles!$A:$F,MATCH('Poles Results'!$E234,Poles!$F:$F,0),2),""),"")</f>
        <v/>
      </c>
      <c r="C234" s="84" t="str">
        <f>IFERROR(IF(INDEX(Poles!$A:$F,MATCH('Poles Results'!E234,Poles!$F:$F,0),3)&gt;0,INDEX(Poles!$A:$F,MATCH('Poles Results'!E234,Poles!$F:$F,0),3),""),"")</f>
        <v/>
      </c>
      <c r="D234" s="85" t="str">
        <f>IFERROR(IF(AND(SMALL(Poles!F:F,K234)&gt;1000,SMALL(Poles!F:F,K234)&lt;3000),"nt",IF(SMALL(Poles!F:F,K234)&gt;3000,"",SMALL(Poles!F:F,K234))),"")</f>
        <v/>
      </c>
      <c r="E234" s="115" t="str">
        <f>IF(D234="nt",IFERROR(SMALL(Poles!F:F,K234),""),IF(D234&gt;3000,"",IFERROR(SMALL(Poles!F:F,K234),"")))</f>
        <v/>
      </c>
      <c r="G234" s="91" t="str">
        <f t="shared" si="5"/>
        <v/>
      </c>
      <c r="J234" s="121"/>
      <c r="K234" s="24">
        <v>233</v>
      </c>
    </row>
    <row r="235" spans="1:11">
      <c r="A235" s="18" t="str">
        <f>IFERROR(IF(INDEX(Poles!$A:$F,MATCH('Poles Results'!$E235,Poles!$F:$F,0),1)&gt;0,INDEX(Poles!$A:$F,MATCH('Poles Results'!$E235,Poles!$F:$F,0),1),""),"")</f>
        <v/>
      </c>
      <c r="B235" s="84" t="str">
        <f>IFERROR(IF(INDEX(Poles!$A:$F,MATCH('Poles Results'!$E235,Poles!$F:$F,0),2)&gt;0,INDEX(Poles!$A:$F,MATCH('Poles Results'!$E235,Poles!$F:$F,0),2),""),"")</f>
        <v/>
      </c>
      <c r="C235" s="84" t="str">
        <f>IFERROR(IF(INDEX(Poles!$A:$F,MATCH('Poles Results'!E235,Poles!$F:$F,0),3)&gt;0,INDEX(Poles!$A:$F,MATCH('Poles Results'!E235,Poles!$F:$F,0),3),""),"")</f>
        <v/>
      </c>
      <c r="D235" s="85" t="str">
        <f>IFERROR(IF(AND(SMALL(Poles!F:F,K235)&gt;1000,SMALL(Poles!F:F,K235)&lt;3000),"nt",IF(SMALL(Poles!F:F,K235)&gt;3000,"",SMALL(Poles!F:F,K235))),"")</f>
        <v/>
      </c>
      <c r="E235" s="115" t="str">
        <f>IF(D235="nt",IFERROR(SMALL(Poles!F:F,K235),""),IF(D235&gt;3000,"",IFERROR(SMALL(Poles!F:F,K235),"")))</f>
        <v/>
      </c>
      <c r="G235" s="91" t="str">
        <f t="shared" si="5"/>
        <v/>
      </c>
      <c r="J235" s="121"/>
      <c r="K235" s="24">
        <v>234</v>
      </c>
    </row>
    <row r="236" spans="1:11">
      <c r="A236" s="18" t="str">
        <f>IFERROR(IF(INDEX(Poles!$A:$F,MATCH('Poles Results'!$E236,Poles!$F:$F,0),1)&gt;0,INDEX(Poles!$A:$F,MATCH('Poles Results'!$E236,Poles!$F:$F,0),1),""),"")</f>
        <v/>
      </c>
      <c r="B236" s="84" t="str">
        <f>IFERROR(IF(INDEX(Poles!$A:$F,MATCH('Poles Results'!$E236,Poles!$F:$F,0),2)&gt;0,INDEX(Poles!$A:$F,MATCH('Poles Results'!$E236,Poles!$F:$F,0),2),""),"")</f>
        <v/>
      </c>
      <c r="C236" s="84" t="str">
        <f>IFERROR(IF(INDEX(Poles!$A:$F,MATCH('Poles Results'!E236,Poles!$F:$F,0),3)&gt;0,INDEX(Poles!$A:$F,MATCH('Poles Results'!E236,Poles!$F:$F,0),3),""),"")</f>
        <v/>
      </c>
      <c r="D236" s="85" t="str">
        <f>IFERROR(IF(AND(SMALL(Poles!F:F,K236)&gt;1000,SMALL(Poles!F:F,K236)&lt;3000),"nt",IF(SMALL(Poles!F:F,K236)&gt;3000,"",SMALL(Poles!F:F,K236))),"")</f>
        <v/>
      </c>
      <c r="E236" s="115" t="str">
        <f>IF(D236="nt",IFERROR(SMALL(Poles!F:F,K236),""),IF(D236&gt;3000,"",IFERROR(SMALL(Poles!F:F,K236),"")))</f>
        <v/>
      </c>
      <c r="G236" s="91" t="str">
        <f t="shared" si="5"/>
        <v/>
      </c>
      <c r="J236" s="121"/>
      <c r="K236" s="24">
        <v>235</v>
      </c>
    </row>
    <row r="237" spans="1:11">
      <c r="A237" s="18" t="str">
        <f>IFERROR(IF(INDEX(Poles!$A:$F,MATCH('Poles Results'!$E237,Poles!$F:$F,0),1)&gt;0,INDEX(Poles!$A:$F,MATCH('Poles Results'!$E237,Poles!$F:$F,0),1),""),"")</f>
        <v/>
      </c>
      <c r="B237" s="84" t="str">
        <f>IFERROR(IF(INDEX(Poles!$A:$F,MATCH('Poles Results'!$E237,Poles!$F:$F,0),2)&gt;0,INDEX(Poles!$A:$F,MATCH('Poles Results'!$E237,Poles!$F:$F,0),2),""),"")</f>
        <v/>
      </c>
      <c r="C237" s="84" t="str">
        <f>IFERROR(IF(INDEX(Poles!$A:$F,MATCH('Poles Results'!E237,Poles!$F:$F,0),3)&gt;0,INDEX(Poles!$A:$F,MATCH('Poles Results'!E237,Poles!$F:$F,0),3),""),"")</f>
        <v/>
      </c>
      <c r="D237" s="85" t="str">
        <f>IFERROR(IF(AND(SMALL(Poles!F:F,K237)&gt;1000,SMALL(Poles!F:F,K237)&lt;3000),"nt",IF(SMALL(Poles!F:F,K237)&gt;3000,"",SMALL(Poles!F:F,K237))),"")</f>
        <v/>
      </c>
      <c r="E237" s="115" t="str">
        <f>IF(D237="nt",IFERROR(SMALL(Poles!F:F,K237),""),IF(D237&gt;3000,"",IFERROR(SMALL(Poles!F:F,K237),"")))</f>
        <v/>
      </c>
      <c r="G237" s="91" t="str">
        <f t="shared" si="5"/>
        <v/>
      </c>
      <c r="J237" s="121"/>
      <c r="K237" s="24">
        <v>236</v>
      </c>
    </row>
    <row r="238" spans="1:11">
      <c r="A238" s="18" t="str">
        <f>IFERROR(IF(INDEX(Poles!$A:$F,MATCH('Poles Results'!$E238,Poles!$F:$F,0),1)&gt;0,INDEX(Poles!$A:$F,MATCH('Poles Results'!$E238,Poles!$F:$F,0),1),""),"")</f>
        <v/>
      </c>
      <c r="B238" s="84" t="str">
        <f>IFERROR(IF(INDEX(Poles!$A:$F,MATCH('Poles Results'!$E238,Poles!$F:$F,0),2)&gt;0,INDEX(Poles!$A:$F,MATCH('Poles Results'!$E238,Poles!$F:$F,0),2),""),"")</f>
        <v/>
      </c>
      <c r="C238" s="84" t="str">
        <f>IFERROR(IF(INDEX(Poles!$A:$F,MATCH('Poles Results'!E238,Poles!$F:$F,0),3)&gt;0,INDEX(Poles!$A:$F,MATCH('Poles Results'!E238,Poles!$F:$F,0),3),""),"")</f>
        <v/>
      </c>
      <c r="D238" s="85" t="str">
        <f>IFERROR(IF(AND(SMALL(Poles!F:F,K238)&gt;1000,SMALL(Poles!F:F,K238)&lt;3000),"nt",IF(SMALL(Poles!F:F,K238)&gt;3000,"",SMALL(Poles!F:F,K238))),"")</f>
        <v/>
      </c>
      <c r="E238" s="115" t="str">
        <f>IF(D238="nt",IFERROR(SMALL(Poles!F:F,K238),""),IF(D238&gt;3000,"",IFERROR(SMALL(Poles!F:F,K238),"")))</f>
        <v/>
      </c>
      <c r="G238" s="91" t="str">
        <f t="shared" si="5"/>
        <v/>
      </c>
      <c r="J238" s="121"/>
      <c r="K238" s="24">
        <v>237</v>
      </c>
    </row>
    <row r="239" spans="1:11">
      <c r="A239" s="18" t="str">
        <f>IFERROR(IF(INDEX(Poles!$A:$F,MATCH('Poles Results'!$E239,Poles!$F:$F,0),1)&gt;0,INDEX(Poles!$A:$F,MATCH('Poles Results'!$E239,Poles!$F:$F,0),1),""),"")</f>
        <v/>
      </c>
      <c r="B239" s="84" t="str">
        <f>IFERROR(IF(INDEX(Poles!$A:$F,MATCH('Poles Results'!$E239,Poles!$F:$F,0),2)&gt;0,INDEX(Poles!$A:$F,MATCH('Poles Results'!$E239,Poles!$F:$F,0),2),""),"")</f>
        <v/>
      </c>
      <c r="C239" s="84" t="str">
        <f>IFERROR(IF(INDEX(Poles!$A:$F,MATCH('Poles Results'!E239,Poles!$F:$F,0),3)&gt;0,INDEX(Poles!$A:$F,MATCH('Poles Results'!E239,Poles!$F:$F,0),3),""),"")</f>
        <v/>
      </c>
      <c r="D239" s="85" t="str">
        <f>IFERROR(IF(AND(SMALL(Poles!F:F,K239)&gt;1000,SMALL(Poles!F:F,K239)&lt;3000),"nt",IF(SMALL(Poles!F:F,K239)&gt;3000,"",SMALL(Poles!F:F,K239))),"")</f>
        <v/>
      </c>
      <c r="E239" s="115" t="str">
        <f>IF(D239="nt",IFERROR(SMALL(Poles!F:F,K239),""),IF(D239&gt;3000,"",IFERROR(SMALL(Poles!F:F,K239),"")))</f>
        <v/>
      </c>
      <c r="G239" s="91" t="str">
        <f t="shared" si="5"/>
        <v/>
      </c>
      <c r="J239" s="121"/>
      <c r="K239" s="24">
        <v>238</v>
      </c>
    </row>
    <row r="240" spans="1:11">
      <c r="A240" s="18" t="str">
        <f>IFERROR(IF(INDEX(Poles!$A:$F,MATCH('Poles Results'!$E240,Poles!$F:$F,0),1)&gt;0,INDEX(Poles!$A:$F,MATCH('Poles Results'!$E240,Poles!$F:$F,0),1),""),"")</f>
        <v/>
      </c>
      <c r="B240" s="84" t="str">
        <f>IFERROR(IF(INDEX(Poles!$A:$F,MATCH('Poles Results'!$E240,Poles!$F:$F,0),2)&gt;0,INDEX(Poles!$A:$F,MATCH('Poles Results'!$E240,Poles!$F:$F,0),2),""),"")</f>
        <v/>
      </c>
      <c r="C240" s="84" t="str">
        <f>IFERROR(IF(INDEX(Poles!$A:$F,MATCH('Poles Results'!E240,Poles!$F:$F,0),3)&gt;0,INDEX(Poles!$A:$F,MATCH('Poles Results'!E240,Poles!$F:$F,0),3),""),"")</f>
        <v/>
      </c>
      <c r="D240" s="85" t="str">
        <f>IFERROR(IF(AND(SMALL(Poles!F:F,K240)&gt;1000,SMALL(Poles!F:F,K240)&lt;3000),"nt",IF(SMALL(Poles!F:F,K240)&gt;3000,"",SMALL(Poles!F:F,K240))),"")</f>
        <v/>
      </c>
      <c r="E240" s="115" t="str">
        <f>IF(D240="nt",IFERROR(SMALL(Poles!F:F,K240),""),IF(D240&gt;3000,"",IFERROR(SMALL(Poles!F:F,K240),"")))</f>
        <v/>
      </c>
      <c r="G240" s="91" t="str">
        <f t="shared" si="5"/>
        <v/>
      </c>
      <c r="J240" s="121"/>
      <c r="K240" s="24">
        <v>239</v>
      </c>
    </row>
    <row r="241" spans="1:11">
      <c r="A241" s="18" t="str">
        <f>IFERROR(IF(INDEX(Poles!$A:$F,MATCH('Poles Results'!$E241,Poles!$F:$F,0),1)&gt;0,INDEX(Poles!$A:$F,MATCH('Poles Results'!$E241,Poles!$F:$F,0),1),""),"")</f>
        <v/>
      </c>
      <c r="B241" s="84" t="str">
        <f>IFERROR(IF(INDEX(Poles!$A:$F,MATCH('Poles Results'!$E241,Poles!$F:$F,0),2)&gt;0,INDEX(Poles!$A:$F,MATCH('Poles Results'!$E241,Poles!$F:$F,0),2),""),"")</f>
        <v/>
      </c>
      <c r="C241" s="84" t="str">
        <f>IFERROR(IF(INDEX(Poles!$A:$F,MATCH('Poles Results'!E241,Poles!$F:$F,0),3)&gt;0,INDEX(Poles!$A:$F,MATCH('Poles Results'!E241,Poles!$F:$F,0),3),""),"")</f>
        <v/>
      </c>
      <c r="D241" s="85" t="str">
        <f>IFERROR(IF(AND(SMALL(Poles!F:F,K241)&gt;1000,SMALL(Poles!F:F,K241)&lt;3000),"nt",IF(SMALL(Poles!F:F,K241)&gt;3000,"",SMALL(Poles!F:F,K241))),"")</f>
        <v/>
      </c>
      <c r="E241" s="115" t="str">
        <f>IF(D241="nt",IFERROR(SMALL(Poles!F:F,K241),""),IF(D241&gt;3000,"",IFERROR(SMALL(Poles!F:F,K241),"")))</f>
        <v/>
      </c>
      <c r="G241" s="91" t="str">
        <f t="shared" si="5"/>
        <v/>
      </c>
      <c r="J241" s="121"/>
      <c r="K241" s="24">
        <v>240</v>
      </c>
    </row>
    <row r="242" spans="1:11">
      <c r="A242" s="18" t="str">
        <f>IFERROR(IF(INDEX(Poles!$A:$F,MATCH('Poles Results'!$E242,Poles!$F:$F,0),1)&gt;0,INDEX(Poles!$A:$F,MATCH('Poles Results'!$E242,Poles!$F:$F,0),1),""),"")</f>
        <v/>
      </c>
      <c r="B242" s="84" t="str">
        <f>IFERROR(IF(INDEX(Poles!$A:$F,MATCH('Poles Results'!$E242,Poles!$F:$F,0),2)&gt;0,INDEX(Poles!$A:$F,MATCH('Poles Results'!$E242,Poles!$F:$F,0),2),""),"")</f>
        <v/>
      </c>
      <c r="C242" s="84" t="str">
        <f>IFERROR(IF(INDEX(Poles!$A:$F,MATCH('Poles Results'!E242,Poles!$F:$F,0),3)&gt;0,INDEX(Poles!$A:$F,MATCH('Poles Results'!E242,Poles!$F:$F,0),3),""),"")</f>
        <v/>
      </c>
      <c r="D242" s="85" t="str">
        <f>IFERROR(IF(AND(SMALL(Poles!F:F,K242)&gt;1000,SMALL(Poles!F:F,K242)&lt;3000),"nt",IF(SMALL(Poles!F:F,K242)&gt;3000,"",SMALL(Poles!F:F,K242))),"")</f>
        <v/>
      </c>
      <c r="E242" s="115" t="str">
        <f>IF(D242="nt",IFERROR(SMALL(Poles!F:F,K242),""),IF(D242&gt;3000,"",IFERROR(SMALL(Poles!F:F,K242),"")))</f>
        <v/>
      </c>
      <c r="G242" s="91" t="str">
        <f t="shared" si="5"/>
        <v/>
      </c>
      <c r="J242" s="121"/>
      <c r="K242" s="24">
        <v>241</v>
      </c>
    </row>
    <row r="243" spans="1:11">
      <c r="A243" s="18" t="str">
        <f>IFERROR(IF(INDEX(Poles!$A:$F,MATCH('Poles Results'!$E243,Poles!$F:$F,0),1)&gt;0,INDEX(Poles!$A:$F,MATCH('Poles Results'!$E243,Poles!$F:$F,0),1),""),"")</f>
        <v/>
      </c>
      <c r="B243" s="84" t="str">
        <f>IFERROR(IF(INDEX(Poles!$A:$F,MATCH('Poles Results'!$E243,Poles!$F:$F,0),2)&gt;0,INDEX(Poles!$A:$F,MATCH('Poles Results'!$E243,Poles!$F:$F,0),2),""),"")</f>
        <v/>
      </c>
      <c r="C243" s="84" t="str">
        <f>IFERROR(IF(INDEX(Poles!$A:$F,MATCH('Poles Results'!E243,Poles!$F:$F,0),3)&gt;0,INDEX(Poles!$A:$F,MATCH('Poles Results'!E243,Poles!$F:$F,0),3),""),"")</f>
        <v/>
      </c>
      <c r="D243" s="85" t="str">
        <f>IFERROR(IF(AND(SMALL(Poles!F:F,K243)&gt;1000,SMALL(Poles!F:F,K243)&lt;3000),"nt",IF(SMALL(Poles!F:F,K243)&gt;3000,"",SMALL(Poles!F:F,K243))),"")</f>
        <v/>
      </c>
      <c r="E243" s="115" t="str">
        <f>IF(D243="nt",IFERROR(SMALL(Poles!F:F,K243),""),IF(D243&gt;3000,"",IFERROR(SMALL(Poles!F:F,K243),"")))</f>
        <v/>
      </c>
      <c r="G243" s="91" t="str">
        <f t="shared" si="5"/>
        <v/>
      </c>
      <c r="J243" s="121"/>
      <c r="K243" s="24">
        <v>242</v>
      </c>
    </row>
    <row r="244" spans="1:11">
      <c r="A244" s="18" t="str">
        <f>IFERROR(IF(INDEX(Poles!$A:$F,MATCH('Poles Results'!$E244,Poles!$F:$F,0),1)&gt;0,INDEX(Poles!$A:$F,MATCH('Poles Results'!$E244,Poles!$F:$F,0),1),""),"")</f>
        <v/>
      </c>
      <c r="B244" s="84" t="str">
        <f>IFERROR(IF(INDEX(Poles!$A:$F,MATCH('Poles Results'!$E244,Poles!$F:$F,0),2)&gt;0,INDEX(Poles!$A:$F,MATCH('Poles Results'!$E244,Poles!$F:$F,0),2),""),"")</f>
        <v/>
      </c>
      <c r="C244" s="84" t="str">
        <f>IFERROR(IF(INDEX(Poles!$A:$F,MATCH('Poles Results'!E244,Poles!$F:$F,0),3)&gt;0,INDEX(Poles!$A:$F,MATCH('Poles Results'!E244,Poles!$F:$F,0),3),""),"")</f>
        <v/>
      </c>
      <c r="D244" s="85" t="str">
        <f>IFERROR(IF(AND(SMALL(Poles!F:F,K244)&gt;1000,SMALL(Poles!F:F,K244)&lt;3000),"nt",IF(SMALL(Poles!F:F,K244)&gt;3000,"",SMALL(Poles!F:F,K244))),"")</f>
        <v/>
      </c>
      <c r="E244" s="115" t="str">
        <f>IF(D244="nt",IFERROR(SMALL(Poles!F:F,K244),""),IF(D244&gt;3000,"",IFERROR(SMALL(Poles!F:F,K244),"")))</f>
        <v/>
      </c>
      <c r="G244" s="91" t="str">
        <f t="shared" si="5"/>
        <v/>
      </c>
      <c r="J244" s="121"/>
      <c r="K244" s="24">
        <v>243</v>
      </c>
    </row>
    <row r="245" spans="1:11">
      <c r="A245" s="18" t="str">
        <f>IFERROR(IF(INDEX(Poles!$A:$F,MATCH('Poles Results'!$E245,Poles!$F:$F,0),1)&gt;0,INDEX(Poles!$A:$F,MATCH('Poles Results'!$E245,Poles!$F:$F,0),1),""),"")</f>
        <v/>
      </c>
      <c r="B245" s="84" t="str">
        <f>IFERROR(IF(INDEX(Poles!$A:$F,MATCH('Poles Results'!$E245,Poles!$F:$F,0),2)&gt;0,INDEX(Poles!$A:$F,MATCH('Poles Results'!$E245,Poles!$F:$F,0),2),""),"")</f>
        <v/>
      </c>
      <c r="C245" s="84" t="str">
        <f>IFERROR(IF(INDEX(Poles!$A:$F,MATCH('Poles Results'!E245,Poles!$F:$F,0),3)&gt;0,INDEX(Poles!$A:$F,MATCH('Poles Results'!E245,Poles!$F:$F,0),3),""),"")</f>
        <v/>
      </c>
      <c r="D245" s="85" t="str">
        <f>IFERROR(IF(AND(SMALL(Poles!F:F,K245)&gt;1000,SMALL(Poles!F:F,K245)&lt;3000),"nt",IF(SMALL(Poles!F:F,K245)&gt;3000,"",SMALL(Poles!F:F,K245))),"")</f>
        <v/>
      </c>
      <c r="E245" s="115" t="str">
        <f>IF(D245="nt",IFERROR(SMALL(Poles!F:F,K245),""),IF(D245&gt;3000,"",IFERROR(SMALL(Poles!F:F,K245),"")))</f>
        <v/>
      </c>
      <c r="G245" s="91" t="str">
        <f t="shared" si="5"/>
        <v/>
      </c>
      <c r="J245" s="121"/>
      <c r="K245" s="24">
        <v>244</v>
      </c>
    </row>
    <row r="246" spans="1:11">
      <c r="A246" s="18" t="str">
        <f>IFERROR(IF(INDEX(Poles!$A:$F,MATCH('Poles Results'!$E246,Poles!$F:$F,0),1)&gt;0,INDEX(Poles!$A:$F,MATCH('Poles Results'!$E246,Poles!$F:$F,0),1),""),"")</f>
        <v/>
      </c>
      <c r="B246" s="84" t="str">
        <f>IFERROR(IF(INDEX(Poles!$A:$F,MATCH('Poles Results'!$E246,Poles!$F:$F,0),2)&gt;0,INDEX(Poles!$A:$F,MATCH('Poles Results'!$E246,Poles!$F:$F,0),2),""),"")</f>
        <v/>
      </c>
      <c r="C246" s="84" t="str">
        <f>IFERROR(IF(INDEX(Poles!$A:$F,MATCH('Poles Results'!E246,Poles!$F:$F,0),3)&gt;0,INDEX(Poles!$A:$F,MATCH('Poles Results'!E246,Poles!$F:$F,0),3),""),"")</f>
        <v/>
      </c>
      <c r="D246" s="85" t="str">
        <f>IFERROR(IF(AND(SMALL(Poles!F:F,K246)&gt;1000,SMALL(Poles!F:F,K246)&lt;3000),"nt",IF(SMALL(Poles!F:F,K246)&gt;3000,"",SMALL(Poles!F:F,K246))),"")</f>
        <v/>
      </c>
      <c r="E246" s="115" t="str">
        <f>IF(D246="nt",IFERROR(SMALL(Poles!F:F,K246),""),IF(D246&gt;3000,"",IFERROR(SMALL(Poles!F:F,K246),"")))</f>
        <v/>
      </c>
      <c r="G246" s="91" t="str">
        <f t="shared" si="5"/>
        <v/>
      </c>
      <c r="J246" s="121"/>
      <c r="K246" s="24">
        <v>245</v>
      </c>
    </row>
    <row r="247" spans="1:11">
      <c r="A247" s="18" t="str">
        <f>IFERROR(IF(INDEX(Poles!$A:$F,MATCH('Poles Results'!$E247,Poles!$F:$F,0),1)&gt;0,INDEX(Poles!$A:$F,MATCH('Poles Results'!$E247,Poles!$F:$F,0),1),""),"")</f>
        <v/>
      </c>
      <c r="B247" s="84" t="str">
        <f>IFERROR(IF(INDEX(Poles!$A:$F,MATCH('Poles Results'!$E247,Poles!$F:$F,0),2)&gt;0,INDEX(Poles!$A:$F,MATCH('Poles Results'!$E247,Poles!$F:$F,0),2),""),"")</f>
        <v/>
      </c>
      <c r="C247" s="84" t="str">
        <f>IFERROR(IF(INDEX(Poles!$A:$F,MATCH('Poles Results'!E247,Poles!$F:$F,0),3)&gt;0,INDEX(Poles!$A:$F,MATCH('Poles Results'!E247,Poles!$F:$F,0),3),""),"")</f>
        <v/>
      </c>
      <c r="D247" s="85" t="str">
        <f>IFERROR(IF(AND(SMALL(Poles!F:F,K247)&gt;1000,SMALL(Poles!F:F,K247)&lt;3000),"nt",IF(SMALL(Poles!F:F,K247)&gt;3000,"",SMALL(Poles!F:F,K247))),"")</f>
        <v/>
      </c>
      <c r="E247" s="115" t="str">
        <f>IF(D247="nt",IFERROR(SMALL(Poles!F:F,K247),""),IF(D247&gt;3000,"",IFERROR(SMALL(Poles!F:F,K247),"")))</f>
        <v/>
      </c>
      <c r="G247" s="91" t="str">
        <f t="shared" si="5"/>
        <v/>
      </c>
      <c r="J247" s="121"/>
      <c r="K247" s="24">
        <v>246</v>
      </c>
    </row>
    <row r="248" spans="1:11">
      <c r="A248" s="18" t="str">
        <f>IFERROR(IF(INDEX(Poles!$A:$F,MATCH('Poles Results'!$E248,Poles!$F:$F,0),1)&gt;0,INDEX(Poles!$A:$F,MATCH('Poles Results'!$E248,Poles!$F:$F,0),1),""),"")</f>
        <v/>
      </c>
      <c r="B248" s="84" t="str">
        <f>IFERROR(IF(INDEX(Poles!$A:$F,MATCH('Poles Results'!$E248,Poles!$F:$F,0),2)&gt;0,INDEX(Poles!$A:$F,MATCH('Poles Results'!$E248,Poles!$F:$F,0),2),""),"")</f>
        <v/>
      </c>
      <c r="C248" s="84" t="str">
        <f>IFERROR(IF(INDEX(Poles!$A:$F,MATCH('Poles Results'!E248,Poles!$F:$F,0),3)&gt;0,INDEX(Poles!$A:$F,MATCH('Poles Results'!E248,Poles!$F:$F,0),3),""),"")</f>
        <v/>
      </c>
      <c r="D248" s="85" t="str">
        <f>IFERROR(IF(AND(SMALL(Poles!F:F,K248)&gt;1000,SMALL(Poles!F:F,K248)&lt;3000),"nt",IF(SMALL(Poles!F:F,K248)&gt;3000,"",SMALL(Poles!F:F,K248))),"")</f>
        <v/>
      </c>
      <c r="E248" s="115" t="str">
        <f>IF(D248="nt",IFERROR(SMALL(Poles!F:F,K248),""),IF(D248&gt;3000,"",IFERROR(SMALL(Poles!F:F,K248),"")))</f>
        <v/>
      </c>
      <c r="G248" s="91" t="str">
        <f t="shared" si="5"/>
        <v/>
      </c>
      <c r="J248" s="121"/>
      <c r="K248" s="24">
        <v>247</v>
      </c>
    </row>
    <row r="249" spans="1:11">
      <c r="A249" s="18" t="str">
        <f>IFERROR(IF(INDEX(Poles!$A:$F,MATCH('Poles Results'!$E249,Poles!$F:$F,0),1)&gt;0,INDEX(Poles!$A:$F,MATCH('Poles Results'!$E249,Poles!$F:$F,0),1),""),"")</f>
        <v/>
      </c>
      <c r="B249" s="84" t="str">
        <f>IFERROR(IF(INDEX(Poles!$A:$F,MATCH('Poles Results'!$E249,Poles!$F:$F,0),2)&gt;0,INDEX(Poles!$A:$F,MATCH('Poles Results'!$E249,Poles!$F:$F,0),2),""),"")</f>
        <v/>
      </c>
      <c r="C249" s="84" t="str">
        <f>IFERROR(IF(INDEX(Poles!$A:$F,MATCH('Poles Results'!E249,Poles!$F:$F,0),3)&gt;0,INDEX(Poles!$A:$F,MATCH('Poles Results'!E249,Poles!$F:$F,0),3),""),"")</f>
        <v/>
      </c>
      <c r="D249" s="85" t="str">
        <f>IFERROR(IF(AND(SMALL(Poles!F:F,K249)&gt;1000,SMALL(Poles!F:F,K249)&lt;3000),"nt",IF(SMALL(Poles!F:F,K249)&gt;3000,"",SMALL(Poles!F:F,K249))),"")</f>
        <v/>
      </c>
      <c r="E249" s="115" t="str">
        <f>IF(D249="nt",IFERROR(SMALL(Poles!F:F,K249),""),IF(D249&gt;3000,"",IFERROR(SMALL(Poles!F:F,K249),"")))</f>
        <v/>
      </c>
      <c r="G249" s="91" t="str">
        <f t="shared" si="5"/>
        <v/>
      </c>
      <c r="J249" s="121"/>
      <c r="K249" s="24">
        <v>248</v>
      </c>
    </row>
    <row r="250" spans="1:11">
      <c r="A250" s="18" t="str">
        <f>IFERROR(IF(INDEX(Poles!$A:$F,MATCH('Poles Results'!$E250,Poles!$F:$F,0),1)&gt;0,INDEX(Poles!$A:$F,MATCH('Poles Results'!$E250,Poles!$F:$F,0),1),""),"")</f>
        <v/>
      </c>
      <c r="B250" s="84" t="str">
        <f>IFERROR(IF(INDEX(Poles!$A:$F,MATCH('Poles Results'!$E250,Poles!$F:$F,0),2)&gt;0,INDEX(Poles!$A:$F,MATCH('Poles Results'!$E250,Poles!$F:$F,0),2),""),"")</f>
        <v/>
      </c>
      <c r="C250" s="84" t="str">
        <f>IFERROR(IF(INDEX(Poles!$A:$F,MATCH('Poles Results'!E250,Poles!$F:$F,0),3)&gt;0,INDEX(Poles!$A:$F,MATCH('Poles Results'!E250,Poles!$F:$F,0),3),""),"")</f>
        <v/>
      </c>
      <c r="D250" s="85" t="str">
        <f>IFERROR(IF(AND(SMALL(Poles!F:F,K250)&gt;1000,SMALL(Poles!F:F,K250)&lt;3000),"nt",IF(SMALL(Poles!F:F,K250)&gt;3000,"",SMALL(Poles!F:F,K250))),"")</f>
        <v/>
      </c>
      <c r="E250" s="115" t="str">
        <f>IF(D250="nt",IFERROR(SMALL(Poles!F:F,K250),""),IF(D250&gt;3000,"",IFERROR(SMALL(Poles!F:F,K250),"")))</f>
        <v/>
      </c>
      <c r="G250" s="91" t="str">
        <f t="shared" si="5"/>
        <v/>
      </c>
      <c r="J250" s="121"/>
      <c r="K250" s="24">
        <v>249</v>
      </c>
    </row>
    <row r="251" spans="1:11">
      <c r="A251" s="18" t="str">
        <f>IFERROR(IF(INDEX(Poles!$A:$F,MATCH('Poles Results'!$E251,Poles!$F:$F,0),1)&gt;0,INDEX(Poles!$A:$F,MATCH('Poles Results'!$E251,Poles!$F:$F,0),1),""),"")</f>
        <v/>
      </c>
      <c r="B251" s="84" t="str">
        <f>IFERROR(IF(INDEX(Poles!$A:$F,MATCH('Poles Results'!$E251,Poles!$F:$F,0),2)&gt;0,INDEX(Poles!$A:$F,MATCH('Poles Results'!$E251,Poles!$F:$F,0),2),""),"")</f>
        <v/>
      </c>
      <c r="C251" s="84" t="str">
        <f>IFERROR(IF(INDEX(Poles!$A:$F,MATCH('Poles Results'!E251,Poles!$F:$F,0),3)&gt;0,INDEX(Poles!$A:$F,MATCH('Poles Results'!E251,Poles!$F:$F,0),3),""),"")</f>
        <v/>
      </c>
      <c r="D251" s="85" t="str">
        <f>IFERROR(IF(AND(SMALL(Poles!F:F,K251)&gt;1000,SMALL(Poles!F:F,K251)&lt;3000),"nt",IF(SMALL(Poles!F:F,K251)&gt;3000,"",SMALL(Poles!F:F,K251))),"")</f>
        <v/>
      </c>
      <c r="E251" s="115" t="str">
        <f>IF(D251="nt",IFERROR(SMALL(Poles!F:F,K251),""),IF(D251&gt;3000,"",IFERROR(SMALL(Poles!F:F,K251),"")))</f>
        <v/>
      </c>
      <c r="G251" s="91" t="str">
        <f t="shared" si="5"/>
        <v/>
      </c>
      <c r="J251" s="121"/>
      <c r="K251" s="24">
        <v>250</v>
      </c>
    </row>
  </sheetData>
  <sheetProtection sheet="1" selectLockedCells="1"/>
  <conditionalFormatting sqref="A1:E1 A252:E1048576">
    <cfRule type="containsBlanks" dxfId="3" priority="4">
      <formula>LEN(TRIM(A1))=0</formula>
    </cfRule>
  </conditionalFormatting>
  <conditionalFormatting sqref="A2:C251">
    <cfRule type="containsBlanks" dxfId="2" priority="3">
      <formula>LEN(TRIM(A2))=0</formula>
    </cfRule>
  </conditionalFormatting>
  <conditionalFormatting sqref="D2:D251">
    <cfRule type="containsBlanks" dxfId="1" priority="2">
      <formula>LEN(TRIM(D2))=0</formula>
    </cfRule>
  </conditionalFormatting>
  <conditionalFormatting sqref="E2:E251">
    <cfRule type="containsBlanks" dxfId="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00"/>
  <sheetViews>
    <sheetView topLeftCell="G1" workbookViewId="0">
      <pane ySplit="1" topLeftCell="A2" activePane="bottomLeft" state="frozen"/>
      <selection pane="bottomLeft" activeCell="N3" sqref="N3"/>
    </sheetView>
  </sheetViews>
  <sheetFormatPr defaultRowHeight="15"/>
  <cols>
    <col min="1" max="5" width="9.140625" style="1"/>
    <col min="8" max="8" width="20.140625" customWidth="1"/>
    <col min="9" max="9" width="16" bestFit="1" customWidth="1"/>
    <col min="18" max="18" width="9.7109375" bestFit="1" customWidth="1"/>
  </cols>
  <sheetData>
    <row r="1" spans="1:23" ht="21" customHeight="1" thickBot="1">
      <c r="A1" s="2" t="s">
        <v>11</v>
      </c>
      <c r="B1" s="14" t="s">
        <v>3</v>
      </c>
      <c r="C1" s="14" t="s">
        <v>4</v>
      </c>
      <c r="D1" s="14" t="s">
        <v>5</v>
      </c>
      <c r="E1" s="2"/>
    </row>
    <row r="2" spans="1:23" ht="15.75" thickBot="1">
      <c r="A2" s="3" t="str">
        <f>IFERROR(VLOOKUP(Poles!F2,$F$3:$G$5,2,TRUE),"")</f>
        <v>1D</v>
      </c>
      <c r="B2" s="7">
        <f>IFERROR(IF(A2=$B$1,Poles!F2,""),"")</f>
        <v>25.772000009999999</v>
      </c>
      <c r="C2" s="7" t="str">
        <f>IFERROR(IF(A2=$C$1,Poles!F2,""),"")</f>
        <v/>
      </c>
      <c r="D2" s="7" t="str">
        <f>IFERROR(IF(A2=$D$1,Poles!F2,""),"")</f>
        <v/>
      </c>
      <c r="E2" s="3"/>
    </row>
    <row r="3" spans="1:23">
      <c r="A3" s="3" t="str">
        <f>IFERROR(VLOOKUP(Poles!F3,$F$3:$G$5,2,TRUE),"")</f>
        <v>3D</v>
      </c>
      <c r="B3" s="7" t="str">
        <f>IFERROR(IF(A3=$B$1,Poles!F3,""),"")</f>
        <v/>
      </c>
      <c r="C3" s="7" t="str">
        <f>IFERROR(IF(A3=$C$1,Poles!F3,""),"")</f>
        <v/>
      </c>
      <c r="D3" s="7">
        <f>IFERROR(IF(A3=$D$1,Poles!F3,""),"")</f>
        <v>1000.00000002</v>
      </c>
      <c r="E3" s="3"/>
      <c r="F3" s="8">
        <f>MIN(Poles!D:D)</f>
        <v>24.664000000000001</v>
      </c>
      <c r="G3" s="11" t="s">
        <v>3</v>
      </c>
      <c r="H3" s="63"/>
    </row>
    <row r="4" spans="1:23">
      <c r="A4" s="3" t="str">
        <f>IFERROR(VLOOKUP(Poles!F4,$F$3:$G$5,2,TRUE),"")</f>
        <v>1D</v>
      </c>
      <c r="B4" s="7">
        <f>IFERROR(IF(A4=$B$1,Poles!F4,""),"")</f>
        <v>26.03600003</v>
      </c>
      <c r="C4" s="7" t="str">
        <f>IFERROR(IF(A4=$C$1,Poles!F4,""),"")</f>
        <v/>
      </c>
      <c r="D4" s="7" t="str">
        <f>IFERROR(IF(A4=$D$1,Poles!F4,""),"")</f>
        <v/>
      </c>
      <c r="E4" s="3"/>
      <c r="F4" s="9">
        <f>(F3+2)</f>
        <v>26.664000000000001</v>
      </c>
      <c r="G4" s="12" t="s">
        <v>4</v>
      </c>
      <c r="H4" s="63"/>
    </row>
    <row r="5" spans="1:23" ht="16.5" thickBot="1">
      <c r="A5" s="3" t="str">
        <f>IFERROR(VLOOKUP(Poles!F5,$F$3:$G$5,2,TRUE),"")</f>
        <v>2D</v>
      </c>
      <c r="B5" s="7" t="str">
        <f>IFERROR(IF(A5=$B$1,Poles!F5,""),"")</f>
        <v/>
      </c>
      <c r="C5" s="7">
        <f>IFERROR(IF(A5=$C$1,Poles!F5,""),"")</f>
        <v>26.896000040000001</v>
      </c>
      <c r="D5" s="7" t="str">
        <f>IFERROR(IF(A5=$D$1,Poles!F5,""),"")</f>
        <v/>
      </c>
      <c r="E5" s="3"/>
      <c r="F5" s="10">
        <f>(F4+2)</f>
        <v>28.664000000000001</v>
      </c>
      <c r="G5" s="13" t="s">
        <v>5</v>
      </c>
      <c r="H5" s="63"/>
      <c r="O5" s="17"/>
      <c r="P5" s="17"/>
      <c r="Q5" s="17"/>
      <c r="R5" s="17"/>
      <c r="S5" s="17"/>
      <c r="T5" s="147">
        <v>0.5</v>
      </c>
      <c r="U5" s="147">
        <v>0.3</v>
      </c>
      <c r="V5" s="147">
        <v>0.2</v>
      </c>
      <c r="W5" s="147">
        <f>SUM(T5:V5)</f>
        <v>1</v>
      </c>
    </row>
    <row r="6" spans="1:23" ht="16.5" thickBot="1">
      <c r="A6" s="3" t="str">
        <f>IFERROR(VLOOKUP(Poles!F6,$F$3:$G$5,2,TRUE),"")</f>
        <v>1D</v>
      </c>
      <c r="B6" s="7">
        <f>IFERROR(IF(A6=$B$1,Poles!F6,""),"")</f>
        <v>24.664000050000002</v>
      </c>
      <c r="C6" s="7" t="str">
        <f>IFERROR(IF(A6=$C$1,Poles!F6,""),"")</f>
        <v/>
      </c>
      <c r="D6" s="7" t="str">
        <f>IFERROR(IF(A6=$D$1,Poles!F6,""),"")</f>
        <v/>
      </c>
      <c r="E6" s="3"/>
      <c r="G6" s="1"/>
      <c r="H6" s="1"/>
      <c r="O6" s="17"/>
      <c r="P6" s="17"/>
      <c r="Q6" s="17"/>
      <c r="R6" s="17"/>
      <c r="S6" s="17"/>
      <c r="T6" s="24" t="s">
        <v>3</v>
      </c>
      <c r="U6" s="24" t="s">
        <v>4</v>
      </c>
      <c r="V6" s="24" t="s">
        <v>5</v>
      </c>
      <c r="W6" s="24"/>
    </row>
    <row r="7" spans="1:23" ht="16.5" thickBot="1">
      <c r="A7" s="3" t="str">
        <f>IFERROR(VLOOKUP(Poles!F7,$F$3:$G$5,2,TRUE),"")</f>
        <v>3D</v>
      </c>
      <c r="B7" s="7" t="str">
        <f>IFERROR(IF(A7=$B$1,Poles!F7,""),"")</f>
        <v/>
      </c>
      <c r="C7" s="7" t="str">
        <f>IFERROR(IF(A7=$C$1,Poles!F7,""),"")</f>
        <v/>
      </c>
      <c r="D7" s="7">
        <f>IFERROR(IF(A7=$D$1,Poles!F7,""),"")</f>
        <v>29.712000060000001</v>
      </c>
      <c r="E7" s="3"/>
      <c r="F7" s="65" t="s">
        <v>11</v>
      </c>
      <c r="G7" s="66" t="s">
        <v>8</v>
      </c>
      <c r="H7" s="66" t="s">
        <v>0</v>
      </c>
      <c r="I7" s="66" t="s">
        <v>1</v>
      </c>
      <c r="J7" s="66" t="s">
        <v>9</v>
      </c>
      <c r="K7" s="67" t="s">
        <v>10</v>
      </c>
      <c r="O7" s="146">
        <v>1</v>
      </c>
      <c r="P7" s="146">
        <v>0.6</v>
      </c>
      <c r="Q7" s="146">
        <v>0.5</v>
      </c>
      <c r="R7" s="146">
        <v>0.4</v>
      </c>
      <c r="S7" s="146">
        <v>0.3</v>
      </c>
      <c r="T7" s="152">
        <f>IF($R$13&lt;=10,$O7,IF(AND($R$13&gt;10,$R$13&lt;=15),$P7,IF(AND($R$13&gt;15,$R$13&lt;=30),$Q7,IF(AND($R$13&gt;30,$R$13&lt;=60),$R7,IF(AND($R$13&gt;60,$R$13&lt;=90),$S7,"")))))*T$12</f>
        <v>57.599999999999994</v>
      </c>
      <c r="U7" s="152">
        <f t="shared" ref="U7:V11" si="0">IF($R$13&lt;=10,$O7,IF(AND($R$13&gt;10,$R$13&lt;=15),$P7,IF(AND($R$13&gt;15,$R$13&lt;=30),$Q7,IF(AND($R$13&gt;30,$R$13&lt;=60),$R7,IF(AND($R$13&gt;60,$R$13&lt;=90),$S7,"")))))*U$12</f>
        <v>34.559999999999995</v>
      </c>
      <c r="V7" s="152">
        <f t="shared" si="0"/>
        <v>23.040000000000003</v>
      </c>
      <c r="W7" s="17"/>
    </row>
    <row r="8" spans="1:23" ht="15.75">
      <c r="A8" s="3" t="str">
        <f>IFERROR(VLOOKUP(Poles!F8,$F$3:$G$5,2,TRUE),"")</f>
        <v>1D</v>
      </c>
      <c r="B8" s="7">
        <f>IFERROR(IF(A8=$B$1,Poles!F8,""),"")</f>
        <v>24.666000069999999</v>
      </c>
      <c r="C8" s="7" t="str">
        <f>IFERROR(IF(A8=$C$1,Poles!F8,""),"")</f>
        <v/>
      </c>
      <c r="D8" s="7" t="str">
        <f>IFERROR(IF(A8=$D$1,Poles!F8,""),"")</f>
        <v/>
      </c>
      <c r="E8" s="3"/>
      <c r="F8" s="256" t="s">
        <v>3</v>
      </c>
      <c r="G8" s="64" t="str">
        <f>IF(H8="-","-","1st")</f>
        <v>1st</v>
      </c>
      <c r="H8" s="64" t="str">
        <f>IFERROR(INDEX(Poles!$B:$F,MATCH(J8,Poles!$F:$F,0),1),"-")</f>
        <v>Jessica Mueller</v>
      </c>
      <c r="I8" s="64" t="str">
        <f>IFERROR(INDEX(Poles!$B:$F,MATCH(J8,Poles!$F:$F,0),2),"-")</f>
        <v>MFR Laughing Xena</v>
      </c>
      <c r="J8" s="7">
        <f>IFERROR(SMALL($B$2:$B$300,L8),"-")</f>
        <v>24.664000050000002</v>
      </c>
      <c r="K8" s="153">
        <f>IF(T7&gt;0,T7,"")</f>
        <v>57.599999999999994</v>
      </c>
      <c r="L8">
        <v>1</v>
      </c>
      <c r="O8" s="146"/>
      <c r="P8" s="146">
        <v>0.4</v>
      </c>
      <c r="Q8" s="146">
        <v>0.3</v>
      </c>
      <c r="R8" s="146">
        <v>0.3</v>
      </c>
      <c r="S8" s="146">
        <v>0.25</v>
      </c>
      <c r="T8" s="152">
        <f>IF($R$13&lt;=10,$O8,IF(AND($R$13&gt;10,$R$13&lt;=15),$P8,IF(AND($R$13&gt;15,$R$13&lt;=30),$Q8,IF(AND($R$13&gt;30,$R$13&lt;=60),$R8,IF(AND($R$13&gt;60,$R$13&lt;=90),$S8,"")))))*T$12</f>
        <v>38.400000000000006</v>
      </c>
      <c r="U8" s="152">
        <f t="shared" si="0"/>
        <v>23.04</v>
      </c>
      <c r="V8" s="152">
        <f t="shared" si="0"/>
        <v>15.360000000000003</v>
      </c>
      <c r="W8" s="17"/>
    </row>
    <row r="9" spans="1:23" ht="15.75">
      <c r="A9" s="3" t="str">
        <f>IFERROR(VLOOKUP(Poles!F9,$F$3:$G$5,2,TRUE),"")</f>
        <v>1D</v>
      </c>
      <c r="B9" s="7">
        <f>IFERROR(IF(A9=$B$1,Poles!F9,""),"")</f>
        <v>24.842000079999998</v>
      </c>
      <c r="C9" s="7" t="str">
        <f>IFERROR(IF(A9=$C$1,Poles!F9,""),"")</f>
        <v/>
      </c>
      <c r="D9" s="7" t="str">
        <f>IFERROR(IF(A9=$D$1,Poles!F9,""),"")</f>
        <v/>
      </c>
      <c r="E9" s="3"/>
      <c r="F9" s="234"/>
      <c r="G9" s="16" t="str">
        <f>IF(H9="-","-","2nd")</f>
        <v>2nd</v>
      </c>
      <c r="H9" s="64" t="str">
        <f>IFERROR(INDEX(Poles!$B:$F,MATCH(J9,Poles!$F:$F,0),1),"-")</f>
        <v>Aubrey Moody</v>
      </c>
      <c r="I9" s="64" t="str">
        <f>IFERROR(INDEX(Poles!$B:$F,MATCH(J9,Poles!$F:$F,0),2),"-")</f>
        <v>RU Toasted</v>
      </c>
      <c r="J9" s="7">
        <f>IFERROR(SMALL($B$2:$B$300,L9),"-")</f>
        <v>24.666000069999999</v>
      </c>
      <c r="K9" s="153">
        <f>IF(T8&gt;0,T8,"")</f>
        <v>38.400000000000006</v>
      </c>
      <c r="L9">
        <v>2</v>
      </c>
      <c r="O9" s="146"/>
      <c r="P9" s="146"/>
      <c r="Q9" s="146">
        <v>0.2</v>
      </c>
      <c r="R9" s="146">
        <v>0.2</v>
      </c>
      <c r="S9" s="146">
        <v>0.2</v>
      </c>
      <c r="T9" s="152">
        <f>IF($R$13&lt;=10,$O9,IF(AND($R$13&gt;10,$R$13&lt;=15),$P9,IF(AND($R$13&gt;15,$R$13&lt;=30),$Q9,IF(AND($R$13&gt;30,$R$13&lt;=60),$R9,IF(AND($R$13&gt;60,$R$13&lt;=90),$S9,"")))))*T$12</f>
        <v>0</v>
      </c>
      <c r="U9" s="152">
        <f t="shared" si="0"/>
        <v>0</v>
      </c>
      <c r="V9" s="152">
        <f t="shared" si="0"/>
        <v>0</v>
      </c>
      <c r="W9" s="17"/>
    </row>
    <row r="10" spans="1:23" ht="15.75">
      <c r="A10" s="3" t="str">
        <f>IFERROR(VLOOKUP(Poles!F10,$F$3:$G$5,2,TRUE),"")</f>
        <v>3D</v>
      </c>
      <c r="B10" s="7" t="str">
        <f>IFERROR(IF(A10=$B$1,Poles!F10,""),"")</f>
        <v/>
      </c>
      <c r="C10" s="7" t="str">
        <f>IFERROR(IF(A10=$C$1,Poles!F10,""),"")</f>
        <v/>
      </c>
      <c r="D10" s="7">
        <f>IFERROR(IF(A10=$D$1,Poles!F10,""),"")</f>
        <v>1000.00000009</v>
      </c>
      <c r="E10" s="3"/>
      <c r="F10" s="234"/>
      <c r="G10" s="16" t="str">
        <f>IF(H10="-","-","3rd")</f>
        <v>3rd</v>
      </c>
      <c r="H10" s="64" t="str">
        <f>IFERROR(INDEX(Poles!$B:$F,MATCH(J10,Poles!$F:$F,0),1),"-")</f>
        <v>Michelle Hodne</v>
      </c>
      <c r="I10" s="64" t="str">
        <f>IFERROR(INDEX(Poles!$B:$F,MATCH(J10,Poles!$F:$F,0),2),"-")</f>
        <v>Uno Sonita Olena</v>
      </c>
      <c r="J10" s="7">
        <f>IFERROR(SMALL($B$2:$B$300,L10),"-")</f>
        <v>24.842000079999998</v>
      </c>
      <c r="K10" s="153" t="str">
        <f>IF(T9&gt;0,T9,"")</f>
        <v/>
      </c>
      <c r="L10">
        <v>3</v>
      </c>
      <c r="O10" s="146"/>
      <c r="P10" s="146"/>
      <c r="Q10" s="146"/>
      <c r="R10" s="146">
        <v>0.1</v>
      </c>
      <c r="S10" s="146">
        <v>0.15</v>
      </c>
      <c r="T10" s="152">
        <f>IF($R$13&lt;=10,$O10,IF(AND($R$13&gt;10,$R$13&lt;=15),$P10,IF(AND($R$13&gt;15,$R$13&lt;=30),$Q10,IF(AND($R$13&gt;30,$R$13&lt;=60),$R10,IF(AND($R$13&gt;60,$R$13&lt;=90),$S10,"")))))*T$12</f>
        <v>0</v>
      </c>
      <c r="U10" s="152">
        <f t="shared" si="0"/>
        <v>0</v>
      </c>
      <c r="V10" s="152">
        <f t="shared" si="0"/>
        <v>0</v>
      </c>
      <c r="W10" s="17"/>
    </row>
    <row r="11" spans="1:23" ht="15.75">
      <c r="A11" s="3" t="str">
        <f>IFERROR(VLOOKUP(Poles!F11,$F$3:$G$5,2,TRUE),"")</f>
        <v>1D</v>
      </c>
      <c r="B11" s="7">
        <f>IFERROR(IF(A11=$B$1,Poles!F11,""),"")</f>
        <v>25.788000100000001</v>
      </c>
      <c r="C11" s="7" t="str">
        <f>IFERROR(IF(A11=$C$1,Poles!F11,""),"")</f>
        <v/>
      </c>
      <c r="D11" s="7" t="str">
        <f>IFERROR(IF(A11=$D$1,Poles!F11,""),"")</f>
        <v/>
      </c>
      <c r="E11" s="3"/>
      <c r="F11" s="234"/>
      <c r="G11" s="16" t="str">
        <f>IF(H11="-","-","4th")</f>
        <v>4th</v>
      </c>
      <c r="H11" s="64" t="str">
        <f>IFERROR(INDEX(Poles!$B:$F,MATCH(J11,Poles!$F:$F,0),1),"-")</f>
        <v>Ashlie Matthews</v>
      </c>
      <c r="I11" s="64" t="str">
        <f>IFERROR(INDEX(Poles!$B:$F,MATCH(J11,Poles!$F:$F,0),2),"-")</f>
        <v>Don’t Hooey Me</v>
      </c>
      <c r="J11" s="7">
        <f>IFERROR(SMALL($B$2:$B$300,L11),"-")</f>
        <v>25.772000009999999</v>
      </c>
      <c r="K11" s="153" t="str">
        <f>IF(T10&gt;0,T10,"")</f>
        <v/>
      </c>
      <c r="L11">
        <v>4</v>
      </c>
      <c r="O11" s="17"/>
      <c r="P11" s="17"/>
      <c r="Q11" s="17"/>
      <c r="R11" s="17"/>
      <c r="S11" s="146">
        <v>0.1</v>
      </c>
      <c r="T11" s="152">
        <f>IF($R$13&lt;=10,$O11,IF(AND($R$13&gt;10,$R$13&lt;=15),$P11,IF(AND($R$13&gt;15,$R$13&lt;=30),$Q11,IF(AND($R$13&gt;30,$R$13&lt;=60),$R11,IF(AND($R$13&gt;60,$R$13&lt;=90),$S11,"")))))*T$12</f>
        <v>0</v>
      </c>
      <c r="U11" s="152">
        <f t="shared" si="0"/>
        <v>0</v>
      </c>
      <c r="V11" s="152">
        <f t="shared" si="0"/>
        <v>0</v>
      </c>
      <c r="W11" s="17"/>
    </row>
    <row r="12" spans="1:23" ht="15.75">
      <c r="A12" s="3" t="str">
        <f>IFERROR(VLOOKUP(Poles!F12,$F$3:$G$5,2,TRUE),"")</f>
        <v/>
      </c>
      <c r="B12" s="7" t="str">
        <f>IFERROR(IF(A12=$B$1,Poles!F12,""),"")</f>
        <v/>
      </c>
      <c r="C12" s="7" t="str">
        <f>IFERROR(IF(A12=$C$1,Poles!F12,""),"")</f>
        <v/>
      </c>
      <c r="D12" s="7" t="str">
        <f>IFERROR(IF(A12=$D$1,Poles!F12,""),"")</f>
        <v/>
      </c>
      <c r="E12" s="3"/>
      <c r="F12" s="234"/>
      <c r="G12" s="16" t="str">
        <f>IF(H12="-","-","5th")</f>
        <v>5th</v>
      </c>
      <c r="H12" s="64" t="str">
        <f>IFERROR(INDEX(Poles!$B:$F,MATCH(J12,Poles!$F:$F,0),1),"-")</f>
        <v>Morgan Spykerboer</v>
      </c>
      <c r="I12" s="64" t="str">
        <f>IFERROR(INDEX(Poles!$B:$F,MATCH(J12,Poles!$F:$F,0),2),"-")</f>
        <v>Frenchman's Big Bucks</v>
      </c>
      <c r="J12" s="7">
        <f>IFERROR(SMALL($B$2:$B$300,L12),"-")</f>
        <v>25.788000100000001</v>
      </c>
      <c r="K12" s="153" t="str">
        <f>IF(T11&gt;0,T11,"")</f>
        <v/>
      </c>
      <c r="L12">
        <v>5</v>
      </c>
      <c r="O12" s="17"/>
      <c r="P12" s="17"/>
      <c r="Q12" s="17"/>
      <c r="R12" s="17"/>
      <c r="S12" s="17"/>
      <c r="T12" s="151">
        <f>T5*$R$15</f>
        <v>96</v>
      </c>
      <c r="U12" s="151">
        <f>U5*$R$15</f>
        <v>57.599999999999994</v>
      </c>
      <c r="V12" s="151">
        <f>V5*$R$15</f>
        <v>38.400000000000006</v>
      </c>
      <c r="W12" s="17"/>
    </row>
    <row r="13" spans="1:23" ht="15.75">
      <c r="A13" s="3" t="str">
        <f>IFERROR(VLOOKUP(Poles!F13,$F$3:$G$5,2,TRUE),"")</f>
        <v>2D</v>
      </c>
      <c r="B13" s="7" t="str">
        <f>IFERROR(IF(A13=$B$1,Poles!F13,""),"")</f>
        <v/>
      </c>
      <c r="C13" s="7">
        <f>IFERROR(IF(A13=$C$1,Poles!F13,""),"")</f>
        <v>27.48600012</v>
      </c>
      <c r="D13" s="7" t="str">
        <f>IFERROR(IF(A13=$D$1,Poles!F13,""),"")</f>
        <v/>
      </c>
      <c r="E13" s="3"/>
      <c r="F13" s="6"/>
      <c r="G13" s="5"/>
      <c r="H13" s="5"/>
      <c r="I13" s="5"/>
      <c r="J13" s="68"/>
      <c r="K13" s="154"/>
      <c r="O13" s="238" t="s">
        <v>75</v>
      </c>
      <c r="P13" s="238"/>
      <c r="Q13" s="238"/>
      <c r="R13" s="17">
        <f>Poles!J9</f>
        <v>12</v>
      </c>
      <c r="S13" s="17"/>
      <c r="T13" s="17"/>
      <c r="U13" s="17"/>
      <c r="V13" s="17"/>
      <c r="W13" s="17"/>
    </row>
    <row r="14" spans="1:23" ht="15.75">
      <c r="A14" s="3" t="str">
        <f>IFERROR(VLOOKUP(Poles!F14,$F$3:$G$5,2,TRUE),"")</f>
        <v>3D</v>
      </c>
      <c r="B14" s="7" t="str">
        <f>IFERROR(IF(A14=$B$1,Poles!F14,""),"")</f>
        <v/>
      </c>
      <c r="C14" s="7" t="str">
        <f>IFERROR(IF(A14=$C$1,Poles!F14,""),"")</f>
        <v/>
      </c>
      <c r="D14" s="7">
        <f>IFERROR(IF(A14=$D$1,Poles!F14,""),"")</f>
        <v>925.48900013000002</v>
      </c>
      <c r="E14" s="3"/>
      <c r="F14" s="234" t="s">
        <v>4</v>
      </c>
      <c r="G14" s="16" t="str">
        <f>IF(H14="-","-","1st")</f>
        <v>1st</v>
      </c>
      <c r="H14" s="16" t="str">
        <f>IFERROR(INDEX(Poles!B:F,MATCH(J14,Poles!F:F,0),1),"-")</f>
        <v>Deb Kruger</v>
      </c>
      <c r="I14" s="16" t="str">
        <f>IFERROR(INDEX(Poles!B:F,MATCH(J14,Poles!F:F,0),2),"-")</f>
        <v>Peptos Pretty Kaidas</v>
      </c>
      <c r="J14" s="4">
        <f>IFERROR(SMALL($C$2:$C$300,L14),"-")</f>
        <v>26.896000040000001</v>
      </c>
      <c r="K14" s="154">
        <f>IF(U7&gt;0,U7,"")</f>
        <v>34.559999999999995</v>
      </c>
      <c r="L14">
        <v>1</v>
      </c>
      <c r="O14" s="238" t="s">
        <v>76</v>
      </c>
      <c r="P14" s="238"/>
      <c r="Q14" s="238"/>
      <c r="R14" s="151">
        <v>16</v>
      </c>
      <c r="S14" s="17"/>
      <c r="T14" s="17"/>
      <c r="U14" s="17"/>
      <c r="V14" s="17"/>
      <c r="W14" s="17"/>
    </row>
    <row r="15" spans="1:23" ht="15.75">
      <c r="A15" s="3" t="str">
        <f>IFERROR(VLOOKUP(Poles!F15,$F$3:$G$5,2,TRUE),"")</f>
        <v/>
      </c>
      <c r="B15" s="7" t="str">
        <f>IFERROR(IF(A15=$B$1,Poles!F15,""),"")</f>
        <v/>
      </c>
      <c r="C15" s="7" t="str">
        <f>IFERROR(IF(A15=$C$1,Poles!F15,""),"")</f>
        <v/>
      </c>
      <c r="D15" s="7" t="str">
        <f>IFERROR(IF(A15=$D$1,Poles!F15,""),"")</f>
        <v/>
      </c>
      <c r="E15" s="3"/>
      <c r="F15" s="234"/>
      <c r="G15" s="16" t="str">
        <f>IF(H15="-","-","2nd")</f>
        <v>2nd</v>
      </c>
      <c r="H15" s="16" t="str">
        <f>IFERROR(INDEX(Poles!B:F,MATCH(J15,Poles!F:F,0),1),"-")</f>
        <v>Kailey Deknikker</v>
      </c>
      <c r="I15" s="16" t="str">
        <f>IFERROR(INDEX(Poles!B:F,MATCH(J15,Poles!F:F,0),2),"-")</f>
        <v>Rocket</v>
      </c>
      <c r="J15" s="4">
        <f>IFERROR(SMALL($C$2:$C$300,L15),"-")</f>
        <v>27.48600012</v>
      </c>
      <c r="K15" s="154">
        <f>IF(U8&gt;0,U8,"")</f>
        <v>23.04</v>
      </c>
      <c r="L15">
        <v>2</v>
      </c>
      <c r="O15" s="238" t="s">
        <v>79</v>
      </c>
      <c r="P15" s="238"/>
      <c r="Q15" s="238"/>
      <c r="R15" s="151">
        <f>(R13*R14)+Poles!J3</f>
        <v>192</v>
      </c>
      <c r="S15" s="17"/>
      <c r="T15" s="17"/>
      <c r="U15" s="17"/>
      <c r="V15" s="17"/>
      <c r="W15" s="17"/>
    </row>
    <row r="16" spans="1:23" ht="15.75">
      <c r="A16" s="3" t="str">
        <f>IFERROR(VLOOKUP(Poles!F16,$F$3:$G$5,2,TRUE),"")</f>
        <v/>
      </c>
      <c r="B16" s="7" t="str">
        <f>IFERROR(IF(A16=$B$1,Poles!F16,""),"")</f>
        <v/>
      </c>
      <c r="C16" s="7" t="str">
        <f>IFERROR(IF(A16=$C$1,Poles!F16,""),"")</f>
        <v/>
      </c>
      <c r="D16" s="7" t="str">
        <f>IFERROR(IF(A16=$D$1,Poles!F16,""),"")</f>
        <v/>
      </c>
      <c r="E16" s="3"/>
      <c r="F16" s="234"/>
      <c r="G16" s="16" t="str">
        <f>IF(H16="-","-","3rd")</f>
        <v>-</v>
      </c>
      <c r="H16" s="16" t="str">
        <f>IFERROR(INDEX(Poles!B:F,MATCH(J16,Poles!F:F,0),1),"-")</f>
        <v>-</v>
      </c>
      <c r="I16" s="16" t="str">
        <f>IFERROR(INDEX(Poles!B:F,MATCH(J16,Poles!F:F,0),2),"-")</f>
        <v>-</v>
      </c>
      <c r="J16" s="4" t="str">
        <f>IFERROR(SMALL($C$2:$C$300,L16),"-")</f>
        <v>-</v>
      </c>
      <c r="K16" s="154" t="str">
        <f>IF(U9&gt;0,U9,"")</f>
        <v/>
      </c>
      <c r="L16">
        <v>3</v>
      </c>
      <c r="O16" s="238" t="s">
        <v>10</v>
      </c>
      <c r="P16" s="238"/>
      <c r="Q16" s="238"/>
      <c r="R16" s="151">
        <f>R15*W5</f>
        <v>192</v>
      </c>
      <c r="S16" s="17"/>
      <c r="T16" s="17"/>
      <c r="U16" s="17"/>
      <c r="V16" s="17"/>
      <c r="W16" s="17"/>
    </row>
    <row r="17" spans="1:12">
      <c r="A17" s="3" t="str">
        <f>IFERROR(VLOOKUP(Poles!F17,$F$3:$G$5,2,TRUE),"")</f>
        <v/>
      </c>
      <c r="B17" s="7" t="str">
        <f>IFERROR(IF(A17=$B$1,Poles!F17,""),"")</f>
        <v/>
      </c>
      <c r="C17" s="7" t="str">
        <f>IFERROR(IF(A17=$C$1,Poles!F17,""),"")</f>
        <v/>
      </c>
      <c r="D17" s="7" t="str">
        <f>IFERROR(IF(A17=$D$1,Poles!F17,""),"")</f>
        <v/>
      </c>
      <c r="E17" s="3"/>
      <c r="F17" s="234"/>
      <c r="G17" s="16" t="str">
        <f>IF(H17="-","-","4th")</f>
        <v>-</v>
      </c>
      <c r="H17" s="16" t="str">
        <f>IFERROR(INDEX(Poles!B:F,MATCH(J17,Poles!F:F,0),1),"-")</f>
        <v>-</v>
      </c>
      <c r="I17" s="16" t="str">
        <f>IFERROR(INDEX(Poles!B:F,MATCH(J17,Poles!F:F,0),2),"-")</f>
        <v>-</v>
      </c>
      <c r="J17" s="4" t="str">
        <f>IFERROR(SMALL($C$2:$C$300,L17),"-")</f>
        <v>-</v>
      </c>
      <c r="K17" s="154" t="str">
        <f>IF(U10&gt;0,U10,"")</f>
        <v/>
      </c>
      <c r="L17">
        <v>4</v>
      </c>
    </row>
    <row r="18" spans="1:12">
      <c r="A18" s="3" t="str">
        <f>IFERROR(VLOOKUP(Poles!F18,$F$3:$G$5,2,TRUE),"")</f>
        <v/>
      </c>
      <c r="B18" s="7" t="str">
        <f>IFERROR(IF(A18=$B$1,Poles!F18,""),"")</f>
        <v/>
      </c>
      <c r="C18" s="7" t="str">
        <f>IFERROR(IF(A18=$C$1,Poles!F18,""),"")</f>
        <v/>
      </c>
      <c r="D18" s="7" t="str">
        <f>IFERROR(IF(A18=$D$1,Poles!F18,""),"")</f>
        <v/>
      </c>
      <c r="E18" s="3"/>
      <c r="F18" s="234"/>
      <c r="G18" s="16" t="str">
        <f>IF(H18="-","-","5th")</f>
        <v>-</v>
      </c>
      <c r="H18" s="16" t="str">
        <f>IFERROR(INDEX(Poles!B:F,MATCH(J18,Poles!F:F,0),1),"-")</f>
        <v>-</v>
      </c>
      <c r="I18" s="16" t="str">
        <f>IFERROR(INDEX(Poles!B:F,MATCH(J18,Poles!F:F,0),2),"-")</f>
        <v>-</v>
      </c>
      <c r="J18" s="4" t="str">
        <f>IFERROR(SMALL($C$2:$C$300,L18),"-")</f>
        <v>-</v>
      </c>
      <c r="K18" s="154" t="str">
        <f>IF(U11&gt;0,U11,"")</f>
        <v/>
      </c>
      <c r="L18">
        <v>5</v>
      </c>
    </row>
    <row r="19" spans="1:12">
      <c r="A19" s="3" t="str">
        <f>IFERROR(VLOOKUP(Poles!F19,$F$3:$G$5,2,TRUE),"")</f>
        <v/>
      </c>
      <c r="B19" s="7" t="str">
        <f>IFERROR(IF(A19=$B$1,Poles!F19,""),"")</f>
        <v/>
      </c>
      <c r="C19" s="7" t="str">
        <f>IFERROR(IF(A19=$C$1,Poles!F19,""),"")</f>
        <v/>
      </c>
      <c r="D19" s="7" t="str">
        <f>IFERROR(IF(A19=$D$1,Poles!F19,""),"")</f>
        <v/>
      </c>
      <c r="E19" s="3"/>
      <c r="F19" s="6"/>
      <c r="G19" s="5"/>
      <c r="H19" s="5"/>
      <c r="I19" s="5"/>
      <c r="J19" s="68"/>
      <c r="K19" s="154"/>
    </row>
    <row r="20" spans="1:12">
      <c r="A20" s="3" t="str">
        <f>IFERROR(VLOOKUP(Poles!F20,$F$3:$G$5,2,TRUE),"")</f>
        <v/>
      </c>
      <c r="B20" s="7" t="str">
        <f>IFERROR(IF(A20=$B$1,Poles!F20,""),"")</f>
        <v/>
      </c>
      <c r="C20" s="7" t="str">
        <f>IFERROR(IF(A20=$C$1,Poles!F20,""),"")</f>
        <v/>
      </c>
      <c r="D20" s="7" t="str">
        <f>IFERROR(IF(A20=$D$1,Poles!F20,""),"")</f>
        <v/>
      </c>
      <c r="E20" s="3"/>
      <c r="F20" s="234" t="s">
        <v>5</v>
      </c>
      <c r="G20" s="16" t="str">
        <f>IF(H20="-","-","1st")</f>
        <v>1st</v>
      </c>
      <c r="H20" s="16" t="str">
        <f>IFERROR(INDEX(Poles!B:F,MATCH(J20,Poles!F:F,0),1),"-")</f>
        <v>Avery Groen</v>
      </c>
      <c r="I20" s="16" t="str">
        <f>IFERROR(INDEX(Poles!B:F,MATCH(J20,Poles!F:F,0),2),"-")</f>
        <v>Barbie</v>
      </c>
      <c r="J20" s="4">
        <f>IFERROR(IF(SMALL($D$2:$D$300,L20)&lt;900,SMALL($D$2:$D$300,L20),"-"),"-")</f>
        <v>29.712000060000001</v>
      </c>
      <c r="K20" s="154">
        <f>IF(V7&gt;0,V7,"")</f>
        <v>23.040000000000003</v>
      </c>
      <c r="L20">
        <v>1</v>
      </c>
    </row>
    <row r="21" spans="1:12">
      <c r="A21" s="3" t="str">
        <f>IFERROR(VLOOKUP(Poles!F21,$F$3:$G$5,2,TRUE),"")</f>
        <v/>
      </c>
      <c r="B21" s="7" t="str">
        <f>IFERROR(IF(A21=$B$1,Poles!F21,""),"")</f>
        <v/>
      </c>
      <c r="C21" s="7" t="str">
        <f>IFERROR(IF(A21=$C$1,Poles!F21,""),"")</f>
        <v/>
      </c>
      <c r="D21" s="7" t="str">
        <f>IFERROR(IF(A21=$D$1,Poles!F21,""),"")</f>
        <v/>
      </c>
      <c r="E21" s="3"/>
      <c r="F21" s="234"/>
      <c r="G21" s="16" t="str">
        <f>IF(H21="-","-","2nd")</f>
        <v>-</v>
      </c>
      <c r="H21" s="16" t="str">
        <f>IFERROR(INDEX(Poles!B:F,MATCH(J21,Poles!F:F,0),1),"-")</f>
        <v>-</v>
      </c>
      <c r="I21" s="16" t="str">
        <f>IFERROR(INDEX(Poles!B:F,MATCH(J21,Poles!F:F,0),2),"-")</f>
        <v>-</v>
      </c>
      <c r="J21" s="4" t="str">
        <f>IFERROR(IF(SMALL($D$2:$D$300,L21)&lt;900,SMALL($D$2:$D$300,L21),"-"),"-")</f>
        <v>-</v>
      </c>
      <c r="K21" s="154">
        <f>IF(V8&gt;0,V8,"")</f>
        <v>15.360000000000003</v>
      </c>
      <c r="L21">
        <v>2</v>
      </c>
    </row>
    <row r="22" spans="1:12">
      <c r="A22" s="3" t="str">
        <f>IFERROR(VLOOKUP(Poles!F22,$F$3:$G$5,2,TRUE),"")</f>
        <v/>
      </c>
      <c r="B22" s="7" t="str">
        <f>IFERROR(IF(A22=$B$1,Poles!F22,""),"")</f>
        <v/>
      </c>
      <c r="C22" s="7" t="str">
        <f>IFERROR(IF(A22=$C$1,Poles!F22,""),"")</f>
        <v/>
      </c>
      <c r="D22" s="7" t="str">
        <f>IFERROR(IF(A22=$D$1,Poles!F22,""),"")</f>
        <v/>
      </c>
      <c r="E22" s="3"/>
      <c r="F22" s="234"/>
      <c r="G22" s="16" t="str">
        <f>IF(H22="-","-","3rd")</f>
        <v>-</v>
      </c>
      <c r="H22" s="16" t="str">
        <f>IFERROR(INDEX(Poles!B:F,MATCH(J22,Poles!F:F,0),1),"-")</f>
        <v>-</v>
      </c>
      <c r="I22" s="16" t="str">
        <f>IFERROR(INDEX(Poles!B:F,MATCH(J22,Poles!F:F,0),2),"-")</f>
        <v>-</v>
      </c>
      <c r="J22" s="4" t="str">
        <f>IFERROR(IF(SMALL($D$2:$D$300,L22)&lt;900,SMALL($D$2:$D$300,L22),"-"),"-")</f>
        <v>-</v>
      </c>
      <c r="K22" s="154" t="str">
        <f>IF(V9&gt;0,V9,"")</f>
        <v/>
      </c>
      <c r="L22">
        <v>3</v>
      </c>
    </row>
    <row r="23" spans="1:12">
      <c r="A23" s="3" t="str">
        <f>IFERROR(VLOOKUP(Poles!F23,$F$3:$G$5,2,TRUE),"")</f>
        <v/>
      </c>
      <c r="B23" s="7" t="str">
        <f>IFERROR(IF(A23=$B$1,Poles!F23,""),"")</f>
        <v/>
      </c>
      <c r="C23" s="7" t="str">
        <f>IFERROR(IF(A23=$C$1,Poles!F23,""),"")</f>
        <v/>
      </c>
      <c r="D23" s="7" t="str">
        <f>IFERROR(IF(A23=$D$1,Poles!F23,""),"")</f>
        <v/>
      </c>
      <c r="E23" s="3"/>
      <c r="F23" s="234"/>
      <c r="G23" s="16" t="str">
        <f>IF(H23="-","-","4th")</f>
        <v>-</v>
      </c>
      <c r="H23" s="16" t="str">
        <f>IFERROR(INDEX(Poles!B:F,MATCH(J23,Poles!F:F,0),1),"-")</f>
        <v>-</v>
      </c>
      <c r="I23" s="16" t="str">
        <f>IFERROR(INDEX(Poles!B:F,MATCH(J23,Poles!F:F,0),2),"-")</f>
        <v>-</v>
      </c>
      <c r="J23" s="4" t="str">
        <f>IFERROR(IF(SMALL($D$2:$D$300,L23)&lt;900,SMALL($D$2:$D$300,L23),"-"),"-")</f>
        <v>-</v>
      </c>
      <c r="K23" s="154" t="str">
        <f>IF(V10&gt;0,V10,"")</f>
        <v/>
      </c>
      <c r="L23">
        <v>4</v>
      </c>
    </row>
    <row r="24" spans="1:12" ht="15.75" thickBot="1">
      <c r="A24" s="3" t="str">
        <f>IFERROR(VLOOKUP(Poles!F24,$F$3:$G$5,2,TRUE),"")</f>
        <v/>
      </c>
      <c r="B24" s="7" t="str">
        <f>IFERROR(IF(A24=$B$1,Poles!F24,""),"")</f>
        <v/>
      </c>
      <c r="C24" s="7" t="str">
        <f>IFERROR(IF(A24=$C$1,Poles!F24,""),"")</f>
        <v/>
      </c>
      <c r="D24" s="7" t="str">
        <f>IFERROR(IF(A24=$D$1,Poles!F24,""),"")</f>
        <v/>
      </c>
      <c r="E24" s="3"/>
      <c r="F24" s="235"/>
      <c r="G24" s="15" t="str">
        <f>IF(H24="-","-","5th")</f>
        <v>-</v>
      </c>
      <c r="H24" s="15" t="str">
        <f>IFERROR(INDEX(Poles!B:F,MATCH(J24,Poles!F:F,0),1),"-")</f>
        <v>-</v>
      </c>
      <c r="I24" s="15" t="str">
        <f>IFERROR(INDEX(Poles!B:F,MATCH(J24,Poles!F:F,0),2),"-")</f>
        <v>-</v>
      </c>
      <c r="J24" s="69" t="str">
        <f>IFERROR(IF(SMALL($D$2:$D$300,L24)&lt;900,SMALL($D$2:$D$300,L24),"-"),"-")</f>
        <v>-</v>
      </c>
      <c r="K24" s="155" t="str">
        <f>IF(V11&gt;0,V11,"")</f>
        <v/>
      </c>
      <c r="L24">
        <v>5</v>
      </c>
    </row>
    <row r="25" spans="1:12">
      <c r="A25" s="3" t="str">
        <f>IFERROR(VLOOKUP(Poles!F25,$F$3:$G$5,2,TRUE),"")</f>
        <v/>
      </c>
      <c r="B25" s="7" t="str">
        <f>IFERROR(IF(A25=$B$1,Poles!F25,""),"")</f>
        <v/>
      </c>
      <c r="C25" s="7" t="str">
        <f>IFERROR(IF(A25=$C$1,Poles!F25,""),"")</f>
        <v/>
      </c>
      <c r="D25" s="7" t="str">
        <f>IFERROR(IF(A25=$D$1,Poles!F25,""),"")</f>
        <v/>
      </c>
      <c r="E25" s="3"/>
    </row>
    <row r="26" spans="1:12">
      <c r="A26" s="3" t="str">
        <f>IFERROR(VLOOKUP(Poles!F26,$F$3:$G$5,2,TRUE),"")</f>
        <v/>
      </c>
      <c r="B26" s="7" t="str">
        <f>IFERROR(IF(A26=$B$1,Poles!F26,""),"")</f>
        <v/>
      </c>
      <c r="C26" s="7" t="str">
        <f>IFERROR(IF(A26=$C$1,Poles!F26,""),"")</f>
        <v/>
      </c>
      <c r="D26" s="7" t="str">
        <f>IFERROR(IF(A26=$D$1,Poles!F26,""),"")</f>
        <v/>
      </c>
      <c r="E26" s="3"/>
    </row>
    <row r="27" spans="1:12">
      <c r="A27" s="3" t="str">
        <f>IFERROR(VLOOKUP(Poles!F27,$F$3:$G$5,2,TRUE),"")</f>
        <v/>
      </c>
      <c r="B27" s="7" t="str">
        <f>IFERROR(IF(A27=$B$1,Poles!F27,""),"")</f>
        <v/>
      </c>
      <c r="C27" s="7" t="str">
        <f>IFERROR(IF(A27=$C$1,Poles!F27,""),"")</f>
        <v/>
      </c>
      <c r="D27" s="7" t="str">
        <f>IFERROR(IF(A27=$D$1,Poles!F27,""),"")</f>
        <v/>
      </c>
      <c r="E27" s="3"/>
    </row>
    <row r="28" spans="1:12">
      <c r="A28" s="3" t="str">
        <f>IFERROR(VLOOKUP(Poles!F28,$F$3:$G$5,2,TRUE),"")</f>
        <v/>
      </c>
      <c r="B28" s="7" t="str">
        <f>IFERROR(IF(A28=$B$1,Poles!F28,""),"")</f>
        <v/>
      </c>
      <c r="C28" s="7" t="str">
        <f>IFERROR(IF(A28=$C$1,Poles!F28,""),"")</f>
        <v/>
      </c>
      <c r="D28" s="7" t="str">
        <f>IFERROR(IF(A28=$D$1,Poles!F28,""),"")</f>
        <v/>
      </c>
      <c r="E28" s="3"/>
    </row>
    <row r="29" spans="1:12">
      <c r="A29" s="3" t="str">
        <f>IFERROR(VLOOKUP(Poles!F29,$F$3:$G$5,2,TRUE),"")</f>
        <v/>
      </c>
      <c r="B29" s="7" t="str">
        <f>IFERROR(IF(A29=$B$1,Poles!F29,""),"")</f>
        <v/>
      </c>
      <c r="C29" s="7" t="str">
        <f>IFERROR(IF(A29=$C$1,Poles!F29,""),"")</f>
        <v/>
      </c>
      <c r="D29" s="7" t="str">
        <f>IFERROR(IF(A29=$D$1,Poles!F29,""),"")</f>
        <v/>
      </c>
      <c r="E29" s="3"/>
    </row>
    <row r="30" spans="1:12">
      <c r="A30" s="3" t="str">
        <f>IFERROR(VLOOKUP(Poles!F30,$F$3:$G$5,2,TRUE),"")</f>
        <v/>
      </c>
      <c r="B30" s="7" t="str">
        <f>IFERROR(IF(A30=$B$1,Poles!F30,""),"")</f>
        <v/>
      </c>
      <c r="C30" s="7" t="str">
        <f>IFERROR(IF(A30=$C$1,Poles!F30,""),"")</f>
        <v/>
      </c>
      <c r="D30" s="7" t="str">
        <f>IFERROR(IF(A30=$D$1,Poles!F30,""),"")</f>
        <v/>
      </c>
      <c r="E30" s="3"/>
    </row>
    <row r="31" spans="1:12">
      <c r="A31" s="3" t="str">
        <f>IFERROR(VLOOKUP(Poles!F31,$F$3:$G$5,2,TRUE),"")</f>
        <v/>
      </c>
      <c r="B31" s="7" t="str">
        <f>IFERROR(IF(A31=$B$1,Poles!F31,""),"")</f>
        <v/>
      </c>
      <c r="C31" s="7" t="str">
        <f>IFERROR(IF(A31=$C$1,Poles!F31,""),"")</f>
        <v/>
      </c>
      <c r="D31" s="7" t="str">
        <f>IFERROR(IF(A31=$D$1,Poles!F31,""),"")</f>
        <v/>
      </c>
      <c r="E31" s="3"/>
    </row>
    <row r="32" spans="1:12">
      <c r="A32" s="3" t="str">
        <f>IFERROR(VLOOKUP(Poles!F32,$F$3:$G$5,2,TRUE),"")</f>
        <v/>
      </c>
      <c r="B32" s="7" t="str">
        <f>IFERROR(IF(A32=$B$1,Poles!F32,""),"")</f>
        <v/>
      </c>
      <c r="C32" s="7" t="str">
        <f>IFERROR(IF(A32=$C$1,Poles!F32,""),"")</f>
        <v/>
      </c>
      <c r="D32" s="7" t="str">
        <f>IFERROR(IF(A32=$D$1,Poles!F32,""),"")</f>
        <v/>
      </c>
      <c r="E32" s="3"/>
    </row>
    <row r="33" spans="1:5">
      <c r="A33" s="3" t="str">
        <f>IFERROR(VLOOKUP(Poles!F33,$F$3:$G$5,2,TRUE),"")</f>
        <v/>
      </c>
      <c r="B33" s="7" t="str">
        <f>IFERROR(IF(A33=$B$1,Poles!F33,""),"")</f>
        <v/>
      </c>
      <c r="C33" s="7" t="str">
        <f>IFERROR(IF(A33=$C$1,Poles!F33,""),"")</f>
        <v/>
      </c>
      <c r="D33" s="7" t="str">
        <f>IFERROR(IF(A33=$D$1,Poles!F33,""),"")</f>
        <v/>
      </c>
      <c r="E33" s="3"/>
    </row>
    <row r="34" spans="1:5">
      <c r="A34" s="3" t="str">
        <f>IFERROR(VLOOKUP(Poles!F34,$F$3:$G$5,2,TRUE),"")</f>
        <v/>
      </c>
      <c r="B34" s="7" t="str">
        <f>IFERROR(IF(A34=$B$1,Poles!F34,""),"")</f>
        <v/>
      </c>
      <c r="C34" s="7" t="str">
        <f>IFERROR(IF(A34=$C$1,Poles!F34,""),"")</f>
        <v/>
      </c>
      <c r="D34" s="7" t="str">
        <f>IFERROR(IF(A34=$D$1,Poles!F34,""),"")</f>
        <v/>
      </c>
      <c r="E34" s="3"/>
    </row>
    <row r="35" spans="1:5">
      <c r="A35" s="3" t="str">
        <f>IFERROR(VLOOKUP(Poles!F35,$F$3:$G$5,2,TRUE),"")</f>
        <v/>
      </c>
      <c r="B35" s="7" t="str">
        <f>IFERROR(IF(A35=$B$1,Poles!F35,""),"")</f>
        <v/>
      </c>
      <c r="C35" s="7" t="str">
        <f>IFERROR(IF(A35=$C$1,Poles!F35,""),"")</f>
        <v/>
      </c>
      <c r="D35" s="7" t="str">
        <f>IFERROR(IF(A35=$D$1,Poles!F35,""),"")</f>
        <v/>
      </c>
      <c r="E35" s="3"/>
    </row>
    <row r="36" spans="1:5">
      <c r="A36" s="3" t="str">
        <f>IFERROR(VLOOKUP(Poles!F36,$F$3:$G$5,2,TRUE),"")</f>
        <v/>
      </c>
      <c r="B36" s="7" t="str">
        <f>IFERROR(IF(A36=$B$1,Poles!F36,""),"")</f>
        <v/>
      </c>
      <c r="C36" s="7" t="str">
        <f>IFERROR(IF(A36=$C$1,Poles!F36,""),"")</f>
        <v/>
      </c>
      <c r="D36" s="7" t="str">
        <f>IFERROR(IF(A36=$D$1,Poles!F36,""),"")</f>
        <v/>
      </c>
      <c r="E36" s="3"/>
    </row>
    <row r="37" spans="1:5">
      <c r="A37" s="3" t="str">
        <f>IFERROR(VLOOKUP(Poles!F37,$F$3:$G$5,2,TRUE),"")</f>
        <v/>
      </c>
      <c r="B37" s="7" t="str">
        <f>IFERROR(IF(A37=$B$1,Poles!F37,""),"")</f>
        <v/>
      </c>
      <c r="C37" s="7" t="str">
        <f>IFERROR(IF(A37=$C$1,Poles!F37,""),"")</f>
        <v/>
      </c>
      <c r="D37" s="7" t="str">
        <f>IFERROR(IF(A37=$D$1,Poles!F37,""),"")</f>
        <v/>
      </c>
      <c r="E37" s="3"/>
    </row>
    <row r="38" spans="1:5">
      <c r="A38" s="3" t="str">
        <f>IFERROR(VLOOKUP(Poles!F38,$F$3:$G$5,2,TRUE),"")</f>
        <v/>
      </c>
      <c r="B38" s="7" t="str">
        <f>IFERROR(IF(A38=$B$1,Poles!F38,""),"")</f>
        <v/>
      </c>
      <c r="C38" s="7" t="str">
        <f>IFERROR(IF(A38=$C$1,Poles!F38,""),"")</f>
        <v/>
      </c>
      <c r="D38" s="7" t="str">
        <f>IFERROR(IF(A38=$D$1,Poles!F38,""),"")</f>
        <v/>
      </c>
      <c r="E38" s="3"/>
    </row>
    <row r="39" spans="1:5">
      <c r="A39" s="3" t="str">
        <f>IFERROR(VLOOKUP(Poles!F39,$F$3:$G$5,2,TRUE),"")</f>
        <v/>
      </c>
      <c r="B39" s="7" t="str">
        <f>IFERROR(IF(A39=$B$1,Poles!F39,""),"")</f>
        <v/>
      </c>
      <c r="C39" s="7" t="str">
        <f>IFERROR(IF(A39=$C$1,Poles!F39,""),"")</f>
        <v/>
      </c>
      <c r="D39" s="7" t="str">
        <f>IFERROR(IF(A39=$D$1,Poles!F39,""),"")</f>
        <v/>
      </c>
      <c r="E39" s="3"/>
    </row>
    <row r="40" spans="1:5">
      <c r="A40" s="3" t="str">
        <f>IFERROR(VLOOKUP(Poles!F40,$F$3:$G$5,2,TRUE),"")</f>
        <v/>
      </c>
      <c r="B40" s="7" t="str">
        <f>IFERROR(IF(A40=$B$1,Poles!F40,""),"")</f>
        <v/>
      </c>
      <c r="C40" s="7" t="str">
        <f>IFERROR(IF(A40=$C$1,Poles!F40,""),"")</f>
        <v/>
      </c>
      <c r="D40" s="7" t="str">
        <f>IFERROR(IF(A40=$D$1,Poles!F40,""),"")</f>
        <v/>
      </c>
      <c r="E40" s="3"/>
    </row>
    <row r="41" spans="1:5">
      <c r="A41" s="3" t="str">
        <f>IFERROR(VLOOKUP(Poles!F41,$F$3:$G$5,2,TRUE),"")</f>
        <v/>
      </c>
      <c r="B41" s="7" t="str">
        <f>IFERROR(IF(A41=$B$1,Poles!F41,""),"")</f>
        <v/>
      </c>
      <c r="C41" s="7" t="str">
        <f>IFERROR(IF(A41=$C$1,Poles!F41,""),"")</f>
        <v/>
      </c>
      <c r="D41" s="7" t="str">
        <f>IFERROR(IF(A41=$D$1,Poles!F41,""),"")</f>
        <v/>
      </c>
      <c r="E41" s="3"/>
    </row>
    <row r="42" spans="1:5">
      <c r="A42" s="3" t="str">
        <f>IFERROR(VLOOKUP(Poles!F42,$F$3:$G$5,2,TRUE),"")</f>
        <v/>
      </c>
      <c r="B42" s="7" t="str">
        <f>IFERROR(IF(A42=$B$1,Poles!F42,""),"")</f>
        <v/>
      </c>
      <c r="C42" s="7" t="str">
        <f>IFERROR(IF(A42=$C$1,Poles!F42,""),"")</f>
        <v/>
      </c>
      <c r="D42" s="7" t="str">
        <f>IFERROR(IF(A42=$D$1,Poles!F42,""),"")</f>
        <v/>
      </c>
      <c r="E42" s="3"/>
    </row>
    <row r="43" spans="1:5">
      <c r="A43" s="3" t="str">
        <f>IFERROR(VLOOKUP(Poles!F43,$F$3:$G$5,2,TRUE),"")</f>
        <v/>
      </c>
      <c r="B43" s="7" t="str">
        <f>IFERROR(IF(A43=$B$1,Poles!F43,""),"")</f>
        <v/>
      </c>
      <c r="C43" s="7" t="str">
        <f>IFERROR(IF(A43=$C$1,Poles!F43,""),"")</f>
        <v/>
      </c>
      <c r="D43" s="7" t="str">
        <f>IFERROR(IF(A43=$D$1,Poles!F43,""),"")</f>
        <v/>
      </c>
      <c r="E43" s="3"/>
    </row>
    <row r="44" spans="1:5">
      <c r="A44" s="3" t="str">
        <f>IFERROR(VLOOKUP(Poles!F44,$F$3:$G$5,2,TRUE),"")</f>
        <v/>
      </c>
      <c r="B44" s="7" t="str">
        <f>IFERROR(IF(A44=$B$1,Poles!F44,""),"")</f>
        <v/>
      </c>
      <c r="C44" s="7" t="str">
        <f>IFERROR(IF(A44=$C$1,Poles!F44,""),"")</f>
        <v/>
      </c>
      <c r="D44" s="7" t="str">
        <f>IFERROR(IF(A44=$D$1,Poles!F44,""),"")</f>
        <v/>
      </c>
      <c r="E44" s="3"/>
    </row>
    <row r="45" spans="1:5">
      <c r="A45" s="3" t="str">
        <f>IFERROR(VLOOKUP(Poles!F45,$F$3:$G$5,2,TRUE),"")</f>
        <v/>
      </c>
      <c r="B45" s="7" t="str">
        <f>IFERROR(IF(A45=$B$1,Poles!F45,""),"")</f>
        <v/>
      </c>
      <c r="C45" s="7" t="str">
        <f>IFERROR(IF(A45=$C$1,Poles!F45,""),"")</f>
        <v/>
      </c>
      <c r="D45" s="7" t="str">
        <f>IFERROR(IF(A45=$D$1,Poles!F45,""),"")</f>
        <v/>
      </c>
      <c r="E45" s="3"/>
    </row>
    <row r="46" spans="1:5">
      <c r="A46" s="3" t="str">
        <f>IFERROR(VLOOKUP(Poles!F46,$F$3:$G$5,2,TRUE),"")</f>
        <v/>
      </c>
      <c r="B46" s="7" t="str">
        <f>IFERROR(IF(A46=$B$1,Poles!F46,""),"")</f>
        <v/>
      </c>
      <c r="C46" s="7" t="str">
        <f>IFERROR(IF(A46=$C$1,Poles!F46,""),"")</f>
        <v/>
      </c>
      <c r="D46" s="7" t="str">
        <f>IFERROR(IF(A46=$D$1,Poles!F46,""),"")</f>
        <v/>
      </c>
      <c r="E46" s="3"/>
    </row>
    <row r="47" spans="1:5">
      <c r="A47" s="3" t="str">
        <f>IFERROR(VLOOKUP(Poles!F47,$F$3:$G$5,2,TRUE),"")</f>
        <v/>
      </c>
      <c r="B47" s="7" t="str">
        <f>IFERROR(IF(A47=$B$1,Poles!F47,""),"")</f>
        <v/>
      </c>
      <c r="C47" s="7" t="str">
        <f>IFERROR(IF(A47=$C$1,Poles!F47,""),"")</f>
        <v/>
      </c>
      <c r="D47" s="7" t="str">
        <f>IFERROR(IF(A47=$D$1,Poles!F47,""),"")</f>
        <v/>
      </c>
      <c r="E47" s="3"/>
    </row>
    <row r="48" spans="1:5">
      <c r="A48" s="3" t="str">
        <f>IFERROR(VLOOKUP(Poles!F48,$F$3:$G$5,2,TRUE),"")</f>
        <v/>
      </c>
      <c r="B48" s="7" t="str">
        <f>IFERROR(IF(A48=$B$1,Poles!F48,""),"")</f>
        <v/>
      </c>
      <c r="C48" s="7" t="str">
        <f>IFERROR(IF(A48=$C$1,Poles!F48,""),"")</f>
        <v/>
      </c>
      <c r="D48" s="7" t="str">
        <f>IFERROR(IF(A48=$D$1,Poles!F48,""),"")</f>
        <v/>
      </c>
      <c r="E48" s="3"/>
    </row>
    <row r="49" spans="1:5">
      <c r="A49" s="3" t="str">
        <f>IFERROR(VLOOKUP(Poles!F49,$F$3:$G$5,2,TRUE),"")</f>
        <v/>
      </c>
      <c r="B49" s="7" t="str">
        <f>IFERROR(IF(A49=$B$1,Poles!F49,""),"")</f>
        <v/>
      </c>
      <c r="C49" s="7" t="str">
        <f>IFERROR(IF(A49=$C$1,Poles!F49,""),"")</f>
        <v/>
      </c>
      <c r="D49" s="7" t="str">
        <f>IFERROR(IF(A49=$D$1,Poles!F49,""),"")</f>
        <v/>
      </c>
      <c r="E49" s="3"/>
    </row>
    <row r="50" spans="1:5">
      <c r="A50" s="3" t="str">
        <f>IFERROR(VLOOKUP(Poles!F50,$F$3:$G$5,2,TRUE),"")</f>
        <v/>
      </c>
      <c r="B50" s="7" t="str">
        <f>IFERROR(IF(A50=$B$1,Poles!F50,""),"")</f>
        <v/>
      </c>
      <c r="C50" s="7" t="str">
        <f>IFERROR(IF(A50=$C$1,Poles!F50,""),"")</f>
        <v/>
      </c>
      <c r="D50" s="7" t="str">
        <f>IFERROR(IF(A50=$D$1,Poles!F50,""),"")</f>
        <v/>
      </c>
      <c r="E50" s="3"/>
    </row>
    <row r="51" spans="1:5">
      <c r="A51" s="3" t="str">
        <f>IFERROR(VLOOKUP(Poles!F51,$F$3:$G$5,2,TRUE),"")</f>
        <v/>
      </c>
      <c r="B51" s="7" t="str">
        <f>IFERROR(IF(A51=$B$1,Poles!F51,""),"")</f>
        <v/>
      </c>
      <c r="C51" s="7" t="str">
        <f>IFERROR(IF(A51=$C$1,Poles!F51,""),"")</f>
        <v/>
      </c>
      <c r="D51" s="7" t="str">
        <f>IFERROR(IF(A51=$D$1,Poles!F51,""),"")</f>
        <v/>
      </c>
      <c r="E51" s="3"/>
    </row>
    <row r="52" spans="1:5">
      <c r="A52" s="3" t="str">
        <f>IFERROR(VLOOKUP(Poles!F52,$F$3:$G$5,2,TRUE),"")</f>
        <v/>
      </c>
      <c r="B52" s="7" t="str">
        <f>IFERROR(IF(A52=$B$1,Poles!F52,""),"")</f>
        <v/>
      </c>
      <c r="C52" s="7" t="str">
        <f>IFERROR(IF(A52=$C$1,Poles!F52,""),"")</f>
        <v/>
      </c>
      <c r="D52" s="7" t="str">
        <f>IFERROR(IF(A52=$D$1,Poles!F52,""),"")</f>
        <v/>
      </c>
    </row>
    <row r="53" spans="1:5">
      <c r="A53" s="3" t="str">
        <f>IFERROR(VLOOKUP(Poles!F53,$F$3:$G$5,2,TRUE),"")</f>
        <v/>
      </c>
      <c r="B53" s="7" t="str">
        <f>IFERROR(IF(A53=$B$1,Poles!F53,""),"")</f>
        <v/>
      </c>
      <c r="C53" s="7" t="str">
        <f>IFERROR(IF(A53=$C$1,Poles!F53,""),"")</f>
        <v/>
      </c>
      <c r="D53" s="7" t="str">
        <f>IFERROR(IF(A53=$D$1,Poles!F53,""),"")</f>
        <v/>
      </c>
    </row>
    <row r="54" spans="1:5">
      <c r="A54" s="3" t="str">
        <f>IFERROR(VLOOKUP(Poles!F54,$F$3:$G$5,2,TRUE),"")</f>
        <v/>
      </c>
      <c r="B54" s="7" t="str">
        <f>IFERROR(IF(A54=$B$1,Poles!F54,""),"")</f>
        <v/>
      </c>
      <c r="C54" s="7" t="str">
        <f>IFERROR(IF(A54=$C$1,Poles!F54,""),"")</f>
        <v/>
      </c>
      <c r="D54" s="7" t="str">
        <f>IFERROR(IF(A54=$D$1,Poles!F54,""),"")</f>
        <v/>
      </c>
    </row>
    <row r="55" spans="1:5">
      <c r="A55" s="3" t="str">
        <f>IFERROR(VLOOKUP(Poles!F55,$F$3:$G$5,2,TRUE),"")</f>
        <v/>
      </c>
      <c r="B55" s="7" t="str">
        <f>IFERROR(IF(A55=$B$1,Poles!F55,""),"")</f>
        <v/>
      </c>
      <c r="C55" s="7" t="str">
        <f>IFERROR(IF(A55=$C$1,Poles!F55,""),"")</f>
        <v/>
      </c>
      <c r="D55" s="7" t="str">
        <f>IFERROR(IF(A55=$D$1,Poles!F55,""),"")</f>
        <v/>
      </c>
    </row>
    <row r="56" spans="1:5">
      <c r="A56" s="3" t="str">
        <f>IFERROR(VLOOKUP(Poles!F56,$F$3:$G$5,2,TRUE),"")</f>
        <v/>
      </c>
      <c r="B56" s="7" t="str">
        <f>IFERROR(IF(A56=$B$1,Poles!F56,""),"")</f>
        <v/>
      </c>
      <c r="C56" s="7" t="str">
        <f>IFERROR(IF(A56=$C$1,Poles!F56,""),"")</f>
        <v/>
      </c>
      <c r="D56" s="7" t="str">
        <f>IFERROR(IF(A56=$D$1,Poles!F56,""),"")</f>
        <v/>
      </c>
    </row>
    <row r="57" spans="1:5">
      <c r="A57" s="3" t="str">
        <f>IFERROR(VLOOKUP(Poles!F57,$F$3:$G$5,2,TRUE),"")</f>
        <v/>
      </c>
      <c r="B57" s="7" t="str">
        <f>IFERROR(IF(A57=$B$1,Poles!F57,""),"")</f>
        <v/>
      </c>
      <c r="C57" s="7" t="str">
        <f>IFERROR(IF(A57=$C$1,Poles!F57,""),"")</f>
        <v/>
      </c>
      <c r="D57" s="7" t="str">
        <f>IFERROR(IF(A57=$D$1,Poles!F57,""),"")</f>
        <v/>
      </c>
    </row>
    <row r="58" spans="1:5">
      <c r="A58" s="3" t="str">
        <f>IFERROR(VLOOKUP(Poles!F58,$F$3:$G$5,2,TRUE),"")</f>
        <v/>
      </c>
      <c r="B58" s="7" t="str">
        <f>IFERROR(IF(A58=$B$1,Poles!F58,""),"")</f>
        <v/>
      </c>
      <c r="C58" s="7" t="str">
        <f>IFERROR(IF(A58=$C$1,Poles!F58,""),"")</f>
        <v/>
      </c>
      <c r="D58" s="7" t="str">
        <f>IFERROR(IF(A58=$D$1,Poles!F58,""),"")</f>
        <v/>
      </c>
    </row>
    <row r="59" spans="1:5">
      <c r="A59" s="3" t="str">
        <f>IFERROR(VLOOKUP(Poles!F59,$F$3:$G$5,2,TRUE),"")</f>
        <v/>
      </c>
      <c r="B59" s="7" t="str">
        <f>IFERROR(IF(A59=$B$1,Poles!F59,""),"")</f>
        <v/>
      </c>
      <c r="C59" s="7" t="str">
        <f>IFERROR(IF(A59=$C$1,Poles!F59,""),"")</f>
        <v/>
      </c>
      <c r="D59" s="7" t="str">
        <f>IFERROR(IF(A59=$D$1,Poles!F59,""),"")</f>
        <v/>
      </c>
    </row>
    <row r="60" spans="1:5">
      <c r="A60" s="3" t="str">
        <f>IFERROR(VLOOKUP(Poles!F60,$F$3:$G$5,2,TRUE),"")</f>
        <v/>
      </c>
      <c r="B60" s="7" t="str">
        <f>IFERROR(IF(A60=$B$1,Poles!F60,""),"")</f>
        <v/>
      </c>
      <c r="C60" s="7" t="str">
        <f>IFERROR(IF(A60=$C$1,Poles!F60,""),"")</f>
        <v/>
      </c>
      <c r="D60" s="7" t="str">
        <f>IFERROR(IF(A60=$D$1,Poles!F60,""),"")</f>
        <v/>
      </c>
    </row>
    <row r="61" spans="1:5">
      <c r="A61" s="3" t="str">
        <f>IFERROR(VLOOKUP(Poles!F61,$F$3:$G$5,2,TRUE),"")</f>
        <v/>
      </c>
      <c r="B61" s="7" t="str">
        <f>IFERROR(IF(A61=$B$1,Poles!F61,""),"")</f>
        <v/>
      </c>
      <c r="C61" s="7" t="str">
        <f>IFERROR(IF(A61=$C$1,Poles!F61,""),"")</f>
        <v/>
      </c>
      <c r="D61" s="7" t="str">
        <f>IFERROR(IF(A61=$D$1,Poles!F61,""),"")</f>
        <v/>
      </c>
    </row>
    <row r="62" spans="1:5">
      <c r="A62" s="3" t="str">
        <f>IFERROR(VLOOKUP(Poles!F62,$F$3:$G$5,2,TRUE),"")</f>
        <v/>
      </c>
      <c r="B62" s="7" t="str">
        <f>IFERROR(IF(A62=$B$1,Poles!F62,""),"")</f>
        <v/>
      </c>
      <c r="C62" s="7" t="str">
        <f>IFERROR(IF(A62=$C$1,Poles!F62,""),"")</f>
        <v/>
      </c>
      <c r="D62" s="7" t="str">
        <f>IFERROR(IF(A62=$D$1,Poles!F62,""),"")</f>
        <v/>
      </c>
    </row>
    <row r="63" spans="1:5">
      <c r="A63" s="3" t="str">
        <f>IFERROR(VLOOKUP(Poles!F63,$F$3:$G$5,2,TRUE),"")</f>
        <v/>
      </c>
      <c r="B63" s="7" t="str">
        <f>IFERROR(IF(A63=$B$1,Poles!F63,""),"")</f>
        <v/>
      </c>
      <c r="C63" s="7" t="str">
        <f>IFERROR(IF(A63=$C$1,Poles!F63,""),"")</f>
        <v/>
      </c>
      <c r="D63" s="7" t="str">
        <f>IFERROR(IF(A63=$D$1,Poles!F63,""),"")</f>
        <v/>
      </c>
    </row>
    <row r="64" spans="1:5">
      <c r="A64" s="3" t="str">
        <f>IFERROR(VLOOKUP(Poles!F64,$F$3:$G$5,2,TRUE),"")</f>
        <v/>
      </c>
      <c r="B64" s="7" t="str">
        <f>IFERROR(IF(A64=$B$1,Poles!F64,""),"")</f>
        <v/>
      </c>
      <c r="C64" s="7" t="str">
        <f>IFERROR(IF(A64=$C$1,Poles!F64,""),"")</f>
        <v/>
      </c>
      <c r="D64" s="7" t="str">
        <f>IFERROR(IF(A64=$D$1,Poles!F64,""),"")</f>
        <v/>
      </c>
    </row>
    <row r="65" spans="1:4">
      <c r="A65" s="3" t="str">
        <f>IFERROR(VLOOKUP(Poles!F65,$F$3:$G$5,2,TRUE),"")</f>
        <v/>
      </c>
      <c r="B65" s="7" t="str">
        <f>IFERROR(IF(A65=$B$1,Poles!F65,""),"")</f>
        <v/>
      </c>
      <c r="C65" s="7" t="str">
        <f>IFERROR(IF(A65=$C$1,Poles!F65,""),"")</f>
        <v/>
      </c>
      <c r="D65" s="7" t="str">
        <f>IFERROR(IF(A65=$D$1,Poles!F65,""),"")</f>
        <v/>
      </c>
    </row>
    <row r="66" spans="1:4">
      <c r="A66" s="3" t="str">
        <f>IFERROR(VLOOKUP(Poles!F66,$F$3:$G$5,2,TRUE),"")</f>
        <v/>
      </c>
      <c r="B66" s="7" t="str">
        <f>IFERROR(IF(A66=$B$1,Poles!F66,""),"")</f>
        <v/>
      </c>
      <c r="C66" s="7" t="str">
        <f>IFERROR(IF(A66=$C$1,Poles!F66,""),"")</f>
        <v/>
      </c>
      <c r="D66" s="7" t="str">
        <f>IFERROR(IF(A66=$D$1,Poles!F66,""),"")</f>
        <v/>
      </c>
    </row>
    <row r="67" spans="1:4">
      <c r="A67" s="3" t="str">
        <f>IFERROR(VLOOKUP(Poles!F67,$F$3:$G$5,2,TRUE),"")</f>
        <v/>
      </c>
      <c r="B67" s="7" t="str">
        <f>IFERROR(IF(A67=$B$1,Poles!F67,""),"")</f>
        <v/>
      </c>
      <c r="C67" s="7" t="str">
        <f>IFERROR(IF(A67=$C$1,Poles!F67,""),"")</f>
        <v/>
      </c>
      <c r="D67" s="7" t="str">
        <f>IFERROR(IF(A67=$D$1,Poles!F67,""),"")</f>
        <v/>
      </c>
    </row>
    <row r="68" spans="1:4">
      <c r="A68" s="3" t="str">
        <f>IFERROR(VLOOKUP(Poles!F68,$F$3:$G$5,2,TRUE),"")</f>
        <v/>
      </c>
      <c r="B68" s="7" t="str">
        <f>IFERROR(IF(A68=$B$1,Poles!F68,""),"")</f>
        <v/>
      </c>
      <c r="C68" s="7" t="str">
        <f>IFERROR(IF(A68=$C$1,Poles!F68,""),"")</f>
        <v/>
      </c>
      <c r="D68" s="7" t="str">
        <f>IFERROR(IF(A68=$D$1,Poles!F68,""),"")</f>
        <v/>
      </c>
    </row>
    <row r="69" spans="1:4">
      <c r="A69" s="3" t="str">
        <f>IFERROR(VLOOKUP(Poles!F69,$F$3:$G$5,2,TRUE),"")</f>
        <v/>
      </c>
      <c r="B69" s="7" t="str">
        <f>IFERROR(IF(A69=$B$1,Poles!F69,""),"")</f>
        <v/>
      </c>
      <c r="C69" s="7" t="str">
        <f>IFERROR(IF(A69=$C$1,Poles!F69,""),"")</f>
        <v/>
      </c>
      <c r="D69" s="7" t="str">
        <f>IFERROR(IF(A69=$D$1,Poles!F69,""),"")</f>
        <v/>
      </c>
    </row>
    <row r="70" spans="1:4">
      <c r="A70" s="3" t="str">
        <f>IFERROR(VLOOKUP(Poles!F70,$F$3:$G$5,2,TRUE),"")</f>
        <v/>
      </c>
      <c r="B70" s="7" t="str">
        <f>IFERROR(IF(A70=$B$1,Poles!F70,""),"")</f>
        <v/>
      </c>
      <c r="C70" s="7" t="str">
        <f>IFERROR(IF(A70=$C$1,Poles!F70,""),"")</f>
        <v/>
      </c>
      <c r="D70" s="7" t="str">
        <f>IFERROR(IF(A70=$D$1,Poles!F70,""),"")</f>
        <v/>
      </c>
    </row>
    <row r="71" spans="1:4">
      <c r="A71" s="3" t="str">
        <f>IFERROR(VLOOKUP(Poles!F71,$F$3:$G$5,2,TRUE),"")</f>
        <v/>
      </c>
      <c r="B71" s="7" t="str">
        <f>IFERROR(IF(A71=$B$1,Poles!F71,""),"")</f>
        <v/>
      </c>
      <c r="C71" s="7" t="str">
        <f>IFERROR(IF(A71=$C$1,Poles!F71,""),"")</f>
        <v/>
      </c>
      <c r="D71" s="7" t="str">
        <f>IFERROR(IF(A71=$D$1,Poles!F71,""),"")</f>
        <v/>
      </c>
    </row>
    <row r="72" spans="1:4">
      <c r="A72" s="3" t="str">
        <f>IFERROR(VLOOKUP(Poles!F72,$F$3:$G$5,2,TRUE),"")</f>
        <v/>
      </c>
      <c r="B72" s="7" t="str">
        <f>IFERROR(IF(A72=$B$1,Poles!F72,""),"")</f>
        <v/>
      </c>
      <c r="C72" s="7" t="str">
        <f>IFERROR(IF(A72=$C$1,Poles!F72,""),"")</f>
        <v/>
      </c>
      <c r="D72" s="7" t="str">
        <f>IFERROR(IF(A72=$D$1,Poles!F72,""),"")</f>
        <v/>
      </c>
    </row>
    <row r="73" spans="1:4">
      <c r="A73" s="3" t="str">
        <f>IFERROR(VLOOKUP(Poles!F73,$F$3:$G$5,2,TRUE),"")</f>
        <v/>
      </c>
      <c r="B73" s="7" t="str">
        <f>IFERROR(IF(A73=$B$1,Poles!F73,""),"")</f>
        <v/>
      </c>
      <c r="C73" s="7" t="str">
        <f>IFERROR(IF(A73=$C$1,Poles!F73,""),"")</f>
        <v/>
      </c>
      <c r="D73" s="7" t="str">
        <f>IFERROR(IF(A73=$D$1,Poles!F73,""),"")</f>
        <v/>
      </c>
    </row>
    <row r="74" spans="1:4">
      <c r="A74" s="3" t="str">
        <f>IFERROR(VLOOKUP(Poles!F74,$F$3:$G$5,2,TRUE),"")</f>
        <v/>
      </c>
      <c r="B74" s="7" t="str">
        <f>IFERROR(IF(A74=$B$1,Poles!F74,""),"")</f>
        <v/>
      </c>
      <c r="C74" s="7" t="str">
        <f>IFERROR(IF(A74=$C$1,Poles!F74,""),"")</f>
        <v/>
      </c>
      <c r="D74" s="7" t="str">
        <f>IFERROR(IF(A74=$D$1,Poles!F74,""),"")</f>
        <v/>
      </c>
    </row>
    <row r="75" spans="1:4">
      <c r="A75" s="3" t="str">
        <f>IFERROR(VLOOKUP(Poles!F75,$F$3:$G$5,2,TRUE),"")</f>
        <v/>
      </c>
      <c r="B75" s="7" t="str">
        <f>IFERROR(IF(A75=$B$1,Poles!F75,""),"")</f>
        <v/>
      </c>
      <c r="C75" s="7" t="str">
        <f>IFERROR(IF(A75=$C$1,Poles!F75,""),"")</f>
        <v/>
      </c>
      <c r="D75" s="7" t="str">
        <f>IFERROR(IF(A75=$D$1,Poles!F75,""),"")</f>
        <v/>
      </c>
    </row>
    <row r="76" spans="1:4">
      <c r="A76" s="3" t="str">
        <f>IFERROR(VLOOKUP(Poles!F76,$F$3:$G$5,2,TRUE),"")</f>
        <v/>
      </c>
      <c r="B76" s="7" t="str">
        <f>IFERROR(IF(A76=$B$1,Poles!F76,""),"")</f>
        <v/>
      </c>
      <c r="C76" s="7" t="str">
        <f>IFERROR(IF(A76=$C$1,Poles!F76,""),"")</f>
        <v/>
      </c>
      <c r="D76" s="7" t="str">
        <f>IFERROR(IF(A76=$D$1,Poles!F76,""),"")</f>
        <v/>
      </c>
    </row>
    <row r="77" spans="1:4">
      <c r="A77" s="3" t="str">
        <f>IFERROR(VLOOKUP(Poles!F77,$F$3:$G$5,2,TRUE),"")</f>
        <v/>
      </c>
      <c r="B77" s="7" t="str">
        <f>IFERROR(IF(A77=$B$1,Poles!F77,""),"")</f>
        <v/>
      </c>
      <c r="C77" s="7" t="str">
        <f>IFERROR(IF(A77=$C$1,Poles!F77,""),"")</f>
        <v/>
      </c>
      <c r="D77" s="7" t="str">
        <f>IFERROR(IF(A77=$D$1,Poles!F77,""),"")</f>
        <v/>
      </c>
    </row>
    <row r="78" spans="1:4">
      <c r="A78" s="3" t="str">
        <f>IFERROR(VLOOKUP(Poles!F78,$F$3:$G$5,2,TRUE),"")</f>
        <v/>
      </c>
      <c r="B78" s="7" t="str">
        <f>IFERROR(IF(A78=$B$1,Poles!F78,""),"")</f>
        <v/>
      </c>
      <c r="C78" s="7" t="str">
        <f>IFERROR(IF(A78=$C$1,Poles!F78,""),"")</f>
        <v/>
      </c>
      <c r="D78" s="7" t="str">
        <f>IFERROR(IF(A78=$D$1,Poles!F78,""),"")</f>
        <v/>
      </c>
    </row>
    <row r="79" spans="1:4">
      <c r="A79" s="3" t="str">
        <f>IFERROR(VLOOKUP(Poles!F79,$F$3:$G$5,2,TRUE),"")</f>
        <v/>
      </c>
      <c r="B79" s="7" t="str">
        <f>IFERROR(IF(A79=$B$1,Poles!F79,""),"")</f>
        <v/>
      </c>
      <c r="C79" s="7" t="str">
        <f>IFERROR(IF(A79=$C$1,Poles!F79,""),"")</f>
        <v/>
      </c>
      <c r="D79" s="7" t="str">
        <f>IFERROR(IF(A79=$D$1,Poles!F79,""),"")</f>
        <v/>
      </c>
    </row>
    <row r="80" spans="1:4">
      <c r="A80" s="3" t="str">
        <f>IFERROR(VLOOKUP(Poles!F80,$F$3:$G$5,2,TRUE),"")</f>
        <v/>
      </c>
      <c r="B80" s="7" t="str">
        <f>IFERROR(IF(A80=$B$1,Poles!F80,""),"")</f>
        <v/>
      </c>
      <c r="C80" s="7" t="str">
        <f>IFERROR(IF(A80=$C$1,Poles!F80,""),"")</f>
        <v/>
      </c>
      <c r="D80" s="7" t="str">
        <f>IFERROR(IF(A80=$D$1,Poles!F80,""),"")</f>
        <v/>
      </c>
    </row>
    <row r="81" spans="1:4">
      <c r="A81" s="3" t="str">
        <f>IFERROR(VLOOKUP(Poles!F81,$F$3:$G$5,2,TRUE),"")</f>
        <v/>
      </c>
      <c r="B81" s="7" t="str">
        <f>IFERROR(IF(A81=$B$1,Poles!F81,""),"")</f>
        <v/>
      </c>
      <c r="C81" s="7" t="str">
        <f>IFERROR(IF(A81=$C$1,Poles!F81,""),"")</f>
        <v/>
      </c>
      <c r="D81" s="7" t="str">
        <f>IFERROR(IF(A81=$D$1,Poles!F81,""),"")</f>
        <v/>
      </c>
    </row>
    <row r="82" spans="1:4">
      <c r="A82" s="3" t="str">
        <f>IFERROR(VLOOKUP(Poles!F82,$F$3:$G$5,2,TRUE),"")</f>
        <v/>
      </c>
      <c r="B82" s="7" t="str">
        <f>IFERROR(IF(A82=$B$1,Poles!F82,""),"")</f>
        <v/>
      </c>
      <c r="C82" s="7" t="str">
        <f>IFERROR(IF(A82=$C$1,Poles!F82,""),"")</f>
        <v/>
      </c>
      <c r="D82" s="7" t="str">
        <f>IFERROR(IF(A82=$D$1,Poles!F82,""),"")</f>
        <v/>
      </c>
    </row>
    <row r="83" spans="1:4">
      <c r="A83" s="3" t="str">
        <f>IFERROR(VLOOKUP(Poles!F83,$F$3:$G$5,2,TRUE),"")</f>
        <v/>
      </c>
      <c r="B83" s="7" t="str">
        <f>IFERROR(IF(A83=$B$1,Poles!F83,""),"")</f>
        <v/>
      </c>
      <c r="C83" s="7" t="str">
        <f>IFERROR(IF(A83=$C$1,Poles!F83,""),"")</f>
        <v/>
      </c>
      <c r="D83" s="7" t="str">
        <f>IFERROR(IF(A83=$D$1,Poles!F83,""),"")</f>
        <v/>
      </c>
    </row>
    <row r="84" spans="1:4">
      <c r="A84" s="3" t="str">
        <f>IFERROR(VLOOKUP(Poles!F84,$F$3:$G$5,2,TRUE),"")</f>
        <v/>
      </c>
      <c r="B84" s="7" t="str">
        <f>IFERROR(IF(A84=$B$1,Poles!F84,""),"")</f>
        <v/>
      </c>
      <c r="C84" s="7" t="str">
        <f>IFERROR(IF(A84=$C$1,Poles!F84,""),"")</f>
        <v/>
      </c>
      <c r="D84" s="7" t="str">
        <f>IFERROR(IF(A84=$D$1,Poles!F84,""),"")</f>
        <v/>
      </c>
    </row>
    <row r="85" spans="1:4">
      <c r="A85" s="3" t="str">
        <f>IFERROR(VLOOKUP(Poles!F85,$F$3:$G$5,2,TRUE),"")</f>
        <v/>
      </c>
      <c r="B85" s="7" t="str">
        <f>IFERROR(IF(A85=$B$1,Poles!F85,""),"")</f>
        <v/>
      </c>
      <c r="C85" s="7" t="str">
        <f>IFERROR(IF(A85=$C$1,Poles!F85,""),"")</f>
        <v/>
      </c>
      <c r="D85" s="7" t="str">
        <f>IFERROR(IF(A85=$D$1,Poles!F85,""),"")</f>
        <v/>
      </c>
    </row>
    <row r="86" spans="1:4">
      <c r="A86" s="3" t="str">
        <f>IFERROR(VLOOKUP(Poles!F86,$F$3:$G$5,2,TRUE),"")</f>
        <v/>
      </c>
      <c r="B86" s="7" t="str">
        <f>IFERROR(IF(A86=$B$1,Poles!F86,""),"")</f>
        <v/>
      </c>
      <c r="C86" s="7" t="str">
        <f>IFERROR(IF(A86=$C$1,Poles!F86,""),"")</f>
        <v/>
      </c>
      <c r="D86" s="7" t="str">
        <f>IFERROR(IF(A86=$D$1,Poles!F86,""),"")</f>
        <v/>
      </c>
    </row>
    <row r="87" spans="1:4">
      <c r="A87" s="3" t="str">
        <f>IFERROR(VLOOKUP(Poles!F87,$F$3:$G$5,2,TRUE),"")</f>
        <v/>
      </c>
      <c r="B87" s="7" t="str">
        <f>IFERROR(IF(A87=$B$1,Poles!F87,""),"")</f>
        <v/>
      </c>
      <c r="C87" s="7" t="str">
        <f>IFERROR(IF(A87=$C$1,Poles!F87,""),"")</f>
        <v/>
      </c>
      <c r="D87" s="7" t="str">
        <f>IFERROR(IF(A87=$D$1,Poles!F87,""),"")</f>
        <v/>
      </c>
    </row>
    <row r="88" spans="1:4">
      <c r="A88" s="3" t="str">
        <f>IFERROR(VLOOKUP(Poles!F88,$F$3:$G$5,2,TRUE),"")</f>
        <v/>
      </c>
      <c r="B88" s="7" t="str">
        <f>IFERROR(IF(A88=$B$1,Poles!F88,""),"")</f>
        <v/>
      </c>
      <c r="C88" s="7" t="str">
        <f>IFERROR(IF(A88=$C$1,Poles!F88,""),"")</f>
        <v/>
      </c>
      <c r="D88" s="7" t="str">
        <f>IFERROR(IF(A88=$D$1,Poles!F88,""),"")</f>
        <v/>
      </c>
    </row>
    <row r="89" spans="1:4">
      <c r="A89" s="3" t="str">
        <f>IFERROR(VLOOKUP(Poles!F89,$F$3:$G$5,2,TRUE),"")</f>
        <v/>
      </c>
      <c r="B89" s="7" t="str">
        <f>IFERROR(IF(A89=$B$1,Poles!F89,""),"")</f>
        <v/>
      </c>
      <c r="C89" s="7" t="str">
        <f>IFERROR(IF(A89=$C$1,Poles!F89,""),"")</f>
        <v/>
      </c>
      <c r="D89" s="7" t="str">
        <f>IFERROR(IF(A89=$D$1,Poles!F89,""),"")</f>
        <v/>
      </c>
    </row>
    <row r="90" spans="1:4">
      <c r="A90" s="3" t="str">
        <f>IFERROR(VLOOKUP(Poles!F90,$F$3:$G$5,2,TRUE),"")</f>
        <v/>
      </c>
      <c r="B90" s="7" t="str">
        <f>IFERROR(IF(A90=$B$1,Poles!F90,""),"")</f>
        <v/>
      </c>
      <c r="C90" s="7" t="str">
        <f>IFERROR(IF(A90=$C$1,Poles!F90,""),"")</f>
        <v/>
      </c>
      <c r="D90" s="7" t="str">
        <f>IFERROR(IF(A90=$D$1,Poles!F90,""),"")</f>
        <v/>
      </c>
    </row>
    <row r="91" spans="1:4">
      <c r="A91" s="3" t="str">
        <f>IFERROR(VLOOKUP(Poles!F91,$F$3:$G$5,2,TRUE),"")</f>
        <v/>
      </c>
      <c r="B91" s="7" t="str">
        <f>IFERROR(IF(A91=$B$1,Poles!F91,""),"")</f>
        <v/>
      </c>
      <c r="C91" s="7" t="str">
        <f>IFERROR(IF(A91=$C$1,Poles!F91,""),"")</f>
        <v/>
      </c>
      <c r="D91" s="7" t="str">
        <f>IFERROR(IF(A91=$D$1,Poles!F91,""),"")</f>
        <v/>
      </c>
    </row>
    <row r="92" spans="1:4">
      <c r="A92" s="3" t="str">
        <f>IFERROR(VLOOKUP(Poles!F92,$F$3:$G$5,2,TRUE),"")</f>
        <v/>
      </c>
      <c r="B92" s="7" t="str">
        <f>IFERROR(IF(A92=$B$1,Poles!F92,""),"")</f>
        <v/>
      </c>
      <c r="C92" s="7" t="str">
        <f>IFERROR(IF(A92=$C$1,Poles!F92,""),"")</f>
        <v/>
      </c>
      <c r="D92" s="7" t="str">
        <f>IFERROR(IF(A92=$D$1,Poles!F92,""),"")</f>
        <v/>
      </c>
    </row>
    <row r="93" spans="1:4">
      <c r="A93" s="3" t="str">
        <f>IFERROR(VLOOKUP(Poles!F93,$F$3:$G$5,2,TRUE),"")</f>
        <v/>
      </c>
      <c r="B93" s="7" t="str">
        <f>IFERROR(IF(A93=$B$1,Poles!F93,""),"")</f>
        <v/>
      </c>
      <c r="C93" s="7" t="str">
        <f>IFERROR(IF(A93=$C$1,Poles!F93,""),"")</f>
        <v/>
      </c>
      <c r="D93" s="7" t="str">
        <f>IFERROR(IF(A93=$D$1,Poles!F93,""),"")</f>
        <v/>
      </c>
    </row>
    <row r="94" spans="1:4">
      <c r="A94" s="3" t="str">
        <f>IFERROR(VLOOKUP(Poles!F94,$F$3:$G$5,2,TRUE),"")</f>
        <v/>
      </c>
      <c r="B94" s="7" t="str">
        <f>IFERROR(IF(A94=$B$1,Poles!F94,""),"")</f>
        <v/>
      </c>
      <c r="C94" s="7" t="str">
        <f>IFERROR(IF(A94=$C$1,Poles!F94,""),"")</f>
        <v/>
      </c>
      <c r="D94" s="7" t="str">
        <f>IFERROR(IF(A94=$D$1,Poles!F94,""),"")</f>
        <v/>
      </c>
    </row>
    <row r="95" spans="1:4">
      <c r="A95" s="3" t="str">
        <f>IFERROR(VLOOKUP(Poles!F95,$F$3:$G$5,2,TRUE),"")</f>
        <v/>
      </c>
      <c r="B95" s="7" t="str">
        <f>IFERROR(IF(A95=$B$1,Poles!F95,""),"")</f>
        <v/>
      </c>
      <c r="C95" s="7" t="str">
        <f>IFERROR(IF(A95=$C$1,Poles!F95,""),"")</f>
        <v/>
      </c>
      <c r="D95" s="7" t="str">
        <f>IFERROR(IF(A95=$D$1,Poles!F95,""),"")</f>
        <v/>
      </c>
    </row>
    <row r="96" spans="1:4">
      <c r="A96" s="3" t="str">
        <f>IFERROR(VLOOKUP(Poles!F96,$F$3:$G$5,2,TRUE),"")</f>
        <v/>
      </c>
      <c r="B96" s="7" t="str">
        <f>IFERROR(IF(A96=$B$1,Poles!F96,""),"")</f>
        <v/>
      </c>
      <c r="C96" s="7" t="str">
        <f>IFERROR(IF(A96=$C$1,Poles!F96,""),"")</f>
        <v/>
      </c>
      <c r="D96" s="7" t="str">
        <f>IFERROR(IF(A96=$D$1,Poles!F96,""),"")</f>
        <v/>
      </c>
    </row>
    <row r="97" spans="1:4">
      <c r="A97" s="3" t="str">
        <f>IFERROR(VLOOKUP(Poles!F97,$F$3:$G$5,2,TRUE),"")</f>
        <v/>
      </c>
      <c r="B97" s="7" t="str">
        <f>IFERROR(IF(A97=$B$1,Poles!F97,""),"")</f>
        <v/>
      </c>
      <c r="C97" s="7" t="str">
        <f>IFERROR(IF(A97=$C$1,Poles!F97,""),"")</f>
        <v/>
      </c>
      <c r="D97" s="7" t="str">
        <f>IFERROR(IF(A97=$D$1,Poles!F97,""),"")</f>
        <v/>
      </c>
    </row>
    <row r="98" spans="1:4">
      <c r="A98" s="3" t="str">
        <f>IFERROR(VLOOKUP(Poles!F98,$F$3:$G$5,2,TRUE),"")</f>
        <v/>
      </c>
      <c r="B98" s="7" t="str">
        <f>IFERROR(IF(A98=$B$1,Poles!F98,""),"")</f>
        <v/>
      </c>
      <c r="C98" s="7" t="str">
        <f>IFERROR(IF(A98=$C$1,Poles!F98,""),"")</f>
        <v/>
      </c>
      <c r="D98" s="7" t="str">
        <f>IFERROR(IF(A98=$D$1,Poles!F98,""),"")</f>
        <v/>
      </c>
    </row>
    <row r="99" spans="1:4">
      <c r="A99" s="3" t="str">
        <f>IFERROR(VLOOKUP(Poles!F99,$F$3:$G$5,2,TRUE),"")</f>
        <v/>
      </c>
      <c r="B99" s="7" t="str">
        <f>IFERROR(IF(A99=$B$1,Poles!F99,""),"")</f>
        <v/>
      </c>
      <c r="C99" s="7" t="str">
        <f>IFERROR(IF(A99=$C$1,Poles!F99,""),"")</f>
        <v/>
      </c>
      <c r="D99" s="7" t="str">
        <f>IFERROR(IF(A99=$D$1,Poles!F99,""),"")</f>
        <v/>
      </c>
    </row>
    <row r="100" spans="1:4">
      <c r="A100" s="3" t="str">
        <f>IFERROR(VLOOKUP(Poles!F100,$F$3:$G$5,2,TRUE),"")</f>
        <v/>
      </c>
      <c r="B100" s="7" t="str">
        <f>IFERROR(IF(A100=$B$1,Poles!F100,""),"")</f>
        <v/>
      </c>
      <c r="C100" s="7" t="str">
        <f>IFERROR(IF(A100=$C$1,Poles!F100,""),"")</f>
        <v/>
      </c>
      <c r="D100" s="7" t="str">
        <f>IFERROR(IF(A100=$D$1,Poles!F100,""),"")</f>
        <v/>
      </c>
    </row>
    <row r="101" spans="1:4">
      <c r="A101" s="3" t="str">
        <f>IFERROR(VLOOKUP(Poles!F101,$F$3:$G$5,2,TRUE),"")</f>
        <v/>
      </c>
      <c r="B101" s="7" t="str">
        <f>IFERROR(IF(A101=$B$1,Poles!F101,""),"")</f>
        <v/>
      </c>
      <c r="C101" s="7" t="str">
        <f>IFERROR(IF(A101=$C$1,Poles!F101,""),"")</f>
        <v/>
      </c>
      <c r="D101" s="7" t="str">
        <f>IFERROR(IF(A101=$D$1,Poles!F101,""),"")</f>
        <v/>
      </c>
    </row>
    <row r="102" spans="1:4">
      <c r="A102" s="3" t="str">
        <f>IFERROR(VLOOKUP(Poles!F102,$F$3:$G$5,2,TRUE),"")</f>
        <v/>
      </c>
      <c r="B102" s="7" t="str">
        <f>IFERROR(IF(A102=$B$1,Poles!F102,""),"")</f>
        <v/>
      </c>
      <c r="C102" s="7" t="str">
        <f>IFERROR(IF(A102=$C$1,Poles!F102,""),"")</f>
        <v/>
      </c>
      <c r="D102" s="7" t="str">
        <f>IFERROR(IF(A102=$D$1,Poles!F102,""),"")</f>
        <v/>
      </c>
    </row>
    <row r="103" spans="1:4">
      <c r="A103" s="3" t="str">
        <f>IFERROR(VLOOKUP(Poles!F103,$F$3:$G$5,2,TRUE),"")</f>
        <v/>
      </c>
      <c r="B103" s="7" t="str">
        <f>IFERROR(IF(A103=$B$1,Poles!F103,""),"")</f>
        <v/>
      </c>
      <c r="C103" s="7" t="str">
        <f>IFERROR(IF(A103=$C$1,Poles!F103,""),"")</f>
        <v/>
      </c>
      <c r="D103" s="7" t="str">
        <f>IFERROR(IF(A103=$D$1,Poles!F103,""),"")</f>
        <v/>
      </c>
    </row>
    <row r="104" spans="1:4">
      <c r="A104" s="3" t="str">
        <f>IFERROR(VLOOKUP(Poles!F104,$F$3:$G$5,2,TRUE),"")</f>
        <v/>
      </c>
      <c r="B104" s="7" t="str">
        <f>IFERROR(IF(A104=$B$1,Poles!F104,""),"")</f>
        <v/>
      </c>
      <c r="C104" s="7" t="str">
        <f>IFERROR(IF(A104=$C$1,Poles!F104,""),"")</f>
        <v/>
      </c>
      <c r="D104" s="7" t="str">
        <f>IFERROR(IF(A104=$D$1,Poles!F104,""),"")</f>
        <v/>
      </c>
    </row>
    <row r="105" spans="1:4">
      <c r="A105" s="3" t="str">
        <f>IFERROR(VLOOKUP(Poles!F105,$F$3:$G$5,2,TRUE),"")</f>
        <v/>
      </c>
      <c r="B105" s="7" t="str">
        <f>IFERROR(IF(A105=$B$1,Poles!F105,""),"")</f>
        <v/>
      </c>
      <c r="C105" s="7" t="str">
        <f>IFERROR(IF(A105=$C$1,Poles!F105,""),"")</f>
        <v/>
      </c>
      <c r="D105" s="7" t="str">
        <f>IFERROR(IF(A105=$D$1,Poles!F105,""),"")</f>
        <v/>
      </c>
    </row>
    <row r="106" spans="1:4">
      <c r="A106" s="3" t="str">
        <f>IFERROR(VLOOKUP(Poles!F106,$F$3:$G$5,2,TRUE),"")</f>
        <v/>
      </c>
      <c r="B106" s="7" t="str">
        <f>IFERROR(IF(A106=$B$1,Poles!F106,""),"")</f>
        <v/>
      </c>
      <c r="C106" s="7" t="str">
        <f>IFERROR(IF(A106=$C$1,Poles!F106,""),"")</f>
        <v/>
      </c>
      <c r="D106" s="7" t="str">
        <f>IFERROR(IF(A106=$D$1,Poles!F106,""),"")</f>
        <v/>
      </c>
    </row>
    <row r="107" spans="1:4">
      <c r="A107" s="3" t="str">
        <f>IFERROR(VLOOKUP(Poles!F107,$F$3:$G$5,2,TRUE),"")</f>
        <v/>
      </c>
      <c r="B107" s="7" t="str">
        <f>IFERROR(IF(A107=$B$1,Poles!F107,""),"")</f>
        <v/>
      </c>
      <c r="C107" s="7" t="str">
        <f>IFERROR(IF(A107=$C$1,Poles!F107,""),"")</f>
        <v/>
      </c>
      <c r="D107" s="7" t="str">
        <f>IFERROR(IF(A107=$D$1,Poles!F107,""),"")</f>
        <v/>
      </c>
    </row>
    <row r="108" spans="1:4">
      <c r="A108" s="3" t="str">
        <f>IFERROR(VLOOKUP(Poles!F108,$F$3:$G$5,2,TRUE),"")</f>
        <v/>
      </c>
      <c r="B108" s="7" t="str">
        <f>IFERROR(IF(A108=$B$1,Poles!F108,""),"")</f>
        <v/>
      </c>
      <c r="C108" s="7" t="str">
        <f>IFERROR(IF(A108=$C$1,Poles!F108,""),"")</f>
        <v/>
      </c>
      <c r="D108" s="7" t="str">
        <f>IFERROR(IF(A108=$D$1,Poles!F108,""),"")</f>
        <v/>
      </c>
    </row>
    <row r="109" spans="1:4">
      <c r="A109" s="3" t="str">
        <f>IFERROR(VLOOKUP(Poles!F109,$F$3:$G$5,2,TRUE),"")</f>
        <v/>
      </c>
      <c r="B109" s="7" t="str">
        <f>IFERROR(IF(A109=$B$1,Poles!F109,""),"")</f>
        <v/>
      </c>
      <c r="C109" s="7" t="str">
        <f>IFERROR(IF(A109=$C$1,Poles!F109,""),"")</f>
        <v/>
      </c>
      <c r="D109" s="7" t="str">
        <f>IFERROR(IF(A109=$D$1,Poles!F109,""),"")</f>
        <v/>
      </c>
    </row>
    <row r="110" spans="1:4">
      <c r="A110" s="3" t="str">
        <f>IFERROR(VLOOKUP(Poles!F110,$F$3:$G$5,2,TRUE),"")</f>
        <v/>
      </c>
      <c r="B110" s="7" t="str">
        <f>IFERROR(IF(A110=$B$1,Poles!F110,""),"")</f>
        <v/>
      </c>
      <c r="C110" s="7" t="str">
        <f>IFERROR(IF(A110=$C$1,Poles!F110,""),"")</f>
        <v/>
      </c>
      <c r="D110" s="7" t="str">
        <f>IFERROR(IF(A110=$D$1,Poles!F110,""),"")</f>
        <v/>
      </c>
    </row>
    <row r="111" spans="1:4">
      <c r="A111" s="3" t="str">
        <f>IFERROR(VLOOKUP(Poles!F111,$F$3:$G$5,2,TRUE),"")</f>
        <v/>
      </c>
      <c r="B111" s="7" t="str">
        <f>IFERROR(IF(A111=$B$1,Poles!F111,""),"")</f>
        <v/>
      </c>
      <c r="C111" s="7" t="str">
        <f>IFERROR(IF(A111=$C$1,Poles!F111,""),"")</f>
        <v/>
      </c>
      <c r="D111" s="7" t="str">
        <f>IFERROR(IF(A111=$D$1,Poles!F111,""),"")</f>
        <v/>
      </c>
    </row>
    <row r="112" spans="1:4">
      <c r="A112" s="3" t="str">
        <f>IFERROR(VLOOKUP(Poles!F112,$F$3:$G$5,2,TRUE),"")</f>
        <v/>
      </c>
      <c r="B112" s="7" t="str">
        <f>IFERROR(IF(A112=$B$1,Poles!F112,""),"")</f>
        <v/>
      </c>
      <c r="C112" s="7" t="str">
        <f>IFERROR(IF(A112=$C$1,Poles!F112,""),"")</f>
        <v/>
      </c>
      <c r="D112" s="7" t="str">
        <f>IFERROR(IF(A112=$D$1,Poles!F112,""),"")</f>
        <v/>
      </c>
    </row>
    <row r="113" spans="1:4">
      <c r="A113" s="3" t="str">
        <f>IFERROR(VLOOKUP(Poles!F113,$F$3:$G$5,2,TRUE),"")</f>
        <v/>
      </c>
      <c r="B113" s="7" t="str">
        <f>IFERROR(IF(A113=$B$1,Poles!F113,""),"")</f>
        <v/>
      </c>
      <c r="C113" s="7" t="str">
        <f>IFERROR(IF(A113=$C$1,Poles!F113,""),"")</f>
        <v/>
      </c>
      <c r="D113" s="7" t="str">
        <f>IFERROR(IF(A113=$D$1,Poles!F113,""),"")</f>
        <v/>
      </c>
    </row>
    <row r="114" spans="1:4">
      <c r="A114" s="3" t="str">
        <f>IFERROR(VLOOKUP(Poles!F114,$F$3:$G$5,2,TRUE),"")</f>
        <v/>
      </c>
      <c r="B114" s="7" t="str">
        <f>IFERROR(IF(A114=$B$1,Poles!F114,""),"")</f>
        <v/>
      </c>
      <c r="C114" s="7" t="str">
        <f>IFERROR(IF(A114=$C$1,Poles!F114,""),"")</f>
        <v/>
      </c>
      <c r="D114" s="7" t="str">
        <f>IFERROR(IF(A114=$D$1,Poles!F114,""),"")</f>
        <v/>
      </c>
    </row>
    <row r="115" spans="1:4">
      <c r="A115" s="3" t="str">
        <f>IFERROR(VLOOKUP(Poles!F115,$F$3:$G$5,2,TRUE),"")</f>
        <v/>
      </c>
      <c r="B115" s="7" t="str">
        <f>IFERROR(IF(A115=$B$1,Poles!F115,""),"")</f>
        <v/>
      </c>
      <c r="C115" s="7" t="str">
        <f>IFERROR(IF(A115=$C$1,Poles!F115,""),"")</f>
        <v/>
      </c>
      <c r="D115" s="7" t="str">
        <f>IFERROR(IF(A115=$D$1,Poles!F115,""),"")</f>
        <v/>
      </c>
    </row>
    <row r="116" spans="1:4">
      <c r="A116" s="3" t="str">
        <f>IFERROR(VLOOKUP(Poles!F116,$F$3:$G$5,2,TRUE),"")</f>
        <v/>
      </c>
      <c r="B116" s="7" t="str">
        <f>IFERROR(IF(A116=$B$1,Poles!F116,""),"")</f>
        <v/>
      </c>
      <c r="C116" s="7" t="str">
        <f>IFERROR(IF(A116=$C$1,Poles!F116,""),"")</f>
        <v/>
      </c>
      <c r="D116" s="7" t="str">
        <f>IFERROR(IF(A116=$D$1,Poles!F116,""),"")</f>
        <v/>
      </c>
    </row>
    <row r="117" spans="1:4">
      <c r="A117" s="3" t="str">
        <f>IFERROR(VLOOKUP(Poles!F117,$F$3:$G$5,2,TRUE),"")</f>
        <v/>
      </c>
      <c r="B117" s="7" t="str">
        <f>IFERROR(IF(A117=$B$1,Poles!F117,""),"")</f>
        <v/>
      </c>
      <c r="C117" s="7" t="str">
        <f>IFERROR(IF(A117=$C$1,Poles!F117,""),"")</f>
        <v/>
      </c>
      <c r="D117" s="7" t="str">
        <f>IFERROR(IF(A117=$D$1,Poles!F117,""),"")</f>
        <v/>
      </c>
    </row>
    <row r="118" spans="1:4">
      <c r="A118" s="3" t="str">
        <f>IFERROR(VLOOKUP(Poles!F118,$F$3:$G$5,2,TRUE),"")</f>
        <v/>
      </c>
      <c r="B118" s="7" t="str">
        <f>IFERROR(IF(A118=$B$1,Poles!F118,""),"")</f>
        <v/>
      </c>
      <c r="C118" s="7" t="str">
        <f>IFERROR(IF(A118=$C$1,Poles!F118,""),"")</f>
        <v/>
      </c>
      <c r="D118" s="7" t="str">
        <f>IFERROR(IF(A118=$D$1,Poles!F118,""),"")</f>
        <v/>
      </c>
    </row>
    <row r="119" spans="1:4">
      <c r="A119" s="3" t="str">
        <f>IFERROR(VLOOKUP(Poles!F119,$F$3:$G$5,2,TRUE),"")</f>
        <v/>
      </c>
      <c r="B119" s="7" t="str">
        <f>IFERROR(IF(A119=$B$1,Poles!F119,""),"")</f>
        <v/>
      </c>
      <c r="C119" s="7" t="str">
        <f>IFERROR(IF(A119=$C$1,Poles!F119,""),"")</f>
        <v/>
      </c>
      <c r="D119" s="7" t="str">
        <f>IFERROR(IF(A119=$D$1,Poles!F119,""),"")</f>
        <v/>
      </c>
    </row>
    <row r="120" spans="1:4">
      <c r="A120" s="3" t="str">
        <f>IFERROR(VLOOKUP(Poles!F120,$F$3:$G$5,2,TRUE),"")</f>
        <v/>
      </c>
      <c r="B120" s="7" t="str">
        <f>IFERROR(IF(A120=$B$1,Poles!F120,""),"")</f>
        <v/>
      </c>
      <c r="C120" s="7" t="str">
        <f>IFERROR(IF(A120=$C$1,Poles!F120,""),"")</f>
        <v/>
      </c>
      <c r="D120" s="7" t="str">
        <f>IFERROR(IF(A120=$D$1,Poles!F120,""),"")</f>
        <v/>
      </c>
    </row>
    <row r="121" spans="1:4">
      <c r="A121" s="3" t="str">
        <f>IFERROR(VLOOKUP(Poles!F121,$F$3:$G$5,2,TRUE),"")</f>
        <v/>
      </c>
      <c r="B121" s="7" t="str">
        <f>IFERROR(IF(A121=$B$1,Poles!F121,""),"")</f>
        <v/>
      </c>
      <c r="C121" s="7" t="str">
        <f>IFERROR(IF(A121=$C$1,Poles!F121,""),"")</f>
        <v/>
      </c>
      <c r="D121" s="7" t="str">
        <f>IFERROR(IF(A121=$D$1,Poles!F121,""),"")</f>
        <v/>
      </c>
    </row>
    <row r="122" spans="1:4">
      <c r="A122" s="3" t="str">
        <f>IFERROR(VLOOKUP(Poles!F122,$F$3:$G$5,2,TRUE),"")</f>
        <v/>
      </c>
      <c r="B122" s="7" t="str">
        <f>IFERROR(IF(A122=$B$1,Poles!F122,""),"")</f>
        <v/>
      </c>
      <c r="C122" s="7" t="str">
        <f>IFERROR(IF(A122=$C$1,Poles!F122,""),"")</f>
        <v/>
      </c>
      <c r="D122" s="7" t="str">
        <f>IFERROR(IF(A122=$D$1,Poles!F122,""),"")</f>
        <v/>
      </c>
    </row>
    <row r="123" spans="1:4">
      <c r="A123" s="3" t="str">
        <f>IFERROR(VLOOKUP(Poles!F123,$F$3:$G$5,2,TRUE),"")</f>
        <v/>
      </c>
      <c r="B123" s="7" t="str">
        <f>IFERROR(IF(A123=$B$1,Poles!F123,""),"")</f>
        <v/>
      </c>
      <c r="C123" s="7" t="str">
        <f>IFERROR(IF(A123=$C$1,Poles!F123,""),"")</f>
        <v/>
      </c>
      <c r="D123" s="7" t="str">
        <f>IFERROR(IF(A123=$D$1,Poles!F123,""),"")</f>
        <v/>
      </c>
    </row>
    <row r="124" spans="1:4">
      <c r="A124" s="3" t="str">
        <f>IFERROR(VLOOKUP(Poles!F124,$F$3:$G$5,2,TRUE),"")</f>
        <v/>
      </c>
      <c r="B124" s="7" t="str">
        <f>IFERROR(IF(A124=$B$1,Poles!F124,""),"")</f>
        <v/>
      </c>
      <c r="C124" s="7" t="str">
        <f>IFERROR(IF(A124=$C$1,Poles!F124,""),"")</f>
        <v/>
      </c>
      <c r="D124" s="7" t="str">
        <f>IFERROR(IF(A124=$D$1,Poles!F124,""),"")</f>
        <v/>
      </c>
    </row>
    <row r="125" spans="1:4">
      <c r="A125" s="3" t="str">
        <f>IFERROR(VLOOKUP(Poles!F125,$F$3:$G$5,2,TRUE),"")</f>
        <v/>
      </c>
      <c r="B125" s="7" t="str">
        <f>IFERROR(IF(A125=$B$1,Poles!F125,""),"")</f>
        <v/>
      </c>
      <c r="C125" s="7" t="str">
        <f>IFERROR(IF(A125=$C$1,Poles!F125,""),"")</f>
        <v/>
      </c>
      <c r="D125" s="7" t="str">
        <f>IFERROR(IF(A125=$D$1,Poles!F125,""),"")</f>
        <v/>
      </c>
    </row>
    <row r="126" spans="1:4">
      <c r="A126" s="3" t="str">
        <f>IFERROR(VLOOKUP(Poles!F126,$F$3:$G$5,2,TRUE),"")</f>
        <v/>
      </c>
      <c r="B126" s="7" t="str">
        <f>IFERROR(IF(A126=$B$1,Poles!F126,""),"")</f>
        <v/>
      </c>
      <c r="C126" s="7" t="str">
        <f>IFERROR(IF(A126=$C$1,Poles!F126,""),"")</f>
        <v/>
      </c>
      <c r="D126" s="7" t="str">
        <f>IFERROR(IF(A126=$D$1,Poles!F126,""),"")</f>
        <v/>
      </c>
    </row>
    <row r="127" spans="1:4">
      <c r="A127" s="3" t="str">
        <f>IFERROR(VLOOKUP(Poles!F127,$F$3:$G$5,2,TRUE),"")</f>
        <v/>
      </c>
      <c r="B127" s="7" t="str">
        <f>IFERROR(IF(A127=$B$1,Poles!F127,""),"")</f>
        <v/>
      </c>
      <c r="C127" s="7" t="str">
        <f>IFERROR(IF(A127=$C$1,Poles!F127,""),"")</f>
        <v/>
      </c>
      <c r="D127" s="7" t="str">
        <f>IFERROR(IF(A127=$D$1,Poles!F127,""),"")</f>
        <v/>
      </c>
    </row>
    <row r="128" spans="1:4">
      <c r="A128" s="3" t="str">
        <f>IFERROR(VLOOKUP(Poles!F128,$F$3:$G$5,2,TRUE),"")</f>
        <v/>
      </c>
      <c r="B128" s="7" t="str">
        <f>IFERROR(IF(A128=$B$1,Poles!F128,""),"")</f>
        <v/>
      </c>
      <c r="C128" s="7" t="str">
        <f>IFERROR(IF(A128=$C$1,Poles!F128,""),"")</f>
        <v/>
      </c>
      <c r="D128" s="7" t="str">
        <f>IFERROR(IF(A128=$D$1,Poles!F128,""),"")</f>
        <v/>
      </c>
    </row>
    <row r="129" spans="1:4">
      <c r="A129" s="3" t="str">
        <f>IFERROR(VLOOKUP(Poles!F129,$F$3:$G$5,2,TRUE),"")</f>
        <v/>
      </c>
      <c r="B129" s="7" t="str">
        <f>IFERROR(IF(A129=$B$1,Poles!F129,""),"")</f>
        <v/>
      </c>
      <c r="C129" s="7" t="str">
        <f>IFERROR(IF(A129=$C$1,Poles!F129,""),"")</f>
        <v/>
      </c>
      <c r="D129" s="7" t="str">
        <f>IFERROR(IF(A129=$D$1,Poles!F129,""),"")</f>
        <v/>
      </c>
    </row>
    <row r="130" spans="1:4">
      <c r="A130" s="3" t="str">
        <f>IFERROR(VLOOKUP(Poles!F130,$F$3:$G$5,2,TRUE),"")</f>
        <v/>
      </c>
      <c r="B130" s="7" t="str">
        <f>IFERROR(IF(A130=$B$1,Poles!F130,""),"")</f>
        <v/>
      </c>
      <c r="C130" s="7" t="str">
        <f>IFERROR(IF(A130=$C$1,Poles!F130,""),"")</f>
        <v/>
      </c>
      <c r="D130" s="7" t="str">
        <f>IFERROR(IF(A130=$D$1,Poles!F130,""),"")</f>
        <v/>
      </c>
    </row>
    <row r="131" spans="1:4">
      <c r="A131" s="3" t="str">
        <f>IFERROR(VLOOKUP(Poles!F131,$F$3:$G$5,2,TRUE),"")</f>
        <v/>
      </c>
      <c r="B131" s="7" t="str">
        <f>IFERROR(IF(A131=$B$1,Poles!F131,""),"")</f>
        <v/>
      </c>
      <c r="C131" s="7" t="str">
        <f>IFERROR(IF(A131=$C$1,Poles!F131,""),"")</f>
        <v/>
      </c>
      <c r="D131" s="7" t="str">
        <f>IFERROR(IF(A131=$D$1,Poles!F131,""),"")</f>
        <v/>
      </c>
    </row>
    <row r="132" spans="1:4">
      <c r="A132" s="3" t="str">
        <f>IFERROR(VLOOKUP(Poles!F132,$F$3:$G$5,2,TRUE),"")</f>
        <v/>
      </c>
      <c r="B132" s="7" t="str">
        <f>IFERROR(IF(A132=$B$1,Poles!F132,""),"")</f>
        <v/>
      </c>
      <c r="C132" s="7" t="str">
        <f>IFERROR(IF(A132=$C$1,Poles!F132,""),"")</f>
        <v/>
      </c>
      <c r="D132" s="7" t="str">
        <f>IFERROR(IF(A132=$D$1,Poles!F132,""),"")</f>
        <v/>
      </c>
    </row>
    <row r="133" spans="1:4">
      <c r="A133" s="3" t="str">
        <f>IFERROR(VLOOKUP(Poles!F133,$F$3:$G$5,2,TRUE),"")</f>
        <v/>
      </c>
      <c r="B133" s="7" t="str">
        <f>IFERROR(IF(A133=$B$1,Poles!F133,""),"")</f>
        <v/>
      </c>
      <c r="C133" s="7" t="str">
        <f>IFERROR(IF(A133=$C$1,Poles!F133,""),"")</f>
        <v/>
      </c>
      <c r="D133" s="7" t="str">
        <f>IFERROR(IF(A133=$D$1,Poles!F133,""),"")</f>
        <v/>
      </c>
    </row>
    <row r="134" spans="1:4">
      <c r="A134" s="3" t="str">
        <f>IFERROR(VLOOKUP(Poles!F134,$F$3:$G$5,2,TRUE),"")</f>
        <v/>
      </c>
      <c r="B134" s="7" t="str">
        <f>IFERROR(IF(A134=$B$1,Poles!F134,""),"")</f>
        <v/>
      </c>
      <c r="C134" s="7" t="str">
        <f>IFERROR(IF(A134=$C$1,Poles!F134,""),"")</f>
        <v/>
      </c>
      <c r="D134" s="7" t="str">
        <f>IFERROR(IF(A134=$D$1,Poles!F134,""),"")</f>
        <v/>
      </c>
    </row>
    <row r="135" spans="1:4">
      <c r="A135" s="3" t="str">
        <f>IFERROR(VLOOKUP(Poles!F135,$F$3:$G$5,2,TRUE),"")</f>
        <v/>
      </c>
      <c r="B135" s="7" t="str">
        <f>IFERROR(IF(A135=$B$1,Poles!F135,""),"")</f>
        <v/>
      </c>
      <c r="C135" s="7" t="str">
        <f>IFERROR(IF(A135=$C$1,Poles!F135,""),"")</f>
        <v/>
      </c>
      <c r="D135" s="7" t="str">
        <f>IFERROR(IF(A135=$D$1,Poles!F135,""),"")</f>
        <v/>
      </c>
    </row>
    <row r="136" spans="1:4">
      <c r="A136" s="3" t="str">
        <f>IFERROR(VLOOKUP(Poles!F136,$F$3:$G$5,2,TRUE),"")</f>
        <v/>
      </c>
      <c r="B136" s="7" t="str">
        <f>IFERROR(IF(A136=$B$1,Poles!F136,""),"")</f>
        <v/>
      </c>
      <c r="C136" s="7" t="str">
        <f>IFERROR(IF(A136=$C$1,Poles!F136,""),"")</f>
        <v/>
      </c>
      <c r="D136" s="7" t="str">
        <f>IFERROR(IF(A136=$D$1,Poles!F136,""),"")</f>
        <v/>
      </c>
    </row>
    <row r="137" spans="1:4">
      <c r="A137" s="3" t="str">
        <f>IFERROR(VLOOKUP(Poles!F137,$F$3:$G$5,2,TRUE),"")</f>
        <v/>
      </c>
      <c r="B137" s="7" t="str">
        <f>IFERROR(IF(A137=$B$1,Poles!F137,""),"")</f>
        <v/>
      </c>
      <c r="C137" s="7" t="str">
        <f>IFERROR(IF(A137=$C$1,Poles!F137,""),"")</f>
        <v/>
      </c>
      <c r="D137" s="7" t="str">
        <f>IFERROR(IF(A137=$D$1,Poles!F137,""),"")</f>
        <v/>
      </c>
    </row>
    <row r="138" spans="1:4">
      <c r="A138" s="3" t="str">
        <f>IFERROR(VLOOKUP(Poles!F138,$F$3:$G$5,2,TRUE),"")</f>
        <v/>
      </c>
      <c r="B138" s="7" t="str">
        <f>IFERROR(IF(A138=$B$1,Poles!F138,""),"")</f>
        <v/>
      </c>
      <c r="C138" s="7" t="str">
        <f>IFERROR(IF(A138=$C$1,Poles!F138,""),"")</f>
        <v/>
      </c>
      <c r="D138" s="7" t="str">
        <f>IFERROR(IF(A138=$D$1,Poles!F138,""),"")</f>
        <v/>
      </c>
    </row>
    <row r="139" spans="1:4">
      <c r="A139" s="3" t="str">
        <f>IFERROR(VLOOKUP(Poles!F139,$F$3:$G$5,2,TRUE),"")</f>
        <v/>
      </c>
      <c r="B139" s="7" t="str">
        <f>IFERROR(IF(A139=$B$1,Poles!F139,""),"")</f>
        <v/>
      </c>
      <c r="C139" s="7" t="str">
        <f>IFERROR(IF(A139=$C$1,Poles!F139,""),"")</f>
        <v/>
      </c>
      <c r="D139" s="7" t="str">
        <f>IFERROR(IF(A139=$D$1,Poles!F139,""),"")</f>
        <v/>
      </c>
    </row>
    <row r="140" spans="1:4">
      <c r="A140" s="3" t="str">
        <f>IFERROR(VLOOKUP(Poles!F140,$F$3:$G$5,2,TRUE),"")</f>
        <v/>
      </c>
      <c r="B140" s="7" t="str">
        <f>IFERROR(IF(A140=$B$1,Poles!F140,""),"")</f>
        <v/>
      </c>
      <c r="C140" s="7" t="str">
        <f>IFERROR(IF(A140=$C$1,Poles!F140,""),"")</f>
        <v/>
      </c>
      <c r="D140" s="7" t="str">
        <f>IFERROR(IF(A140=$D$1,Poles!F140,""),"")</f>
        <v/>
      </c>
    </row>
    <row r="141" spans="1:4">
      <c r="A141" s="3" t="str">
        <f>IFERROR(VLOOKUP(Poles!F141,$F$3:$G$5,2,TRUE),"")</f>
        <v/>
      </c>
      <c r="B141" s="7" t="str">
        <f>IFERROR(IF(A141=$B$1,Poles!F141,""),"")</f>
        <v/>
      </c>
      <c r="C141" s="7" t="str">
        <f>IFERROR(IF(A141=$C$1,Poles!F141,""),"")</f>
        <v/>
      </c>
      <c r="D141" s="7" t="str">
        <f>IFERROR(IF(A141=$D$1,Poles!F141,""),"")</f>
        <v/>
      </c>
    </row>
    <row r="142" spans="1:4">
      <c r="A142" s="3" t="str">
        <f>IFERROR(VLOOKUP(Poles!F142,$F$3:$G$5,2,TRUE),"")</f>
        <v/>
      </c>
      <c r="B142" s="7" t="str">
        <f>IFERROR(IF(A142=$B$1,Poles!F142,""),"")</f>
        <v/>
      </c>
      <c r="C142" s="7" t="str">
        <f>IFERROR(IF(A142=$C$1,Poles!F142,""),"")</f>
        <v/>
      </c>
      <c r="D142" s="7" t="str">
        <f>IFERROR(IF(A142=$D$1,Poles!F142,""),"")</f>
        <v/>
      </c>
    </row>
    <row r="143" spans="1:4">
      <c r="A143" s="3" t="str">
        <f>IFERROR(VLOOKUP(Poles!F143,$F$3:$G$5,2,TRUE),"")</f>
        <v/>
      </c>
      <c r="B143" s="7" t="str">
        <f>IFERROR(IF(A143=$B$1,Poles!F143,""),"")</f>
        <v/>
      </c>
      <c r="C143" s="7" t="str">
        <f>IFERROR(IF(A143=$C$1,Poles!F143,""),"")</f>
        <v/>
      </c>
      <c r="D143" s="7" t="str">
        <f>IFERROR(IF(A143=$D$1,Poles!F143,""),"")</f>
        <v/>
      </c>
    </row>
    <row r="144" spans="1:4">
      <c r="A144" s="3" t="str">
        <f>IFERROR(VLOOKUP(Poles!F144,$F$3:$G$5,2,TRUE),"")</f>
        <v/>
      </c>
      <c r="B144" s="7" t="str">
        <f>IFERROR(IF(A144=$B$1,Poles!F144,""),"")</f>
        <v/>
      </c>
      <c r="C144" s="7" t="str">
        <f>IFERROR(IF(A144=$C$1,Poles!F144,""),"")</f>
        <v/>
      </c>
      <c r="D144" s="7" t="str">
        <f>IFERROR(IF(A144=$D$1,Poles!F144,""),"")</f>
        <v/>
      </c>
    </row>
    <row r="145" spans="1:4">
      <c r="A145" s="3" t="str">
        <f>IFERROR(VLOOKUP(Poles!F145,$F$3:$G$5,2,TRUE),"")</f>
        <v/>
      </c>
      <c r="B145" s="7" t="str">
        <f>IFERROR(IF(A145=$B$1,Poles!F145,""),"")</f>
        <v/>
      </c>
      <c r="C145" s="7" t="str">
        <f>IFERROR(IF(A145=$C$1,Poles!F145,""),"")</f>
        <v/>
      </c>
      <c r="D145" s="7" t="str">
        <f>IFERROR(IF(A145=$D$1,Poles!F145,""),"")</f>
        <v/>
      </c>
    </row>
    <row r="146" spans="1:4">
      <c r="A146" s="3" t="str">
        <f>IFERROR(VLOOKUP(Poles!F146,$F$3:$G$5,2,TRUE),"")</f>
        <v/>
      </c>
      <c r="B146" s="7" t="str">
        <f>IFERROR(IF(A146=$B$1,Poles!F146,""),"")</f>
        <v/>
      </c>
      <c r="C146" s="7" t="str">
        <f>IFERROR(IF(A146=$C$1,Poles!F146,""),"")</f>
        <v/>
      </c>
      <c r="D146" s="7" t="str">
        <f>IFERROR(IF(A146=$D$1,Poles!F146,""),"")</f>
        <v/>
      </c>
    </row>
    <row r="147" spans="1:4">
      <c r="A147" s="3" t="str">
        <f>IFERROR(VLOOKUP(Poles!F147,$F$3:$G$5,2,TRUE),"")</f>
        <v/>
      </c>
      <c r="B147" s="7" t="str">
        <f>IFERROR(IF(A147=$B$1,Poles!F147,""),"")</f>
        <v/>
      </c>
      <c r="C147" s="7" t="str">
        <f>IFERROR(IF(A147=$C$1,Poles!F147,""),"")</f>
        <v/>
      </c>
      <c r="D147" s="7" t="str">
        <f>IFERROR(IF(A147=$D$1,Poles!F147,""),"")</f>
        <v/>
      </c>
    </row>
    <row r="148" spans="1:4">
      <c r="A148" s="3" t="str">
        <f>IFERROR(VLOOKUP(Poles!F148,$F$3:$G$5,2,TRUE),"")</f>
        <v/>
      </c>
      <c r="B148" s="7" t="str">
        <f>IFERROR(IF(A148=$B$1,Poles!F148,""),"")</f>
        <v/>
      </c>
      <c r="C148" s="7" t="str">
        <f>IFERROR(IF(A148=$C$1,Poles!F148,""),"")</f>
        <v/>
      </c>
      <c r="D148" s="7" t="str">
        <f>IFERROR(IF(A148=$D$1,Poles!F148,""),"")</f>
        <v/>
      </c>
    </row>
    <row r="149" spans="1:4">
      <c r="A149" s="3" t="str">
        <f>IFERROR(VLOOKUP(Poles!F149,$F$3:$G$5,2,TRUE),"")</f>
        <v/>
      </c>
      <c r="B149" s="7" t="str">
        <f>IFERROR(IF(A149=$B$1,Poles!F149,""),"")</f>
        <v/>
      </c>
      <c r="C149" s="7" t="str">
        <f>IFERROR(IF(A149=$C$1,Poles!F149,""),"")</f>
        <v/>
      </c>
      <c r="D149" s="7" t="str">
        <f>IFERROR(IF(A149=$D$1,Poles!F149,""),"")</f>
        <v/>
      </c>
    </row>
    <row r="150" spans="1:4">
      <c r="A150" s="3" t="str">
        <f>IFERROR(VLOOKUP(Poles!F150,$F$3:$G$5,2,TRUE),"")</f>
        <v/>
      </c>
      <c r="B150" s="7" t="str">
        <f>IFERROR(IF(A150=$B$1,Poles!F150,""),"")</f>
        <v/>
      </c>
      <c r="C150" s="7" t="str">
        <f>IFERROR(IF(A150=$C$1,Poles!F150,""),"")</f>
        <v/>
      </c>
      <c r="D150" s="7" t="str">
        <f>IFERROR(IF(A150=$D$1,Poles!F150,""),"")</f>
        <v/>
      </c>
    </row>
    <row r="151" spans="1:4">
      <c r="A151" s="3" t="str">
        <f>IFERROR(VLOOKUP(Poles!F151,$F$3:$G$5,2,TRUE),"")</f>
        <v/>
      </c>
      <c r="B151" s="7" t="str">
        <f>IFERROR(IF(A151=$B$1,Poles!F151,""),"")</f>
        <v/>
      </c>
      <c r="C151" s="7" t="str">
        <f>IFERROR(IF(A151=$C$1,Poles!F151,""),"")</f>
        <v/>
      </c>
      <c r="D151" s="7" t="str">
        <f>IFERROR(IF(A151=$D$1,Poles!F151,""),"")</f>
        <v/>
      </c>
    </row>
    <row r="152" spans="1:4">
      <c r="A152" s="3" t="str">
        <f>IFERROR(VLOOKUP(Poles!F152,$F$3:$G$5,2,TRUE),"")</f>
        <v/>
      </c>
      <c r="B152" s="7" t="str">
        <f>IFERROR(IF(A152=$B$1,Poles!F152,""),"")</f>
        <v/>
      </c>
      <c r="C152" s="7" t="str">
        <f>IFERROR(IF(A152=$C$1,Poles!F152,""),"")</f>
        <v/>
      </c>
      <c r="D152" s="7" t="str">
        <f>IFERROR(IF(A152=$D$1,Poles!F152,""),"")</f>
        <v/>
      </c>
    </row>
    <row r="153" spans="1:4">
      <c r="A153" s="3" t="str">
        <f>IFERROR(VLOOKUP(Poles!F153,$F$3:$G$5,2,TRUE),"")</f>
        <v/>
      </c>
      <c r="B153" s="7" t="str">
        <f>IFERROR(IF(A153=$B$1,Poles!F153,""),"")</f>
        <v/>
      </c>
      <c r="C153" s="7" t="str">
        <f>IFERROR(IF(A153=$C$1,Poles!F153,""),"")</f>
        <v/>
      </c>
      <c r="D153" s="7" t="str">
        <f>IFERROR(IF(A153=$D$1,Poles!F153,""),"")</f>
        <v/>
      </c>
    </row>
    <row r="154" spans="1:4">
      <c r="A154" s="3" t="str">
        <f>IFERROR(VLOOKUP(Poles!F154,$F$3:$G$5,2,TRUE),"")</f>
        <v/>
      </c>
      <c r="B154" s="7" t="str">
        <f>IFERROR(IF(A154=$B$1,Poles!F154,""),"")</f>
        <v/>
      </c>
      <c r="C154" s="7" t="str">
        <f>IFERROR(IF(A154=$C$1,Poles!F154,""),"")</f>
        <v/>
      </c>
      <c r="D154" s="7" t="str">
        <f>IFERROR(IF(A154=$D$1,Poles!F154,""),"")</f>
        <v/>
      </c>
    </row>
    <row r="155" spans="1:4">
      <c r="A155" s="3" t="str">
        <f>IFERROR(VLOOKUP(Poles!F155,$F$3:$G$5,2,TRUE),"")</f>
        <v/>
      </c>
      <c r="B155" s="7" t="str">
        <f>IFERROR(IF(A155=$B$1,Poles!F155,""),"")</f>
        <v/>
      </c>
      <c r="C155" s="7" t="str">
        <f>IFERROR(IF(A155=$C$1,Poles!F155,""),"")</f>
        <v/>
      </c>
      <c r="D155" s="7" t="str">
        <f>IFERROR(IF(A155=$D$1,Poles!F155,""),"")</f>
        <v/>
      </c>
    </row>
    <row r="156" spans="1:4">
      <c r="A156" s="3" t="str">
        <f>IFERROR(VLOOKUP(Poles!F156,$F$3:$G$5,2,TRUE),"")</f>
        <v/>
      </c>
      <c r="B156" s="7" t="str">
        <f>IFERROR(IF(A156=$B$1,Poles!F156,""),"")</f>
        <v/>
      </c>
      <c r="C156" s="7" t="str">
        <f>IFERROR(IF(A156=$C$1,Poles!F156,""),"")</f>
        <v/>
      </c>
      <c r="D156" s="7" t="str">
        <f>IFERROR(IF(A156=$D$1,Poles!F156,""),"")</f>
        <v/>
      </c>
    </row>
    <row r="157" spans="1:4">
      <c r="A157" s="3" t="str">
        <f>IFERROR(VLOOKUP(Poles!F157,$F$3:$G$5,2,TRUE),"")</f>
        <v/>
      </c>
      <c r="B157" s="7" t="str">
        <f>IFERROR(IF(A157=$B$1,Poles!F157,""),"")</f>
        <v/>
      </c>
      <c r="C157" s="7" t="str">
        <f>IFERROR(IF(A157=$C$1,Poles!F157,""),"")</f>
        <v/>
      </c>
      <c r="D157" s="7" t="str">
        <f>IFERROR(IF(A157=$D$1,Poles!F157,""),"")</f>
        <v/>
      </c>
    </row>
    <row r="158" spans="1:4">
      <c r="A158" s="3" t="str">
        <f>IFERROR(VLOOKUP(Poles!F158,$F$3:$G$5,2,TRUE),"")</f>
        <v/>
      </c>
      <c r="B158" s="7" t="str">
        <f>IFERROR(IF(A158=$B$1,Poles!F158,""),"")</f>
        <v/>
      </c>
      <c r="C158" s="7" t="str">
        <f>IFERROR(IF(A158=$C$1,Poles!F158,""),"")</f>
        <v/>
      </c>
      <c r="D158" s="7" t="str">
        <f>IFERROR(IF(A158=$D$1,Poles!F158,""),"")</f>
        <v/>
      </c>
    </row>
    <row r="159" spans="1:4">
      <c r="A159" s="3" t="str">
        <f>IFERROR(VLOOKUP(Poles!F159,$F$3:$G$5,2,TRUE),"")</f>
        <v/>
      </c>
      <c r="B159" s="7" t="str">
        <f>IFERROR(IF(A159=$B$1,Poles!F159,""),"")</f>
        <v/>
      </c>
      <c r="C159" s="7" t="str">
        <f>IFERROR(IF(A159=$C$1,Poles!F159,""),"")</f>
        <v/>
      </c>
      <c r="D159" s="7" t="str">
        <f>IFERROR(IF(A159=$D$1,Poles!F159,""),"")</f>
        <v/>
      </c>
    </row>
    <row r="160" spans="1:4">
      <c r="A160" s="3" t="str">
        <f>IFERROR(VLOOKUP(Poles!F160,$F$3:$G$5,2,TRUE),"")</f>
        <v/>
      </c>
      <c r="B160" s="7" t="str">
        <f>IFERROR(IF(A160=$B$1,Poles!F160,""),"")</f>
        <v/>
      </c>
      <c r="C160" s="7" t="str">
        <f>IFERROR(IF(A160=$C$1,Poles!F160,""),"")</f>
        <v/>
      </c>
      <c r="D160" s="7" t="str">
        <f>IFERROR(IF(A160=$D$1,Poles!F160,""),"")</f>
        <v/>
      </c>
    </row>
    <row r="161" spans="1:4">
      <c r="A161" s="3" t="str">
        <f>IFERROR(VLOOKUP(Poles!F161,$F$3:$G$5,2,TRUE),"")</f>
        <v/>
      </c>
      <c r="B161" s="7" t="str">
        <f>IFERROR(IF(A161=$B$1,Poles!F161,""),"")</f>
        <v/>
      </c>
      <c r="C161" s="7" t="str">
        <f>IFERROR(IF(A161=$C$1,Poles!F161,""),"")</f>
        <v/>
      </c>
      <c r="D161" s="7" t="str">
        <f>IFERROR(IF(A161=$D$1,Poles!F161,""),"")</f>
        <v/>
      </c>
    </row>
    <row r="162" spans="1:4">
      <c r="A162" s="3" t="str">
        <f>IFERROR(VLOOKUP(Poles!F162,$F$3:$G$5,2,TRUE),"")</f>
        <v/>
      </c>
      <c r="B162" s="7" t="str">
        <f>IFERROR(IF(A162=$B$1,Poles!F162,""),"")</f>
        <v/>
      </c>
      <c r="C162" s="7" t="str">
        <f>IFERROR(IF(A162=$C$1,Poles!F162,""),"")</f>
        <v/>
      </c>
      <c r="D162" s="7" t="str">
        <f>IFERROR(IF(A162=$D$1,Poles!F162,""),"")</f>
        <v/>
      </c>
    </row>
    <row r="163" spans="1:4">
      <c r="A163" s="3" t="str">
        <f>IFERROR(VLOOKUP(Poles!F163,$F$3:$G$5,2,TRUE),"")</f>
        <v/>
      </c>
      <c r="B163" s="7" t="str">
        <f>IFERROR(IF(A163=$B$1,Poles!F163,""),"")</f>
        <v/>
      </c>
      <c r="C163" s="7" t="str">
        <f>IFERROR(IF(A163=$C$1,Poles!F163,""),"")</f>
        <v/>
      </c>
      <c r="D163" s="7" t="str">
        <f>IFERROR(IF(A163=$D$1,Poles!F163,""),"")</f>
        <v/>
      </c>
    </row>
    <row r="164" spans="1:4">
      <c r="A164" s="3" t="str">
        <f>IFERROR(VLOOKUP(Poles!F164,$F$3:$G$5,2,TRUE),"")</f>
        <v/>
      </c>
      <c r="B164" s="7" t="str">
        <f>IFERROR(IF(A164=$B$1,Poles!F164,""),"")</f>
        <v/>
      </c>
      <c r="C164" s="7" t="str">
        <f>IFERROR(IF(A164=$C$1,Poles!F164,""),"")</f>
        <v/>
      </c>
      <c r="D164" s="7" t="str">
        <f>IFERROR(IF(A164=$D$1,Poles!F164,""),"")</f>
        <v/>
      </c>
    </row>
    <row r="165" spans="1:4">
      <c r="A165" s="3" t="str">
        <f>IFERROR(VLOOKUP(Poles!F165,$F$3:$G$5,2,TRUE),"")</f>
        <v/>
      </c>
      <c r="B165" s="7" t="str">
        <f>IFERROR(IF(A165=$B$1,Poles!F165,""),"")</f>
        <v/>
      </c>
      <c r="C165" s="7" t="str">
        <f>IFERROR(IF(A165=$C$1,Poles!F165,""),"")</f>
        <v/>
      </c>
      <c r="D165" s="7" t="str">
        <f>IFERROR(IF(A165=$D$1,Poles!F165,""),"")</f>
        <v/>
      </c>
    </row>
    <row r="166" spans="1:4">
      <c r="A166" s="3" t="str">
        <f>IFERROR(VLOOKUP(Poles!F166,$F$3:$G$5,2,TRUE),"")</f>
        <v/>
      </c>
      <c r="B166" s="7" t="str">
        <f>IFERROR(IF(A166=$B$1,Poles!F166,""),"")</f>
        <v/>
      </c>
      <c r="C166" s="7" t="str">
        <f>IFERROR(IF(A166=$C$1,Poles!F166,""),"")</f>
        <v/>
      </c>
      <c r="D166" s="7" t="str">
        <f>IFERROR(IF(A166=$D$1,Poles!F166,""),"")</f>
        <v/>
      </c>
    </row>
    <row r="167" spans="1:4">
      <c r="A167" s="3" t="str">
        <f>IFERROR(VLOOKUP(Poles!F167,$F$3:$G$5,2,TRUE),"")</f>
        <v/>
      </c>
      <c r="B167" s="7" t="str">
        <f>IFERROR(IF(A167=$B$1,Poles!F167,""),"")</f>
        <v/>
      </c>
      <c r="C167" s="7" t="str">
        <f>IFERROR(IF(A167=$C$1,Poles!F167,""),"")</f>
        <v/>
      </c>
      <c r="D167" s="7" t="str">
        <f>IFERROR(IF(A167=$D$1,Poles!F167,""),"")</f>
        <v/>
      </c>
    </row>
    <row r="168" spans="1:4">
      <c r="A168" s="3" t="str">
        <f>IFERROR(VLOOKUP(Poles!F168,$F$3:$G$5,2,TRUE),"")</f>
        <v/>
      </c>
      <c r="B168" s="7" t="str">
        <f>IFERROR(IF(A168=$B$1,Poles!F168,""),"")</f>
        <v/>
      </c>
      <c r="C168" s="7" t="str">
        <f>IFERROR(IF(A168=$C$1,Poles!F168,""),"")</f>
        <v/>
      </c>
      <c r="D168" s="7" t="str">
        <f>IFERROR(IF(A168=$D$1,Poles!F168,""),"")</f>
        <v/>
      </c>
    </row>
    <row r="169" spans="1:4">
      <c r="A169" s="3" t="str">
        <f>IFERROR(VLOOKUP(Poles!F169,$F$3:$G$5,2,TRUE),"")</f>
        <v/>
      </c>
      <c r="B169" s="7" t="str">
        <f>IFERROR(IF(A169=$B$1,Poles!F169,""),"")</f>
        <v/>
      </c>
      <c r="C169" s="7" t="str">
        <f>IFERROR(IF(A169=$C$1,Poles!F169,""),"")</f>
        <v/>
      </c>
      <c r="D169" s="7" t="str">
        <f>IFERROR(IF(A169=$D$1,Poles!F169,""),"")</f>
        <v/>
      </c>
    </row>
    <row r="170" spans="1:4">
      <c r="A170" s="3" t="str">
        <f>IFERROR(VLOOKUP(Poles!F170,$F$3:$G$5,2,TRUE),"")</f>
        <v/>
      </c>
      <c r="B170" s="7" t="str">
        <f>IFERROR(IF(A170=$B$1,Poles!F170,""),"")</f>
        <v/>
      </c>
      <c r="C170" s="7" t="str">
        <f>IFERROR(IF(A170=$C$1,Poles!F170,""),"")</f>
        <v/>
      </c>
      <c r="D170" s="7" t="str">
        <f>IFERROR(IF(A170=$D$1,Poles!F170,""),"")</f>
        <v/>
      </c>
    </row>
    <row r="171" spans="1:4">
      <c r="A171" s="3" t="str">
        <f>IFERROR(VLOOKUP(Poles!F171,$F$3:$G$5,2,TRUE),"")</f>
        <v/>
      </c>
      <c r="B171" s="7" t="str">
        <f>IFERROR(IF(A171=$B$1,Poles!F171,""),"")</f>
        <v/>
      </c>
      <c r="C171" s="7" t="str">
        <f>IFERROR(IF(A171=$C$1,Poles!F171,""),"")</f>
        <v/>
      </c>
      <c r="D171" s="7" t="str">
        <f>IFERROR(IF(A171=$D$1,Poles!F171,""),"")</f>
        <v/>
      </c>
    </row>
    <row r="172" spans="1:4">
      <c r="A172" s="3" t="str">
        <f>IFERROR(VLOOKUP(Poles!F172,$F$3:$G$5,2,TRUE),"")</f>
        <v/>
      </c>
      <c r="B172" s="7" t="str">
        <f>IFERROR(IF(A172=$B$1,Poles!F172,""),"")</f>
        <v/>
      </c>
      <c r="C172" s="7" t="str">
        <f>IFERROR(IF(A172=$C$1,Poles!F172,""),"")</f>
        <v/>
      </c>
      <c r="D172" s="7" t="str">
        <f>IFERROR(IF(A172=$D$1,Poles!F172,""),"")</f>
        <v/>
      </c>
    </row>
    <row r="173" spans="1:4">
      <c r="A173" s="3" t="str">
        <f>IFERROR(VLOOKUP(Poles!F173,$F$3:$G$5,2,TRUE),"")</f>
        <v/>
      </c>
      <c r="B173" s="7" t="str">
        <f>IFERROR(IF(A173=$B$1,Poles!F173,""),"")</f>
        <v/>
      </c>
      <c r="C173" s="7" t="str">
        <f>IFERROR(IF(A173=$C$1,Poles!F173,""),"")</f>
        <v/>
      </c>
      <c r="D173" s="7" t="str">
        <f>IFERROR(IF(A173=$D$1,Poles!F173,""),"")</f>
        <v/>
      </c>
    </row>
    <row r="174" spans="1:4">
      <c r="A174" s="3" t="str">
        <f>IFERROR(VLOOKUP(Poles!F174,$F$3:$G$5,2,TRUE),"")</f>
        <v/>
      </c>
      <c r="B174" s="7" t="str">
        <f>IFERROR(IF(A174=$B$1,Poles!F174,""),"")</f>
        <v/>
      </c>
      <c r="C174" s="7" t="str">
        <f>IFERROR(IF(A174=$C$1,Poles!F174,""),"")</f>
        <v/>
      </c>
      <c r="D174" s="7" t="str">
        <f>IFERROR(IF(A174=$D$1,Poles!F174,""),"")</f>
        <v/>
      </c>
    </row>
    <row r="175" spans="1:4">
      <c r="A175" s="3" t="str">
        <f>IFERROR(VLOOKUP(Poles!F175,$F$3:$G$5,2,TRUE),"")</f>
        <v/>
      </c>
      <c r="B175" s="7" t="str">
        <f>IFERROR(IF(A175=$B$1,Poles!F175,""),"")</f>
        <v/>
      </c>
      <c r="C175" s="7" t="str">
        <f>IFERROR(IF(A175=$C$1,Poles!F175,""),"")</f>
        <v/>
      </c>
      <c r="D175" s="7" t="str">
        <f>IFERROR(IF(A175=$D$1,Poles!F175,""),"")</f>
        <v/>
      </c>
    </row>
    <row r="176" spans="1:4">
      <c r="A176" s="3" t="str">
        <f>IFERROR(VLOOKUP(Poles!F176,$F$3:$G$5,2,TRUE),"")</f>
        <v/>
      </c>
      <c r="B176" s="7" t="str">
        <f>IFERROR(IF(A176=$B$1,Poles!F176,""),"")</f>
        <v/>
      </c>
      <c r="C176" s="7" t="str">
        <f>IFERROR(IF(A176=$C$1,Poles!F176,""),"")</f>
        <v/>
      </c>
      <c r="D176" s="7" t="str">
        <f>IFERROR(IF(A176=$D$1,Poles!F176,""),"")</f>
        <v/>
      </c>
    </row>
    <row r="177" spans="1:4">
      <c r="A177" s="3" t="str">
        <f>IFERROR(VLOOKUP(Poles!F177,$F$3:$G$5,2,TRUE),"")</f>
        <v/>
      </c>
      <c r="B177" s="7" t="str">
        <f>IFERROR(IF(A177=$B$1,Poles!F177,""),"")</f>
        <v/>
      </c>
      <c r="C177" s="7" t="str">
        <f>IFERROR(IF(A177=$C$1,Poles!F177,""),"")</f>
        <v/>
      </c>
      <c r="D177" s="7" t="str">
        <f>IFERROR(IF(A177=$D$1,Poles!F177,""),"")</f>
        <v/>
      </c>
    </row>
    <row r="178" spans="1:4">
      <c r="A178" s="3" t="str">
        <f>IFERROR(VLOOKUP(Poles!F178,$F$3:$G$5,2,TRUE),"")</f>
        <v/>
      </c>
      <c r="B178" s="7" t="str">
        <f>IFERROR(IF(A178=$B$1,Poles!F178,""),"")</f>
        <v/>
      </c>
      <c r="C178" s="7" t="str">
        <f>IFERROR(IF(A178=$C$1,Poles!F178,""),"")</f>
        <v/>
      </c>
      <c r="D178" s="7" t="str">
        <f>IFERROR(IF(A178=$D$1,Poles!F178,""),"")</f>
        <v/>
      </c>
    </row>
    <row r="179" spans="1:4">
      <c r="A179" s="3" t="str">
        <f>IFERROR(VLOOKUP(Poles!F179,$F$3:$G$5,2,TRUE),"")</f>
        <v/>
      </c>
      <c r="B179" s="7" t="str">
        <f>IFERROR(IF(A179=$B$1,Poles!F179,""),"")</f>
        <v/>
      </c>
      <c r="C179" s="7" t="str">
        <f>IFERROR(IF(A179=$C$1,Poles!F179,""),"")</f>
        <v/>
      </c>
      <c r="D179" s="7" t="str">
        <f>IFERROR(IF(A179=$D$1,Poles!F179,""),"")</f>
        <v/>
      </c>
    </row>
    <row r="180" spans="1:4">
      <c r="A180" s="3" t="str">
        <f>IFERROR(VLOOKUP(Poles!F180,$F$3:$G$5,2,TRUE),"")</f>
        <v/>
      </c>
      <c r="B180" s="7" t="str">
        <f>IFERROR(IF(A180=$B$1,Poles!F180,""),"")</f>
        <v/>
      </c>
      <c r="C180" s="7" t="str">
        <f>IFERROR(IF(A180=$C$1,Poles!F180,""),"")</f>
        <v/>
      </c>
      <c r="D180" s="7" t="str">
        <f>IFERROR(IF(A180=$D$1,Poles!F180,""),"")</f>
        <v/>
      </c>
    </row>
    <row r="181" spans="1:4">
      <c r="A181" s="3" t="str">
        <f>IFERROR(VLOOKUP(Poles!F181,$F$3:$G$5,2,TRUE),"")</f>
        <v/>
      </c>
      <c r="B181" s="7" t="str">
        <f>IFERROR(IF(A181=$B$1,Poles!F181,""),"")</f>
        <v/>
      </c>
      <c r="C181" s="7" t="str">
        <f>IFERROR(IF(A181=$C$1,Poles!F181,""),"")</f>
        <v/>
      </c>
      <c r="D181" s="7" t="str">
        <f>IFERROR(IF(A181=$D$1,Poles!F181,""),"")</f>
        <v/>
      </c>
    </row>
    <row r="182" spans="1:4">
      <c r="A182" s="3" t="str">
        <f>IFERROR(VLOOKUP(Poles!F182,$F$3:$G$5,2,TRUE),"")</f>
        <v/>
      </c>
      <c r="B182" s="7" t="str">
        <f>IFERROR(IF(A182=$B$1,Poles!F182,""),"")</f>
        <v/>
      </c>
      <c r="C182" s="7" t="str">
        <f>IFERROR(IF(A182=$C$1,Poles!F182,""),"")</f>
        <v/>
      </c>
      <c r="D182" s="7" t="str">
        <f>IFERROR(IF(A182=$D$1,Poles!F182,""),"")</f>
        <v/>
      </c>
    </row>
    <row r="183" spans="1:4">
      <c r="A183" s="3" t="str">
        <f>IFERROR(VLOOKUP(Poles!F183,$F$3:$G$5,2,TRUE),"")</f>
        <v/>
      </c>
      <c r="B183" s="7" t="str">
        <f>IFERROR(IF(A183=$B$1,Poles!F183,""),"")</f>
        <v/>
      </c>
      <c r="C183" s="7" t="str">
        <f>IFERROR(IF(A183=$C$1,Poles!F183,""),"")</f>
        <v/>
      </c>
      <c r="D183" s="7" t="str">
        <f>IFERROR(IF(A183=$D$1,Poles!F183,""),"")</f>
        <v/>
      </c>
    </row>
    <row r="184" spans="1:4">
      <c r="A184" s="3" t="str">
        <f>IFERROR(VLOOKUP(Poles!F184,$F$3:$G$5,2,TRUE),"")</f>
        <v/>
      </c>
      <c r="B184" s="7" t="str">
        <f>IFERROR(IF(A184=$B$1,Poles!F184,""),"")</f>
        <v/>
      </c>
      <c r="C184" s="7" t="str">
        <f>IFERROR(IF(A184=$C$1,Poles!F184,""),"")</f>
        <v/>
      </c>
      <c r="D184" s="7" t="str">
        <f>IFERROR(IF(A184=$D$1,Poles!F184,""),"")</f>
        <v/>
      </c>
    </row>
    <row r="185" spans="1:4">
      <c r="A185" s="3" t="str">
        <f>IFERROR(VLOOKUP(Poles!F185,$F$3:$G$5,2,TRUE),"")</f>
        <v/>
      </c>
      <c r="B185" s="7" t="str">
        <f>IFERROR(IF(A185=$B$1,Poles!F185,""),"")</f>
        <v/>
      </c>
      <c r="C185" s="7" t="str">
        <f>IFERROR(IF(A185=$C$1,Poles!F185,""),"")</f>
        <v/>
      </c>
      <c r="D185" s="7" t="str">
        <f>IFERROR(IF(A185=$D$1,Poles!F185,""),"")</f>
        <v/>
      </c>
    </row>
    <row r="186" spans="1:4">
      <c r="A186" s="3" t="str">
        <f>IFERROR(VLOOKUP(Poles!F186,$F$3:$G$5,2,TRUE),"")</f>
        <v/>
      </c>
      <c r="B186" s="7" t="str">
        <f>IFERROR(IF(A186=$B$1,Poles!F186,""),"")</f>
        <v/>
      </c>
      <c r="C186" s="7" t="str">
        <f>IFERROR(IF(A186=$C$1,Poles!F186,""),"")</f>
        <v/>
      </c>
      <c r="D186" s="7" t="str">
        <f>IFERROR(IF(A186=$D$1,Poles!F186,""),"")</f>
        <v/>
      </c>
    </row>
    <row r="187" spans="1:4">
      <c r="A187" s="3" t="str">
        <f>IFERROR(VLOOKUP(Poles!F187,$F$3:$G$5,2,TRUE),"")</f>
        <v/>
      </c>
      <c r="B187" s="7" t="str">
        <f>IFERROR(IF(A187=$B$1,Poles!F187,""),"")</f>
        <v/>
      </c>
      <c r="C187" s="7" t="str">
        <f>IFERROR(IF(A187=$C$1,Poles!F187,""),"")</f>
        <v/>
      </c>
      <c r="D187" s="7" t="str">
        <f>IFERROR(IF(A187=$D$1,Poles!F187,""),"")</f>
        <v/>
      </c>
    </row>
    <row r="188" spans="1:4">
      <c r="A188" s="3" t="str">
        <f>IFERROR(VLOOKUP(Poles!F188,$F$3:$G$5,2,TRUE),"")</f>
        <v/>
      </c>
      <c r="B188" s="7" t="str">
        <f>IFERROR(IF(A188=$B$1,Poles!F188,""),"")</f>
        <v/>
      </c>
      <c r="C188" s="7" t="str">
        <f>IFERROR(IF(A188=$C$1,Poles!F188,""),"")</f>
        <v/>
      </c>
      <c r="D188" s="7" t="str">
        <f>IFERROR(IF(A188=$D$1,Poles!F188,""),"")</f>
        <v/>
      </c>
    </row>
    <row r="189" spans="1:4">
      <c r="A189" s="3" t="str">
        <f>IFERROR(VLOOKUP(Poles!F189,$F$3:$G$5,2,TRUE),"")</f>
        <v/>
      </c>
      <c r="B189" s="7" t="str">
        <f>IFERROR(IF(A189=$B$1,Poles!F189,""),"")</f>
        <v/>
      </c>
      <c r="C189" s="7" t="str">
        <f>IFERROR(IF(A189=$C$1,Poles!F189,""),"")</f>
        <v/>
      </c>
      <c r="D189" s="7" t="str">
        <f>IFERROR(IF(A189=$D$1,Poles!F189,""),"")</f>
        <v/>
      </c>
    </row>
    <row r="190" spans="1:4">
      <c r="A190" s="3" t="str">
        <f>IFERROR(VLOOKUP(Poles!F190,$F$3:$G$5,2,TRUE),"")</f>
        <v/>
      </c>
      <c r="B190" s="7" t="str">
        <f>IFERROR(IF(A190=$B$1,Poles!F190,""),"")</f>
        <v/>
      </c>
      <c r="C190" s="7" t="str">
        <f>IFERROR(IF(A190=$C$1,Poles!F190,""),"")</f>
        <v/>
      </c>
      <c r="D190" s="7" t="str">
        <f>IFERROR(IF(A190=$D$1,Poles!F190,""),"")</f>
        <v/>
      </c>
    </row>
    <row r="191" spans="1:4">
      <c r="A191" s="3" t="str">
        <f>IFERROR(VLOOKUP(Poles!F191,$F$3:$G$5,2,TRUE),"")</f>
        <v/>
      </c>
      <c r="B191" s="7" t="str">
        <f>IFERROR(IF(A191=$B$1,Poles!F191,""),"")</f>
        <v/>
      </c>
      <c r="C191" s="7" t="str">
        <f>IFERROR(IF(A191=$C$1,Poles!F191,""),"")</f>
        <v/>
      </c>
      <c r="D191" s="7" t="str">
        <f>IFERROR(IF(A191=$D$1,Poles!F191,""),"")</f>
        <v/>
      </c>
    </row>
    <row r="192" spans="1:4">
      <c r="A192" s="3" t="str">
        <f>IFERROR(VLOOKUP(Poles!F192,$F$3:$G$5,2,TRUE),"")</f>
        <v/>
      </c>
      <c r="B192" s="7" t="str">
        <f>IFERROR(IF(A192=$B$1,Poles!F192,""),"")</f>
        <v/>
      </c>
      <c r="C192" s="7" t="str">
        <f>IFERROR(IF(A192=$C$1,Poles!F192,""),"")</f>
        <v/>
      </c>
      <c r="D192" s="7" t="str">
        <f>IFERROR(IF(A192=$D$1,Poles!F192,""),"")</f>
        <v/>
      </c>
    </row>
    <row r="193" spans="1:4">
      <c r="A193" s="3" t="str">
        <f>IFERROR(VLOOKUP(Poles!F193,$F$3:$G$5,2,TRUE),"")</f>
        <v/>
      </c>
      <c r="B193" s="7" t="str">
        <f>IFERROR(IF(A193=$B$1,Poles!F193,""),"")</f>
        <v/>
      </c>
      <c r="C193" s="7" t="str">
        <f>IFERROR(IF(A193=$C$1,Poles!F193,""),"")</f>
        <v/>
      </c>
      <c r="D193" s="7" t="str">
        <f>IFERROR(IF(A193=$D$1,Poles!F193,""),"")</f>
        <v/>
      </c>
    </row>
    <row r="194" spans="1:4">
      <c r="A194" s="3" t="str">
        <f>IFERROR(VLOOKUP(Poles!F194,$F$3:$G$5,2,TRUE),"")</f>
        <v/>
      </c>
      <c r="B194" s="7" t="str">
        <f>IFERROR(IF(A194=$B$1,Poles!F194,""),"")</f>
        <v/>
      </c>
      <c r="C194" s="7" t="str">
        <f>IFERROR(IF(A194=$C$1,Poles!F194,""),"")</f>
        <v/>
      </c>
      <c r="D194" s="7" t="str">
        <f>IFERROR(IF(A194=$D$1,Poles!F194,""),"")</f>
        <v/>
      </c>
    </row>
    <row r="195" spans="1:4">
      <c r="A195" s="3" t="str">
        <f>IFERROR(VLOOKUP(Poles!F195,$F$3:$G$5,2,TRUE),"")</f>
        <v/>
      </c>
      <c r="B195" s="7" t="str">
        <f>IFERROR(IF(A195=$B$1,Poles!F195,""),"")</f>
        <v/>
      </c>
      <c r="C195" s="7" t="str">
        <f>IFERROR(IF(A195=$C$1,Poles!F195,""),"")</f>
        <v/>
      </c>
      <c r="D195" s="7" t="str">
        <f>IFERROR(IF(A195=$D$1,Poles!F195,""),"")</f>
        <v/>
      </c>
    </row>
    <row r="196" spans="1:4">
      <c r="A196" s="3" t="str">
        <f>IFERROR(VLOOKUP(Poles!F196,$F$3:$G$5,2,TRUE),"")</f>
        <v/>
      </c>
      <c r="B196" s="7" t="str">
        <f>IFERROR(IF(A196=$B$1,Poles!F196,""),"")</f>
        <v/>
      </c>
      <c r="C196" s="7" t="str">
        <f>IFERROR(IF(A196=$C$1,Poles!F196,""),"")</f>
        <v/>
      </c>
      <c r="D196" s="7" t="str">
        <f>IFERROR(IF(A196=$D$1,Poles!F196,""),"")</f>
        <v/>
      </c>
    </row>
    <row r="197" spans="1:4">
      <c r="A197" s="3" t="str">
        <f>IFERROR(VLOOKUP(Poles!F197,$F$3:$G$5,2,TRUE),"")</f>
        <v/>
      </c>
      <c r="B197" s="7" t="str">
        <f>IFERROR(IF(A197=$B$1,Poles!F197,""),"")</f>
        <v/>
      </c>
      <c r="C197" s="7" t="str">
        <f>IFERROR(IF(A197=$C$1,Poles!F197,""),"")</f>
        <v/>
      </c>
      <c r="D197" s="7" t="str">
        <f>IFERROR(IF(A197=$D$1,Poles!F197,""),"")</f>
        <v/>
      </c>
    </row>
    <row r="198" spans="1:4">
      <c r="A198" s="3" t="str">
        <f>IFERROR(VLOOKUP(Poles!F198,$F$3:$G$5,2,TRUE),"")</f>
        <v/>
      </c>
      <c r="B198" s="7" t="str">
        <f>IFERROR(IF(A198=$B$1,Poles!F198,""),"")</f>
        <v/>
      </c>
      <c r="C198" s="7" t="str">
        <f>IFERROR(IF(A198=$C$1,Poles!F198,""),"")</f>
        <v/>
      </c>
      <c r="D198" s="7" t="str">
        <f>IFERROR(IF(A198=$D$1,Poles!F198,""),"")</f>
        <v/>
      </c>
    </row>
    <row r="199" spans="1:4">
      <c r="A199" s="3" t="str">
        <f>IFERROR(VLOOKUP(Poles!F199,$F$3:$G$5,2,TRUE),"")</f>
        <v/>
      </c>
      <c r="B199" s="7" t="str">
        <f>IFERROR(IF(A199=$B$1,Poles!F199,""),"")</f>
        <v/>
      </c>
      <c r="C199" s="7" t="str">
        <f>IFERROR(IF(A199=$C$1,Poles!F199,""),"")</f>
        <v/>
      </c>
      <c r="D199" s="7" t="str">
        <f>IFERROR(IF(A199=$D$1,Poles!F199,""),"")</f>
        <v/>
      </c>
    </row>
    <row r="200" spans="1:4">
      <c r="A200" s="3" t="str">
        <f>IFERROR(VLOOKUP(Poles!F200,$F$3:$G$5,2,TRUE),"")</f>
        <v/>
      </c>
      <c r="B200" s="7" t="str">
        <f>IFERROR(IF(A200=$B$1,Poles!F200,""),"")</f>
        <v/>
      </c>
      <c r="C200" s="7" t="str">
        <f>IFERROR(IF(A200=$C$1,Poles!F200,""),"")</f>
        <v/>
      </c>
      <c r="D200" s="7" t="str">
        <f>IFERROR(IF(A200=$D$1,Poles!F200,""),"")</f>
        <v/>
      </c>
    </row>
    <row r="201" spans="1:4">
      <c r="A201" s="3" t="str">
        <f>IFERROR(VLOOKUP(Poles!F201,$F$3:$G$5,2,TRUE),"")</f>
        <v/>
      </c>
      <c r="B201" s="7" t="str">
        <f>IFERROR(IF(A201=$B$1,Poles!F201,""),"")</f>
        <v/>
      </c>
      <c r="C201" s="7" t="str">
        <f>IFERROR(IF(A201=$C$1,Poles!F201,""),"")</f>
        <v/>
      </c>
      <c r="D201" s="7" t="str">
        <f>IFERROR(IF(A201=$D$1,Poles!F201,""),"")</f>
        <v/>
      </c>
    </row>
    <row r="202" spans="1:4">
      <c r="A202" s="3" t="str">
        <f>IFERROR(VLOOKUP(Poles!F202,$F$3:$G$5,2,TRUE),"")</f>
        <v/>
      </c>
      <c r="B202" s="7" t="str">
        <f>IFERROR(IF(A202=$B$1,Poles!F202,""),"")</f>
        <v/>
      </c>
      <c r="C202" s="7" t="str">
        <f>IFERROR(IF(A202=$C$1,Poles!F202,""),"")</f>
        <v/>
      </c>
      <c r="D202" s="7" t="str">
        <f>IFERROR(IF(A202=$D$1,Poles!F202,""),"")</f>
        <v/>
      </c>
    </row>
    <row r="203" spans="1:4">
      <c r="A203" s="3" t="str">
        <f>IFERROR(VLOOKUP(Poles!F203,$F$3:$G$5,2,TRUE),"")</f>
        <v/>
      </c>
      <c r="B203" s="7" t="str">
        <f>IFERROR(IF(A203=$B$1,Poles!F203,""),"")</f>
        <v/>
      </c>
      <c r="C203" s="7" t="str">
        <f>IFERROR(IF(A203=$C$1,Poles!F203,""),"")</f>
        <v/>
      </c>
      <c r="D203" s="7" t="str">
        <f>IFERROR(IF(A203=$D$1,Poles!F203,""),"")</f>
        <v/>
      </c>
    </row>
    <row r="204" spans="1:4">
      <c r="A204" s="3" t="str">
        <f>IFERROR(VLOOKUP(Poles!F204,$F$3:$G$5,2,TRUE),"")</f>
        <v/>
      </c>
      <c r="B204" s="7" t="str">
        <f>IFERROR(IF(A204=$B$1,Poles!F204,""),"")</f>
        <v/>
      </c>
      <c r="C204" s="7" t="str">
        <f>IFERROR(IF(A204=$C$1,Poles!F204,""),"")</f>
        <v/>
      </c>
      <c r="D204" s="7" t="str">
        <f>IFERROR(IF(A204=$D$1,Poles!F204,""),"")</f>
        <v/>
      </c>
    </row>
    <row r="205" spans="1:4">
      <c r="A205" s="3" t="str">
        <f>IFERROR(VLOOKUP(Poles!F205,$F$3:$G$5,2,TRUE),"")</f>
        <v/>
      </c>
      <c r="B205" s="7" t="str">
        <f>IFERROR(IF(A205=$B$1,Poles!F205,""),"")</f>
        <v/>
      </c>
      <c r="C205" s="7" t="str">
        <f>IFERROR(IF(A205=$C$1,Poles!F205,""),"")</f>
        <v/>
      </c>
      <c r="D205" s="7" t="str">
        <f>IFERROR(IF(A205=$D$1,Poles!F205,""),"")</f>
        <v/>
      </c>
    </row>
    <row r="206" spans="1:4">
      <c r="A206" s="3" t="str">
        <f>IFERROR(VLOOKUP(Poles!F206,$F$3:$G$5,2,TRUE),"")</f>
        <v/>
      </c>
      <c r="B206" s="7" t="str">
        <f>IFERROR(IF(A206=$B$1,Poles!F206,""),"")</f>
        <v/>
      </c>
      <c r="C206" s="7" t="str">
        <f>IFERROR(IF(A206=$C$1,Poles!F206,""),"")</f>
        <v/>
      </c>
      <c r="D206" s="7" t="str">
        <f>IFERROR(IF(A206=$D$1,Poles!F206,""),"")</f>
        <v/>
      </c>
    </row>
    <row r="207" spans="1:4">
      <c r="A207" s="3" t="str">
        <f>IFERROR(VLOOKUP(Poles!F207,$F$3:$G$5,2,TRUE),"")</f>
        <v/>
      </c>
      <c r="B207" s="7" t="str">
        <f>IFERROR(IF(A207=$B$1,Poles!F207,""),"")</f>
        <v/>
      </c>
      <c r="C207" s="7" t="str">
        <f>IFERROR(IF(A207=$C$1,Poles!F207,""),"")</f>
        <v/>
      </c>
      <c r="D207" s="7" t="str">
        <f>IFERROR(IF(A207=$D$1,Poles!F207,""),"")</f>
        <v/>
      </c>
    </row>
    <row r="208" spans="1:4">
      <c r="A208" s="3" t="str">
        <f>IFERROR(VLOOKUP(Poles!F208,$F$3:$G$5,2,TRUE),"")</f>
        <v/>
      </c>
      <c r="B208" s="7" t="str">
        <f>IFERROR(IF(A208=$B$1,Poles!F208,""),"")</f>
        <v/>
      </c>
      <c r="C208" s="7" t="str">
        <f>IFERROR(IF(A208=$C$1,Poles!F208,""),"")</f>
        <v/>
      </c>
      <c r="D208" s="7" t="str">
        <f>IFERROR(IF(A208=$D$1,Poles!F208,""),"")</f>
        <v/>
      </c>
    </row>
    <row r="209" spans="1:4">
      <c r="A209" s="3" t="str">
        <f>IFERROR(VLOOKUP(Poles!F209,$F$3:$G$5,2,TRUE),"")</f>
        <v/>
      </c>
      <c r="B209" s="7" t="str">
        <f>IFERROR(IF(A209=$B$1,Poles!F209,""),"")</f>
        <v/>
      </c>
      <c r="C209" s="7" t="str">
        <f>IFERROR(IF(A209=$C$1,Poles!F209,""),"")</f>
        <v/>
      </c>
      <c r="D209" s="7" t="str">
        <f>IFERROR(IF(A209=$D$1,Poles!F209,""),"")</f>
        <v/>
      </c>
    </row>
    <row r="210" spans="1:4">
      <c r="A210" s="3" t="str">
        <f>IFERROR(VLOOKUP(Poles!F210,$F$3:$G$5,2,TRUE),"")</f>
        <v/>
      </c>
      <c r="B210" s="7" t="str">
        <f>IFERROR(IF(A210=$B$1,Poles!F210,""),"")</f>
        <v/>
      </c>
      <c r="C210" s="7" t="str">
        <f>IFERROR(IF(A210=$C$1,Poles!F210,""),"")</f>
        <v/>
      </c>
      <c r="D210" s="7" t="str">
        <f>IFERROR(IF(A210=$D$1,Poles!F210,""),"")</f>
        <v/>
      </c>
    </row>
    <row r="211" spans="1:4">
      <c r="A211" s="3" t="str">
        <f>IFERROR(VLOOKUP(Poles!F211,$F$3:$G$5,2,TRUE),"")</f>
        <v/>
      </c>
      <c r="B211" s="7" t="str">
        <f>IFERROR(IF(A211=$B$1,Poles!F211,""),"")</f>
        <v/>
      </c>
      <c r="C211" s="7" t="str">
        <f>IFERROR(IF(A211=$C$1,Poles!F211,""),"")</f>
        <v/>
      </c>
      <c r="D211" s="7" t="str">
        <f>IFERROR(IF(A211=$D$1,Poles!F211,""),"")</f>
        <v/>
      </c>
    </row>
    <row r="212" spans="1:4">
      <c r="A212" s="3" t="str">
        <f>IFERROR(VLOOKUP(Poles!F212,$F$3:$G$5,2,TRUE),"")</f>
        <v/>
      </c>
      <c r="B212" s="7" t="str">
        <f>IFERROR(IF(A212=$B$1,Poles!F212,""),"")</f>
        <v/>
      </c>
      <c r="C212" s="7" t="str">
        <f>IFERROR(IF(A212=$C$1,Poles!F212,""),"")</f>
        <v/>
      </c>
      <c r="D212" s="7" t="str">
        <f>IFERROR(IF(A212=$D$1,Poles!F212,""),"")</f>
        <v/>
      </c>
    </row>
    <row r="213" spans="1:4">
      <c r="A213" s="3" t="str">
        <f>IFERROR(VLOOKUP(Poles!F213,$F$3:$G$5,2,TRUE),"")</f>
        <v/>
      </c>
      <c r="B213" s="7" t="str">
        <f>IFERROR(IF(A213=$B$1,Poles!F213,""),"")</f>
        <v/>
      </c>
      <c r="C213" s="7" t="str">
        <f>IFERROR(IF(A213=$C$1,Poles!F213,""),"")</f>
        <v/>
      </c>
      <c r="D213" s="7" t="str">
        <f>IFERROR(IF(A213=$D$1,Poles!F213,""),"")</f>
        <v/>
      </c>
    </row>
    <row r="214" spans="1:4">
      <c r="A214" s="3" t="str">
        <f>IFERROR(VLOOKUP(Poles!F214,$F$3:$G$5,2,TRUE),"")</f>
        <v/>
      </c>
      <c r="B214" s="7" t="str">
        <f>IFERROR(IF(A214=$B$1,Poles!F214,""),"")</f>
        <v/>
      </c>
      <c r="C214" s="7" t="str">
        <f>IFERROR(IF(A214=$C$1,Poles!F214,""),"")</f>
        <v/>
      </c>
      <c r="D214" s="7" t="str">
        <f>IFERROR(IF(A214=$D$1,Poles!F214,""),"")</f>
        <v/>
      </c>
    </row>
    <row r="215" spans="1:4">
      <c r="A215" s="3" t="str">
        <f>IFERROR(VLOOKUP(Poles!F215,$F$3:$G$5,2,TRUE),"")</f>
        <v/>
      </c>
      <c r="B215" s="7" t="str">
        <f>IFERROR(IF(A215=$B$1,Poles!F215,""),"")</f>
        <v/>
      </c>
      <c r="C215" s="7" t="str">
        <f>IFERROR(IF(A215=$C$1,Poles!F215,""),"")</f>
        <v/>
      </c>
      <c r="D215" s="7" t="str">
        <f>IFERROR(IF(A215=$D$1,Poles!F215,""),"")</f>
        <v/>
      </c>
    </row>
    <row r="216" spans="1:4">
      <c r="A216" s="3" t="str">
        <f>IFERROR(VLOOKUP(Poles!F216,$F$3:$G$5,2,TRUE),"")</f>
        <v/>
      </c>
      <c r="B216" s="7" t="str">
        <f>IFERROR(IF(A216=$B$1,Poles!F216,""),"")</f>
        <v/>
      </c>
      <c r="C216" s="7" t="str">
        <f>IFERROR(IF(A216=$C$1,Poles!F216,""),"")</f>
        <v/>
      </c>
      <c r="D216" s="7" t="str">
        <f>IFERROR(IF(A216=$D$1,Poles!F216,""),"")</f>
        <v/>
      </c>
    </row>
    <row r="217" spans="1:4">
      <c r="A217" s="3" t="str">
        <f>IFERROR(VLOOKUP(Poles!F217,$F$3:$G$5,2,TRUE),"")</f>
        <v/>
      </c>
      <c r="B217" s="7" t="str">
        <f>IFERROR(IF(A217=$B$1,Poles!F217,""),"")</f>
        <v/>
      </c>
      <c r="C217" s="7" t="str">
        <f>IFERROR(IF(A217=$C$1,Poles!F217,""),"")</f>
        <v/>
      </c>
      <c r="D217" s="7" t="str">
        <f>IFERROR(IF(A217=$D$1,Poles!F217,""),"")</f>
        <v/>
      </c>
    </row>
    <row r="218" spans="1:4">
      <c r="A218" s="3" t="str">
        <f>IFERROR(VLOOKUP(Poles!F218,$F$3:$G$5,2,TRUE),"")</f>
        <v/>
      </c>
      <c r="B218" s="7" t="str">
        <f>IFERROR(IF(A218=$B$1,Poles!F218,""),"")</f>
        <v/>
      </c>
      <c r="C218" s="7" t="str">
        <f>IFERROR(IF(A218=$C$1,Poles!F218,""),"")</f>
        <v/>
      </c>
      <c r="D218" s="7" t="str">
        <f>IFERROR(IF(A218=$D$1,Poles!F218,""),"")</f>
        <v/>
      </c>
    </row>
    <row r="219" spans="1:4">
      <c r="A219" s="3" t="str">
        <f>IFERROR(VLOOKUP(Poles!F219,$F$3:$G$5,2,TRUE),"")</f>
        <v/>
      </c>
      <c r="B219" s="7" t="str">
        <f>IFERROR(IF(A219=$B$1,Poles!F219,""),"")</f>
        <v/>
      </c>
      <c r="C219" s="7" t="str">
        <f>IFERROR(IF(A219=$C$1,Poles!F219,""),"")</f>
        <v/>
      </c>
      <c r="D219" s="7" t="str">
        <f>IFERROR(IF(A219=$D$1,Poles!F219,""),"")</f>
        <v/>
      </c>
    </row>
    <row r="220" spans="1:4">
      <c r="A220" s="3" t="str">
        <f>IFERROR(VLOOKUP(Poles!F220,$F$3:$G$5,2,TRUE),"")</f>
        <v/>
      </c>
      <c r="B220" s="7" t="str">
        <f>IFERROR(IF(A220=$B$1,Poles!F220,""),"")</f>
        <v/>
      </c>
      <c r="C220" s="7" t="str">
        <f>IFERROR(IF(A220=$C$1,Poles!F220,""),"")</f>
        <v/>
      </c>
      <c r="D220" s="7" t="str">
        <f>IFERROR(IF(A220=$D$1,Poles!F220,""),"")</f>
        <v/>
      </c>
    </row>
    <row r="221" spans="1:4">
      <c r="A221" s="3" t="str">
        <f>IFERROR(VLOOKUP(Poles!F221,$F$3:$G$5,2,TRUE),"")</f>
        <v/>
      </c>
      <c r="B221" s="7" t="str">
        <f>IFERROR(IF(A221=$B$1,Poles!F221,""),"")</f>
        <v/>
      </c>
      <c r="C221" s="7" t="str">
        <f>IFERROR(IF(A221=$C$1,Poles!F221,""),"")</f>
        <v/>
      </c>
      <c r="D221" s="7" t="str">
        <f>IFERROR(IF(A221=$D$1,Poles!F221,""),"")</f>
        <v/>
      </c>
    </row>
    <row r="222" spans="1:4">
      <c r="A222" s="3" t="str">
        <f>IFERROR(VLOOKUP(Poles!F222,$F$3:$G$5,2,TRUE),"")</f>
        <v/>
      </c>
      <c r="B222" s="7" t="str">
        <f>IFERROR(IF(A222=$B$1,Poles!F222,""),"")</f>
        <v/>
      </c>
      <c r="C222" s="7" t="str">
        <f>IFERROR(IF(A222=$C$1,Poles!F222,""),"")</f>
        <v/>
      </c>
      <c r="D222" s="7" t="str">
        <f>IFERROR(IF(A222=$D$1,Poles!F222,""),"")</f>
        <v/>
      </c>
    </row>
    <row r="223" spans="1:4">
      <c r="A223" s="3" t="str">
        <f>IFERROR(VLOOKUP(Poles!F223,$F$3:$G$5,2,TRUE),"")</f>
        <v/>
      </c>
      <c r="B223" s="7" t="str">
        <f>IFERROR(IF(A223=$B$1,Poles!F223,""),"")</f>
        <v/>
      </c>
      <c r="C223" s="7" t="str">
        <f>IFERROR(IF(A223=$C$1,Poles!F223,""),"")</f>
        <v/>
      </c>
      <c r="D223" s="7" t="str">
        <f>IFERROR(IF(A223=$D$1,Poles!F223,""),"")</f>
        <v/>
      </c>
    </row>
    <row r="224" spans="1:4">
      <c r="A224" s="3" t="str">
        <f>IFERROR(VLOOKUP(Poles!F224,$F$3:$G$5,2,TRUE),"")</f>
        <v/>
      </c>
      <c r="B224" s="7" t="str">
        <f>IFERROR(IF(A224=$B$1,Poles!F224,""),"")</f>
        <v/>
      </c>
      <c r="C224" s="7" t="str">
        <f>IFERROR(IF(A224=$C$1,Poles!F224,""),"")</f>
        <v/>
      </c>
      <c r="D224" s="7" t="str">
        <f>IFERROR(IF(A224=$D$1,Poles!F224,""),"")</f>
        <v/>
      </c>
    </row>
    <row r="225" spans="1:4">
      <c r="A225" s="3" t="str">
        <f>IFERROR(VLOOKUP(Poles!F225,$F$3:$G$5,2,TRUE),"")</f>
        <v/>
      </c>
      <c r="B225" s="7" t="str">
        <f>IFERROR(IF(A225=$B$1,Poles!F225,""),"")</f>
        <v/>
      </c>
      <c r="C225" s="7" t="str">
        <f>IFERROR(IF(A225=$C$1,Poles!F225,""),"")</f>
        <v/>
      </c>
      <c r="D225" s="7" t="str">
        <f>IFERROR(IF(A225=$D$1,Poles!F225,""),"")</f>
        <v/>
      </c>
    </row>
    <row r="226" spans="1:4">
      <c r="A226" s="3" t="str">
        <f>IFERROR(VLOOKUP(Poles!F226,$F$3:$G$5,2,TRUE),"")</f>
        <v/>
      </c>
      <c r="B226" s="7" t="str">
        <f>IFERROR(IF(A226=$B$1,Poles!F226,""),"")</f>
        <v/>
      </c>
      <c r="C226" s="7" t="str">
        <f>IFERROR(IF(A226=$C$1,Poles!F226,""),"")</f>
        <v/>
      </c>
      <c r="D226" s="7" t="str">
        <f>IFERROR(IF(A226=$D$1,Poles!F226,""),"")</f>
        <v/>
      </c>
    </row>
    <row r="227" spans="1:4">
      <c r="A227" s="3" t="str">
        <f>IFERROR(VLOOKUP(Poles!F227,$F$3:$G$5,2,TRUE),"")</f>
        <v/>
      </c>
      <c r="B227" s="7" t="str">
        <f>IFERROR(IF(A227=$B$1,Poles!F227,""),"")</f>
        <v/>
      </c>
      <c r="C227" s="7" t="str">
        <f>IFERROR(IF(A227=$C$1,Poles!F227,""),"")</f>
        <v/>
      </c>
      <c r="D227" s="7" t="str">
        <f>IFERROR(IF(A227=$D$1,Poles!F227,""),"")</f>
        <v/>
      </c>
    </row>
    <row r="228" spans="1:4">
      <c r="A228" s="3" t="str">
        <f>IFERROR(VLOOKUP(Poles!F228,$F$3:$G$5,2,TRUE),"")</f>
        <v/>
      </c>
      <c r="B228" s="7" t="str">
        <f>IFERROR(IF(A228=$B$1,Poles!F228,""),"")</f>
        <v/>
      </c>
      <c r="C228" s="7" t="str">
        <f>IFERROR(IF(A228=$C$1,Poles!F228,""),"")</f>
        <v/>
      </c>
      <c r="D228" s="7" t="str">
        <f>IFERROR(IF(A228=$D$1,Poles!F228,""),"")</f>
        <v/>
      </c>
    </row>
    <row r="229" spans="1:4">
      <c r="A229" s="3" t="str">
        <f>IFERROR(VLOOKUP(Poles!F229,$F$3:$G$5,2,TRUE),"")</f>
        <v/>
      </c>
      <c r="B229" s="7" t="str">
        <f>IFERROR(IF(A229=$B$1,Poles!F229,""),"")</f>
        <v/>
      </c>
      <c r="C229" s="7" t="str">
        <f>IFERROR(IF(A229=$C$1,Poles!F229,""),"")</f>
        <v/>
      </c>
      <c r="D229" s="7" t="str">
        <f>IFERROR(IF(A229=$D$1,Poles!F229,""),"")</f>
        <v/>
      </c>
    </row>
    <row r="230" spans="1:4">
      <c r="A230" s="3" t="str">
        <f>IFERROR(VLOOKUP(Poles!F230,$F$3:$G$5,2,TRUE),"")</f>
        <v/>
      </c>
      <c r="B230" s="7" t="str">
        <f>IFERROR(IF(A230=$B$1,Poles!F230,""),"")</f>
        <v/>
      </c>
      <c r="C230" s="7" t="str">
        <f>IFERROR(IF(A230=$C$1,Poles!F230,""),"")</f>
        <v/>
      </c>
      <c r="D230" s="7" t="str">
        <f>IFERROR(IF(A230=$D$1,Poles!F230,""),"")</f>
        <v/>
      </c>
    </row>
    <row r="231" spans="1:4">
      <c r="A231" s="3" t="str">
        <f>IFERROR(VLOOKUP(Poles!F231,$F$3:$G$5,2,TRUE),"")</f>
        <v/>
      </c>
      <c r="B231" s="7" t="str">
        <f>IFERROR(IF(A231=$B$1,Poles!F231,""),"")</f>
        <v/>
      </c>
      <c r="C231" s="7" t="str">
        <f>IFERROR(IF(A231=$C$1,Poles!F231,""),"")</f>
        <v/>
      </c>
      <c r="D231" s="7" t="str">
        <f>IFERROR(IF(A231=$D$1,Poles!F231,""),"")</f>
        <v/>
      </c>
    </row>
    <row r="232" spans="1:4">
      <c r="A232" s="3" t="str">
        <f>IFERROR(VLOOKUP(Poles!F232,$F$3:$G$5,2,TRUE),"")</f>
        <v/>
      </c>
      <c r="B232" s="7" t="str">
        <f>IFERROR(IF(A232=$B$1,Poles!F232,""),"")</f>
        <v/>
      </c>
      <c r="C232" s="7" t="str">
        <f>IFERROR(IF(A232=$C$1,Poles!F232,""),"")</f>
        <v/>
      </c>
      <c r="D232" s="7" t="str">
        <f>IFERROR(IF(A232=$D$1,Poles!F232,""),"")</f>
        <v/>
      </c>
    </row>
    <row r="233" spans="1:4">
      <c r="A233" s="3" t="str">
        <f>IFERROR(VLOOKUP(Poles!F233,$F$3:$G$5,2,TRUE),"")</f>
        <v/>
      </c>
      <c r="B233" s="7" t="str">
        <f>IFERROR(IF(A233=$B$1,Poles!F233,""),"")</f>
        <v/>
      </c>
      <c r="C233" s="7" t="str">
        <f>IFERROR(IF(A233=$C$1,Poles!F233,""),"")</f>
        <v/>
      </c>
      <c r="D233" s="7" t="str">
        <f>IFERROR(IF(A233=$D$1,Poles!F233,""),"")</f>
        <v/>
      </c>
    </row>
    <row r="234" spans="1:4">
      <c r="A234" s="3" t="str">
        <f>IFERROR(VLOOKUP(Poles!F234,$F$3:$G$5,2,TRUE),"")</f>
        <v/>
      </c>
      <c r="B234" s="7" t="str">
        <f>IFERROR(IF(A234=$B$1,Poles!F234,""),"")</f>
        <v/>
      </c>
      <c r="C234" s="7" t="str">
        <f>IFERROR(IF(A234=$C$1,Poles!F234,""),"")</f>
        <v/>
      </c>
      <c r="D234" s="7" t="str">
        <f>IFERROR(IF(A234=$D$1,Poles!F234,""),"")</f>
        <v/>
      </c>
    </row>
    <row r="235" spans="1:4">
      <c r="A235" s="3" t="str">
        <f>IFERROR(VLOOKUP(Poles!F235,$F$3:$G$5,2,TRUE),"")</f>
        <v/>
      </c>
      <c r="B235" s="7" t="str">
        <f>IFERROR(IF(A235=$B$1,Poles!F235,""),"")</f>
        <v/>
      </c>
      <c r="C235" s="7" t="str">
        <f>IFERROR(IF(A235=$C$1,Poles!F235,""),"")</f>
        <v/>
      </c>
      <c r="D235" s="7" t="str">
        <f>IFERROR(IF(A235=$D$1,Poles!F235,""),"")</f>
        <v/>
      </c>
    </row>
    <row r="236" spans="1:4">
      <c r="A236" s="3" t="str">
        <f>IFERROR(VLOOKUP(Poles!F236,$F$3:$G$5,2,TRUE),"")</f>
        <v/>
      </c>
      <c r="B236" s="7" t="str">
        <f>IFERROR(IF(A236=$B$1,Poles!F236,""),"")</f>
        <v/>
      </c>
      <c r="C236" s="7" t="str">
        <f>IFERROR(IF(A236=$C$1,Poles!F236,""),"")</f>
        <v/>
      </c>
      <c r="D236" s="7" t="str">
        <f>IFERROR(IF(A236=$D$1,Poles!F236,""),"")</f>
        <v/>
      </c>
    </row>
    <row r="237" spans="1:4">
      <c r="A237" s="3" t="str">
        <f>IFERROR(VLOOKUP(Poles!F237,$F$3:$G$5,2,TRUE),"")</f>
        <v/>
      </c>
      <c r="B237" s="7" t="str">
        <f>IFERROR(IF(A237=$B$1,Poles!F237,""),"")</f>
        <v/>
      </c>
      <c r="C237" s="7" t="str">
        <f>IFERROR(IF(A237=$C$1,Poles!F237,""),"")</f>
        <v/>
      </c>
      <c r="D237" s="7" t="str">
        <f>IFERROR(IF(A237=$D$1,Poles!F237,""),"")</f>
        <v/>
      </c>
    </row>
    <row r="238" spans="1:4">
      <c r="A238" s="3" t="str">
        <f>IFERROR(VLOOKUP(Poles!F238,$F$3:$G$5,2,TRUE),"")</f>
        <v/>
      </c>
      <c r="B238" s="7" t="str">
        <f>IFERROR(IF(A238=$B$1,Poles!F238,""),"")</f>
        <v/>
      </c>
      <c r="C238" s="7" t="str">
        <f>IFERROR(IF(A238=$C$1,Poles!F238,""),"")</f>
        <v/>
      </c>
      <c r="D238" s="7" t="str">
        <f>IFERROR(IF(A238=$D$1,Poles!F238,""),"")</f>
        <v/>
      </c>
    </row>
    <row r="239" spans="1:4">
      <c r="A239" s="3" t="str">
        <f>IFERROR(VLOOKUP(Poles!F239,$F$3:$G$5,2,TRUE),"")</f>
        <v/>
      </c>
      <c r="B239" s="7" t="str">
        <f>IFERROR(IF(A239=$B$1,Poles!F239,""),"")</f>
        <v/>
      </c>
      <c r="C239" s="7" t="str">
        <f>IFERROR(IF(A239=$C$1,Poles!F239,""),"")</f>
        <v/>
      </c>
      <c r="D239" s="7" t="str">
        <f>IFERROR(IF(A239=$D$1,Poles!F239,""),"")</f>
        <v/>
      </c>
    </row>
    <row r="240" spans="1:4">
      <c r="A240" s="3" t="str">
        <f>IFERROR(VLOOKUP(Poles!F240,$F$3:$G$5,2,TRUE),"")</f>
        <v/>
      </c>
      <c r="B240" s="7" t="str">
        <f>IFERROR(IF(A240=$B$1,Poles!F240,""),"")</f>
        <v/>
      </c>
      <c r="C240" s="7" t="str">
        <f>IFERROR(IF(A240=$C$1,Poles!F240,""),"")</f>
        <v/>
      </c>
      <c r="D240" s="7" t="str">
        <f>IFERROR(IF(A240=$D$1,Poles!F240,""),"")</f>
        <v/>
      </c>
    </row>
    <row r="241" spans="1:4">
      <c r="A241" s="3" t="str">
        <f>IFERROR(VLOOKUP(Poles!F241,$F$3:$G$5,2,TRUE),"")</f>
        <v/>
      </c>
      <c r="B241" s="7" t="str">
        <f>IFERROR(IF(A241=$B$1,Poles!F241,""),"")</f>
        <v/>
      </c>
      <c r="C241" s="7" t="str">
        <f>IFERROR(IF(A241=$C$1,Poles!F241,""),"")</f>
        <v/>
      </c>
      <c r="D241" s="7" t="str">
        <f>IFERROR(IF(A241=$D$1,Poles!F241,""),"")</f>
        <v/>
      </c>
    </row>
    <row r="242" spans="1:4">
      <c r="A242" s="3" t="str">
        <f>IFERROR(VLOOKUP(Poles!F242,$F$3:$G$5,2,TRUE),"")</f>
        <v/>
      </c>
      <c r="B242" s="7" t="str">
        <f>IFERROR(IF(A242=$B$1,Poles!F242,""),"")</f>
        <v/>
      </c>
      <c r="C242" s="7" t="str">
        <f>IFERROR(IF(A242=$C$1,Poles!F242,""),"")</f>
        <v/>
      </c>
      <c r="D242" s="7" t="str">
        <f>IFERROR(IF(A242=$D$1,Poles!F242,""),"")</f>
        <v/>
      </c>
    </row>
    <row r="243" spans="1:4">
      <c r="A243" s="3" t="str">
        <f>IFERROR(VLOOKUP(Poles!F243,$F$3:$G$5,2,TRUE),"")</f>
        <v/>
      </c>
      <c r="B243" s="7" t="str">
        <f>IFERROR(IF(A243=$B$1,Poles!F243,""),"")</f>
        <v/>
      </c>
      <c r="C243" s="7" t="str">
        <f>IFERROR(IF(A243=$C$1,Poles!F243,""),"")</f>
        <v/>
      </c>
      <c r="D243" s="7" t="str">
        <f>IFERROR(IF(A243=$D$1,Poles!F243,""),"")</f>
        <v/>
      </c>
    </row>
    <row r="244" spans="1:4">
      <c r="A244" s="3" t="str">
        <f>IFERROR(VLOOKUP(Poles!F244,$F$3:$G$5,2,TRUE),"")</f>
        <v/>
      </c>
      <c r="B244" s="7" t="str">
        <f>IFERROR(IF(A244=$B$1,Poles!F244,""),"")</f>
        <v/>
      </c>
      <c r="C244" s="7" t="str">
        <f>IFERROR(IF(A244=$C$1,Poles!F244,""),"")</f>
        <v/>
      </c>
      <c r="D244" s="7" t="str">
        <f>IFERROR(IF(A244=$D$1,Poles!F244,""),"")</f>
        <v/>
      </c>
    </row>
    <row r="245" spans="1:4">
      <c r="A245" s="3" t="str">
        <f>IFERROR(VLOOKUP(Poles!F245,$F$3:$G$5,2,TRUE),"")</f>
        <v/>
      </c>
      <c r="B245" s="7" t="str">
        <f>IFERROR(IF(A245=$B$1,Poles!F245,""),"")</f>
        <v/>
      </c>
      <c r="C245" s="7" t="str">
        <f>IFERROR(IF(A245=$C$1,Poles!F245,""),"")</f>
        <v/>
      </c>
      <c r="D245" s="7" t="str">
        <f>IFERROR(IF(A245=$D$1,Poles!F245,""),"")</f>
        <v/>
      </c>
    </row>
    <row r="246" spans="1:4">
      <c r="A246" s="3" t="str">
        <f>IFERROR(VLOOKUP(Poles!F246,$F$3:$G$5,2,TRUE),"")</f>
        <v/>
      </c>
      <c r="B246" s="7" t="str">
        <f>IFERROR(IF(A246=$B$1,Poles!F246,""),"")</f>
        <v/>
      </c>
      <c r="C246" s="7" t="str">
        <f>IFERROR(IF(A246=$C$1,Poles!F246,""),"")</f>
        <v/>
      </c>
      <c r="D246" s="7" t="str">
        <f>IFERROR(IF(A246=$D$1,Poles!F246,""),"")</f>
        <v/>
      </c>
    </row>
    <row r="247" spans="1:4">
      <c r="A247" s="3" t="str">
        <f>IFERROR(VLOOKUP(Poles!F247,$F$3:$G$5,2,TRUE),"")</f>
        <v/>
      </c>
      <c r="B247" s="7" t="str">
        <f>IFERROR(IF(A247=$B$1,Poles!F247,""),"")</f>
        <v/>
      </c>
      <c r="C247" s="7" t="str">
        <f>IFERROR(IF(A247=$C$1,Poles!F247,""),"")</f>
        <v/>
      </c>
      <c r="D247" s="7" t="str">
        <f>IFERROR(IF(A247=$D$1,Poles!F247,""),"")</f>
        <v/>
      </c>
    </row>
    <row r="248" spans="1:4">
      <c r="A248" s="3" t="str">
        <f>IFERROR(VLOOKUP(Poles!F248,$F$3:$G$5,2,TRUE),"")</f>
        <v/>
      </c>
      <c r="B248" s="7" t="str">
        <f>IFERROR(IF(A248=$B$1,Poles!F248,""),"")</f>
        <v/>
      </c>
      <c r="C248" s="7" t="str">
        <f>IFERROR(IF(A248=$C$1,Poles!F248,""),"")</f>
        <v/>
      </c>
      <c r="D248" s="7" t="str">
        <f>IFERROR(IF(A248=$D$1,Poles!F248,""),"")</f>
        <v/>
      </c>
    </row>
    <row r="249" spans="1:4">
      <c r="A249" s="3" t="str">
        <f>IFERROR(VLOOKUP(Poles!F249,$F$3:$G$5,2,TRUE),"")</f>
        <v/>
      </c>
      <c r="B249" s="7" t="str">
        <f>IFERROR(IF(A249=$B$1,Poles!F249,""),"")</f>
        <v/>
      </c>
      <c r="C249" s="7" t="str">
        <f>IFERROR(IF(A249=$C$1,Poles!F249,""),"")</f>
        <v/>
      </c>
      <c r="D249" s="7" t="str">
        <f>IFERROR(IF(A249=$D$1,Poles!F249,""),"")</f>
        <v/>
      </c>
    </row>
    <row r="250" spans="1:4">
      <c r="A250" s="3" t="str">
        <f>IFERROR(VLOOKUP(Poles!F250,$F$3:$G$5,2,TRUE),"")</f>
        <v/>
      </c>
      <c r="B250" s="7" t="str">
        <f>IFERROR(IF(A250=$B$1,Poles!F250,""),"")</f>
        <v/>
      </c>
      <c r="C250" s="7" t="str">
        <f>IFERROR(IF(A250=$C$1,Poles!F250,""),"")</f>
        <v/>
      </c>
      <c r="D250" s="7" t="str">
        <f>IFERROR(IF(A250=$D$1,Poles!F250,""),"")</f>
        <v/>
      </c>
    </row>
    <row r="251" spans="1:4">
      <c r="A251" s="3" t="str">
        <f>IFERROR(VLOOKUP(Poles!F251,$F$3:$G$5,2,TRUE),"")</f>
        <v/>
      </c>
      <c r="B251" s="7" t="str">
        <f>IFERROR(IF(A251=$B$1,Poles!F251,""),"")</f>
        <v/>
      </c>
      <c r="C251" s="7" t="str">
        <f>IFERROR(IF(A251=$C$1,Poles!F251,""),"")</f>
        <v/>
      </c>
      <c r="D251" s="7" t="str">
        <f>IFERROR(IF(A251=$D$1,Poles!F251,""),"")</f>
        <v/>
      </c>
    </row>
    <row r="252" spans="1:4">
      <c r="A252" s="3" t="str">
        <f>IFERROR(VLOOKUP(Poles!F252,$F$3:$G$5,2,TRUE),"")</f>
        <v/>
      </c>
      <c r="B252" s="7" t="str">
        <f>IFERROR(IF(A252=$B$1,Poles!F252,""),"")</f>
        <v/>
      </c>
      <c r="C252" s="7" t="str">
        <f>IFERROR(IF(A252=$C$1,Poles!F252,""),"")</f>
        <v/>
      </c>
      <c r="D252" s="7" t="str">
        <f>IFERROR(IF(A252=$D$1,Poles!F252,""),"")</f>
        <v/>
      </c>
    </row>
    <row r="253" spans="1:4">
      <c r="A253" s="3" t="str">
        <f>IFERROR(VLOOKUP(Poles!F253,$F$3:$G$5,2,TRUE),"")</f>
        <v/>
      </c>
      <c r="B253" s="7" t="str">
        <f>IFERROR(IF(A253=$B$1,Poles!F253,""),"")</f>
        <v/>
      </c>
      <c r="C253" s="7" t="str">
        <f>IFERROR(IF(A253=$C$1,Poles!F253,""),"")</f>
        <v/>
      </c>
      <c r="D253" s="7" t="str">
        <f>IFERROR(IF(A253=$D$1,Poles!F253,""),"")</f>
        <v/>
      </c>
    </row>
    <row r="254" spans="1:4">
      <c r="A254" s="3" t="str">
        <f>IFERROR(VLOOKUP(Poles!F254,$F$3:$G$5,2,TRUE),"")</f>
        <v/>
      </c>
      <c r="B254" s="7" t="str">
        <f>IFERROR(IF(A254=$B$1,Poles!F254,""),"")</f>
        <v/>
      </c>
      <c r="C254" s="7" t="str">
        <f>IFERROR(IF(A254=$C$1,Poles!F254,""),"")</f>
        <v/>
      </c>
      <c r="D254" s="7" t="str">
        <f>IFERROR(IF(A254=$D$1,Poles!F254,""),"")</f>
        <v/>
      </c>
    </row>
    <row r="255" spans="1:4">
      <c r="A255" s="3" t="str">
        <f>IFERROR(VLOOKUP(Poles!F255,$F$3:$G$5,2,TRUE),"")</f>
        <v/>
      </c>
      <c r="B255" s="7" t="str">
        <f>IFERROR(IF(A255=$B$1,Poles!F255,""),"")</f>
        <v/>
      </c>
      <c r="C255" s="7" t="str">
        <f>IFERROR(IF(A255=$C$1,Poles!F255,""),"")</f>
        <v/>
      </c>
      <c r="D255" s="7" t="str">
        <f>IFERROR(IF(A255=$D$1,Poles!F255,""),"")</f>
        <v/>
      </c>
    </row>
    <row r="256" spans="1:4">
      <c r="A256" s="3" t="str">
        <f>IFERROR(VLOOKUP(Poles!F256,$F$3:$G$5,2,TRUE),"")</f>
        <v/>
      </c>
      <c r="B256" s="7" t="str">
        <f>IFERROR(IF(A256=$B$1,Poles!F256,""),"")</f>
        <v/>
      </c>
      <c r="C256" s="7" t="str">
        <f>IFERROR(IF(A256=$C$1,Poles!F256,""),"")</f>
        <v/>
      </c>
      <c r="D256" s="7" t="str">
        <f>IFERROR(IF(A256=$D$1,Poles!F256,""),"")</f>
        <v/>
      </c>
    </row>
    <row r="257" spans="1:4">
      <c r="A257" s="3" t="str">
        <f>IFERROR(VLOOKUP(Poles!F257,$F$3:$G$5,2,TRUE),"")</f>
        <v/>
      </c>
      <c r="B257" s="7" t="str">
        <f>IFERROR(IF(A257=$B$1,Poles!F257,""),"")</f>
        <v/>
      </c>
      <c r="C257" s="7" t="str">
        <f>IFERROR(IF(A257=$C$1,Poles!F257,""),"")</f>
        <v/>
      </c>
      <c r="D257" s="7" t="str">
        <f>IFERROR(IF(A257=$D$1,Poles!F257,""),"")</f>
        <v/>
      </c>
    </row>
    <row r="258" spans="1:4">
      <c r="A258" s="3" t="str">
        <f>IFERROR(VLOOKUP(Poles!F258,$F$3:$G$5,2,TRUE),"")</f>
        <v/>
      </c>
      <c r="B258" s="7" t="str">
        <f>IFERROR(IF(A258=$B$1,Poles!F258,""),"")</f>
        <v/>
      </c>
      <c r="C258" s="7" t="str">
        <f>IFERROR(IF(A258=$C$1,Poles!F258,""),"")</f>
        <v/>
      </c>
      <c r="D258" s="7" t="str">
        <f>IFERROR(IF(A258=$D$1,Poles!F258,""),"")</f>
        <v/>
      </c>
    </row>
    <row r="259" spans="1:4">
      <c r="A259" s="3" t="str">
        <f>IFERROR(VLOOKUP(Poles!F259,$F$3:$G$5,2,TRUE),"")</f>
        <v/>
      </c>
      <c r="B259" s="7" t="str">
        <f>IFERROR(IF(A259=$B$1,Poles!F259,""),"")</f>
        <v/>
      </c>
      <c r="C259" s="7" t="str">
        <f>IFERROR(IF(A259=$C$1,Poles!F259,""),"")</f>
        <v/>
      </c>
      <c r="D259" s="7" t="str">
        <f>IFERROR(IF(A259=$D$1,Poles!F259,""),"")</f>
        <v/>
      </c>
    </row>
    <row r="260" spans="1:4">
      <c r="A260" s="3" t="str">
        <f>IFERROR(VLOOKUP(Poles!F260,$F$3:$G$5,2,TRUE),"")</f>
        <v/>
      </c>
      <c r="B260" s="7" t="str">
        <f>IFERROR(IF(A260=$B$1,Poles!F260,""),"")</f>
        <v/>
      </c>
      <c r="C260" s="7" t="str">
        <f>IFERROR(IF(A260=$C$1,Poles!F260,""),"")</f>
        <v/>
      </c>
      <c r="D260" s="7" t="str">
        <f>IFERROR(IF(A260=$D$1,Poles!F260,""),"")</f>
        <v/>
      </c>
    </row>
    <row r="261" spans="1:4">
      <c r="A261" s="3" t="str">
        <f>IFERROR(VLOOKUP(Poles!F261,$F$3:$G$5,2,TRUE),"")</f>
        <v/>
      </c>
      <c r="B261" s="7" t="str">
        <f>IFERROR(IF(A261=$B$1,Poles!F261,""),"")</f>
        <v/>
      </c>
      <c r="C261" s="7" t="str">
        <f>IFERROR(IF(A261=$C$1,Poles!F261,""),"")</f>
        <v/>
      </c>
      <c r="D261" s="7" t="str">
        <f>IFERROR(IF(A261=$D$1,Poles!F261,""),"")</f>
        <v/>
      </c>
    </row>
    <row r="262" spans="1:4">
      <c r="A262" s="3" t="str">
        <f>IFERROR(VLOOKUP(Poles!F262,$F$3:$G$5,2,TRUE),"")</f>
        <v/>
      </c>
      <c r="B262" s="7" t="str">
        <f>IFERROR(IF(A262=$B$1,Poles!F262,""),"")</f>
        <v/>
      </c>
      <c r="C262" s="7" t="str">
        <f>IFERROR(IF(A262=$C$1,Poles!F262,""),"")</f>
        <v/>
      </c>
      <c r="D262" s="7" t="str">
        <f>IFERROR(IF(A262=$D$1,Poles!F262,""),"")</f>
        <v/>
      </c>
    </row>
    <row r="263" spans="1:4">
      <c r="A263" s="3" t="str">
        <f>IFERROR(VLOOKUP(Poles!F263,$F$3:$G$5,2,TRUE),"")</f>
        <v/>
      </c>
      <c r="B263" s="7" t="str">
        <f>IFERROR(IF(A263=$B$1,Poles!F263,""),"")</f>
        <v/>
      </c>
      <c r="C263" s="7" t="str">
        <f>IFERROR(IF(A263=$C$1,Poles!F263,""),"")</f>
        <v/>
      </c>
      <c r="D263" s="7" t="str">
        <f>IFERROR(IF(A263=$D$1,Poles!F263,""),"")</f>
        <v/>
      </c>
    </row>
    <row r="264" spans="1:4">
      <c r="A264" s="3" t="str">
        <f>IFERROR(VLOOKUP(Poles!F264,$F$3:$G$5,2,TRUE),"")</f>
        <v/>
      </c>
      <c r="B264" s="7" t="str">
        <f>IFERROR(IF(A264=$B$1,Poles!F264,""),"")</f>
        <v/>
      </c>
      <c r="C264" s="7" t="str">
        <f>IFERROR(IF(A264=$C$1,Poles!F264,""),"")</f>
        <v/>
      </c>
      <c r="D264" s="7" t="str">
        <f>IFERROR(IF(A264=$D$1,Poles!F264,""),"")</f>
        <v/>
      </c>
    </row>
    <row r="265" spans="1:4">
      <c r="A265" s="3" t="str">
        <f>IFERROR(VLOOKUP(Poles!F265,$F$3:$G$5,2,TRUE),"")</f>
        <v/>
      </c>
      <c r="B265" s="7" t="str">
        <f>IFERROR(IF(A265=$B$1,Poles!F265,""),"")</f>
        <v/>
      </c>
      <c r="C265" s="7" t="str">
        <f>IFERROR(IF(A265=$C$1,Poles!F265,""),"")</f>
        <v/>
      </c>
      <c r="D265" s="7" t="str">
        <f>IFERROR(IF(A265=$D$1,Poles!F265,""),"")</f>
        <v/>
      </c>
    </row>
    <row r="266" spans="1:4">
      <c r="A266" s="3" t="str">
        <f>IFERROR(VLOOKUP(Poles!F266,$F$3:$G$5,2,TRUE),"")</f>
        <v/>
      </c>
      <c r="B266" s="7" t="str">
        <f>IFERROR(IF(A266=$B$1,Poles!F266,""),"")</f>
        <v/>
      </c>
      <c r="C266" s="7" t="str">
        <f>IFERROR(IF(A266=$C$1,Poles!F266,""),"")</f>
        <v/>
      </c>
      <c r="D266" s="7" t="str">
        <f>IFERROR(IF(A266=$D$1,Poles!F266,""),"")</f>
        <v/>
      </c>
    </row>
    <row r="267" spans="1:4">
      <c r="A267" s="3" t="str">
        <f>IFERROR(VLOOKUP(Poles!F267,$F$3:$G$5,2,TRUE),"")</f>
        <v/>
      </c>
      <c r="B267" s="7" t="str">
        <f>IFERROR(IF(A267=$B$1,Poles!F267,""),"")</f>
        <v/>
      </c>
      <c r="C267" s="7" t="str">
        <f>IFERROR(IF(A267=$C$1,Poles!F267,""),"")</f>
        <v/>
      </c>
      <c r="D267" s="7" t="str">
        <f>IFERROR(IF(A267=$D$1,Poles!F267,""),"")</f>
        <v/>
      </c>
    </row>
    <row r="268" spans="1:4">
      <c r="A268" s="3" t="str">
        <f>IFERROR(VLOOKUP(Poles!F268,$F$3:$G$5,2,TRUE),"")</f>
        <v/>
      </c>
      <c r="B268" s="7" t="str">
        <f>IFERROR(IF(A268=$B$1,Poles!F268,""),"")</f>
        <v/>
      </c>
      <c r="C268" s="7" t="str">
        <f>IFERROR(IF(A268=$C$1,Poles!F268,""),"")</f>
        <v/>
      </c>
      <c r="D268" s="7" t="str">
        <f>IFERROR(IF(A268=$D$1,Poles!F268,""),"")</f>
        <v/>
      </c>
    </row>
    <row r="269" spans="1:4">
      <c r="A269" s="3" t="str">
        <f>IFERROR(VLOOKUP(Poles!F269,$F$3:$G$5,2,TRUE),"")</f>
        <v/>
      </c>
      <c r="B269" s="7" t="str">
        <f>IFERROR(IF(A269=$B$1,Poles!F269,""),"")</f>
        <v/>
      </c>
      <c r="C269" s="7" t="str">
        <f>IFERROR(IF(A269=$C$1,Poles!F269,""),"")</f>
        <v/>
      </c>
      <c r="D269" s="7" t="str">
        <f>IFERROR(IF(A269=$D$1,Poles!F269,""),"")</f>
        <v/>
      </c>
    </row>
    <row r="270" spans="1:4">
      <c r="A270" s="3" t="str">
        <f>IFERROR(VLOOKUP(Poles!F270,$F$3:$G$5,2,TRUE),"")</f>
        <v/>
      </c>
      <c r="B270" s="7" t="str">
        <f>IFERROR(IF(A270=$B$1,Poles!F270,""),"")</f>
        <v/>
      </c>
      <c r="C270" s="7" t="str">
        <f>IFERROR(IF(A270=$C$1,Poles!F270,""),"")</f>
        <v/>
      </c>
      <c r="D270" s="7" t="str">
        <f>IFERROR(IF(A270=$D$1,Poles!F270,""),"")</f>
        <v/>
      </c>
    </row>
    <row r="271" spans="1:4">
      <c r="A271" s="3" t="str">
        <f>IFERROR(VLOOKUP(Poles!F271,$F$3:$G$5,2,TRUE),"")</f>
        <v/>
      </c>
      <c r="B271" s="7" t="str">
        <f>IFERROR(IF(A271=$B$1,Poles!F271,""),"")</f>
        <v/>
      </c>
      <c r="C271" s="7" t="str">
        <f>IFERROR(IF(A271=$C$1,Poles!F271,""),"")</f>
        <v/>
      </c>
      <c r="D271" s="7" t="str">
        <f>IFERROR(IF(A271=$D$1,Poles!F271,""),"")</f>
        <v/>
      </c>
    </row>
    <row r="272" spans="1:4">
      <c r="A272" s="3" t="str">
        <f>IFERROR(VLOOKUP(Poles!F272,$F$3:$G$5,2,TRUE),"")</f>
        <v/>
      </c>
      <c r="B272" s="7" t="str">
        <f>IFERROR(IF(A272=$B$1,Poles!F272,""),"")</f>
        <v/>
      </c>
      <c r="C272" s="7" t="str">
        <f>IFERROR(IF(A272=$C$1,Poles!F272,""),"")</f>
        <v/>
      </c>
      <c r="D272" s="7" t="str">
        <f>IFERROR(IF(A272=$D$1,Poles!F272,""),"")</f>
        <v/>
      </c>
    </row>
    <row r="273" spans="1:4">
      <c r="A273" s="3" t="str">
        <f>IFERROR(VLOOKUP(Poles!F273,$F$3:$G$5,2,TRUE),"")</f>
        <v/>
      </c>
      <c r="B273" s="7" t="str">
        <f>IFERROR(IF(A273=$B$1,Poles!F273,""),"")</f>
        <v/>
      </c>
      <c r="C273" s="7" t="str">
        <f>IFERROR(IF(A273=$C$1,Poles!F273,""),"")</f>
        <v/>
      </c>
      <c r="D273" s="7" t="str">
        <f>IFERROR(IF(A273=$D$1,Poles!F273,""),"")</f>
        <v/>
      </c>
    </row>
    <row r="274" spans="1:4">
      <c r="A274" s="3" t="str">
        <f>IFERROR(VLOOKUP(Poles!F274,$F$3:$G$5,2,TRUE),"")</f>
        <v/>
      </c>
      <c r="B274" s="7" t="str">
        <f>IFERROR(IF(A274=$B$1,Poles!F274,""),"")</f>
        <v/>
      </c>
      <c r="C274" s="7" t="str">
        <f>IFERROR(IF(A274=$C$1,Poles!F274,""),"")</f>
        <v/>
      </c>
      <c r="D274" s="7" t="str">
        <f>IFERROR(IF(A274=$D$1,Poles!F274,""),"")</f>
        <v/>
      </c>
    </row>
    <row r="275" spans="1:4">
      <c r="A275" s="3" t="str">
        <f>IFERROR(VLOOKUP(Poles!F275,$F$3:$G$5,2,TRUE),"")</f>
        <v/>
      </c>
      <c r="B275" s="7" t="str">
        <f>IFERROR(IF(A275=$B$1,Poles!F275,""),"")</f>
        <v/>
      </c>
      <c r="C275" s="7" t="str">
        <f>IFERROR(IF(A275=$C$1,Poles!F275,""),"")</f>
        <v/>
      </c>
      <c r="D275" s="7" t="str">
        <f>IFERROR(IF(A275=$D$1,Poles!F275,""),"")</f>
        <v/>
      </c>
    </row>
    <row r="276" spans="1:4">
      <c r="A276" s="3" t="str">
        <f>IFERROR(VLOOKUP(Poles!F276,$F$3:$G$5,2,TRUE),"")</f>
        <v/>
      </c>
      <c r="B276" s="7" t="str">
        <f>IFERROR(IF(A276=$B$1,Poles!F276,""),"")</f>
        <v/>
      </c>
      <c r="C276" s="7" t="str">
        <f>IFERROR(IF(A276=$C$1,Poles!F276,""),"")</f>
        <v/>
      </c>
      <c r="D276" s="7" t="str">
        <f>IFERROR(IF(A276=$D$1,Poles!F276,""),"")</f>
        <v/>
      </c>
    </row>
    <row r="277" spans="1:4">
      <c r="A277" s="3" t="str">
        <f>IFERROR(VLOOKUP(Poles!F277,$F$3:$G$5,2,TRUE),"")</f>
        <v/>
      </c>
      <c r="B277" s="7" t="str">
        <f>IFERROR(IF(A277=$B$1,Poles!F277,""),"")</f>
        <v/>
      </c>
      <c r="C277" s="7" t="str">
        <f>IFERROR(IF(A277=$C$1,Poles!F277,""),"")</f>
        <v/>
      </c>
      <c r="D277" s="7" t="str">
        <f>IFERROR(IF(A277=$D$1,Poles!F277,""),"")</f>
        <v/>
      </c>
    </row>
    <row r="278" spans="1:4">
      <c r="A278" s="3" t="str">
        <f>IFERROR(VLOOKUP(Poles!F278,$F$3:$G$5,2,TRUE),"")</f>
        <v/>
      </c>
      <c r="B278" s="7" t="str">
        <f>IFERROR(IF(A278=$B$1,Poles!F278,""),"")</f>
        <v/>
      </c>
      <c r="C278" s="7" t="str">
        <f>IFERROR(IF(A278=$C$1,Poles!F278,""),"")</f>
        <v/>
      </c>
      <c r="D278" s="7" t="str">
        <f>IFERROR(IF(A278=$D$1,Poles!F278,""),"")</f>
        <v/>
      </c>
    </row>
    <row r="279" spans="1:4">
      <c r="A279" s="3" t="str">
        <f>IFERROR(VLOOKUP(Poles!F279,$F$3:$G$5,2,TRUE),"")</f>
        <v/>
      </c>
      <c r="B279" s="7" t="str">
        <f>IFERROR(IF(A279=$B$1,Poles!F279,""),"")</f>
        <v/>
      </c>
      <c r="C279" s="7" t="str">
        <f>IFERROR(IF(A279=$C$1,Poles!F279,""),"")</f>
        <v/>
      </c>
      <c r="D279" s="7" t="str">
        <f>IFERROR(IF(A279=$D$1,Poles!F279,""),"")</f>
        <v/>
      </c>
    </row>
    <row r="280" spans="1:4">
      <c r="A280" s="3" t="str">
        <f>IFERROR(VLOOKUP(Poles!F280,$F$3:$G$5,2,TRUE),"")</f>
        <v/>
      </c>
      <c r="B280" s="7" t="str">
        <f>IFERROR(IF(A280=$B$1,Poles!F280,""),"")</f>
        <v/>
      </c>
      <c r="C280" s="7" t="str">
        <f>IFERROR(IF(A280=$C$1,Poles!F280,""),"")</f>
        <v/>
      </c>
      <c r="D280" s="7" t="str">
        <f>IFERROR(IF(A280=$D$1,Poles!F280,""),"")</f>
        <v/>
      </c>
    </row>
    <row r="281" spans="1:4">
      <c r="A281" s="3" t="str">
        <f>IFERROR(VLOOKUP(Poles!F281,$F$3:$G$5,2,TRUE),"")</f>
        <v/>
      </c>
      <c r="B281" s="7" t="str">
        <f>IFERROR(IF(A281=$B$1,Poles!F281,""),"")</f>
        <v/>
      </c>
      <c r="C281" s="7" t="str">
        <f>IFERROR(IF(A281=$C$1,Poles!F281,""),"")</f>
        <v/>
      </c>
      <c r="D281" s="7" t="str">
        <f>IFERROR(IF(A281=$D$1,Poles!F281,""),"")</f>
        <v/>
      </c>
    </row>
    <row r="282" spans="1:4">
      <c r="A282" s="3" t="str">
        <f>IFERROR(VLOOKUP(Poles!F282,$F$3:$G$5,2,TRUE),"")</f>
        <v/>
      </c>
      <c r="B282" s="7" t="str">
        <f>IFERROR(IF(A282=$B$1,Poles!F282,""),"")</f>
        <v/>
      </c>
      <c r="C282" s="7" t="str">
        <f>IFERROR(IF(A282=$C$1,Poles!F282,""),"")</f>
        <v/>
      </c>
      <c r="D282" s="7" t="str">
        <f>IFERROR(IF(A282=$D$1,Poles!F282,""),"")</f>
        <v/>
      </c>
    </row>
    <row r="283" spans="1:4">
      <c r="A283" s="3" t="str">
        <f>IFERROR(VLOOKUP(Poles!F283,$F$3:$G$5,2,TRUE),"")</f>
        <v/>
      </c>
      <c r="B283" s="7" t="str">
        <f>IFERROR(IF(A283=$B$1,Poles!F283,""),"")</f>
        <v/>
      </c>
      <c r="C283" s="7" t="str">
        <f>IFERROR(IF(A283=$C$1,Poles!F283,""),"")</f>
        <v/>
      </c>
      <c r="D283" s="7" t="str">
        <f>IFERROR(IF(A283=$D$1,Poles!F283,""),"")</f>
        <v/>
      </c>
    </row>
    <row r="284" spans="1:4">
      <c r="A284" s="3" t="str">
        <f>IFERROR(VLOOKUP(Poles!F284,$F$3:$G$5,2,TRUE),"")</f>
        <v/>
      </c>
      <c r="B284" s="7" t="str">
        <f>IFERROR(IF(A284=$B$1,Poles!F284,""),"")</f>
        <v/>
      </c>
      <c r="C284" s="7" t="str">
        <f>IFERROR(IF(A284=$C$1,Poles!F284,""),"")</f>
        <v/>
      </c>
      <c r="D284" s="7" t="str">
        <f>IFERROR(IF(A284=$D$1,Poles!F284,""),"")</f>
        <v/>
      </c>
    </row>
    <row r="285" spans="1:4">
      <c r="A285" s="3" t="str">
        <f>IFERROR(VLOOKUP(Poles!F285,$F$3:$G$5,2,TRUE),"")</f>
        <v/>
      </c>
      <c r="B285" s="7" t="str">
        <f>IFERROR(IF(A285=$B$1,Poles!F285,""),"")</f>
        <v/>
      </c>
      <c r="C285" s="7" t="str">
        <f>IFERROR(IF(A285=$C$1,Poles!F285,""),"")</f>
        <v/>
      </c>
      <c r="D285" s="7" t="str">
        <f>IFERROR(IF(A285=$D$1,Poles!F285,""),"")</f>
        <v/>
      </c>
    </row>
    <row r="286" spans="1:4">
      <c r="A286" s="3" t="str">
        <f>IFERROR(VLOOKUP(Poles!F286,$F$3:$G$5,2,TRUE),"")</f>
        <v/>
      </c>
      <c r="B286" s="7" t="str">
        <f>IFERROR(IF(A286=$B$1,Poles!F286,""),"")</f>
        <v/>
      </c>
      <c r="C286" s="7" t="str">
        <f>IFERROR(IF(A286=$C$1,Poles!F286,""),"")</f>
        <v/>
      </c>
      <c r="D286" s="7" t="str">
        <f>IFERROR(IF(A286=$D$1,Poles!F286,""),"")</f>
        <v/>
      </c>
    </row>
    <row r="287" spans="1:4">
      <c r="A287" s="3" t="str">
        <f>IFERROR(VLOOKUP(Poles!#REF!,$F$3:$G$5,2,TRUE),"")</f>
        <v/>
      </c>
      <c r="B287" s="7" t="str">
        <f>IFERROR(IF(A287=$B$1,Poles!#REF!,""),"")</f>
        <v/>
      </c>
      <c r="C287" s="7" t="str">
        <f>IFERROR(IF(A287=$C$1,Poles!#REF!,""),"")</f>
        <v/>
      </c>
      <c r="D287" s="7" t="str">
        <f>IFERROR(IF(A287=$D$1,Poles!#REF!,""),"")</f>
        <v/>
      </c>
    </row>
    <row r="288" spans="1:4">
      <c r="A288" s="3" t="str">
        <f>IFERROR(VLOOKUP(Poles!#REF!,$F$3:$G$5,2,TRUE),"")</f>
        <v/>
      </c>
      <c r="B288" s="7" t="str">
        <f>IFERROR(IF(A288=$B$1,Poles!#REF!,""),"")</f>
        <v/>
      </c>
      <c r="C288" s="7" t="str">
        <f>IFERROR(IF(A288=$C$1,Poles!#REF!,""),"")</f>
        <v/>
      </c>
      <c r="D288" s="7" t="str">
        <f>IFERROR(IF(A288=$D$1,Poles!#REF!,""),"")</f>
        <v/>
      </c>
    </row>
    <row r="289" spans="1:4">
      <c r="A289" s="3" t="str">
        <f>IFERROR(VLOOKUP(Poles!#REF!,$F$3:$G$5,2,TRUE),"")</f>
        <v/>
      </c>
      <c r="B289" s="7" t="str">
        <f>IFERROR(IF(A289=$B$1,Poles!#REF!,""),"")</f>
        <v/>
      </c>
      <c r="C289" s="7" t="str">
        <f>IFERROR(IF(A289=$C$1,Poles!#REF!,""),"")</f>
        <v/>
      </c>
      <c r="D289" s="7" t="str">
        <f>IFERROR(IF(A289=$D$1,Poles!#REF!,""),"")</f>
        <v/>
      </c>
    </row>
    <row r="290" spans="1:4">
      <c r="A290" s="3" t="str">
        <f>IFERROR(VLOOKUP(Poles!#REF!,$F$3:$G$5,2,TRUE),"")</f>
        <v/>
      </c>
      <c r="B290" s="7" t="str">
        <f>IFERROR(IF(A290=$B$1,Poles!#REF!,""),"")</f>
        <v/>
      </c>
      <c r="C290" s="7" t="str">
        <f>IFERROR(IF(A290=$C$1,Poles!#REF!,""),"")</f>
        <v/>
      </c>
      <c r="D290" s="7" t="str">
        <f>IFERROR(IF(A290=$D$1,Poles!#REF!,""),"")</f>
        <v/>
      </c>
    </row>
    <row r="291" spans="1:4">
      <c r="A291" s="3" t="str">
        <f>IFERROR(VLOOKUP(Poles!#REF!,$F$3:$G$5,2,TRUE),"")</f>
        <v/>
      </c>
      <c r="B291" s="7" t="str">
        <f>IFERROR(IF(A291=$B$1,Poles!#REF!,""),"")</f>
        <v/>
      </c>
      <c r="C291" s="7" t="str">
        <f>IFERROR(IF(A291=$C$1,Poles!#REF!,""),"")</f>
        <v/>
      </c>
      <c r="D291" s="7" t="str">
        <f>IFERROR(IF(A291=$D$1,Poles!#REF!,""),"")</f>
        <v/>
      </c>
    </row>
    <row r="292" spans="1:4">
      <c r="A292" s="3" t="str">
        <f>IFERROR(VLOOKUP(Poles!#REF!,$F$3:$G$5,2,TRUE),"")</f>
        <v/>
      </c>
      <c r="B292" s="7" t="str">
        <f>IFERROR(IF(A292=$B$1,Poles!#REF!,""),"")</f>
        <v/>
      </c>
      <c r="C292" s="7" t="str">
        <f>IFERROR(IF(A292=$C$1,Poles!#REF!,""),"")</f>
        <v/>
      </c>
      <c r="D292" s="7" t="str">
        <f>IFERROR(IF(A292=$D$1,Poles!#REF!,""),"")</f>
        <v/>
      </c>
    </row>
    <row r="293" spans="1:4">
      <c r="A293" s="3" t="str">
        <f>IFERROR(VLOOKUP(Poles!#REF!,$F$3:$G$5,2,TRUE),"")</f>
        <v/>
      </c>
      <c r="B293" s="7" t="str">
        <f>IFERROR(IF(A293=$B$1,Poles!#REF!,""),"")</f>
        <v/>
      </c>
      <c r="C293" s="7" t="str">
        <f>IFERROR(IF(A293=$C$1,Poles!#REF!,""),"")</f>
        <v/>
      </c>
      <c r="D293" s="7" t="str">
        <f>IFERROR(IF(A293=$D$1,Poles!#REF!,""),"")</f>
        <v/>
      </c>
    </row>
    <row r="294" spans="1:4">
      <c r="A294" s="3" t="str">
        <f>IFERROR(VLOOKUP(Poles!#REF!,$F$3:$G$5,2,TRUE),"")</f>
        <v/>
      </c>
      <c r="B294" s="7" t="str">
        <f>IFERROR(IF(A294=$B$1,Poles!#REF!,""),"")</f>
        <v/>
      </c>
      <c r="C294" s="7" t="str">
        <f>IFERROR(IF(A294=$C$1,Poles!#REF!,""),"")</f>
        <v/>
      </c>
      <c r="D294" s="7" t="str">
        <f>IFERROR(IF(A294=$D$1,Poles!#REF!,""),"")</f>
        <v/>
      </c>
    </row>
    <row r="295" spans="1:4">
      <c r="A295" s="3" t="str">
        <f>IFERROR(VLOOKUP(Poles!#REF!,$F$3:$G$5,2,TRUE),"")</f>
        <v/>
      </c>
      <c r="B295" s="7" t="str">
        <f>IFERROR(IF(A295=$B$1,Poles!#REF!,""),"")</f>
        <v/>
      </c>
      <c r="C295" s="7" t="str">
        <f>IFERROR(IF(A295=$C$1,Poles!#REF!,""),"")</f>
        <v/>
      </c>
      <c r="D295" s="7" t="str">
        <f>IFERROR(IF(A295=$D$1,Poles!#REF!,""),"")</f>
        <v/>
      </c>
    </row>
    <row r="296" spans="1:4">
      <c r="A296" s="3" t="str">
        <f>IFERROR(VLOOKUP(Poles!#REF!,$F$3:$G$5,2,TRUE),"")</f>
        <v/>
      </c>
      <c r="B296" s="7" t="str">
        <f>IFERROR(IF(A296=$B$1,Poles!#REF!,""),"")</f>
        <v/>
      </c>
      <c r="C296" s="7" t="str">
        <f>IFERROR(IF(A296=$C$1,Poles!#REF!,""),"")</f>
        <v/>
      </c>
      <c r="D296" s="7" t="str">
        <f>IFERROR(IF(A296=$D$1,Poles!#REF!,""),"")</f>
        <v/>
      </c>
    </row>
    <row r="297" spans="1:4">
      <c r="A297" s="3" t="str">
        <f>IFERROR(VLOOKUP(Poles!#REF!,$F$3:$G$5,2,TRUE),"")</f>
        <v/>
      </c>
      <c r="B297" s="7" t="str">
        <f>IFERROR(IF(A297=$B$1,Poles!#REF!,""),"")</f>
        <v/>
      </c>
      <c r="C297" s="7" t="str">
        <f>IFERROR(IF(A297=$C$1,Poles!#REF!,""),"")</f>
        <v/>
      </c>
      <c r="D297" s="7" t="str">
        <f>IFERROR(IF(A297=$D$1,Poles!#REF!,""),"")</f>
        <v/>
      </c>
    </row>
    <row r="298" spans="1:4">
      <c r="A298" s="3" t="str">
        <f>IFERROR(VLOOKUP(Poles!#REF!,$F$3:$G$5,2,TRUE),"")</f>
        <v/>
      </c>
      <c r="B298" s="7" t="str">
        <f>IFERROR(IF(A298=$B$1,Poles!#REF!,""),"")</f>
        <v/>
      </c>
      <c r="C298" s="7" t="str">
        <f>IFERROR(IF(A298=$C$1,Poles!#REF!,""),"")</f>
        <v/>
      </c>
      <c r="D298" s="7" t="str">
        <f>IFERROR(IF(A298=$D$1,Poles!#REF!,""),"")</f>
        <v/>
      </c>
    </row>
    <row r="299" spans="1:4">
      <c r="A299" s="3" t="str">
        <f>IFERROR(VLOOKUP(Poles!#REF!,$F$3:$G$5,2,TRUE),"")</f>
        <v/>
      </c>
      <c r="B299" s="7" t="str">
        <f>IFERROR(IF(A299=$B$1,Poles!#REF!,""),"")</f>
        <v/>
      </c>
      <c r="C299" s="7" t="str">
        <f>IFERROR(IF(A299=$C$1,Poles!#REF!,""),"")</f>
        <v/>
      </c>
      <c r="D299" s="7" t="str">
        <f>IFERROR(IF(A299=$D$1,Poles!#REF!,""),"")</f>
        <v/>
      </c>
    </row>
    <row r="300" spans="1:4">
      <c r="A300" s="3" t="str">
        <f>IFERROR(VLOOKUP(Poles!#REF!,$F$3:$G$5,2,TRUE),"")</f>
        <v/>
      </c>
      <c r="B300" s="7" t="str">
        <f>IFERROR(IF(A300=$B$1,Poles!#REF!,""),"")</f>
        <v/>
      </c>
      <c r="C300" s="7" t="str">
        <f>IFERROR(IF(A300=$C$1,Poles!#REF!,""),"")</f>
        <v/>
      </c>
      <c r="D300" s="7" t="str">
        <f>IFERROR(IF(A300=$D$1,Poles!#REF!,""),"")</f>
        <v/>
      </c>
    </row>
  </sheetData>
  <sheetProtection sheet="1" objects="1" scenarios="1" selectLockedCells="1"/>
  <mergeCells count="7">
    <mergeCell ref="F8:F12"/>
    <mergeCell ref="F14:F18"/>
    <mergeCell ref="F20:F24"/>
    <mergeCell ref="O13:Q13"/>
    <mergeCell ref="O14:Q14"/>
    <mergeCell ref="O15:Q15"/>
    <mergeCell ref="O16:Q16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2"/>
  <sheetViews>
    <sheetView topLeftCell="C1" workbookViewId="0">
      <pane ySplit="2" topLeftCell="A13" activePane="bottomLeft" state="frozen"/>
      <selection pane="bottomLeft" activeCell="G14" sqref="G14"/>
    </sheetView>
  </sheetViews>
  <sheetFormatPr defaultRowHeight="15.75"/>
  <cols>
    <col min="1" max="1" width="9.5703125" style="24" hidden="1" customWidth="1"/>
    <col min="2" max="2" width="7.5703125" style="24" hidden="1" customWidth="1"/>
    <col min="3" max="3" width="10.140625" style="24" bestFit="1" customWidth="1"/>
    <col min="4" max="4" width="9.42578125" style="24" hidden="1" customWidth="1"/>
    <col min="5" max="5" width="11.28515625" style="24" bestFit="1" customWidth="1"/>
    <col min="6" max="6" width="8" style="192" customWidth="1"/>
    <col min="7" max="7" width="8" style="24" customWidth="1"/>
    <col min="8" max="8" width="34" style="17" customWidth="1"/>
    <col min="9" max="9" width="34.140625" style="17" customWidth="1"/>
    <col min="10" max="10" width="13.7109375" style="17" hidden="1" customWidth="1"/>
    <col min="11" max="11" width="3.42578125" style="17" hidden="1" customWidth="1"/>
    <col min="12" max="12" width="4.42578125" style="17" hidden="1" customWidth="1"/>
    <col min="13" max="13" width="2.140625" style="17" hidden="1" customWidth="1"/>
    <col min="14" max="14" width="3" style="110" hidden="1" customWidth="1"/>
    <col min="15" max="15" width="4.140625" style="17" hidden="1" customWidth="1"/>
    <col min="16" max="17" width="3.28515625" style="17" hidden="1" customWidth="1"/>
    <col min="18" max="18" width="10.42578125" style="92" customWidth="1"/>
    <col min="19" max="19" width="11.42578125" style="17" customWidth="1"/>
    <col min="20" max="20" width="10.28515625" style="17" hidden="1" customWidth="1"/>
    <col min="21" max="21" width="9.42578125" style="17" hidden="1" customWidth="1"/>
    <col min="22" max="22" width="8.140625" style="17" hidden="1" customWidth="1"/>
    <col min="23" max="23" width="8.85546875" style="17" hidden="1" customWidth="1"/>
    <col min="24" max="24" width="9.42578125" style="17" hidden="1" customWidth="1"/>
    <col min="25" max="42" width="9.140625" style="17" customWidth="1"/>
    <col min="43" max="16384" width="9.140625" style="17"/>
  </cols>
  <sheetData>
    <row r="1" spans="1:24" ht="15.75" customHeight="1">
      <c r="A1" s="222" t="s">
        <v>7</v>
      </c>
      <c r="B1" s="223"/>
      <c r="C1" s="223"/>
      <c r="D1" s="223"/>
      <c r="E1" s="223"/>
      <c r="F1" s="223"/>
      <c r="G1" s="224"/>
      <c r="H1" s="218" t="s">
        <v>19</v>
      </c>
      <c r="I1" s="220" t="s">
        <v>1</v>
      </c>
    </row>
    <row r="2" spans="1:24" ht="15.75" customHeight="1" thickBot="1">
      <c r="A2" s="126" t="s">
        <v>18</v>
      </c>
      <c r="B2" s="104" t="s">
        <v>17</v>
      </c>
      <c r="C2" s="98" t="s">
        <v>14</v>
      </c>
      <c r="D2" s="142" t="s">
        <v>80</v>
      </c>
      <c r="E2" s="98" t="s">
        <v>15</v>
      </c>
      <c r="F2" s="98" t="s">
        <v>86</v>
      </c>
      <c r="G2" s="127" t="s">
        <v>16</v>
      </c>
      <c r="H2" s="219"/>
      <c r="I2" s="221"/>
      <c r="K2" s="24" t="s">
        <v>20</v>
      </c>
      <c r="L2" s="24" t="s">
        <v>21</v>
      </c>
      <c r="M2" s="24" t="s">
        <v>22</v>
      </c>
      <c r="N2" s="116" t="s">
        <v>73</v>
      </c>
      <c r="O2" s="24" t="s">
        <v>23</v>
      </c>
      <c r="P2" s="24" t="s">
        <v>74</v>
      </c>
      <c r="Q2" s="192" t="s">
        <v>87</v>
      </c>
      <c r="R2" s="175"/>
    </row>
    <row r="3" spans="1:24" ht="16.5" thickBot="1">
      <c r="A3" s="111"/>
      <c r="B3" s="106"/>
      <c r="C3" s="106">
        <v>5</v>
      </c>
      <c r="D3" s="106"/>
      <c r="E3" s="106">
        <v>5</v>
      </c>
      <c r="F3" s="195"/>
      <c r="G3" s="177"/>
      <c r="H3" s="112" t="s">
        <v>88</v>
      </c>
      <c r="I3" s="113" t="s">
        <v>89</v>
      </c>
      <c r="J3" s="17">
        <v>1.0000000000000001E-9</v>
      </c>
      <c r="K3" s="17">
        <f>IF(C3="yco",1000+J3,IF((C3+$J3)&lt;1,"",C3+$J3))</f>
        <v>5.0000000010000001</v>
      </c>
      <c r="L3" s="17">
        <f>IF(E3="co",1000+J3,IF(E3="yco",2000+J3,IF((E3+$J3)&lt;1,"",E3+$J3)))</f>
        <v>5.0000000010000001</v>
      </c>
      <c r="M3" s="17" t="str">
        <f>IF((G3+$J3)&lt;1,"",G3+$J3)</f>
        <v/>
      </c>
      <c r="N3" s="110" t="str">
        <f>IF(B3="oco",1000+J3,IF((B3+$J3)&lt;1,"",B3+$J3))</f>
        <v/>
      </c>
      <c r="O3" s="110" t="str">
        <f t="shared" ref="O3:O34" si="0">IF((A3+$J3)&lt;1,"",A3+$J3)</f>
        <v/>
      </c>
      <c r="P3" s="110" t="str">
        <f>IF((D3+$J3)&lt;1,"",D3+$J3)</f>
        <v/>
      </c>
      <c r="Q3" s="110" t="str">
        <f>IF((F3+$J3)&lt;1,"",F3+$J3)</f>
        <v/>
      </c>
      <c r="R3" s="176" t="str">
        <f>IF(OR(B3="oco",B3="",AND(B3&gt;0,B3&lt;5000)),IF(OR(C3="yco",C3="",AND(C3&gt;0,C3&lt;5000)),IF(OR(E3="co",E3="yco",E3="",AND(E3&gt;0,E3&lt;5000)),IF(OR(G3="",AND(G3&gt;0,G3&lt;5000)),"","Check Pole entry"),"Check 2nd Open entry"),"Check 1st Open entry"),"Check Youth entry")</f>
        <v/>
      </c>
    </row>
    <row r="4" spans="1:24" ht="15.75" customHeight="1">
      <c r="A4" s="31"/>
      <c r="B4" s="105"/>
      <c r="C4" s="105">
        <v>3</v>
      </c>
      <c r="D4" s="105"/>
      <c r="E4" s="105"/>
      <c r="F4" s="196"/>
      <c r="G4" s="107">
        <v>3</v>
      </c>
      <c r="H4" s="95" t="s">
        <v>125</v>
      </c>
      <c r="I4" s="32" t="s">
        <v>90</v>
      </c>
      <c r="J4" s="17">
        <v>2.0000000000000001E-9</v>
      </c>
      <c r="K4" s="17">
        <f>IF(C4="yco",1000+J4,IF((C4+$J4)&lt;1,"",C4+$J4))</f>
        <v>3.0000000020000002</v>
      </c>
      <c r="L4" s="17" t="str">
        <f t="shared" ref="L4:L67" si="1">IF(E4="co",1000+J4,IF(E4="yco",2000+J4,IF((E4+$J4)&lt;1,"",E4+$J4)))</f>
        <v/>
      </c>
      <c r="M4" s="17">
        <f t="shared" ref="M4:M67" si="2">IF((G4+$J4)&lt;1,"",G4+$J4)</f>
        <v>3.0000000020000002</v>
      </c>
      <c r="N4" s="110" t="str">
        <f>IF(B4="oco",1000+J4,IF((B4+$J4)&lt;1,"",B4+$J4))</f>
        <v/>
      </c>
      <c r="O4" s="110" t="str">
        <f t="shared" si="0"/>
        <v/>
      </c>
      <c r="P4" s="110" t="str">
        <f t="shared" ref="P4:P67" si="3">IF((D4+$J4)&lt;1,"",D4+$J4)</f>
        <v/>
      </c>
      <c r="Q4" s="110" t="str">
        <f t="shared" ref="Q4:Q67" si="4">IF((F4+$J4)&lt;1,"",F4+$J4)</f>
        <v/>
      </c>
      <c r="R4" s="176" t="str">
        <f>IF(OR(B4="oco",B4="",AND(B4&gt;0,B4&lt;5000)),IF(OR(C4="yco",C4="",AND(C4&gt;0,C4&lt;5000)),IF(OR(E4="co",E4="yco",E4="",AND(E4&gt;0,E4&lt;5000)),IF(OR(G4="",AND(G4&gt;0,G4&lt;5000)),"","Check Pole entry"),"Check 2nd Open entry"),"Check 1st Open entry"),"Check Youth entry")</f>
        <v/>
      </c>
      <c r="T4" s="225" t="s">
        <v>84</v>
      </c>
      <c r="U4" s="226"/>
      <c r="V4" s="226"/>
      <c r="W4" s="226"/>
      <c r="X4" s="227"/>
    </row>
    <row r="5" spans="1:24" ht="16.5" thickBot="1">
      <c r="A5" s="31"/>
      <c r="B5" s="105"/>
      <c r="C5" s="105">
        <v>17</v>
      </c>
      <c r="D5" s="105"/>
      <c r="E5" s="105"/>
      <c r="F5" s="196"/>
      <c r="G5" s="107"/>
      <c r="H5" s="95" t="s">
        <v>91</v>
      </c>
      <c r="I5" s="32" t="s">
        <v>92</v>
      </c>
      <c r="J5" s="17">
        <v>3E-9</v>
      </c>
      <c r="K5" s="17">
        <f>IF(C5="yco",1000+J5,IF((C5+$J5)&lt;1,"",C5+$J5))</f>
        <v>17.000000003</v>
      </c>
      <c r="L5" s="17" t="str">
        <f t="shared" si="1"/>
        <v/>
      </c>
      <c r="M5" s="17" t="str">
        <f t="shared" si="2"/>
        <v/>
      </c>
      <c r="N5" s="110" t="str">
        <f t="shared" ref="N5:N68" si="5">IF(B5="oco",1000+J5,IF((B5+$J5)&lt;1,"",B5+$J5))</f>
        <v/>
      </c>
      <c r="O5" s="110" t="str">
        <f t="shared" si="0"/>
        <v/>
      </c>
      <c r="P5" s="110" t="str">
        <f t="shared" si="3"/>
        <v/>
      </c>
      <c r="Q5" s="110" t="str">
        <f t="shared" si="4"/>
        <v/>
      </c>
      <c r="R5" s="176" t="str">
        <f>IF(OR(B5="oco",B5="",AND(B5&gt;0,B5&lt;5000)),IF(OR(C5="yco",C5="",AND(C5&gt;0,C5&lt;5000)),IF(OR(E5="co",E5="yco",E5="",AND(E5&gt;0,E5&lt;5000)),IF(OR(G5="",AND(G5&gt;0,G5&lt;5000)),"","Check Pole entry"),"Check 2nd Open entry"),"Check 1st Open entry"),"Check Youth entry")</f>
        <v/>
      </c>
      <c r="T5" s="228"/>
      <c r="U5" s="229"/>
      <c r="V5" s="229"/>
      <c r="W5" s="229"/>
      <c r="X5" s="230"/>
    </row>
    <row r="6" spans="1:24" ht="15.75" customHeight="1">
      <c r="A6" s="31"/>
      <c r="B6" s="105"/>
      <c r="C6" s="105">
        <v>25</v>
      </c>
      <c r="D6" s="105"/>
      <c r="E6" s="105"/>
      <c r="F6" s="196"/>
      <c r="G6" s="107">
        <v>1</v>
      </c>
      <c r="H6" s="95" t="s">
        <v>93</v>
      </c>
      <c r="I6" s="32" t="s">
        <v>94</v>
      </c>
      <c r="J6" s="17">
        <v>4.0000000000000002E-9</v>
      </c>
      <c r="K6" s="183">
        <f>IF(C6="yco",1000+J6,IF((C6+$J6)&lt;1,"",C6+$J6))</f>
        <v>25.000000004</v>
      </c>
      <c r="L6" s="17" t="str">
        <f t="shared" si="1"/>
        <v/>
      </c>
      <c r="M6" s="17">
        <f t="shared" si="2"/>
        <v>1.0000000040000001</v>
      </c>
      <c r="N6" s="110" t="str">
        <f t="shared" si="5"/>
        <v/>
      </c>
      <c r="O6" s="110" t="str">
        <f t="shared" si="0"/>
        <v/>
      </c>
      <c r="P6" s="110" t="str">
        <f t="shared" si="3"/>
        <v/>
      </c>
      <c r="Q6" s="110" t="str">
        <f t="shared" si="4"/>
        <v/>
      </c>
      <c r="R6" s="176" t="str">
        <f>IF(OR(B6="oco",B6="",AND(B6&gt;0,B6&lt;5000)),IF(OR(C6="yco",C6="",AND(C6&gt;0,C6&lt;5000)),IF(OR(E6="co",E6="yco",E6="",AND(E6&gt;0,E6&lt;5000)),IF(OR(G6="",AND(G6&gt;0,G6&lt;5000)),"","Check Pole entry"),"Check 2nd Open entry"),"Check 1st Open entry"),"Check Youth entry")</f>
        <v/>
      </c>
      <c r="T6" s="225" t="s">
        <v>82</v>
      </c>
      <c r="U6" s="226"/>
      <c r="V6" s="226"/>
      <c r="W6" s="226"/>
      <c r="X6" s="227"/>
    </row>
    <row r="7" spans="1:24" ht="16.5" thickBot="1">
      <c r="A7" s="31"/>
      <c r="B7" s="178"/>
      <c r="C7" s="105">
        <v>54</v>
      </c>
      <c r="D7" s="105"/>
      <c r="E7" s="105"/>
      <c r="F7" s="196"/>
      <c r="G7" s="107">
        <v>2</v>
      </c>
      <c r="H7" s="95" t="s">
        <v>164</v>
      </c>
      <c r="I7" s="32" t="s">
        <v>95</v>
      </c>
      <c r="J7" s="17">
        <v>5.0000000000000001E-9</v>
      </c>
      <c r="K7" s="17">
        <f t="shared" ref="K7:K68" si="6">IF(C7="yco",1000+J7,IF((C7+$J7)&lt;1,"",C7+$J7))</f>
        <v>54.000000004999997</v>
      </c>
      <c r="L7" s="17" t="str">
        <f t="shared" si="1"/>
        <v/>
      </c>
      <c r="M7" s="17">
        <f t="shared" si="2"/>
        <v>2.000000005</v>
      </c>
      <c r="N7" s="110" t="str">
        <f>IF(B7="oco",1000+J7,IF((B7+$J7)&lt;1,"",B7+$J7))</f>
        <v/>
      </c>
      <c r="O7" s="110" t="str">
        <f t="shared" si="0"/>
        <v/>
      </c>
      <c r="P7" s="110" t="str">
        <f t="shared" si="3"/>
        <v/>
      </c>
      <c r="Q7" s="110" t="str">
        <f t="shared" si="4"/>
        <v/>
      </c>
      <c r="R7" s="176" t="str">
        <f>IF(OR(B7="oco",B7="",AND(B7&gt;0,B7&lt;5000)),IF(OR(C7="yco",C7="",AND(C7&gt;0,C7&lt;5000)),IF(OR(E7="co",E7="yco",E7="",AND(E7&gt;0,E7&lt;5000)),IF(OR(G7="",AND(G7&gt;0,G7&lt;5000)),"","Check Pole entry"),"Check 2nd Open entry"),"Check 1st Open entry"),"Check Youth entry")</f>
        <v/>
      </c>
      <c r="T7" s="228"/>
      <c r="U7" s="229"/>
      <c r="V7" s="229"/>
      <c r="W7" s="229"/>
      <c r="X7" s="230"/>
    </row>
    <row r="8" spans="1:24" ht="15.75" customHeight="1">
      <c r="A8" s="31"/>
      <c r="B8" s="105"/>
      <c r="C8" s="105">
        <v>78</v>
      </c>
      <c r="D8" s="105"/>
      <c r="E8" s="105"/>
      <c r="F8" s="196"/>
      <c r="G8" s="107"/>
      <c r="H8" s="95" t="s">
        <v>96</v>
      </c>
      <c r="I8" s="32" t="s">
        <v>97</v>
      </c>
      <c r="J8" s="17">
        <v>6E-9</v>
      </c>
      <c r="K8" s="17">
        <f t="shared" si="6"/>
        <v>78.000000005999993</v>
      </c>
      <c r="L8" s="17" t="str">
        <f t="shared" si="1"/>
        <v/>
      </c>
      <c r="M8" s="17" t="str">
        <f t="shared" si="2"/>
        <v/>
      </c>
      <c r="N8" s="110" t="str">
        <f t="shared" si="5"/>
        <v/>
      </c>
      <c r="O8" s="110" t="str">
        <f t="shared" si="0"/>
        <v/>
      </c>
      <c r="P8" s="110" t="str">
        <f t="shared" si="3"/>
        <v/>
      </c>
      <c r="Q8" s="110" t="str">
        <f t="shared" si="4"/>
        <v/>
      </c>
      <c r="R8" s="176" t="str">
        <f t="shared" ref="R8:R71" si="7">IF(OR(B8="oco",B8="",AND(B8&gt;0,B8&lt;5000)),IF(OR(C8="yco",C8="",AND(C8&gt;0,C8&lt;5000)),IF(OR(E8="co",E8="yco",E8="",AND(E8&gt;0,E8&lt;5000)),IF(OR(G8="",AND(G8&gt;0,G8&lt;5000)),"","Check Pole entry"),"Check 2nd Open entry"),"Check 1st Open entry"),"Check Youth entry")</f>
        <v/>
      </c>
      <c r="T8" s="212" t="s">
        <v>83</v>
      </c>
      <c r="U8" s="213"/>
      <c r="V8" s="213"/>
      <c r="W8" s="213"/>
      <c r="X8" s="214"/>
    </row>
    <row r="9" spans="1:24" ht="16.5" thickBot="1">
      <c r="A9" s="31"/>
      <c r="B9" s="105"/>
      <c r="C9" s="105">
        <v>1</v>
      </c>
      <c r="D9" s="105"/>
      <c r="E9" s="105"/>
      <c r="F9" s="196"/>
      <c r="G9" s="107"/>
      <c r="H9" s="95" t="s">
        <v>96</v>
      </c>
      <c r="I9" s="32" t="s">
        <v>98</v>
      </c>
      <c r="J9" s="17">
        <v>6.9999999999999998E-9</v>
      </c>
      <c r="K9" s="17">
        <f t="shared" si="6"/>
        <v>1.0000000069999999</v>
      </c>
      <c r="L9" s="17" t="str">
        <f t="shared" si="1"/>
        <v/>
      </c>
      <c r="M9" s="17" t="str">
        <f t="shared" si="2"/>
        <v/>
      </c>
      <c r="N9" s="110" t="str">
        <f>IF(B9="oco",1000+J9,IF((B9+$J9)&lt;1,"",B9+$J9))</f>
        <v/>
      </c>
      <c r="O9" s="110" t="str">
        <f t="shared" si="0"/>
        <v/>
      </c>
      <c r="P9" s="110" t="str">
        <f t="shared" si="3"/>
        <v/>
      </c>
      <c r="Q9" s="110" t="str">
        <f t="shared" si="4"/>
        <v/>
      </c>
      <c r="R9" s="176" t="str">
        <f t="shared" si="7"/>
        <v/>
      </c>
      <c r="T9" s="215"/>
      <c r="U9" s="216"/>
      <c r="V9" s="216"/>
      <c r="W9" s="216"/>
      <c r="X9" s="217"/>
    </row>
    <row r="10" spans="1:24">
      <c r="A10" s="31"/>
      <c r="B10" s="105"/>
      <c r="C10" s="105">
        <v>51</v>
      </c>
      <c r="D10" s="105"/>
      <c r="E10" s="105"/>
      <c r="F10" s="196"/>
      <c r="G10" s="107"/>
      <c r="H10" s="95" t="s">
        <v>96</v>
      </c>
      <c r="I10" s="32" t="s">
        <v>99</v>
      </c>
      <c r="J10" s="17">
        <v>8.0000000000000005E-9</v>
      </c>
      <c r="K10" s="17">
        <f t="shared" si="6"/>
        <v>51.000000008000001</v>
      </c>
      <c r="L10" s="17" t="str">
        <f t="shared" si="1"/>
        <v/>
      </c>
      <c r="M10" s="17" t="str">
        <f t="shared" si="2"/>
        <v/>
      </c>
      <c r="N10" s="110" t="str">
        <f t="shared" si="5"/>
        <v/>
      </c>
      <c r="O10" s="110" t="str">
        <f t="shared" si="0"/>
        <v/>
      </c>
      <c r="P10" s="110" t="str">
        <f t="shared" si="3"/>
        <v/>
      </c>
      <c r="Q10" s="110" t="str">
        <f t="shared" si="4"/>
        <v/>
      </c>
      <c r="R10" s="176" t="str">
        <f t="shared" si="7"/>
        <v/>
      </c>
    </row>
    <row r="11" spans="1:24">
      <c r="A11" s="31"/>
      <c r="B11" s="105"/>
      <c r="C11" s="105">
        <v>33</v>
      </c>
      <c r="D11" s="105"/>
      <c r="E11" s="105">
        <v>33</v>
      </c>
      <c r="F11" s="196"/>
      <c r="G11" s="107"/>
      <c r="H11" s="95" t="s">
        <v>124</v>
      </c>
      <c r="I11" s="32" t="s">
        <v>100</v>
      </c>
      <c r="J11" s="17">
        <v>8.9999999999999995E-9</v>
      </c>
      <c r="K11" s="17">
        <f t="shared" si="6"/>
        <v>33.000000008999997</v>
      </c>
      <c r="L11" s="17">
        <f t="shared" si="1"/>
        <v>33.000000008999997</v>
      </c>
      <c r="M11" s="17" t="str">
        <f t="shared" si="2"/>
        <v/>
      </c>
      <c r="N11" s="110" t="str">
        <f t="shared" si="5"/>
        <v/>
      </c>
      <c r="O11" s="110" t="str">
        <f t="shared" si="0"/>
        <v/>
      </c>
      <c r="P11" s="110" t="str">
        <f t="shared" si="3"/>
        <v/>
      </c>
      <c r="Q11" s="110" t="str">
        <f t="shared" si="4"/>
        <v/>
      </c>
      <c r="R11" s="176" t="str">
        <f t="shared" si="7"/>
        <v/>
      </c>
    </row>
    <row r="12" spans="1:24" ht="15.75" customHeight="1">
      <c r="A12" s="31"/>
      <c r="B12" s="105"/>
      <c r="C12" s="105">
        <v>76</v>
      </c>
      <c r="D12" s="105"/>
      <c r="E12" s="105">
        <v>76</v>
      </c>
      <c r="F12" s="196"/>
      <c r="G12" s="107"/>
      <c r="H12" s="95" t="s">
        <v>101</v>
      </c>
      <c r="I12" s="32" t="s">
        <v>102</v>
      </c>
      <c r="J12" s="17">
        <v>1E-8</v>
      </c>
      <c r="K12" s="17">
        <f t="shared" si="6"/>
        <v>76.000000009999994</v>
      </c>
      <c r="L12" s="17">
        <f t="shared" si="1"/>
        <v>76.000000009999994</v>
      </c>
      <c r="M12" s="17" t="str">
        <f t="shared" si="2"/>
        <v/>
      </c>
      <c r="N12" s="110" t="str">
        <f t="shared" si="5"/>
        <v/>
      </c>
      <c r="O12" s="110" t="str">
        <f t="shared" si="0"/>
        <v/>
      </c>
      <c r="P12" s="110" t="str">
        <f t="shared" si="3"/>
        <v/>
      </c>
      <c r="Q12" s="110" t="str">
        <f t="shared" si="4"/>
        <v/>
      </c>
      <c r="R12" s="176" t="str">
        <f t="shared" si="7"/>
        <v/>
      </c>
    </row>
    <row r="13" spans="1:24">
      <c r="A13" s="31"/>
      <c r="B13" s="105"/>
      <c r="C13" s="105">
        <v>4</v>
      </c>
      <c r="D13" s="105"/>
      <c r="E13" s="105">
        <v>4</v>
      </c>
      <c r="F13" s="196"/>
      <c r="G13" s="107">
        <v>40</v>
      </c>
      <c r="H13" s="95" t="s">
        <v>103</v>
      </c>
      <c r="I13" s="32" t="s">
        <v>104</v>
      </c>
      <c r="J13" s="17">
        <v>1.0999999999999999E-8</v>
      </c>
      <c r="K13" s="17">
        <f t="shared" si="6"/>
        <v>4.000000011</v>
      </c>
      <c r="L13" s="17">
        <f t="shared" si="1"/>
        <v>4.000000011</v>
      </c>
      <c r="M13" s="17">
        <f t="shared" si="2"/>
        <v>40.000000010999997</v>
      </c>
      <c r="N13" s="110" t="str">
        <f t="shared" si="5"/>
        <v/>
      </c>
      <c r="O13" s="110" t="str">
        <f t="shared" si="0"/>
        <v/>
      </c>
      <c r="P13" s="110" t="str">
        <f t="shared" si="3"/>
        <v/>
      </c>
      <c r="Q13" s="110" t="str">
        <f>IF((F13+$J13)&lt;1,"",F13+$J13)</f>
        <v/>
      </c>
      <c r="R13" s="176" t="str">
        <f t="shared" si="7"/>
        <v/>
      </c>
    </row>
    <row r="14" spans="1:24">
      <c r="A14" s="31"/>
      <c r="B14" s="105"/>
      <c r="C14" s="105">
        <v>38</v>
      </c>
      <c r="D14" s="105"/>
      <c r="E14" s="105"/>
      <c r="F14" s="196"/>
      <c r="G14" s="107"/>
      <c r="H14" s="95" t="s">
        <v>107</v>
      </c>
      <c r="I14" s="32" t="s">
        <v>108</v>
      </c>
      <c r="J14" s="17">
        <v>1.2E-8</v>
      </c>
      <c r="K14" s="17">
        <f t="shared" si="6"/>
        <v>38.000000012000001</v>
      </c>
      <c r="L14" s="17" t="str">
        <f t="shared" si="1"/>
        <v/>
      </c>
      <c r="M14" s="17" t="str">
        <f t="shared" si="2"/>
        <v/>
      </c>
      <c r="N14" s="110" t="str">
        <f t="shared" si="5"/>
        <v/>
      </c>
      <c r="O14" s="110" t="str">
        <f t="shared" si="0"/>
        <v/>
      </c>
      <c r="P14" s="110" t="str">
        <f t="shared" si="3"/>
        <v/>
      </c>
      <c r="Q14" s="110" t="str">
        <f t="shared" si="4"/>
        <v/>
      </c>
      <c r="R14" s="176" t="str">
        <f t="shared" si="7"/>
        <v/>
      </c>
    </row>
    <row r="15" spans="1:24">
      <c r="A15" s="31"/>
      <c r="B15" s="105"/>
      <c r="C15" s="105">
        <v>28</v>
      </c>
      <c r="D15" s="105"/>
      <c r="E15" s="105"/>
      <c r="F15" s="196"/>
      <c r="G15" s="107"/>
      <c r="H15" s="95" t="s">
        <v>109</v>
      </c>
      <c r="I15" s="32" t="s">
        <v>110</v>
      </c>
      <c r="J15" s="17">
        <v>1.3000000000000001E-8</v>
      </c>
      <c r="K15" s="17">
        <f t="shared" si="6"/>
        <v>28.000000013000001</v>
      </c>
      <c r="L15" s="17" t="str">
        <f t="shared" si="1"/>
        <v/>
      </c>
      <c r="M15" s="17" t="str">
        <f t="shared" si="2"/>
        <v/>
      </c>
      <c r="N15" s="110" t="str">
        <f t="shared" si="5"/>
        <v/>
      </c>
      <c r="O15" s="110" t="str">
        <f t="shared" si="0"/>
        <v/>
      </c>
      <c r="P15" s="110" t="str">
        <f t="shared" si="3"/>
        <v/>
      </c>
      <c r="Q15" s="110" t="str">
        <f t="shared" si="4"/>
        <v/>
      </c>
      <c r="R15" s="176" t="str">
        <f t="shared" si="7"/>
        <v/>
      </c>
    </row>
    <row r="16" spans="1:24">
      <c r="A16" s="31"/>
      <c r="B16" s="105"/>
      <c r="C16" s="105">
        <v>9</v>
      </c>
      <c r="D16" s="105"/>
      <c r="E16" s="105"/>
      <c r="F16" s="196"/>
      <c r="G16" s="107"/>
      <c r="H16" s="95" t="s">
        <v>111</v>
      </c>
      <c r="I16" s="32" t="s">
        <v>112</v>
      </c>
      <c r="J16" s="17">
        <v>1.4E-8</v>
      </c>
      <c r="K16" s="17">
        <f t="shared" si="6"/>
        <v>9.0000000139999994</v>
      </c>
      <c r="L16" s="17" t="str">
        <f t="shared" si="1"/>
        <v/>
      </c>
      <c r="M16" s="17" t="str">
        <f t="shared" si="2"/>
        <v/>
      </c>
      <c r="N16" s="110" t="str">
        <f t="shared" si="5"/>
        <v/>
      </c>
      <c r="O16" s="110" t="str">
        <f t="shared" si="0"/>
        <v/>
      </c>
      <c r="P16" s="110" t="str">
        <f t="shared" si="3"/>
        <v/>
      </c>
      <c r="Q16" s="110" t="str">
        <f t="shared" si="4"/>
        <v/>
      </c>
      <c r="R16" s="176" t="str">
        <f t="shared" si="7"/>
        <v/>
      </c>
    </row>
    <row r="17" spans="1:18">
      <c r="A17" s="31"/>
      <c r="B17" s="105"/>
      <c r="C17" s="105">
        <v>40</v>
      </c>
      <c r="D17" s="105"/>
      <c r="E17" s="105"/>
      <c r="F17" s="196"/>
      <c r="G17" s="107"/>
      <c r="H17" s="95" t="s">
        <v>103</v>
      </c>
      <c r="I17" s="32" t="s">
        <v>115</v>
      </c>
      <c r="J17" s="17">
        <v>1.4999999999999999E-8</v>
      </c>
      <c r="K17" s="17">
        <f t="shared" si="6"/>
        <v>40.000000014999998</v>
      </c>
      <c r="L17" s="17" t="str">
        <f t="shared" si="1"/>
        <v/>
      </c>
      <c r="M17" s="17" t="str">
        <f t="shared" si="2"/>
        <v/>
      </c>
      <c r="N17" s="110" t="str">
        <f t="shared" si="5"/>
        <v/>
      </c>
      <c r="O17" s="110" t="str">
        <f t="shared" si="0"/>
        <v/>
      </c>
      <c r="P17" s="110" t="str">
        <f t="shared" si="3"/>
        <v/>
      </c>
      <c r="Q17" s="110" t="str">
        <f t="shared" si="4"/>
        <v/>
      </c>
      <c r="R17" s="176" t="str">
        <f t="shared" si="7"/>
        <v/>
      </c>
    </row>
    <row r="18" spans="1:18">
      <c r="A18" s="31"/>
      <c r="B18" s="105"/>
      <c r="C18" s="105">
        <v>8</v>
      </c>
      <c r="D18" s="105"/>
      <c r="E18" s="105">
        <v>8</v>
      </c>
      <c r="F18" s="196"/>
      <c r="G18" s="107">
        <v>8</v>
      </c>
      <c r="H18" s="95" t="s">
        <v>116</v>
      </c>
      <c r="I18" s="32" t="s">
        <v>117</v>
      </c>
      <c r="J18" s="17">
        <v>1.6000000000000001E-8</v>
      </c>
      <c r="K18" s="17">
        <f t="shared" si="6"/>
        <v>8.0000000159999995</v>
      </c>
      <c r="L18" s="17">
        <f t="shared" si="1"/>
        <v>8.0000000159999995</v>
      </c>
      <c r="M18" s="17">
        <f t="shared" si="2"/>
        <v>8.0000000159999995</v>
      </c>
      <c r="N18" s="110" t="str">
        <f t="shared" si="5"/>
        <v/>
      </c>
      <c r="O18" s="110" t="str">
        <f t="shared" si="0"/>
        <v/>
      </c>
      <c r="P18" s="110" t="str">
        <f t="shared" si="3"/>
        <v/>
      </c>
      <c r="Q18" s="110" t="str">
        <f t="shared" si="4"/>
        <v/>
      </c>
      <c r="R18" s="176" t="str">
        <f t="shared" si="7"/>
        <v/>
      </c>
    </row>
    <row r="19" spans="1:18">
      <c r="A19" s="31"/>
      <c r="B19" s="105"/>
      <c r="C19" s="105">
        <v>61</v>
      </c>
      <c r="D19" s="105"/>
      <c r="E19" s="105">
        <v>61</v>
      </c>
      <c r="F19" s="196"/>
      <c r="G19" s="107"/>
      <c r="H19" s="95" t="s">
        <v>118</v>
      </c>
      <c r="I19" s="32" t="s">
        <v>119</v>
      </c>
      <c r="J19" s="17">
        <v>1.7E-8</v>
      </c>
      <c r="K19" s="17">
        <f t="shared" si="6"/>
        <v>61.000000016999998</v>
      </c>
      <c r="L19" s="17">
        <f t="shared" si="1"/>
        <v>61.000000016999998</v>
      </c>
      <c r="M19" s="17" t="str">
        <f t="shared" si="2"/>
        <v/>
      </c>
      <c r="N19" s="110" t="str">
        <f t="shared" si="5"/>
        <v/>
      </c>
      <c r="O19" s="110" t="str">
        <f t="shared" si="0"/>
        <v/>
      </c>
      <c r="P19" s="110" t="str">
        <f t="shared" si="3"/>
        <v/>
      </c>
      <c r="Q19" s="110" t="str">
        <f t="shared" si="4"/>
        <v/>
      </c>
      <c r="R19" s="176" t="str">
        <f t="shared" si="7"/>
        <v/>
      </c>
    </row>
    <row r="20" spans="1:18">
      <c r="A20" s="31"/>
      <c r="B20" s="105"/>
      <c r="C20" s="105">
        <v>43</v>
      </c>
      <c r="D20" s="105"/>
      <c r="E20" s="105"/>
      <c r="F20" s="196"/>
      <c r="G20" s="107"/>
      <c r="H20" s="95" t="s">
        <v>120</v>
      </c>
      <c r="I20" s="32" t="s">
        <v>121</v>
      </c>
      <c r="J20" s="17">
        <v>1.7999999999999999E-8</v>
      </c>
      <c r="K20" s="17">
        <f t="shared" si="6"/>
        <v>43.000000018000001</v>
      </c>
      <c r="L20" s="17" t="str">
        <f t="shared" si="1"/>
        <v/>
      </c>
      <c r="M20" s="17" t="str">
        <f t="shared" si="2"/>
        <v/>
      </c>
      <c r="N20" s="110" t="str">
        <f t="shared" si="5"/>
        <v/>
      </c>
      <c r="O20" s="110" t="str">
        <f t="shared" si="0"/>
        <v/>
      </c>
      <c r="P20" s="110" t="str">
        <f t="shared" si="3"/>
        <v/>
      </c>
      <c r="Q20" s="110" t="str">
        <f t="shared" si="4"/>
        <v/>
      </c>
      <c r="R20" s="176" t="str">
        <f t="shared" si="7"/>
        <v/>
      </c>
    </row>
    <row r="21" spans="1:18">
      <c r="A21" s="31"/>
      <c r="B21" s="105"/>
      <c r="C21" s="105">
        <v>11</v>
      </c>
      <c r="D21" s="105"/>
      <c r="E21" s="105">
        <v>11</v>
      </c>
      <c r="F21" s="196"/>
      <c r="G21" s="107">
        <v>6</v>
      </c>
      <c r="H21" s="95" t="s">
        <v>122</v>
      </c>
      <c r="I21" s="32" t="s">
        <v>123</v>
      </c>
      <c r="J21" s="17">
        <v>1.9000000000000001E-8</v>
      </c>
      <c r="K21" s="17">
        <f t="shared" si="6"/>
        <v>11.000000019</v>
      </c>
      <c r="L21" s="17">
        <f t="shared" si="1"/>
        <v>11.000000019</v>
      </c>
      <c r="M21" s="17">
        <f t="shared" si="2"/>
        <v>6.0000000189999998</v>
      </c>
      <c r="N21" s="110" t="str">
        <f t="shared" si="5"/>
        <v/>
      </c>
      <c r="O21" s="110" t="str">
        <f t="shared" si="0"/>
        <v/>
      </c>
      <c r="P21" s="110" t="str">
        <f t="shared" si="3"/>
        <v/>
      </c>
      <c r="Q21" s="110" t="str">
        <f t="shared" si="4"/>
        <v/>
      </c>
      <c r="R21" s="176" t="str">
        <f t="shared" si="7"/>
        <v/>
      </c>
    </row>
    <row r="22" spans="1:18">
      <c r="A22" s="31"/>
      <c r="B22" s="105"/>
      <c r="C22" s="105">
        <v>26</v>
      </c>
      <c r="D22" s="105"/>
      <c r="E22" s="105"/>
      <c r="F22" s="196"/>
      <c r="G22" s="107"/>
      <c r="H22" s="95" t="s">
        <v>126</v>
      </c>
      <c r="I22" s="32" t="s">
        <v>127</v>
      </c>
      <c r="J22" s="17">
        <v>2E-8</v>
      </c>
      <c r="K22" s="17">
        <f t="shared" si="6"/>
        <v>26.000000020000002</v>
      </c>
      <c r="L22" s="17" t="str">
        <f t="shared" si="1"/>
        <v/>
      </c>
      <c r="M22" s="17" t="str">
        <f t="shared" si="2"/>
        <v/>
      </c>
      <c r="N22" s="110" t="str">
        <f t="shared" si="5"/>
        <v/>
      </c>
      <c r="O22" s="110" t="str">
        <f t="shared" si="0"/>
        <v/>
      </c>
      <c r="P22" s="110" t="str">
        <f t="shared" si="3"/>
        <v/>
      </c>
      <c r="Q22" s="110" t="str">
        <f t="shared" si="4"/>
        <v/>
      </c>
      <c r="R22" s="176" t="str">
        <f t="shared" si="7"/>
        <v/>
      </c>
    </row>
    <row r="23" spans="1:18">
      <c r="A23" s="31"/>
      <c r="B23" s="105"/>
      <c r="C23" s="105">
        <v>30</v>
      </c>
      <c r="D23" s="105"/>
      <c r="E23" s="105"/>
      <c r="F23" s="196"/>
      <c r="G23" s="107"/>
      <c r="H23" s="95" t="s">
        <v>128</v>
      </c>
      <c r="I23" s="32" t="s">
        <v>129</v>
      </c>
      <c r="J23" s="17">
        <v>2.0999999999999999E-8</v>
      </c>
      <c r="K23" s="17">
        <f t="shared" si="6"/>
        <v>30.000000021000002</v>
      </c>
      <c r="L23" s="17" t="str">
        <f t="shared" si="1"/>
        <v/>
      </c>
      <c r="M23" s="17" t="str">
        <f t="shared" si="2"/>
        <v/>
      </c>
      <c r="N23" s="110" t="str">
        <f t="shared" si="5"/>
        <v/>
      </c>
      <c r="O23" s="110" t="str">
        <f t="shared" si="0"/>
        <v/>
      </c>
      <c r="P23" s="110" t="str">
        <f t="shared" si="3"/>
        <v/>
      </c>
      <c r="Q23" s="110" t="str">
        <f t="shared" si="4"/>
        <v/>
      </c>
      <c r="R23" s="176" t="str">
        <f t="shared" si="7"/>
        <v/>
      </c>
    </row>
    <row r="24" spans="1:18">
      <c r="A24" s="31"/>
      <c r="B24" s="105"/>
      <c r="C24" s="105">
        <v>70</v>
      </c>
      <c r="D24" s="105"/>
      <c r="E24" s="105"/>
      <c r="F24" s="196"/>
      <c r="G24" s="107"/>
      <c r="H24" s="95" t="s">
        <v>130</v>
      </c>
      <c r="I24" s="32" t="s">
        <v>131</v>
      </c>
      <c r="J24" s="17">
        <v>2.1999999999999998E-8</v>
      </c>
      <c r="K24" s="17">
        <f t="shared" si="6"/>
        <v>70.000000021999995</v>
      </c>
      <c r="L24" s="17" t="str">
        <f t="shared" si="1"/>
        <v/>
      </c>
      <c r="M24" s="17" t="str">
        <f t="shared" si="2"/>
        <v/>
      </c>
      <c r="N24" s="110" t="str">
        <f t="shared" si="5"/>
        <v/>
      </c>
      <c r="O24" s="110" t="str">
        <f t="shared" si="0"/>
        <v/>
      </c>
      <c r="P24" s="110" t="str">
        <f t="shared" si="3"/>
        <v/>
      </c>
      <c r="Q24" s="110" t="str">
        <f t="shared" si="4"/>
        <v/>
      </c>
      <c r="R24" s="176" t="str">
        <f t="shared" si="7"/>
        <v/>
      </c>
    </row>
    <row r="25" spans="1:18">
      <c r="A25" s="31"/>
      <c r="B25" s="105"/>
      <c r="C25" s="105">
        <v>6</v>
      </c>
      <c r="D25" s="105"/>
      <c r="E25" s="105"/>
      <c r="F25" s="196"/>
      <c r="G25" s="107"/>
      <c r="H25" s="95" t="s">
        <v>132</v>
      </c>
      <c r="I25" s="32" t="s">
        <v>133</v>
      </c>
      <c r="J25" s="17">
        <v>2.3000000000000001E-8</v>
      </c>
      <c r="K25" s="17">
        <f t="shared" si="6"/>
        <v>6.0000000230000001</v>
      </c>
      <c r="L25" s="17" t="str">
        <f t="shared" si="1"/>
        <v/>
      </c>
      <c r="M25" s="17" t="str">
        <f t="shared" si="2"/>
        <v/>
      </c>
      <c r="N25" s="110" t="str">
        <f t="shared" si="5"/>
        <v/>
      </c>
      <c r="O25" s="110" t="str">
        <f t="shared" si="0"/>
        <v/>
      </c>
      <c r="P25" s="110" t="str">
        <f t="shared" si="3"/>
        <v/>
      </c>
      <c r="Q25" s="110" t="str">
        <f t="shared" si="4"/>
        <v/>
      </c>
      <c r="R25" s="176" t="str">
        <f t="shared" si="7"/>
        <v/>
      </c>
    </row>
    <row r="26" spans="1:18">
      <c r="A26" s="31"/>
      <c r="B26" s="105"/>
      <c r="C26" s="105">
        <v>18</v>
      </c>
      <c r="D26" s="105"/>
      <c r="E26" s="105">
        <v>18</v>
      </c>
      <c r="F26" s="196"/>
      <c r="G26" s="107"/>
      <c r="H26" s="95" t="s">
        <v>134</v>
      </c>
      <c r="I26" s="32" t="s">
        <v>135</v>
      </c>
      <c r="J26" s="17">
        <v>2.4E-8</v>
      </c>
      <c r="K26" s="17">
        <f t="shared" si="6"/>
        <v>18.000000023999998</v>
      </c>
      <c r="L26" s="17">
        <f t="shared" si="1"/>
        <v>18.000000023999998</v>
      </c>
      <c r="M26" s="17" t="str">
        <f t="shared" si="2"/>
        <v/>
      </c>
      <c r="N26" s="110" t="str">
        <f t="shared" si="5"/>
        <v/>
      </c>
      <c r="O26" s="110" t="str">
        <f t="shared" si="0"/>
        <v/>
      </c>
      <c r="P26" s="110" t="str">
        <f t="shared" si="3"/>
        <v/>
      </c>
      <c r="Q26" s="110" t="str">
        <f t="shared" si="4"/>
        <v/>
      </c>
      <c r="R26" s="176" t="str">
        <f t="shared" si="7"/>
        <v/>
      </c>
    </row>
    <row r="27" spans="1:18">
      <c r="A27" s="31"/>
      <c r="B27" s="105"/>
      <c r="C27" s="105">
        <v>10</v>
      </c>
      <c r="D27" s="105"/>
      <c r="E27" s="105">
        <v>10</v>
      </c>
      <c r="F27" s="196"/>
      <c r="G27" s="107"/>
      <c r="H27" s="95" t="s">
        <v>136</v>
      </c>
      <c r="I27" s="32" t="s">
        <v>137</v>
      </c>
      <c r="J27" s="17">
        <v>2.4999999999999999E-8</v>
      </c>
      <c r="K27" s="17">
        <f t="shared" si="6"/>
        <v>10.000000025</v>
      </c>
      <c r="L27" s="17">
        <f t="shared" si="1"/>
        <v>10.000000025</v>
      </c>
      <c r="M27" s="17" t="str">
        <f t="shared" si="2"/>
        <v/>
      </c>
      <c r="N27" s="110" t="str">
        <f t="shared" si="5"/>
        <v/>
      </c>
      <c r="O27" s="110" t="str">
        <f t="shared" si="0"/>
        <v/>
      </c>
      <c r="P27" s="110" t="str">
        <f t="shared" si="3"/>
        <v/>
      </c>
      <c r="Q27" s="110" t="str">
        <f t="shared" si="4"/>
        <v/>
      </c>
      <c r="R27" s="176" t="str">
        <f t="shared" si="7"/>
        <v/>
      </c>
    </row>
    <row r="28" spans="1:18">
      <c r="A28" s="31"/>
      <c r="B28" s="105"/>
      <c r="C28" s="105">
        <v>21</v>
      </c>
      <c r="D28" s="105"/>
      <c r="E28" s="105"/>
      <c r="F28" s="196"/>
      <c r="G28" s="107"/>
      <c r="H28" s="95" t="s">
        <v>96</v>
      </c>
      <c r="I28" s="32" t="s">
        <v>138</v>
      </c>
      <c r="J28" s="17">
        <v>2.6000000000000001E-8</v>
      </c>
      <c r="K28" s="17">
        <f t="shared" si="6"/>
        <v>21.000000025999999</v>
      </c>
      <c r="L28" s="17" t="str">
        <f t="shared" si="1"/>
        <v/>
      </c>
      <c r="M28" s="17" t="str">
        <f t="shared" si="2"/>
        <v/>
      </c>
      <c r="N28" s="110" t="str">
        <f t="shared" si="5"/>
        <v/>
      </c>
      <c r="O28" s="110" t="str">
        <f t="shared" si="0"/>
        <v/>
      </c>
      <c r="P28" s="110" t="str">
        <f t="shared" si="3"/>
        <v/>
      </c>
      <c r="Q28" s="110" t="str">
        <f t="shared" si="4"/>
        <v/>
      </c>
      <c r="R28" s="176" t="str">
        <f t="shared" si="7"/>
        <v/>
      </c>
    </row>
    <row r="29" spans="1:18">
      <c r="A29" s="31"/>
      <c r="B29" s="105"/>
      <c r="C29" s="105">
        <v>14</v>
      </c>
      <c r="D29" s="105"/>
      <c r="E29" s="105"/>
      <c r="F29" s="196"/>
      <c r="G29" s="107"/>
      <c r="H29" s="95" t="s">
        <v>139</v>
      </c>
      <c r="I29" s="32" t="s">
        <v>140</v>
      </c>
      <c r="J29" s="17">
        <v>2.7E-8</v>
      </c>
      <c r="K29" s="17">
        <f t="shared" si="6"/>
        <v>14.000000027</v>
      </c>
      <c r="L29" s="17" t="str">
        <f t="shared" si="1"/>
        <v/>
      </c>
      <c r="M29" s="17" t="str">
        <f t="shared" si="2"/>
        <v/>
      </c>
      <c r="N29" s="110" t="str">
        <f t="shared" si="5"/>
        <v/>
      </c>
      <c r="O29" s="110" t="str">
        <f t="shared" si="0"/>
        <v/>
      </c>
      <c r="P29" s="110" t="str">
        <f t="shared" si="3"/>
        <v/>
      </c>
      <c r="Q29" s="110" t="str">
        <f t="shared" si="4"/>
        <v/>
      </c>
      <c r="R29" s="176" t="str">
        <f t="shared" si="7"/>
        <v/>
      </c>
    </row>
    <row r="30" spans="1:18">
      <c r="A30" s="31"/>
      <c r="B30" s="105"/>
      <c r="C30" s="105">
        <v>22</v>
      </c>
      <c r="D30" s="105"/>
      <c r="E30" s="105">
        <v>22</v>
      </c>
      <c r="F30" s="196"/>
      <c r="G30" s="107"/>
      <c r="H30" s="95" t="s">
        <v>141</v>
      </c>
      <c r="I30" s="32" t="s">
        <v>142</v>
      </c>
      <c r="J30" s="17">
        <v>2.7999999999999999E-8</v>
      </c>
      <c r="K30" s="17">
        <f t="shared" si="6"/>
        <v>22.000000027999999</v>
      </c>
      <c r="L30" s="17">
        <f t="shared" si="1"/>
        <v>22.000000027999999</v>
      </c>
      <c r="M30" s="17" t="str">
        <f t="shared" si="2"/>
        <v/>
      </c>
      <c r="N30" s="110" t="str">
        <f t="shared" si="5"/>
        <v/>
      </c>
      <c r="O30" s="110" t="str">
        <f t="shared" si="0"/>
        <v/>
      </c>
      <c r="P30" s="110" t="str">
        <f t="shared" si="3"/>
        <v/>
      </c>
      <c r="Q30" s="110" t="str">
        <f t="shared" si="4"/>
        <v/>
      </c>
      <c r="R30" s="176" t="str">
        <f t="shared" si="7"/>
        <v/>
      </c>
    </row>
    <row r="31" spans="1:18">
      <c r="A31" s="31"/>
      <c r="B31" s="105"/>
      <c r="C31" s="105">
        <v>20</v>
      </c>
      <c r="D31" s="105"/>
      <c r="E31" s="105">
        <v>20</v>
      </c>
      <c r="F31" s="196"/>
      <c r="G31" s="107">
        <v>20</v>
      </c>
      <c r="H31" s="95" t="s">
        <v>143</v>
      </c>
      <c r="I31" s="32" t="s">
        <v>144</v>
      </c>
      <c r="J31" s="17">
        <v>2.9000000000000002E-8</v>
      </c>
      <c r="K31" s="17">
        <f t="shared" si="6"/>
        <v>20.000000028999999</v>
      </c>
      <c r="L31" s="17">
        <f t="shared" si="1"/>
        <v>20.000000028999999</v>
      </c>
      <c r="M31" s="17">
        <f t="shared" si="2"/>
        <v>20.000000028999999</v>
      </c>
      <c r="N31" s="110" t="str">
        <f t="shared" si="5"/>
        <v/>
      </c>
      <c r="O31" s="110" t="str">
        <f t="shared" si="0"/>
        <v/>
      </c>
      <c r="P31" s="110" t="str">
        <f t="shared" si="3"/>
        <v/>
      </c>
      <c r="Q31" s="110" t="str">
        <f t="shared" si="4"/>
        <v/>
      </c>
      <c r="R31" s="176" t="str">
        <f t="shared" si="7"/>
        <v/>
      </c>
    </row>
    <row r="32" spans="1:18">
      <c r="A32" s="31"/>
      <c r="B32" s="105"/>
      <c r="C32" s="105">
        <v>12</v>
      </c>
      <c r="D32" s="105"/>
      <c r="E32" s="105"/>
      <c r="F32" s="196"/>
      <c r="G32" s="107"/>
      <c r="H32" s="95" t="s">
        <v>145</v>
      </c>
      <c r="I32" s="32" t="s">
        <v>146</v>
      </c>
      <c r="J32" s="17">
        <v>2.9999999999999997E-8</v>
      </c>
      <c r="K32" s="17">
        <f t="shared" si="6"/>
        <v>12.000000030000001</v>
      </c>
      <c r="L32" s="17" t="str">
        <f t="shared" si="1"/>
        <v/>
      </c>
      <c r="M32" s="17" t="str">
        <f t="shared" si="2"/>
        <v/>
      </c>
      <c r="N32" s="110" t="str">
        <f t="shared" si="5"/>
        <v/>
      </c>
      <c r="O32" s="110" t="str">
        <f t="shared" si="0"/>
        <v/>
      </c>
      <c r="P32" s="110" t="str">
        <f t="shared" si="3"/>
        <v/>
      </c>
      <c r="Q32" s="110" t="str">
        <f t="shared" si="4"/>
        <v/>
      </c>
      <c r="R32" s="176" t="str">
        <f t="shared" si="7"/>
        <v/>
      </c>
    </row>
    <row r="33" spans="1:18">
      <c r="A33" s="31"/>
      <c r="B33" s="105"/>
      <c r="C33" s="105">
        <v>7</v>
      </c>
      <c r="D33" s="105"/>
      <c r="E33" s="105"/>
      <c r="F33" s="196"/>
      <c r="G33" s="107"/>
      <c r="H33" s="95" t="s">
        <v>147</v>
      </c>
      <c r="I33" s="32" t="s">
        <v>148</v>
      </c>
      <c r="J33" s="17">
        <v>3.1E-8</v>
      </c>
      <c r="K33" s="17">
        <f t="shared" si="6"/>
        <v>7.0000000309999999</v>
      </c>
      <c r="L33" s="17" t="str">
        <f t="shared" si="1"/>
        <v/>
      </c>
      <c r="M33" s="17" t="str">
        <f t="shared" si="2"/>
        <v/>
      </c>
      <c r="N33" s="110" t="str">
        <f t="shared" si="5"/>
        <v/>
      </c>
      <c r="O33" s="110" t="str">
        <f t="shared" si="0"/>
        <v/>
      </c>
      <c r="P33" s="110" t="str">
        <f t="shared" si="3"/>
        <v/>
      </c>
      <c r="Q33" s="110" t="str">
        <f t="shared" si="4"/>
        <v/>
      </c>
      <c r="R33" s="176" t="str">
        <f t="shared" si="7"/>
        <v/>
      </c>
    </row>
    <row r="34" spans="1:18">
      <c r="A34" s="31"/>
      <c r="B34" s="105"/>
      <c r="C34" s="105">
        <v>34</v>
      </c>
      <c r="D34" s="105"/>
      <c r="E34" s="105"/>
      <c r="F34" s="196"/>
      <c r="G34" s="107">
        <v>34</v>
      </c>
      <c r="H34" s="95" t="s">
        <v>149</v>
      </c>
      <c r="I34" s="32" t="s">
        <v>150</v>
      </c>
      <c r="J34" s="17">
        <v>3.2000000000000002E-8</v>
      </c>
      <c r="K34" s="17">
        <f t="shared" si="6"/>
        <v>34.000000032000003</v>
      </c>
      <c r="L34" s="17" t="str">
        <f t="shared" si="1"/>
        <v/>
      </c>
      <c r="M34" s="17">
        <f t="shared" si="2"/>
        <v>34.000000032000003</v>
      </c>
      <c r="N34" s="110" t="str">
        <f t="shared" si="5"/>
        <v/>
      </c>
      <c r="O34" s="110" t="str">
        <f t="shared" si="0"/>
        <v/>
      </c>
      <c r="P34" s="110" t="str">
        <f t="shared" si="3"/>
        <v/>
      </c>
      <c r="Q34" s="110" t="str">
        <f t="shared" si="4"/>
        <v/>
      </c>
      <c r="R34" s="176" t="str">
        <f t="shared" si="7"/>
        <v/>
      </c>
    </row>
    <row r="35" spans="1:18">
      <c r="A35" s="31"/>
      <c r="B35" s="105"/>
      <c r="C35" s="105">
        <v>16</v>
      </c>
      <c r="D35" s="105"/>
      <c r="E35" s="105"/>
      <c r="F35" s="196"/>
      <c r="G35" s="107"/>
      <c r="H35" s="95" t="s">
        <v>151</v>
      </c>
      <c r="I35" s="32" t="s">
        <v>152</v>
      </c>
      <c r="J35" s="17">
        <v>3.2999999999999998E-8</v>
      </c>
      <c r="K35" s="17">
        <f t="shared" si="6"/>
        <v>16.000000032999999</v>
      </c>
      <c r="L35" s="17" t="str">
        <f t="shared" si="1"/>
        <v/>
      </c>
      <c r="M35" s="17" t="str">
        <f t="shared" si="2"/>
        <v/>
      </c>
      <c r="N35" s="110" t="str">
        <f t="shared" si="5"/>
        <v/>
      </c>
      <c r="O35" s="110" t="str">
        <f t="shared" ref="O35:O66" si="8">IF((A35+$J35)&lt;1,"",A35+$J35)</f>
        <v/>
      </c>
      <c r="P35" s="110" t="str">
        <f t="shared" si="3"/>
        <v/>
      </c>
      <c r="Q35" s="110" t="str">
        <f t="shared" si="4"/>
        <v/>
      </c>
      <c r="R35" s="176" t="str">
        <f t="shared" si="7"/>
        <v/>
      </c>
    </row>
    <row r="36" spans="1:18">
      <c r="A36" s="31"/>
      <c r="B36" s="105"/>
      <c r="C36" s="105">
        <v>13</v>
      </c>
      <c r="D36" s="105"/>
      <c r="E36" s="105">
        <v>13</v>
      </c>
      <c r="F36" s="196"/>
      <c r="G36" s="107"/>
      <c r="H36" s="95" t="s">
        <v>155</v>
      </c>
      <c r="I36" s="32" t="s">
        <v>156</v>
      </c>
      <c r="J36" s="17">
        <v>3.4E-8</v>
      </c>
      <c r="K36" s="17">
        <f t="shared" si="6"/>
        <v>13.000000033999999</v>
      </c>
      <c r="L36" s="17">
        <f t="shared" si="1"/>
        <v>13.000000033999999</v>
      </c>
      <c r="M36" s="17" t="str">
        <f t="shared" si="2"/>
        <v/>
      </c>
      <c r="N36" s="110" t="str">
        <f t="shared" si="5"/>
        <v/>
      </c>
      <c r="O36" s="110" t="str">
        <f t="shared" si="8"/>
        <v/>
      </c>
      <c r="P36" s="110" t="str">
        <f t="shared" si="3"/>
        <v/>
      </c>
      <c r="Q36" s="110" t="str">
        <f t="shared" si="4"/>
        <v/>
      </c>
      <c r="R36" s="176" t="str">
        <f t="shared" si="7"/>
        <v/>
      </c>
    </row>
    <row r="37" spans="1:18">
      <c r="A37" s="31"/>
      <c r="B37" s="105"/>
      <c r="C37" s="105">
        <v>15</v>
      </c>
      <c r="D37" s="105"/>
      <c r="E37" s="105">
        <v>15</v>
      </c>
      <c r="F37" s="196"/>
      <c r="G37" s="107"/>
      <c r="H37" s="95" t="s">
        <v>158</v>
      </c>
      <c r="I37" s="32" t="s">
        <v>157</v>
      </c>
      <c r="J37" s="17">
        <v>3.5000000000000002E-8</v>
      </c>
      <c r="K37" s="17">
        <f t="shared" si="6"/>
        <v>15.000000034999999</v>
      </c>
      <c r="L37" s="17">
        <f t="shared" si="1"/>
        <v>15.000000034999999</v>
      </c>
      <c r="M37" s="17" t="str">
        <f t="shared" si="2"/>
        <v/>
      </c>
      <c r="N37" s="110" t="str">
        <f t="shared" si="5"/>
        <v/>
      </c>
      <c r="O37" s="110" t="str">
        <f t="shared" si="8"/>
        <v/>
      </c>
      <c r="P37" s="110" t="str">
        <f t="shared" si="3"/>
        <v/>
      </c>
      <c r="Q37" s="110" t="str">
        <f t="shared" si="4"/>
        <v/>
      </c>
      <c r="R37" s="176" t="str">
        <f t="shared" si="7"/>
        <v/>
      </c>
    </row>
    <row r="38" spans="1:18">
      <c r="A38" s="31"/>
      <c r="B38" s="105"/>
      <c r="C38" s="105">
        <v>24</v>
      </c>
      <c r="D38" s="105"/>
      <c r="E38" s="105"/>
      <c r="F38" s="196"/>
      <c r="G38" s="107"/>
      <c r="H38" s="95" t="s">
        <v>159</v>
      </c>
      <c r="I38" s="32" t="s">
        <v>160</v>
      </c>
      <c r="J38" s="17">
        <v>3.5999999999999998E-8</v>
      </c>
      <c r="K38" s="17">
        <f t="shared" si="6"/>
        <v>24.000000035999999</v>
      </c>
      <c r="L38" s="17" t="str">
        <f t="shared" si="1"/>
        <v/>
      </c>
      <c r="M38" s="17" t="str">
        <f t="shared" si="2"/>
        <v/>
      </c>
      <c r="N38" s="110" t="str">
        <f t="shared" si="5"/>
        <v/>
      </c>
      <c r="O38" s="110" t="str">
        <f t="shared" si="8"/>
        <v/>
      </c>
      <c r="P38" s="110" t="str">
        <f t="shared" si="3"/>
        <v/>
      </c>
      <c r="Q38" s="110" t="str">
        <f t="shared" si="4"/>
        <v/>
      </c>
      <c r="R38" s="176" t="str">
        <f t="shared" si="7"/>
        <v/>
      </c>
    </row>
    <row r="39" spans="1:18">
      <c r="A39" s="31"/>
      <c r="B39" s="105"/>
      <c r="C39" s="105">
        <v>2</v>
      </c>
      <c r="D39" s="105"/>
      <c r="E39" s="105"/>
      <c r="F39" s="196"/>
      <c r="G39" s="107"/>
      <c r="H39" s="95" t="s">
        <v>161</v>
      </c>
      <c r="I39" s="32" t="s">
        <v>162</v>
      </c>
      <c r="J39" s="17">
        <v>3.7E-8</v>
      </c>
      <c r="K39" s="17">
        <f t="shared" si="6"/>
        <v>2.000000037</v>
      </c>
      <c r="L39" s="17" t="str">
        <f t="shared" si="1"/>
        <v/>
      </c>
      <c r="M39" s="17" t="str">
        <f t="shared" si="2"/>
        <v/>
      </c>
      <c r="N39" s="110" t="str">
        <f t="shared" si="5"/>
        <v/>
      </c>
      <c r="O39" s="110" t="str">
        <f t="shared" si="8"/>
        <v/>
      </c>
      <c r="P39" s="110" t="str">
        <f t="shared" si="3"/>
        <v/>
      </c>
      <c r="Q39" s="110" t="str">
        <f t="shared" si="4"/>
        <v/>
      </c>
      <c r="R39" s="176" t="str">
        <f t="shared" si="7"/>
        <v/>
      </c>
    </row>
    <row r="40" spans="1:18">
      <c r="A40" s="31"/>
      <c r="B40" s="105"/>
      <c r="C40" s="105">
        <v>46</v>
      </c>
      <c r="D40" s="105"/>
      <c r="E40" s="105"/>
      <c r="F40" s="196"/>
      <c r="G40" s="107"/>
      <c r="H40" s="95" t="s">
        <v>161</v>
      </c>
      <c r="I40" s="32" t="s">
        <v>163</v>
      </c>
      <c r="J40" s="17">
        <v>3.8000000000000003E-8</v>
      </c>
      <c r="K40" s="17">
        <f t="shared" si="6"/>
        <v>46.000000038000003</v>
      </c>
      <c r="L40" s="17" t="str">
        <f t="shared" si="1"/>
        <v/>
      </c>
      <c r="M40" s="17" t="str">
        <f t="shared" si="2"/>
        <v/>
      </c>
      <c r="N40" s="110" t="str">
        <f t="shared" si="5"/>
        <v/>
      </c>
      <c r="O40" s="110" t="str">
        <f t="shared" si="8"/>
        <v/>
      </c>
      <c r="P40" s="110" t="str">
        <f t="shared" si="3"/>
        <v/>
      </c>
      <c r="Q40" s="110" t="str">
        <f t="shared" si="4"/>
        <v/>
      </c>
      <c r="R40" s="176" t="str">
        <f t="shared" si="7"/>
        <v/>
      </c>
    </row>
    <row r="41" spans="1:18">
      <c r="A41" s="31"/>
      <c r="B41" s="105"/>
      <c r="C41" s="105">
        <v>23</v>
      </c>
      <c r="D41" s="105"/>
      <c r="E41" s="105">
        <v>23</v>
      </c>
      <c r="F41" s="196"/>
      <c r="G41" s="107"/>
      <c r="H41" s="95" t="s">
        <v>168</v>
      </c>
      <c r="I41" s="32" t="s">
        <v>169</v>
      </c>
      <c r="J41" s="17">
        <v>3.8999999999999998E-8</v>
      </c>
      <c r="K41" s="17">
        <f t="shared" si="6"/>
        <v>23.000000039</v>
      </c>
      <c r="L41" s="17">
        <f t="shared" si="1"/>
        <v>23.000000039</v>
      </c>
      <c r="M41" s="17" t="str">
        <f t="shared" si="2"/>
        <v/>
      </c>
      <c r="N41" s="110" t="str">
        <f t="shared" si="5"/>
        <v/>
      </c>
      <c r="O41" s="110" t="str">
        <f t="shared" si="8"/>
        <v/>
      </c>
      <c r="P41" s="110" t="str">
        <f t="shared" si="3"/>
        <v/>
      </c>
      <c r="Q41" s="110" t="str">
        <f t="shared" si="4"/>
        <v/>
      </c>
      <c r="R41" s="176" t="str">
        <f t="shared" si="7"/>
        <v/>
      </c>
    </row>
    <row r="42" spans="1:18">
      <c r="A42" s="31"/>
      <c r="B42" s="105"/>
      <c r="C42" s="105">
        <v>39</v>
      </c>
      <c r="D42" s="105"/>
      <c r="E42" s="105"/>
      <c r="F42" s="196"/>
      <c r="G42" s="107"/>
      <c r="H42" s="95" t="s">
        <v>168</v>
      </c>
      <c r="I42" s="32" t="s">
        <v>170</v>
      </c>
      <c r="J42" s="17">
        <v>4.0000000000000001E-8</v>
      </c>
      <c r="K42" s="17">
        <f t="shared" si="6"/>
        <v>39.000000040000003</v>
      </c>
      <c r="L42" s="17" t="str">
        <f t="shared" si="1"/>
        <v/>
      </c>
      <c r="M42" s="17" t="str">
        <f t="shared" si="2"/>
        <v/>
      </c>
      <c r="N42" s="110" t="str">
        <f t="shared" si="5"/>
        <v/>
      </c>
      <c r="O42" s="110" t="str">
        <f t="shared" si="8"/>
        <v/>
      </c>
      <c r="P42" s="110" t="str">
        <f t="shared" si="3"/>
        <v/>
      </c>
      <c r="Q42" s="110" t="str">
        <f t="shared" si="4"/>
        <v/>
      </c>
      <c r="R42" s="176" t="str">
        <f t="shared" si="7"/>
        <v/>
      </c>
    </row>
    <row r="43" spans="1:18">
      <c r="A43" s="31"/>
      <c r="B43" s="105"/>
      <c r="C43" s="105">
        <v>24</v>
      </c>
      <c r="D43" s="105"/>
      <c r="E43" s="105"/>
      <c r="F43" s="196"/>
      <c r="G43" s="107"/>
      <c r="H43" s="95" t="s">
        <v>171</v>
      </c>
      <c r="I43" s="32" t="s">
        <v>174</v>
      </c>
      <c r="J43" s="17">
        <v>4.1000000000000003E-8</v>
      </c>
      <c r="K43" s="17">
        <f t="shared" si="6"/>
        <v>24.000000041</v>
      </c>
      <c r="L43" s="17" t="str">
        <f t="shared" si="1"/>
        <v/>
      </c>
      <c r="M43" s="17" t="str">
        <f t="shared" si="2"/>
        <v/>
      </c>
      <c r="N43" s="110" t="str">
        <f t="shared" si="5"/>
        <v/>
      </c>
      <c r="O43" s="110" t="str">
        <f t="shared" si="8"/>
        <v/>
      </c>
      <c r="P43" s="110" t="str">
        <f t="shared" si="3"/>
        <v/>
      </c>
      <c r="Q43" s="110" t="str">
        <f t="shared" si="4"/>
        <v/>
      </c>
      <c r="R43" s="176" t="str">
        <f t="shared" si="7"/>
        <v/>
      </c>
    </row>
    <row r="44" spans="1:18">
      <c r="A44" s="31"/>
      <c r="B44" s="105"/>
      <c r="C44" s="105">
        <v>58</v>
      </c>
      <c r="D44" s="105"/>
      <c r="E44" s="105"/>
      <c r="F44" s="196"/>
      <c r="G44" s="107"/>
      <c r="H44" s="95" t="s">
        <v>172</v>
      </c>
      <c r="I44" s="32" t="s">
        <v>173</v>
      </c>
      <c r="J44" s="17">
        <v>4.1999999999999999E-8</v>
      </c>
      <c r="K44" s="17">
        <f t="shared" si="6"/>
        <v>58.000000042000003</v>
      </c>
      <c r="L44" s="17" t="str">
        <f t="shared" si="1"/>
        <v/>
      </c>
      <c r="M44" s="17" t="str">
        <f t="shared" si="2"/>
        <v/>
      </c>
      <c r="N44" s="110" t="str">
        <f t="shared" si="5"/>
        <v/>
      </c>
      <c r="O44" s="110" t="str">
        <f t="shared" si="8"/>
        <v/>
      </c>
      <c r="P44" s="110" t="str">
        <f t="shared" si="3"/>
        <v/>
      </c>
      <c r="Q44" s="110" t="str">
        <f t="shared" si="4"/>
        <v/>
      </c>
      <c r="R44" s="176" t="str">
        <f t="shared" si="7"/>
        <v/>
      </c>
    </row>
    <row r="45" spans="1:18">
      <c r="A45" s="31"/>
      <c r="B45" s="105"/>
      <c r="C45" s="105">
        <v>42</v>
      </c>
      <c r="D45" s="105"/>
      <c r="E45" s="105"/>
      <c r="F45" s="196"/>
      <c r="G45" s="107"/>
      <c r="H45" s="95" t="s">
        <v>171</v>
      </c>
      <c r="I45" s="32" t="s">
        <v>175</v>
      </c>
      <c r="J45" s="17">
        <v>4.3000000000000001E-8</v>
      </c>
      <c r="K45" s="17">
        <f t="shared" si="6"/>
        <v>42.000000043</v>
      </c>
      <c r="L45" s="17" t="str">
        <f t="shared" si="1"/>
        <v/>
      </c>
      <c r="M45" s="17" t="str">
        <f t="shared" si="2"/>
        <v/>
      </c>
      <c r="N45" s="110" t="str">
        <f t="shared" si="5"/>
        <v/>
      </c>
      <c r="O45" s="110" t="str">
        <f t="shared" si="8"/>
        <v/>
      </c>
      <c r="P45" s="110" t="str">
        <f t="shared" si="3"/>
        <v/>
      </c>
      <c r="Q45" s="110" t="str">
        <f t="shared" si="4"/>
        <v/>
      </c>
      <c r="R45" s="176" t="str">
        <f t="shared" si="7"/>
        <v/>
      </c>
    </row>
    <row r="46" spans="1:18">
      <c r="A46" s="31"/>
      <c r="B46" s="105"/>
      <c r="C46" s="105">
        <v>100</v>
      </c>
      <c r="D46" s="105"/>
      <c r="E46" s="105"/>
      <c r="F46" s="196"/>
      <c r="G46" s="107"/>
      <c r="H46" s="95" t="s">
        <v>171</v>
      </c>
      <c r="I46" s="32" t="s">
        <v>176</v>
      </c>
      <c r="J46" s="17">
        <v>4.3999999999999997E-8</v>
      </c>
      <c r="K46" s="17">
        <f t="shared" si="6"/>
        <v>100.000000044</v>
      </c>
      <c r="L46" s="17" t="str">
        <f t="shared" si="1"/>
        <v/>
      </c>
      <c r="M46" s="17" t="str">
        <f t="shared" si="2"/>
        <v/>
      </c>
      <c r="N46" s="110" t="str">
        <f t="shared" si="5"/>
        <v/>
      </c>
      <c r="O46" s="110" t="str">
        <f t="shared" si="8"/>
        <v/>
      </c>
      <c r="P46" s="110" t="str">
        <f t="shared" si="3"/>
        <v/>
      </c>
      <c r="Q46" s="110" t="str">
        <f t="shared" si="4"/>
        <v/>
      </c>
      <c r="R46" s="176" t="str">
        <f t="shared" si="7"/>
        <v/>
      </c>
    </row>
    <row r="47" spans="1:18">
      <c r="A47" s="31"/>
      <c r="B47" s="105"/>
      <c r="C47" s="105">
        <v>19</v>
      </c>
      <c r="D47" s="105"/>
      <c r="E47" s="105"/>
      <c r="F47" s="196"/>
      <c r="G47" s="107"/>
      <c r="H47" s="95" t="s">
        <v>177</v>
      </c>
      <c r="I47" s="32" t="s">
        <v>178</v>
      </c>
      <c r="J47" s="17">
        <v>4.4999999999999999E-8</v>
      </c>
      <c r="K47" s="17">
        <f t="shared" si="6"/>
        <v>19.000000045</v>
      </c>
      <c r="L47" s="17" t="str">
        <f t="shared" si="1"/>
        <v/>
      </c>
      <c r="M47" s="17" t="str">
        <f t="shared" si="2"/>
        <v/>
      </c>
      <c r="N47" s="110" t="str">
        <f t="shared" si="5"/>
        <v/>
      </c>
      <c r="O47" s="110" t="str">
        <f t="shared" si="8"/>
        <v/>
      </c>
      <c r="P47" s="110" t="str">
        <f t="shared" si="3"/>
        <v/>
      </c>
      <c r="Q47" s="110" t="str">
        <f t="shared" si="4"/>
        <v/>
      </c>
      <c r="R47" s="176" t="str">
        <f t="shared" si="7"/>
        <v/>
      </c>
    </row>
    <row r="48" spans="1:18">
      <c r="A48" s="31"/>
      <c r="B48" s="105"/>
      <c r="C48" s="105">
        <v>55</v>
      </c>
      <c r="D48" s="105"/>
      <c r="E48" s="105"/>
      <c r="F48" s="196"/>
      <c r="G48" s="107"/>
      <c r="H48" s="95" t="s">
        <v>177</v>
      </c>
      <c r="I48" s="32" t="s">
        <v>179</v>
      </c>
      <c r="J48" s="17">
        <v>4.6000000000000002E-8</v>
      </c>
      <c r="K48" s="17">
        <f t="shared" si="6"/>
        <v>55.000000045999997</v>
      </c>
      <c r="L48" s="17" t="str">
        <f t="shared" si="1"/>
        <v/>
      </c>
      <c r="M48" s="17" t="str">
        <f t="shared" si="2"/>
        <v/>
      </c>
      <c r="N48" s="110" t="str">
        <f t="shared" si="5"/>
        <v/>
      </c>
      <c r="O48" s="110" t="str">
        <f t="shared" si="8"/>
        <v/>
      </c>
      <c r="P48" s="110" t="str">
        <f t="shared" si="3"/>
        <v/>
      </c>
      <c r="Q48" s="110" t="str">
        <f t="shared" si="4"/>
        <v/>
      </c>
      <c r="R48" s="176" t="str">
        <f t="shared" si="7"/>
        <v/>
      </c>
    </row>
    <row r="49" spans="1:18">
      <c r="A49" s="31"/>
      <c r="B49" s="105"/>
      <c r="C49" s="105">
        <v>31</v>
      </c>
      <c r="D49" s="105"/>
      <c r="E49" s="105"/>
      <c r="F49" s="196"/>
      <c r="G49" s="107"/>
      <c r="H49" s="95" t="s">
        <v>180</v>
      </c>
      <c r="I49" s="32" t="s">
        <v>181</v>
      </c>
      <c r="J49" s="17">
        <v>4.6999999999999997E-8</v>
      </c>
      <c r="K49" s="17">
        <f t="shared" si="6"/>
        <v>31.000000047</v>
      </c>
      <c r="L49" s="17" t="str">
        <f t="shared" si="1"/>
        <v/>
      </c>
      <c r="M49" s="17" t="str">
        <f t="shared" si="2"/>
        <v/>
      </c>
      <c r="N49" s="110" t="str">
        <f t="shared" si="5"/>
        <v/>
      </c>
      <c r="O49" s="110" t="str">
        <f t="shared" si="8"/>
        <v/>
      </c>
      <c r="P49" s="110" t="str">
        <f t="shared" si="3"/>
        <v/>
      </c>
      <c r="Q49" s="110" t="str">
        <f t="shared" si="4"/>
        <v/>
      </c>
      <c r="R49" s="176" t="str">
        <f t="shared" si="7"/>
        <v/>
      </c>
    </row>
    <row r="50" spans="1:18">
      <c r="A50" s="31"/>
      <c r="B50" s="105"/>
      <c r="C50" s="105">
        <v>79</v>
      </c>
      <c r="D50" s="105"/>
      <c r="E50" s="105"/>
      <c r="F50" s="196"/>
      <c r="G50" s="107"/>
      <c r="H50" s="95" t="s">
        <v>180</v>
      </c>
      <c r="I50" s="32" t="s">
        <v>182</v>
      </c>
      <c r="J50" s="17">
        <v>4.8E-8</v>
      </c>
      <c r="K50" s="17">
        <f t="shared" si="6"/>
        <v>79.000000048000004</v>
      </c>
      <c r="L50" s="17" t="str">
        <f t="shared" si="1"/>
        <v/>
      </c>
      <c r="M50" s="17" t="str">
        <f t="shared" si="2"/>
        <v/>
      </c>
      <c r="N50" s="110" t="str">
        <f t="shared" si="5"/>
        <v/>
      </c>
      <c r="O50" s="110" t="str">
        <f t="shared" si="8"/>
        <v/>
      </c>
      <c r="P50" s="110" t="str">
        <f t="shared" si="3"/>
        <v/>
      </c>
      <c r="Q50" s="110" t="str">
        <f t="shared" si="4"/>
        <v/>
      </c>
      <c r="R50" s="176" t="str">
        <f t="shared" si="7"/>
        <v/>
      </c>
    </row>
    <row r="51" spans="1:18">
      <c r="A51" s="31"/>
      <c r="B51" s="105"/>
      <c r="C51" s="105">
        <v>49</v>
      </c>
      <c r="D51" s="105"/>
      <c r="E51" s="105"/>
      <c r="F51" s="196"/>
      <c r="G51" s="107"/>
      <c r="H51" s="95" t="s">
        <v>183</v>
      </c>
      <c r="I51" s="32" t="s">
        <v>184</v>
      </c>
      <c r="J51" s="17">
        <v>4.9000000000000002E-8</v>
      </c>
      <c r="K51" s="17">
        <f t="shared" si="6"/>
        <v>49.000000049000001</v>
      </c>
      <c r="L51" s="17" t="str">
        <f t="shared" si="1"/>
        <v/>
      </c>
      <c r="M51" s="17" t="str">
        <f t="shared" si="2"/>
        <v/>
      </c>
      <c r="N51" s="110" t="str">
        <f t="shared" si="5"/>
        <v/>
      </c>
      <c r="O51" s="110" t="str">
        <f t="shared" si="8"/>
        <v/>
      </c>
      <c r="P51" s="110" t="str">
        <f t="shared" si="3"/>
        <v/>
      </c>
      <c r="Q51" s="110" t="str">
        <f t="shared" si="4"/>
        <v/>
      </c>
      <c r="R51" s="176" t="str">
        <f t="shared" si="7"/>
        <v/>
      </c>
    </row>
    <row r="52" spans="1:18">
      <c r="A52" s="31"/>
      <c r="B52" s="105"/>
      <c r="C52" s="105">
        <v>27</v>
      </c>
      <c r="D52" s="105"/>
      <c r="E52" s="105"/>
      <c r="F52" s="196"/>
      <c r="G52" s="107">
        <v>27</v>
      </c>
      <c r="H52" s="95" t="s">
        <v>186</v>
      </c>
      <c r="I52" s="32" t="s">
        <v>187</v>
      </c>
      <c r="J52" s="17">
        <v>4.9999999999999998E-8</v>
      </c>
      <c r="K52" s="17">
        <f t="shared" si="6"/>
        <v>27.000000050000001</v>
      </c>
      <c r="L52" s="17" t="str">
        <f t="shared" si="1"/>
        <v/>
      </c>
      <c r="M52" s="17">
        <f t="shared" si="2"/>
        <v>27.000000050000001</v>
      </c>
      <c r="N52" s="110" t="str">
        <f t="shared" si="5"/>
        <v/>
      </c>
      <c r="O52" s="110" t="str">
        <f t="shared" si="8"/>
        <v/>
      </c>
      <c r="P52" s="110" t="str">
        <f t="shared" si="3"/>
        <v/>
      </c>
      <c r="Q52" s="110" t="str">
        <f t="shared" si="4"/>
        <v/>
      </c>
      <c r="R52" s="176" t="str">
        <f t="shared" si="7"/>
        <v/>
      </c>
    </row>
    <row r="53" spans="1:18">
      <c r="A53" s="31"/>
      <c r="B53" s="105"/>
      <c r="C53" s="105">
        <v>65</v>
      </c>
      <c r="D53" s="105"/>
      <c r="E53" s="105"/>
      <c r="F53" s="196"/>
      <c r="G53" s="107"/>
      <c r="H53" s="96" t="s">
        <v>188</v>
      </c>
      <c r="I53" s="60" t="s">
        <v>189</v>
      </c>
      <c r="J53" s="17">
        <v>5.1E-8</v>
      </c>
      <c r="K53" s="17">
        <f t="shared" si="6"/>
        <v>65.000000051000001</v>
      </c>
      <c r="L53" s="17" t="str">
        <f t="shared" si="1"/>
        <v/>
      </c>
      <c r="M53" s="17" t="str">
        <f t="shared" si="2"/>
        <v/>
      </c>
      <c r="N53" s="110" t="str">
        <f t="shared" si="5"/>
        <v/>
      </c>
      <c r="O53" s="110" t="str">
        <f t="shared" si="8"/>
        <v/>
      </c>
      <c r="P53" s="110" t="str">
        <f t="shared" si="3"/>
        <v/>
      </c>
      <c r="Q53" s="110" t="str">
        <f t="shared" si="4"/>
        <v/>
      </c>
      <c r="R53" s="176" t="str">
        <f t="shared" si="7"/>
        <v/>
      </c>
    </row>
    <row r="54" spans="1:18">
      <c r="A54" s="31"/>
      <c r="B54" s="105"/>
      <c r="C54" s="105">
        <v>29</v>
      </c>
      <c r="D54" s="105"/>
      <c r="E54" s="105"/>
      <c r="F54" s="196"/>
      <c r="G54" s="107"/>
      <c r="H54" s="96" t="s">
        <v>190</v>
      </c>
      <c r="I54" s="60" t="s">
        <v>191</v>
      </c>
      <c r="J54" s="17">
        <v>5.2000000000000002E-8</v>
      </c>
      <c r="K54" s="17">
        <f t="shared" si="6"/>
        <v>29.000000052000001</v>
      </c>
      <c r="L54" s="17" t="str">
        <f t="shared" si="1"/>
        <v/>
      </c>
      <c r="M54" s="17" t="str">
        <f t="shared" si="2"/>
        <v/>
      </c>
      <c r="N54" s="110" t="str">
        <f t="shared" si="5"/>
        <v/>
      </c>
      <c r="O54" s="110" t="str">
        <f t="shared" si="8"/>
        <v/>
      </c>
      <c r="P54" s="110" t="str">
        <f t="shared" si="3"/>
        <v/>
      </c>
      <c r="Q54" s="110" t="str">
        <f t="shared" si="4"/>
        <v/>
      </c>
      <c r="R54" s="176" t="str">
        <f t="shared" si="7"/>
        <v/>
      </c>
    </row>
    <row r="55" spans="1:18">
      <c r="A55" s="31"/>
      <c r="B55" s="105"/>
      <c r="C55" s="105">
        <v>32</v>
      </c>
      <c r="D55" s="105"/>
      <c r="E55" s="105"/>
      <c r="F55" s="196"/>
      <c r="G55" s="107"/>
      <c r="H55" s="96" t="s">
        <v>192</v>
      </c>
      <c r="I55" s="60" t="s">
        <v>193</v>
      </c>
      <c r="J55" s="17">
        <v>5.2999999999999998E-8</v>
      </c>
      <c r="K55" s="17">
        <f t="shared" si="6"/>
        <v>32.000000053000001</v>
      </c>
      <c r="L55" s="17" t="str">
        <f t="shared" si="1"/>
        <v/>
      </c>
      <c r="M55" s="17" t="str">
        <f t="shared" si="2"/>
        <v/>
      </c>
      <c r="N55" s="110" t="str">
        <f t="shared" si="5"/>
        <v/>
      </c>
      <c r="O55" s="110" t="str">
        <f t="shared" si="8"/>
        <v/>
      </c>
      <c r="P55" s="110" t="str">
        <f t="shared" si="3"/>
        <v/>
      </c>
      <c r="Q55" s="110" t="str">
        <f t="shared" si="4"/>
        <v/>
      </c>
      <c r="R55" s="176" t="str">
        <f t="shared" si="7"/>
        <v/>
      </c>
    </row>
    <row r="56" spans="1:18">
      <c r="A56" s="31"/>
      <c r="B56" s="105"/>
      <c r="C56" s="105"/>
      <c r="D56" s="105"/>
      <c r="E56" s="105"/>
      <c r="F56" s="196"/>
      <c r="G56" s="107">
        <v>10</v>
      </c>
      <c r="H56" s="96" t="s">
        <v>194</v>
      </c>
      <c r="I56" s="60" t="s">
        <v>195</v>
      </c>
      <c r="J56" s="17">
        <v>5.4E-8</v>
      </c>
      <c r="K56" s="17" t="str">
        <f t="shared" si="6"/>
        <v/>
      </c>
      <c r="L56" s="17" t="str">
        <f t="shared" si="1"/>
        <v/>
      </c>
      <c r="M56" s="17">
        <f t="shared" si="2"/>
        <v>10.000000053999999</v>
      </c>
      <c r="N56" s="110" t="str">
        <f t="shared" si="5"/>
        <v/>
      </c>
      <c r="O56" s="110" t="str">
        <f t="shared" si="8"/>
        <v/>
      </c>
      <c r="P56" s="110" t="str">
        <f t="shared" si="3"/>
        <v/>
      </c>
      <c r="Q56" s="110" t="str">
        <f t="shared" si="4"/>
        <v/>
      </c>
      <c r="R56" s="176" t="str">
        <f t="shared" si="7"/>
        <v/>
      </c>
    </row>
    <row r="57" spans="1:18">
      <c r="A57" s="31"/>
      <c r="B57" s="105"/>
      <c r="C57" s="105">
        <v>101</v>
      </c>
      <c r="D57" s="105"/>
      <c r="E57" s="105"/>
      <c r="F57" s="196"/>
      <c r="G57" s="107"/>
      <c r="H57" s="96" t="s">
        <v>196</v>
      </c>
      <c r="I57" s="60" t="s">
        <v>197</v>
      </c>
      <c r="J57" s="17">
        <v>5.5000000000000003E-8</v>
      </c>
      <c r="K57" s="17">
        <f t="shared" si="6"/>
        <v>101.000000055</v>
      </c>
      <c r="L57" s="17" t="str">
        <f t="shared" si="1"/>
        <v/>
      </c>
      <c r="M57" s="17" t="str">
        <f t="shared" si="2"/>
        <v/>
      </c>
      <c r="N57" s="110" t="str">
        <f t="shared" si="5"/>
        <v/>
      </c>
      <c r="O57" s="110" t="str">
        <f t="shared" si="8"/>
        <v/>
      </c>
      <c r="P57" s="110" t="str">
        <f t="shared" si="3"/>
        <v/>
      </c>
      <c r="Q57" s="110" t="str">
        <f t="shared" si="4"/>
        <v/>
      </c>
      <c r="R57" s="176" t="str">
        <f t="shared" si="7"/>
        <v/>
      </c>
    </row>
    <row r="58" spans="1:18">
      <c r="A58" s="31"/>
      <c r="B58" s="105"/>
      <c r="C58" s="105">
        <v>102</v>
      </c>
      <c r="D58" s="105"/>
      <c r="E58" s="105"/>
      <c r="F58" s="196"/>
      <c r="G58" s="107"/>
      <c r="H58" s="96" t="s">
        <v>198</v>
      </c>
      <c r="I58" s="60" t="s">
        <v>199</v>
      </c>
      <c r="J58" s="17">
        <v>5.5999999999999999E-8</v>
      </c>
      <c r="K58" s="17">
        <f t="shared" si="6"/>
        <v>102.000000056</v>
      </c>
      <c r="L58" s="17" t="str">
        <f t="shared" si="1"/>
        <v/>
      </c>
      <c r="M58" s="17" t="str">
        <f t="shared" si="2"/>
        <v/>
      </c>
      <c r="N58" s="110" t="str">
        <f t="shared" si="5"/>
        <v/>
      </c>
      <c r="O58" s="110" t="str">
        <f t="shared" si="8"/>
        <v/>
      </c>
      <c r="P58" s="110" t="str">
        <f t="shared" si="3"/>
        <v/>
      </c>
      <c r="Q58" s="110" t="str">
        <f t="shared" si="4"/>
        <v/>
      </c>
      <c r="R58" s="176" t="str">
        <f t="shared" si="7"/>
        <v/>
      </c>
    </row>
    <row r="59" spans="1:18">
      <c r="A59" s="31"/>
      <c r="B59" s="105"/>
      <c r="C59" s="105">
        <v>103</v>
      </c>
      <c r="D59" s="105"/>
      <c r="E59" s="105"/>
      <c r="F59" s="196"/>
      <c r="G59" s="107"/>
      <c r="H59" s="96" t="s">
        <v>196</v>
      </c>
      <c r="I59" s="60" t="s">
        <v>175</v>
      </c>
      <c r="J59" s="17">
        <v>5.7000000000000001E-8</v>
      </c>
      <c r="K59" s="17">
        <f t="shared" si="6"/>
        <v>103.00000005699999</v>
      </c>
      <c r="L59" s="17" t="str">
        <f t="shared" si="1"/>
        <v/>
      </c>
      <c r="M59" s="17" t="str">
        <f t="shared" si="2"/>
        <v/>
      </c>
      <c r="N59" s="110" t="str">
        <f t="shared" si="5"/>
        <v/>
      </c>
      <c r="O59" s="110" t="str">
        <f t="shared" si="8"/>
        <v/>
      </c>
      <c r="P59" s="110" t="str">
        <f t="shared" si="3"/>
        <v/>
      </c>
      <c r="Q59" s="110" t="str">
        <f t="shared" si="4"/>
        <v/>
      </c>
      <c r="R59" s="176" t="str">
        <f t="shared" si="7"/>
        <v/>
      </c>
    </row>
    <row r="60" spans="1:18">
      <c r="A60" s="31"/>
      <c r="B60" s="105"/>
      <c r="C60" s="105"/>
      <c r="D60" s="105"/>
      <c r="E60" s="105">
        <v>100</v>
      </c>
      <c r="F60" s="196"/>
      <c r="G60" s="107"/>
      <c r="H60" s="96" t="s">
        <v>201</v>
      </c>
      <c r="I60" s="60" t="s">
        <v>202</v>
      </c>
      <c r="J60" s="17">
        <v>5.8000000000000003E-8</v>
      </c>
      <c r="K60" s="17" t="str">
        <f t="shared" si="6"/>
        <v/>
      </c>
      <c r="L60" s="17">
        <f t="shared" si="1"/>
        <v>100.000000058</v>
      </c>
      <c r="M60" s="17" t="str">
        <f t="shared" si="2"/>
        <v/>
      </c>
      <c r="N60" s="110" t="str">
        <f t="shared" si="5"/>
        <v/>
      </c>
      <c r="O60" s="110" t="str">
        <f t="shared" si="8"/>
        <v/>
      </c>
      <c r="P60" s="110" t="str">
        <f t="shared" si="3"/>
        <v/>
      </c>
      <c r="Q60" s="110" t="str">
        <f t="shared" si="4"/>
        <v/>
      </c>
      <c r="R60" s="176" t="str">
        <f t="shared" si="7"/>
        <v/>
      </c>
    </row>
    <row r="61" spans="1:18">
      <c r="A61" s="31"/>
      <c r="B61" s="105"/>
      <c r="C61" s="105"/>
      <c r="D61" s="105"/>
      <c r="E61" s="105">
        <v>2</v>
      </c>
      <c r="F61" s="196"/>
      <c r="G61" s="107">
        <v>11</v>
      </c>
      <c r="H61" s="96" t="s">
        <v>201</v>
      </c>
      <c r="I61" s="60" t="s">
        <v>203</v>
      </c>
      <c r="J61" s="17">
        <v>5.8999999999999999E-8</v>
      </c>
      <c r="K61" s="17" t="str">
        <f t="shared" si="6"/>
        <v/>
      </c>
      <c r="L61" s="17">
        <f t="shared" si="1"/>
        <v>2.000000059</v>
      </c>
      <c r="M61" s="17">
        <f t="shared" si="2"/>
        <v>11.000000059</v>
      </c>
      <c r="N61" s="110" t="str">
        <f t="shared" si="5"/>
        <v/>
      </c>
      <c r="O61" s="110" t="str">
        <f t="shared" si="8"/>
        <v/>
      </c>
      <c r="P61" s="110" t="str">
        <f t="shared" si="3"/>
        <v/>
      </c>
      <c r="Q61" s="110" t="str">
        <f t="shared" si="4"/>
        <v/>
      </c>
      <c r="R61" s="176" t="str">
        <f t="shared" si="7"/>
        <v/>
      </c>
    </row>
    <row r="62" spans="1:18">
      <c r="A62" s="31"/>
      <c r="B62" s="105"/>
      <c r="C62" s="105"/>
      <c r="D62" s="105"/>
      <c r="E62" s="105">
        <v>15</v>
      </c>
      <c r="F62" s="196"/>
      <c r="G62" s="107"/>
      <c r="H62" s="96" t="s">
        <v>204</v>
      </c>
      <c r="I62" s="60" t="s">
        <v>205</v>
      </c>
      <c r="J62" s="17">
        <v>5.9999999999999995E-8</v>
      </c>
      <c r="K62" s="17" t="str">
        <f t="shared" si="6"/>
        <v/>
      </c>
      <c r="L62" s="17">
        <f t="shared" si="1"/>
        <v>15.00000006</v>
      </c>
      <c r="M62" s="17" t="str">
        <f t="shared" si="2"/>
        <v/>
      </c>
      <c r="N62" s="110" t="str">
        <f t="shared" si="5"/>
        <v/>
      </c>
      <c r="O62" s="110" t="str">
        <f t="shared" si="8"/>
        <v/>
      </c>
      <c r="P62" s="110" t="str">
        <f t="shared" si="3"/>
        <v/>
      </c>
      <c r="Q62" s="110" t="str">
        <f t="shared" si="4"/>
        <v/>
      </c>
      <c r="R62" s="176" t="str">
        <f t="shared" si="7"/>
        <v/>
      </c>
    </row>
    <row r="63" spans="1:18">
      <c r="A63" s="31"/>
      <c r="B63" s="105"/>
      <c r="C63" s="105"/>
      <c r="D63" s="105"/>
      <c r="E63" s="105">
        <v>37</v>
      </c>
      <c r="F63" s="196"/>
      <c r="G63" s="107"/>
      <c r="H63" s="96" t="s">
        <v>105</v>
      </c>
      <c r="I63" s="60" t="s">
        <v>166</v>
      </c>
      <c r="J63" s="17">
        <v>6.1000000000000004E-8</v>
      </c>
      <c r="K63" s="17" t="str">
        <f t="shared" si="6"/>
        <v/>
      </c>
      <c r="L63" s="17">
        <f t="shared" si="1"/>
        <v>37.000000061000001</v>
      </c>
      <c r="M63" s="17" t="str">
        <f t="shared" si="2"/>
        <v/>
      </c>
      <c r="N63" s="110" t="str">
        <f t="shared" si="5"/>
        <v/>
      </c>
      <c r="O63" s="110" t="str">
        <f t="shared" si="8"/>
        <v/>
      </c>
      <c r="P63" s="110" t="str">
        <f t="shared" si="3"/>
        <v/>
      </c>
      <c r="Q63" s="110" t="str">
        <f t="shared" si="4"/>
        <v/>
      </c>
      <c r="R63" s="176" t="str">
        <f t="shared" si="7"/>
        <v/>
      </c>
    </row>
    <row r="64" spans="1:18">
      <c r="A64" s="31"/>
      <c r="B64" s="105"/>
      <c r="C64" s="105"/>
      <c r="D64" s="105"/>
      <c r="E64" s="105"/>
      <c r="F64" s="196"/>
      <c r="G64" s="107">
        <v>102</v>
      </c>
      <c r="H64" s="96" t="s">
        <v>198</v>
      </c>
      <c r="I64" s="60" t="s">
        <v>206</v>
      </c>
      <c r="J64" s="17">
        <v>6.1999999999999999E-8</v>
      </c>
      <c r="K64" s="17" t="str">
        <f t="shared" si="6"/>
        <v/>
      </c>
      <c r="L64" s="17" t="str">
        <f t="shared" si="1"/>
        <v/>
      </c>
      <c r="M64" s="17">
        <f t="shared" si="2"/>
        <v>102.000000062</v>
      </c>
      <c r="N64" s="110" t="str">
        <f t="shared" si="5"/>
        <v/>
      </c>
      <c r="O64" s="110" t="str">
        <f t="shared" si="8"/>
        <v/>
      </c>
      <c r="P64" s="110" t="str">
        <f t="shared" si="3"/>
        <v/>
      </c>
      <c r="Q64" s="110" t="str">
        <f t="shared" si="4"/>
        <v/>
      </c>
      <c r="R64" s="176" t="str">
        <f t="shared" si="7"/>
        <v/>
      </c>
    </row>
    <row r="65" spans="1:18">
      <c r="A65" s="31"/>
      <c r="B65" s="105"/>
      <c r="C65" s="105"/>
      <c r="D65" s="105"/>
      <c r="E65" s="105"/>
      <c r="F65" s="196"/>
      <c r="G65" s="107"/>
      <c r="H65" s="96"/>
      <c r="I65" s="60"/>
      <c r="J65" s="17">
        <v>6.2999999999999995E-8</v>
      </c>
      <c r="K65" s="17" t="str">
        <f t="shared" si="6"/>
        <v/>
      </c>
      <c r="L65" s="17" t="str">
        <f t="shared" si="1"/>
        <v/>
      </c>
      <c r="M65" s="17" t="str">
        <f t="shared" si="2"/>
        <v/>
      </c>
      <c r="N65" s="110" t="str">
        <f t="shared" si="5"/>
        <v/>
      </c>
      <c r="O65" s="110" t="str">
        <f t="shared" si="8"/>
        <v/>
      </c>
      <c r="P65" s="110" t="str">
        <f t="shared" si="3"/>
        <v/>
      </c>
      <c r="Q65" s="110" t="str">
        <f t="shared" si="4"/>
        <v/>
      </c>
      <c r="R65" s="176" t="str">
        <f t="shared" si="7"/>
        <v/>
      </c>
    </row>
    <row r="66" spans="1:18">
      <c r="A66" s="31"/>
      <c r="B66" s="105"/>
      <c r="C66" s="105"/>
      <c r="D66" s="105"/>
      <c r="E66" s="105"/>
      <c r="F66" s="196"/>
      <c r="G66" s="107"/>
      <c r="H66" s="96"/>
      <c r="I66" s="60"/>
      <c r="J66" s="17">
        <v>6.4000000000000004E-8</v>
      </c>
      <c r="K66" s="17" t="str">
        <f t="shared" si="6"/>
        <v/>
      </c>
      <c r="L66" s="17" t="str">
        <f t="shared" si="1"/>
        <v/>
      </c>
      <c r="M66" s="17" t="str">
        <f t="shared" si="2"/>
        <v/>
      </c>
      <c r="N66" s="110" t="str">
        <f t="shared" si="5"/>
        <v/>
      </c>
      <c r="O66" s="110" t="str">
        <f t="shared" si="8"/>
        <v/>
      </c>
      <c r="P66" s="110" t="str">
        <f t="shared" si="3"/>
        <v/>
      </c>
      <c r="Q66" s="110" t="str">
        <f t="shared" si="4"/>
        <v/>
      </c>
      <c r="R66" s="176" t="str">
        <f t="shared" si="7"/>
        <v/>
      </c>
    </row>
    <row r="67" spans="1:18">
      <c r="A67" s="31"/>
      <c r="B67" s="105"/>
      <c r="C67" s="105"/>
      <c r="D67" s="105"/>
      <c r="E67" s="105"/>
      <c r="F67" s="196"/>
      <c r="G67" s="107"/>
      <c r="H67" s="96"/>
      <c r="I67" s="60"/>
      <c r="J67" s="17">
        <v>6.5E-8</v>
      </c>
      <c r="K67" s="17" t="str">
        <f t="shared" si="6"/>
        <v/>
      </c>
      <c r="L67" s="17" t="str">
        <f t="shared" si="1"/>
        <v/>
      </c>
      <c r="M67" s="17" t="str">
        <f t="shared" si="2"/>
        <v/>
      </c>
      <c r="N67" s="110" t="str">
        <f t="shared" si="5"/>
        <v/>
      </c>
      <c r="O67" s="110" t="str">
        <f t="shared" ref="O67:O130" si="9">IF((A67+$J67)&lt;1,"",A67+$J67)</f>
        <v/>
      </c>
      <c r="P67" s="110" t="str">
        <f t="shared" si="3"/>
        <v/>
      </c>
      <c r="Q67" s="110" t="str">
        <f t="shared" si="4"/>
        <v/>
      </c>
      <c r="R67" s="176" t="str">
        <f t="shared" si="7"/>
        <v/>
      </c>
    </row>
    <row r="68" spans="1:18">
      <c r="A68" s="31"/>
      <c r="B68" s="105"/>
      <c r="C68" s="105"/>
      <c r="D68" s="105"/>
      <c r="E68" s="105"/>
      <c r="F68" s="196"/>
      <c r="G68" s="107"/>
      <c r="H68" s="96"/>
      <c r="I68" s="60"/>
      <c r="J68" s="17">
        <v>6.5999999999999995E-8</v>
      </c>
      <c r="K68" s="17" t="str">
        <f t="shared" si="6"/>
        <v/>
      </c>
      <c r="L68" s="17" t="str">
        <f t="shared" ref="L68:L131" si="10">IF(E68="co",1000+J68,IF(E68="yco",2000+J68,IF((E68+$J68)&lt;1,"",E68+$J68)))</f>
        <v/>
      </c>
      <c r="M68" s="17" t="str">
        <f t="shared" ref="M68:M131" si="11">IF((G68+$J68)&lt;1,"",G68+$J68)</f>
        <v/>
      </c>
      <c r="N68" s="110" t="str">
        <f t="shared" si="5"/>
        <v/>
      </c>
      <c r="O68" s="110" t="str">
        <f t="shared" si="9"/>
        <v/>
      </c>
      <c r="P68" s="110" t="str">
        <f t="shared" ref="P68:P131" si="12">IF((D68+$J68)&lt;1,"",D68+$J68)</f>
        <v/>
      </c>
      <c r="Q68" s="110" t="str">
        <f t="shared" ref="Q68:Q131" si="13">IF((F68+$J68)&lt;1,"",F68+$J68)</f>
        <v/>
      </c>
      <c r="R68" s="176" t="str">
        <f t="shared" si="7"/>
        <v/>
      </c>
    </row>
    <row r="69" spans="1:18">
      <c r="A69" s="31"/>
      <c r="B69" s="105"/>
      <c r="C69" s="105"/>
      <c r="D69" s="105"/>
      <c r="E69" s="105"/>
      <c r="F69" s="196"/>
      <c r="G69" s="107"/>
      <c r="H69" s="96"/>
      <c r="I69" s="60"/>
      <c r="J69" s="17">
        <v>6.7000000000000004E-8</v>
      </c>
      <c r="K69" s="17" t="str">
        <f t="shared" ref="K69:K132" si="14">IF(C69="yco",1000+J69,IF((C69+$J69)&lt;1,"",C69+$J69))</f>
        <v/>
      </c>
      <c r="L69" s="17" t="str">
        <f t="shared" si="10"/>
        <v/>
      </c>
      <c r="M69" s="17" t="str">
        <f t="shared" si="11"/>
        <v/>
      </c>
      <c r="N69" s="110" t="str">
        <f t="shared" ref="N69:N132" si="15">IF(B69="oco",1000+J69,IF((B69+$J69)&lt;1,"",B69+$J69))</f>
        <v/>
      </c>
      <c r="O69" s="110" t="str">
        <f t="shared" si="9"/>
        <v/>
      </c>
      <c r="P69" s="110" t="str">
        <f t="shared" si="12"/>
        <v/>
      </c>
      <c r="Q69" s="110" t="str">
        <f t="shared" si="13"/>
        <v/>
      </c>
      <c r="R69" s="176" t="str">
        <f t="shared" si="7"/>
        <v/>
      </c>
    </row>
    <row r="70" spans="1:18">
      <c r="A70" s="31"/>
      <c r="B70" s="105"/>
      <c r="C70" s="105"/>
      <c r="D70" s="105"/>
      <c r="E70" s="105"/>
      <c r="F70" s="196"/>
      <c r="G70" s="107"/>
      <c r="H70" s="96"/>
      <c r="I70" s="60"/>
      <c r="J70" s="17">
        <v>6.8E-8</v>
      </c>
      <c r="K70" s="17" t="str">
        <f t="shared" si="14"/>
        <v/>
      </c>
      <c r="L70" s="17" t="str">
        <f t="shared" si="10"/>
        <v/>
      </c>
      <c r="M70" s="17" t="str">
        <f t="shared" si="11"/>
        <v/>
      </c>
      <c r="N70" s="110" t="str">
        <f t="shared" si="15"/>
        <v/>
      </c>
      <c r="O70" s="110" t="str">
        <f t="shared" si="9"/>
        <v/>
      </c>
      <c r="P70" s="110" t="str">
        <f t="shared" si="12"/>
        <v/>
      </c>
      <c r="Q70" s="110" t="str">
        <f t="shared" si="13"/>
        <v/>
      </c>
      <c r="R70" s="176" t="str">
        <f t="shared" si="7"/>
        <v/>
      </c>
    </row>
    <row r="71" spans="1:18">
      <c r="A71" s="31"/>
      <c r="B71" s="105"/>
      <c r="C71" s="105"/>
      <c r="D71" s="105"/>
      <c r="E71" s="105"/>
      <c r="F71" s="196"/>
      <c r="G71" s="107"/>
      <c r="H71" s="96"/>
      <c r="I71" s="60"/>
      <c r="J71" s="17">
        <v>6.8999999999999996E-8</v>
      </c>
      <c r="K71" s="17" t="str">
        <f t="shared" si="14"/>
        <v/>
      </c>
      <c r="L71" s="17" t="str">
        <f t="shared" si="10"/>
        <v/>
      </c>
      <c r="M71" s="17" t="str">
        <f t="shared" si="11"/>
        <v/>
      </c>
      <c r="N71" s="110" t="str">
        <f t="shared" si="15"/>
        <v/>
      </c>
      <c r="O71" s="110" t="str">
        <f t="shared" si="9"/>
        <v/>
      </c>
      <c r="P71" s="110" t="str">
        <f t="shared" si="12"/>
        <v/>
      </c>
      <c r="Q71" s="110" t="str">
        <f t="shared" si="13"/>
        <v/>
      </c>
      <c r="R71" s="176" t="str">
        <f t="shared" si="7"/>
        <v/>
      </c>
    </row>
    <row r="72" spans="1:18">
      <c r="A72" s="31"/>
      <c r="B72" s="105"/>
      <c r="C72" s="105"/>
      <c r="D72" s="105"/>
      <c r="E72" s="105"/>
      <c r="F72" s="196"/>
      <c r="G72" s="107"/>
      <c r="H72" s="96"/>
      <c r="I72" s="60"/>
      <c r="J72" s="17">
        <v>7.0000000000000005E-8</v>
      </c>
      <c r="K72" s="17" t="str">
        <f t="shared" si="14"/>
        <v/>
      </c>
      <c r="L72" s="17" t="str">
        <f t="shared" si="10"/>
        <v/>
      </c>
      <c r="M72" s="17" t="str">
        <f t="shared" si="11"/>
        <v/>
      </c>
      <c r="N72" s="110" t="str">
        <f t="shared" si="15"/>
        <v/>
      </c>
      <c r="O72" s="110" t="str">
        <f t="shared" si="9"/>
        <v/>
      </c>
      <c r="P72" s="110" t="str">
        <f t="shared" si="12"/>
        <v/>
      </c>
      <c r="Q72" s="110" t="str">
        <f t="shared" si="13"/>
        <v/>
      </c>
      <c r="R72" s="176" t="str">
        <f t="shared" ref="R72:R135" si="16">IF(OR(B72="oco",B72="",AND(B72&gt;0,B72&lt;5000)),IF(OR(C72="yco",C72="",AND(C72&gt;0,C72&lt;5000)),IF(OR(E72="co",E72="yco",E72="",AND(E72&gt;0,E72&lt;5000)),IF(OR(G72="",AND(G72&gt;0,G72&lt;5000)),"","Check Pole entry"),"Check 2nd Open entry"),"Check 1st Open entry"),"Check Youth entry")</f>
        <v/>
      </c>
    </row>
    <row r="73" spans="1:18">
      <c r="A73" s="31"/>
      <c r="B73" s="105"/>
      <c r="C73" s="105"/>
      <c r="D73" s="105"/>
      <c r="E73" s="105"/>
      <c r="F73" s="196"/>
      <c r="G73" s="107"/>
      <c r="H73" s="96"/>
      <c r="I73" s="60"/>
      <c r="J73" s="17">
        <v>7.1E-8</v>
      </c>
      <c r="K73" s="17" t="str">
        <f t="shared" si="14"/>
        <v/>
      </c>
      <c r="L73" s="17" t="str">
        <f t="shared" si="10"/>
        <v/>
      </c>
      <c r="M73" s="17" t="str">
        <f t="shared" si="11"/>
        <v/>
      </c>
      <c r="N73" s="110" t="str">
        <f t="shared" si="15"/>
        <v/>
      </c>
      <c r="O73" s="110" t="str">
        <f t="shared" si="9"/>
        <v/>
      </c>
      <c r="P73" s="110" t="str">
        <f t="shared" si="12"/>
        <v/>
      </c>
      <c r="Q73" s="110" t="str">
        <f t="shared" si="13"/>
        <v/>
      </c>
      <c r="R73" s="176" t="str">
        <f t="shared" si="16"/>
        <v/>
      </c>
    </row>
    <row r="74" spans="1:18">
      <c r="A74" s="31"/>
      <c r="B74" s="105"/>
      <c r="C74" s="105"/>
      <c r="D74" s="105"/>
      <c r="E74" s="105"/>
      <c r="F74" s="196"/>
      <c r="G74" s="107"/>
      <c r="H74" s="96"/>
      <c r="I74" s="60"/>
      <c r="J74" s="17">
        <v>7.1999999999999996E-8</v>
      </c>
      <c r="K74" s="17" t="str">
        <f t="shared" si="14"/>
        <v/>
      </c>
      <c r="L74" s="17" t="str">
        <f t="shared" si="10"/>
        <v/>
      </c>
      <c r="M74" s="17" t="str">
        <f t="shared" si="11"/>
        <v/>
      </c>
      <c r="N74" s="110" t="str">
        <f t="shared" si="15"/>
        <v/>
      </c>
      <c r="O74" s="110" t="str">
        <f t="shared" si="9"/>
        <v/>
      </c>
      <c r="P74" s="110" t="str">
        <f t="shared" si="12"/>
        <v/>
      </c>
      <c r="Q74" s="110" t="str">
        <f t="shared" si="13"/>
        <v/>
      </c>
      <c r="R74" s="176" t="str">
        <f t="shared" si="16"/>
        <v/>
      </c>
    </row>
    <row r="75" spans="1:18">
      <c r="A75" s="31"/>
      <c r="B75" s="105"/>
      <c r="C75" s="105"/>
      <c r="D75" s="105"/>
      <c r="E75" s="105"/>
      <c r="F75" s="196"/>
      <c r="G75" s="107"/>
      <c r="H75" s="96"/>
      <c r="I75" s="60"/>
      <c r="J75" s="17">
        <v>7.3000000000000005E-8</v>
      </c>
      <c r="K75" s="17" t="str">
        <f t="shared" si="14"/>
        <v/>
      </c>
      <c r="L75" s="17" t="str">
        <f t="shared" si="10"/>
        <v/>
      </c>
      <c r="M75" s="17" t="str">
        <f t="shared" si="11"/>
        <v/>
      </c>
      <c r="N75" s="110" t="str">
        <f t="shared" si="15"/>
        <v/>
      </c>
      <c r="O75" s="110" t="str">
        <f t="shared" si="9"/>
        <v/>
      </c>
      <c r="P75" s="110" t="str">
        <f t="shared" si="12"/>
        <v/>
      </c>
      <c r="Q75" s="110" t="str">
        <f t="shared" si="13"/>
        <v/>
      </c>
      <c r="R75" s="176" t="str">
        <f t="shared" si="16"/>
        <v/>
      </c>
    </row>
    <row r="76" spans="1:18">
      <c r="A76" s="31"/>
      <c r="B76" s="105"/>
      <c r="C76" s="105"/>
      <c r="D76" s="105"/>
      <c r="E76" s="105"/>
      <c r="F76" s="196"/>
      <c r="G76" s="107"/>
      <c r="H76" s="96"/>
      <c r="I76" s="60"/>
      <c r="J76" s="17">
        <v>7.4000000000000001E-8</v>
      </c>
      <c r="K76" s="17" t="str">
        <f t="shared" si="14"/>
        <v/>
      </c>
      <c r="L76" s="17" t="str">
        <f t="shared" si="10"/>
        <v/>
      </c>
      <c r="M76" s="17" t="str">
        <f t="shared" si="11"/>
        <v/>
      </c>
      <c r="N76" s="110" t="str">
        <f t="shared" si="15"/>
        <v/>
      </c>
      <c r="O76" s="110" t="str">
        <f t="shared" si="9"/>
        <v/>
      </c>
      <c r="P76" s="110" t="str">
        <f t="shared" si="12"/>
        <v/>
      </c>
      <c r="Q76" s="110" t="str">
        <f t="shared" si="13"/>
        <v/>
      </c>
      <c r="R76" s="176" t="str">
        <f t="shared" si="16"/>
        <v/>
      </c>
    </row>
    <row r="77" spans="1:18">
      <c r="A77" s="31"/>
      <c r="B77" s="105"/>
      <c r="C77" s="105"/>
      <c r="D77" s="105"/>
      <c r="E77" s="105"/>
      <c r="F77" s="196"/>
      <c r="G77" s="107"/>
      <c r="H77" s="96"/>
      <c r="I77" s="60"/>
      <c r="J77" s="17">
        <v>7.4999999999999997E-8</v>
      </c>
      <c r="K77" s="17" t="str">
        <f t="shared" si="14"/>
        <v/>
      </c>
      <c r="L77" s="17" t="str">
        <f t="shared" si="10"/>
        <v/>
      </c>
      <c r="M77" s="17" t="str">
        <f t="shared" si="11"/>
        <v/>
      </c>
      <c r="N77" s="110" t="str">
        <f t="shared" si="15"/>
        <v/>
      </c>
      <c r="O77" s="110" t="str">
        <f t="shared" si="9"/>
        <v/>
      </c>
      <c r="P77" s="110" t="str">
        <f t="shared" si="12"/>
        <v/>
      </c>
      <c r="Q77" s="110" t="str">
        <f t="shared" si="13"/>
        <v/>
      </c>
      <c r="R77" s="176" t="str">
        <f t="shared" si="16"/>
        <v/>
      </c>
    </row>
    <row r="78" spans="1:18">
      <c r="A78" s="31"/>
      <c r="B78" s="105"/>
      <c r="C78" s="105"/>
      <c r="D78" s="105"/>
      <c r="E78" s="105"/>
      <c r="F78" s="196"/>
      <c r="G78" s="107"/>
      <c r="H78" s="96"/>
      <c r="I78" s="60"/>
      <c r="J78" s="17">
        <v>7.6000000000000006E-8</v>
      </c>
      <c r="K78" s="17" t="str">
        <f t="shared" si="14"/>
        <v/>
      </c>
      <c r="L78" s="17" t="str">
        <f t="shared" si="10"/>
        <v/>
      </c>
      <c r="M78" s="17" t="str">
        <f t="shared" si="11"/>
        <v/>
      </c>
      <c r="N78" s="110" t="str">
        <f t="shared" si="15"/>
        <v/>
      </c>
      <c r="O78" s="110" t="str">
        <f t="shared" si="9"/>
        <v/>
      </c>
      <c r="P78" s="110" t="str">
        <f t="shared" si="12"/>
        <v/>
      </c>
      <c r="Q78" s="110" t="str">
        <f t="shared" si="13"/>
        <v/>
      </c>
      <c r="R78" s="176" t="str">
        <f t="shared" si="16"/>
        <v/>
      </c>
    </row>
    <row r="79" spans="1:18">
      <c r="A79" s="31"/>
      <c r="B79" s="105"/>
      <c r="C79" s="105"/>
      <c r="D79" s="105"/>
      <c r="E79" s="105"/>
      <c r="F79" s="196"/>
      <c r="G79" s="107"/>
      <c r="H79" s="96"/>
      <c r="I79" s="60"/>
      <c r="J79" s="17">
        <v>7.7000000000000001E-8</v>
      </c>
      <c r="K79" s="17" t="str">
        <f t="shared" si="14"/>
        <v/>
      </c>
      <c r="L79" s="17" t="str">
        <f t="shared" si="10"/>
        <v/>
      </c>
      <c r="M79" s="17" t="str">
        <f t="shared" si="11"/>
        <v/>
      </c>
      <c r="N79" s="110" t="str">
        <f t="shared" si="15"/>
        <v/>
      </c>
      <c r="O79" s="110" t="str">
        <f t="shared" si="9"/>
        <v/>
      </c>
      <c r="P79" s="110" t="str">
        <f t="shared" si="12"/>
        <v/>
      </c>
      <c r="Q79" s="110" t="str">
        <f t="shared" si="13"/>
        <v/>
      </c>
      <c r="R79" s="176" t="str">
        <f t="shared" si="16"/>
        <v/>
      </c>
    </row>
    <row r="80" spans="1:18">
      <c r="A80" s="31"/>
      <c r="B80" s="105"/>
      <c r="C80" s="105"/>
      <c r="D80" s="105"/>
      <c r="E80" s="105"/>
      <c r="F80" s="196"/>
      <c r="G80" s="107"/>
      <c r="H80" s="96"/>
      <c r="I80" s="60"/>
      <c r="J80" s="17">
        <v>7.7999999999999997E-8</v>
      </c>
      <c r="K80" s="17" t="str">
        <f t="shared" si="14"/>
        <v/>
      </c>
      <c r="L80" s="17" t="str">
        <f t="shared" si="10"/>
        <v/>
      </c>
      <c r="M80" s="17" t="str">
        <f t="shared" si="11"/>
        <v/>
      </c>
      <c r="N80" s="110" t="str">
        <f t="shared" si="15"/>
        <v/>
      </c>
      <c r="O80" s="110" t="str">
        <f t="shared" si="9"/>
        <v/>
      </c>
      <c r="P80" s="110" t="str">
        <f t="shared" si="12"/>
        <v/>
      </c>
      <c r="Q80" s="110" t="str">
        <f t="shared" si="13"/>
        <v/>
      </c>
      <c r="R80" s="176" t="str">
        <f t="shared" si="16"/>
        <v/>
      </c>
    </row>
    <row r="81" spans="1:18">
      <c r="A81" s="31"/>
      <c r="B81" s="105"/>
      <c r="C81" s="105"/>
      <c r="D81" s="105"/>
      <c r="E81" s="105"/>
      <c r="F81" s="196"/>
      <c r="G81" s="107"/>
      <c r="H81" s="96"/>
      <c r="I81" s="60"/>
      <c r="J81" s="17">
        <v>7.9000000000000006E-8</v>
      </c>
      <c r="K81" s="17" t="str">
        <f t="shared" si="14"/>
        <v/>
      </c>
      <c r="L81" s="17" t="str">
        <f t="shared" si="10"/>
        <v/>
      </c>
      <c r="M81" s="17" t="str">
        <f t="shared" si="11"/>
        <v/>
      </c>
      <c r="N81" s="110" t="str">
        <f t="shared" si="15"/>
        <v/>
      </c>
      <c r="O81" s="110" t="str">
        <f t="shared" si="9"/>
        <v/>
      </c>
      <c r="P81" s="110" t="str">
        <f t="shared" si="12"/>
        <v/>
      </c>
      <c r="Q81" s="110" t="str">
        <f t="shared" si="13"/>
        <v/>
      </c>
      <c r="R81" s="176" t="str">
        <f t="shared" si="16"/>
        <v/>
      </c>
    </row>
    <row r="82" spans="1:18">
      <c r="A82" s="31"/>
      <c r="B82" s="105"/>
      <c r="C82" s="105"/>
      <c r="D82" s="105"/>
      <c r="E82" s="105"/>
      <c r="F82" s="196"/>
      <c r="G82" s="107"/>
      <c r="H82" s="96"/>
      <c r="I82" s="60"/>
      <c r="J82" s="17">
        <v>8.0000000000000002E-8</v>
      </c>
      <c r="K82" s="17" t="str">
        <f t="shared" si="14"/>
        <v/>
      </c>
      <c r="L82" s="17" t="str">
        <f t="shared" si="10"/>
        <v/>
      </c>
      <c r="M82" s="17" t="str">
        <f t="shared" si="11"/>
        <v/>
      </c>
      <c r="N82" s="110" t="str">
        <f t="shared" si="15"/>
        <v/>
      </c>
      <c r="O82" s="110" t="str">
        <f t="shared" si="9"/>
        <v/>
      </c>
      <c r="P82" s="110" t="str">
        <f t="shared" si="12"/>
        <v/>
      </c>
      <c r="Q82" s="110" t="str">
        <f t="shared" si="13"/>
        <v/>
      </c>
      <c r="R82" s="176" t="str">
        <f t="shared" si="16"/>
        <v/>
      </c>
    </row>
    <row r="83" spans="1:18">
      <c r="A83" s="31"/>
      <c r="B83" s="105"/>
      <c r="C83" s="105"/>
      <c r="D83" s="105"/>
      <c r="E83" s="105"/>
      <c r="F83" s="196"/>
      <c r="G83" s="107"/>
      <c r="H83" s="96"/>
      <c r="I83" s="60"/>
      <c r="J83" s="17">
        <v>8.0999999999999997E-8</v>
      </c>
      <c r="K83" s="17" t="str">
        <f t="shared" si="14"/>
        <v/>
      </c>
      <c r="L83" s="17" t="str">
        <f t="shared" si="10"/>
        <v/>
      </c>
      <c r="M83" s="17" t="str">
        <f t="shared" si="11"/>
        <v/>
      </c>
      <c r="N83" s="110" t="str">
        <f t="shared" si="15"/>
        <v/>
      </c>
      <c r="O83" s="110" t="str">
        <f t="shared" si="9"/>
        <v/>
      </c>
      <c r="P83" s="110" t="str">
        <f t="shared" si="12"/>
        <v/>
      </c>
      <c r="Q83" s="110" t="str">
        <f t="shared" si="13"/>
        <v/>
      </c>
      <c r="R83" s="176" t="str">
        <f t="shared" si="16"/>
        <v/>
      </c>
    </row>
    <row r="84" spans="1:18">
      <c r="A84" s="31"/>
      <c r="B84" s="105"/>
      <c r="C84" s="105"/>
      <c r="D84" s="105"/>
      <c r="E84" s="105"/>
      <c r="F84" s="196"/>
      <c r="G84" s="107"/>
      <c r="H84" s="96"/>
      <c r="I84" s="60"/>
      <c r="J84" s="17">
        <v>8.2000000000000006E-8</v>
      </c>
      <c r="K84" s="17" t="str">
        <f t="shared" si="14"/>
        <v/>
      </c>
      <c r="L84" s="17" t="str">
        <f t="shared" si="10"/>
        <v/>
      </c>
      <c r="M84" s="17" t="str">
        <f t="shared" si="11"/>
        <v/>
      </c>
      <c r="N84" s="110" t="str">
        <f t="shared" si="15"/>
        <v/>
      </c>
      <c r="O84" s="110" t="str">
        <f t="shared" si="9"/>
        <v/>
      </c>
      <c r="P84" s="110" t="str">
        <f t="shared" si="12"/>
        <v/>
      </c>
      <c r="Q84" s="110" t="str">
        <f t="shared" si="13"/>
        <v/>
      </c>
      <c r="R84" s="176" t="str">
        <f t="shared" si="16"/>
        <v/>
      </c>
    </row>
    <row r="85" spans="1:18">
      <c r="A85" s="31"/>
      <c r="B85" s="105"/>
      <c r="C85" s="105"/>
      <c r="D85" s="105"/>
      <c r="E85" s="105"/>
      <c r="F85" s="196"/>
      <c r="G85" s="107"/>
      <c r="H85" s="96"/>
      <c r="I85" s="60"/>
      <c r="J85" s="17">
        <v>8.3000000000000002E-8</v>
      </c>
      <c r="K85" s="17" t="str">
        <f t="shared" si="14"/>
        <v/>
      </c>
      <c r="L85" s="17" t="str">
        <f t="shared" si="10"/>
        <v/>
      </c>
      <c r="M85" s="17" t="str">
        <f t="shared" si="11"/>
        <v/>
      </c>
      <c r="N85" s="110" t="str">
        <f t="shared" si="15"/>
        <v/>
      </c>
      <c r="O85" s="110" t="str">
        <f t="shared" si="9"/>
        <v/>
      </c>
      <c r="P85" s="110" t="str">
        <f t="shared" si="12"/>
        <v/>
      </c>
      <c r="Q85" s="110" t="str">
        <f t="shared" si="13"/>
        <v/>
      </c>
      <c r="R85" s="176" t="str">
        <f t="shared" si="16"/>
        <v/>
      </c>
    </row>
    <row r="86" spans="1:18">
      <c r="A86" s="31"/>
      <c r="B86" s="105"/>
      <c r="C86" s="105"/>
      <c r="D86" s="105"/>
      <c r="E86" s="105"/>
      <c r="F86" s="196"/>
      <c r="G86" s="107"/>
      <c r="H86" s="96"/>
      <c r="I86" s="60"/>
      <c r="J86" s="17">
        <v>8.3999999999999998E-8</v>
      </c>
      <c r="K86" s="17" t="str">
        <f t="shared" si="14"/>
        <v/>
      </c>
      <c r="L86" s="17" t="str">
        <f t="shared" si="10"/>
        <v/>
      </c>
      <c r="M86" s="17" t="str">
        <f t="shared" si="11"/>
        <v/>
      </c>
      <c r="N86" s="110" t="str">
        <f t="shared" si="15"/>
        <v/>
      </c>
      <c r="O86" s="110" t="str">
        <f t="shared" si="9"/>
        <v/>
      </c>
      <c r="P86" s="110" t="str">
        <f t="shared" si="12"/>
        <v/>
      </c>
      <c r="Q86" s="110" t="str">
        <f t="shared" si="13"/>
        <v/>
      </c>
      <c r="R86" s="176" t="str">
        <f t="shared" si="16"/>
        <v/>
      </c>
    </row>
    <row r="87" spans="1:18">
      <c r="A87" s="31"/>
      <c r="B87" s="105"/>
      <c r="C87" s="105"/>
      <c r="D87" s="105"/>
      <c r="E87" s="105"/>
      <c r="F87" s="196"/>
      <c r="G87" s="107"/>
      <c r="H87" s="96"/>
      <c r="I87" s="60"/>
      <c r="J87" s="17">
        <v>8.4999999999999994E-8</v>
      </c>
      <c r="K87" s="17" t="str">
        <f t="shared" si="14"/>
        <v/>
      </c>
      <c r="L87" s="17" t="str">
        <f t="shared" si="10"/>
        <v/>
      </c>
      <c r="M87" s="17" t="str">
        <f t="shared" si="11"/>
        <v/>
      </c>
      <c r="N87" s="110" t="str">
        <f t="shared" si="15"/>
        <v/>
      </c>
      <c r="O87" s="110" t="str">
        <f t="shared" si="9"/>
        <v/>
      </c>
      <c r="P87" s="110" t="str">
        <f t="shared" si="12"/>
        <v/>
      </c>
      <c r="Q87" s="110" t="str">
        <f t="shared" si="13"/>
        <v/>
      </c>
      <c r="R87" s="176" t="str">
        <f t="shared" si="16"/>
        <v/>
      </c>
    </row>
    <row r="88" spans="1:18">
      <c r="A88" s="31"/>
      <c r="B88" s="105"/>
      <c r="C88" s="105"/>
      <c r="D88" s="105"/>
      <c r="E88" s="105"/>
      <c r="F88" s="196"/>
      <c r="G88" s="107"/>
      <c r="H88" s="96"/>
      <c r="I88" s="60"/>
      <c r="J88" s="17">
        <v>8.6000000000000002E-8</v>
      </c>
      <c r="K88" s="17" t="str">
        <f t="shared" si="14"/>
        <v/>
      </c>
      <c r="L88" s="17" t="str">
        <f t="shared" si="10"/>
        <v/>
      </c>
      <c r="M88" s="17" t="str">
        <f t="shared" si="11"/>
        <v/>
      </c>
      <c r="N88" s="110" t="str">
        <f t="shared" si="15"/>
        <v/>
      </c>
      <c r="O88" s="110" t="str">
        <f t="shared" si="9"/>
        <v/>
      </c>
      <c r="P88" s="110" t="str">
        <f t="shared" si="12"/>
        <v/>
      </c>
      <c r="Q88" s="110" t="str">
        <f t="shared" si="13"/>
        <v/>
      </c>
      <c r="R88" s="176" t="str">
        <f t="shared" si="16"/>
        <v/>
      </c>
    </row>
    <row r="89" spans="1:18">
      <c r="A89" s="31"/>
      <c r="B89" s="105"/>
      <c r="C89" s="105"/>
      <c r="D89" s="105"/>
      <c r="E89" s="105"/>
      <c r="F89" s="196"/>
      <c r="G89" s="107"/>
      <c r="H89" s="96"/>
      <c r="I89" s="60"/>
      <c r="J89" s="17">
        <v>8.6999999999999998E-8</v>
      </c>
      <c r="K89" s="17" t="str">
        <f t="shared" si="14"/>
        <v/>
      </c>
      <c r="L89" s="17" t="str">
        <f t="shared" si="10"/>
        <v/>
      </c>
      <c r="M89" s="17" t="str">
        <f t="shared" si="11"/>
        <v/>
      </c>
      <c r="N89" s="110" t="str">
        <f t="shared" si="15"/>
        <v/>
      </c>
      <c r="O89" s="110" t="str">
        <f t="shared" si="9"/>
        <v/>
      </c>
      <c r="P89" s="110" t="str">
        <f t="shared" si="12"/>
        <v/>
      </c>
      <c r="Q89" s="110" t="str">
        <f t="shared" si="13"/>
        <v/>
      </c>
      <c r="R89" s="176" t="str">
        <f t="shared" si="16"/>
        <v/>
      </c>
    </row>
    <row r="90" spans="1:18">
      <c r="A90" s="31"/>
      <c r="B90" s="105"/>
      <c r="C90" s="105"/>
      <c r="D90" s="105"/>
      <c r="E90" s="105"/>
      <c r="F90" s="196"/>
      <c r="G90" s="107"/>
      <c r="H90" s="96"/>
      <c r="I90" s="60"/>
      <c r="J90" s="17">
        <v>8.7999999999999994E-8</v>
      </c>
      <c r="K90" s="17" t="str">
        <f t="shared" si="14"/>
        <v/>
      </c>
      <c r="L90" s="17" t="str">
        <f t="shared" si="10"/>
        <v/>
      </c>
      <c r="M90" s="17" t="str">
        <f t="shared" si="11"/>
        <v/>
      </c>
      <c r="N90" s="110" t="str">
        <f t="shared" si="15"/>
        <v/>
      </c>
      <c r="O90" s="110" t="str">
        <f t="shared" si="9"/>
        <v/>
      </c>
      <c r="P90" s="110" t="str">
        <f t="shared" si="12"/>
        <v/>
      </c>
      <c r="Q90" s="110" t="str">
        <f t="shared" si="13"/>
        <v/>
      </c>
      <c r="R90" s="176" t="str">
        <f t="shared" si="16"/>
        <v/>
      </c>
    </row>
    <row r="91" spans="1:18">
      <c r="A91" s="31"/>
      <c r="B91" s="105"/>
      <c r="C91" s="105"/>
      <c r="D91" s="105"/>
      <c r="E91" s="105"/>
      <c r="F91" s="196"/>
      <c r="G91" s="107"/>
      <c r="H91" s="96"/>
      <c r="I91" s="60"/>
      <c r="J91" s="17">
        <v>8.9000000000000003E-8</v>
      </c>
      <c r="K91" s="17" t="str">
        <f t="shared" si="14"/>
        <v/>
      </c>
      <c r="L91" s="17" t="str">
        <f t="shared" si="10"/>
        <v/>
      </c>
      <c r="M91" s="17" t="str">
        <f t="shared" si="11"/>
        <v/>
      </c>
      <c r="N91" s="110" t="str">
        <f t="shared" si="15"/>
        <v/>
      </c>
      <c r="O91" s="110" t="str">
        <f t="shared" si="9"/>
        <v/>
      </c>
      <c r="P91" s="110" t="str">
        <f t="shared" si="12"/>
        <v/>
      </c>
      <c r="Q91" s="110" t="str">
        <f t="shared" si="13"/>
        <v/>
      </c>
      <c r="R91" s="176" t="str">
        <f t="shared" si="16"/>
        <v/>
      </c>
    </row>
    <row r="92" spans="1:18">
      <c r="A92" s="31"/>
      <c r="B92" s="105"/>
      <c r="C92" s="105"/>
      <c r="D92" s="105"/>
      <c r="E92" s="105"/>
      <c r="F92" s="196"/>
      <c r="G92" s="107"/>
      <c r="H92" s="96"/>
      <c r="I92" s="60"/>
      <c r="J92" s="17">
        <v>8.9999999999999999E-8</v>
      </c>
      <c r="K92" s="17" t="str">
        <f t="shared" si="14"/>
        <v/>
      </c>
      <c r="L92" s="17" t="str">
        <f t="shared" si="10"/>
        <v/>
      </c>
      <c r="M92" s="17" t="str">
        <f t="shared" si="11"/>
        <v/>
      </c>
      <c r="N92" s="110" t="str">
        <f t="shared" si="15"/>
        <v/>
      </c>
      <c r="O92" s="110" t="str">
        <f t="shared" si="9"/>
        <v/>
      </c>
      <c r="P92" s="110" t="str">
        <f t="shared" si="12"/>
        <v/>
      </c>
      <c r="Q92" s="110" t="str">
        <f t="shared" si="13"/>
        <v/>
      </c>
      <c r="R92" s="176" t="str">
        <f t="shared" si="16"/>
        <v/>
      </c>
    </row>
    <row r="93" spans="1:18">
      <c r="A93" s="31"/>
      <c r="B93" s="105"/>
      <c r="C93" s="105"/>
      <c r="D93" s="105"/>
      <c r="E93" s="105"/>
      <c r="F93" s="196"/>
      <c r="G93" s="107"/>
      <c r="H93" s="96"/>
      <c r="I93" s="60"/>
      <c r="J93" s="17">
        <v>9.0999999999999994E-8</v>
      </c>
      <c r="K93" s="17" t="str">
        <f t="shared" si="14"/>
        <v/>
      </c>
      <c r="L93" s="17" t="str">
        <f t="shared" si="10"/>
        <v/>
      </c>
      <c r="M93" s="17" t="str">
        <f t="shared" si="11"/>
        <v/>
      </c>
      <c r="N93" s="110" t="str">
        <f t="shared" si="15"/>
        <v/>
      </c>
      <c r="O93" s="110" t="str">
        <f t="shared" si="9"/>
        <v/>
      </c>
      <c r="P93" s="110" t="str">
        <f t="shared" si="12"/>
        <v/>
      </c>
      <c r="Q93" s="110" t="str">
        <f t="shared" si="13"/>
        <v/>
      </c>
      <c r="R93" s="176" t="str">
        <f t="shared" si="16"/>
        <v/>
      </c>
    </row>
    <row r="94" spans="1:18">
      <c r="A94" s="31"/>
      <c r="B94" s="105"/>
      <c r="C94" s="105"/>
      <c r="D94" s="105"/>
      <c r="E94" s="105"/>
      <c r="F94" s="196"/>
      <c r="G94" s="107"/>
      <c r="H94" s="96"/>
      <c r="I94" s="60"/>
      <c r="J94" s="17">
        <v>9.2000000000000003E-8</v>
      </c>
      <c r="K94" s="17" t="str">
        <f t="shared" si="14"/>
        <v/>
      </c>
      <c r="L94" s="17" t="str">
        <f t="shared" si="10"/>
        <v/>
      </c>
      <c r="M94" s="17" t="str">
        <f t="shared" si="11"/>
        <v/>
      </c>
      <c r="N94" s="110" t="str">
        <f t="shared" si="15"/>
        <v/>
      </c>
      <c r="O94" s="110" t="str">
        <f t="shared" si="9"/>
        <v/>
      </c>
      <c r="P94" s="110" t="str">
        <f t="shared" si="12"/>
        <v/>
      </c>
      <c r="Q94" s="110" t="str">
        <f t="shared" si="13"/>
        <v/>
      </c>
      <c r="R94" s="176" t="str">
        <f t="shared" si="16"/>
        <v/>
      </c>
    </row>
    <row r="95" spans="1:18">
      <c r="A95" s="31"/>
      <c r="B95" s="105"/>
      <c r="C95" s="105"/>
      <c r="D95" s="105"/>
      <c r="E95" s="105"/>
      <c r="F95" s="196"/>
      <c r="G95" s="107"/>
      <c r="H95" s="96"/>
      <c r="I95" s="60"/>
      <c r="J95" s="17">
        <v>9.2999999999999999E-8</v>
      </c>
      <c r="K95" s="17" t="str">
        <f t="shared" si="14"/>
        <v/>
      </c>
      <c r="L95" s="17" t="str">
        <f t="shared" si="10"/>
        <v/>
      </c>
      <c r="M95" s="17" t="str">
        <f t="shared" si="11"/>
        <v/>
      </c>
      <c r="N95" s="110" t="str">
        <f t="shared" si="15"/>
        <v/>
      </c>
      <c r="O95" s="110" t="str">
        <f t="shared" si="9"/>
        <v/>
      </c>
      <c r="P95" s="110" t="str">
        <f t="shared" si="12"/>
        <v/>
      </c>
      <c r="Q95" s="110" t="str">
        <f t="shared" si="13"/>
        <v/>
      </c>
      <c r="R95" s="176" t="str">
        <f t="shared" si="16"/>
        <v/>
      </c>
    </row>
    <row r="96" spans="1:18">
      <c r="A96" s="31"/>
      <c r="B96" s="105"/>
      <c r="C96" s="105"/>
      <c r="D96" s="105"/>
      <c r="E96" s="105"/>
      <c r="F96" s="196"/>
      <c r="G96" s="107"/>
      <c r="H96" s="96"/>
      <c r="I96" s="60"/>
      <c r="J96" s="17">
        <v>9.3999999999999995E-8</v>
      </c>
      <c r="K96" s="17" t="str">
        <f t="shared" si="14"/>
        <v/>
      </c>
      <c r="L96" s="17" t="str">
        <f t="shared" si="10"/>
        <v/>
      </c>
      <c r="M96" s="17" t="str">
        <f t="shared" si="11"/>
        <v/>
      </c>
      <c r="N96" s="110" t="str">
        <f t="shared" si="15"/>
        <v/>
      </c>
      <c r="O96" s="110" t="str">
        <f t="shared" si="9"/>
        <v/>
      </c>
      <c r="P96" s="110" t="str">
        <f t="shared" si="12"/>
        <v/>
      </c>
      <c r="Q96" s="110" t="str">
        <f t="shared" si="13"/>
        <v/>
      </c>
      <c r="R96" s="176" t="str">
        <f t="shared" si="16"/>
        <v/>
      </c>
    </row>
    <row r="97" spans="1:18">
      <c r="A97" s="31"/>
      <c r="B97" s="105"/>
      <c r="C97" s="105"/>
      <c r="D97" s="105"/>
      <c r="E97" s="105"/>
      <c r="F97" s="196"/>
      <c r="G97" s="107"/>
      <c r="H97" s="96"/>
      <c r="I97" s="60"/>
      <c r="J97" s="17">
        <v>9.5000000000000004E-8</v>
      </c>
      <c r="K97" s="17" t="str">
        <f t="shared" si="14"/>
        <v/>
      </c>
      <c r="L97" s="17" t="str">
        <f t="shared" si="10"/>
        <v/>
      </c>
      <c r="M97" s="17" t="str">
        <f t="shared" si="11"/>
        <v/>
      </c>
      <c r="N97" s="110" t="str">
        <f t="shared" si="15"/>
        <v/>
      </c>
      <c r="O97" s="110" t="str">
        <f t="shared" si="9"/>
        <v/>
      </c>
      <c r="P97" s="110" t="str">
        <f t="shared" si="12"/>
        <v/>
      </c>
      <c r="Q97" s="110" t="str">
        <f t="shared" si="13"/>
        <v/>
      </c>
      <c r="R97" s="176" t="str">
        <f t="shared" si="16"/>
        <v/>
      </c>
    </row>
    <row r="98" spans="1:18">
      <c r="A98" s="31"/>
      <c r="B98" s="105"/>
      <c r="C98" s="105"/>
      <c r="D98" s="105"/>
      <c r="E98" s="105"/>
      <c r="F98" s="196"/>
      <c r="G98" s="107"/>
      <c r="H98" s="96"/>
      <c r="I98" s="60"/>
      <c r="J98" s="17">
        <v>9.5999999999999999E-8</v>
      </c>
      <c r="K98" s="17" t="str">
        <f t="shared" si="14"/>
        <v/>
      </c>
      <c r="L98" s="17" t="str">
        <f t="shared" si="10"/>
        <v/>
      </c>
      <c r="M98" s="17" t="str">
        <f t="shared" si="11"/>
        <v/>
      </c>
      <c r="N98" s="110" t="str">
        <f t="shared" si="15"/>
        <v/>
      </c>
      <c r="O98" s="110" t="str">
        <f t="shared" si="9"/>
        <v/>
      </c>
      <c r="P98" s="110" t="str">
        <f t="shared" si="12"/>
        <v/>
      </c>
      <c r="Q98" s="110" t="str">
        <f t="shared" si="13"/>
        <v/>
      </c>
      <c r="R98" s="176" t="str">
        <f t="shared" si="16"/>
        <v/>
      </c>
    </row>
    <row r="99" spans="1:18">
      <c r="A99" s="31"/>
      <c r="B99" s="105"/>
      <c r="C99" s="105"/>
      <c r="D99" s="105"/>
      <c r="E99" s="105"/>
      <c r="F99" s="196"/>
      <c r="G99" s="107"/>
      <c r="H99" s="96"/>
      <c r="I99" s="60"/>
      <c r="J99" s="17">
        <v>9.6999999999999995E-8</v>
      </c>
      <c r="K99" s="17" t="str">
        <f t="shared" si="14"/>
        <v/>
      </c>
      <c r="L99" s="17" t="str">
        <f t="shared" si="10"/>
        <v/>
      </c>
      <c r="M99" s="17" t="str">
        <f t="shared" si="11"/>
        <v/>
      </c>
      <c r="N99" s="110" t="str">
        <f t="shared" si="15"/>
        <v/>
      </c>
      <c r="O99" s="110" t="str">
        <f t="shared" si="9"/>
        <v/>
      </c>
      <c r="P99" s="110" t="str">
        <f t="shared" si="12"/>
        <v/>
      </c>
      <c r="Q99" s="110" t="str">
        <f t="shared" si="13"/>
        <v/>
      </c>
      <c r="R99" s="176" t="str">
        <f t="shared" si="16"/>
        <v/>
      </c>
    </row>
    <row r="100" spans="1:18">
      <c r="A100" s="31"/>
      <c r="B100" s="105"/>
      <c r="C100" s="105"/>
      <c r="D100" s="105"/>
      <c r="E100" s="105"/>
      <c r="F100" s="196"/>
      <c r="G100" s="107"/>
      <c r="H100" s="96"/>
      <c r="I100" s="60"/>
      <c r="J100" s="17">
        <v>9.8000000000000004E-8</v>
      </c>
      <c r="K100" s="17" t="str">
        <f t="shared" si="14"/>
        <v/>
      </c>
      <c r="L100" s="17" t="str">
        <f t="shared" si="10"/>
        <v/>
      </c>
      <c r="M100" s="17" t="str">
        <f t="shared" si="11"/>
        <v/>
      </c>
      <c r="N100" s="110" t="str">
        <f t="shared" si="15"/>
        <v/>
      </c>
      <c r="O100" s="110" t="str">
        <f t="shared" si="9"/>
        <v/>
      </c>
      <c r="P100" s="110" t="str">
        <f t="shared" si="12"/>
        <v/>
      </c>
      <c r="Q100" s="110" t="str">
        <f t="shared" si="13"/>
        <v/>
      </c>
      <c r="R100" s="176" t="str">
        <f t="shared" si="16"/>
        <v/>
      </c>
    </row>
    <row r="101" spans="1:18">
      <c r="A101" s="31"/>
      <c r="B101" s="105"/>
      <c r="C101" s="105"/>
      <c r="D101" s="105"/>
      <c r="E101" s="105"/>
      <c r="F101" s="196"/>
      <c r="G101" s="107"/>
      <c r="H101" s="96"/>
      <c r="I101" s="60"/>
      <c r="J101" s="17">
        <v>9.9E-8</v>
      </c>
      <c r="K101" s="17" t="str">
        <f t="shared" si="14"/>
        <v/>
      </c>
      <c r="L101" s="17" t="str">
        <f t="shared" si="10"/>
        <v/>
      </c>
      <c r="M101" s="17" t="str">
        <f t="shared" si="11"/>
        <v/>
      </c>
      <c r="N101" s="110" t="str">
        <f t="shared" si="15"/>
        <v/>
      </c>
      <c r="O101" s="110" t="str">
        <f t="shared" si="9"/>
        <v/>
      </c>
      <c r="P101" s="110" t="str">
        <f t="shared" si="12"/>
        <v/>
      </c>
      <c r="Q101" s="110" t="str">
        <f t="shared" si="13"/>
        <v/>
      </c>
      <c r="R101" s="176" t="str">
        <f t="shared" si="16"/>
        <v/>
      </c>
    </row>
    <row r="102" spans="1:18">
      <c r="A102" s="31"/>
      <c r="B102" s="105"/>
      <c r="C102" s="105"/>
      <c r="D102" s="105"/>
      <c r="E102" s="105"/>
      <c r="F102" s="196"/>
      <c r="G102" s="107"/>
      <c r="H102" s="96"/>
      <c r="I102" s="60"/>
      <c r="J102" s="17">
        <v>9.9999999999999995E-8</v>
      </c>
      <c r="K102" s="17" t="str">
        <f t="shared" si="14"/>
        <v/>
      </c>
      <c r="L102" s="17" t="str">
        <f t="shared" si="10"/>
        <v/>
      </c>
      <c r="M102" s="17" t="str">
        <f t="shared" si="11"/>
        <v/>
      </c>
      <c r="N102" s="110" t="str">
        <f t="shared" si="15"/>
        <v/>
      </c>
      <c r="O102" s="110" t="str">
        <f t="shared" si="9"/>
        <v/>
      </c>
      <c r="P102" s="110" t="str">
        <f t="shared" si="12"/>
        <v/>
      </c>
      <c r="Q102" s="110" t="str">
        <f t="shared" si="13"/>
        <v/>
      </c>
      <c r="R102" s="176" t="str">
        <f t="shared" si="16"/>
        <v/>
      </c>
    </row>
    <row r="103" spans="1:18">
      <c r="A103" s="31"/>
      <c r="B103" s="105"/>
      <c r="C103" s="105"/>
      <c r="D103" s="105"/>
      <c r="E103" s="105"/>
      <c r="F103" s="196"/>
      <c r="G103" s="107"/>
      <c r="H103" s="96"/>
      <c r="I103" s="60"/>
      <c r="J103" s="17">
        <v>1.01E-7</v>
      </c>
      <c r="K103" s="17" t="str">
        <f t="shared" si="14"/>
        <v/>
      </c>
      <c r="L103" s="17" t="str">
        <f t="shared" si="10"/>
        <v/>
      </c>
      <c r="M103" s="17" t="str">
        <f t="shared" si="11"/>
        <v/>
      </c>
      <c r="N103" s="110" t="str">
        <f t="shared" si="15"/>
        <v/>
      </c>
      <c r="O103" s="110" t="str">
        <f t="shared" si="9"/>
        <v/>
      </c>
      <c r="P103" s="110" t="str">
        <f t="shared" si="12"/>
        <v/>
      </c>
      <c r="Q103" s="110" t="str">
        <f t="shared" si="13"/>
        <v/>
      </c>
      <c r="R103" s="176" t="str">
        <f t="shared" si="16"/>
        <v/>
      </c>
    </row>
    <row r="104" spans="1:18">
      <c r="A104" s="31"/>
      <c r="B104" s="105"/>
      <c r="C104" s="105"/>
      <c r="D104" s="105"/>
      <c r="E104" s="105"/>
      <c r="F104" s="196"/>
      <c r="G104" s="107"/>
      <c r="H104" s="96"/>
      <c r="I104" s="60"/>
      <c r="J104" s="17">
        <v>1.02E-7</v>
      </c>
      <c r="K104" s="17" t="str">
        <f t="shared" si="14"/>
        <v/>
      </c>
      <c r="L104" s="17" t="str">
        <f t="shared" si="10"/>
        <v/>
      </c>
      <c r="M104" s="17" t="str">
        <f t="shared" si="11"/>
        <v/>
      </c>
      <c r="N104" s="110" t="str">
        <f t="shared" si="15"/>
        <v/>
      </c>
      <c r="O104" s="110" t="str">
        <f t="shared" si="9"/>
        <v/>
      </c>
      <c r="P104" s="110" t="str">
        <f t="shared" si="12"/>
        <v/>
      </c>
      <c r="Q104" s="110" t="str">
        <f t="shared" si="13"/>
        <v/>
      </c>
      <c r="R104" s="176" t="str">
        <f t="shared" si="16"/>
        <v/>
      </c>
    </row>
    <row r="105" spans="1:18">
      <c r="A105" s="31"/>
      <c r="B105" s="105"/>
      <c r="C105" s="105"/>
      <c r="D105" s="105"/>
      <c r="E105" s="105"/>
      <c r="F105" s="196"/>
      <c r="G105" s="107"/>
      <c r="H105" s="96"/>
      <c r="I105" s="60"/>
      <c r="J105" s="17">
        <v>1.03E-7</v>
      </c>
      <c r="K105" s="17" t="str">
        <f t="shared" si="14"/>
        <v/>
      </c>
      <c r="L105" s="17" t="str">
        <f t="shared" si="10"/>
        <v/>
      </c>
      <c r="M105" s="17" t="str">
        <f t="shared" si="11"/>
        <v/>
      </c>
      <c r="N105" s="110" t="str">
        <f t="shared" si="15"/>
        <v/>
      </c>
      <c r="O105" s="110" t="str">
        <f t="shared" si="9"/>
        <v/>
      </c>
      <c r="P105" s="110" t="str">
        <f t="shared" si="12"/>
        <v/>
      </c>
      <c r="Q105" s="110" t="str">
        <f t="shared" si="13"/>
        <v/>
      </c>
      <c r="R105" s="176" t="str">
        <f t="shared" si="16"/>
        <v/>
      </c>
    </row>
    <row r="106" spans="1:18">
      <c r="A106" s="31"/>
      <c r="B106" s="105"/>
      <c r="C106" s="105"/>
      <c r="D106" s="105"/>
      <c r="E106" s="105"/>
      <c r="F106" s="196"/>
      <c r="G106" s="107"/>
      <c r="H106" s="96"/>
      <c r="I106" s="60"/>
      <c r="J106" s="17">
        <v>1.04E-7</v>
      </c>
      <c r="K106" s="17" t="str">
        <f t="shared" si="14"/>
        <v/>
      </c>
      <c r="L106" s="17" t="str">
        <f t="shared" si="10"/>
        <v/>
      </c>
      <c r="M106" s="17" t="str">
        <f t="shared" si="11"/>
        <v/>
      </c>
      <c r="N106" s="110" t="str">
        <f t="shared" si="15"/>
        <v/>
      </c>
      <c r="O106" s="110" t="str">
        <f t="shared" si="9"/>
        <v/>
      </c>
      <c r="P106" s="110" t="str">
        <f t="shared" si="12"/>
        <v/>
      </c>
      <c r="Q106" s="110" t="str">
        <f t="shared" si="13"/>
        <v/>
      </c>
      <c r="R106" s="176" t="str">
        <f t="shared" si="16"/>
        <v/>
      </c>
    </row>
    <row r="107" spans="1:18">
      <c r="A107" s="31"/>
      <c r="B107" s="105"/>
      <c r="C107" s="105"/>
      <c r="D107" s="105"/>
      <c r="E107" s="105"/>
      <c r="F107" s="196"/>
      <c r="G107" s="107"/>
      <c r="H107" s="96"/>
      <c r="I107" s="60"/>
      <c r="J107" s="17">
        <v>1.05E-7</v>
      </c>
      <c r="K107" s="17" t="str">
        <f t="shared" si="14"/>
        <v/>
      </c>
      <c r="L107" s="17" t="str">
        <f t="shared" si="10"/>
        <v/>
      </c>
      <c r="M107" s="17" t="str">
        <f t="shared" si="11"/>
        <v/>
      </c>
      <c r="N107" s="110" t="str">
        <f t="shared" si="15"/>
        <v/>
      </c>
      <c r="O107" s="110" t="str">
        <f t="shared" si="9"/>
        <v/>
      </c>
      <c r="P107" s="110" t="str">
        <f t="shared" si="12"/>
        <v/>
      </c>
      <c r="Q107" s="110" t="str">
        <f t="shared" si="13"/>
        <v/>
      </c>
      <c r="R107" s="176" t="str">
        <f t="shared" si="16"/>
        <v/>
      </c>
    </row>
    <row r="108" spans="1:18">
      <c r="A108" s="31"/>
      <c r="B108" s="105"/>
      <c r="C108" s="105"/>
      <c r="D108" s="105"/>
      <c r="E108" s="105"/>
      <c r="F108" s="196"/>
      <c r="G108" s="107"/>
      <c r="H108" s="96"/>
      <c r="I108" s="60"/>
      <c r="J108" s="17">
        <v>1.06E-7</v>
      </c>
      <c r="K108" s="17" t="str">
        <f t="shared" si="14"/>
        <v/>
      </c>
      <c r="L108" s="17" t="str">
        <f t="shared" si="10"/>
        <v/>
      </c>
      <c r="M108" s="17" t="str">
        <f t="shared" si="11"/>
        <v/>
      </c>
      <c r="N108" s="110" t="str">
        <f t="shared" si="15"/>
        <v/>
      </c>
      <c r="O108" s="110" t="str">
        <f t="shared" si="9"/>
        <v/>
      </c>
      <c r="P108" s="110" t="str">
        <f t="shared" si="12"/>
        <v/>
      </c>
      <c r="Q108" s="110" t="str">
        <f t="shared" si="13"/>
        <v/>
      </c>
      <c r="R108" s="176" t="str">
        <f t="shared" si="16"/>
        <v/>
      </c>
    </row>
    <row r="109" spans="1:18">
      <c r="A109" s="31"/>
      <c r="B109" s="105"/>
      <c r="C109" s="105"/>
      <c r="D109" s="105"/>
      <c r="E109" s="105"/>
      <c r="F109" s="196"/>
      <c r="G109" s="107"/>
      <c r="H109" s="96"/>
      <c r="I109" s="60"/>
      <c r="J109" s="17">
        <v>1.0700000000000001E-7</v>
      </c>
      <c r="K109" s="17" t="str">
        <f t="shared" si="14"/>
        <v/>
      </c>
      <c r="L109" s="17" t="str">
        <f t="shared" si="10"/>
        <v/>
      </c>
      <c r="M109" s="17" t="str">
        <f t="shared" si="11"/>
        <v/>
      </c>
      <c r="N109" s="110" t="str">
        <f t="shared" si="15"/>
        <v/>
      </c>
      <c r="O109" s="110" t="str">
        <f t="shared" si="9"/>
        <v/>
      </c>
      <c r="P109" s="110" t="str">
        <f t="shared" si="12"/>
        <v/>
      </c>
      <c r="Q109" s="110" t="str">
        <f t="shared" si="13"/>
        <v/>
      </c>
      <c r="R109" s="176" t="str">
        <f t="shared" si="16"/>
        <v/>
      </c>
    </row>
    <row r="110" spans="1:18">
      <c r="A110" s="31"/>
      <c r="B110" s="105"/>
      <c r="C110" s="105"/>
      <c r="D110" s="105"/>
      <c r="E110" s="105"/>
      <c r="F110" s="196"/>
      <c r="G110" s="107"/>
      <c r="H110" s="96"/>
      <c r="I110" s="60"/>
      <c r="J110" s="17">
        <v>1.08E-7</v>
      </c>
      <c r="K110" s="17" t="str">
        <f t="shared" si="14"/>
        <v/>
      </c>
      <c r="L110" s="17" t="str">
        <f t="shared" si="10"/>
        <v/>
      </c>
      <c r="M110" s="17" t="str">
        <f t="shared" si="11"/>
        <v/>
      </c>
      <c r="N110" s="110" t="str">
        <f t="shared" si="15"/>
        <v/>
      </c>
      <c r="O110" s="110" t="str">
        <f t="shared" si="9"/>
        <v/>
      </c>
      <c r="P110" s="110" t="str">
        <f t="shared" si="12"/>
        <v/>
      </c>
      <c r="Q110" s="110" t="str">
        <f t="shared" si="13"/>
        <v/>
      </c>
      <c r="R110" s="176" t="str">
        <f t="shared" si="16"/>
        <v/>
      </c>
    </row>
    <row r="111" spans="1:18">
      <c r="A111" s="31"/>
      <c r="B111" s="105"/>
      <c r="C111" s="105"/>
      <c r="D111" s="105"/>
      <c r="E111" s="105"/>
      <c r="F111" s="196"/>
      <c r="G111" s="107"/>
      <c r="H111" s="96"/>
      <c r="I111" s="60"/>
      <c r="J111" s="17">
        <v>1.09E-7</v>
      </c>
      <c r="K111" s="17" t="str">
        <f t="shared" si="14"/>
        <v/>
      </c>
      <c r="L111" s="17" t="str">
        <f t="shared" si="10"/>
        <v/>
      </c>
      <c r="M111" s="17" t="str">
        <f t="shared" si="11"/>
        <v/>
      </c>
      <c r="N111" s="110" t="str">
        <f t="shared" si="15"/>
        <v/>
      </c>
      <c r="O111" s="110" t="str">
        <f t="shared" si="9"/>
        <v/>
      </c>
      <c r="P111" s="110" t="str">
        <f t="shared" si="12"/>
        <v/>
      </c>
      <c r="Q111" s="110" t="str">
        <f t="shared" si="13"/>
        <v/>
      </c>
      <c r="R111" s="176" t="str">
        <f t="shared" si="16"/>
        <v/>
      </c>
    </row>
    <row r="112" spans="1:18">
      <c r="A112" s="31"/>
      <c r="B112" s="105"/>
      <c r="C112" s="105"/>
      <c r="D112" s="105"/>
      <c r="E112" s="105"/>
      <c r="F112" s="196"/>
      <c r="G112" s="107"/>
      <c r="H112" s="96"/>
      <c r="I112" s="60"/>
      <c r="J112" s="17">
        <v>1.1000000000000001E-7</v>
      </c>
      <c r="K112" s="17" t="str">
        <f t="shared" si="14"/>
        <v/>
      </c>
      <c r="L112" s="17" t="str">
        <f t="shared" si="10"/>
        <v/>
      </c>
      <c r="M112" s="17" t="str">
        <f t="shared" si="11"/>
        <v/>
      </c>
      <c r="N112" s="110" t="str">
        <f t="shared" si="15"/>
        <v/>
      </c>
      <c r="O112" s="110" t="str">
        <f t="shared" si="9"/>
        <v/>
      </c>
      <c r="P112" s="110" t="str">
        <f t="shared" si="12"/>
        <v/>
      </c>
      <c r="Q112" s="110" t="str">
        <f t="shared" si="13"/>
        <v/>
      </c>
      <c r="R112" s="176" t="str">
        <f t="shared" si="16"/>
        <v/>
      </c>
    </row>
    <row r="113" spans="1:18">
      <c r="A113" s="31"/>
      <c r="B113" s="105"/>
      <c r="C113" s="105"/>
      <c r="D113" s="105"/>
      <c r="E113" s="105"/>
      <c r="F113" s="196"/>
      <c r="G113" s="107"/>
      <c r="H113" s="96"/>
      <c r="I113" s="60"/>
      <c r="J113" s="17">
        <v>1.11E-7</v>
      </c>
      <c r="K113" s="17" t="str">
        <f t="shared" si="14"/>
        <v/>
      </c>
      <c r="L113" s="17" t="str">
        <f t="shared" si="10"/>
        <v/>
      </c>
      <c r="M113" s="17" t="str">
        <f t="shared" si="11"/>
        <v/>
      </c>
      <c r="N113" s="110" t="str">
        <f t="shared" si="15"/>
        <v/>
      </c>
      <c r="O113" s="110" t="str">
        <f t="shared" si="9"/>
        <v/>
      </c>
      <c r="P113" s="110" t="str">
        <f t="shared" si="12"/>
        <v/>
      </c>
      <c r="Q113" s="110" t="str">
        <f t="shared" si="13"/>
        <v/>
      </c>
      <c r="R113" s="176" t="str">
        <f t="shared" si="16"/>
        <v/>
      </c>
    </row>
    <row r="114" spans="1:18">
      <c r="A114" s="31"/>
      <c r="B114" s="105"/>
      <c r="C114" s="105"/>
      <c r="D114" s="105"/>
      <c r="E114" s="105"/>
      <c r="F114" s="196"/>
      <c r="G114" s="107"/>
      <c r="H114" s="96"/>
      <c r="I114" s="60"/>
      <c r="J114" s="17">
        <v>1.12E-7</v>
      </c>
      <c r="K114" s="17" t="str">
        <f t="shared" si="14"/>
        <v/>
      </c>
      <c r="L114" s="17" t="str">
        <f t="shared" si="10"/>
        <v/>
      </c>
      <c r="M114" s="17" t="str">
        <f t="shared" si="11"/>
        <v/>
      </c>
      <c r="N114" s="110" t="str">
        <f t="shared" si="15"/>
        <v/>
      </c>
      <c r="O114" s="110" t="str">
        <f t="shared" si="9"/>
        <v/>
      </c>
      <c r="P114" s="110" t="str">
        <f t="shared" si="12"/>
        <v/>
      </c>
      <c r="Q114" s="110" t="str">
        <f t="shared" si="13"/>
        <v/>
      </c>
      <c r="R114" s="176" t="str">
        <f t="shared" si="16"/>
        <v/>
      </c>
    </row>
    <row r="115" spans="1:18">
      <c r="A115" s="31"/>
      <c r="B115" s="105"/>
      <c r="C115" s="105"/>
      <c r="D115" s="105"/>
      <c r="E115" s="105"/>
      <c r="F115" s="196"/>
      <c r="G115" s="107"/>
      <c r="H115" s="96"/>
      <c r="I115" s="60"/>
      <c r="J115" s="17">
        <v>1.1300000000000001E-7</v>
      </c>
      <c r="K115" s="17" t="str">
        <f t="shared" si="14"/>
        <v/>
      </c>
      <c r="L115" s="17" t="str">
        <f t="shared" si="10"/>
        <v/>
      </c>
      <c r="M115" s="17" t="str">
        <f t="shared" si="11"/>
        <v/>
      </c>
      <c r="N115" s="110" t="str">
        <f t="shared" si="15"/>
        <v/>
      </c>
      <c r="O115" s="110" t="str">
        <f t="shared" si="9"/>
        <v/>
      </c>
      <c r="P115" s="110" t="str">
        <f t="shared" si="12"/>
        <v/>
      </c>
      <c r="Q115" s="110" t="str">
        <f t="shared" si="13"/>
        <v/>
      </c>
      <c r="R115" s="176" t="str">
        <f t="shared" si="16"/>
        <v/>
      </c>
    </row>
    <row r="116" spans="1:18">
      <c r="A116" s="31"/>
      <c r="B116" s="105"/>
      <c r="C116" s="105"/>
      <c r="D116" s="105"/>
      <c r="E116" s="105"/>
      <c r="F116" s="196"/>
      <c r="G116" s="107"/>
      <c r="H116" s="96"/>
      <c r="I116" s="60"/>
      <c r="J116" s="17">
        <v>1.14E-7</v>
      </c>
      <c r="K116" s="17" t="str">
        <f t="shared" si="14"/>
        <v/>
      </c>
      <c r="L116" s="17" t="str">
        <f t="shared" si="10"/>
        <v/>
      </c>
      <c r="M116" s="17" t="str">
        <f t="shared" si="11"/>
        <v/>
      </c>
      <c r="N116" s="110" t="str">
        <f t="shared" si="15"/>
        <v/>
      </c>
      <c r="O116" s="110" t="str">
        <f t="shared" si="9"/>
        <v/>
      </c>
      <c r="P116" s="110" t="str">
        <f t="shared" si="12"/>
        <v/>
      </c>
      <c r="Q116" s="110" t="str">
        <f t="shared" si="13"/>
        <v/>
      </c>
      <c r="R116" s="176" t="str">
        <f t="shared" si="16"/>
        <v/>
      </c>
    </row>
    <row r="117" spans="1:18">
      <c r="A117" s="31"/>
      <c r="B117" s="105"/>
      <c r="C117" s="105"/>
      <c r="D117" s="105"/>
      <c r="E117" s="105"/>
      <c r="F117" s="196"/>
      <c r="G117" s="107"/>
      <c r="H117" s="96"/>
      <c r="I117" s="60"/>
      <c r="J117" s="17">
        <v>1.15E-7</v>
      </c>
      <c r="K117" s="17" t="str">
        <f t="shared" si="14"/>
        <v/>
      </c>
      <c r="L117" s="17" t="str">
        <f t="shared" si="10"/>
        <v/>
      </c>
      <c r="M117" s="17" t="str">
        <f t="shared" si="11"/>
        <v/>
      </c>
      <c r="N117" s="110" t="str">
        <f t="shared" si="15"/>
        <v/>
      </c>
      <c r="O117" s="110" t="str">
        <f t="shared" si="9"/>
        <v/>
      </c>
      <c r="P117" s="110" t="str">
        <f t="shared" si="12"/>
        <v/>
      </c>
      <c r="Q117" s="110" t="str">
        <f t="shared" si="13"/>
        <v/>
      </c>
      <c r="R117" s="176" t="str">
        <f t="shared" si="16"/>
        <v/>
      </c>
    </row>
    <row r="118" spans="1:18">
      <c r="A118" s="31"/>
      <c r="B118" s="105"/>
      <c r="C118" s="105"/>
      <c r="D118" s="105"/>
      <c r="E118" s="105"/>
      <c r="F118" s="196"/>
      <c r="G118" s="107"/>
      <c r="H118" s="96"/>
      <c r="I118" s="60"/>
      <c r="J118" s="17">
        <v>1.1600000000000001E-7</v>
      </c>
      <c r="K118" s="17" t="str">
        <f t="shared" si="14"/>
        <v/>
      </c>
      <c r="L118" s="17" t="str">
        <f t="shared" si="10"/>
        <v/>
      </c>
      <c r="M118" s="17" t="str">
        <f t="shared" si="11"/>
        <v/>
      </c>
      <c r="N118" s="110" t="str">
        <f t="shared" si="15"/>
        <v/>
      </c>
      <c r="O118" s="110" t="str">
        <f t="shared" si="9"/>
        <v/>
      </c>
      <c r="P118" s="110" t="str">
        <f t="shared" si="12"/>
        <v/>
      </c>
      <c r="Q118" s="110" t="str">
        <f t="shared" si="13"/>
        <v/>
      </c>
      <c r="R118" s="176" t="str">
        <f t="shared" si="16"/>
        <v/>
      </c>
    </row>
    <row r="119" spans="1:18">
      <c r="A119" s="31"/>
      <c r="B119" s="105"/>
      <c r="C119" s="105"/>
      <c r="D119" s="105"/>
      <c r="E119" s="105"/>
      <c r="F119" s="196"/>
      <c r="G119" s="107"/>
      <c r="H119" s="96"/>
      <c r="I119" s="60"/>
      <c r="J119" s="17">
        <v>1.17E-7</v>
      </c>
      <c r="K119" s="17" t="str">
        <f t="shared" si="14"/>
        <v/>
      </c>
      <c r="L119" s="17" t="str">
        <f t="shared" si="10"/>
        <v/>
      </c>
      <c r="M119" s="17" t="str">
        <f t="shared" si="11"/>
        <v/>
      </c>
      <c r="N119" s="110" t="str">
        <f t="shared" si="15"/>
        <v/>
      </c>
      <c r="O119" s="110" t="str">
        <f t="shared" si="9"/>
        <v/>
      </c>
      <c r="P119" s="110" t="str">
        <f t="shared" si="12"/>
        <v/>
      </c>
      <c r="Q119" s="110" t="str">
        <f>IF((F119+$J119)&lt;1,"",F119+$J119)</f>
        <v/>
      </c>
      <c r="R119" s="176" t="str">
        <f t="shared" si="16"/>
        <v/>
      </c>
    </row>
    <row r="120" spans="1:18">
      <c r="A120" s="31"/>
      <c r="B120" s="105"/>
      <c r="C120" s="105"/>
      <c r="D120" s="105"/>
      <c r="E120" s="105"/>
      <c r="F120" s="196"/>
      <c r="G120" s="107"/>
      <c r="H120" s="96"/>
      <c r="I120" s="60"/>
      <c r="J120" s="17">
        <v>1.18E-7</v>
      </c>
      <c r="K120" s="17" t="str">
        <f t="shared" si="14"/>
        <v/>
      </c>
      <c r="L120" s="17" t="str">
        <f t="shared" si="10"/>
        <v/>
      </c>
      <c r="M120" s="17" t="str">
        <f t="shared" si="11"/>
        <v/>
      </c>
      <c r="N120" s="110" t="str">
        <f t="shared" si="15"/>
        <v/>
      </c>
      <c r="O120" s="110" t="str">
        <f t="shared" si="9"/>
        <v/>
      </c>
      <c r="P120" s="110" t="str">
        <f t="shared" si="12"/>
        <v/>
      </c>
      <c r="Q120" s="110" t="str">
        <f t="shared" si="13"/>
        <v/>
      </c>
      <c r="R120" s="176" t="str">
        <f t="shared" si="16"/>
        <v/>
      </c>
    </row>
    <row r="121" spans="1:18">
      <c r="A121" s="31"/>
      <c r="B121" s="105"/>
      <c r="C121" s="105"/>
      <c r="D121" s="105"/>
      <c r="E121" s="105"/>
      <c r="F121" s="196"/>
      <c r="G121" s="107"/>
      <c r="H121" s="96"/>
      <c r="I121" s="60"/>
      <c r="J121" s="17">
        <v>1.1899999999999999E-7</v>
      </c>
      <c r="K121" s="17" t="str">
        <f t="shared" si="14"/>
        <v/>
      </c>
      <c r="L121" s="17" t="str">
        <f t="shared" si="10"/>
        <v/>
      </c>
      <c r="M121" s="17" t="str">
        <f t="shared" si="11"/>
        <v/>
      </c>
      <c r="N121" s="110" t="str">
        <f t="shared" si="15"/>
        <v/>
      </c>
      <c r="O121" s="110" t="str">
        <f t="shared" si="9"/>
        <v/>
      </c>
      <c r="P121" s="110" t="str">
        <f t="shared" si="12"/>
        <v/>
      </c>
      <c r="Q121" s="110" t="str">
        <f t="shared" si="13"/>
        <v/>
      </c>
      <c r="R121" s="176" t="str">
        <f t="shared" si="16"/>
        <v/>
      </c>
    </row>
    <row r="122" spans="1:18">
      <c r="A122" s="31"/>
      <c r="B122" s="105"/>
      <c r="C122" s="105"/>
      <c r="D122" s="105"/>
      <c r="E122" s="105"/>
      <c r="F122" s="196"/>
      <c r="G122" s="107"/>
      <c r="H122" s="96"/>
      <c r="I122" s="60"/>
      <c r="J122" s="17">
        <v>1.1999999999999999E-7</v>
      </c>
      <c r="K122" s="17" t="str">
        <f t="shared" si="14"/>
        <v/>
      </c>
      <c r="L122" s="17" t="str">
        <f t="shared" si="10"/>
        <v/>
      </c>
      <c r="M122" s="17" t="str">
        <f t="shared" si="11"/>
        <v/>
      </c>
      <c r="N122" s="110" t="str">
        <f t="shared" si="15"/>
        <v/>
      </c>
      <c r="O122" s="110" t="str">
        <f t="shared" si="9"/>
        <v/>
      </c>
      <c r="P122" s="110" t="str">
        <f t="shared" si="12"/>
        <v/>
      </c>
      <c r="Q122" s="110" t="str">
        <f t="shared" si="13"/>
        <v/>
      </c>
      <c r="R122" s="176" t="str">
        <f t="shared" si="16"/>
        <v/>
      </c>
    </row>
    <row r="123" spans="1:18">
      <c r="A123" s="31"/>
      <c r="B123" s="105"/>
      <c r="C123" s="105"/>
      <c r="D123" s="105"/>
      <c r="E123" s="105"/>
      <c r="F123" s="196"/>
      <c r="G123" s="107"/>
      <c r="H123" s="96"/>
      <c r="I123" s="60"/>
      <c r="J123" s="17">
        <v>1.2100000000000001E-7</v>
      </c>
      <c r="K123" s="17" t="str">
        <f t="shared" si="14"/>
        <v/>
      </c>
      <c r="L123" s="17" t="str">
        <f t="shared" si="10"/>
        <v/>
      </c>
      <c r="M123" s="17" t="str">
        <f t="shared" si="11"/>
        <v/>
      </c>
      <c r="N123" s="110" t="str">
        <f t="shared" si="15"/>
        <v/>
      </c>
      <c r="O123" s="110" t="str">
        <f t="shared" si="9"/>
        <v/>
      </c>
      <c r="P123" s="110" t="str">
        <f t="shared" si="12"/>
        <v/>
      </c>
      <c r="Q123" s="110" t="str">
        <f t="shared" si="13"/>
        <v/>
      </c>
      <c r="R123" s="176" t="str">
        <f t="shared" si="16"/>
        <v/>
      </c>
    </row>
    <row r="124" spans="1:18">
      <c r="A124" s="31"/>
      <c r="B124" s="105"/>
      <c r="C124" s="105"/>
      <c r="D124" s="105"/>
      <c r="E124" s="105"/>
      <c r="F124" s="196"/>
      <c r="G124" s="107"/>
      <c r="H124" s="96"/>
      <c r="I124" s="60"/>
      <c r="J124" s="17">
        <v>1.2200000000000001E-7</v>
      </c>
      <c r="K124" s="17" t="str">
        <f t="shared" si="14"/>
        <v/>
      </c>
      <c r="L124" s="17" t="str">
        <f t="shared" si="10"/>
        <v/>
      </c>
      <c r="M124" s="17" t="str">
        <f t="shared" si="11"/>
        <v/>
      </c>
      <c r="N124" s="110" t="str">
        <f t="shared" si="15"/>
        <v/>
      </c>
      <c r="O124" s="110" t="str">
        <f t="shared" si="9"/>
        <v/>
      </c>
      <c r="P124" s="110" t="str">
        <f t="shared" si="12"/>
        <v/>
      </c>
      <c r="Q124" s="110" t="str">
        <f t="shared" si="13"/>
        <v/>
      </c>
      <c r="R124" s="176" t="str">
        <f t="shared" si="16"/>
        <v/>
      </c>
    </row>
    <row r="125" spans="1:18">
      <c r="A125" s="31"/>
      <c r="B125" s="105"/>
      <c r="C125" s="105"/>
      <c r="D125" s="105"/>
      <c r="E125" s="105"/>
      <c r="F125" s="196"/>
      <c r="G125" s="107"/>
      <c r="H125" s="96"/>
      <c r="I125" s="60"/>
      <c r="J125" s="17">
        <v>1.23E-7</v>
      </c>
      <c r="K125" s="17" t="str">
        <f t="shared" si="14"/>
        <v/>
      </c>
      <c r="L125" s="17" t="str">
        <f t="shared" si="10"/>
        <v/>
      </c>
      <c r="M125" s="17" t="str">
        <f t="shared" si="11"/>
        <v/>
      </c>
      <c r="N125" s="110" t="str">
        <f t="shared" si="15"/>
        <v/>
      </c>
      <c r="O125" s="110" t="str">
        <f t="shared" si="9"/>
        <v/>
      </c>
      <c r="P125" s="110" t="str">
        <f t="shared" si="12"/>
        <v/>
      </c>
      <c r="Q125" s="110" t="str">
        <f t="shared" si="13"/>
        <v/>
      </c>
      <c r="R125" s="176" t="str">
        <f t="shared" si="16"/>
        <v/>
      </c>
    </row>
    <row r="126" spans="1:18">
      <c r="A126" s="31"/>
      <c r="B126" s="105"/>
      <c r="C126" s="105"/>
      <c r="D126" s="105"/>
      <c r="E126" s="105"/>
      <c r="F126" s="196"/>
      <c r="G126" s="107"/>
      <c r="H126" s="96"/>
      <c r="I126" s="60"/>
      <c r="J126" s="17">
        <v>1.24E-7</v>
      </c>
      <c r="K126" s="17" t="str">
        <f t="shared" si="14"/>
        <v/>
      </c>
      <c r="L126" s="17" t="str">
        <f t="shared" si="10"/>
        <v/>
      </c>
      <c r="M126" s="17" t="str">
        <f t="shared" si="11"/>
        <v/>
      </c>
      <c r="N126" s="110" t="str">
        <f t="shared" si="15"/>
        <v/>
      </c>
      <c r="O126" s="110" t="str">
        <f t="shared" si="9"/>
        <v/>
      </c>
      <c r="P126" s="110" t="str">
        <f t="shared" si="12"/>
        <v/>
      </c>
      <c r="Q126" s="110" t="str">
        <f t="shared" si="13"/>
        <v/>
      </c>
      <c r="R126" s="176" t="str">
        <f t="shared" si="16"/>
        <v/>
      </c>
    </row>
    <row r="127" spans="1:18">
      <c r="A127" s="31"/>
      <c r="B127" s="105"/>
      <c r="C127" s="105"/>
      <c r="D127" s="105"/>
      <c r="E127" s="105"/>
      <c r="F127" s="196"/>
      <c r="G127" s="107"/>
      <c r="H127" s="96"/>
      <c r="I127" s="60"/>
      <c r="J127" s="17">
        <v>1.2499999999999999E-7</v>
      </c>
      <c r="K127" s="17" t="str">
        <f t="shared" si="14"/>
        <v/>
      </c>
      <c r="L127" s="17" t="str">
        <f t="shared" si="10"/>
        <v/>
      </c>
      <c r="M127" s="17" t="str">
        <f t="shared" si="11"/>
        <v/>
      </c>
      <c r="N127" s="110" t="str">
        <f t="shared" si="15"/>
        <v/>
      </c>
      <c r="O127" s="110" t="str">
        <f t="shared" si="9"/>
        <v/>
      </c>
      <c r="P127" s="110" t="str">
        <f t="shared" si="12"/>
        <v/>
      </c>
      <c r="Q127" s="110" t="str">
        <f t="shared" si="13"/>
        <v/>
      </c>
      <c r="R127" s="176" t="str">
        <f t="shared" si="16"/>
        <v/>
      </c>
    </row>
    <row r="128" spans="1:18">
      <c r="A128" s="31"/>
      <c r="B128" s="105"/>
      <c r="C128" s="105"/>
      <c r="D128" s="105"/>
      <c r="E128" s="105"/>
      <c r="F128" s="196"/>
      <c r="G128" s="107"/>
      <c r="H128" s="96"/>
      <c r="I128" s="60"/>
      <c r="J128" s="17">
        <v>1.2599999999999999E-7</v>
      </c>
      <c r="K128" s="17" t="str">
        <f t="shared" si="14"/>
        <v/>
      </c>
      <c r="L128" s="17" t="str">
        <f t="shared" si="10"/>
        <v/>
      </c>
      <c r="M128" s="17" t="str">
        <f t="shared" si="11"/>
        <v/>
      </c>
      <c r="N128" s="110" t="str">
        <f t="shared" si="15"/>
        <v/>
      </c>
      <c r="O128" s="110" t="str">
        <f t="shared" si="9"/>
        <v/>
      </c>
      <c r="P128" s="110" t="str">
        <f t="shared" si="12"/>
        <v/>
      </c>
      <c r="Q128" s="110" t="str">
        <f t="shared" si="13"/>
        <v/>
      </c>
      <c r="R128" s="176" t="str">
        <f t="shared" si="16"/>
        <v/>
      </c>
    </row>
    <row r="129" spans="1:18">
      <c r="A129" s="31"/>
      <c r="B129" s="105"/>
      <c r="C129" s="105"/>
      <c r="D129" s="105"/>
      <c r="E129" s="105"/>
      <c r="F129" s="196"/>
      <c r="G129" s="107"/>
      <c r="H129" s="96"/>
      <c r="I129" s="60"/>
      <c r="J129" s="17">
        <v>1.2700000000000001E-7</v>
      </c>
      <c r="K129" s="17" t="str">
        <f t="shared" si="14"/>
        <v/>
      </c>
      <c r="L129" s="17" t="str">
        <f t="shared" si="10"/>
        <v/>
      </c>
      <c r="M129" s="17" t="str">
        <f t="shared" si="11"/>
        <v/>
      </c>
      <c r="N129" s="110" t="str">
        <f t="shared" si="15"/>
        <v/>
      </c>
      <c r="O129" s="110" t="str">
        <f t="shared" si="9"/>
        <v/>
      </c>
      <c r="P129" s="110" t="str">
        <f t="shared" si="12"/>
        <v/>
      </c>
      <c r="Q129" s="110" t="str">
        <f t="shared" si="13"/>
        <v/>
      </c>
      <c r="R129" s="176" t="str">
        <f t="shared" si="16"/>
        <v/>
      </c>
    </row>
    <row r="130" spans="1:18">
      <c r="A130" s="31"/>
      <c r="B130" s="105"/>
      <c r="C130" s="105"/>
      <c r="D130" s="105"/>
      <c r="E130" s="105"/>
      <c r="F130" s="196"/>
      <c r="G130" s="107"/>
      <c r="H130" s="96"/>
      <c r="I130" s="60"/>
      <c r="J130" s="17">
        <v>1.2800000000000001E-7</v>
      </c>
      <c r="K130" s="17" t="str">
        <f t="shared" si="14"/>
        <v/>
      </c>
      <c r="L130" s="17" t="str">
        <f t="shared" si="10"/>
        <v/>
      </c>
      <c r="M130" s="17" t="str">
        <f t="shared" si="11"/>
        <v/>
      </c>
      <c r="N130" s="110" t="str">
        <f t="shared" si="15"/>
        <v/>
      </c>
      <c r="O130" s="110" t="str">
        <f t="shared" si="9"/>
        <v/>
      </c>
      <c r="P130" s="110" t="str">
        <f t="shared" si="12"/>
        <v/>
      </c>
      <c r="Q130" s="110" t="str">
        <f t="shared" si="13"/>
        <v/>
      </c>
      <c r="R130" s="176" t="str">
        <f t="shared" si="16"/>
        <v/>
      </c>
    </row>
    <row r="131" spans="1:18">
      <c r="A131" s="31"/>
      <c r="B131" s="105"/>
      <c r="C131" s="105"/>
      <c r="D131" s="105"/>
      <c r="E131" s="105"/>
      <c r="F131" s="196"/>
      <c r="G131" s="107"/>
      <c r="H131" s="96"/>
      <c r="I131" s="60"/>
      <c r="J131" s="17">
        <v>1.29E-7</v>
      </c>
      <c r="K131" s="17" t="str">
        <f t="shared" si="14"/>
        <v/>
      </c>
      <c r="L131" s="17" t="str">
        <f t="shared" si="10"/>
        <v/>
      </c>
      <c r="M131" s="17" t="str">
        <f t="shared" si="11"/>
        <v/>
      </c>
      <c r="N131" s="110" t="str">
        <f t="shared" si="15"/>
        <v/>
      </c>
      <c r="O131" s="110" t="str">
        <f t="shared" ref="O131:O194" si="17">IF((A131+$J131)&lt;1,"",A131+$J131)</f>
        <v/>
      </c>
      <c r="P131" s="110" t="str">
        <f t="shared" si="12"/>
        <v/>
      </c>
      <c r="Q131" s="110" t="str">
        <f t="shared" si="13"/>
        <v/>
      </c>
      <c r="R131" s="176" t="str">
        <f t="shared" si="16"/>
        <v/>
      </c>
    </row>
    <row r="132" spans="1:18">
      <c r="A132" s="31"/>
      <c r="B132" s="105"/>
      <c r="C132" s="105"/>
      <c r="D132" s="105"/>
      <c r="E132" s="105"/>
      <c r="F132" s="196"/>
      <c r="G132" s="107"/>
      <c r="H132" s="96"/>
      <c r="I132" s="60"/>
      <c r="J132" s="17">
        <v>1.3E-7</v>
      </c>
      <c r="K132" s="17" t="str">
        <f t="shared" si="14"/>
        <v/>
      </c>
      <c r="L132" s="17" t="str">
        <f t="shared" ref="L132:L195" si="18">IF(E132="co",1000+J132,IF(E132="yco",2000+J132,IF((E132+$J132)&lt;1,"",E132+$J132)))</f>
        <v/>
      </c>
      <c r="M132" s="17" t="str">
        <f t="shared" ref="M132:M195" si="19">IF((G132+$J132)&lt;1,"",G132+$J132)</f>
        <v/>
      </c>
      <c r="N132" s="110" t="str">
        <f t="shared" si="15"/>
        <v/>
      </c>
      <c r="O132" s="110" t="str">
        <f t="shared" si="17"/>
        <v/>
      </c>
      <c r="P132" s="110" t="str">
        <f t="shared" ref="P132:P195" si="20">IF((D132+$J132)&lt;1,"",D132+$J132)</f>
        <v/>
      </c>
      <c r="Q132" s="110" t="str">
        <f t="shared" ref="Q132:Q195" si="21">IF((F132+$J132)&lt;1,"",F132+$J132)</f>
        <v/>
      </c>
      <c r="R132" s="176" t="str">
        <f t="shared" si="16"/>
        <v/>
      </c>
    </row>
    <row r="133" spans="1:18">
      <c r="A133" s="31"/>
      <c r="B133" s="105"/>
      <c r="C133" s="105"/>
      <c r="D133" s="105"/>
      <c r="E133" s="105"/>
      <c r="F133" s="196"/>
      <c r="G133" s="107"/>
      <c r="H133" s="96"/>
      <c r="I133" s="60"/>
      <c r="J133" s="17">
        <v>1.31E-7</v>
      </c>
      <c r="K133" s="17" t="str">
        <f t="shared" ref="K133:K196" si="22">IF(C133="yco",1000+J133,IF((C133+$J133)&lt;1,"",C133+$J133))</f>
        <v/>
      </c>
      <c r="L133" s="17" t="str">
        <f t="shared" si="18"/>
        <v/>
      </c>
      <c r="M133" s="17" t="str">
        <f t="shared" si="19"/>
        <v/>
      </c>
      <c r="N133" s="110" t="str">
        <f t="shared" ref="N133:N196" si="23">IF(B133="oco",1000+J133,IF((B133+$J133)&lt;1,"",B133+$J133))</f>
        <v/>
      </c>
      <c r="O133" s="110" t="str">
        <f t="shared" si="17"/>
        <v/>
      </c>
      <c r="P133" s="110" t="str">
        <f t="shared" si="20"/>
        <v/>
      </c>
      <c r="Q133" s="110" t="str">
        <f t="shared" si="21"/>
        <v/>
      </c>
      <c r="R133" s="176" t="str">
        <f t="shared" si="16"/>
        <v/>
      </c>
    </row>
    <row r="134" spans="1:18">
      <c r="A134" s="31"/>
      <c r="B134" s="105"/>
      <c r="C134" s="105"/>
      <c r="D134" s="105"/>
      <c r="E134" s="105"/>
      <c r="F134" s="196"/>
      <c r="G134" s="107"/>
      <c r="H134" s="96"/>
      <c r="I134" s="60"/>
      <c r="J134" s="17">
        <v>1.3199999999999999E-7</v>
      </c>
      <c r="K134" s="17" t="str">
        <f t="shared" si="22"/>
        <v/>
      </c>
      <c r="L134" s="17" t="str">
        <f t="shared" si="18"/>
        <v/>
      </c>
      <c r="M134" s="17" t="str">
        <f t="shared" si="19"/>
        <v/>
      </c>
      <c r="N134" s="110" t="str">
        <f t="shared" si="23"/>
        <v/>
      </c>
      <c r="O134" s="110" t="str">
        <f t="shared" si="17"/>
        <v/>
      </c>
      <c r="P134" s="110" t="str">
        <f t="shared" si="20"/>
        <v/>
      </c>
      <c r="Q134" s="110" t="str">
        <f t="shared" si="21"/>
        <v/>
      </c>
      <c r="R134" s="176" t="str">
        <f t="shared" si="16"/>
        <v/>
      </c>
    </row>
    <row r="135" spans="1:18">
      <c r="A135" s="31"/>
      <c r="B135" s="105"/>
      <c r="C135" s="105"/>
      <c r="D135" s="105"/>
      <c r="E135" s="105"/>
      <c r="F135" s="196"/>
      <c r="G135" s="107"/>
      <c r="H135" s="96"/>
      <c r="I135" s="60"/>
      <c r="J135" s="17">
        <v>1.3300000000000001E-7</v>
      </c>
      <c r="K135" s="17" t="str">
        <f t="shared" si="22"/>
        <v/>
      </c>
      <c r="L135" s="17" t="str">
        <f t="shared" si="18"/>
        <v/>
      </c>
      <c r="M135" s="17" t="str">
        <f t="shared" si="19"/>
        <v/>
      </c>
      <c r="N135" s="110" t="str">
        <f t="shared" si="23"/>
        <v/>
      </c>
      <c r="O135" s="110" t="str">
        <f t="shared" si="17"/>
        <v/>
      </c>
      <c r="P135" s="110" t="str">
        <f t="shared" si="20"/>
        <v/>
      </c>
      <c r="Q135" s="110" t="str">
        <f t="shared" si="21"/>
        <v/>
      </c>
      <c r="R135" s="176" t="str">
        <f t="shared" si="16"/>
        <v/>
      </c>
    </row>
    <row r="136" spans="1:18">
      <c r="A136" s="31"/>
      <c r="B136" s="105"/>
      <c r="C136" s="105"/>
      <c r="D136" s="105"/>
      <c r="E136" s="105"/>
      <c r="F136" s="196"/>
      <c r="G136" s="107"/>
      <c r="H136" s="96"/>
      <c r="I136" s="60"/>
      <c r="J136" s="17">
        <v>1.3400000000000001E-7</v>
      </c>
      <c r="K136" s="17" t="str">
        <f t="shared" si="22"/>
        <v/>
      </c>
      <c r="L136" s="17" t="str">
        <f t="shared" si="18"/>
        <v/>
      </c>
      <c r="M136" s="17" t="str">
        <f t="shared" si="19"/>
        <v/>
      </c>
      <c r="N136" s="110" t="str">
        <f t="shared" si="23"/>
        <v/>
      </c>
      <c r="O136" s="110" t="str">
        <f t="shared" si="17"/>
        <v/>
      </c>
      <c r="P136" s="110" t="str">
        <f t="shared" si="20"/>
        <v/>
      </c>
      <c r="Q136" s="110" t="str">
        <f t="shared" si="21"/>
        <v/>
      </c>
      <c r="R136" s="176" t="str">
        <f t="shared" ref="R136:R199" si="24">IF(OR(B136="oco",B136="",AND(B136&gt;0,B136&lt;5000)),IF(OR(C136="yco",C136="",AND(C136&gt;0,C136&lt;5000)),IF(OR(E136="co",E136="yco",E136="",AND(E136&gt;0,E136&lt;5000)),IF(OR(G136="",AND(G136&gt;0,G136&lt;5000)),"","Check Pole entry"),"Check 2nd Open entry"),"Check 1st Open entry"),"Check Youth entry")</f>
        <v/>
      </c>
    </row>
    <row r="137" spans="1:18">
      <c r="A137" s="31"/>
      <c r="B137" s="105"/>
      <c r="C137" s="105"/>
      <c r="D137" s="105"/>
      <c r="E137" s="105"/>
      <c r="F137" s="196"/>
      <c r="G137" s="107"/>
      <c r="H137" s="96"/>
      <c r="I137" s="60"/>
      <c r="J137" s="17">
        <v>1.35E-7</v>
      </c>
      <c r="K137" s="17" t="str">
        <f t="shared" si="22"/>
        <v/>
      </c>
      <c r="L137" s="17" t="str">
        <f t="shared" si="18"/>
        <v/>
      </c>
      <c r="M137" s="17" t="str">
        <f t="shared" si="19"/>
        <v/>
      </c>
      <c r="N137" s="110" t="str">
        <f t="shared" si="23"/>
        <v/>
      </c>
      <c r="O137" s="110" t="str">
        <f t="shared" si="17"/>
        <v/>
      </c>
      <c r="P137" s="110" t="str">
        <f t="shared" si="20"/>
        <v/>
      </c>
      <c r="Q137" s="110" t="str">
        <f t="shared" si="21"/>
        <v/>
      </c>
      <c r="R137" s="176" t="str">
        <f t="shared" si="24"/>
        <v/>
      </c>
    </row>
    <row r="138" spans="1:18">
      <c r="A138" s="31"/>
      <c r="B138" s="105"/>
      <c r="C138" s="105"/>
      <c r="D138" s="105"/>
      <c r="E138" s="105"/>
      <c r="F138" s="196"/>
      <c r="G138" s="107"/>
      <c r="H138" s="96"/>
      <c r="I138" s="60"/>
      <c r="J138" s="17">
        <v>1.36E-7</v>
      </c>
      <c r="K138" s="17" t="str">
        <f t="shared" si="22"/>
        <v/>
      </c>
      <c r="L138" s="17" t="str">
        <f t="shared" si="18"/>
        <v/>
      </c>
      <c r="M138" s="17" t="str">
        <f t="shared" si="19"/>
        <v/>
      </c>
      <c r="N138" s="110" t="str">
        <f t="shared" si="23"/>
        <v/>
      </c>
      <c r="O138" s="110" t="str">
        <f t="shared" si="17"/>
        <v/>
      </c>
      <c r="P138" s="110" t="str">
        <f t="shared" si="20"/>
        <v/>
      </c>
      <c r="Q138" s="110" t="str">
        <f t="shared" si="21"/>
        <v/>
      </c>
      <c r="R138" s="176" t="str">
        <f t="shared" si="24"/>
        <v/>
      </c>
    </row>
    <row r="139" spans="1:18">
      <c r="A139" s="31"/>
      <c r="B139" s="105"/>
      <c r="C139" s="105"/>
      <c r="D139" s="105"/>
      <c r="E139" s="105"/>
      <c r="F139" s="196"/>
      <c r="G139" s="107"/>
      <c r="H139" s="96"/>
      <c r="I139" s="60"/>
      <c r="J139" s="17">
        <v>1.37E-7</v>
      </c>
      <c r="K139" s="17" t="str">
        <f t="shared" si="22"/>
        <v/>
      </c>
      <c r="L139" s="17" t="str">
        <f t="shared" si="18"/>
        <v/>
      </c>
      <c r="M139" s="17" t="str">
        <f t="shared" si="19"/>
        <v/>
      </c>
      <c r="N139" s="110" t="str">
        <f t="shared" si="23"/>
        <v/>
      </c>
      <c r="O139" s="110" t="str">
        <f t="shared" si="17"/>
        <v/>
      </c>
      <c r="P139" s="110" t="str">
        <f t="shared" si="20"/>
        <v/>
      </c>
      <c r="Q139" s="110" t="str">
        <f t="shared" si="21"/>
        <v/>
      </c>
      <c r="R139" s="176" t="str">
        <f t="shared" si="24"/>
        <v/>
      </c>
    </row>
    <row r="140" spans="1:18">
      <c r="A140" s="31"/>
      <c r="B140" s="105"/>
      <c r="C140" s="105"/>
      <c r="D140" s="105"/>
      <c r="E140" s="105"/>
      <c r="F140" s="196"/>
      <c r="G140" s="107"/>
      <c r="H140" s="96"/>
      <c r="I140" s="60"/>
      <c r="J140" s="17">
        <v>1.3799999999999999E-7</v>
      </c>
      <c r="K140" s="17" t="str">
        <f t="shared" si="22"/>
        <v/>
      </c>
      <c r="L140" s="17" t="str">
        <f t="shared" si="18"/>
        <v/>
      </c>
      <c r="M140" s="17" t="str">
        <f t="shared" si="19"/>
        <v/>
      </c>
      <c r="N140" s="110" t="str">
        <f t="shared" si="23"/>
        <v/>
      </c>
      <c r="O140" s="110" t="str">
        <f t="shared" si="17"/>
        <v/>
      </c>
      <c r="P140" s="110" t="str">
        <f t="shared" si="20"/>
        <v/>
      </c>
      <c r="Q140" s="110" t="str">
        <f t="shared" si="21"/>
        <v/>
      </c>
      <c r="R140" s="176" t="str">
        <f t="shared" si="24"/>
        <v/>
      </c>
    </row>
    <row r="141" spans="1:18">
      <c r="A141" s="31"/>
      <c r="B141" s="105"/>
      <c r="C141" s="105"/>
      <c r="D141" s="105"/>
      <c r="E141" s="105"/>
      <c r="F141" s="196"/>
      <c r="G141" s="107"/>
      <c r="H141" s="96"/>
      <c r="I141" s="60"/>
      <c r="J141" s="17">
        <v>1.3899999999999999E-7</v>
      </c>
      <c r="K141" s="17" t="str">
        <f t="shared" si="22"/>
        <v/>
      </c>
      <c r="L141" s="17" t="str">
        <f t="shared" si="18"/>
        <v/>
      </c>
      <c r="M141" s="17" t="str">
        <f t="shared" si="19"/>
        <v/>
      </c>
      <c r="N141" s="110" t="str">
        <f t="shared" si="23"/>
        <v/>
      </c>
      <c r="O141" s="110" t="str">
        <f t="shared" si="17"/>
        <v/>
      </c>
      <c r="P141" s="110" t="str">
        <f t="shared" si="20"/>
        <v/>
      </c>
      <c r="Q141" s="110" t="str">
        <f t="shared" si="21"/>
        <v/>
      </c>
      <c r="R141" s="176" t="str">
        <f t="shared" si="24"/>
        <v/>
      </c>
    </row>
    <row r="142" spans="1:18">
      <c r="A142" s="31"/>
      <c r="B142" s="105"/>
      <c r="C142" s="105"/>
      <c r="D142" s="105"/>
      <c r="E142" s="105"/>
      <c r="F142" s="196"/>
      <c r="G142" s="107"/>
      <c r="H142" s="96"/>
      <c r="I142" s="60"/>
      <c r="J142" s="17">
        <v>1.4000000000000001E-7</v>
      </c>
      <c r="K142" s="17" t="str">
        <f t="shared" si="22"/>
        <v/>
      </c>
      <c r="L142" s="17" t="str">
        <f t="shared" si="18"/>
        <v/>
      </c>
      <c r="M142" s="17" t="str">
        <f t="shared" si="19"/>
        <v/>
      </c>
      <c r="N142" s="110" t="str">
        <f t="shared" si="23"/>
        <v/>
      </c>
      <c r="O142" s="110" t="str">
        <f t="shared" si="17"/>
        <v/>
      </c>
      <c r="P142" s="110" t="str">
        <f t="shared" si="20"/>
        <v/>
      </c>
      <c r="Q142" s="110" t="str">
        <f t="shared" si="21"/>
        <v/>
      </c>
      <c r="R142" s="176" t="str">
        <f t="shared" si="24"/>
        <v/>
      </c>
    </row>
    <row r="143" spans="1:18">
      <c r="A143" s="31"/>
      <c r="B143" s="105"/>
      <c r="C143" s="105"/>
      <c r="D143" s="105"/>
      <c r="E143" s="105"/>
      <c r="F143" s="196"/>
      <c r="G143" s="107"/>
      <c r="H143" s="96"/>
      <c r="I143" s="60"/>
      <c r="J143" s="17">
        <v>1.4100000000000001E-7</v>
      </c>
      <c r="K143" s="17" t="str">
        <f t="shared" si="22"/>
        <v/>
      </c>
      <c r="L143" s="17" t="str">
        <f t="shared" si="18"/>
        <v/>
      </c>
      <c r="M143" s="17" t="str">
        <f t="shared" si="19"/>
        <v/>
      </c>
      <c r="N143" s="110" t="str">
        <f t="shared" si="23"/>
        <v/>
      </c>
      <c r="O143" s="110" t="str">
        <f t="shared" si="17"/>
        <v/>
      </c>
      <c r="P143" s="110" t="str">
        <f t="shared" si="20"/>
        <v/>
      </c>
      <c r="Q143" s="110" t="str">
        <f t="shared" si="21"/>
        <v/>
      </c>
      <c r="R143" s="176" t="str">
        <f t="shared" si="24"/>
        <v/>
      </c>
    </row>
    <row r="144" spans="1:18">
      <c r="A144" s="31"/>
      <c r="B144" s="105"/>
      <c r="C144" s="105"/>
      <c r="D144" s="105"/>
      <c r="E144" s="105"/>
      <c r="F144" s="196"/>
      <c r="G144" s="107"/>
      <c r="H144" s="96"/>
      <c r="I144" s="60"/>
      <c r="J144" s="17">
        <v>1.42E-7</v>
      </c>
      <c r="K144" s="17" t="str">
        <f t="shared" si="22"/>
        <v/>
      </c>
      <c r="L144" s="17" t="str">
        <f t="shared" si="18"/>
        <v/>
      </c>
      <c r="M144" s="17" t="str">
        <f t="shared" si="19"/>
        <v/>
      </c>
      <c r="N144" s="110" t="str">
        <f t="shared" si="23"/>
        <v/>
      </c>
      <c r="O144" s="110" t="str">
        <f t="shared" si="17"/>
        <v/>
      </c>
      <c r="P144" s="110" t="str">
        <f t="shared" si="20"/>
        <v/>
      </c>
      <c r="Q144" s="110" t="str">
        <f t="shared" si="21"/>
        <v/>
      </c>
      <c r="R144" s="176" t="str">
        <f t="shared" si="24"/>
        <v/>
      </c>
    </row>
    <row r="145" spans="1:18">
      <c r="A145" s="31"/>
      <c r="B145" s="105"/>
      <c r="C145" s="105"/>
      <c r="D145" s="105"/>
      <c r="E145" s="105"/>
      <c r="F145" s="196"/>
      <c r="G145" s="107"/>
      <c r="H145" s="96"/>
      <c r="I145" s="60"/>
      <c r="J145" s="17">
        <v>1.43E-7</v>
      </c>
      <c r="K145" s="17" t="str">
        <f t="shared" si="22"/>
        <v/>
      </c>
      <c r="L145" s="17" t="str">
        <f t="shared" si="18"/>
        <v/>
      </c>
      <c r="M145" s="17" t="str">
        <f t="shared" si="19"/>
        <v/>
      </c>
      <c r="N145" s="110" t="str">
        <f t="shared" si="23"/>
        <v/>
      </c>
      <c r="O145" s="110" t="str">
        <f t="shared" si="17"/>
        <v/>
      </c>
      <c r="P145" s="110" t="str">
        <f t="shared" si="20"/>
        <v/>
      </c>
      <c r="Q145" s="110" t="str">
        <f t="shared" si="21"/>
        <v/>
      </c>
      <c r="R145" s="176" t="str">
        <f t="shared" si="24"/>
        <v/>
      </c>
    </row>
    <row r="146" spans="1:18">
      <c r="A146" s="31"/>
      <c r="B146" s="105"/>
      <c r="C146" s="105"/>
      <c r="D146" s="105"/>
      <c r="E146" s="105"/>
      <c r="F146" s="196"/>
      <c r="G146" s="107"/>
      <c r="H146" s="96"/>
      <c r="I146" s="60"/>
      <c r="J146" s="17">
        <v>1.4399999999999999E-7</v>
      </c>
      <c r="K146" s="17" t="str">
        <f t="shared" si="22"/>
        <v/>
      </c>
      <c r="L146" s="17" t="str">
        <f t="shared" si="18"/>
        <v/>
      </c>
      <c r="M146" s="17" t="str">
        <f t="shared" si="19"/>
        <v/>
      </c>
      <c r="N146" s="110" t="str">
        <f t="shared" si="23"/>
        <v/>
      </c>
      <c r="O146" s="110" t="str">
        <f t="shared" si="17"/>
        <v/>
      </c>
      <c r="P146" s="110" t="str">
        <f t="shared" si="20"/>
        <v/>
      </c>
      <c r="Q146" s="110" t="str">
        <f t="shared" si="21"/>
        <v/>
      </c>
      <c r="R146" s="176" t="str">
        <f t="shared" si="24"/>
        <v/>
      </c>
    </row>
    <row r="147" spans="1:18">
      <c r="A147" s="31"/>
      <c r="B147" s="105"/>
      <c r="C147" s="105"/>
      <c r="D147" s="105"/>
      <c r="E147" s="105"/>
      <c r="F147" s="196"/>
      <c r="G147" s="107"/>
      <c r="H147" s="96"/>
      <c r="I147" s="60"/>
      <c r="J147" s="17">
        <v>1.4499999999999999E-7</v>
      </c>
      <c r="K147" s="17" t="str">
        <f t="shared" si="22"/>
        <v/>
      </c>
      <c r="L147" s="17" t="str">
        <f t="shared" si="18"/>
        <v/>
      </c>
      <c r="M147" s="17" t="str">
        <f t="shared" si="19"/>
        <v/>
      </c>
      <c r="N147" s="110" t="str">
        <f t="shared" si="23"/>
        <v/>
      </c>
      <c r="O147" s="110" t="str">
        <f t="shared" si="17"/>
        <v/>
      </c>
      <c r="P147" s="110" t="str">
        <f t="shared" si="20"/>
        <v/>
      </c>
      <c r="Q147" s="110" t="str">
        <f t="shared" si="21"/>
        <v/>
      </c>
      <c r="R147" s="176" t="str">
        <f t="shared" si="24"/>
        <v/>
      </c>
    </row>
    <row r="148" spans="1:18">
      <c r="A148" s="31"/>
      <c r="B148" s="105"/>
      <c r="C148" s="105"/>
      <c r="D148" s="105"/>
      <c r="E148" s="105"/>
      <c r="F148" s="196"/>
      <c r="G148" s="107"/>
      <c r="H148" s="96"/>
      <c r="I148" s="60"/>
      <c r="J148" s="17">
        <v>1.4600000000000001E-7</v>
      </c>
      <c r="K148" s="17" t="str">
        <f t="shared" si="22"/>
        <v/>
      </c>
      <c r="L148" s="17" t="str">
        <f t="shared" si="18"/>
        <v/>
      </c>
      <c r="M148" s="17" t="str">
        <f t="shared" si="19"/>
        <v/>
      </c>
      <c r="N148" s="110" t="str">
        <f t="shared" si="23"/>
        <v/>
      </c>
      <c r="O148" s="110" t="str">
        <f t="shared" si="17"/>
        <v/>
      </c>
      <c r="P148" s="110" t="str">
        <f t="shared" si="20"/>
        <v/>
      </c>
      <c r="Q148" s="110" t="str">
        <f t="shared" si="21"/>
        <v/>
      </c>
      <c r="R148" s="176" t="str">
        <f t="shared" si="24"/>
        <v/>
      </c>
    </row>
    <row r="149" spans="1:18">
      <c r="A149" s="31"/>
      <c r="B149" s="105"/>
      <c r="C149" s="105"/>
      <c r="D149" s="105"/>
      <c r="E149" s="105"/>
      <c r="F149" s="196"/>
      <c r="G149" s="107"/>
      <c r="H149" s="96"/>
      <c r="I149" s="60"/>
      <c r="J149" s="17">
        <v>1.4700000000000001E-7</v>
      </c>
      <c r="K149" s="17" t="str">
        <f t="shared" si="22"/>
        <v/>
      </c>
      <c r="L149" s="17" t="str">
        <f t="shared" si="18"/>
        <v/>
      </c>
      <c r="M149" s="17" t="str">
        <f t="shared" si="19"/>
        <v/>
      </c>
      <c r="N149" s="110" t="str">
        <f t="shared" si="23"/>
        <v/>
      </c>
      <c r="O149" s="110" t="str">
        <f t="shared" si="17"/>
        <v/>
      </c>
      <c r="P149" s="110" t="str">
        <f t="shared" si="20"/>
        <v/>
      </c>
      <c r="Q149" s="110" t="str">
        <f t="shared" si="21"/>
        <v/>
      </c>
      <c r="R149" s="176" t="str">
        <f t="shared" si="24"/>
        <v/>
      </c>
    </row>
    <row r="150" spans="1:18">
      <c r="A150" s="31"/>
      <c r="B150" s="105"/>
      <c r="C150" s="105"/>
      <c r="D150" s="105"/>
      <c r="E150" s="105"/>
      <c r="F150" s="196"/>
      <c r="G150" s="107"/>
      <c r="H150" s="96"/>
      <c r="I150" s="60"/>
      <c r="J150" s="17">
        <v>1.48E-7</v>
      </c>
      <c r="K150" s="17" t="str">
        <f t="shared" si="22"/>
        <v/>
      </c>
      <c r="L150" s="17" t="str">
        <f t="shared" si="18"/>
        <v/>
      </c>
      <c r="M150" s="17" t="str">
        <f t="shared" si="19"/>
        <v/>
      </c>
      <c r="N150" s="110" t="str">
        <f t="shared" si="23"/>
        <v/>
      </c>
      <c r="O150" s="110" t="str">
        <f t="shared" si="17"/>
        <v/>
      </c>
      <c r="P150" s="110" t="str">
        <f t="shared" si="20"/>
        <v/>
      </c>
      <c r="Q150" s="110" t="str">
        <f t="shared" si="21"/>
        <v/>
      </c>
      <c r="R150" s="176" t="str">
        <f t="shared" si="24"/>
        <v/>
      </c>
    </row>
    <row r="151" spans="1:18">
      <c r="A151" s="31"/>
      <c r="B151" s="105"/>
      <c r="C151" s="105"/>
      <c r="D151" s="105"/>
      <c r="E151" s="105"/>
      <c r="F151" s="196"/>
      <c r="G151" s="107"/>
      <c r="H151" s="96"/>
      <c r="I151" s="60"/>
      <c r="J151" s="17">
        <v>1.49E-7</v>
      </c>
      <c r="K151" s="17" t="str">
        <f t="shared" si="22"/>
        <v/>
      </c>
      <c r="L151" s="17" t="str">
        <f t="shared" si="18"/>
        <v/>
      </c>
      <c r="M151" s="17" t="str">
        <f t="shared" si="19"/>
        <v/>
      </c>
      <c r="N151" s="110" t="str">
        <f t="shared" si="23"/>
        <v/>
      </c>
      <c r="O151" s="110" t="str">
        <f t="shared" si="17"/>
        <v/>
      </c>
      <c r="P151" s="110" t="str">
        <f t="shared" si="20"/>
        <v/>
      </c>
      <c r="Q151" s="110" t="str">
        <f t="shared" si="21"/>
        <v/>
      </c>
      <c r="R151" s="176" t="str">
        <f t="shared" si="24"/>
        <v/>
      </c>
    </row>
    <row r="152" spans="1:18">
      <c r="A152" s="31"/>
      <c r="B152" s="105"/>
      <c r="C152" s="105"/>
      <c r="D152" s="105"/>
      <c r="E152" s="105"/>
      <c r="F152" s="196"/>
      <c r="G152" s="107"/>
      <c r="H152" s="96"/>
      <c r="I152" s="60"/>
      <c r="J152" s="17">
        <v>1.4999999999999999E-7</v>
      </c>
      <c r="K152" s="17" t="str">
        <f t="shared" si="22"/>
        <v/>
      </c>
      <c r="L152" s="17" t="str">
        <f t="shared" si="18"/>
        <v/>
      </c>
      <c r="M152" s="17" t="str">
        <f t="shared" si="19"/>
        <v/>
      </c>
      <c r="N152" s="110" t="str">
        <f t="shared" si="23"/>
        <v/>
      </c>
      <c r="O152" s="110" t="str">
        <f t="shared" si="17"/>
        <v/>
      </c>
      <c r="P152" s="110" t="str">
        <f t="shared" si="20"/>
        <v/>
      </c>
      <c r="Q152" s="110" t="str">
        <f t="shared" si="21"/>
        <v/>
      </c>
      <c r="R152" s="176" t="str">
        <f t="shared" si="24"/>
        <v/>
      </c>
    </row>
    <row r="153" spans="1:18">
      <c r="A153" s="31"/>
      <c r="B153" s="105"/>
      <c r="C153" s="105"/>
      <c r="D153" s="105"/>
      <c r="E153" s="105"/>
      <c r="F153" s="196"/>
      <c r="G153" s="107"/>
      <c r="H153" s="96"/>
      <c r="I153" s="60"/>
      <c r="J153" s="17">
        <v>1.5099999999999999E-7</v>
      </c>
      <c r="K153" s="17" t="str">
        <f t="shared" si="22"/>
        <v/>
      </c>
      <c r="L153" s="17" t="str">
        <f t="shared" si="18"/>
        <v/>
      </c>
      <c r="M153" s="17" t="str">
        <f t="shared" si="19"/>
        <v/>
      </c>
      <c r="N153" s="110" t="str">
        <f t="shared" si="23"/>
        <v/>
      </c>
      <c r="O153" s="110" t="str">
        <f t="shared" si="17"/>
        <v/>
      </c>
      <c r="P153" s="110" t="str">
        <f t="shared" si="20"/>
        <v/>
      </c>
      <c r="Q153" s="110" t="str">
        <f t="shared" si="21"/>
        <v/>
      </c>
      <c r="R153" s="176" t="str">
        <f t="shared" si="24"/>
        <v/>
      </c>
    </row>
    <row r="154" spans="1:18">
      <c r="A154" s="31"/>
      <c r="B154" s="105"/>
      <c r="C154" s="105"/>
      <c r="D154" s="105"/>
      <c r="E154" s="105"/>
      <c r="F154" s="196"/>
      <c r="G154" s="107"/>
      <c r="H154" s="96"/>
      <c r="I154" s="60"/>
      <c r="J154" s="17">
        <v>1.5200000000000001E-7</v>
      </c>
      <c r="K154" s="17" t="str">
        <f t="shared" si="22"/>
        <v/>
      </c>
      <c r="L154" s="17" t="str">
        <f t="shared" si="18"/>
        <v/>
      </c>
      <c r="M154" s="17" t="str">
        <f t="shared" si="19"/>
        <v/>
      </c>
      <c r="N154" s="110" t="str">
        <f t="shared" si="23"/>
        <v/>
      </c>
      <c r="O154" s="110" t="str">
        <f t="shared" si="17"/>
        <v/>
      </c>
      <c r="P154" s="110" t="str">
        <f t="shared" si="20"/>
        <v/>
      </c>
      <c r="Q154" s="110" t="str">
        <f t="shared" si="21"/>
        <v/>
      </c>
      <c r="R154" s="176" t="str">
        <f t="shared" si="24"/>
        <v/>
      </c>
    </row>
    <row r="155" spans="1:18">
      <c r="A155" s="31"/>
      <c r="B155" s="105"/>
      <c r="C155" s="105"/>
      <c r="D155" s="105"/>
      <c r="E155" s="105"/>
      <c r="F155" s="196"/>
      <c r="G155" s="107"/>
      <c r="H155" s="96"/>
      <c r="I155" s="60"/>
      <c r="J155" s="17">
        <v>1.5300000000000001E-7</v>
      </c>
      <c r="K155" s="17" t="str">
        <f t="shared" si="22"/>
        <v/>
      </c>
      <c r="L155" s="17" t="str">
        <f t="shared" si="18"/>
        <v/>
      </c>
      <c r="M155" s="17" t="str">
        <f t="shared" si="19"/>
        <v/>
      </c>
      <c r="N155" s="110" t="str">
        <f t="shared" si="23"/>
        <v/>
      </c>
      <c r="O155" s="110" t="str">
        <f t="shared" si="17"/>
        <v/>
      </c>
      <c r="P155" s="110" t="str">
        <f t="shared" si="20"/>
        <v/>
      </c>
      <c r="Q155" s="110" t="str">
        <f t="shared" si="21"/>
        <v/>
      </c>
      <c r="R155" s="176" t="str">
        <f t="shared" si="24"/>
        <v/>
      </c>
    </row>
    <row r="156" spans="1:18">
      <c r="A156" s="31"/>
      <c r="B156" s="105"/>
      <c r="C156" s="105"/>
      <c r="D156" s="105"/>
      <c r="E156" s="105"/>
      <c r="F156" s="196"/>
      <c r="G156" s="107"/>
      <c r="H156" s="96"/>
      <c r="I156" s="60"/>
      <c r="J156" s="17">
        <v>1.54E-7</v>
      </c>
      <c r="K156" s="17" t="str">
        <f t="shared" si="22"/>
        <v/>
      </c>
      <c r="L156" s="17" t="str">
        <f t="shared" si="18"/>
        <v/>
      </c>
      <c r="M156" s="17" t="str">
        <f t="shared" si="19"/>
        <v/>
      </c>
      <c r="N156" s="110" t="str">
        <f t="shared" si="23"/>
        <v/>
      </c>
      <c r="O156" s="110" t="str">
        <f t="shared" si="17"/>
        <v/>
      </c>
      <c r="P156" s="110" t="str">
        <f t="shared" si="20"/>
        <v/>
      </c>
      <c r="Q156" s="110" t="str">
        <f t="shared" si="21"/>
        <v/>
      </c>
      <c r="R156" s="176" t="str">
        <f t="shared" si="24"/>
        <v/>
      </c>
    </row>
    <row r="157" spans="1:18">
      <c r="A157" s="31"/>
      <c r="B157" s="105"/>
      <c r="C157" s="105"/>
      <c r="D157" s="105"/>
      <c r="E157" s="105"/>
      <c r="F157" s="196"/>
      <c r="G157" s="107"/>
      <c r="H157" s="96"/>
      <c r="I157" s="60"/>
      <c r="J157" s="17">
        <v>1.55E-7</v>
      </c>
      <c r="K157" s="17" t="str">
        <f t="shared" si="22"/>
        <v/>
      </c>
      <c r="L157" s="17" t="str">
        <f t="shared" si="18"/>
        <v/>
      </c>
      <c r="M157" s="17" t="str">
        <f t="shared" si="19"/>
        <v/>
      </c>
      <c r="N157" s="110" t="str">
        <f t="shared" si="23"/>
        <v/>
      </c>
      <c r="O157" s="110" t="str">
        <f t="shared" si="17"/>
        <v/>
      </c>
      <c r="P157" s="110" t="str">
        <f t="shared" si="20"/>
        <v/>
      </c>
      <c r="Q157" s="110" t="str">
        <f t="shared" si="21"/>
        <v/>
      </c>
      <c r="R157" s="176" t="str">
        <f t="shared" si="24"/>
        <v/>
      </c>
    </row>
    <row r="158" spans="1:18">
      <c r="A158" s="31"/>
      <c r="B158" s="105"/>
      <c r="C158" s="105"/>
      <c r="D158" s="105"/>
      <c r="E158" s="105"/>
      <c r="F158" s="196"/>
      <c r="G158" s="107"/>
      <c r="H158" s="96"/>
      <c r="I158" s="60"/>
      <c r="J158" s="17">
        <v>1.5599999999999999E-7</v>
      </c>
      <c r="K158" s="17" t="str">
        <f t="shared" si="22"/>
        <v/>
      </c>
      <c r="L158" s="17" t="str">
        <f t="shared" si="18"/>
        <v/>
      </c>
      <c r="M158" s="17" t="str">
        <f t="shared" si="19"/>
        <v/>
      </c>
      <c r="N158" s="110" t="str">
        <f t="shared" si="23"/>
        <v/>
      </c>
      <c r="O158" s="110" t="str">
        <f t="shared" si="17"/>
        <v/>
      </c>
      <c r="P158" s="110" t="str">
        <f t="shared" si="20"/>
        <v/>
      </c>
      <c r="Q158" s="110" t="str">
        <f t="shared" si="21"/>
        <v/>
      </c>
      <c r="R158" s="176" t="str">
        <f t="shared" si="24"/>
        <v/>
      </c>
    </row>
    <row r="159" spans="1:18">
      <c r="A159" s="31"/>
      <c r="B159" s="105"/>
      <c r="C159" s="105"/>
      <c r="D159" s="105"/>
      <c r="E159" s="105"/>
      <c r="F159" s="196"/>
      <c r="G159" s="107"/>
      <c r="H159" s="96"/>
      <c r="I159" s="60"/>
      <c r="J159" s="17">
        <v>1.5699999999999999E-7</v>
      </c>
      <c r="K159" s="17" t="str">
        <f t="shared" si="22"/>
        <v/>
      </c>
      <c r="L159" s="17" t="str">
        <f t="shared" si="18"/>
        <v/>
      </c>
      <c r="M159" s="17" t="str">
        <f t="shared" si="19"/>
        <v/>
      </c>
      <c r="N159" s="110" t="str">
        <f t="shared" si="23"/>
        <v/>
      </c>
      <c r="O159" s="110" t="str">
        <f t="shared" si="17"/>
        <v/>
      </c>
      <c r="P159" s="110" t="str">
        <f t="shared" si="20"/>
        <v/>
      </c>
      <c r="Q159" s="110" t="str">
        <f t="shared" si="21"/>
        <v/>
      </c>
      <c r="R159" s="176" t="str">
        <f t="shared" si="24"/>
        <v/>
      </c>
    </row>
    <row r="160" spans="1:18">
      <c r="A160" s="31"/>
      <c r="B160" s="105"/>
      <c r="C160" s="105"/>
      <c r="D160" s="105"/>
      <c r="E160" s="105"/>
      <c r="F160" s="196"/>
      <c r="G160" s="107"/>
      <c r="H160" s="96"/>
      <c r="I160" s="60"/>
      <c r="J160" s="17">
        <v>1.5800000000000001E-7</v>
      </c>
      <c r="K160" s="17" t="str">
        <f t="shared" si="22"/>
        <v/>
      </c>
      <c r="L160" s="17" t="str">
        <f t="shared" si="18"/>
        <v/>
      </c>
      <c r="M160" s="17" t="str">
        <f t="shared" si="19"/>
        <v/>
      </c>
      <c r="N160" s="110" t="str">
        <f t="shared" si="23"/>
        <v/>
      </c>
      <c r="O160" s="110" t="str">
        <f t="shared" si="17"/>
        <v/>
      </c>
      <c r="P160" s="110" t="str">
        <f t="shared" si="20"/>
        <v/>
      </c>
      <c r="Q160" s="110" t="str">
        <f t="shared" si="21"/>
        <v/>
      </c>
      <c r="R160" s="176" t="str">
        <f t="shared" si="24"/>
        <v/>
      </c>
    </row>
    <row r="161" spans="1:18">
      <c r="A161" s="31"/>
      <c r="B161" s="105"/>
      <c r="C161" s="105"/>
      <c r="D161" s="105"/>
      <c r="E161" s="105"/>
      <c r="F161" s="196"/>
      <c r="G161" s="107"/>
      <c r="H161" s="96"/>
      <c r="I161" s="60"/>
      <c r="J161" s="17">
        <v>1.5900000000000001E-7</v>
      </c>
      <c r="K161" s="17" t="str">
        <f t="shared" si="22"/>
        <v/>
      </c>
      <c r="L161" s="17" t="str">
        <f t="shared" si="18"/>
        <v/>
      </c>
      <c r="M161" s="17" t="str">
        <f t="shared" si="19"/>
        <v/>
      </c>
      <c r="N161" s="110" t="str">
        <f t="shared" si="23"/>
        <v/>
      </c>
      <c r="O161" s="110" t="str">
        <f t="shared" si="17"/>
        <v/>
      </c>
      <c r="P161" s="110" t="str">
        <f t="shared" si="20"/>
        <v/>
      </c>
      <c r="Q161" s="110" t="str">
        <f t="shared" si="21"/>
        <v/>
      </c>
      <c r="R161" s="176" t="str">
        <f t="shared" si="24"/>
        <v/>
      </c>
    </row>
    <row r="162" spans="1:18">
      <c r="A162" s="31"/>
      <c r="B162" s="105"/>
      <c r="C162" s="105"/>
      <c r="D162" s="105"/>
      <c r="E162" s="105"/>
      <c r="F162" s="196"/>
      <c r="G162" s="107"/>
      <c r="H162" s="96"/>
      <c r="I162" s="60"/>
      <c r="J162" s="17">
        <v>1.6E-7</v>
      </c>
      <c r="K162" s="17" t="str">
        <f t="shared" si="22"/>
        <v/>
      </c>
      <c r="L162" s="17" t="str">
        <f t="shared" si="18"/>
        <v/>
      </c>
      <c r="M162" s="17" t="str">
        <f t="shared" si="19"/>
        <v/>
      </c>
      <c r="N162" s="110" t="str">
        <f t="shared" si="23"/>
        <v/>
      </c>
      <c r="O162" s="110" t="str">
        <f t="shared" si="17"/>
        <v/>
      </c>
      <c r="P162" s="110" t="str">
        <f t="shared" si="20"/>
        <v/>
      </c>
      <c r="Q162" s="110" t="str">
        <f t="shared" si="21"/>
        <v/>
      </c>
      <c r="R162" s="176" t="str">
        <f t="shared" si="24"/>
        <v/>
      </c>
    </row>
    <row r="163" spans="1:18">
      <c r="A163" s="31"/>
      <c r="B163" s="105"/>
      <c r="C163" s="105"/>
      <c r="D163" s="105"/>
      <c r="E163" s="105"/>
      <c r="F163" s="196"/>
      <c r="G163" s="107"/>
      <c r="H163" s="96"/>
      <c r="I163" s="60"/>
      <c r="J163" s="17">
        <v>1.61E-7</v>
      </c>
      <c r="K163" s="17" t="str">
        <f t="shared" si="22"/>
        <v/>
      </c>
      <c r="L163" s="17" t="str">
        <f t="shared" si="18"/>
        <v/>
      </c>
      <c r="M163" s="17" t="str">
        <f t="shared" si="19"/>
        <v/>
      </c>
      <c r="N163" s="110" t="str">
        <f t="shared" si="23"/>
        <v/>
      </c>
      <c r="O163" s="110" t="str">
        <f t="shared" si="17"/>
        <v/>
      </c>
      <c r="P163" s="110" t="str">
        <f t="shared" si="20"/>
        <v/>
      </c>
      <c r="Q163" s="110" t="str">
        <f t="shared" si="21"/>
        <v/>
      </c>
      <c r="R163" s="176" t="str">
        <f t="shared" si="24"/>
        <v/>
      </c>
    </row>
    <row r="164" spans="1:18">
      <c r="A164" s="31"/>
      <c r="B164" s="105"/>
      <c r="C164" s="105"/>
      <c r="D164" s="105"/>
      <c r="E164" s="105"/>
      <c r="F164" s="196"/>
      <c r="G164" s="107"/>
      <c r="H164" s="96"/>
      <c r="I164" s="60"/>
      <c r="J164" s="17">
        <v>1.6199999999999999E-7</v>
      </c>
      <c r="K164" s="17" t="str">
        <f t="shared" si="22"/>
        <v/>
      </c>
      <c r="L164" s="17" t="str">
        <f t="shared" si="18"/>
        <v/>
      </c>
      <c r="M164" s="17" t="str">
        <f t="shared" si="19"/>
        <v/>
      </c>
      <c r="N164" s="110" t="str">
        <f t="shared" si="23"/>
        <v/>
      </c>
      <c r="O164" s="110" t="str">
        <f t="shared" si="17"/>
        <v/>
      </c>
      <c r="P164" s="110" t="str">
        <f t="shared" si="20"/>
        <v/>
      </c>
      <c r="Q164" s="110" t="str">
        <f t="shared" si="21"/>
        <v/>
      </c>
      <c r="R164" s="176" t="str">
        <f t="shared" si="24"/>
        <v/>
      </c>
    </row>
    <row r="165" spans="1:18">
      <c r="A165" s="31"/>
      <c r="B165" s="105"/>
      <c r="C165" s="105"/>
      <c r="D165" s="105"/>
      <c r="E165" s="105"/>
      <c r="F165" s="196"/>
      <c r="G165" s="107"/>
      <c r="H165" s="96"/>
      <c r="I165" s="60"/>
      <c r="J165" s="17">
        <v>1.6299999999999999E-7</v>
      </c>
      <c r="K165" s="17" t="str">
        <f t="shared" si="22"/>
        <v/>
      </c>
      <c r="L165" s="17" t="str">
        <f t="shared" si="18"/>
        <v/>
      </c>
      <c r="M165" s="17" t="str">
        <f t="shared" si="19"/>
        <v/>
      </c>
      <c r="N165" s="110" t="str">
        <f t="shared" si="23"/>
        <v/>
      </c>
      <c r="O165" s="110" t="str">
        <f t="shared" si="17"/>
        <v/>
      </c>
      <c r="P165" s="110" t="str">
        <f t="shared" si="20"/>
        <v/>
      </c>
      <c r="Q165" s="110" t="str">
        <f t="shared" si="21"/>
        <v/>
      </c>
      <c r="R165" s="176" t="str">
        <f t="shared" si="24"/>
        <v/>
      </c>
    </row>
    <row r="166" spans="1:18">
      <c r="A166" s="31"/>
      <c r="B166" s="105"/>
      <c r="C166" s="105"/>
      <c r="D166" s="105"/>
      <c r="E166" s="105"/>
      <c r="F166" s="196"/>
      <c r="G166" s="107"/>
      <c r="H166" s="96"/>
      <c r="I166" s="60"/>
      <c r="J166" s="17">
        <v>1.6400000000000001E-7</v>
      </c>
      <c r="K166" s="17" t="str">
        <f t="shared" si="22"/>
        <v/>
      </c>
      <c r="L166" s="17" t="str">
        <f t="shared" si="18"/>
        <v/>
      </c>
      <c r="M166" s="17" t="str">
        <f t="shared" si="19"/>
        <v/>
      </c>
      <c r="N166" s="110" t="str">
        <f t="shared" si="23"/>
        <v/>
      </c>
      <c r="O166" s="110" t="str">
        <f t="shared" si="17"/>
        <v/>
      </c>
      <c r="P166" s="110" t="str">
        <f t="shared" si="20"/>
        <v/>
      </c>
      <c r="Q166" s="110" t="str">
        <f t="shared" si="21"/>
        <v/>
      </c>
      <c r="R166" s="176" t="str">
        <f t="shared" si="24"/>
        <v/>
      </c>
    </row>
    <row r="167" spans="1:18">
      <c r="A167" s="31"/>
      <c r="B167" s="105"/>
      <c r="C167" s="105"/>
      <c r="D167" s="105"/>
      <c r="E167" s="105"/>
      <c r="F167" s="196"/>
      <c r="G167" s="107"/>
      <c r="H167" s="96"/>
      <c r="I167" s="60"/>
      <c r="J167" s="17">
        <v>1.6500000000000001E-7</v>
      </c>
      <c r="K167" s="17" t="str">
        <f t="shared" si="22"/>
        <v/>
      </c>
      <c r="L167" s="17" t="str">
        <f t="shared" si="18"/>
        <v/>
      </c>
      <c r="M167" s="17" t="str">
        <f t="shared" si="19"/>
        <v/>
      </c>
      <c r="N167" s="110" t="str">
        <f t="shared" si="23"/>
        <v/>
      </c>
      <c r="O167" s="110" t="str">
        <f t="shared" si="17"/>
        <v/>
      </c>
      <c r="P167" s="110" t="str">
        <f t="shared" si="20"/>
        <v/>
      </c>
      <c r="Q167" s="110" t="str">
        <f t="shared" si="21"/>
        <v/>
      </c>
      <c r="R167" s="176" t="str">
        <f t="shared" si="24"/>
        <v/>
      </c>
    </row>
    <row r="168" spans="1:18">
      <c r="A168" s="31"/>
      <c r="B168" s="105"/>
      <c r="C168" s="105"/>
      <c r="D168" s="105"/>
      <c r="E168" s="105"/>
      <c r="F168" s="196"/>
      <c r="G168" s="107"/>
      <c r="H168" s="96"/>
      <c r="I168" s="60"/>
      <c r="J168" s="17">
        <v>1.66E-7</v>
      </c>
      <c r="K168" s="17" t="str">
        <f t="shared" si="22"/>
        <v/>
      </c>
      <c r="L168" s="17" t="str">
        <f t="shared" si="18"/>
        <v/>
      </c>
      <c r="M168" s="17" t="str">
        <f t="shared" si="19"/>
        <v/>
      </c>
      <c r="N168" s="110" t="str">
        <f t="shared" si="23"/>
        <v/>
      </c>
      <c r="O168" s="110" t="str">
        <f t="shared" si="17"/>
        <v/>
      </c>
      <c r="P168" s="110" t="str">
        <f t="shared" si="20"/>
        <v/>
      </c>
      <c r="Q168" s="110" t="str">
        <f t="shared" si="21"/>
        <v/>
      </c>
      <c r="R168" s="176" t="str">
        <f t="shared" si="24"/>
        <v/>
      </c>
    </row>
    <row r="169" spans="1:18">
      <c r="A169" s="31"/>
      <c r="B169" s="105"/>
      <c r="C169" s="105"/>
      <c r="D169" s="105"/>
      <c r="E169" s="105"/>
      <c r="F169" s="196"/>
      <c r="G169" s="107"/>
      <c r="H169" s="96"/>
      <c r="I169" s="60"/>
      <c r="J169" s="17">
        <v>1.67E-7</v>
      </c>
      <c r="K169" s="17" t="str">
        <f t="shared" si="22"/>
        <v/>
      </c>
      <c r="L169" s="17" t="str">
        <f t="shared" si="18"/>
        <v/>
      </c>
      <c r="M169" s="17" t="str">
        <f t="shared" si="19"/>
        <v/>
      </c>
      <c r="N169" s="110" t="str">
        <f t="shared" si="23"/>
        <v/>
      </c>
      <c r="O169" s="110" t="str">
        <f t="shared" si="17"/>
        <v/>
      </c>
      <c r="P169" s="110" t="str">
        <f t="shared" si="20"/>
        <v/>
      </c>
      <c r="Q169" s="110" t="str">
        <f t="shared" si="21"/>
        <v/>
      </c>
      <c r="R169" s="176" t="str">
        <f t="shared" si="24"/>
        <v/>
      </c>
    </row>
    <row r="170" spans="1:18">
      <c r="A170" s="31"/>
      <c r="B170" s="105"/>
      <c r="C170" s="105"/>
      <c r="D170" s="105"/>
      <c r="E170" s="105"/>
      <c r="F170" s="196"/>
      <c r="G170" s="107"/>
      <c r="H170" s="96"/>
      <c r="I170" s="60"/>
      <c r="J170" s="17">
        <v>1.68E-7</v>
      </c>
      <c r="K170" s="17" t="str">
        <f t="shared" si="22"/>
        <v/>
      </c>
      <c r="L170" s="17" t="str">
        <f t="shared" si="18"/>
        <v/>
      </c>
      <c r="M170" s="17" t="str">
        <f t="shared" si="19"/>
        <v/>
      </c>
      <c r="N170" s="110" t="str">
        <f t="shared" si="23"/>
        <v/>
      </c>
      <c r="O170" s="110" t="str">
        <f t="shared" si="17"/>
        <v/>
      </c>
      <c r="P170" s="110" t="str">
        <f t="shared" si="20"/>
        <v/>
      </c>
      <c r="Q170" s="110" t="str">
        <f t="shared" si="21"/>
        <v/>
      </c>
      <c r="R170" s="176" t="str">
        <f t="shared" si="24"/>
        <v/>
      </c>
    </row>
    <row r="171" spans="1:18">
      <c r="A171" s="31"/>
      <c r="B171" s="105"/>
      <c r="C171" s="105"/>
      <c r="D171" s="105"/>
      <c r="E171" s="105"/>
      <c r="F171" s="196"/>
      <c r="G171" s="107"/>
      <c r="H171" s="96"/>
      <c r="I171" s="60"/>
      <c r="J171" s="17">
        <v>1.6899999999999999E-7</v>
      </c>
      <c r="K171" s="17" t="str">
        <f t="shared" si="22"/>
        <v/>
      </c>
      <c r="L171" s="17" t="str">
        <f t="shared" si="18"/>
        <v/>
      </c>
      <c r="M171" s="17" t="str">
        <f>IF((G171+$J171)&lt;1,"",G171+$J171)</f>
        <v/>
      </c>
      <c r="N171" s="110" t="str">
        <f t="shared" si="23"/>
        <v/>
      </c>
      <c r="O171" s="110" t="str">
        <f t="shared" si="17"/>
        <v/>
      </c>
      <c r="P171" s="110" t="str">
        <f t="shared" si="20"/>
        <v/>
      </c>
      <c r="Q171" s="110" t="str">
        <f t="shared" si="21"/>
        <v/>
      </c>
      <c r="R171" s="176" t="str">
        <f t="shared" si="24"/>
        <v/>
      </c>
    </row>
    <row r="172" spans="1:18">
      <c r="A172" s="31"/>
      <c r="B172" s="105"/>
      <c r="C172" s="105"/>
      <c r="D172" s="105"/>
      <c r="E172" s="105"/>
      <c r="F172" s="196"/>
      <c r="G172" s="107"/>
      <c r="H172" s="96"/>
      <c r="I172" s="60"/>
      <c r="J172" s="17">
        <v>1.6999999999999999E-7</v>
      </c>
      <c r="K172" s="17" t="str">
        <f t="shared" si="22"/>
        <v/>
      </c>
      <c r="L172" s="17" t="str">
        <f t="shared" si="18"/>
        <v/>
      </c>
      <c r="M172" s="17" t="str">
        <f t="shared" si="19"/>
        <v/>
      </c>
      <c r="N172" s="110" t="str">
        <f t="shared" si="23"/>
        <v/>
      </c>
      <c r="O172" s="110" t="str">
        <f t="shared" si="17"/>
        <v/>
      </c>
      <c r="P172" s="110" t="str">
        <f t="shared" si="20"/>
        <v/>
      </c>
      <c r="Q172" s="110" t="str">
        <f t="shared" si="21"/>
        <v/>
      </c>
      <c r="R172" s="176" t="str">
        <f t="shared" si="24"/>
        <v/>
      </c>
    </row>
    <row r="173" spans="1:18">
      <c r="A173" s="31"/>
      <c r="B173" s="105"/>
      <c r="C173" s="105"/>
      <c r="D173" s="105"/>
      <c r="E173" s="105"/>
      <c r="F173" s="196"/>
      <c r="G173" s="107"/>
      <c r="H173" s="96"/>
      <c r="I173" s="60"/>
      <c r="J173" s="17">
        <v>1.7100000000000001E-7</v>
      </c>
      <c r="K173" s="17" t="str">
        <f t="shared" si="22"/>
        <v/>
      </c>
      <c r="L173" s="17" t="str">
        <f t="shared" si="18"/>
        <v/>
      </c>
      <c r="M173" s="17" t="str">
        <f t="shared" si="19"/>
        <v/>
      </c>
      <c r="N173" s="110" t="str">
        <f t="shared" si="23"/>
        <v/>
      </c>
      <c r="O173" s="110" t="str">
        <f t="shared" si="17"/>
        <v/>
      </c>
      <c r="P173" s="110" t="str">
        <f t="shared" si="20"/>
        <v/>
      </c>
      <c r="Q173" s="110" t="str">
        <f t="shared" si="21"/>
        <v/>
      </c>
      <c r="R173" s="176" t="str">
        <f t="shared" si="24"/>
        <v/>
      </c>
    </row>
    <row r="174" spans="1:18">
      <c r="A174" s="31"/>
      <c r="B174" s="105"/>
      <c r="C174" s="105"/>
      <c r="D174" s="105"/>
      <c r="E174" s="105"/>
      <c r="F174" s="196"/>
      <c r="G174" s="107"/>
      <c r="H174" s="96"/>
      <c r="I174" s="60"/>
      <c r="J174" s="17">
        <v>1.72E-7</v>
      </c>
      <c r="K174" s="17" t="str">
        <f t="shared" si="22"/>
        <v/>
      </c>
      <c r="L174" s="17" t="str">
        <f t="shared" si="18"/>
        <v/>
      </c>
      <c r="M174" s="17" t="str">
        <f t="shared" si="19"/>
        <v/>
      </c>
      <c r="N174" s="110" t="str">
        <f t="shared" si="23"/>
        <v/>
      </c>
      <c r="O174" s="110" t="str">
        <f t="shared" si="17"/>
        <v/>
      </c>
      <c r="P174" s="110" t="str">
        <f t="shared" si="20"/>
        <v/>
      </c>
      <c r="Q174" s="110" t="str">
        <f t="shared" si="21"/>
        <v/>
      </c>
      <c r="R174" s="176" t="str">
        <f t="shared" si="24"/>
        <v/>
      </c>
    </row>
    <row r="175" spans="1:18">
      <c r="A175" s="31"/>
      <c r="B175" s="105"/>
      <c r="C175" s="105"/>
      <c r="D175" s="105"/>
      <c r="E175" s="105"/>
      <c r="F175" s="196"/>
      <c r="G175" s="107"/>
      <c r="H175" s="96"/>
      <c r="I175" s="60"/>
      <c r="J175" s="17">
        <v>1.73E-7</v>
      </c>
      <c r="K175" s="17" t="str">
        <f t="shared" si="22"/>
        <v/>
      </c>
      <c r="L175" s="17" t="str">
        <f t="shared" si="18"/>
        <v/>
      </c>
      <c r="M175" s="17" t="str">
        <f t="shared" si="19"/>
        <v/>
      </c>
      <c r="N175" s="110" t="str">
        <f t="shared" si="23"/>
        <v/>
      </c>
      <c r="O175" s="110" t="str">
        <f t="shared" si="17"/>
        <v/>
      </c>
      <c r="P175" s="110" t="str">
        <f t="shared" si="20"/>
        <v/>
      </c>
      <c r="Q175" s="110" t="str">
        <f t="shared" si="21"/>
        <v/>
      </c>
      <c r="R175" s="176" t="str">
        <f t="shared" si="24"/>
        <v/>
      </c>
    </row>
    <row r="176" spans="1:18">
      <c r="A176" s="31"/>
      <c r="B176" s="105"/>
      <c r="C176" s="105"/>
      <c r="D176" s="105"/>
      <c r="E176" s="105"/>
      <c r="F176" s="196"/>
      <c r="G176" s="107"/>
      <c r="H176" s="96"/>
      <c r="I176" s="60"/>
      <c r="J176" s="17">
        <v>1.74E-7</v>
      </c>
      <c r="K176" s="17" t="str">
        <f t="shared" si="22"/>
        <v/>
      </c>
      <c r="L176" s="17" t="str">
        <f t="shared" si="18"/>
        <v/>
      </c>
      <c r="M176" s="17" t="str">
        <f t="shared" si="19"/>
        <v/>
      </c>
      <c r="N176" s="110" t="str">
        <f t="shared" si="23"/>
        <v/>
      </c>
      <c r="O176" s="110" t="str">
        <f t="shared" si="17"/>
        <v/>
      </c>
      <c r="P176" s="110" t="str">
        <f t="shared" si="20"/>
        <v/>
      </c>
      <c r="Q176" s="110" t="str">
        <f t="shared" si="21"/>
        <v/>
      </c>
      <c r="R176" s="176" t="str">
        <f t="shared" si="24"/>
        <v/>
      </c>
    </row>
    <row r="177" spans="1:18">
      <c r="A177" s="31"/>
      <c r="B177" s="105"/>
      <c r="C177" s="105"/>
      <c r="D177" s="105"/>
      <c r="E177" s="105"/>
      <c r="F177" s="196"/>
      <c r="G177" s="107"/>
      <c r="H177" s="96"/>
      <c r="I177" s="60"/>
      <c r="J177" s="17">
        <v>1.7499999999999999E-7</v>
      </c>
      <c r="K177" s="17" t="str">
        <f t="shared" si="22"/>
        <v/>
      </c>
      <c r="L177" s="17" t="str">
        <f t="shared" si="18"/>
        <v/>
      </c>
      <c r="M177" s="17" t="str">
        <f t="shared" si="19"/>
        <v/>
      </c>
      <c r="N177" s="110" t="str">
        <f t="shared" si="23"/>
        <v/>
      </c>
      <c r="O177" s="110" t="str">
        <f t="shared" si="17"/>
        <v/>
      </c>
      <c r="P177" s="110" t="str">
        <f t="shared" si="20"/>
        <v/>
      </c>
      <c r="Q177" s="110" t="str">
        <f t="shared" si="21"/>
        <v/>
      </c>
      <c r="R177" s="176" t="str">
        <f t="shared" si="24"/>
        <v/>
      </c>
    </row>
    <row r="178" spans="1:18">
      <c r="A178" s="31"/>
      <c r="B178" s="105"/>
      <c r="C178" s="105"/>
      <c r="D178" s="105"/>
      <c r="E178" s="105"/>
      <c r="F178" s="196"/>
      <c r="G178" s="107"/>
      <c r="H178" s="96"/>
      <c r="I178" s="60"/>
      <c r="J178" s="17">
        <v>1.7599999999999999E-7</v>
      </c>
      <c r="K178" s="17" t="str">
        <f t="shared" si="22"/>
        <v/>
      </c>
      <c r="L178" s="17" t="str">
        <f t="shared" si="18"/>
        <v/>
      </c>
      <c r="M178" s="17" t="str">
        <f t="shared" si="19"/>
        <v/>
      </c>
      <c r="N178" s="110" t="str">
        <f t="shared" si="23"/>
        <v/>
      </c>
      <c r="O178" s="110" t="str">
        <f t="shared" si="17"/>
        <v/>
      </c>
      <c r="P178" s="110" t="str">
        <f t="shared" si="20"/>
        <v/>
      </c>
      <c r="Q178" s="110" t="str">
        <f t="shared" si="21"/>
        <v/>
      </c>
      <c r="R178" s="176" t="str">
        <f t="shared" si="24"/>
        <v/>
      </c>
    </row>
    <row r="179" spans="1:18">
      <c r="A179" s="31"/>
      <c r="B179" s="105"/>
      <c r="C179" s="105"/>
      <c r="D179" s="105"/>
      <c r="E179" s="105"/>
      <c r="F179" s="196"/>
      <c r="G179" s="107"/>
      <c r="H179" s="96"/>
      <c r="I179" s="60"/>
      <c r="J179" s="17">
        <v>1.7700000000000001E-7</v>
      </c>
      <c r="K179" s="17" t="str">
        <f t="shared" si="22"/>
        <v/>
      </c>
      <c r="L179" s="17" t="str">
        <f t="shared" si="18"/>
        <v/>
      </c>
      <c r="M179" s="17" t="str">
        <f t="shared" si="19"/>
        <v/>
      </c>
      <c r="N179" s="110" t="str">
        <f t="shared" si="23"/>
        <v/>
      </c>
      <c r="O179" s="110" t="str">
        <f t="shared" si="17"/>
        <v/>
      </c>
      <c r="P179" s="110" t="str">
        <f t="shared" si="20"/>
        <v/>
      </c>
      <c r="Q179" s="110" t="str">
        <f t="shared" si="21"/>
        <v/>
      </c>
      <c r="R179" s="176" t="str">
        <f t="shared" si="24"/>
        <v/>
      </c>
    </row>
    <row r="180" spans="1:18">
      <c r="A180" s="31"/>
      <c r="B180" s="105"/>
      <c r="C180" s="105"/>
      <c r="D180" s="105"/>
      <c r="E180" s="105"/>
      <c r="F180" s="196"/>
      <c r="G180" s="107"/>
      <c r="H180" s="96"/>
      <c r="I180" s="60"/>
      <c r="J180" s="17">
        <v>1.7800000000000001E-7</v>
      </c>
      <c r="K180" s="17" t="str">
        <f t="shared" si="22"/>
        <v/>
      </c>
      <c r="L180" s="17" t="str">
        <f t="shared" si="18"/>
        <v/>
      </c>
      <c r="M180" s="17" t="str">
        <f t="shared" si="19"/>
        <v/>
      </c>
      <c r="N180" s="110" t="str">
        <f t="shared" si="23"/>
        <v/>
      </c>
      <c r="O180" s="110" t="str">
        <f t="shared" si="17"/>
        <v/>
      </c>
      <c r="P180" s="110" t="str">
        <f t="shared" si="20"/>
        <v/>
      </c>
      <c r="Q180" s="110" t="str">
        <f t="shared" si="21"/>
        <v/>
      </c>
      <c r="R180" s="176" t="str">
        <f t="shared" si="24"/>
        <v/>
      </c>
    </row>
    <row r="181" spans="1:18">
      <c r="A181" s="31"/>
      <c r="B181" s="105"/>
      <c r="C181" s="105"/>
      <c r="D181" s="105"/>
      <c r="E181" s="105"/>
      <c r="F181" s="196"/>
      <c r="G181" s="107"/>
      <c r="H181" s="96"/>
      <c r="I181" s="60"/>
      <c r="J181" s="17">
        <v>1.79E-7</v>
      </c>
      <c r="K181" s="17" t="str">
        <f t="shared" si="22"/>
        <v/>
      </c>
      <c r="L181" s="17" t="str">
        <f t="shared" si="18"/>
        <v/>
      </c>
      <c r="M181" s="17" t="str">
        <f t="shared" si="19"/>
        <v/>
      </c>
      <c r="N181" s="110" t="str">
        <f t="shared" si="23"/>
        <v/>
      </c>
      <c r="O181" s="110" t="str">
        <f t="shared" si="17"/>
        <v/>
      </c>
      <c r="P181" s="110" t="str">
        <f t="shared" si="20"/>
        <v/>
      </c>
      <c r="Q181" s="110" t="str">
        <f t="shared" si="21"/>
        <v/>
      </c>
      <c r="R181" s="176" t="str">
        <f t="shared" si="24"/>
        <v/>
      </c>
    </row>
    <row r="182" spans="1:18">
      <c r="A182" s="31"/>
      <c r="B182" s="105"/>
      <c r="C182" s="105"/>
      <c r="D182" s="105"/>
      <c r="E182" s="105"/>
      <c r="F182" s="196"/>
      <c r="G182" s="107"/>
      <c r="H182" s="96"/>
      <c r="I182" s="60"/>
      <c r="J182" s="17">
        <v>1.8E-7</v>
      </c>
      <c r="K182" s="17" t="str">
        <f t="shared" si="22"/>
        <v/>
      </c>
      <c r="L182" s="17" t="str">
        <f t="shared" si="18"/>
        <v/>
      </c>
      <c r="M182" s="17" t="str">
        <f t="shared" si="19"/>
        <v/>
      </c>
      <c r="N182" s="110" t="str">
        <f t="shared" si="23"/>
        <v/>
      </c>
      <c r="O182" s="110" t="str">
        <f t="shared" si="17"/>
        <v/>
      </c>
      <c r="P182" s="110" t="str">
        <f t="shared" si="20"/>
        <v/>
      </c>
      <c r="Q182" s="110" t="str">
        <f t="shared" si="21"/>
        <v/>
      </c>
      <c r="R182" s="176" t="str">
        <f t="shared" si="24"/>
        <v/>
      </c>
    </row>
    <row r="183" spans="1:18">
      <c r="A183" s="31"/>
      <c r="B183" s="105"/>
      <c r="C183" s="105"/>
      <c r="D183" s="105"/>
      <c r="E183" s="105"/>
      <c r="F183" s="196"/>
      <c r="G183" s="107"/>
      <c r="H183" s="96"/>
      <c r="I183" s="60"/>
      <c r="J183" s="17">
        <v>1.8099999999999999E-7</v>
      </c>
      <c r="K183" s="17" t="str">
        <f t="shared" si="22"/>
        <v/>
      </c>
      <c r="L183" s="17" t="str">
        <f t="shared" si="18"/>
        <v/>
      </c>
      <c r="M183" s="17" t="str">
        <f t="shared" si="19"/>
        <v/>
      </c>
      <c r="N183" s="110" t="str">
        <f t="shared" si="23"/>
        <v/>
      </c>
      <c r="O183" s="110" t="str">
        <f t="shared" si="17"/>
        <v/>
      </c>
      <c r="P183" s="110" t="str">
        <f t="shared" si="20"/>
        <v/>
      </c>
      <c r="Q183" s="110" t="str">
        <f t="shared" si="21"/>
        <v/>
      </c>
      <c r="R183" s="176" t="str">
        <f t="shared" si="24"/>
        <v/>
      </c>
    </row>
    <row r="184" spans="1:18">
      <c r="A184" s="31"/>
      <c r="B184" s="105"/>
      <c r="C184" s="105"/>
      <c r="D184" s="105"/>
      <c r="E184" s="105"/>
      <c r="F184" s="196"/>
      <c r="G184" s="107"/>
      <c r="H184" s="96"/>
      <c r="I184" s="60"/>
      <c r="J184" s="17">
        <v>1.8199999999999999E-7</v>
      </c>
      <c r="K184" s="17" t="str">
        <f t="shared" si="22"/>
        <v/>
      </c>
      <c r="L184" s="17" t="str">
        <f t="shared" si="18"/>
        <v/>
      </c>
      <c r="M184" s="17" t="str">
        <f t="shared" si="19"/>
        <v/>
      </c>
      <c r="N184" s="110" t="str">
        <f t="shared" si="23"/>
        <v/>
      </c>
      <c r="O184" s="110" t="str">
        <f t="shared" si="17"/>
        <v/>
      </c>
      <c r="P184" s="110" t="str">
        <f t="shared" si="20"/>
        <v/>
      </c>
      <c r="Q184" s="110" t="str">
        <f t="shared" si="21"/>
        <v/>
      </c>
      <c r="R184" s="176" t="str">
        <f t="shared" si="24"/>
        <v/>
      </c>
    </row>
    <row r="185" spans="1:18">
      <c r="A185" s="31"/>
      <c r="B185" s="105"/>
      <c r="C185" s="105"/>
      <c r="D185" s="105"/>
      <c r="E185" s="105"/>
      <c r="F185" s="196"/>
      <c r="G185" s="107"/>
      <c r="H185" s="96"/>
      <c r="I185" s="60"/>
      <c r="J185" s="17">
        <v>1.8300000000000001E-7</v>
      </c>
      <c r="K185" s="17" t="str">
        <f t="shared" si="22"/>
        <v/>
      </c>
      <c r="L185" s="17" t="str">
        <f t="shared" si="18"/>
        <v/>
      </c>
      <c r="M185" s="17" t="str">
        <f t="shared" si="19"/>
        <v/>
      </c>
      <c r="N185" s="110" t="str">
        <f t="shared" si="23"/>
        <v/>
      </c>
      <c r="O185" s="110" t="str">
        <f t="shared" si="17"/>
        <v/>
      </c>
      <c r="P185" s="110" t="str">
        <f t="shared" si="20"/>
        <v/>
      </c>
      <c r="Q185" s="110" t="str">
        <f t="shared" si="21"/>
        <v/>
      </c>
      <c r="R185" s="176" t="str">
        <f t="shared" si="24"/>
        <v/>
      </c>
    </row>
    <row r="186" spans="1:18">
      <c r="A186" s="31"/>
      <c r="B186" s="105"/>
      <c r="C186" s="105"/>
      <c r="D186" s="105"/>
      <c r="E186" s="105"/>
      <c r="F186" s="196"/>
      <c r="G186" s="107"/>
      <c r="H186" s="96"/>
      <c r="I186" s="60"/>
      <c r="J186" s="17">
        <v>1.8400000000000001E-7</v>
      </c>
      <c r="K186" s="17" t="str">
        <f t="shared" si="22"/>
        <v/>
      </c>
      <c r="L186" s="17" t="str">
        <f t="shared" si="18"/>
        <v/>
      </c>
      <c r="M186" s="17" t="str">
        <f t="shared" si="19"/>
        <v/>
      </c>
      <c r="N186" s="110" t="str">
        <f t="shared" si="23"/>
        <v/>
      </c>
      <c r="O186" s="110" t="str">
        <f t="shared" si="17"/>
        <v/>
      </c>
      <c r="P186" s="110" t="str">
        <f t="shared" si="20"/>
        <v/>
      </c>
      <c r="Q186" s="110" t="str">
        <f t="shared" si="21"/>
        <v/>
      </c>
      <c r="R186" s="176" t="str">
        <f t="shared" si="24"/>
        <v/>
      </c>
    </row>
    <row r="187" spans="1:18">
      <c r="A187" s="31"/>
      <c r="B187" s="105"/>
      <c r="C187" s="105"/>
      <c r="D187" s="105"/>
      <c r="E187" s="105"/>
      <c r="F187" s="196"/>
      <c r="G187" s="107"/>
      <c r="H187" s="96"/>
      <c r="I187" s="60"/>
      <c r="J187" s="17">
        <v>1.85E-7</v>
      </c>
      <c r="K187" s="17" t="str">
        <f t="shared" si="22"/>
        <v/>
      </c>
      <c r="L187" s="17" t="str">
        <f t="shared" si="18"/>
        <v/>
      </c>
      <c r="M187" s="17" t="str">
        <f t="shared" si="19"/>
        <v/>
      </c>
      <c r="N187" s="110" t="str">
        <f t="shared" si="23"/>
        <v/>
      </c>
      <c r="O187" s="110" t="str">
        <f t="shared" si="17"/>
        <v/>
      </c>
      <c r="P187" s="110" t="str">
        <f t="shared" si="20"/>
        <v/>
      </c>
      <c r="Q187" s="110" t="str">
        <f t="shared" si="21"/>
        <v/>
      </c>
      <c r="R187" s="176" t="str">
        <f t="shared" si="24"/>
        <v/>
      </c>
    </row>
    <row r="188" spans="1:18">
      <c r="A188" s="31"/>
      <c r="B188" s="105"/>
      <c r="C188" s="105"/>
      <c r="D188" s="105"/>
      <c r="E188" s="105"/>
      <c r="F188" s="196"/>
      <c r="G188" s="107"/>
      <c r="H188" s="96"/>
      <c r="I188" s="60"/>
      <c r="J188" s="17">
        <v>1.86E-7</v>
      </c>
      <c r="K188" s="17" t="str">
        <f t="shared" si="22"/>
        <v/>
      </c>
      <c r="L188" s="17" t="str">
        <f t="shared" si="18"/>
        <v/>
      </c>
      <c r="M188" s="17" t="str">
        <f t="shared" si="19"/>
        <v/>
      </c>
      <c r="N188" s="110" t="str">
        <f t="shared" si="23"/>
        <v/>
      </c>
      <c r="O188" s="110" t="str">
        <f t="shared" si="17"/>
        <v/>
      </c>
      <c r="P188" s="110" t="str">
        <f t="shared" si="20"/>
        <v/>
      </c>
      <c r="Q188" s="110" t="str">
        <f t="shared" si="21"/>
        <v/>
      </c>
      <c r="R188" s="176" t="str">
        <f t="shared" si="24"/>
        <v/>
      </c>
    </row>
    <row r="189" spans="1:18">
      <c r="A189" s="31"/>
      <c r="B189" s="105"/>
      <c r="C189" s="105"/>
      <c r="D189" s="105"/>
      <c r="E189" s="105"/>
      <c r="F189" s="196"/>
      <c r="G189" s="107"/>
      <c r="H189" s="96"/>
      <c r="I189" s="60"/>
      <c r="J189" s="17">
        <v>1.8699999999999999E-7</v>
      </c>
      <c r="K189" s="17" t="str">
        <f t="shared" si="22"/>
        <v/>
      </c>
      <c r="L189" s="17" t="str">
        <f t="shared" si="18"/>
        <v/>
      </c>
      <c r="M189" s="17" t="str">
        <f t="shared" si="19"/>
        <v/>
      </c>
      <c r="N189" s="110" t="str">
        <f t="shared" si="23"/>
        <v/>
      </c>
      <c r="O189" s="110" t="str">
        <f t="shared" si="17"/>
        <v/>
      </c>
      <c r="P189" s="110" t="str">
        <f t="shared" si="20"/>
        <v/>
      </c>
      <c r="Q189" s="110" t="str">
        <f t="shared" si="21"/>
        <v/>
      </c>
      <c r="R189" s="176" t="str">
        <f t="shared" si="24"/>
        <v/>
      </c>
    </row>
    <row r="190" spans="1:18">
      <c r="A190" s="31"/>
      <c r="B190" s="105"/>
      <c r="C190" s="105"/>
      <c r="D190" s="105"/>
      <c r="E190" s="105"/>
      <c r="F190" s="196"/>
      <c r="G190" s="107"/>
      <c r="H190" s="96"/>
      <c r="I190" s="60"/>
      <c r="J190" s="17">
        <v>1.8799999999999999E-7</v>
      </c>
      <c r="K190" s="17" t="str">
        <f t="shared" si="22"/>
        <v/>
      </c>
      <c r="L190" s="17" t="str">
        <f t="shared" si="18"/>
        <v/>
      </c>
      <c r="M190" s="17" t="str">
        <f t="shared" si="19"/>
        <v/>
      </c>
      <c r="N190" s="110" t="str">
        <f t="shared" si="23"/>
        <v/>
      </c>
      <c r="O190" s="110" t="str">
        <f t="shared" si="17"/>
        <v/>
      </c>
      <c r="P190" s="110" t="str">
        <f t="shared" si="20"/>
        <v/>
      </c>
      <c r="Q190" s="110" t="str">
        <f t="shared" si="21"/>
        <v/>
      </c>
      <c r="R190" s="176" t="str">
        <f t="shared" si="24"/>
        <v/>
      </c>
    </row>
    <row r="191" spans="1:18">
      <c r="A191" s="31"/>
      <c r="B191" s="105"/>
      <c r="C191" s="105"/>
      <c r="D191" s="105"/>
      <c r="E191" s="105"/>
      <c r="F191" s="196"/>
      <c r="G191" s="107"/>
      <c r="H191" s="96"/>
      <c r="I191" s="60"/>
      <c r="J191" s="17">
        <v>1.8900000000000001E-7</v>
      </c>
      <c r="K191" s="17" t="str">
        <f t="shared" si="22"/>
        <v/>
      </c>
      <c r="L191" s="17" t="str">
        <f t="shared" si="18"/>
        <v/>
      </c>
      <c r="M191" s="17" t="str">
        <f t="shared" si="19"/>
        <v/>
      </c>
      <c r="N191" s="110" t="str">
        <f t="shared" si="23"/>
        <v/>
      </c>
      <c r="O191" s="110" t="str">
        <f t="shared" si="17"/>
        <v/>
      </c>
      <c r="P191" s="110" t="str">
        <f t="shared" si="20"/>
        <v/>
      </c>
      <c r="Q191" s="110" t="str">
        <f t="shared" si="21"/>
        <v/>
      </c>
      <c r="R191" s="176" t="str">
        <f t="shared" si="24"/>
        <v/>
      </c>
    </row>
    <row r="192" spans="1:18">
      <c r="A192" s="31"/>
      <c r="B192" s="105"/>
      <c r="C192" s="105"/>
      <c r="D192" s="105"/>
      <c r="E192" s="105"/>
      <c r="F192" s="196"/>
      <c r="G192" s="107"/>
      <c r="H192" s="96"/>
      <c r="I192" s="60"/>
      <c r="J192" s="17">
        <v>1.9000000000000001E-7</v>
      </c>
      <c r="K192" s="17" t="str">
        <f t="shared" si="22"/>
        <v/>
      </c>
      <c r="L192" s="17" t="str">
        <f t="shared" si="18"/>
        <v/>
      </c>
      <c r="M192" s="17" t="str">
        <f t="shared" si="19"/>
        <v/>
      </c>
      <c r="N192" s="110" t="str">
        <f t="shared" si="23"/>
        <v/>
      </c>
      <c r="O192" s="110" t="str">
        <f t="shared" si="17"/>
        <v/>
      </c>
      <c r="P192" s="110" t="str">
        <f t="shared" si="20"/>
        <v/>
      </c>
      <c r="Q192" s="110" t="str">
        <f t="shared" si="21"/>
        <v/>
      </c>
      <c r="R192" s="176" t="str">
        <f t="shared" si="24"/>
        <v/>
      </c>
    </row>
    <row r="193" spans="1:18">
      <c r="A193" s="31"/>
      <c r="B193" s="105"/>
      <c r="C193" s="105"/>
      <c r="D193" s="105"/>
      <c r="E193" s="105"/>
      <c r="F193" s="196"/>
      <c r="G193" s="107"/>
      <c r="H193" s="96"/>
      <c r="I193" s="60"/>
      <c r="J193" s="17">
        <v>1.91E-7</v>
      </c>
      <c r="K193" s="17" t="str">
        <f t="shared" si="22"/>
        <v/>
      </c>
      <c r="L193" s="17" t="str">
        <f t="shared" si="18"/>
        <v/>
      </c>
      <c r="M193" s="17" t="str">
        <f t="shared" si="19"/>
        <v/>
      </c>
      <c r="N193" s="110" t="str">
        <f t="shared" si="23"/>
        <v/>
      </c>
      <c r="O193" s="110" t="str">
        <f t="shared" si="17"/>
        <v/>
      </c>
      <c r="P193" s="110" t="str">
        <f t="shared" si="20"/>
        <v/>
      </c>
      <c r="Q193" s="110" t="str">
        <f t="shared" si="21"/>
        <v/>
      </c>
      <c r="R193" s="176" t="str">
        <f t="shared" si="24"/>
        <v/>
      </c>
    </row>
    <row r="194" spans="1:18">
      <c r="A194" s="31"/>
      <c r="B194" s="105"/>
      <c r="C194" s="105"/>
      <c r="D194" s="105"/>
      <c r="E194" s="105"/>
      <c r="F194" s="196"/>
      <c r="G194" s="107"/>
      <c r="H194" s="96"/>
      <c r="I194" s="60"/>
      <c r="J194" s="17">
        <v>1.92E-7</v>
      </c>
      <c r="K194" s="17" t="str">
        <f t="shared" si="22"/>
        <v/>
      </c>
      <c r="L194" s="17" t="str">
        <f t="shared" si="18"/>
        <v/>
      </c>
      <c r="M194" s="17" t="str">
        <f t="shared" si="19"/>
        <v/>
      </c>
      <c r="N194" s="110" t="str">
        <f t="shared" si="23"/>
        <v/>
      </c>
      <c r="O194" s="110" t="str">
        <f t="shared" si="17"/>
        <v/>
      </c>
      <c r="P194" s="110" t="str">
        <f t="shared" si="20"/>
        <v/>
      </c>
      <c r="Q194" s="110" t="str">
        <f t="shared" si="21"/>
        <v/>
      </c>
      <c r="R194" s="176" t="str">
        <f t="shared" si="24"/>
        <v/>
      </c>
    </row>
    <row r="195" spans="1:18">
      <c r="A195" s="31"/>
      <c r="B195" s="105"/>
      <c r="C195" s="105"/>
      <c r="D195" s="105"/>
      <c r="E195" s="105"/>
      <c r="F195" s="196"/>
      <c r="G195" s="107"/>
      <c r="H195" s="96"/>
      <c r="I195" s="60"/>
      <c r="J195" s="17">
        <v>1.9299999999999999E-7</v>
      </c>
      <c r="K195" s="17" t="str">
        <f t="shared" si="22"/>
        <v/>
      </c>
      <c r="L195" s="17" t="str">
        <f t="shared" si="18"/>
        <v/>
      </c>
      <c r="M195" s="17" t="str">
        <f t="shared" si="19"/>
        <v/>
      </c>
      <c r="N195" s="110" t="str">
        <f t="shared" si="23"/>
        <v/>
      </c>
      <c r="O195" s="110" t="str">
        <f t="shared" ref="O195:O252" si="25">IF((A195+$J195)&lt;1,"",A195+$J195)</f>
        <v/>
      </c>
      <c r="P195" s="110" t="str">
        <f t="shared" si="20"/>
        <v/>
      </c>
      <c r="Q195" s="110" t="str">
        <f t="shared" si="21"/>
        <v/>
      </c>
      <c r="R195" s="176" t="str">
        <f t="shared" si="24"/>
        <v/>
      </c>
    </row>
    <row r="196" spans="1:18">
      <c r="A196" s="31"/>
      <c r="B196" s="105"/>
      <c r="C196" s="105"/>
      <c r="D196" s="105"/>
      <c r="E196" s="105"/>
      <c r="F196" s="196"/>
      <c r="G196" s="107"/>
      <c r="H196" s="96"/>
      <c r="I196" s="60"/>
      <c r="J196" s="17">
        <v>1.9399999999999999E-7</v>
      </c>
      <c r="K196" s="17" t="str">
        <f t="shared" si="22"/>
        <v/>
      </c>
      <c r="L196" s="17" t="str">
        <f t="shared" ref="L196:L251" si="26">IF(E196="co",1000+J196,IF(E196="yco",2000+J196,IF((E196+$J196)&lt;1,"",E196+$J196)))</f>
        <v/>
      </c>
      <c r="M196" s="17" t="str">
        <f t="shared" ref="M196:M252" si="27">IF((G196+$J196)&lt;1,"",G196+$J196)</f>
        <v/>
      </c>
      <c r="N196" s="110" t="str">
        <f t="shared" si="23"/>
        <v/>
      </c>
      <c r="O196" s="110" t="str">
        <f t="shared" si="25"/>
        <v/>
      </c>
      <c r="P196" s="110" t="str">
        <f t="shared" ref="P196:P252" si="28">IF((D196+$J196)&lt;1,"",D196+$J196)</f>
        <v/>
      </c>
      <c r="Q196" s="110" t="str">
        <f t="shared" ref="Q196:Q252" si="29">IF((F196+$J196)&lt;1,"",F196+$J196)</f>
        <v/>
      </c>
      <c r="R196" s="176" t="str">
        <f t="shared" si="24"/>
        <v/>
      </c>
    </row>
    <row r="197" spans="1:18">
      <c r="A197" s="31"/>
      <c r="B197" s="105"/>
      <c r="C197" s="105"/>
      <c r="D197" s="105"/>
      <c r="E197" s="105"/>
      <c r="F197" s="196"/>
      <c r="G197" s="107"/>
      <c r="H197" s="96"/>
      <c r="I197" s="60"/>
      <c r="J197" s="17">
        <v>1.9500000000000001E-7</v>
      </c>
      <c r="K197" s="17" t="str">
        <f t="shared" ref="K197:K252" si="30">IF(C197="yco",1000+J197,IF((C197+$J197)&lt;1,"",C197+$J197))</f>
        <v/>
      </c>
      <c r="L197" s="17" t="str">
        <f t="shared" si="26"/>
        <v/>
      </c>
      <c r="M197" s="17" t="str">
        <f t="shared" si="27"/>
        <v/>
      </c>
      <c r="N197" s="110" t="str">
        <f t="shared" ref="N197:N252" si="31">IF(B197="oco",1000+J197,IF((B197+$J197)&lt;1,"",B197+$J197))</f>
        <v/>
      </c>
      <c r="O197" s="110" t="str">
        <f t="shared" si="25"/>
        <v/>
      </c>
      <c r="P197" s="110" t="str">
        <f t="shared" si="28"/>
        <v/>
      </c>
      <c r="Q197" s="110" t="str">
        <f t="shared" si="29"/>
        <v/>
      </c>
      <c r="R197" s="176" t="str">
        <f t="shared" si="24"/>
        <v/>
      </c>
    </row>
    <row r="198" spans="1:18">
      <c r="A198" s="31"/>
      <c r="B198" s="105"/>
      <c r="C198" s="105"/>
      <c r="D198" s="105"/>
      <c r="E198" s="105"/>
      <c r="F198" s="196"/>
      <c r="G198" s="107"/>
      <c r="H198" s="96"/>
      <c r="I198" s="60"/>
      <c r="J198" s="17">
        <v>1.9600000000000001E-7</v>
      </c>
      <c r="K198" s="17" t="str">
        <f t="shared" si="30"/>
        <v/>
      </c>
      <c r="L198" s="17" t="str">
        <f t="shared" si="26"/>
        <v/>
      </c>
      <c r="M198" s="17" t="str">
        <f t="shared" si="27"/>
        <v/>
      </c>
      <c r="N198" s="110" t="str">
        <f t="shared" si="31"/>
        <v/>
      </c>
      <c r="O198" s="110" t="str">
        <f t="shared" si="25"/>
        <v/>
      </c>
      <c r="P198" s="110" t="str">
        <f t="shared" si="28"/>
        <v/>
      </c>
      <c r="Q198" s="110" t="str">
        <f t="shared" si="29"/>
        <v/>
      </c>
      <c r="R198" s="176" t="str">
        <f t="shared" si="24"/>
        <v/>
      </c>
    </row>
    <row r="199" spans="1:18">
      <c r="A199" s="31"/>
      <c r="B199" s="105"/>
      <c r="C199" s="105"/>
      <c r="D199" s="105"/>
      <c r="E199" s="105"/>
      <c r="F199" s="196"/>
      <c r="G199" s="107"/>
      <c r="H199" s="96"/>
      <c r="I199" s="60"/>
      <c r="J199" s="17">
        <v>1.97E-7</v>
      </c>
      <c r="K199" s="17" t="str">
        <f t="shared" si="30"/>
        <v/>
      </c>
      <c r="L199" s="17" t="str">
        <f t="shared" si="26"/>
        <v/>
      </c>
      <c r="M199" s="17" t="str">
        <f t="shared" si="27"/>
        <v/>
      </c>
      <c r="N199" s="110" t="str">
        <f t="shared" si="31"/>
        <v/>
      </c>
      <c r="O199" s="110" t="str">
        <f t="shared" si="25"/>
        <v/>
      </c>
      <c r="P199" s="110" t="str">
        <f t="shared" si="28"/>
        <v/>
      </c>
      <c r="Q199" s="110" t="str">
        <f t="shared" si="29"/>
        <v/>
      </c>
      <c r="R199" s="176" t="str">
        <f t="shared" si="24"/>
        <v/>
      </c>
    </row>
    <row r="200" spans="1:18">
      <c r="A200" s="31"/>
      <c r="B200" s="105"/>
      <c r="C200" s="105"/>
      <c r="D200" s="105"/>
      <c r="E200" s="105"/>
      <c r="F200" s="196"/>
      <c r="G200" s="107"/>
      <c r="H200" s="96"/>
      <c r="I200" s="60"/>
      <c r="J200" s="17">
        <v>1.98E-7</v>
      </c>
      <c r="K200" s="17" t="str">
        <f t="shared" si="30"/>
        <v/>
      </c>
      <c r="L200" s="17" t="str">
        <f t="shared" si="26"/>
        <v/>
      </c>
      <c r="M200" s="17" t="str">
        <f t="shared" si="27"/>
        <v/>
      </c>
      <c r="N200" s="110" t="str">
        <f t="shared" si="31"/>
        <v/>
      </c>
      <c r="O200" s="110" t="str">
        <f t="shared" si="25"/>
        <v/>
      </c>
      <c r="P200" s="110" t="str">
        <f t="shared" si="28"/>
        <v/>
      </c>
      <c r="Q200" s="110" t="str">
        <f t="shared" si="29"/>
        <v/>
      </c>
      <c r="R200" s="176" t="str">
        <f t="shared" ref="R200:R252" si="32">IF(OR(B200="oco",B200="",AND(B200&gt;0,B200&lt;5000)),IF(OR(C200="yco",C200="",AND(C200&gt;0,C200&lt;5000)),IF(OR(E200="co",E200="yco",E200="",AND(E200&gt;0,E200&lt;5000)),IF(OR(G200="",AND(G200&gt;0,G200&lt;5000)),"","Check Pole entry"),"Check 2nd Open entry"),"Check 1st Open entry"),"Check Youth entry")</f>
        <v/>
      </c>
    </row>
    <row r="201" spans="1:18">
      <c r="A201" s="31"/>
      <c r="B201" s="105"/>
      <c r="C201" s="105"/>
      <c r="D201" s="105"/>
      <c r="E201" s="105"/>
      <c r="F201" s="196"/>
      <c r="G201" s="107"/>
      <c r="H201" s="96"/>
      <c r="I201" s="60"/>
      <c r="J201" s="17">
        <v>1.99E-7</v>
      </c>
      <c r="K201" s="17" t="str">
        <f t="shared" si="30"/>
        <v/>
      </c>
      <c r="L201" s="17" t="str">
        <f t="shared" si="26"/>
        <v/>
      </c>
      <c r="M201" s="17" t="str">
        <f t="shared" si="27"/>
        <v/>
      </c>
      <c r="N201" s="110" t="str">
        <f t="shared" si="31"/>
        <v/>
      </c>
      <c r="O201" s="110" t="str">
        <f t="shared" si="25"/>
        <v/>
      </c>
      <c r="P201" s="110" t="str">
        <f t="shared" si="28"/>
        <v/>
      </c>
      <c r="Q201" s="110" t="str">
        <f t="shared" si="29"/>
        <v/>
      </c>
      <c r="R201" s="176" t="str">
        <f t="shared" si="32"/>
        <v/>
      </c>
    </row>
    <row r="202" spans="1:18">
      <c r="A202" s="31"/>
      <c r="B202" s="105"/>
      <c r="C202" s="105"/>
      <c r="D202" s="105"/>
      <c r="E202" s="105"/>
      <c r="F202" s="196"/>
      <c r="G202" s="107"/>
      <c r="H202" s="96"/>
      <c r="I202" s="60"/>
      <c r="J202" s="17">
        <v>1.9999999999999999E-7</v>
      </c>
      <c r="K202" s="17" t="str">
        <f t="shared" si="30"/>
        <v/>
      </c>
      <c r="L202" s="17" t="str">
        <f t="shared" si="26"/>
        <v/>
      </c>
      <c r="M202" s="17" t="str">
        <f t="shared" si="27"/>
        <v/>
      </c>
      <c r="N202" s="110" t="str">
        <f t="shared" si="31"/>
        <v/>
      </c>
      <c r="O202" s="110" t="str">
        <f t="shared" si="25"/>
        <v/>
      </c>
      <c r="P202" s="110" t="str">
        <f t="shared" si="28"/>
        <v/>
      </c>
      <c r="Q202" s="110" t="str">
        <f t="shared" si="29"/>
        <v/>
      </c>
      <c r="R202" s="176" t="str">
        <f t="shared" si="32"/>
        <v/>
      </c>
    </row>
    <row r="203" spans="1:18">
      <c r="A203" s="31"/>
      <c r="B203" s="105"/>
      <c r="C203" s="105"/>
      <c r="D203" s="105"/>
      <c r="E203" s="105"/>
      <c r="F203" s="196"/>
      <c r="G203" s="107"/>
      <c r="H203" s="96"/>
      <c r="I203" s="60"/>
      <c r="J203" s="17">
        <v>2.0100000000000001E-7</v>
      </c>
      <c r="K203" s="17" t="str">
        <f t="shared" si="30"/>
        <v/>
      </c>
      <c r="L203" s="17" t="str">
        <f t="shared" si="26"/>
        <v/>
      </c>
      <c r="M203" s="17" t="str">
        <f t="shared" si="27"/>
        <v/>
      </c>
      <c r="N203" s="110" t="str">
        <f t="shared" si="31"/>
        <v/>
      </c>
      <c r="O203" s="110" t="str">
        <f t="shared" si="25"/>
        <v/>
      </c>
      <c r="P203" s="110" t="str">
        <f t="shared" si="28"/>
        <v/>
      </c>
      <c r="Q203" s="110" t="str">
        <f t="shared" si="29"/>
        <v/>
      </c>
      <c r="R203" s="176" t="str">
        <f t="shared" si="32"/>
        <v/>
      </c>
    </row>
    <row r="204" spans="1:18">
      <c r="A204" s="31"/>
      <c r="B204" s="105"/>
      <c r="C204" s="105"/>
      <c r="D204" s="105"/>
      <c r="E204" s="105"/>
      <c r="F204" s="196"/>
      <c r="G204" s="107"/>
      <c r="H204" s="96"/>
      <c r="I204" s="60"/>
      <c r="J204" s="17">
        <v>2.0200000000000001E-7</v>
      </c>
      <c r="K204" s="17" t="str">
        <f t="shared" si="30"/>
        <v/>
      </c>
      <c r="L204" s="17" t="str">
        <f t="shared" si="26"/>
        <v/>
      </c>
      <c r="M204" s="17" t="str">
        <f t="shared" si="27"/>
        <v/>
      </c>
      <c r="N204" s="110" t="str">
        <f t="shared" si="31"/>
        <v/>
      </c>
      <c r="O204" s="110" t="str">
        <f t="shared" si="25"/>
        <v/>
      </c>
      <c r="P204" s="110" t="str">
        <f t="shared" si="28"/>
        <v/>
      </c>
      <c r="Q204" s="110" t="str">
        <f t="shared" si="29"/>
        <v/>
      </c>
      <c r="R204" s="176" t="str">
        <f t="shared" si="32"/>
        <v/>
      </c>
    </row>
    <row r="205" spans="1:18">
      <c r="A205" s="31"/>
      <c r="B205" s="105"/>
      <c r="C205" s="105"/>
      <c r="D205" s="105"/>
      <c r="E205" s="105"/>
      <c r="F205" s="196"/>
      <c r="G205" s="107"/>
      <c r="H205" s="96"/>
      <c r="I205" s="60"/>
      <c r="J205" s="17">
        <v>2.03E-7</v>
      </c>
      <c r="K205" s="17" t="str">
        <f t="shared" si="30"/>
        <v/>
      </c>
      <c r="L205" s="17" t="str">
        <f t="shared" si="26"/>
        <v/>
      </c>
      <c r="M205" s="17" t="str">
        <f t="shared" si="27"/>
        <v/>
      </c>
      <c r="N205" s="110" t="str">
        <f t="shared" si="31"/>
        <v/>
      </c>
      <c r="O205" s="110" t="str">
        <f t="shared" si="25"/>
        <v/>
      </c>
      <c r="P205" s="110" t="str">
        <f t="shared" si="28"/>
        <v/>
      </c>
      <c r="Q205" s="110" t="str">
        <f t="shared" si="29"/>
        <v/>
      </c>
      <c r="R205" s="176" t="str">
        <f t="shared" si="32"/>
        <v/>
      </c>
    </row>
    <row r="206" spans="1:18">
      <c r="A206" s="31"/>
      <c r="B206" s="105"/>
      <c r="C206" s="105"/>
      <c r="D206" s="105"/>
      <c r="E206" s="105"/>
      <c r="F206" s="196"/>
      <c r="G206" s="107"/>
      <c r="H206" s="96"/>
      <c r="I206" s="60"/>
      <c r="J206" s="17">
        <v>2.04E-7</v>
      </c>
      <c r="K206" s="17" t="str">
        <f t="shared" si="30"/>
        <v/>
      </c>
      <c r="L206" s="17" t="str">
        <f t="shared" si="26"/>
        <v/>
      </c>
      <c r="M206" s="17" t="str">
        <f t="shared" si="27"/>
        <v/>
      </c>
      <c r="N206" s="110" t="str">
        <f t="shared" si="31"/>
        <v/>
      </c>
      <c r="O206" s="110" t="str">
        <f t="shared" si="25"/>
        <v/>
      </c>
      <c r="P206" s="110" t="str">
        <f t="shared" si="28"/>
        <v/>
      </c>
      <c r="Q206" s="110" t="str">
        <f t="shared" si="29"/>
        <v/>
      </c>
      <c r="R206" s="176" t="str">
        <f t="shared" si="32"/>
        <v/>
      </c>
    </row>
    <row r="207" spans="1:18">
      <c r="A207" s="31"/>
      <c r="B207" s="105"/>
      <c r="C207" s="105"/>
      <c r="D207" s="105"/>
      <c r="E207" s="105"/>
      <c r="F207" s="196"/>
      <c r="G207" s="107"/>
      <c r="H207" s="96"/>
      <c r="I207" s="60"/>
      <c r="J207" s="17">
        <v>2.05E-7</v>
      </c>
      <c r="K207" s="17" t="str">
        <f t="shared" si="30"/>
        <v/>
      </c>
      <c r="L207" s="17" t="str">
        <f t="shared" si="26"/>
        <v/>
      </c>
      <c r="M207" s="17" t="str">
        <f t="shared" si="27"/>
        <v/>
      </c>
      <c r="N207" s="110" t="str">
        <f t="shared" si="31"/>
        <v/>
      </c>
      <c r="O207" s="110" t="str">
        <f t="shared" si="25"/>
        <v/>
      </c>
      <c r="P207" s="110" t="str">
        <f t="shared" si="28"/>
        <v/>
      </c>
      <c r="Q207" s="110" t="str">
        <f t="shared" si="29"/>
        <v/>
      </c>
      <c r="R207" s="176" t="str">
        <f t="shared" si="32"/>
        <v/>
      </c>
    </row>
    <row r="208" spans="1:18">
      <c r="A208" s="31"/>
      <c r="B208" s="105"/>
      <c r="C208" s="105"/>
      <c r="D208" s="105"/>
      <c r="E208" s="105"/>
      <c r="F208" s="196"/>
      <c r="G208" s="107"/>
      <c r="H208" s="96"/>
      <c r="I208" s="60"/>
      <c r="J208" s="17">
        <v>2.0599999999999999E-7</v>
      </c>
      <c r="K208" s="17" t="str">
        <f t="shared" si="30"/>
        <v/>
      </c>
      <c r="L208" s="17" t="str">
        <f t="shared" si="26"/>
        <v/>
      </c>
      <c r="M208" s="17" t="str">
        <f t="shared" si="27"/>
        <v/>
      </c>
      <c r="N208" s="110" t="str">
        <f t="shared" si="31"/>
        <v/>
      </c>
      <c r="O208" s="110" t="str">
        <f t="shared" si="25"/>
        <v/>
      </c>
      <c r="P208" s="110" t="str">
        <f t="shared" si="28"/>
        <v/>
      </c>
      <c r="Q208" s="110" t="str">
        <f t="shared" si="29"/>
        <v/>
      </c>
      <c r="R208" s="176" t="str">
        <f t="shared" si="32"/>
        <v/>
      </c>
    </row>
    <row r="209" spans="1:18">
      <c r="A209" s="31"/>
      <c r="B209" s="105"/>
      <c r="C209" s="105"/>
      <c r="D209" s="105"/>
      <c r="E209" s="105"/>
      <c r="F209" s="196"/>
      <c r="G209" s="107"/>
      <c r="H209" s="96"/>
      <c r="I209" s="60"/>
      <c r="J209" s="17">
        <v>2.0699999999999999E-7</v>
      </c>
      <c r="K209" s="17" t="str">
        <f t="shared" si="30"/>
        <v/>
      </c>
      <c r="L209" s="17" t="str">
        <f t="shared" si="26"/>
        <v/>
      </c>
      <c r="M209" s="17" t="str">
        <f t="shared" si="27"/>
        <v/>
      </c>
      <c r="N209" s="110" t="str">
        <f t="shared" si="31"/>
        <v/>
      </c>
      <c r="O209" s="110" t="str">
        <f t="shared" si="25"/>
        <v/>
      </c>
      <c r="P209" s="110" t="str">
        <f t="shared" si="28"/>
        <v/>
      </c>
      <c r="Q209" s="110" t="str">
        <f t="shared" si="29"/>
        <v/>
      </c>
      <c r="R209" s="176" t="str">
        <f t="shared" si="32"/>
        <v/>
      </c>
    </row>
    <row r="210" spans="1:18">
      <c r="A210" s="31"/>
      <c r="B210" s="105"/>
      <c r="C210" s="105"/>
      <c r="D210" s="105"/>
      <c r="E210" s="105"/>
      <c r="F210" s="196"/>
      <c r="G210" s="107"/>
      <c r="H210" s="96"/>
      <c r="I210" s="60"/>
      <c r="J210" s="17">
        <v>2.0800000000000001E-7</v>
      </c>
      <c r="K210" s="17" t="str">
        <f t="shared" si="30"/>
        <v/>
      </c>
      <c r="L210" s="17" t="str">
        <f t="shared" si="26"/>
        <v/>
      </c>
      <c r="M210" s="17" t="str">
        <f t="shared" si="27"/>
        <v/>
      </c>
      <c r="N210" s="110" t="str">
        <f t="shared" si="31"/>
        <v/>
      </c>
      <c r="O210" s="110" t="str">
        <f t="shared" si="25"/>
        <v/>
      </c>
      <c r="P210" s="110" t="str">
        <f t="shared" si="28"/>
        <v/>
      </c>
      <c r="Q210" s="110" t="str">
        <f t="shared" si="29"/>
        <v/>
      </c>
      <c r="R210" s="176" t="str">
        <f t="shared" si="32"/>
        <v/>
      </c>
    </row>
    <row r="211" spans="1:18">
      <c r="A211" s="31"/>
      <c r="B211" s="105"/>
      <c r="C211" s="105"/>
      <c r="D211" s="105"/>
      <c r="E211" s="105"/>
      <c r="F211" s="196"/>
      <c r="G211" s="107"/>
      <c r="H211" s="96"/>
      <c r="I211" s="60"/>
      <c r="J211" s="17">
        <v>2.0900000000000001E-7</v>
      </c>
      <c r="K211" s="17" t="str">
        <f t="shared" si="30"/>
        <v/>
      </c>
      <c r="L211" s="17" t="str">
        <f t="shared" si="26"/>
        <v/>
      </c>
      <c r="M211" s="17" t="str">
        <f t="shared" si="27"/>
        <v/>
      </c>
      <c r="N211" s="110" t="str">
        <f t="shared" si="31"/>
        <v/>
      </c>
      <c r="O211" s="110" t="str">
        <f t="shared" si="25"/>
        <v/>
      </c>
      <c r="P211" s="110" t="str">
        <f t="shared" si="28"/>
        <v/>
      </c>
      <c r="Q211" s="110" t="str">
        <f t="shared" si="29"/>
        <v/>
      </c>
      <c r="R211" s="176" t="str">
        <f t="shared" si="32"/>
        <v/>
      </c>
    </row>
    <row r="212" spans="1:18">
      <c r="A212" s="31"/>
      <c r="B212" s="105"/>
      <c r="C212" s="105"/>
      <c r="D212" s="105"/>
      <c r="E212" s="105"/>
      <c r="F212" s="196"/>
      <c r="G212" s="107"/>
      <c r="H212" s="96"/>
      <c r="I212" s="60"/>
      <c r="J212" s="17">
        <v>2.1E-7</v>
      </c>
      <c r="K212" s="17" t="str">
        <f t="shared" si="30"/>
        <v/>
      </c>
      <c r="L212" s="17" t="str">
        <f t="shared" si="26"/>
        <v/>
      </c>
      <c r="M212" s="17" t="str">
        <f t="shared" si="27"/>
        <v/>
      </c>
      <c r="N212" s="110" t="str">
        <f t="shared" si="31"/>
        <v/>
      </c>
      <c r="O212" s="110" t="str">
        <f t="shared" si="25"/>
        <v/>
      </c>
      <c r="P212" s="110" t="str">
        <f t="shared" si="28"/>
        <v/>
      </c>
      <c r="Q212" s="110" t="str">
        <f t="shared" si="29"/>
        <v/>
      </c>
      <c r="R212" s="176" t="str">
        <f t="shared" si="32"/>
        <v/>
      </c>
    </row>
    <row r="213" spans="1:18">
      <c r="A213" s="31"/>
      <c r="B213" s="105"/>
      <c r="C213" s="105"/>
      <c r="D213" s="105"/>
      <c r="E213" s="105"/>
      <c r="F213" s="196"/>
      <c r="G213" s="107"/>
      <c r="H213" s="96"/>
      <c r="I213" s="60"/>
      <c r="J213" s="17">
        <v>2.11E-7</v>
      </c>
      <c r="K213" s="17" t="str">
        <f t="shared" si="30"/>
        <v/>
      </c>
      <c r="L213" s="17" t="str">
        <f t="shared" si="26"/>
        <v/>
      </c>
      <c r="M213" s="17" t="str">
        <f t="shared" si="27"/>
        <v/>
      </c>
      <c r="N213" s="110" t="str">
        <f t="shared" si="31"/>
        <v/>
      </c>
      <c r="O213" s="110" t="str">
        <f t="shared" si="25"/>
        <v/>
      </c>
      <c r="P213" s="110" t="str">
        <f t="shared" si="28"/>
        <v/>
      </c>
      <c r="Q213" s="110" t="str">
        <f t="shared" si="29"/>
        <v/>
      </c>
      <c r="R213" s="176" t="str">
        <f t="shared" si="32"/>
        <v/>
      </c>
    </row>
    <row r="214" spans="1:18">
      <c r="A214" s="31"/>
      <c r="B214" s="105"/>
      <c r="C214" s="105"/>
      <c r="D214" s="105"/>
      <c r="E214" s="105"/>
      <c r="F214" s="196"/>
      <c r="G214" s="107"/>
      <c r="H214" s="96"/>
      <c r="I214" s="60"/>
      <c r="J214" s="17">
        <v>2.1199999999999999E-7</v>
      </c>
      <c r="K214" s="17" t="str">
        <f t="shared" si="30"/>
        <v/>
      </c>
      <c r="L214" s="17" t="str">
        <f t="shared" si="26"/>
        <v/>
      </c>
      <c r="M214" s="17" t="str">
        <f t="shared" si="27"/>
        <v/>
      </c>
      <c r="N214" s="110" t="str">
        <f t="shared" si="31"/>
        <v/>
      </c>
      <c r="O214" s="110" t="str">
        <f t="shared" si="25"/>
        <v/>
      </c>
      <c r="P214" s="110" t="str">
        <f t="shared" si="28"/>
        <v/>
      </c>
      <c r="Q214" s="110" t="str">
        <f t="shared" si="29"/>
        <v/>
      </c>
      <c r="R214" s="176" t="str">
        <f t="shared" si="32"/>
        <v/>
      </c>
    </row>
    <row r="215" spans="1:18">
      <c r="A215" s="31"/>
      <c r="B215" s="105"/>
      <c r="C215" s="105"/>
      <c r="D215" s="105"/>
      <c r="E215" s="105"/>
      <c r="F215" s="196"/>
      <c r="G215" s="107"/>
      <c r="H215" s="96"/>
      <c r="I215" s="60"/>
      <c r="J215" s="17">
        <v>2.1299999999999999E-7</v>
      </c>
      <c r="K215" s="17" t="str">
        <f t="shared" si="30"/>
        <v/>
      </c>
      <c r="L215" s="17" t="str">
        <f t="shared" si="26"/>
        <v/>
      </c>
      <c r="M215" s="17" t="str">
        <f t="shared" si="27"/>
        <v/>
      </c>
      <c r="N215" s="110" t="str">
        <f t="shared" si="31"/>
        <v/>
      </c>
      <c r="O215" s="110" t="str">
        <f t="shared" si="25"/>
        <v/>
      </c>
      <c r="P215" s="110" t="str">
        <f t="shared" si="28"/>
        <v/>
      </c>
      <c r="Q215" s="110" t="str">
        <f t="shared" si="29"/>
        <v/>
      </c>
      <c r="R215" s="176" t="str">
        <f t="shared" si="32"/>
        <v/>
      </c>
    </row>
    <row r="216" spans="1:18">
      <c r="A216" s="31"/>
      <c r="B216" s="105"/>
      <c r="C216" s="105"/>
      <c r="D216" s="105"/>
      <c r="E216" s="105"/>
      <c r="F216" s="196"/>
      <c r="G216" s="107"/>
      <c r="H216" s="96"/>
      <c r="I216" s="60"/>
      <c r="J216" s="17">
        <v>2.1400000000000001E-7</v>
      </c>
      <c r="K216" s="17" t="str">
        <f t="shared" si="30"/>
        <v/>
      </c>
      <c r="L216" s="17" t="str">
        <f t="shared" si="26"/>
        <v/>
      </c>
      <c r="M216" s="17" t="str">
        <f t="shared" si="27"/>
        <v/>
      </c>
      <c r="N216" s="110" t="str">
        <f t="shared" si="31"/>
        <v/>
      </c>
      <c r="O216" s="110" t="str">
        <f t="shared" si="25"/>
        <v/>
      </c>
      <c r="P216" s="110" t="str">
        <f t="shared" si="28"/>
        <v/>
      </c>
      <c r="Q216" s="110" t="str">
        <f t="shared" si="29"/>
        <v/>
      </c>
      <c r="R216" s="176" t="str">
        <f t="shared" si="32"/>
        <v/>
      </c>
    </row>
    <row r="217" spans="1:18">
      <c r="A217" s="31"/>
      <c r="B217" s="105"/>
      <c r="C217" s="105"/>
      <c r="D217" s="105"/>
      <c r="E217" s="105"/>
      <c r="F217" s="196"/>
      <c r="G217" s="107"/>
      <c r="H217" s="96"/>
      <c r="I217" s="60"/>
      <c r="J217" s="17">
        <v>2.1500000000000001E-7</v>
      </c>
      <c r="K217" s="17" t="str">
        <f t="shared" si="30"/>
        <v/>
      </c>
      <c r="L217" s="17" t="str">
        <f t="shared" si="26"/>
        <v/>
      </c>
      <c r="M217" s="17" t="str">
        <f t="shared" si="27"/>
        <v/>
      </c>
      <c r="N217" s="110" t="str">
        <f t="shared" si="31"/>
        <v/>
      </c>
      <c r="O217" s="110" t="str">
        <f t="shared" si="25"/>
        <v/>
      </c>
      <c r="P217" s="110" t="str">
        <f t="shared" si="28"/>
        <v/>
      </c>
      <c r="Q217" s="110" t="str">
        <f t="shared" si="29"/>
        <v/>
      </c>
      <c r="R217" s="176" t="str">
        <f t="shared" si="32"/>
        <v/>
      </c>
    </row>
    <row r="218" spans="1:18">
      <c r="A218" s="31"/>
      <c r="B218" s="105"/>
      <c r="C218" s="105"/>
      <c r="D218" s="105"/>
      <c r="E218" s="105"/>
      <c r="F218" s="196"/>
      <c r="G218" s="107"/>
      <c r="H218" s="96"/>
      <c r="I218" s="60"/>
      <c r="J218" s="17">
        <v>2.16E-7</v>
      </c>
      <c r="K218" s="17" t="str">
        <f t="shared" si="30"/>
        <v/>
      </c>
      <c r="L218" s="17" t="str">
        <f t="shared" si="26"/>
        <v/>
      </c>
      <c r="M218" s="17" t="str">
        <f t="shared" si="27"/>
        <v/>
      </c>
      <c r="N218" s="110" t="str">
        <f t="shared" si="31"/>
        <v/>
      </c>
      <c r="O218" s="110" t="str">
        <f t="shared" si="25"/>
        <v/>
      </c>
      <c r="P218" s="110" t="str">
        <f t="shared" si="28"/>
        <v/>
      </c>
      <c r="Q218" s="110" t="str">
        <f t="shared" si="29"/>
        <v/>
      </c>
      <c r="R218" s="176" t="str">
        <f t="shared" si="32"/>
        <v/>
      </c>
    </row>
    <row r="219" spans="1:18">
      <c r="A219" s="31"/>
      <c r="B219" s="105"/>
      <c r="C219" s="105"/>
      <c r="D219" s="105"/>
      <c r="E219" s="105"/>
      <c r="F219" s="196"/>
      <c r="G219" s="107"/>
      <c r="H219" s="96"/>
      <c r="I219" s="60"/>
      <c r="J219" s="17">
        <v>2.17E-7</v>
      </c>
      <c r="K219" s="17" t="str">
        <f t="shared" si="30"/>
        <v/>
      </c>
      <c r="L219" s="17" t="str">
        <f t="shared" si="26"/>
        <v/>
      </c>
      <c r="M219" s="17" t="str">
        <f t="shared" si="27"/>
        <v/>
      </c>
      <c r="N219" s="110" t="str">
        <f t="shared" si="31"/>
        <v/>
      </c>
      <c r="O219" s="110" t="str">
        <f t="shared" si="25"/>
        <v/>
      </c>
      <c r="P219" s="110" t="str">
        <f t="shared" si="28"/>
        <v/>
      </c>
      <c r="Q219" s="110" t="str">
        <f t="shared" si="29"/>
        <v/>
      </c>
      <c r="R219" s="176" t="str">
        <f t="shared" si="32"/>
        <v/>
      </c>
    </row>
    <row r="220" spans="1:18">
      <c r="A220" s="31"/>
      <c r="B220" s="105"/>
      <c r="C220" s="105"/>
      <c r="D220" s="105"/>
      <c r="E220" s="105"/>
      <c r="F220" s="196"/>
      <c r="G220" s="107"/>
      <c r="H220" s="96"/>
      <c r="I220" s="60"/>
      <c r="J220" s="17">
        <v>2.1799999999999999E-7</v>
      </c>
      <c r="K220" s="17" t="str">
        <f t="shared" si="30"/>
        <v/>
      </c>
      <c r="L220" s="17" t="str">
        <f t="shared" si="26"/>
        <v/>
      </c>
      <c r="M220" s="17" t="str">
        <f t="shared" si="27"/>
        <v/>
      </c>
      <c r="N220" s="110" t="str">
        <f t="shared" si="31"/>
        <v/>
      </c>
      <c r="O220" s="110" t="str">
        <f t="shared" si="25"/>
        <v/>
      </c>
      <c r="P220" s="110" t="str">
        <f t="shared" si="28"/>
        <v/>
      </c>
      <c r="Q220" s="110" t="str">
        <f t="shared" si="29"/>
        <v/>
      </c>
      <c r="R220" s="176" t="str">
        <f t="shared" si="32"/>
        <v/>
      </c>
    </row>
    <row r="221" spans="1:18">
      <c r="A221" s="31"/>
      <c r="B221" s="105"/>
      <c r="C221" s="105"/>
      <c r="D221" s="105"/>
      <c r="E221" s="105"/>
      <c r="F221" s="196"/>
      <c r="G221" s="107"/>
      <c r="H221" s="96"/>
      <c r="I221" s="60"/>
      <c r="J221" s="17">
        <v>2.1899999999999999E-7</v>
      </c>
      <c r="K221" s="17" t="str">
        <f t="shared" si="30"/>
        <v/>
      </c>
      <c r="L221" s="17" t="str">
        <f t="shared" si="26"/>
        <v/>
      </c>
      <c r="M221" s="17" t="str">
        <f t="shared" si="27"/>
        <v/>
      </c>
      <c r="N221" s="110" t="str">
        <f t="shared" si="31"/>
        <v/>
      </c>
      <c r="O221" s="110" t="str">
        <f t="shared" si="25"/>
        <v/>
      </c>
      <c r="P221" s="110" t="str">
        <f t="shared" si="28"/>
        <v/>
      </c>
      <c r="Q221" s="110" t="str">
        <f t="shared" si="29"/>
        <v/>
      </c>
      <c r="R221" s="176" t="str">
        <f t="shared" si="32"/>
        <v/>
      </c>
    </row>
    <row r="222" spans="1:18">
      <c r="A222" s="31"/>
      <c r="B222" s="105"/>
      <c r="C222" s="105"/>
      <c r="D222" s="105"/>
      <c r="E222" s="105"/>
      <c r="F222" s="196"/>
      <c r="G222" s="107"/>
      <c r="H222" s="96"/>
      <c r="I222" s="60"/>
      <c r="J222" s="17">
        <v>2.2000000000000001E-7</v>
      </c>
      <c r="K222" s="17" t="str">
        <f t="shared" si="30"/>
        <v/>
      </c>
      <c r="L222" s="17" t="str">
        <f t="shared" si="26"/>
        <v/>
      </c>
      <c r="M222" s="17" t="str">
        <f t="shared" si="27"/>
        <v/>
      </c>
      <c r="N222" s="110" t="str">
        <f t="shared" si="31"/>
        <v/>
      </c>
      <c r="O222" s="110" t="str">
        <f t="shared" si="25"/>
        <v/>
      </c>
      <c r="P222" s="110" t="str">
        <f t="shared" si="28"/>
        <v/>
      </c>
      <c r="Q222" s="110" t="str">
        <f t="shared" si="29"/>
        <v/>
      </c>
      <c r="R222" s="176" t="str">
        <f t="shared" si="32"/>
        <v/>
      </c>
    </row>
    <row r="223" spans="1:18">
      <c r="A223" s="31"/>
      <c r="B223" s="105"/>
      <c r="C223" s="105"/>
      <c r="D223" s="105"/>
      <c r="E223" s="105"/>
      <c r="F223" s="196"/>
      <c r="G223" s="107"/>
      <c r="H223" s="96"/>
      <c r="I223" s="60"/>
      <c r="J223" s="17">
        <v>2.2100000000000001E-7</v>
      </c>
      <c r="K223" s="17" t="str">
        <f t="shared" si="30"/>
        <v/>
      </c>
      <c r="L223" s="17" t="str">
        <f t="shared" si="26"/>
        <v/>
      </c>
      <c r="M223" s="17" t="str">
        <f t="shared" si="27"/>
        <v/>
      </c>
      <c r="N223" s="110" t="str">
        <f t="shared" si="31"/>
        <v/>
      </c>
      <c r="O223" s="110" t="str">
        <f t="shared" si="25"/>
        <v/>
      </c>
      <c r="P223" s="110" t="str">
        <f t="shared" si="28"/>
        <v/>
      </c>
      <c r="Q223" s="110" t="str">
        <f t="shared" si="29"/>
        <v/>
      </c>
      <c r="R223" s="176" t="str">
        <f t="shared" si="32"/>
        <v/>
      </c>
    </row>
    <row r="224" spans="1:18">
      <c r="A224" s="31"/>
      <c r="B224" s="105"/>
      <c r="C224" s="105"/>
      <c r="D224" s="105"/>
      <c r="E224" s="105"/>
      <c r="F224" s="196"/>
      <c r="G224" s="107"/>
      <c r="H224" s="96"/>
      <c r="I224" s="60"/>
      <c r="J224" s="17">
        <v>2.22E-7</v>
      </c>
      <c r="K224" s="17" t="str">
        <f t="shared" si="30"/>
        <v/>
      </c>
      <c r="L224" s="17" t="str">
        <f t="shared" si="26"/>
        <v/>
      </c>
      <c r="M224" s="17" t="str">
        <f t="shared" si="27"/>
        <v/>
      </c>
      <c r="N224" s="110" t="str">
        <f t="shared" si="31"/>
        <v/>
      </c>
      <c r="O224" s="110" t="str">
        <f t="shared" si="25"/>
        <v/>
      </c>
      <c r="P224" s="110" t="str">
        <f t="shared" si="28"/>
        <v/>
      </c>
      <c r="Q224" s="110" t="str">
        <f t="shared" si="29"/>
        <v/>
      </c>
      <c r="R224" s="176" t="str">
        <f t="shared" si="32"/>
        <v/>
      </c>
    </row>
    <row r="225" spans="1:18">
      <c r="A225" s="31"/>
      <c r="B225" s="105"/>
      <c r="C225" s="105"/>
      <c r="D225" s="105"/>
      <c r="E225" s="105"/>
      <c r="F225" s="196"/>
      <c r="G225" s="107"/>
      <c r="H225" s="96"/>
      <c r="I225" s="60"/>
      <c r="J225" s="17">
        <v>2.23E-7</v>
      </c>
      <c r="K225" s="17" t="str">
        <f t="shared" si="30"/>
        <v/>
      </c>
      <c r="L225" s="17" t="str">
        <f t="shared" si="26"/>
        <v/>
      </c>
      <c r="M225" s="17" t="str">
        <f t="shared" si="27"/>
        <v/>
      </c>
      <c r="N225" s="110" t="str">
        <f t="shared" si="31"/>
        <v/>
      </c>
      <c r="O225" s="110" t="str">
        <f t="shared" si="25"/>
        <v/>
      </c>
      <c r="P225" s="110" t="str">
        <f t="shared" si="28"/>
        <v/>
      </c>
      <c r="Q225" s="110" t="str">
        <f t="shared" si="29"/>
        <v/>
      </c>
      <c r="R225" s="176" t="str">
        <f t="shared" si="32"/>
        <v/>
      </c>
    </row>
    <row r="226" spans="1:18">
      <c r="A226" s="31"/>
      <c r="B226" s="105"/>
      <c r="C226" s="105"/>
      <c r="D226" s="105"/>
      <c r="E226" s="105"/>
      <c r="F226" s="196"/>
      <c r="G226" s="107"/>
      <c r="H226" s="96"/>
      <c r="I226" s="60"/>
      <c r="J226" s="17">
        <v>2.2399999999999999E-7</v>
      </c>
      <c r="K226" s="17" t="str">
        <f t="shared" si="30"/>
        <v/>
      </c>
      <c r="L226" s="17" t="str">
        <f t="shared" si="26"/>
        <v/>
      </c>
      <c r="M226" s="17" t="str">
        <f t="shared" si="27"/>
        <v/>
      </c>
      <c r="N226" s="110" t="str">
        <f t="shared" si="31"/>
        <v/>
      </c>
      <c r="O226" s="110" t="str">
        <f t="shared" si="25"/>
        <v/>
      </c>
      <c r="P226" s="110" t="str">
        <f t="shared" si="28"/>
        <v/>
      </c>
      <c r="Q226" s="110" t="str">
        <f t="shared" si="29"/>
        <v/>
      </c>
      <c r="R226" s="176" t="str">
        <f t="shared" si="32"/>
        <v/>
      </c>
    </row>
    <row r="227" spans="1:18">
      <c r="A227" s="31"/>
      <c r="B227" s="105"/>
      <c r="C227" s="105"/>
      <c r="D227" s="105"/>
      <c r="E227" s="105"/>
      <c r="F227" s="196"/>
      <c r="G227" s="107"/>
      <c r="H227" s="96"/>
      <c r="I227" s="60"/>
      <c r="J227" s="17">
        <v>2.2499999999999999E-7</v>
      </c>
      <c r="K227" s="17" t="str">
        <f t="shared" si="30"/>
        <v/>
      </c>
      <c r="L227" s="17" t="str">
        <f t="shared" si="26"/>
        <v/>
      </c>
      <c r="M227" s="17" t="str">
        <f t="shared" si="27"/>
        <v/>
      </c>
      <c r="N227" s="110" t="str">
        <f t="shared" si="31"/>
        <v/>
      </c>
      <c r="O227" s="110" t="str">
        <f t="shared" si="25"/>
        <v/>
      </c>
      <c r="P227" s="110" t="str">
        <f t="shared" si="28"/>
        <v/>
      </c>
      <c r="Q227" s="110" t="str">
        <f t="shared" si="29"/>
        <v/>
      </c>
      <c r="R227" s="176" t="str">
        <f t="shared" si="32"/>
        <v/>
      </c>
    </row>
    <row r="228" spans="1:18">
      <c r="A228" s="31"/>
      <c r="B228" s="105"/>
      <c r="C228" s="105"/>
      <c r="D228" s="105"/>
      <c r="E228" s="105"/>
      <c r="F228" s="196"/>
      <c r="G228" s="107"/>
      <c r="H228" s="96"/>
      <c r="I228" s="60"/>
      <c r="J228" s="17">
        <v>2.2600000000000001E-7</v>
      </c>
      <c r="K228" s="17" t="str">
        <f t="shared" si="30"/>
        <v/>
      </c>
      <c r="L228" s="17" t="str">
        <f t="shared" si="26"/>
        <v/>
      </c>
      <c r="M228" s="17" t="str">
        <f t="shared" si="27"/>
        <v/>
      </c>
      <c r="N228" s="110" t="str">
        <f t="shared" si="31"/>
        <v/>
      </c>
      <c r="O228" s="110" t="str">
        <f t="shared" si="25"/>
        <v/>
      </c>
      <c r="P228" s="110" t="str">
        <f t="shared" si="28"/>
        <v/>
      </c>
      <c r="Q228" s="110" t="str">
        <f t="shared" si="29"/>
        <v/>
      </c>
      <c r="R228" s="176" t="str">
        <f t="shared" si="32"/>
        <v/>
      </c>
    </row>
    <row r="229" spans="1:18">
      <c r="A229" s="31"/>
      <c r="B229" s="105"/>
      <c r="C229" s="105"/>
      <c r="D229" s="105"/>
      <c r="E229" s="105"/>
      <c r="F229" s="196"/>
      <c r="G229" s="107"/>
      <c r="H229" s="96"/>
      <c r="I229" s="60"/>
      <c r="J229" s="17">
        <v>2.2700000000000001E-7</v>
      </c>
      <c r="K229" s="17" t="str">
        <f t="shared" si="30"/>
        <v/>
      </c>
      <c r="L229" s="17" t="str">
        <f t="shared" si="26"/>
        <v/>
      </c>
      <c r="M229" s="17" t="str">
        <f t="shared" si="27"/>
        <v/>
      </c>
      <c r="N229" s="110" t="str">
        <f t="shared" si="31"/>
        <v/>
      </c>
      <c r="O229" s="110" t="str">
        <f t="shared" si="25"/>
        <v/>
      </c>
      <c r="P229" s="110" t="str">
        <f t="shared" si="28"/>
        <v/>
      </c>
      <c r="Q229" s="110" t="str">
        <f t="shared" si="29"/>
        <v/>
      </c>
      <c r="R229" s="176" t="str">
        <f t="shared" si="32"/>
        <v/>
      </c>
    </row>
    <row r="230" spans="1:18">
      <c r="A230" s="31"/>
      <c r="B230" s="105"/>
      <c r="C230" s="105"/>
      <c r="D230" s="105"/>
      <c r="E230" s="105"/>
      <c r="F230" s="196"/>
      <c r="G230" s="107"/>
      <c r="H230" s="96"/>
      <c r="I230" s="60"/>
      <c r="J230" s="17">
        <v>2.28E-7</v>
      </c>
      <c r="K230" s="17" t="str">
        <f t="shared" si="30"/>
        <v/>
      </c>
      <c r="L230" s="17" t="str">
        <f t="shared" si="26"/>
        <v/>
      </c>
      <c r="M230" s="17" t="str">
        <f t="shared" si="27"/>
        <v/>
      </c>
      <c r="N230" s="110" t="str">
        <f t="shared" si="31"/>
        <v/>
      </c>
      <c r="O230" s="110" t="str">
        <f t="shared" si="25"/>
        <v/>
      </c>
      <c r="P230" s="110" t="str">
        <f t="shared" si="28"/>
        <v/>
      </c>
      <c r="Q230" s="110" t="str">
        <f t="shared" si="29"/>
        <v/>
      </c>
      <c r="R230" s="176" t="str">
        <f t="shared" si="32"/>
        <v/>
      </c>
    </row>
    <row r="231" spans="1:18">
      <c r="A231" s="31"/>
      <c r="B231" s="105"/>
      <c r="C231" s="105"/>
      <c r="D231" s="105"/>
      <c r="E231" s="105"/>
      <c r="F231" s="196"/>
      <c r="G231" s="107"/>
      <c r="H231" s="96"/>
      <c r="I231" s="60"/>
      <c r="J231" s="17">
        <v>2.29E-7</v>
      </c>
      <c r="K231" s="17" t="str">
        <f t="shared" si="30"/>
        <v/>
      </c>
      <c r="L231" s="17" t="str">
        <f t="shared" si="26"/>
        <v/>
      </c>
      <c r="M231" s="17" t="str">
        <f t="shared" si="27"/>
        <v/>
      </c>
      <c r="N231" s="110" t="str">
        <f t="shared" si="31"/>
        <v/>
      </c>
      <c r="O231" s="110" t="str">
        <f t="shared" si="25"/>
        <v/>
      </c>
      <c r="P231" s="110" t="str">
        <f t="shared" si="28"/>
        <v/>
      </c>
      <c r="Q231" s="110" t="str">
        <f t="shared" si="29"/>
        <v/>
      </c>
      <c r="R231" s="176" t="str">
        <f t="shared" si="32"/>
        <v/>
      </c>
    </row>
    <row r="232" spans="1:18">
      <c r="A232" s="31"/>
      <c r="B232" s="105"/>
      <c r="C232" s="105"/>
      <c r="D232" s="105"/>
      <c r="E232" s="105"/>
      <c r="F232" s="196"/>
      <c r="G232" s="107"/>
      <c r="H232" s="96"/>
      <c r="I232" s="60"/>
      <c r="J232" s="17">
        <v>2.2999999999999999E-7</v>
      </c>
      <c r="K232" s="17" t="str">
        <f t="shared" si="30"/>
        <v/>
      </c>
      <c r="L232" s="17" t="str">
        <f t="shared" si="26"/>
        <v/>
      </c>
      <c r="M232" s="17" t="str">
        <f t="shared" si="27"/>
        <v/>
      </c>
      <c r="N232" s="110" t="str">
        <f t="shared" si="31"/>
        <v/>
      </c>
      <c r="O232" s="110" t="str">
        <f t="shared" si="25"/>
        <v/>
      </c>
      <c r="P232" s="110" t="str">
        <f t="shared" si="28"/>
        <v/>
      </c>
      <c r="Q232" s="110" t="str">
        <f t="shared" si="29"/>
        <v/>
      </c>
      <c r="R232" s="176" t="str">
        <f t="shared" si="32"/>
        <v/>
      </c>
    </row>
    <row r="233" spans="1:18">
      <c r="A233" s="31"/>
      <c r="B233" s="105"/>
      <c r="C233" s="105"/>
      <c r="D233" s="105"/>
      <c r="E233" s="105"/>
      <c r="F233" s="196"/>
      <c r="G233" s="107"/>
      <c r="H233" s="96"/>
      <c r="I233" s="60"/>
      <c r="J233" s="17">
        <v>2.3099999999999999E-7</v>
      </c>
      <c r="K233" s="17" t="str">
        <f t="shared" si="30"/>
        <v/>
      </c>
      <c r="L233" s="17" t="str">
        <f t="shared" si="26"/>
        <v/>
      </c>
      <c r="M233" s="17" t="str">
        <f t="shared" si="27"/>
        <v/>
      </c>
      <c r="N233" s="110" t="str">
        <f t="shared" si="31"/>
        <v/>
      </c>
      <c r="O233" s="110" t="str">
        <f t="shared" si="25"/>
        <v/>
      </c>
      <c r="P233" s="110" t="str">
        <f t="shared" si="28"/>
        <v/>
      </c>
      <c r="Q233" s="110" t="str">
        <f t="shared" si="29"/>
        <v/>
      </c>
      <c r="R233" s="176" t="str">
        <f t="shared" si="32"/>
        <v/>
      </c>
    </row>
    <row r="234" spans="1:18">
      <c r="A234" s="31"/>
      <c r="B234" s="105"/>
      <c r="C234" s="105"/>
      <c r="D234" s="105"/>
      <c r="E234" s="105"/>
      <c r="F234" s="196"/>
      <c r="G234" s="107"/>
      <c r="H234" s="96"/>
      <c r="I234" s="60"/>
      <c r="J234" s="17">
        <v>2.3200000000000001E-7</v>
      </c>
      <c r="K234" s="17" t="str">
        <f t="shared" si="30"/>
        <v/>
      </c>
      <c r="L234" s="17" t="str">
        <f t="shared" si="26"/>
        <v/>
      </c>
      <c r="M234" s="17" t="str">
        <f t="shared" si="27"/>
        <v/>
      </c>
      <c r="N234" s="110" t="str">
        <f t="shared" si="31"/>
        <v/>
      </c>
      <c r="O234" s="110" t="str">
        <f t="shared" si="25"/>
        <v/>
      </c>
      <c r="P234" s="110" t="str">
        <f t="shared" si="28"/>
        <v/>
      </c>
      <c r="Q234" s="110" t="str">
        <f t="shared" si="29"/>
        <v/>
      </c>
      <c r="R234" s="176" t="str">
        <f t="shared" si="32"/>
        <v/>
      </c>
    </row>
    <row r="235" spans="1:18">
      <c r="A235" s="31"/>
      <c r="B235" s="105"/>
      <c r="C235" s="105"/>
      <c r="D235" s="105"/>
      <c r="E235" s="105"/>
      <c r="F235" s="196"/>
      <c r="G235" s="107"/>
      <c r="H235" s="96"/>
      <c r="I235" s="60"/>
      <c r="J235" s="17">
        <v>2.3300000000000001E-7</v>
      </c>
      <c r="K235" s="17" t="str">
        <f t="shared" si="30"/>
        <v/>
      </c>
      <c r="L235" s="17" t="str">
        <f t="shared" si="26"/>
        <v/>
      </c>
      <c r="M235" s="17" t="str">
        <f t="shared" si="27"/>
        <v/>
      </c>
      <c r="N235" s="110" t="str">
        <f t="shared" si="31"/>
        <v/>
      </c>
      <c r="O235" s="110" t="str">
        <f t="shared" si="25"/>
        <v/>
      </c>
      <c r="P235" s="110" t="str">
        <f t="shared" si="28"/>
        <v/>
      </c>
      <c r="Q235" s="110" t="str">
        <f t="shared" si="29"/>
        <v/>
      </c>
      <c r="R235" s="176" t="str">
        <f t="shared" si="32"/>
        <v/>
      </c>
    </row>
    <row r="236" spans="1:18">
      <c r="A236" s="31"/>
      <c r="B236" s="105"/>
      <c r="C236" s="105"/>
      <c r="D236" s="105"/>
      <c r="E236" s="105"/>
      <c r="F236" s="196"/>
      <c r="G236" s="107"/>
      <c r="H236" s="96"/>
      <c r="I236" s="60"/>
      <c r="J236" s="17">
        <v>2.34E-7</v>
      </c>
      <c r="K236" s="17" t="str">
        <f t="shared" si="30"/>
        <v/>
      </c>
      <c r="L236" s="17" t="str">
        <f t="shared" si="26"/>
        <v/>
      </c>
      <c r="M236" s="17" t="str">
        <f t="shared" si="27"/>
        <v/>
      </c>
      <c r="N236" s="110" t="str">
        <f t="shared" si="31"/>
        <v/>
      </c>
      <c r="O236" s="110" t="str">
        <f t="shared" si="25"/>
        <v/>
      </c>
      <c r="P236" s="110" t="str">
        <f t="shared" si="28"/>
        <v/>
      </c>
      <c r="Q236" s="110" t="str">
        <f t="shared" si="29"/>
        <v/>
      </c>
      <c r="R236" s="176" t="str">
        <f t="shared" si="32"/>
        <v/>
      </c>
    </row>
    <row r="237" spans="1:18">
      <c r="A237" s="31"/>
      <c r="B237" s="105"/>
      <c r="C237" s="105"/>
      <c r="D237" s="105"/>
      <c r="E237" s="105"/>
      <c r="F237" s="196"/>
      <c r="G237" s="107"/>
      <c r="H237" s="96"/>
      <c r="I237" s="60"/>
      <c r="J237" s="17">
        <v>2.35E-7</v>
      </c>
      <c r="K237" s="17" t="str">
        <f t="shared" si="30"/>
        <v/>
      </c>
      <c r="L237" s="17" t="str">
        <f t="shared" si="26"/>
        <v/>
      </c>
      <c r="M237" s="17" t="str">
        <f t="shared" si="27"/>
        <v/>
      </c>
      <c r="N237" s="110" t="str">
        <f t="shared" si="31"/>
        <v/>
      </c>
      <c r="O237" s="110" t="str">
        <f t="shared" si="25"/>
        <v/>
      </c>
      <c r="P237" s="110" t="str">
        <f t="shared" si="28"/>
        <v/>
      </c>
      <c r="Q237" s="110" t="str">
        <f t="shared" si="29"/>
        <v/>
      </c>
      <c r="R237" s="176" t="str">
        <f t="shared" si="32"/>
        <v/>
      </c>
    </row>
    <row r="238" spans="1:18">
      <c r="A238" s="31"/>
      <c r="B238" s="105"/>
      <c r="C238" s="105"/>
      <c r="D238" s="105"/>
      <c r="E238" s="105"/>
      <c r="F238" s="196"/>
      <c r="G238" s="107"/>
      <c r="H238" s="96"/>
      <c r="I238" s="60"/>
      <c r="J238" s="17">
        <v>2.36E-7</v>
      </c>
      <c r="K238" s="17" t="str">
        <f t="shared" si="30"/>
        <v/>
      </c>
      <c r="L238" s="17" t="str">
        <f t="shared" si="26"/>
        <v/>
      </c>
      <c r="M238" s="17" t="str">
        <f t="shared" si="27"/>
        <v/>
      </c>
      <c r="N238" s="110" t="str">
        <f t="shared" si="31"/>
        <v/>
      </c>
      <c r="O238" s="110" t="str">
        <f t="shared" si="25"/>
        <v/>
      </c>
      <c r="P238" s="110" t="str">
        <f t="shared" si="28"/>
        <v/>
      </c>
      <c r="Q238" s="110" t="str">
        <f t="shared" si="29"/>
        <v/>
      </c>
      <c r="R238" s="176" t="str">
        <f t="shared" si="32"/>
        <v/>
      </c>
    </row>
    <row r="239" spans="1:18">
      <c r="A239" s="31"/>
      <c r="B239" s="105"/>
      <c r="C239" s="105"/>
      <c r="D239" s="105"/>
      <c r="E239" s="105"/>
      <c r="F239" s="196"/>
      <c r="G239" s="107"/>
      <c r="H239" s="96"/>
      <c r="I239" s="60"/>
      <c r="J239" s="17">
        <v>2.3699999999999999E-7</v>
      </c>
      <c r="K239" s="17" t="str">
        <f t="shared" si="30"/>
        <v/>
      </c>
      <c r="L239" s="17" t="str">
        <f t="shared" si="26"/>
        <v/>
      </c>
      <c r="M239" s="17" t="str">
        <f t="shared" si="27"/>
        <v/>
      </c>
      <c r="N239" s="110" t="str">
        <f t="shared" si="31"/>
        <v/>
      </c>
      <c r="O239" s="110" t="str">
        <f t="shared" si="25"/>
        <v/>
      </c>
      <c r="P239" s="110" t="str">
        <f t="shared" si="28"/>
        <v/>
      </c>
      <c r="Q239" s="110" t="str">
        <f t="shared" si="29"/>
        <v/>
      </c>
      <c r="R239" s="176" t="str">
        <f t="shared" si="32"/>
        <v/>
      </c>
    </row>
    <row r="240" spans="1:18">
      <c r="A240" s="31"/>
      <c r="B240" s="105"/>
      <c r="C240" s="105"/>
      <c r="D240" s="105"/>
      <c r="E240" s="105"/>
      <c r="F240" s="196"/>
      <c r="G240" s="107"/>
      <c r="H240" s="96"/>
      <c r="I240" s="60"/>
      <c r="J240" s="17">
        <v>2.3799999999999999E-7</v>
      </c>
      <c r="K240" s="17" t="str">
        <f t="shared" si="30"/>
        <v/>
      </c>
      <c r="L240" s="17" t="str">
        <f t="shared" si="26"/>
        <v/>
      </c>
      <c r="M240" s="17" t="str">
        <f t="shared" si="27"/>
        <v/>
      </c>
      <c r="N240" s="110" t="str">
        <f t="shared" si="31"/>
        <v/>
      </c>
      <c r="O240" s="110" t="str">
        <f t="shared" si="25"/>
        <v/>
      </c>
      <c r="P240" s="110" t="str">
        <f t="shared" si="28"/>
        <v/>
      </c>
      <c r="Q240" s="110" t="str">
        <f t="shared" si="29"/>
        <v/>
      </c>
      <c r="R240" s="176" t="str">
        <f t="shared" si="32"/>
        <v/>
      </c>
    </row>
    <row r="241" spans="1:18">
      <c r="A241" s="31"/>
      <c r="B241" s="105"/>
      <c r="C241" s="105"/>
      <c r="D241" s="105"/>
      <c r="E241" s="105"/>
      <c r="F241" s="196"/>
      <c r="G241" s="107"/>
      <c r="H241" s="96"/>
      <c r="I241" s="60"/>
      <c r="J241" s="17">
        <v>2.3900000000000001E-7</v>
      </c>
      <c r="K241" s="17" t="str">
        <f t="shared" si="30"/>
        <v/>
      </c>
      <c r="L241" s="17" t="str">
        <f t="shared" si="26"/>
        <v/>
      </c>
      <c r="M241" s="17" t="str">
        <f t="shared" si="27"/>
        <v/>
      </c>
      <c r="N241" s="110" t="str">
        <f t="shared" si="31"/>
        <v/>
      </c>
      <c r="O241" s="110" t="str">
        <f t="shared" si="25"/>
        <v/>
      </c>
      <c r="P241" s="110" t="str">
        <f t="shared" si="28"/>
        <v/>
      </c>
      <c r="Q241" s="110" t="str">
        <f t="shared" si="29"/>
        <v/>
      </c>
      <c r="R241" s="176" t="str">
        <f t="shared" si="32"/>
        <v/>
      </c>
    </row>
    <row r="242" spans="1:18">
      <c r="A242" s="31"/>
      <c r="B242" s="105"/>
      <c r="C242" s="105"/>
      <c r="D242" s="105"/>
      <c r="E242" s="105"/>
      <c r="F242" s="196"/>
      <c r="G242" s="107"/>
      <c r="H242" s="96"/>
      <c r="I242" s="60"/>
      <c r="J242" s="17">
        <v>2.3999999999999998E-7</v>
      </c>
      <c r="K242" s="17" t="str">
        <f t="shared" si="30"/>
        <v/>
      </c>
      <c r="L242" s="17" t="str">
        <f t="shared" si="26"/>
        <v/>
      </c>
      <c r="M242" s="17" t="str">
        <f t="shared" si="27"/>
        <v/>
      </c>
      <c r="N242" s="110" t="str">
        <f t="shared" si="31"/>
        <v/>
      </c>
      <c r="O242" s="110" t="str">
        <f t="shared" si="25"/>
        <v/>
      </c>
      <c r="P242" s="110" t="str">
        <f t="shared" si="28"/>
        <v/>
      </c>
      <c r="Q242" s="110" t="str">
        <f t="shared" si="29"/>
        <v/>
      </c>
      <c r="R242" s="176" t="str">
        <f t="shared" si="32"/>
        <v/>
      </c>
    </row>
    <row r="243" spans="1:18">
      <c r="A243" s="31"/>
      <c r="B243" s="105"/>
      <c r="C243" s="105"/>
      <c r="D243" s="105"/>
      <c r="E243" s="105"/>
      <c r="F243" s="196"/>
      <c r="G243" s="107"/>
      <c r="H243" s="96"/>
      <c r="I243" s="60"/>
      <c r="J243" s="17">
        <v>2.41E-7</v>
      </c>
      <c r="K243" s="17" t="str">
        <f t="shared" si="30"/>
        <v/>
      </c>
      <c r="L243" s="17" t="str">
        <f t="shared" si="26"/>
        <v/>
      </c>
      <c r="M243" s="17" t="str">
        <f t="shared" si="27"/>
        <v/>
      </c>
      <c r="N243" s="110" t="str">
        <f t="shared" si="31"/>
        <v/>
      </c>
      <c r="O243" s="110" t="str">
        <f t="shared" si="25"/>
        <v/>
      </c>
      <c r="P243" s="110" t="str">
        <f t="shared" si="28"/>
        <v/>
      </c>
      <c r="Q243" s="110" t="str">
        <f t="shared" si="29"/>
        <v/>
      </c>
      <c r="R243" s="176" t="str">
        <f t="shared" si="32"/>
        <v/>
      </c>
    </row>
    <row r="244" spans="1:18">
      <c r="A244" s="31"/>
      <c r="B244" s="105"/>
      <c r="C244" s="105"/>
      <c r="D244" s="105"/>
      <c r="E244" s="105"/>
      <c r="F244" s="196"/>
      <c r="G244" s="107"/>
      <c r="H244" s="96"/>
      <c r="I244" s="60"/>
      <c r="J244" s="17">
        <v>2.4200000000000002E-7</v>
      </c>
      <c r="K244" s="17" t="str">
        <f t="shared" si="30"/>
        <v/>
      </c>
      <c r="L244" s="17" t="str">
        <f t="shared" si="26"/>
        <v/>
      </c>
      <c r="M244" s="17" t="str">
        <f t="shared" si="27"/>
        <v/>
      </c>
      <c r="N244" s="110" t="str">
        <f t="shared" si="31"/>
        <v/>
      </c>
      <c r="O244" s="110" t="str">
        <f t="shared" si="25"/>
        <v/>
      </c>
      <c r="P244" s="110" t="str">
        <f t="shared" si="28"/>
        <v/>
      </c>
      <c r="Q244" s="110" t="str">
        <f t="shared" si="29"/>
        <v/>
      </c>
      <c r="R244" s="176" t="str">
        <f t="shared" si="32"/>
        <v/>
      </c>
    </row>
    <row r="245" spans="1:18">
      <c r="A245" s="31"/>
      <c r="B245" s="105"/>
      <c r="C245" s="105"/>
      <c r="D245" s="105"/>
      <c r="E245" s="105"/>
      <c r="F245" s="196"/>
      <c r="G245" s="107"/>
      <c r="H245" s="96"/>
      <c r="I245" s="60"/>
      <c r="J245" s="17">
        <v>2.4299999999999999E-7</v>
      </c>
      <c r="K245" s="17" t="str">
        <f t="shared" si="30"/>
        <v/>
      </c>
      <c r="L245" s="17" t="str">
        <f t="shared" si="26"/>
        <v/>
      </c>
      <c r="M245" s="17" t="str">
        <f t="shared" si="27"/>
        <v/>
      </c>
      <c r="N245" s="110" t="str">
        <f t="shared" si="31"/>
        <v/>
      </c>
      <c r="O245" s="110" t="str">
        <f t="shared" si="25"/>
        <v/>
      </c>
      <c r="P245" s="110" t="str">
        <f t="shared" si="28"/>
        <v/>
      </c>
      <c r="Q245" s="110" t="str">
        <f t="shared" si="29"/>
        <v/>
      </c>
      <c r="R245" s="176" t="str">
        <f t="shared" si="32"/>
        <v/>
      </c>
    </row>
    <row r="246" spans="1:18">
      <c r="A246" s="31"/>
      <c r="B246" s="105"/>
      <c r="C246" s="105"/>
      <c r="D246" s="105"/>
      <c r="E246" s="105"/>
      <c r="F246" s="196"/>
      <c r="G246" s="107"/>
      <c r="H246" s="96"/>
      <c r="I246" s="60"/>
      <c r="J246" s="17">
        <v>2.4400000000000001E-7</v>
      </c>
      <c r="K246" s="17" t="str">
        <f t="shared" si="30"/>
        <v/>
      </c>
      <c r="L246" s="17" t="str">
        <f t="shared" si="26"/>
        <v/>
      </c>
      <c r="M246" s="17" t="str">
        <f t="shared" si="27"/>
        <v/>
      </c>
      <c r="N246" s="110" t="str">
        <f t="shared" si="31"/>
        <v/>
      </c>
      <c r="O246" s="110" t="str">
        <f t="shared" si="25"/>
        <v/>
      </c>
      <c r="P246" s="110" t="str">
        <f t="shared" si="28"/>
        <v/>
      </c>
      <c r="Q246" s="110" t="str">
        <f t="shared" si="29"/>
        <v/>
      </c>
      <c r="R246" s="176" t="str">
        <f t="shared" si="32"/>
        <v/>
      </c>
    </row>
    <row r="247" spans="1:18">
      <c r="A247" s="31"/>
      <c r="B247" s="105"/>
      <c r="C247" s="105"/>
      <c r="D247" s="105"/>
      <c r="E247" s="105"/>
      <c r="F247" s="196"/>
      <c r="G247" s="107"/>
      <c r="H247" s="96"/>
      <c r="I247" s="60"/>
      <c r="J247" s="17">
        <v>2.4499999999999998E-7</v>
      </c>
      <c r="K247" s="17" t="str">
        <f t="shared" si="30"/>
        <v/>
      </c>
      <c r="L247" s="17" t="str">
        <f t="shared" si="26"/>
        <v/>
      </c>
      <c r="M247" s="17" t="str">
        <f t="shared" si="27"/>
        <v/>
      </c>
      <c r="N247" s="110" t="str">
        <f t="shared" si="31"/>
        <v/>
      </c>
      <c r="O247" s="110" t="str">
        <f t="shared" si="25"/>
        <v/>
      </c>
      <c r="P247" s="110" t="str">
        <f t="shared" si="28"/>
        <v/>
      </c>
      <c r="Q247" s="110" t="str">
        <f t="shared" si="29"/>
        <v/>
      </c>
      <c r="R247" s="176" t="str">
        <f t="shared" si="32"/>
        <v/>
      </c>
    </row>
    <row r="248" spans="1:18">
      <c r="A248" s="31"/>
      <c r="B248" s="105"/>
      <c r="C248" s="105"/>
      <c r="D248" s="105"/>
      <c r="E248" s="105"/>
      <c r="F248" s="196"/>
      <c r="G248" s="107"/>
      <c r="H248" s="96"/>
      <c r="I248" s="60"/>
      <c r="J248" s="17">
        <v>2.4600000000000001E-7</v>
      </c>
      <c r="K248" s="17" t="str">
        <f t="shared" si="30"/>
        <v/>
      </c>
      <c r="L248" s="17" t="str">
        <f t="shared" si="26"/>
        <v/>
      </c>
      <c r="M248" s="17" t="str">
        <f t="shared" si="27"/>
        <v/>
      </c>
      <c r="N248" s="110" t="str">
        <f t="shared" si="31"/>
        <v/>
      </c>
      <c r="O248" s="110" t="str">
        <f t="shared" si="25"/>
        <v/>
      </c>
      <c r="P248" s="110" t="str">
        <f t="shared" si="28"/>
        <v/>
      </c>
      <c r="Q248" s="110" t="str">
        <f t="shared" si="29"/>
        <v/>
      </c>
      <c r="R248" s="176" t="str">
        <f t="shared" si="32"/>
        <v/>
      </c>
    </row>
    <row r="249" spans="1:18">
      <c r="A249" s="31"/>
      <c r="B249" s="105"/>
      <c r="C249" s="105"/>
      <c r="D249" s="105"/>
      <c r="E249" s="105"/>
      <c r="F249" s="196"/>
      <c r="G249" s="107"/>
      <c r="H249" s="96"/>
      <c r="I249" s="60"/>
      <c r="J249" s="17">
        <v>2.4699999999999998E-7</v>
      </c>
      <c r="K249" s="17" t="str">
        <f t="shared" si="30"/>
        <v/>
      </c>
      <c r="L249" s="17" t="str">
        <f t="shared" si="26"/>
        <v/>
      </c>
      <c r="M249" s="17" t="str">
        <f t="shared" si="27"/>
        <v/>
      </c>
      <c r="N249" s="110" t="str">
        <f t="shared" si="31"/>
        <v/>
      </c>
      <c r="O249" s="110" t="str">
        <f t="shared" si="25"/>
        <v/>
      </c>
      <c r="P249" s="110" t="str">
        <f t="shared" si="28"/>
        <v/>
      </c>
      <c r="Q249" s="110" t="str">
        <f t="shared" si="29"/>
        <v/>
      </c>
      <c r="R249" s="176" t="str">
        <f t="shared" si="32"/>
        <v/>
      </c>
    </row>
    <row r="250" spans="1:18">
      <c r="A250" s="31"/>
      <c r="B250" s="105"/>
      <c r="C250" s="105"/>
      <c r="D250" s="105"/>
      <c r="E250" s="105"/>
      <c r="F250" s="196"/>
      <c r="G250" s="107"/>
      <c r="H250" s="96"/>
      <c r="I250" s="60"/>
      <c r="J250" s="17">
        <v>2.48E-7</v>
      </c>
      <c r="K250" s="17" t="str">
        <f t="shared" si="30"/>
        <v/>
      </c>
      <c r="L250" s="17" t="str">
        <f t="shared" si="26"/>
        <v/>
      </c>
      <c r="M250" s="17" t="str">
        <f t="shared" si="27"/>
        <v/>
      </c>
      <c r="N250" s="110" t="str">
        <f t="shared" si="31"/>
        <v/>
      </c>
      <c r="O250" s="110" t="str">
        <f t="shared" si="25"/>
        <v/>
      </c>
      <c r="P250" s="110" t="str">
        <f t="shared" si="28"/>
        <v/>
      </c>
      <c r="Q250" s="110" t="str">
        <f t="shared" si="29"/>
        <v/>
      </c>
      <c r="R250" s="176" t="str">
        <f t="shared" si="32"/>
        <v/>
      </c>
    </row>
    <row r="251" spans="1:18">
      <c r="A251" s="31"/>
      <c r="B251" s="105"/>
      <c r="C251" s="105"/>
      <c r="D251" s="105"/>
      <c r="E251" s="105"/>
      <c r="F251" s="196"/>
      <c r="G251" s="107"/>
      <c r="H251" s="96"/>
      <c r="I251" s="60"/>
      <c r="J251" s="17">
        <v>2.4900000000000002E-7</v>
      </c>
      <c r="K251" s="17" t="str">
        <f t="shared" si="30"/>
        <v/>
      </c>
      <c r="L251" s="17" t="str">
        <f t="shared" si="26"/>
        <v/>
      </c>
      <c r="M251" s="17" t="str">
        <f t="shared" si="27"/>
        <v/>
      </c>
      <c r="N251" s="110" t="str">
        <f t="shared" si="31"/>
        <v/>
      </c>
      <c r="O251" s="110" t="str">
        <f t="shared" si="25"/>
        <v/>
      </c>
      <c r="P251" s="110" t="str">
        <f t="shared" si="28"/>
        <v/>
      </c>
      <c r="Q251" s="110" t="str">
        <f t="shared" si="29"/>
        <v/>
      </c>
      <c r="R251" s="176" t="str">
        <f t="shared" si="32"/>
        <v/>
      </c>
    </row>
    <row r="252" spans="1:18" ht="16.5" thickBot="1">
      <c r="A252" s="33"/>
      <c r="B252" s="108"/>
      <c r="C252" s="108"/>
      <c r="D252" s="108"/>
      <c r="E252" s="108"/>
      <c r="F252" s="197"/>
      <c r="G252" s="109"/>
      <c r="H252" s="97"/>
      <c r="I252" s="61"/>
      <c r="J252" s="17">
        <v>2.4999999999999999E-7</v>
      </c>
      <c r="K252" s="17" t="str">
        <f t="shared" si="30"/>
        <v/>
      </c>
      <c r="L252" s="17" t="str">
        <f>IF(E252="co",1000+J252,IF(E252="yco",2000+J252,IF((E252+$J252)&lt;1,"",E252+$J252)))</f>
        <v/>
      </c>
      <c r="M252" s="17" t="str">
        <f t="shared" si="27"/>
        <v/>
      </c>
      <c r="N252" s="110" t="str">
        <f t="shared" si="31"/>
        <v/>
      </c>
      <c r="O252" s="110" t="str">
        <f t="shared" si="25"/>
        <v/>
      </c>
      <c r="P252" s="110" t="str">
        <f t="shared" si="28"/>
        <v/>
      </c>
      <c r="Q252" s="110" t="str">
        <f t="shared" si="29"/>
        <v/>
      </c>
      <c r="R252" s="176" t="str">
        <f t="shared" si="32"/>
        <v/>
      </c>
    </row>
  </sheetData>
  <sheetProtection sheet="1" objects="1" scenarios="1" selectLockedCells="1"/>
  <mergeCells count="6">
    <mergeCell ref="T8:X9"/>
    <mergeCell ref="H1:H2"/>
    <mergeCell ref="I1:I2"/>
    <mergeCell ref="A1:G1"/>
    <mergeCell ref="T4:X5"/>
    <mergeCell ref="T6:X7"/>
  </mergeCells>
  <conditionalFormatting sqref="A3:I252">
    <cfRule type="expression" dxfId="36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7111117893"/>
  </sheetPr>
  <dimension ref="A1:AE300"/>
  <sheetViews>
    <sheetView workbookViewId="0">
      <selection activeCell="H221" sqref="H221"/>
    </sheetView>
  </sheetViews>
  <sheetFormatPr defaultRowHeight="15"/>
  <cols>
    <col min="1" max="1" width="9.140625" style="1"/>
    <col min="2" max="2" width="22.5703125" customWidth="1"/>
    <col min="3" max="3" width="26.7109375" customWidth="1"/>
    <col min="4" max="4" width="4" bestFit="1" customWidth="1"/>
    <col min="5" max="5" width="3.5703125" customWidth="1"/>
    <col min="6" max="6" width="9.7109375" style="1" customWidth="1"/>
    <col min="7" max="7" width="22.140625" customWidth="1"/>
    <col min="8" max="8" width="30.85546875" customWidth="1"/>
    <col min="9" max="9" width="4" bestFit="1" customWidth="1"/>
    <col min="10" max="10" width="9.140625" style="1"/>
    <col min="11" max="11" width="22.5703125" customWidth="1"/>
    <col min="12" max="12" width="15.28515625" customWidth="1"/>
    <col min="13" max="13" width="3.5703125" customWidth="1"/>
    <col min="14" max="14" width="9.140625" style="1"/>
    <col min="15" max="15" width="22.5703125" customWidth="1"/>
    <col min="16" max="16" width="26.5703125" customWidth="1"/>
    <col min="17" max="17" width="4" customWidth="1"/>
    <col min="18" max="18" width="3.5703125" customWidth="1"/>
    <col min="19" max="19" width="8.7109375" style="1" bestFit="1" customWidth="1"/>
    <col min="20" max="20" width="22.5703125" customWidth="1"/>
    <col min="21" max="21" width="26.7109375" customWidth="1"/>
    <col min="22" max="22" width="4" bestFit="1" customWidth="1"/>
    <col min="23" max="23" width="4" customWidth="1"/>
    <col min="24" max="24" width="10" bestFit="1" customWidth="1"/>
    <col min="25" max="25" width="28.140625" customWidth="1"/>
    <col min="26" max="26" width="29" customWidth="1"/>
  </cols>
  <sheetData>
    <row r="1" spans="1:31" s="103" customFormat="1">
      <c r="A1" s="102" t="s">
        <v>14</v>
      </c>
      <c r="B1" s="2"/>
      <c r="C1" s="2"/>
      <c r="D1" s="2"/>
      <c r="E1" s="2"/>
      <c r="F1" s="102" t="s">
        <v>15</v>
      </c>
      <c r="G1" s="2"/>
      <c r="H1" s="2"/>
      <c r="J1" s="102" t="s">
        <v>16</v>
      </c>
      <c r="K1" s="2"/>
      <c r="L1" s="2"/>
      <c r="M1" s="2"/>
      <c r="N1" s="102" t="s">
        <v>17</v>
      </c>
      <c r="O1" s="2"/>
      <c r="P1" s="2"/>
      <c r="Q1" s="2"/>
      <c r="S1" s="102" t="s">
        <v>18</v>
      </c>
      <c r="T1" s="2"/>
      <c r="U1" s="2"/>
      <c r="V1" s="2"/>
      <c r="X1" s="103" t="s">
        <v>72</v>
      </c>
      <c r="AC1" s="103" t="s">
        <v>86</v>
      </c>
    </row>
    <row r="2" spans="1:31">
      <c r="A2" s="1">
        <f>IF(B2="","",IF(INDEX('Enter Draw'!$C$3:$I$252,MATCH(SMALL('Enter Draw'!$K$3:$K$252,D2),'Enter Draw'!$K$3:$K$252,0),1)="yco","yco",D2))</f>
        <v>1</v>
      </c>
      <c r="B2" t="str">
        <f>IFERROR(INDEX('Enter Draw'!$C$3:$K$252,MATCH(SMALL('Enter Draw'!$K$3:$K$252,D2),'Enter Draw'!$K$3:$K$252,0),6),"")</f>
        <v>Mike Boomgarden</v>
      </c>
      <c r="C2" t="str">
        <f>IFERROR(INDEX('Enter Draw'!$C$3:$I$252,MATCH(SMALL('Enter Draw'!$K$3:$K$252,D2),'Enter Draw'!$K$3:$K$252,0),7),"")</f>
        <v>Madison</v>
      </c>
      <c r="D2">
        <v>1</v>
      </c>
      <c r="F2" s="1">
        <f>IF(G2="","",IF(INDEX('Enter Draw'!$E$3:$I$252,MATCH(SMALL('Enter Draw'!$L$3:$L$252,D2),'Enter Draw'!$L$3:$L$252,0),1)="co","co",IF(INDEX('Enter Draw'!$E$3:$I$252,MATCH(SMALL('Enter Draw'!$L$3:$L$252,D2),'Enter Draw'!$L$3:$L$252,0),1)="yco","yco",D2)))</f>
        <v>1</v>
      </c>
      <c r="G2" t="str">
        <f>IFERROR(INDEX('Enter Draw'!$E$3:$I$252,MATCH(SMALL('Enter Draw'!$L$3:$L$252,D2),'Enter Draw'!$L$3:$L$252,0),4),"")</f>
        <v>Aubrey Moody</v>
      </c>
      <c r="H2" t="str">
        <f>IFERROR(INDEX('Enter Draw'!$E$3:$I$252,MATCH(SMALL('Enter Draw'!$L$3:$L$252,D2),'Enter Draw'!$L$3:$L$252,0),5),"")</f>
        <v>RU Toasted</v>
      </c>
      <c r="I2">
        <v>1</v>
      </c>
      <c r="J2" s="1">
        <f>IF(K2="","",I2)</f>
        <v>1</v>
      </c>
      <c r="K2" t="str">
        <f>IFERROR(INDEX('Enter Draw'!$G$3:$I$252,MATCH(SMALL('Enter Draw'!$M$3:$M$252,I2),'Enter Draw'!$M$3:$M$252,0),2),"")</f>
        <v>Ashlie Matthews</v>
      </c>
      <c r="L2" t="str">
        <f>IFERROR(INDEX('Enter Draw'!$G$3:$I$252,MATCH(SMALL('Enter Draw'!$M$3:$M$252,I2),'Enter Draw'!$M$3:$M$252,0),3),"")</f>
        <v>Don’t Hooey Me</v>
      </c>
      <c r="N2" s="1" t="str">
        <f>IF(O2="","",IF(INDEX('Enter Draw'!$B$3:$I$252,MATCH(SMALL('Enter Draw'!$N$3:$N$252,D2),'Enter Draw'!$N$3:$N$252,0),1)="oco","oco",D2))</f>
        <v/>
      </c>
      <c r="O2" t="str">
        <f>IFERROR(INDEX('Enter Draw'!$A$3:$K$252,MATCH(SMALL('Enter Draw'!$N$3:$N$252,Q2),'Enter Draw'!$N$3:$N$252,0),7),"")</f>
        <v/>
      </c>
      <c r="P2" t="str">
        <f>IFERROR(INDEX('Enter Draw'!$A$3:$I$252,MATCH(SMALL('Enter Draw'!$N$3:$N$252,Q2),'Enter Draw'!$N$3:$N$252,0),8),"")</f>
        <v/>
      </c>
      <c r="Q2">
        <v>1</v>
      </c>
      <c r="S2" s="1" t="str">
        <f>IF(T2="","",V2)</f>
        <v/>
      </c>
      <c r="T2" t="str">
        <f>IFERROR(INDEX('Enter Draw'!$A$3:$K$252,MATCH(SMALL('Enter Draw'!$O$3:$O$252,V2),'Enter Draw'!$O$3:$O$252,0),6),"")</f>
        <v/>
      </c>
      <c r="U2" t="str">
        <f>IFERROR(INDEX('Enter Draw'!$A$3:$I$252,MATCH(SMALL('Enter Draw'!$O$3:$O$252,V2),'Enter Draw'!$O$3:$O$252,0),7),"")</f>
        <v/>
      </c>
      <c r="V2">
        <v>1</v>
      </c>
      <c r="X2" s="1" t="str">
        <f>IF(Y2="","",V2)</f>
        <v/>
      </c>
      <c r="Y2" t="str">
        <f>IFERROR(INDEX('Enter Draw'!$A$3:$K$252,MATCH(SMALL('Enter Draw'!$P$3:$P$252,Q2),'Enter Draw'!$P$3:$P$252,0),7),"")</f>
        <v/>
      </c>
      <c r="Z2" t="str">
        <f>IFERROR(INDEX('Enter Draw'!$A$3:$I$252,MATCH(SMALL('Enter Draw'!$P$3:$P$252,Q2),'Enter Draw'!$P$3:$P$252,0),8),"")</f>
        <v/>
      </c>
      <c r="AC2" s="1" t="str">
        <f>IF(AD2="","",V2)</f>
        <v/>
      </c>
      <c r="AD2" t="str">
        <f>IFERROR(INDEX('Enter Draw'!$A$3:$K$252,MATCH(SMALL('Enter Draw'!$Q$3:$Q$252,V2),'Enter Draw'!$Q$3:$Q$252,0),8),"")</f>
        <v/>
      </c>
      <c r="AE2" t="str">
        <f>IFERROR(INDEX('Enter Draw'!$A$3:$I$252,MATCH(SMALL('Enter Draw'!$Q$3:$Q$252,V2),'Enter Draw'!$Q$3:$Q$252,0),9),"")</f>
        <v/>
      </c>
    </row>
    <row r="3" spans="1:31">
      <c r="A3" s="1">
        <f>IF(B3="","",IF(INDEX('Enter Draw'!$C$3:$I$252,MATCH(SMALL('Enter Draw'!$K$3:$K$252,D3),'Enter Draw'!$K$3:$K$252,0),1)="yco","yco",D3))</f>
        <v>2</v>
      </c>
      <c r="B3" t="str">
        <f>IFERROR(INDEX('Enter Draw'!$C$3:$K$252,MATCH(SMALL('Enter Draw'!$K$3:$K$252,D3),'Enter Draw'!$K$3:$K$252,0),6),"")</f>
        <v>Shannon Jensen</v>
      </c>
      <c r="C3" t="str">
        <f>IFERROR(INDEX('Enter Draw'!$C$3:$I$252,MATCH(SMALL('Enter Draw'!$K$3:$K$252,D3),'Enter Draw'!$K$3:$K$252,0),7),"")</f>
        <v>It's A French Cartel</v>
      </c>
      <c r="D3">
        <v>2</v>
      </c>
      <c r="F3" s="1">
        <f>IF(G3="","",IF(INDEX('Enter Draw'!$E$3:$I$252,MATCH(SMALL('Enter Draw'!$L$3:$L$252,D3),'Enter Draw'!$L$3:$L$252,0),1)="co","co",IF(INDEX('Enter Draw'!$E$3:$I$252,MATCH(SMALL('Enter Draw'!$L$3:$L$252,D3),'Enter Draw'!$L$3:$L$252,0),1)="yco","yco",D3)))</f>
        <v>2</v>
      </c>
      <c r="G3" t="str">
        <f>IFERROR(INDEX('Enter Draw'!$E$3:$I$252,MATCH(SMALL('Enter Draw'!$L$3:$L$252,D3),'Enter Draw'!$L$3:$L$252,0),4),"")</f>
        <v>Kailey Deknikker</v>
      </c>
      <c r="H3" t="str">
        <f>IFERROR(INDEX('Enter Draw'!$E$3:$I$252,MATCH(SMALL('Enter Draw'!$L$3:$L$252,D3),'Enter Draw'!$L$3:$L$252,0),5),"")</f>
        <v>Rocket</v>
      </c>
      <c r="I3">
        <v>2</v>
      </c>
      <c r="J3" s="1">
        <f t="shared" ref="J3:J66" si="0">IF(K3="","",I3)</f>
        <v>2</v>
      </c>
      <c r="K3" t="str">
        <f>IFERROR(INDEX('Enter Draw'!$G$3:$I$252,MATCH(SMALL('Enter Draw'!$M$3:$M$252,I3),'Enter Draw'!$M$3:$M$252,0),2),"")</f>
        <v>Victoria Matthews</v>
      </c>
      <c r="L3" t="str">
        <f>IFERROR(INDEX('Enter Draw'!$G$3:$I$252,MATCH(SMALL('Enter Draw'!$M$3:$M$252,I3),'Enter Draw'!$M$3:$M$252,0),3),"")</f>
        <v>Cisco</v>
      </c>
      <c r="N3" s="1" t="str">
        <f>IF(O3="","",IF(INDEX('Enter Draw'!$B$3:$I$252,MATCH(SMALL('Enter Draw'!$N$3:$N$252,D3),'Enter Draw'!$N$3:$N$252,0),1)="oco","oco",D3))</f>
        <v/>
      </c>
      <c r="O3" t="str">
        <f>IFERROR(INDEX('Enter Draw'!$A$3:$K$252,MATCH(SMALL('Enter Draw'!$N$3:$N$252,Q3),'Enter Draw'!$N$3:$N$252,0),7),"")</f>
        <v/>
      </c>
      <c r="P3" t="str">
        <f>IFERROR(INDEX('Enter Draw'!$A$3:$I$252,MATCH(SMALL('Enter Draw'!$N$3:$N$252,Q3),'Enter Draw'!$N$3:$N$252,0),8),"")</f>
        <v/>
      </c>
      <c r="Q3">
        <v>2</v>
      </c>
      <c r="S3" s="1" t="str">
        <f>IF(T3="","",V3)</f>
        <v/>
      </c>
      <c r="T3" t="str">
        <f>IFERROR(INDEX('Enter Draw'!$A$3:$K$252,MATCH(SMALL('Enter Draw'!$O$3:$O$252,V3),'Enter Draw'!$O$3:$O$252,0),6),"")</f>
        <v/>
      </c>
      <c r="U3" t="str">
        <f>IFERROR(INDEX('Enter Draw'!$A$3:$I$252,MATCH(SMALL('Enter Draw'!$O$3:$O$252,V3),'Enter Draw'!$O$3:$O$252,0),7),"")</f>
        <v/>
      </c>
      <c r="V3">
        <v>2</v>
      </c>
      <c r="X3" s="1" t="str">
        <f>IF(Y3="","",V3)</f>
        <v/>
      </c>
      <c r="Y3" t="str">
        <f>IFERROR(INDEX('Enter Draw'!$A$3:$K$252,MATCH(SMALL('Enter Draw'!$P$3:$P$252,Q3),'Enter Draw'!$P$3:$P$252,0),7),"")</f>
        <v/>
      </c>
      <c r="Z3" t="str">
        <f>IFERROR(INDEX('Enter Draw'!$A$3:$I$252,MATCH(SMALL('Enter Draw'!$P$3:$P$252,Q3),'Enter Draw'!$P$3:$P$252,0),8),"")</f>
        <v/>
      </c>
      <c r="AC3" s="1" t="str">
        <f t="shared" ref="AC3:AC66" si="1">IF(AD3="","",V3)</f>
        <v/>
      </c>
      <c r="AD3" t="str">
        <f>IFERROR(INDEX('Enter Draw'!$A$3:$K$252,MATCH(SMALL('Enter Draw'!$Q$3:$Q$252,V3),'Enter Draw'!$Q$3:$Q$252,0),8),"")</f>
        <v/>
      </c>
      <c r="AE3" t="str">
        <f>IFERROR(INDEX('Enter Draw'!$A$3:$I$252,MATCH(SMALL('Enter Draw'!$Q$3:$Q$252,V3),'Enter Draw'!$Q$3:$Q$252,0),9),"")</f>
        <v/>
      </c>
    </row>
    <row r="4" spans="1:31">
      <c r="A4" s="1">
        <f>IF(B4="","",IF(INDEX('Enter Draw'!$C$3:$I$252,MATCH(SMALL('Enter Draw'!$K$3:$K$252,D4),'Enter Draw'!$K$3:$K$252,0),1)="yco","yco",D4))</f>
        <v>3</v>
      </c>
      <c r="B4" t="str">
        <f>IFERROR(INDEX('Enter Draw'!$C$3:$K$252,MATCH(SMALL('Enter Draw'!$K$3:$K$252,D4),'Enter Draw'!$K$3:$K$252,0),6),"")</f>
        <v>Cassie Mehlbrech</v>
      </c>
      <c r="C4" t="str">
        <f>IFERROR(INDEX('Enter Draw'!$C$3:$I$252,MATCH(SMALL('Enter Draw'!$K$3:$K$252,D4),'Enter Draw'!$K$3:$K$252,0),7),"")</f>
        <v>Gambler</v>
      </c>
      <c r="D4">
        <v>3</v>
      </c>
      <c r="F4" s="1">
        <f>IF(G4="","",IF(INDEX('Enter Draw'!$E$3:$I$252,MATCH(SMALL('Enter Draw'!$L$3:$L$252,D4),'Enter Draw'!$L$3:$L$252,0),1)="co","co",IF(INDEX('Enter Draw'!$E$3:$I$252,MATCH(SMALL('Enter Draw'!$L$3:$L$252,D4),'Enter Draw'!$L$3:$L$252,0),1)="yco","yco",D4)))</f>
        <v>3</v>
      </c>
      <c r="G4" t="str">
        <f>IFERROR(INDEX('Enter Draw'!$E$3:$I$252,MATCH(SMALL('Enter Draw'!$L$3:$L$252,D4),'Enter Draw'!$L$3:$L$252,0),4),"")</f>
        <v>Kensey Roemen</v>
      </c>
      <c r="H4" t="str">
        <f>IFERROR(INDEX('Enter Draw'!$E$3:$I$252,MATCH(SMALL('Enter Draw'!$L$3:$L$252,D4),'Enter Draw'!$L$3:$L$252,0),5),"")</f>
        <v>BR SNIPPYSGOGODRIFT</v>
      </c>
      <c r="I4">
        <v>3</v>
      </c>
      <c r="J4" s="1">
        <f t="shared" si="0"/>
        <v>3</v>
      </c>
      <c r="K4" t="str">
        <f>IFERROR(INDEX('Enter Draw'!$G$3:$I$252,MATCH(SMALL('Enter Draw'!$M$3:$M$252,I4),'Enter Draw'!$M$3:$M$252,0),2),"")</f>
        <v>Cassie Mehlbrech</v>
      </c>
      <c r="L4" t="str">
        <f>IFERROR(INDEX('Enter Draw'!$G$3:$I$252,MATCH(SMALL('Enter Draw'!$M$3:$M$252,I4),'Enter Draw'!$M$3:$M$252,0),3),"")</f>
        <v>Gambler</v>
      </c>
      <c r="N4" s="1" t="str">
        <f>IF(O4="","",IF(INDEX('Enter Draw'!$B$3:$I$252,MATCH(SMALL('Enter Draw'!$N$3:$N$252,D4),'Enter Draw'!$N$3:$N$252,0),1)="oco","oco",D4))</f>
        <v/>
      </c>
      <c r="O4" t="str">
        <f>IFERROR(INDEX('Enter Draw'!$A$3:$K$252,MATCH(SMALL('Enter Draw'!$N$3:$N$252,Q4),'Enter Draw'!$N$3:$N$252,0),7),"")</f>
        <v/>
      </c>
      <c r="P4" t="str">
        <f>IFERROR(INDEX('Enter Draw'!$A$3:$I$252,MATCH(SMALL('Enter Draw'!$N$3:$N$252,Q4),'Enter Draw'!$N$3:$N$252,0),8),"")</f>
        <v/>
      </c>
      <c r="Q4">
        <v>3</v>
      </c>
      <c r="S4" s="1" t="str">
        <f>IF(T4="","",V4)</f>
        <v/>
      </c>
      <c r="T4" t="str">
        <f>IFERROR(INDEX('Enter Draw'!$A$3:$K$252,MATCH(SMALL('Enter Draw'!$O$3:$O$252,V4),'Enter Draw'!$O$3:$O$252,0),6),"")</f>
        <v/>
      </c>
      <c r="U4" t="str">
        <f>IFERROR(INDEX('Enter Draw'!$A$3:$I$252,MATCH(SMALL('Enter Draw'!$O$3:$O$252,V4),'Enter Draw'!$O$3:$O$252,0),7),"")</f>
        <v/>
      </c>
      <c r="V4">
        <v>3</v>
      </c>
      <c r="X4" s="1" t="str">
        <f>IF(Y4="","",V4)</f>
        <v/>
      </c>
      <c r="Y4" t="str">
        <f>IFERROR(INDEX('Enter Draw'!$A$3:$K$252,MATCH(SMALL('Enter Draw'!$P$3:$P$252,Q4),'Enter Draw'!$P$3:$P$252,0),7),"")</f>
        <v/>
      </c>
      <c r="Z4" t="str">
        <f>IFERROR(INDEX('Enter Draw'!$A$3:$I$252,MATCH(SMALL('Enter Draw'!$P$3:$P$252,Q4),'Enter Draw'!$P$3:$P$252,0),8),"")</f>
        <v/>
      </c>
      <c r="AC4" s="1" t="str">
        <f t="shared" si="1"/>
        <v/>
      </c>
      <c r="AD4" t="str">
        <f>IFERROR(INDEX('Enter Draw'!$A$3:$K$252,MATCH(SMALL('Enter Draw'!$Q$3:$Q$252,V4),'Enter Draw'!$Q$3:$Q$252,0),8),"")</f>
        <v/>
      </c>
      <c r="AE4" t="str">
        <f>IFERROR(INDEX('Enter Draw'!$A$3:$I$252,MATCH(SMALL('Enter Draw'!$Q$3:$Q$252,V4),'Enter Draw'!$Q$3:$Q$252,0),9),"")</f>
        <v/>
      </c>
    </row>
    <row r="5" spans="1:31">
      <c r="A5" s="1">
        <f>IF(B5="","",IF(INDEX('Enter Draw'!$C$3:$I$252,MATCH(SMALL('Enter Draw'!$K$3:$K$252,D5),'Enter Draw'!$K$3:$K$252,0),1)="yco","yco",D5))</f>
        <v>4</v>
      </c>
      <c r="B5" t="str">
        <f>IFERROR(INDEX('Enter Draw'!$C$3:$K$252,MATCH(SMALL('Enter Draw'!$K$3:$K$252,D5),'Enter Draw'!$K$3:$K$252,0),6),"")</f>
        <v>Kailey Deknikker</v>
      </c>
      <c r="C5" t="str">
        <f>IFERROR(INDEX('Enter Draw'!$C$3:$I$252,MATCH(SMALL('Enter Draw'!$K$3:$K$252,D5),'Enter Draw'!$K$3:$K$252,0),7),"")</f>
        <v>Rocket</v>
      </c>
      <c r="D5">
        <v>4</v>
      </c>
      <c r="F5" s="1">
        <f>IF(G5="","",IF(INDEX('Enter Draw'!$E$3:$I$252,MATCH(SMALL('Enter Draw'!$L$3:$L$252,D5),'Enter Draw'!$L$3:$L$252,0),1)="co","co",IF(INDEX('Enter Draw'!$E$3:$I$252,MATCH(SMALL('Enter Draw'!$L$3:$L$252,D5),'Enter Draw'!$L$3:$L$252,0),1)="yco","yco",D5)))</f>
        <v>4</v>
      </c>
      <c r="G5" t="str">
        <f>IFERROR(INDEX('Enter Draw'!$E$3:$I$252,MATCH(SMALL('Enter Draw'!$L$3:$L$252,D5),'Enter Draw'!$L$3:$L$252,0),4),"")</f>
        <v>Jessica Mueller</v>
      </c>
      <c r="H5" t="str">
        <f>IFERROR(INDEX('Enter Draw'!$E$3:$I$252,MATCH(SMALL('Enter Draw'!$L$3:$L$252,D5),'Enter Draw'!$L$3:$L$252,0),5),"")</f>
        <v>MFR Laughing Xena</v>
      </c>
      <c r="I5">
        <v>4</v>
      </c>
      <c r="J5" s="1">
        <f t="shared" si="0"/>
        <v>4</v>
      </c>
      <c r="K5" t="str">
        <f>IFERROR(INDEX('Enter Draw'!$G$3:$I$252,MATCH(SMALL('Enter Draw'!$M$3:$M$252,I5),'Enter Draw'!$M$3:$M$252,0),2),"")</f>
        <v>Deb Kruger</v>
      </c>
      <c r="L5" t="str">
        <f>IFERROR(INDEX('Enter Draw'!$G$3:$I$252,MATCH(SMALL('Enter Draw'!$M$3:$M$252,I5),'Enter Draw'!$M$3:$M$252,0),3),"")</f>
        <v>Peptos Pretty Kaidas</v>
      </c>
      <c r="N5" s="1" t="str">
        <f>IF(O5="","",IF(INDEX('Enter Draw'!$B$3:$I$252,MATCH(SMALL('Enter Draw'!$N$3:$N$252,D5),'Enter Draw'!$N$3:$N$252,0),1)="oco","oco",D5))</f>
        <v/>
      </c>
      <c r="O5" t="str">
        <f>IFERROR(INDEX('Enter Draw'!$A$3:$K$252,MATCH(SMALL('Enter Draw'!$N$3:$N$252,Q5),'Enter Draw'!$N$3:$N$252,0),7),"")</f>
        <v/>
      </c>
      <c r="P5" t="str">
        <f>IFERROR(INDEX('Enter Draw'!$A$3:$I$252,MATCH(SMALL('Enter Draw'!$N$3:$N$252,Q5),'Enter Draw'!$N$3:$N$252,0),8),"")</f>
        <v/>
      </c>
      <c r="Q5">
        <v>4</v>
      </c>
      <c r="S5" s="1" t="str">
        <f>IF(T5="","",V5)</f>
        <v/>
      </c>
      <c r="T5" t="str">
        <f>IFERROR(INDEX('Enter Draw'!$A$3:$K$252,MATCH(SMALL('Enter Draw'!$O$3:$O$252,V5),'Enter Draw'!$O$3:$O$252,0),6),"")</f>
        <v/>
      </c>
      <c r="U5" t="str">
        <f>IFERROR(INDEX('Enter Draw'!$A$3:$I$252,MATCH(SMALL('Enter Draw'!$O$3:$O$252,V5),'Enter Draw'!$O$3:$O$252,0),7),"")</f>
        <v/>
      </c>
      <c r="V5">
        <v>4</v>
      </c>
      <c r="X5" s="1" t="str">
        <f>IF(Y5="","",V5)</f>
        <v/>
      </c>
      <c r="Y5" t="str">
        <f>IFERROR(INDEX('Enter Draw'!$A$3:$K$252,MATCH(SMALL('Enter Draw'!$P$3:$P$252,Q5),'Enter Draw'!$P$3:$P$252,0),7),"")</f>
        <v/>
      </c>
      <c r="Z5" t="str">
        <f>IFERROR(INDEX('Enter Draw'!$A$3:$I$252,MATCH(SMALL('Enter Draw'!$P$3:$P$252,Q5),'Enter Draw'!$P$3:$P$252,0),8),"")</f>
        <v/>
      </c>
      <c r="AC5" s="1" t="str">
        <f t="shared" si="1"/>
        <v/>
      </c>
      <c r="AD5" t="str">
        <f>IFERROR(INDEX('Enter Draw'!$A$3:$K$252,MATCH(SMALL('Enter Draw'!$Q$3:$Q$252,V5),'Enter Draw'!$Q$3:$Q$252,0),8),"")</f>
        <v/>
      </c>
      <c r="AE5" t="str">
        <f>IFERROR(INDEX('Enter Draw'!$A$3:$I$252,MATCH(SMALL('Enter Draw'!$Q$3:$Q$252,V5),'Enter Draw'!$Q$3:$Q$252,0),9),"")</f>
        <v/>
      </c>
    </row>
    <row r="6" spans="1:31">
      <c r="A6" s="1">
        <f>IF(B6="","",IF(INDEX('Enter Draw'!$C$3:$I$252,MATCH(SMALL('Enter Draw'!$K$3:$K$252,D6),'Enter Draw'!$K$3:$K$252,0),1)="yco","yco",D6))</f>
        <v>5</v>
      </c>
      <c r="B6" t="str">
        <f>IFERROR(INDEX('Enter Draw'!$C$3:$K$252,MATCH(SMALL('Enter Draw'!$K$3:$K$252,D6),'Enter Draw'!$K$3:$K$252,0),6),"")</f>
        <v>Kensey Roemen</v>
      </c>
      <c r="C6" t="str">
        <f>IFERROR(INDEX('Enter Draw'!$C$3:$I$252,MATCH(SMALL('Enter Draw'!$K$3:$K$252,D6),'Enter Draw'!$K$3:$K$252,0),7),"")</f>
        <v>BR SNIPPYSGOGODRIFT</v>
      </c>
      <c r="D6">
        <v>5</v>
      </c>
      <c r="F6" s="1">
        <f>IF(G6="","",IF(INDEX('Enter Draw'!$E$3:$I$252,MATCH(SMALL('Enter Draw'!$L$3:$L$252,D6),'Enter Draw'!$L$3:$L$252,0),1)="co","co",IF(INDEX('Enter Draw'!$E$3:$I$252,MATCH(SMALL('Enter Draw'!$L$3:$L$252,D6),'Enter Draw'!$L$3:$L$252,0),1)="yco","yco",D6)))</f>
        <v>5</v>
      </c>
      <c r="G6" t="str">
        <f>IFERROR(INDEX('Enter Draw'!$E$3:$I$252,MATCH(SMALL('Enter Draw'!$L$3:$L$252,D6),'Enter Draw'!$L$3:$L$252,0),4),"")</f>
        <v>Kami Eilers</v>
      </c>
      <c r="H6" t="str">
        <f>IFERROR(INDEX('Enter Draw'!$E$3:$I$252,MATCH(SMALL('Enter Draw'!$L$3:$L$252,D6),'Enter Draw'!$L$3:$L$252,0),5),"")</f>
        <v>Wally</v>
      </c>
      <c r="I6">
        <v>5</v>
      </c>
      <c r="J6" s="1">
        <f t="shared" si="0"/>
        <v>5</v>
      </c>
      <c r="K6" t="str">
        <f>IFERROR(INDEX('Enter Draw'!$G$3:$I$252,MATCH(SMALL('Enter Draw'!$M$3:$M$252,I6),'Enter Draw'!$M$3:$M$252,0),2),"")</f>
        <v>Jessica Mueller</v>
      </c>
      <c r="L6" t="str">
        <f>IFERROR(INDEX('Enter Draw'!$G$3:$I$252,MATCH(SMALL('Enter Draw'!$M$3:$M$252,I6),'Enter Draw'!$M$3:$M$252,0),3),"")</f>
        <v>MFR Laughing Xena</v>
      </c>
      <c r="N6" s="1" t="str">
        <f>IF(O6="","",IF(INDEX('Enter Draw'!$B$3:$I$252,MATCH(SMALL('Enter Draw'!$N$3:$N$252,D6),'Enter Draw'!$N$3:$N$252,0),1)="oco","oco",D6))</f>
        <v/>
      </c>
      <c r="O6" t="str">
        <f>IFERROR(INDEX('Enter Draw'!$A$3:$K$252,MATCH(SMALL('Enter Draw'!$N$3:$N$252,Q6),'Enter Draw'!$N$3:$N$252,0),7),"")</f>
        <v/>
      </c>
      <c r="P6" t="str">
        <f>IFERROR(INDEX('Enter Draw'!$A$3:$I$252,MATCH(SMALL('Enter Draw'!$N$3:$N$252,Q6),'Enter Draw'!$N$3:$N$252,0),8),"")</f>
        <v/>
      </c>
      <c r="Q6">
        <v>5</v>
      </c>
      <c r="S6" s="1" t="str">
        <f>IF(T6="","",V6)</f>
        <v/>
      </c>
      <c r="T6" t="str">
        <f>IFERROR(INDEX('Enter Draw'!$A$3:$K$252,MATCH(SMALL('Enter Draw'!$O$3:$O$252,V6),'Enter Draw'!$O$3:$O$252,0),6),"")</f>
        <v/>
      </c>
      <c r="U6" t="str">
        <f>IFERROR(INDEX('Enter Draw'!$A$3:$I$252,MATCH(SMALL('Enter Draw'!$O$3:$O$252,V6),'Enter Draw'!$O$3:$O$252,0),7),"")</f>
        <v/>
      </c>
      <c r="V6">
        <v>5</v>
      </c>
      <c r="X6" s="1" t="str">
        <f>IF(Y6="","",V6)</f>
        <v/>
      </c>
      <c r="Y6" t="str">
        <f>IFERROR(INDEX('Enter Draw'!$A$3:$K$252,MATCH(SMALL('Enter Draw'!$P$3:$P$252,Q6),'Enter Draw'!$P$3:$P$252,0),7),"")</f>
        <v/>
      </c>
      <c r="Z6" t="str">
        <f>IFERROR(INDEX('Enter Draw'!$A$3:$I$252,MATCH(SMALL('Enter Draw'!$P$3:$P$252,Q6),'Enter Draw'!$P$3:$P$252,0),8),"")</f>
        <v/>
      </c>
      <c r="AC6" s="1" t="str">
        <f t="shared" si="1"/>
        <v/>
      </c>
      <c r="AD6" t="str">
        <f>IFERROR(INDEX('Enter Draw'!$A$3:$K$252,MATCH(SMALL('Enter Draw'!$Q$3:$Q$252,V6),'Enter Draw'!$Q$3:$Q$252,0),8),"")</f>
        <v/>
      </c>
      <c r="AE6" t="str">
        <f>IFERROR(INDEX('Enter Draw'!$A$3:$I$252,MATCH(SMALL('Enter Draw'!$Q$3:$Q$252,V6),'Enter Draw'!$Q$3:$Q$252,0),9),"")</f>
        <v/>
      </c>
    </row>
    <row r="7" spans="1:31">
      <c r="A7" s="1" t="str">
        <f>IF(B7="","",IF(INDEX('Enter Draw'!$C$3:$I$252,MATCH(SMALL('Enter Draw'!$K$3:$K$252,D7),'Enter Draw'!$K$3:$K$252,0),1)="yco","yco",D7))</f>
        <v/>
      </c>
      <c r="B7" t="str">
        <f>IFERROR(INDEX('Enter Draw'!$C$3:$K$252,MATCH(SMALL('Enter Draw'!$K$3:$K$252,D7),'Enter Draw'!$K$3:$K$252,0),6),"")</f>
        <v/>
      </c>
      <c r="C7" t="str">
        <f>IFERROR(INDEX('Enter Draw'!$C$3:$I$252,MATCH(SMALL('Enter Draw'!$K$3:$K$252,D7),'Enter Draw'!$K$3:$K$252,0),7),"")</f>
        <v/>
      </c>
      <c r="F7" s="1" t="str">
        <f>IF(G7="","",IF(INDEX('Enter Draw'!$E$3:$I$252,MATCH(SMALL('Enter Draw'!$L$3:$L$252,D7),'Enter Draw'!$L$3:$L$252,0),1)="co","co",IF(INDEX('Enter Draw'!$E$3:$I$252,MATCH(SMALL('Enter Draw'!$L$3:$L$252,D7),'Enter Draw'!$L$3:$L$252,0),1)="yco","yco",D7)))</f>
        <v/>
      </c>
      <c r="G7" t="str">
        <f>IFERROR(INDEX('Enter Draw'!$E$3:$I$252,MATCH(SMALL('Enter Draw'!$L$3:$L$252,D7),'Enter Draw'!$L$3:$L$252,0),4),"")</f>
        <v/>
      </c>
      <c r="H7" t="str">
        <f>IFERROR(INDEX('Enter Draw'!$E$3:$I$252,MATCH(SMALL('Enter Draw'!$L$3:$L$252,D7),'Enter Draw'!$L$3:$L$252,0),5),"")</f>
        <v/>
      </c>
      <c r="I7">
        <v>6</v>
      </c>
      <c r="J7" s="1">
        <f t="shared" si="0"/>
        <v>6</v>
      </c>
      <c r="K7" t="str">
        <f>IFERROR(INDEX('Enter Draw'!$G$3:$I$252,MATCH(SMALL('Enter Draw'!$M$3:$M$252,I7),'Enter Draw'!$M$3:$M$252,0),2),"")</f>
        <v>Avery Groen</v>
      </c>
      <c r="L7" t="str">
        <f>IFERROR(INDEX('Enter Draw'!$G$3:$I$252,MATCH(SMALL('Enter Draw'!$M$3:$M$252,I7),'Enter Draw'!$M$3:$M$252,0),3),"")</f>
        <v>Barbie</v>
      </c>
      <c r="N7" s="1" t="str">
        <f>IF(O7="","",IF(INDEX('Enter Draw'!$B$3:$I$252,MATCH(SMALL('Enter Draw'!$N$3:$N$252,D7),'Enter Draw'!$N$3:$N$252,0),1)="oco","oco",D7))</f>
        <v/>
      </c>
      <c r="O7" t="str">
        <f>IFERROR(INDEX('Enter Draw'!$A$3:$K$252,MATCH(SMALL('Enter Draw'!$N$3:$N$252,Q7),'Enter Draw'!$N$3:$N$252,0),7),"")</f>
        <v/>
      </c>
      <c r="P7" t="str">
        <f>IFERROR(INDEX('Enter Draw'!$A$3:$I$252,MATCH(SMALL('Enter Draw'!$N$3:$N$252,Q7),'Enter Draw'!$N$3:$N$252,0),8),"")</f>
        <v/>
      </c>
      <c r="S7" s="1" t="str">
        <f t="shared" ref="S7:S70" si="2">IF(T7="","",V8)</f>
        <v/>
      </c>
      <c r="T7" t="str">
        <f>IFERROR(INDEX('Enter Draw'!$A$3:$K$252,MATCH(SMALL('Enter Draw'!$O$3:$O$252,V8),'Enter Draw'!$O$3:$O$252,0),6),"")</f>
        <v/>
      </c>
      <c r="U7" t="str">
        <f>IFERROR(INDEX('Enter Draw'!$A$3:$I$252,MATCH(SMALL('Enter Draw'!$O$3:$O$252,V8),'Enter Draw'!$O$3:$O$252,0),7),"")</f>
        <v/>
      </c>
      <c r="X7" s="1" t="str">
        <f t="shared" ref="X7:X70" si="3">IF(Y7="","",V7)</f>
        <v/>
      </c>
      <c r="Y7" t="str">
        <f>IFERROR(INDEX('Enter Draw'!$A$3:$K$252,MATCH(SMALL('Enter Draw'!$P$3:$P$252,Q7),'Enter Draw'!$P$3:$P$252,0),7),"")</f>
        <v/>
      </c>
      <c r="Z7" t="str">
        <f>IFERROR(INDEX('Enter Draw'!$A$3:$I$252,MATCH(SMALL('Enter Draw'!$P$3:$P$252,Q7),'Enter Draw'!$P$3:$P$252,0),8),"")</f>
        <v/>
      </c>
      <c r="AC7" s="1" t="str">
        <f t="shared" si="1"/>
        <v/>
      </c>
      <c r="AD7" t="str">
        <f>IFERROR(INDEX('Enter Draw'!$A$3:$K$252,MATCH(SMALL('Enter Draw'!$Q$3:$Q$252,V7),'Enter Draw'!$Q$3:$Q$252,0),8),"")</f>
        <v/>
      </c>
      <c r="AE7" t="str">
        <f>IFERROR(INDEX('Enter Draw'!$A$3:$I$252,MATCH(SMALL('Enter Draw'!$Q$3:$Q$252,V7),'Enter Draw'!$Q$3:$Q$252,0),9),"")</f>
        <v/>
      </c>
    </row>
    <row r="8" spans="1:31">
      <c r="A8" s="1">
        <f>IF(B8="","",IF(INDEX('Enter Draw'!$C$3:$I$252,MATCH(SMALL('Enter Draw'!$K$3:$K$252,D8),'Enter Draw'!$K$3:$K$252,0),1)="yco","yco",D8))</f>
        <v>6</v>
      </c>
      <c r="B8" t="str">
        <f>IFERROR(INDEX('Enter Draw'!$C$3:$K$252,MATCH(SMALL('Enter Draw'!$K$3:$K$252,D8),'Enter Draw'!$K$3:$K$252,0),6),"")</f>
        <v>Kaylee Hieronimus</v>
      </c>
      <c r="C8" t="str">
        <f>IFERROR(INDEX('Enter Draw'!$C$3:$I$252,MATCH(SMALL('Enter Draw'!$K$3:$K$252,D8),'Enter Draw'!$K$3:$K$252,0),7),"")</f>
        <v>Lil E</v>
      </c>
      <c r="D8">
        <v>6</v>
      </c>
      <c r="F8" s="1">
        <f>IF(G8="","",IF(INDEX('Enter Draw'!$E$3:$I$252,MATCH(SMALL('Enter Draw'!$L$3:$L$252,D8),'Enter Draw'!$L$3:$L$252,0),1)="co","co",IF(INDEX('Enter Draw'!$E$3:$I$252,MATCH(SMALL('Enter Draw'!$L$3:$L$252,D8),'Enter Draw'!$L$3:$L$252,0),1)="yco","yco",D8)))</f>
        <v>6</v>
      </c>
      <c r="G8" t="str">
        <f>IFERROR(INDEX('Enter Draw'!$E$3:$I$252,MATCH(SMALL('Enter Draw'!$L$3:$L$252,D8),'Enter Draw'!$L$3:$L$252,0),4),"")</f>
        <v>Deb Kruger</v>
      </c>
      <c r="H8" t="str">
        <f>IFERROR(INDEX('Enter Draw'!$E$3:$I$252,MATCH(SMALL('Enter Draw'!$L$3:$L$252,D8),'Enter Draw'!$L$3:$L$252,0),5),"")</f>
        <v>Peptos Pretty Kaidas</v>
      </c>
      <c r="I8">
        <v>7</v>
      </c>
      <c r="J8" s="1">
        <f t="shared" si="0"/>
        <v>7</v>
      </c>
      <c r="K8" t="str">
        <f>IFERROR(INDEX('Enter Draw'!$G$3:$I$252,MATCH(SMALL('Enter Draw'!$M$3:$M$252,I8),'Enter Draw'!$M$3:$M$252,0),2),"")</f>
        <v>Aubrey Moody</v>
      </c>
      <c r="L8" t="str">
        <f>IFERROR(INDEX('Enter Draw'!$G$3:$I$252,MATCH(SMALL('Enter Draw'!$M$3:$M$252,I8),'Enter Draw'!$M$3:$M$252,0),3),"")</f>
        <v>RU Toasted</v>
      </c>
      <c r="N8" s="1" t="str">
        <f>IF(O8="","",IF(INDEX('Enter Draw'!$B$3:$I$252,MATCH(SMALL('Enter Draw'!$N$3:$N$252,D8),'Enter Draw'!$N$3:$N$252,0),1)="oco","oco",D8))</f>
        <v/>
      </c>
      <c r="O8" t="str">
        <f>IFERROR(INDEX('Enter Draw'!$A$3:$K$252,MATCH(SMALL('Enter Draw'!$N$3:$N$252,Q8),'Enter Draw'!$N$3:$N$252,0),7),"")</f>
        <v/>
      </c>
      <c r="P8" t="str">
        <f>IFERROR(INDEX('Enter Draw'!$A$3:$I$252,MATCH(SMALL('Enter Draw'!$N$3:$N$252,Q8),'Enter Draw'!$N$3:$N$252,0),8),"")</f>
        <v/>
      </c>
      <c r="Q8">
        <v>6</v>
      </c>
      <c r="S8" s="1" t="str">
        <f t="shared" si="2"/>
        <v/>
      </c>
      <c r="T8" t="str">
        <f>IFERROR(INDEX('Enter Draw'!$A$3:$K$252,MATCH(SMALL('Enter Draw'!$O$3:$O$252,V9),'Enter Draw'!$O$3:$O$252,0),6),"")</f>
        <v/>
      </c>
      <c r="U8" t="str">
        <f>IFERROR(INDEX('Enter Draw'!$A$3:$I$252,MATCH(SMALL('Enter Draw'!$O$3:$O$252,V9),'Enter Draw'!$O$3:$O$252,0),7),"")</f>
        <v/>
      </c>
      <c r="V8">
        <v>6</v>
      </c>
      <c r="X8" s="1" t="str">
        <f t="shared" si="3"/>
        <v/>
      </c>
      <c r="Y8" t="str">
        <f>IFERROR(INDEX('Enter Draw'!$A$3:$K$252,MATCH(SMALL('Enter Draw'!$P$3:$P$252,Q8),'Enter Draw'!$P$3:$P$252,0),7),"")</f>
        <v/>
      </c>
      <c r="Z8" t="str">
        <f>IFERROR(INDEX('Enter Draw'!$A$3:$I$252,MATCH(SMALL('Enter Draw'!$P$3:$P$252,Q8),'Enter Draw'!$P$3:$P$252,0),8),"")</f>
        <v/>
      </c>
      <c r="AC8" s="1" t="str">
        <f t="shared" si="1"/>
        <v/>
      </c>
      <c r="AD8" t="str">
        <f>IFERROR(INDEX('Enter Draw'!$A$3:$K$252,MATCH(SMALL('Enter Draw'!$Q$3:$Q$252,V8),'Enter Draw'!$Q$3:$Q$252,0),8),"")</f>
        <v/>
      </c>
      <c r="AE8" t="str">
        <f>IFERROR(INDEX('Enter Draw'!$A$3:$I$252,MATCH(SMALL('Enter Draw'!$Q$3:$Q$252,V8),'Enter Draw'!$Q$3:$Q$252,0),9),"")</f>
        <v/>
      </c>
    </row>
    <row r="9" spans="1:31">
      <c r="A9" s="1">
        <f>IF(B9="","",IF(INDEX('Enter Draw'!$C$3:$I$252,MATCH(SMALL('Enter Draw'!$K$3:$K$252,D9),'Enter Draw'!$K$3:$K$252,0),1)="yco","yco",D9))</f>
        <v>7</v>
      </c>
      <c r="B9" t="str">
        <f>IFERROR(INDEX('Enter Draw'!$C$3:$K$252,MATCH(SMALL('Enter Draw'!$K$3:$K$252,D9),'Enter Draw'!$K$3:$K$252,0),6),"")</f>
        <v>Cindy Loiseau</v>
      </c>
      <c r="C9" t="str">
        <f>IFERROR(INDEX('Enter Draw'!$C$3:$I$252,MATCH(SMALL('Enter Draw'!$K$3:$K$252,D9),'Enter Draw'!$K$3:$K$252,0),7),"")</f>
        <v>Lucy</v>
      </c>
      <c r="D9">
        <v>7</v>
      </c>
      <c r="F9" s="1">
        <f>IF(G9="","",IF(INDEX('Enter Draw'!$E$3:$I$252,MATCH(SMALL('Enter Draw'!$L$3:$L$252,D9),'Enter Draw'!$L$3:$L$252,0),1)="co","co",IF(INDEX('Enter Draw'!$E$3:$I$252,MATCH(SMALL('Enter Draw'!$L$3:$L$252,D9),'Enter Draw'!$L$3:$L$252,0),1)="yco","yco",D9)))</f>
        <v>7</v>
      </c>
      <c r="G9" t="str">
        <f>IFERROR(INDEX('Enter Draw'!$E$3:$I$252,MATCH(SMALL('Enter Draw'!$L$3:$L$252,D9),'Enter Draw'!$L$3:$L$252,0),4),"")</f>
        <v>Josey Fey</v>
      </c>
      <c r="H9" t="str">
        <f>IFERROR(INDEX('Enter Draw'!$E$3:$I$252,MATCH(SMALL('Enter Draw'!$L$3:$L$252,D9),'Enter Draw'!$L$3:$L$252,0),5),"")</f>
        <v>O So Country</v>
      </c>
      <c r="I9">
        <v>8</v>
      </c>
      <c r="J9" s="1">
        <f t="shared" si="0"/>
        <v>8</v>
      </c>
      <c r="K9" t="str">
        <f>IFERROR(INDEX('Enter Draw'!$G$3:$I$252,MATCH(SMALL('Enter Draw'!$M$3:$M$252,I9),'Enter Draw'!$M$3:$M$252,0),2),"")</f>
        <v>Michelle Hodne</v>
      </c>
      <c r="L9" t="str">
        <f>IFERROR(INDEX('Enter Draw'!$G$3:$I$252,MATCH(SMALL('Enter Draw'!$M$3:$M$252,I9),'Enter Draw'!$M$3:$M$252,0),3),"")</f>
        <v>Uno Sonita Olena</v>
      </c>
      <c r="N9" s="1" t="str">
        <f>IF(O9="","",IF(INDEX('Enter Draw'!$B$3:$I$252,MATCH(SMALL('Enter Draw'!$N$3:$N$252,D9),'Enter Draw'!$N$3:$N$252,0),1)="oco","oco",D9))</f>
        <v/>
      </c>
      <c r="O9" t="str">
        <f>IFERROR(INDEX('Enter Draw'!$A$3:$K$252,MATCH(SMALL('Enter Draw'!$N$3:$N$252,Q9),'Enter Draw'!$N$3:$N$252,0),7),"")</f>
        <v/>
      </c>
      <c r="P9" t="str">
        <f>IFERROR(INDEX('Enter Draw'!$A$3:$I$252,MATCH(SMALL('Enter Draw'!$N$3:$N$252,Q9),'Enter Draw'!$N$3:$N$252,0),8),"")</f>
        <v/>
      </c>
      <c r="Q9">
        <v>7</v>
      </c>
      <c r="S9" s="1" t="str">
        <f t="shared" si="2"/>
        <v/>
      </c>
      <c r="T9" t="str">
        <f>IFERROR(INDEX('Enter Draw'!$A$3:$K$252,MATCH(SMALL('Enter Draw'!$O$3:$O$252,V10),'Enter Draw'!$O$3:$O$252,0),6),"")</f>
        <v/>
      </c>
      <c r="U9" t="str">
        <f>IFERROR(INDEX('Enter Draw'!$A$3:$I$252,MATCH(SMALL('Enter Draw'!$O$3:$O$252,V10),'Enter Draw'!$O$3:$O$252,0),7),"")</f>
        <v/>
      </c>
      <c r="V9">
        <v>7</v>
      </c>
      <c r="X9" s="1" t="str">
        <f t="shared" si="3"/>
        <v/>
      </c>
      <c r="Y9" t="str">
        <f>IFERROR(INDEX('Enter Draw'!$A$3:$K$252,MATCH(SMALL('Enter Draw'!$P$3:$P$252,Q9),'Enter Draw'!$P$3:$P$252,0),7),"")</f>
        <v/>
      </c>
      <c r="Z9" t="str">
        <f>IFERROR(INDEX('Enter Draw'!$A$3:$I$252,MATCH(SMALL('Enter Draw'!$P$3:$P$252,Q9),'Enter Draw'!$P$3:$P$252,0),8),"")</f>
        <v/>
      </c>
      <c r="AC9" s="1" t="str">
        <f t="shared" si="1"/>
        <v/>
      </c>
      <c r="AD9" t="str">
        <f>IFERROR(INDEX('Enter Draw'!$A$3:$K$252,MATCH(SMALL('Enter Draw'!$Q$3:$Q$252,V9),'Enter Draw'!$Q$3:$Q$252,0),8),"")</f>
        <v/>
      </c>
      <c r="AE9" t="str">
        <f>IFERROR(INDEX('Enter Draw'!$A$3:$I$252,MATCH(SMALL('Enter Draw'!$Q$3:$Q$252,V9),'Enter Draw'!$Q$3:$Q$252,0),9),"")</f>
        <v/>
      </c>
    </row>
    <row r="10" spans="1:31">
      <c r="A10" s="1">
        <f>IF(B10="","",IF(INDEX('Enter Draw'!$C$3:$I$252,MATCH(SMALL('Enter Draw'!$K$3:$K$252,D10),'Enter Draw'!$K$3:$K$252,0),1)="yco","yco",D10))</f>
        <v>8</v>
      </c>
      <c r="B10" t="str">
        <f>IFERROR(INDEX('Enter Draw'!$C$3:$K$252,MATCH(SMALL('Enter Draw'!$K$3:$K$252,D10),'Enter Draw'!$K$3:$K$252,0),6),"")</f>
        <v>Jessica Mueller</v>
      </c>
      <c r="C10" t="str">
        <f>IFERROR(INDEX('Enter Draw'!$C$3:$I$252,MATCH(SMALL('Enter Draw'!$K$3:$K$252,D10),'Enter Draw'!$K$3:$K$252,0),7),"")</f>
        <v>MFR Laughing Xena</v>
      </c>
      <c r="D10">
        <v>8</v>
      </c>
      <c r="F10" s="1">
        <f>IF(G10="","",IF(INDEX('Enter Draw'!$E$3:$I$252,MATCH(SMALL('Enter Draw'!$L$3:$L$252,D10),'Enter Draw'!$L$3:$L$252,0),1)="co","co",IF(INDEX('Enter Draw'!$E$3:$I$252,MATCH(SMALL('Enter Draw'!$L$3:$L$252,D10),'Enter Draw'!$L$3:$L$252,0),1)="yco","yco",D10)))</f>
        <v>8</v>
      </c>
      <c r="G10" t="str">
        <f>IFERROR(INDEX('Enter Draw'!$E$3:$I$252,MATCH(SMALL('Enter Draw'!$L$3:$L$252,D10),'Enter Draw'!$L$3:$L$252,0),4),"")</f>
        <v>Hatty Fey</v>
      </c>
      <c r="H10" t="str">
        <f>IFERROR(INDEX('Enter Draw'!$E$3:$I$252,MATCH(SMALL('Enter Draw'!$L$3:$L$252,D10),'Enter Draw'!$L$3:$L$252,0),5),"")</f>
        <v>Whitchs Taboo</v>
      </c>
      <c r="I10">
        <v>9</v>
      </c>
      <c r="J10" s="1">
        <f t="shared" si="0"/>
        <v>9</v>
      </c>
      <c r="K10" t="str">
        <f>IFERROR(INDEX('Enter Draw'!$G$3:$I$252,MATCH(SMALL('Enter Draw'!$M$3:$M$252,I10),'Enter Draw'!$M$3:$M$252,0),2),"")</f>
        <v>Ava Nelson</v>
      </c>
      <c r="L10" t="str">
        <f>IFERROR(INDEX('Enter Draw'!$G$3:$I$252,MATCH(SMALL('Enter Draw'!$M$3:$M$252,I10),'Enter Draw'!$M$3:$M$252,0),3),"")</f>
        <v>Gracie</v>
      </c>
      <c r="N10" s="1" t="str">
        <f>IF(O10="","",IF(INDEX('Enter Draw'!$B$3:$I$252,MATCH(SMALL('Enter Draw'!$N$3:$N$252,D10),'Enter Draw'!$N$3:$N$252,0),1)="oco","oco",D10))</f>
        <v/>
      </c>
      <c r="O10" t="str">
        <f>IFERROR(INDEX('Enter Draw'!$A$3:$K$252,MATCH(SMALL('Enter Draw'!$N$3:$N$252,Q10),'Enter Draw'!$N$3:$N$252,0),7),"")</f>
        <v/>
      </c>
      <c r="P10" t="str">
        <f>IFERROR(INDEX('Enter Draw'!$A$3:$I$252,MATCH(SMALL('Enter Draw'!$N$3:$N$252,Q10),'Enter Draw'!$N$3:$N$252,0),8),"")</f>
        <v/>
      </c>
      <c r="Q10">
        <v>8</v>
      </c>
      <c r="S10" s="1" t="str">
        <f t="shared" si="2"/>
        <v/>
      </c>
      <c r="T10" t="str">
        <f>IFERROR(INDEX('Enter Draw'!$A$3:$K$252,MATCH(SMALL('Enter Draw'!$O$3:$O$252,V11),'Enter Draw'!$O$3:$O$252,0),6),"")</f>
        <v/>
      </c>
      <c r="U10" t="str">
        <f>IFERROR(INDEX('Enter Draw'!$A$3:$I$252,MATCH(SMALL('Enter Draw'!$O$3:$O$252,V11),'Enter Draw'!$O$3:$O$252,0),7),"")</f>
        <v/>
      </c>
      <c r="V10">
        <v>8</v>
      </c>
      <c r="X10" s="1" t="str">
        <f t="shared" si="3"/>
        <v/>
      </c>
      <c r="Y10" t="str">
        <f>IFERROR(INDEX('Enter Draw'!$A$3:$K$252,MATCH(SMALL('Enter Draw'!$P$3:$P$252,Q10),'Enter Draw'!$P$3:$P$252,0),7),"")</f>
        <v/>
      </c>
      <c r="Z10" t="str">
        <f>IFERROR(INDEX('Enter Draw'!$A$3:$I$252,MATCH(SMALL('Enter Draw'!$P$3:$P$252,Q10),'Enter Draw'!$P$3:$P$252,0),8),"")</f>
        <v/>
      </c>
      <c r="AC10" s="1" t="str">
        <f t="shared" si="1"/>
        <v/>
      </c>
      <c r="AD10" t="str">
        <f>IFERROR(INDEX('Enter Draw'!$A$3:$K$252,MATCH(SMALL('Enter Draw'!$Q$3:$Q$252,V10),'Enter Draw'!$Q$3:$Q$252,0),8),"")</f>
        <v/>
      </c>
      <c r="AE10" t="str">
        <f>IFERROR(INDEX('Enter Draw'!$A$3:$I$252,MATCH(SMALL('Enter Draw'!$Q$3:$Q$252,V10),'Enter Draw'!$Q$3:$Q$252,0),9),"")</f>
        <v/>
      </c>
    </row>
    <row r="11" spans="1:31">
      <c r="A11" s="1">
        <f>IF(B11="","",IF(INDEX('Enter Draw'!$C$3:$I$252,MATCH(SMALL('Enter Draw'!$K$3:$K$252,D11),'Enter Draw'!$K$3:$K$252,0),1)="yco","yco",D11))</f>
        <v>9</v>
      </c>
      <c r="B11" t="str">
        <f>IFERROR(INDEX('Enter Draw'!$C$3:$K$252,MATCH(SMALL('Enter Draw'!$K$3:$K$252,D11),'Enter Draw'!$K$3:$K$252,0),6),"")</f>
        <v>Brooklyn Chapman</v>
      </c>
      <c r="C11" t="str">
        <f>IFERROR(INDEX('Enter Draw'!$C$3:$I$252,MATCH(SMALL('Enter Draw'!$K$3:$K$252,D11),'Enter Draw'!$K$3:$K$252,0),7),"")</f>
        <v>Raisin</v>
      </c>
      <c r="D11">
        <v>9</v>
      </c>
      <c r="F11" s="1">
        <f>IF(G11="","",IF(INDEX('Enter Draw'!$E$3:$I$252,MATCH(SMALL('Enter Draw'!$L$3:$L$252,D11),'Enter Draw'!$L$3:$L$252,0),1)="co","co",IF(INDEX('Enter Draw'!$E$3:$I$252,MATCH(SMALL('Enter Draw'!$L$3:$L$252,D11),'Enter Draw'!$L$3:$L$252,0),1)="yco","yco",D11)))</f>
        <v>9</v>
      </c>
      <c r="G11" t="str">
        <f>IFERROR(INDEX('Enter Draw'!$E$3:$I$252,MATCH(SMALL('Enter Draw'!$L$3:$L$252,D11),'Enter Draw'!$L$3:$L$252,0),4),"")</f>
        <v>Brandy Holzer</v>
      </c>
      <c r="H11" t="str">
        <f>IFERROR(INDEX('Enter Draw'!$E$3:$I$252,MATCH(SMALL('Enter Draw'!$L$3:$L$252,D11),'Enter Draw'!$L$3:$L$252,0),5),"")</f>
        <v>Six</v>
      </c>
      <c r="I11">
        <v>10</v>
      </c>
      <c r="J11" s="1">
        <f t="shared" si="0"/>
        <v>10</v>
      </c>
      <c r="K11" t="str">
        <f>IFERROR(INDEX('Enter Draw'!$G$3:$I$252,MATCH(SMALL('Enter Draw'!$M$3:$M$252,I11),'Enter Draw'!$M$3:$M$252,0),2),"")</f>
        <v>Morgan Spykerboer</v>
      </c>
      <c r="L11" t="str">
        <f>IFERROR(INDEX('Enter Draw'!$G$3:$I$252,MATCH(SMALL('Enter Draw'!$M$3:$M$252,I11),'Enter Draw'!$M$3:$M$252,0),3),"")</f>
        <v>Frenchman's Big Bucks</v>
      </c>
      <c r="N11" s="1" t="str">
        <f>IF(O11="","",IF(INDEX('Enter Draw'!$B$3:$I$252,MATCH(SMALL('Enter Draw'!$N$3:$N$252,D11),'Enter Draw'!$N$3:$N$252,0),1)="oco","oco",D11))</f>
        <v/>
      </c>
      <c r="O11" t="str">
        <f>IFERROR(INDEX('Enter Draw'!$A$3:$K$252,MATCH(SMALL('Enter Draw'!$N$3:$N$252,Q11),'Enter Draw'!$N$3:$N$252,0),7),"")</f>
        <v/>
      </c>
      <c r="P11" t="str">
        <f>IFERROR(INDEX('Enter Draw'!$A$3:$I$252,MATCH(SMALL('Enter Draw'!$N$3:$N$252,Q11),'Enter Draw'!$N$3:$N$252,0),8),"")</f>
        <v/>
      </c>
      <c r="Q11">
        <v>9</v>
      </c>
      <c r="S11" s="1" t="str">
        <f t="shared" si="2"/>
        <v/>
      </c>
      <c r="T11" t="str">
        <f>IFERROR(INDEX('Enter Draw'!$A$3:$K$252,MATCH(SMALL('Enter Draw'!$O$3:$O$252,V12),'Enter Draw'!$O$3:$O$252,0),6),"")</f>
        <v/>
      </c>
      <c r="U11" t="str">
        <f>IFERROR(INDEX('Enter Draw'!$A$3:$I$252,MATCH(SMALL('Enter Draw'!$O$3:$O$252,V12),'Enter Draw'!$O$3:$O$252,0),7),"")</f>
        <v/>
      </c>
      <c r="V11">
        <v>9</v>
      </c>
      <c r="X11" s="1" t="str">
        <f t="shared" si="3"/>
        <v/>
      </c>
      <c r="Y11" t="str">
        <f>IFERROR(INDEX('Enter Draw'!$A$3:$K$252,MATCH(SMALL('Enter Draw'!$P$3:$P$252,Q11),'Enter Draw'!$P$3:$P$252,0),7),"")</f>
        <v/>
      </c>
      <c r="Z11" t="str">
        <f>IFERROR(INDEX('Enter Draw'!$A$3:$I$252,MATCH(SMALL('Enter Draw'!$P$3:$P$252,Q11),'Enter Draw'!$P$3:$P$252,0),8),"")</f>
        <v/>
      </c>
      <c r="AC11" s="1" t="str">
        <f t="shared" si="1"/>
        <v/>
      </c>
      <c r="AD11" t="str">
        <f>IFERROR(INDEX('Enter Draw'!$A$3:$K$252,MATCH(SMALL('Enter Draw'!$Q$3:$Q$252,V11),'Enter Draw'!$Q$3:$Q$252,0),8),"")</f>
        <v/>
      </c>
      <c r="AE11" t="str">
        <f>IFERROR(INDEX('Enter Draw'!$A$3:$I$252,MATCH(SMALL('Enter Draw'!$Q$3:$Q$252,V11),'Enter Draw'!$Q$3:$Q$252,0),9),"")</f>
        <v/>
      </c>
    </row>
    <row r="12" spans="1:31">
      <c r="A12" s="1">
        <f>IF(B12="","",IF(INDEX('Enter Draw'!$C$3:$I$252,MATCH(SMALL('Enter Draw'!$K$3:$K$252,D12),'Enter Draw'!$K$3:$K$252,0),1)="yco","yco",D12))</f>
        <v>10</v>
      </c>
      <c r="B12" t="str">
        <f>IFERROR(INDEX('Enter Draw'!$C$3:$K$252,MATCH(SMALL('Enter Draw'!$K$3:$K$252,D12),'Enter Draw'!$K$3:$K$252,0),6),"")</f>
        <v>Kami Eilers</v>
      </c>
      <c r="C12" t="str">
        <f>IFERROR(INDEX('Enter Draw'!$C$3:$I$252,MATCH(SMALL('Enter Draw'!$K$3:$K$252,D12),'Enter Draw'!$K$3:$K$252,0),7),"")</f>
        <v>Wally</v>
      </c>
      <c r="D12">
        <v>10</v>
      </c>
      <c r="F12" s="1">
        <f>IF(G12="","",IF(INDEX('Enter Draw'!$E$3:$I$252,MATCH(SMALL('Enter Draw'!$L$3:$L$252,D12),'Enter Draw'!$L$3:$L$252,0),1)="co","co",IF(INDEX('Enter Draw'!$E$3:$I$252,MATCH(SMALL('Enter Draw'!$L$3:$L$252,D12),'Enter Draw'!$L$3:$L$252,0),1)="yco","yco",D12)))</f>
        <v>10</v>
      </c>
      <c r="G12" t="str">
        <f>IFERROR(INDEX('Enter Draw'!$E$3:$I$252,MATCH(SMALL('Enter Draw'!$L$3:$L$252,D12),'Enter Draw'!$L$3:$L$252,0),4),"")</f>
        <v>Natalie Hieronimus</v>
      </c>
      <c r="H12" t="str">
        <f>IFERROR(INDEX('Enter Draw'!$E$3:$I$252,MATCH(SMALL('Enter Draw'!$L$3:$L$252,D12),'Enter Draw'!$L$3:$L$252,0),5),"")</f>
        <v>SH Chrome Ta Fame "Jet"</v>
      </c>
      <c r="J12" s="1" t="str">
        <f t="shared" si="0"/>
        <v/>
      </c>
      <c r="K12" t="str">
        <f>IFERROR(INDEX('Enter Draw'!$G$3:$I$252,MATCH(SMALL('Enter Draw'!$M$3:$M$252,I12),'Enter Draw'!$M$3:$M$252,0),2),"")</f>
        <v/>
      </c>
      <c r="L12" t="str">
        <f>IFERROR(INDEX('Enter Draw'!$G$3:$I$252,MATCH(SMALL('Enter Draw'!$M$3:$M$252,I12),'Enter Draw'!$M$3:$M$252,0),3),"")</f>
        <v/>
      </c>
      <c r="N12" s="1" t="str">
        <f>IF(O12="","",IF(INDEX('Enter Draw'!$B$3:$I$252,MATCH(SMALL('Enter Draw'!$N$3:$N$252,D12),'Enter Draw'!$N$3:$N$252,0),1)="oco","oco",D12))</f>
        <v/>
      </c>
      <c r="O12" t="str">
        <f>IFERROR(INDEX('Enter Draw'!$A$3:$K$252,MATCH(SMALL('Enter Draw'!$N$3:$N$252,Q12),'Enter Draw'!$N$3:$N$252,0),7),"")</f>
        <v/>
      </c>
      <c r="P12" t="str">
        <f>IFERROR(INDEX('Enter Draw'!$A$3:$I$252,MATCH(SMALL('Enter Draw'!$N$3:$N$252,Q12),'Enter Draw'!$N$3:$N$252,0),8),"")</f>
        <v/>
      </c>
      <c r="Q12">
        <v>10</v>
      </c>
      <c r="S12" s="1" t="str">
        <f t="shared" si="2"/>
        <v/>
      </c>
      <c r="T12" t="str">
        <f>IFERROR(INDEX('Enter Draw'!$A$3:$K$252,MATCH(SMALL('Enter Draw'!$O$3:$O$252,V13),'Enter Draw'!$O$3:$O$252,0),6),"")</f>
        <v/>
      </c>
      <c r="U12" t="str">
        <f>IFERROR(INDEX('Enter Draw'!$A$3:$I$252,MATCH(SMALL('Enter Draw'!$O$3:$O$252,V13),'Enter Draw'!$O$3:$O$252,0),7),"")</f>
        <v/>
      </c>
      <c r="V12">
        <v>10</v>
      </c>
      <c r="X12" s="1" t="str">
        <f t="shared" si="3"/>
        <v/>
      </c>
      <c r="Y12" t="str">
        <f>IFERROR(INDEX('Enter Draw'!$A$3:$K$252,MATCH(SMALL('Enter Draw'!$P$3:$P$252,Q12),'Enter Draw'!$P$3:$P$252,0),7),"")</f>
        <v/>
      </c>
      <c r="Z12" t="str">
        <f>IFERROR(INDEX('Enter Draw'!$A$3:$I$252,MATCH(SMALL('Enter Draw'!$P$3:$P$252,Q12),'Enter Draw'!$P$3:$P$252,0),8),"")</f>
        <v/>
      </c>
      <c r="AC12" s="1" t="str">
        <f t="shared" si="1"/>
        <v/>
      </c>
      <c r="AD12" t="str">
        <f>IFERROR(INDEX('Enter Draw'!$A$3:$K$252,MATCH(SMALL('Enter Draw'!$Q$3:$Q$252,V12),'Enter Draw'!$Q$3:$Q$252,0),8),"")</f>
        <v/>
      </c>
      <c r="AE12" t="str">
        <f>IFERROR(INDEX('Enter Draw'!$A$3:$I$252,MATCH(SMALL('Enter Draw'!$Q$3:$Q$252,V12),'Enter Draw'!$Q$3:$Q$252,0),9),"")</f>
        <v/>
      </c>
    </row>
    <row r="13" spans="1:31">
      <c r="A13" s="1" t="str">
        <f>IF(B13="","",IF(INDEX('Enter Draw'!$C$3:$I$252,MATCH(SMALL('Enter Draw'!$K$3:$K$252,D13),'Enter Draw'!$K$3:$K$252,0),1)="yco","yco",D13))</f>
        <v/>
      </c>
      <c r="B13" t="str">
        <f>IFERROR(INDEX('Enter Draw'!$C$3:$K$252,MATCH(SMALL('Enter Draw'!$K$3:$K$252,D13),'Enter Draw'!$K$3:$K$252,0),6),"")</f>
        <v/>
      </c>
      <c r="C13" t="str">
        <f>IFERROR(INDEX('Enter Draw'!$C$3:$I$252,MATCH(SMALL('Enter Draw'!$K$3:$K$252,D13),'Enter Draw'!$K$3:$K$252,0),7),"")</f>
        <v/>
      </c>
      <c r="F13" s="1" t="str">
        <f>IF(G13="","",IF(INDEX('Enter Draw'!$E$3:$I$252,MATCH(SMALL('Enter Draw'!$L$3:$L$252,D13),'Enter Draw'!$L$3:$L$252,0),1)="co","co",IF(INDEX('Enter Draw'!$E$3:$I$252,MATCH(SMALL('Enter Draw'!$L$3:$L$252,D13),'Enter Draw'!$L$3:$L$252,0),1)="yco","yco",D13)))</f>
        <v/>
      </c>
      <c r="G13" t="str">
        <f>IFERROR(INDEX('Enter Draw'!$E$3:$I$252,MATCH(SMALL('Enter Draw'!$L$3:$L$252,D13),'Enter Draw'!$L$3:$L$252,0),4),"")</f>
        <v/>
      </c>
      <c r="H13" t="str">
        <f>IFERROR(INDEX('Enter Draw'!$E$3:$I$252,MATCH(SMALL('Enter Draw'!$L$3:$L$252,D13),'Enter Draw'!$L$3:$L$252,0),5),"")</f>
        <v/>
      </c>
      <c r="I13">
        <v>11</v>
      </c>
      <c r="J13" s="1">
        <f t="shared" si="0"/>
        <v>11</v>
      </c>
      <c r="K13" t="str">
        <f>IFERROR(INDEX('Enter Draw'!$G$3:$I$252,MATCH(SMALL('Enter Draw'!$M$3:$M$252,I13),'Enter Draw'!$M$3:$M$252,0),2),"")</f>
        <v>Kailey Deknikker</v>
      </c>
      <c r="L13" t="str">
        <f>IFERROR(INDEX('Enter Draw'!$G$3:$I$252,MATCH(SMALL('Enter Draw'!$M$3:$M$252,I13),'Enter Draw'!$M$3:$M$252,0),3),"")</f>
        <v>Rocket</v>
      </c>
      <c r="N13" s="1" t="str">
        <f>IF(O13="","",IF(INDEX('Enter Draw'!$B$3:$I$252,MATCH(SMALL('Enter Draw'!$N$3:$N$252,D13),'Enter Draw'!$N$3:$N$252,0),1)="oco","oco",D13))</f>
        <v/>
      </c>
      <c r="O13" t="str">
        <f>IFERROR(INDEX('Enter Draw'!$A$3:$K$252,MATCH(SMALL('Enter Draw'!$N$3:$N$252,Q13),'Enter Draw'!$N$3:$N$252,0),7),"")</f>
        <v/>
      </c>
      <c r="P13" t="str">
        <f>IFERROR(INDEX('Enter Draw'!$A$3:$I$252,MATCH(SMALL('Enter Draw'!$N$3:$N$252,Q13),'Enter Draw'!$N$3:$N$252,0),8),"")</f>
        <v/>
      </c>
      <c r="S13" s="1" t="str">
        <f t="shared" si="2"/>
        <v/>
      </c>
      <c r="T13" t="str">
        <f>IFERROR(INDEX('Enter Draw'!$A$3:$K$252,MATCH(SMALL('Enter Draw'!$O$3:$O$252,V14),'Enter Draw'!$O$3:$O$252,0),6),"")</f>
        <v/>
      </c>
      <c r="U13" t="str">
        <f>IFERROR(INDEX('Enter Draw'!$A$3:$I$252,MATCH(SMALL('Enter Draw'!$O$3:$O$252,V14),'Enter Draw'!$O$3:$O$252,0),7),"")</f>
        <v/>
      </c>
      <c r="X13" s="1" t="str">
        <f t="shared" si="3"/>
        <v/>
      </c>
      <c r="Y13" t="str">
        <f>IFERROR(INDEX('Enter Draw'!$A$3:$K$252,MATCH(SMALL('Enter Draw'!$P$3:$P$252,Q13),'Enter Draw'!$P$3:$P$252,0),7),"")</f>
        <v/>
      </c>
      <c r="Z13" t="str">
        <f>IFERROR(INDEX('Enter Draw'!$A$3:$I$252,MATCH(SMALL('Enter Draw'!$P$3:$P$252,Q13),'Enter Draw'!$P$3:$P$252,0),8),"")</f>
        <v/>
      </c>
      <c r="AC13" s="1" t="str">
        <f t="shared" si="1"/>
        <v/>
      </c>
      <c r="AD13" t="str">
        <f>IFERROR(INDEX('Enter Draw'!$A$3:$K$252,MATCH(SMALL('Enter Draw'!$Q$3:$Q$252,V13),'Enter Draw'!$Q$3:$Q$252,0),8),"")</f>
        <v/>
      </c>
      <c r="AE13" t="str">
        <f>IFERROR(INDEX('Enter Draw'!$A$3:$I$252,MATCH(SMALL('Enter Draw'!$Q$3:$Q$252,V13),'Enter Draw'!$Q$3:$Q$252,0),9),"")</f>
        <v/>
      </c>
    </row>
    <row r="14" spans="1:31">
      <c r="A14" s="1">
        <f>IF(B14="","",IF(INDEX('Enter Draw'!$C$3:$I$252,MATCH(SMALL('Enter Draw'!$K$3:$K$252,D14),'Enter Draw'!$K$3:$K$252,0),1)="yco","yco",D14))</f>
        <v>11</v>
      </c>
      <c r="B14" t="str">
        <f>IFERROR(INDEX('Enter Draw'!$C$3:$K$252,MATCH(SMALL('Enter Draw'!$K$3:$K$252,D14),'Enter Draw'!$K$3:$K$252,0),6),"")</f>
        <v>Deb Kruger</v>
      </c>
      <c r="C14" t="str">
        <f>IFERROR(INDEX('Enter Draw'!$C$3:$I$252,MATCH(SMALL('Enter Draw'!$K$3:$K$252,D14),'Enter Draw'!$K$3:$K$252,0),7),"")</f>
        <v>Peptos Pretty Kaidas</v>
      </c>
      <c r="D14">
        <v>11</v>
      </c>
      <c r="F14" s="1">
        <f>IF(G14="","",IF(INDEX('Enter Draw'!$E$3:$I$252,MATCH(SMALL('Enter Draw'!$L$3:$L$252,D14),'Enter Draw'!$L$3:$L$252,0),1)="co","co",IF(INDEX('Enter Draw'!$E$3:$I$252,MATCH(SMALL('Enter Draw'!$L$3:$L$252,D14),'Enter Draw'!$L$3:$L$252,0),1)="yco","yco",D14)))</f>
        <v>11</v>
      </c>
      <c r="G14" t="str">
        <f>IFERROR(INDEX('Enter Draw'!$E$3:$I$252,MATCH(SMALL('Enter Draw'!$L$3:$L$252,D14),'Enter Draw'!$L$3:$L$252,0),4),"")</f>
        <v>Michelle Hodne</v>
      </c>
      <c r="H14" t="str">
        <f>IFERROR(INDEX('Enter Draw'!$E$3:$I$252,MATCH(SMALL('Enter Draw'!$L$3:$L$252,D14),'Enter Draw'!$L$3:$L$252,0),5),"")</f>
        <v>Uno Sonita Olena</v>
      </c>
      <c r="I14">
        <v>12</v>
      </c>
      <c r="J14" s="1">
        <f t="shared" si="0"/>
        <v>12</v>
      </c>
      <c r="K14" t="str">
        <f>IFERROR(INDEX('Enter Draw'!$G$3:$I$252,MATCH(SMALL('Enter Draw'!$M$3:$M$252,I14),'Enter Draw'!$M$3:$M$252,0),2),"")</f>
        <v>Shea Lang</v>
      </c>
      <c r="L14" t="str">
        <f>IFERROR(INDEX('Enter Draw'!$G$3:$I$252,MATCH(SMALL('Enter Draw'!$M$3:$M$252,I14),'Enter Draw'!$M$3:$M$252,0),3),"")</f>
        <v>Scooby</v>
      </c>
      <c r="N14" s="1" t="str">
        <f>IF(O14="","",IF(INDEX('Enter Draw'!$B$3:$I$252,MATCH(SMALL('Enter Draw'!$N$3:$N$252,D14),'Enter Draw'!$N$3:$N$252,0),1)="oco","oco",D14))</f>
        <v/>
      </c>
      <c r="O14" t="str">
        <f>IFERROR(INDEX('Enter Draw'!$A$3:$K$252,MATCH(SMALL('Enter Draw'!$N$3:$N$252,Q14),'Enter Draw'!$N$3:$N$252,0),7),"")</f>
        <v/>
      </c>
      <c r="P14" t="str">
        <f>IFERROR(INDEX('Enter Draw'!$A$3:$I$252,MATCH(SMALL('Enter Draw'!$N$3:$N$252,Q14),'Enter Draw'!$N$3:$N$252,0),8),"")</f>
        <v/>
      </c>
      <c r="Q14">
        <v>11</v>
      </c>
      <c r="S14" s="1" t="str">
        <f t="shared" si="2"/>
        <v/>
      </c>
      <c r="T14" t="str">
        <f>IFERROR(INDEX('Enter Draw'!$A$3:$K$252,MATCH(SMALL('Enter Draw'!$O$3:$O$252,V15),'Enter Draw'!$O$3:$O$252,0),6),"")</f>
        <v/>
      </c>
      <c r="U14" t="str">
        <f>IFERROR(INDEX('Enter Draw'!$A$3:$I$252,MATCH(SMALL('Enter Draw'!$O$3:$O$252,V15),'Enter Draw'!$O$3:$O$252,0),7),"")</f>
        <v/>
      </c>
      <c r="V14">
        <v>11</v>
      </c>
      <c r="X14" s="1" t="str">
        <f t="shared" si="3"/>
        <v/>
      </c>
      <c r="Y14" t="str">
        <f>IFERROR(INDEX('Enter Draw'!$A$3:$K$252,MATCH(SMALL('Enter Draw'!$P$3:$P$252,Q14),'Enter Draw'!$P$3:$P$252,0),7),"")</f>
        <v/>
      </c>
      <c r="Z14" t="str">
        <f>IFERROR(INDEX('Enter Draw'!$A$3:$I$252,MATCH(SMALL('Enter Draw'!$P$3:$P$252,Q14),'Enter Draw'!$P$3:$P$252,0),8),"")</f>
        <v/>
      </c>
      <c r="AC14" s="1" t="str">
        <f t="shared" si="1"/>
        <v/>
      </c>
      <c r="AD14" t="str">
        <f>IFERROR(INDEX('Enter Draw'!$A$3:$K$252,MATCH(SMALL('Enter Draw'!$Q$3:$Q$252,V14),'Enter Draw'!$Q$3:$Q$252,0),8),"")</f>
        <v/>
      </c>
      <c r="AE14" t="str">
        <f>IFERROR(INDEX('Enter Draw'!$A$3:$I$252,MATCH(SMALL('Enter Draw'!$Q$3:$Q$252,V14),'Enter Draw'!$Q$3:$Q$252,0),9),"")</f>
        <v/>
      </c>
    </row>
    <row r="15" spans="1:31">
      <c r="A15" s="1">
        <f>IF(B15="","",IF(INDEX('Enter Draw'!$C$3:$I$252,MATCH(SMALL('Enter Draw'!$K$3:$K$252,D15),'Enter Draw'!$K$3:$K$252,0),1)="yco","yco",D15))</f>
        <v>12</v>
      </c>
      <c r="B15" t="str">
        <f>IFERROR(INDEX('Enter Draw'!$C$3:$K$252,MATCH(SMALL('Enter Draw'!$K$3:$K$252,D15),'Enter Draw'!$K$3:$K$252,0),6),"")</f>
        <v>Barb Westover</v>
      </c>
      <c r="C15" t="str">
        <f>IFERROR(INDEX('Enter Draw'!$C$3:$I$252,MATCH(SMALL('Enter Draw'!$K$3:$K$252,D15),'Enter Draw'!$K$3:$K$252,0),7),"")</f>
        <v>Romie</v>
      </c>
      <c r="D15">
        <v>12</v>
      </c>
      <c r="F15" s="1">
        <f>IF(G15="","",IF(INDEX('Enter Draw'!$E$3:$I$252,MATCH(SMALL('Enter Draw'!$L$3:$L$252,D15),'Enter Draw'!$L$3:$L$252,0),1)="co","co",IF(INDEX('Enter Draw'!$E$3:$I$252,MATCH(SMALL('Enter Draw'!$L$3:$L$252,D15),'Enter Draw'!$L$3:$L$252,0),1)="yco","yco",D15)))</f>
        <v>12</v>
      </c>
      <c r="G15" t="str">
        <f>IFERROR(INDEX('Enter Draw'!$E$3:$I$252,MATCH(SMALL('Enter Draw'!$L$3:$L$252,D15),'Enter Draw'!$L$3:$L$252,0),4),"")</f>
        <v>Staci Bungard</v>
      </c>
      <c r="H15" t="str">
        <f>IFERROR(INDEX('Enter Draw'!$E$3:$I$252,MATCH(SMALL('Enter Draw'!$L$3:$L$252,D15),'Enter Draw'!$L$3:$L$252,0),5),"")</f>
        <v>Chicks Alive N Dashn</v>
      </c>
      <c r="I15">
        <v>13</v>
      </c>
      <c r="J15" s="1" t="str">
        <f t="shared" si="0"/>
        <v/>
      </c>
      <c r="K15" t="str">
        <f>IFERROR(INDEX('Enter Draw'!$G$3:$I$252,MATCH(SMALL('Enter Draw'!$M$3:$M$252,I15),'Enter Draw'!$M$3:$M$252,0),2),"")</f>
        <v/>
      </c>
      <c r="L15" t="str">
        <f>IFERROR(INDEX('Enter Draw'!$G$3:$I$252,MATCH(SMALL('Enter Draw'!$M$3:$M$252,I15),'Enter Draw'!$M$3:$M$252,0),3),"")</f>
        <v/>
      </c>
      <c r="N15" s="1" t="str">
        <f>IF(O15="","",IF(INDEX('Enter Draw'!$B$3:$I$252,MATCH(SMALL('Enter Draw'!$N$3:$N$252,D15),'Enter Draw'!$N$3:$N$252,0),1)="oco","oco",D15))</f>
        <v/>
      </c>
      <c r="O15" t="str">
        <f>IFERROR(INDEX('Enter Draw'!$A$3:$K$252,MATCH(SMALL('Enter Draw'!$N$3:$N$252,Q15),'Enter Draw'!$N$3:$N$252,0),7),"")</f>
        <v/>
      </c>
      <c r="P15" t="str">
        <f>IFERROR(INDEX('Enter Draw'!$A$3:$I$252,MATCH(SMALL('Enter Draw'!$N$3:$N$252,Q15),'Enter Draw'!$N$3:$N$252,0),8),"")</f>
        <v/>
      </c>
      <c r="Q15">
        <v>12</v>
      </c>
      <c r="S15" s="1" t="str">
        <f t="shared" si="2"/>
        <v/>
      </c>
      <c r="T15" t="str">
        <f>IFERROR(INDEX('Enter Draw'!$A$3:$K$252,MATCH(SMALL('Enter Draw'!$O$3:$O$252,V16),'Enter Draw'!$O$3:$O$252,0),6),"")</f>
        <v/>
      </c>
      <c r="U15" t="str">
        <f>IFERROR(INDEX('Enter Draw'!$A$3:$I$252,MATCH(SMALL('Enter Draw'!$O$3:$O$252,V16),'Enter Draw'!$O$3:$O$252,0),7),"")</f>
        <v/>
      </c>
      <c r="V15">
        <v>12</v>
      </c>
      <c r="X15" s="1" t="str">
        <f t="shared" si="3"/>
        <v/>
      </c>
      <c r="Y15" t="str">
        <f>IFERROR(INDEX('Enter Draw'!$A$3:$K$252,MATCH(SMALL('Enter Draw'!$P$3:$P$252,Q15),'Enter Draw'!$P$3:$P$252,0),7),"")</f>
        <v/>
      </c>
      <c r="Z15" t="str">
        <f>IFERROR(INDEX('Enter Draw'!$A$3:$I$252,MATCH(SMALL('Enter Draw'!$P$3:$P$252,Q15),'Enter Draw'!$P$3:$P$252,0),8),"")</f>
        <v/>
      </c>
      <c r="AC15" s="1" t="str">
        <f t="shared" si="1"/>
        <v/>
      </c>
      <c r="AD15" t="str">
        <f>IFERROR(INDEX('Enter Draw'!$A$3:$K$252,MATCH(SMALL('Enter Draw'!$Q$3:$Q$252,V15),'Enter Draw'!$Q$3:$Q$252,0),8),"")</f>
        <v/>
      </c>
      <c r="AE15" t="str">
        <f>IFERROR(INDEX('Enter Draw'!$A$3:$I$252,MATCH(SMALL('Enter Draw'!$Q$3:$Q$252,V15),'Enter Draw'!$Q$3:$Q$252,0),9),"")</f>
        <v/>
      </c>
    </row>
    <row r="16" spans="1:31">
      <c r="A16" s="1">
        <f>IF(B16="","",IF(INDEX('Enter Draw'!$C$3:$I$252,MATCH(SMALL('Enter Draw'!$K$3:$K$252,D16),'Enter Draw'!$K$3:$K$252,0),1)="yco","yco",D16))</f>
        <v>13</v>
      </c>
      <c r="B16" t="str">
        <f>IFERROR(INDEX('Enter Draw'!$C$3:$K$252,MATCH(SMALL('Enter Draw'!$K$3:$K$252,D16),'Enter Draw'!$K$3:$K$252,0),6),"")</f>
        <v>Josey Fey</v>
      </c>
      <c r="C16" t="str">
        <f>IFERROR(INDEX('Enter Draw'!$C$3:$I$252,MATCH(SMALL('Enter Draw'!$K$3:$K$252,D16),'Enter Draw'!$K$3:$K$252,0),7),"")</f>
        <v>O So Country</v>
      </c>
      <c r="D16">
        <v>13</v>
      </c>
      <c r="F16" s="1">
        <f>IF(G16="","",IF(INDEX('Enter Draw'!$E$3:$I$252,MATCH(SMALL('Enter Draw'!$L$3:$L$252,D16),'Enter Draw'!$L$3:$L$252,0),1)="co","co",IF(INDEX('Enter Draw'!$E$3:$I$252,MATCH(SMALL('Enter Draw'!$L$3:$L$252,D16),'Enter Draw'!$L$3:$L$252,0),1)="yco","yco",D16)))</f>
        <v>13</v>
      </c>
      <c r="G16" t="str">
        <f>IFERROR(INDEX('Enter Draw'!$E$3:$I$252,MATCH(SMALL('Enter Draw'!$L$3:$L$252,D16),'Enter Draw'!$L$3:$L$252,0),4),"")</f>
        <v>Makayla Cross</v>
      </c>
      <c r="H16" t="str">
        <f>IFERROR(INDEX('Enter Draw'!$E$3:$I$252,MATCH(SMALL('Enter Draw'!$L$3:$L$252,D16),'Enter Draw'!$L$3:$L$252,0),5),"")</f>
        <v>Destiny</v>
      </c>
      <c r="I16">
        <v>14</v>
      </c>
      <c r="J16" s="1" t="str">
        <f t="shared" si="0"/>
        <v/>
      </c>
      <c r="K16" t="str">
        <f>IFERROR(INDEX('Enter Draw'!$G$3:$I$252,MATCH(SMALL('Enter Draw'!$M$3:$M$252,I16),'Enter Draw'!$M$3:$M$252,0),2),"")</f>
        <v/>
      </c>
      <c r="L16" t="str">
        <f>IFERROR(INDEX('Enter Draw'!$G$3:$I$252,MATCH(SMALL('Enter Draw'!$M$3:$M$252,I16),'Enter Draw'!$M$3:$M$252,0),3),"")</f>
        <v/>
      </c>
      <c r="N16" s="1" t="str">
        <f>IF(O16="","",IF(INDEX('Enter Draw'!$B$3:$I$252,MATCH(SMALL('Enter Draw'!$N$3:$N$252,D16),'Enter Draw'!$N$3:$N$252,0),1)="oco","oco",D16))</f>
        <v/>
      </c>
      <c r="O16" t="str">
        <f>IFERROR(INDEX('Enter Draw'!$A$3:$K$252,MATCH(SMALL('Enter Draw'!$N$3:$N$252,Q16),'Enter Draw'!$N$3:$N$252,0),7),"")</f>
        <v/>
      </c>
      <c r="P16" t="str">
        <f>IFERROR(INDEX('Enter Draw'!$A$3:$I$252,MATCH(SMALL('Enter Draw'!$N$3:$N$252,Q16),'Enter Draw'!$N$3:$N$252,0),8),"")</f>
        <v/>
      </c>
      <c r="Q16">
        <v>13</v>
      </c>
      <c r="S16" s="1" t="str">
        <f t="shared" si="2"/>
        <v/>
      </c>
      <c r="T16" t="str">
        <f>IFERROR(INDEX('Enter Draw'!$A$3:$K$252,MATCH(SMALL('Enter Draw'!$O$3:$O$252,V17),'Enter Draw'!$O$3:$O$252,0),6),"")</f>
        <v/>
      </c>
      <c r="U16" t="str">
        <f>IFERROR(INDEX('Enter Draw'!$A$3:$I$252,MATCH(SMALL('Enter Draw'!$O$3:$O$252,V17),'Enter Draw'!$O$3:$O$252,0),7),"")</f>
        <v/>
      </c>
      <c r="V16">
        <v>13</v>
      </c>
      <c r="X16" s="1" t="str">
        <f t="shared" si="3"/>
        <v/>
      </c>
      <c r="Y16" t="str">
        <f>IFERROR(INDEX('Enter Draw'!$A$3:$K$252,MATCH(SMALL('Enter Draw'!$P$3:$P$252,Q16),'Enter Draw'!$P$3:$P$252,0),7),"")</f>
        <v/>
      </c>
      <c r="Z16" t="str">
        <f>IFERROR(INDEX('Enter Draw'!$A$3:$I$252,MATCH(SMALL('Enter Draw'!$P$3:$P$252,Q16),'Enter Draw'!$P$3:$P$252,0),8),"")</f>
        <v/>
      </c>
      <c r="AC16" s="1" t="str">
        <f t="shared" si="1"/>
        <v/>
      </c>
      <c r="AD16" t="str">
        <f>IFERROR(INDEX('Enter Draw'!$A$3:$K$252,MATCH(SMALL('Enter Draw'!$Q$3:$Q$252,V16),'Enter Draw'!$Q$3:$Q$252,0),8),"")</f>
        <v/>
      </c>
      <c r="AE16" t="str">
        <f>IFERROR(INDEX('Enter Draw'!$A$3:$I$252,MATCH(SMALL('Enter Draw'!$Q$3:$Q$252,V16),'Enter Draw'!$Q$3:$Q$252,0),9),"")</f>
        <v/>
      </c>
    </row>
    <row r="17" spans="1:31">
      <c r="A17" s="1">
        <f>IF(B17="","",IF(INDEX('Enter Draw'!$C$3:$I$252,MATCH(SMALL('Enter Draw'!$K$3:$K$252,D17),'Enter Draw'!$K$3:$K$252,0),1)="yco","yco",D17))</f>
        <v>14</v>
      </c>
      <c r="B17" t="str">
        <f>IFERROR(INDEX('Enter Draw'!$C$3:$K$252,MATCH(SMALL('Enter Draw'!$K$3:$K$252,D17),'Enter Draw'!$K$3:$K$252,0),6),"")</f>
        <v>Tracy Haaseth</v>
      </c>
      <c r="C17" t="str">
        <f>IFERROR(INDEX('Enter Draw'!$C$3:$I$252,MATCH(SMALL('Enter Draw'!$K$3:$K$252,D17),'Enter Draw'!$K$3:$K$252,0),7),"")</f>
        <v>Nu Buck N Chex</v>
      </c>
      <c r="D17">
        <v>14</v>
      </c>
      <c r="F17" s="1">
        <f>IF(G17="","",IF(INDEX('Enter Draw'!$E$3:$I$252,MATCH(SMALL('Enter Draw'!$L$3:$L$252,D17),'Enter Draw'!$L$3:$L$252,0),1)="co","co",IF(INDEX('Enter Draw'!$E$3:$I$252,MATCH(SMALL('Enter Draw'!$L$3:$L$252,D17),'Enter Draw'!$L$3:$L$252,0),1)="yco","yco",D17)))</f>
        <v>14</v>
      </c>
      <c r="G17" t="str">
        <f>IFERROR(INDEX('Enter Draw'!$E$3:$I$252,MATCH(SMALL('Enter Draw'!$L$3:$L$252,D17),'Enter Draw'!$L$3:$L$252,0),4),"")</f>
        <v>Marda Olson</v>
      </c>
      <c r="H17" t="str">
        <f>IFERROR(INDEX('Enter Draw'!$E$3:$I$252,MATCH(SMALL('Enter Draw'!$L$3:$L$252,D17),'Enter Draw'!$L$3:$L$252,0),5),"")</f>
        <v>Louis</v>
      </c>
      <c r="I17">
        <v>15</v>
      </c>
      <c r="J17" s="1" t="str">
        <f t="shared" si="0"/>
        <v/>
      </c>
      <c r="K17" t="str">
        <f>IFERROR(INDEX('Enter Draw'!$G$3:$I$252,MATCH(SMALL('Enter Draw'!$M$3:$M$252,I17),'Enter Draw'!$M$3:$M$252,0),2),"")</f>
        <v/>
      </c>
      <c r="L17" t="str">
        <f>IFERROR(INDEX('Enter Draw'!$G$3:$I$252,MATCH(SMALL('Enter Draw'!$M$3:$M$252,I17),'Enter Draw'!$M$3:$M$252,0),3),"")</f>
        <v/>
      </c>
      <c r="N17" s="1" t="str">
        <f>IF(O17="","",IF(INDEX('Enter Draw'!$B$3:$I$252,MATCH(SMALL('Enter Draw'!$N$3:$N$252,D17),'Enter Draw'!$N$3:$N$252,0),1)="oco","oco",D17))</f>
        <v/>
      </c>
      <c r="O17" t="str">
        <f>IFERROR(INDEX('Enter Draw'!$A$3:$K$252,MATCH(SMALL('Enter Draw'!$N$3:$N$252,Q17),'Enter Draw'!$N$3:$N$252,0),7),"")</f>
        <v/>
      </c>
      <c r="P17" t="str">
        <f>IFERROR(INDEX('Enter Draw'!$A$3:$I$252,MATCH(SMALL('Enter Draw'!$N$3:$N$252,Q17),'Enter Draw'!$N$3:$N$252,0),8),"")</f>
        <v/>
      </c>
      <c r="Q17">
        <v>14</v>
      </c>
      <c r="S17" s="1" t="str">
        <f t="shared" si="2"/>
        <v/>
      </c>
      <c r="T17" t="str">
        <f>IFERROR(INDEX('Enter Draw'!$A$3:$K$252,MATCH(SMALL('Enter Draw'!$O$3:$O$252,V18),'Enter Draw'!$O$3:$O$252,0),6),"")</f>
        <v/>
      </c>
      <c r="U17" t="str">
        <f>IFERROR(INDEX('Enter Draw'!$A$3:$I$252,MATCH(SMALL('Enter Draw'!$O$3:$O$252,V18),'Enter Draw'!$O$3:$O$252,0),7),"")</f>
        <v/>
      </c>
      <c r="V17">
        <v>14</v>
      </c>
      <c r="X17" s="1" t="str">
        <f t="shared" si="3"/>
        <v/>
      </c>
      <c r="Y17" t="str">
        <f>IFERROR(INDEX('Enter Draw'!$A$3:$K$252,MATCH(SMALL('Enter Draw'!$P$3:$P$252,Q17),'Enter Draw'!$P$3:$P$252,0),7),"")</f>
        <v/>
      </c>
      <c r="Z17" t="str">
        <f>IFERROR(INDEX('Enter Draw'!$A$3:$I$252,MATCH(SMALL('Enter Draw'!$P$3:$P$252,Q17),'Enter Draw'!$P$3:$P$252,0),8),"")</f>
        <v/>
      </c>
      <c r="AC17" s="1" t="str">
        <f t="shared" si="1"/>
        <v/>
      </c>
      <c r="AD17" t="str">
        <f>IFERROR(INDEX('Enter Draw'!$A$3:$K$252,MATCH(SMALL('Enter Draw'!$Q$3:$Q$252,V17),'Enter Draw'!$Q$3:$Q$252,0),8),"")</f>
        <v/>
      </c>
      <c r="AE17" t="str">
        <f>IFERROR(INDEX('Enter Draw'!$A$3:$I$252,MATCH(SMALL('Enter Draw'!$Q$3:$Q$252,V17),'Enter Draw'!$Q$3:$Q$252,0),9),"")</f>
        <v/>
      </c>
    </row>
    <row r="18" spans="1:31">
      <c r="A18" s="1">
        <f>IF(B18="","",IF(INDEX('Enter Draw'!$C$3:$I$252,MATCH(SMALL('Enter Draw'!$K$3:$K$252,D18),'Enter Draw'!$K$3:$K$252,0),1)="yco","yco",D18))</f>
        <v>15</v>
      </c>
      <c r="B18" t="str">
        <f>IFERROR(INDEX('Enter Draw'!$C$3:$K$252,MATCH(SMALL('Enter Draw'!$K$3:$K$252,D18),'Enter Draw'!$K$3:$K$252,0),6),"")</f>
        <v>Hatty Fey</v>
      </c>
      <c r="C18" t="str">
        <f>IFERROR(INDEX('Enter Draw'!$C$3:$I$252,MATCH(SMALL('Enter Draw'!$K$3:$K$252,D18),'Enter Draw'!$K$3:$K$252,0),7),"")</f>
        <v>Whitchs Taboo</v>
      </c>
      <c r="D18">
        <v>15</v>
      </c>
      <c r="F18" s="1">
        <f>IF(G18="","",IF(INDEX('Enter Draw'!$E$3:$I$252,MATCH(SMALL('Enter Draw'!$L$3:$L$252,D18),'Enter Draw'!$L$3:$L$252,0),1)="co","co",IF(INDEX('Enter Draw'!$E$3:$I$252,MATCH(SMALL('Enter Draw'!$L$3:$L$252,D18),'Enter Draw'!$L$3:$L$252,0),1)="yco","yco",D18)))</f>
        <v>15</v>
      </c>
      <c r="G18" t="str">
        <f>IFERROR(INDEX('Enter Draw'!$E$3:$I$252,MATCH(SMALL('Enter Draw'!$L$3:$L$252,D18),'Enter Draw'!$L$3:$L$252,0),4),"")</f>
        <v>Joslyn Deknikker</v>
      </c>
      <c r="H18" t="str">
        <f>IFERROR(INDEX('Enter Draw'!$E$3:$I$252,MATCH(SMALL('Enter Draw'!$L$3:$L$252,D18),'Enter Draw'!$L$3:$L$252,0),5),"")</f>
        <v>Hooey</v>
      </c>
      <c r="I18">
        <v>16</v>
      </c>
      <c r="J18" s="1" t="str">
        <f t="shared" si="0"/>
        <v/>
      </c>
      <c r="K18" t="str">
        <f>IFERROR(INDEX('Enter Draw'!$G$3:$I$252,MATCH(SMALL('Enter Draw'!$M$3:$M$252,I18),'Enter Draw'!$M$3:$M$252,0),2),"")</f>
        <v/>
      </c>
      <c r="L18" t="str">
        <f>IFERROR(INDEX('Enter Draw'!$G$3:$I$252,MATCH(SMALL('Enter Draw'!$M$3:$M$252,I18),'Enter Draw'!$M$3:$M$252,0),3),"")</f>
        <v/>
      </c>
      <c r="N18" s="1" t="str">
        <f>IF(O18="","",IF(INDEX('Enter Draw'!$B$3:$I$252,MATCH(SMALL('Enter Draw'!$N$3:$N$252,D18),'Enter Draw'!$N$3:$N$252,0),1)="oco","oco",D18))</f>
        <v/>
      </c>
      <c r="O18" t="str">
        <f>IFERROR(INDEX('Enter Draw'!$A$3:$K$252,MATCH(SMALL('Enter Draw'!$N$3:$N$252,Q18),'Enter Draw'!$N$3:$N$252,0),7),"")</f>
        <v/>
      </c>
      <c r="P18" t="str">
        <f>IFERROR(INDEX('Enter Draw'!$A$3:$I$252,MATCH(SMALL('Enter Draw'!$N$3:$N$252,Q18),'Enter Draw'!$N$3:$N$252,0),8),"")</f>
        <v/>
      </c>
      <c r="Q18">
        <v>15</v>
      </c>
      <c r="S18" s="1" t="str">
        <f t="shared" si="2"/>
        <v/>
      </c>
      <c r="T18" t="str">
        <f>IFERROR(INDEX('Enter Draw'!$A$3:$K$252,MATCH(SMALL('Enter Draw'!$O$3:$O$252,V19),'Enter Draw'!$O$3:$O$252,0),6),"")</f>
        <v/>
      </c>
      <c r="U18" t="str">
        <f>IFERROR(INDEX('Enter Draw'!$A$3:$I$252,MATCH(SMALL('Enter Draw'!$O$3:$O$252,V19),'Enter Draw'!$O$3:$O$252,0),7),"")</f>
        <v/>
      </c>
      <c r="V18">
        <v>15</v>
      </c>
      <c r="X18" s="1" t="str">
        <f t="shared" si="3"/>
        <v/>
      </c>
      <c r="Y18" t="str">
        <f>IFERROR(INDEX('Enter Draw'!$A$3:$K$252,MATCH(SMALL('Enter Draw'!$P$3:$P$252,Q18),'Enter Draw'!$P$3:$P$252,0),7),"")</f>
        <v/>
      </c>
      <c r="Z18" t="str">
        <f>IFERROR(INDEX('Enter Draw'!$A$3:$I$252,MATCH(SMALL('Enter Draw'!$P$3:$P$252,Q18),'Enter Draw'!$P$3:$P$252,0),8),"")</f>
        <v/>
      </c>
      <c r="AC18" s="1" t="str">
        <f t="shared" si="1"/>
        <v/>
      </c>
      <c r="AD18" t="str">
        <f>IFERROR(INDEX('Enter Draw'!$A$3:$K$252,MATCH(SMALL('Enter Draw'!$Q$3:$Q$252,V18),'Enter Draw'!$Q$3:$Q$252,0),8),"")</f>
        <v/>
      </c>
      <c r="AE18" t="str">
        <f>IFERROR(INDEX('Enter Draw'!$A$3:$I$252,MATCH(SMALL('Enter Draw'!$Q$3:$Q$252,V18),'Enter Draw'!$Q$3:$Q$252,0),9),"")</f>
        <v/>
      </c>
    </row>
    <row r="19" spans="1:31">
      <c r="A19" s="1" t="str">
        <f>IF(B19="","",IF(INDEX('Enter Draw'!$C$3:$I$252,MATCH(SMALL('Enter Draw'!$K$3:$K$252,D19),'Enter Draw'!$K$3:$K$252,0),1)="yco","yco",D19))</f>
        <v/>
      </c>
      <c r="B19" t="str">
        <f>IFERROR(INDEX('Enter Draw'!$C$3:$K$252,MATCH(SMALL('Enter Draw'!$K$3:$K$252,D19),'Enter Draw'!$K$3:$K$252,0),6),"")</f>
        <v/>
      </c>
      <c r="C19" t="str">
        <f>IFERROR(INDEX('Enter Draw'!$C$3:$I$252,MATCH(SMALL('Enter Draw'!$K$3:$K$252,D19),'Enter Draw'!$K$3:$K$252,0),7),"")</f>
        <v/>
      </c>
      <c r="F19" s="1" t="str">
        <f>IF(G19="","",IF(INDEX('Enter Draw'!$E$3:$I$252,MATCH(SMALL('Enter Draw'!$L$3:$L$252,D19),'Enter Draw'!$L$3:$L$252,0),1)="co","co",IF(INDEX('Enter Draw'!$E$3:$I$252,MATCH(SMALL('Enter Draw'!$L$3:$L$252,D19),'Enter Draw'!$L$3:$L$252,0),1)="yco","yco",D19)))</f>
        <v/>
      </c>
      <c r="G19" t="str">
        <f>IFERROR(INDEX('Enter Draw'!$E$3:$I$252,MATCH(SMALL('Enter Draw'!$L$3:$L$252,D19),'Enter Draw'!$L$3:$L$252,0),4),"")</f>
        <v/>
      </c>
      <c r="H19" t="str">
        <f>IFERROR(INDEX('Enter Draw'!$E$3:$I$252,MATCH(SMALL('Enter Draw'!$L$3:$L$252,D19),'Enter Draw'!$L$3:$L$252,0),5),"")</f>
        <v/>
      </c>
      <c r="I19">
        <v>17</v>
      </c>
      <c r="J19" s="1" t="str">
        <f t="shared" si="0"/>
        <v/>
      </c>
      <c r="K19" t="str">
        <f>IFERROR(INDEX('Enter Draw'!$G$3:$I$252,MATCH(SMALL('Enter Draw'!$M$3:$M$252,I19),'Enter Draw'!$M$3:$M$252,0),2),"")</f>
        <v/>
      </c>
      <c r="L19" t="str">
        <f>IFERROR(INDEX('Enter Draw'!$G$3:$I$252,MATCH(SMALL('Enter Draw'!$M$3:$M$252,I19),'Enter Draw'!$M$3:$M$252,0),3),"")</f>
        <v/>
      </c>
      <c r="N19" s="1" t="str">
        <f>IF(O19="","",IF(INDEX('Enter Draw'!$B$3:$I$252,MATCH(SMALL('Enter Draw'!$N$3:$N$252,D19),'Enter Draw'!$N$3:$N$252,0),1)="oco","oco",D19))</f>
        <v/>
      </c>
      <c r="O19" t="str">
        <f>IFERROR(INDEX('Enter Draw'!$A$3:$K$252,MATCH(SMALL('Enter Draw'!$N$3:$N$252,Q19),'Enter Draw'!$N$3:$N$252,0),7),"")</f>
        <v/>
      </c>
      <c r="P19" t="str">
        <f>IFERROR(INDEX('Enter Draw'!$A$3:$I$252,MATCH(SMALL('Enter Draw'!$N$3:$N$252,Q19),'Enter Draw'!$N$3:$N$252,0),8),"")</f>
        <v/>
      </c>
      <c r="S19" s="1" t="str">
        <f t="shared" si="2"/>
        <v/>
      </c>
      <c r="T19" t="str">
        <f>IFERROR(INDEX('Enter Draw'!$A$3:$K$252,MATCH(SMALL('Enter Draw'!$O$3:$O$252,V20),'Enter Draw'!$O$3:$O$252,0),6),"")</f>
        <v/>
      </c>
      <c r="U19" t="str">
        <f>IFERROR(INDEX('Enter Draw'!$A$3:$I$252,MATCH(SMALL('Enter Draw'!$O$3:$O$252,V20),'Enter Draw'!$O$3:$O$252,0),7),"")</f>
        <v/>
      </c>
      <c r="X19" s="1" t="str">
        <f t="shared" si="3"/>
        <v/>
      </c>
      <c r="Y19" t="str">
        <f>IFERROR(INDEX('Enter Draw'!$A$3:$K$252,MATCH(SMALL('Enter Draw'!$P$3:$P$252,Q19),'Enter Draw'!$P$3:$P$252,0),7),"")</f>
        <v/>
      </c>
      <c r="Z19" t="str">
        <f>IFERROR(INDEX('Enter Draw'!$A$3:$I$252,MATCH(SMALL('Enter Draw'!$P$3:$P$252,Q19),'Enter Draw'!$P$3:$P$252,0),8),"")</f>
        <v/>
      </c>
      <c r="AC19" s="1" t="str">
        <f t="shared" si="1"/>
        <v/>
      </c>
      <c r="AD19" t="str">
        <f>IFERROR(INDEX('Enter Draw'!$A$3:$K$252,MATCH(SMALL('Enter Draw'!$Q$3:$Q$252,V19),'Enter Draw'!$Q$3:$Q$252,0),8),"")</f>
        <v/>
      </c>
      <c r="AE19" t="str">
        <f>IFERROR(INDEX('Enter Draw'!$A$3:$I$252,MATCH(SMALL('Enter Draw'!$Q$3:$Q$252,V19),'Enter Draw'!$Q$3:$Q$252,0),9),"")</f>
        <v/>
      </c>
    </row>
    <row r="20" spans="1:31">
      <c r="A20" s="1">
        <f>IF(B20="","",IF(INDEX('Enter Draw'!$C$3:$I$252,MATCH(SMALL('Enter Draw'!$K$3:$K$252,D20),'Enter Draw'!$K$3:$K$252,0),1)="yco","yco",D20))</f>
        <v>16</v>
      </c>
      <c r="B20" t="str">
        <f>IFERROR(INDEX('Enter Draw'!$C$3:$K$252,MATCH(SMALL('Enter Draw'!$K$3:$K$252,D20),'Enter Draw'!$K$3:$K$252,0),6),"")</f>
        <v>Theresa Navrkal</v>
      </c>
      <c r="C20" t="str">
        <f>IFERROR(INDEX('Enter Draw'!$C$3:$I$252,MATCH(SMALL('Enter Draw'!$K$3:$K$252,D20),'Enter Draw'!$K$3:$K$252,0),7),"")</f>
        <v>Bid For Zahara</v>
      </c>
      <c r="D20">
        <v>16</v>
      </c>
      <c r="F20" s="1">
        <f>IF(G20="","",IF(INDEX('Enter Draw'!$E$3:$I$252,MATCH(SMALL('Enter Draw'!$L$3:$L$252,D20),'Enter Draw'!$L$3:$L$252,0),1)="co","co",IF(INDEX('Enter Draw'!$E$3:$I$252,MATCH(SMALL('Enter Draw'!$L$3:$L$252,D20),'Enter Draw'!$L$3:$L$252,0),1)="yco","yco",D20)))</f>
        <v>16</v>
      </c>
      <c r="G20" t="str">
        <f>IFERROR(INDEX('Enter Draw'!$E$3:$I$252,MATCH(SMALL('Enter Draw'!$L$3:$L$252,D20),'Enter Draw'!$L$3:$L$252,0),4),"")</f>
        <v>Janice Roebuck</v>
      </c>
      <c r="H20" t="str">
        <f>IFERROR(INDEX('Enter Draw'!$E$3:$I$252,MATCH(SMALL('Enter Draw'!$L$3:$L$252,D20),'Enter Draw'!$L$3:$L$252,0),5),"")</f>
        <v>Peaches</v>
      </c>
      <c r="I20">
        <v>18</v>
      </c>
      <c r="J20" s="1" t="str">
        <f t="shared" si="0"/>
        <v/>
      </c>
      <c r="K20" t="str">
        <f>IFERROR(INDEX('Enter Draw'!$G$3:$I$252,MATCH(SMALL('Enter Draw'!$M$3:$M$252,I20),'Enter Draw'!$M$3:$M$252,0),2),"")</f>
        <v/>
      </c>
      <c r="L20" t="str">
        <f>IFERROR(INDEX('Enter Draw'!$G$3:$I$252,MATCH(SMALL('Enter Draw'!$M$3:$M$252,I20),'Enter Draw'!$M$3:$M$252,0),3),"")</f>
        <v/>
      </c>
      <c r="N20" s="1" t="str">
        <f>IF(O20="","",IF(INDEX('Enter Draw'!$B$3:$I$252,MATCH(SMALL('Enter Draw'!$N$3:$N$252,D20),'Enter Draw'!$N$3:$N$252,0),1)="oco","oco",D20))</f>
        <v/>
      </c>
      <c r="O20" t="str">
        <f>IFERROR(INDEX('Enter Draw'!$A$3:$K$252,MATCH(SMALL('Enter Draw'!$N$3:$N$252,Q20),'Enter Draw'!$N$3:$N$252,0),7),"")</f>
        <v/>
      </c>
      <c r="P20" t="str">
        <f>IFERROR(INDEX('Enter Draw'!$A$3:$I$252,MATCH(SMALL('Enter Draw'!$N$3:$N$252,Q20),'Enter Draw'!$N$3:$N$252,0),8),"")</f>
        <v/>
      </c>
      <c r="Q20">
        <v>16</v>
      </c>
      <c r="S20" s="1" t="str">
        <f t="shared" si="2"/>
        <v/>
      </c>
      <c r="T20" t="str">
        <f>IFERROR(INDEX('Enter Draw'!$A$3:$K$252,MATCH(SMALL('Enter Draw'!$O$3:$O$252,V21),'Enter Draw'!$O$3:$O$252,0),6),"")</f>
        <v/>
      </c>
      <c r="U20" t="str">
        <f>IFERROR(INDEX('Enter Draw'!$A$3:$I$252,MATCH(SMALL('Enter Draw'!$O$3:$O$252,V21),'Enter Draw'!$O$3:$O$252,0),7),"")</f>
        <v/>
      </c>
      <c r="V20">
        <v>16</v>
      </c>
      <c r="X20" s="1" t="str">
        <f t="shared" si="3"/>
        <v/>
      </c>
      <c r="Y20" t="str">
        <f>IFERROR(INDEX('Enter Draw'!$A$3:$K$252,MATCH(SMALL('Enter Draw'!$P$3:$P$252,Q20),'Enter Draw'!$P$3:$P$252,0),7),"")</f>
        <v/>
      </c>
      <c r="Z20" t="str">
        <f>IFERROR(INDEX('Enter Draw'!$A$3:$I$252,MATCH(SMALL('Enter Draw'!$P$3:$P$252,Q20),'Enter Draw'!$P$3:$P$252,0),8),"")</f>
        <v/>
      </c>
      <c r="AC20" s="1" t="str">
        <f t="shared" si="1"/>
        <v/>
      </c>
      <c r="AD20" t="str">
        <f>IFERROR(INDEX('Enter Draw'!$A$3:$K$252,MATCH(SMALL('Enter Draw'!$Q$3:$Q$252,V20),'Enter Draw'!$Q$3:$Q$252,0),8),"")</f>
        <v/>
      </c>
      <c r="AE20" t="str">
        <f>IFERROR(INDEX('Enter Draw'!$A$3:$I$252,MATCH(SMALL('Enter Draw'!$Q$3:$Q$252,V20),'Enter Draw'!$Q$3:$Q$252,0),9),"")</f>
        <v/>
      </c>
    </row>
    <row r="21" spans="1:31">
      <c r="A21" s="1">
        <f>IF(B21="","",IF(INDEX('Enter Draw'!$C$3:$I$252,MATCH(SMALL('Enter Draw'!$K$3:$K$252,D21),'Enter Draw'!$K$3:$K$252,0),1)="yco","yco",D21))</f>
        <v>17</v>
      </c>
      <c r="B21" t="str">
        <f>IFERROR(INDEX('Enter Draw'!$C$3:$K$252,MATCH(SMALL('Enter Draw'!$K$3:$K$252,D21),'Enter Draw'!$K$3:$K$252,0),6),"")</f>
        <v xml:space="preserve">Jessica Taubert </v>
      </c>
      <c r="C21" t="str">
        <f>IFERROR(INDEX('Enter Draw'!$C$3:$I$252,MATCH(SMALL('Enter Draw'!$K$3:$K$252,D21),'Enter Draw'!$K$3:$K$252,0),7),"")</f>
        <v>Rositas Peponita</v>
      </c>
      <c r="D21">
        <v>17</v>
      </c>
      <c r="F21" s="1">
        <f>IF(G21="","",IF(INDEX('Enter Draw'!$E$3:$I$252,MATCH(SMALL('Enter Draw'!$L$3:$L$252,D21),'Enter Draw'!$L$3:$L$252,0),1)="co","co",IF(INDEX('Enter Draw'!$E$3:$I$252,MATCH(SMALL('Enter Draw'!$L$3:$L$252,D21),'Enter Draw'!$L$3:$L$252,0),1)="yco","yco",D21)))</f>
        <v>17</v>
      </c>
      <c r="G21" t="str">
        <f>IFERROR(INDEX('Enter Draw'!$E$3:$I$252,MATCH(SMALL('Enter Draw'!$L$3:$L$252,D21),'Enter Draw'!$L$3:$L$252,0),4),"")</f>
        <v>Taryn Odens</v>
      </c>
      <c r="H21" t="str">
        <f>IFERROR(INDEX('Enter Draw'!$E$3:$I$252,MATCH(SMALL('Enter Draw'!$L$3:$L$252,D21),'Enter Draw'!$L$3:$L$252,0),5),"")</f>
        <v>Lady A</v>
      </c>
      <c r="I21">
        <v>19</v>
      </c>
      <c r="J21" s="1" t="str">
        <f t="shared" si="0"/>
        <v/>
      </c>
      <c r="K21" t="str">
        <f>IFERROR(INDEX('Enter Draw'!$G$3:$I$252,MATCH(SMALL('Enter Draw'!$M$3:$M$252,I21),'Enter Draw'!$M$3:$M$252,0),2),"")</f>
        <v/>
      </c>
      <c r="L21" t="str">
        <f>IFERROR(INDEX('Enter Draw'!$G$3:$I$252,MATCH(SMALL('Enter Draw'!$M$3:$M$252,I21),'Enter Draw'!$M$3:$M$252,0),3),"")</f>
        <v/>
      </c>
      <c r="N21" s="1" t="str">
        <f>IF(O21="","",IF(INDEX('Enter Draw'!$B$3:$I$252,MATCH(SMALL('Enter Draw'!$N$3:$N$252,D21),'Enter Draw'!$N$3:$N$252,0),1)="oco","oco",D21))</f>
        <v/>
      </c>
      <c r="O21" t="str">
        <f>IFERROR(INDEX('Enter Draw'!$A$3:$K$252,MATCH(SMALL('Enter Draw'!$N$3:$N$252,Q21),'Enter Draw'!$N$3:$N$252,0),7),"")</f>
        <v/>
      </c>
      <c r="P21" t="str">
        <f>IFERROR(INDEX('Enter Draw'!$A$3:$I$252,MATCH(SMALL('Enter Draw'!$N$3:$N$252,Q21),'Enter Draw'!$N$3:$N$252,0),8),"")</f>
        <v/>
      </c>
      <c r="Q21">
        <v>17</v>
      </c>
      <c r="S21" s="1" t="str">
        <f t="shared" si="2"/>
        <v/>
      </c>
      <c r="T21" t="str">
        <f>IFERROR(INDEX('Enter Draw'!$A$3:$K$252,MATCH(SMALL('Enter Draw'!$O$3:$O$252,V22),'Enter Draw'!$O$3:$O$252,0),6),"")</f>
        <v/>
      </c>
      <c r="U21" t="str">
        <f>IFERROR(INDEX('Enter Draw'!$A$3:$I$252,MATCH(SMALL('Enter Draw'!$O$3:$O$252,V22),'Enter Draw'!$O$3:$O$252,0),7),"")</f>
        <v/>
      </c>
      <c r="V21">
        <v>17</v>
      </c>
      <c r="X21" s="1" t="str">
        <f t="shared" si="3"/>
        <v/>
      </c>
      <c r="Y21" t="str">
        <f>IFERROR(INDEX('Enter Draw'!$A$3:$K$252,MATCH(SMALL('Enter Draw'!$P$3:$P$252,Q21),'Enter Draw'!$P$3:$P$252,0),7),"")</f>
        <v/>
      </c>
      <c r="Z21" t="str">
        <f>IFERROR(INDEX('Enter Draw'!$A$3:$I$252,MATCH(SMALL('Enter Draw'!$P$3:$P$252,Q21),'Enter Draw'!$P$3:$P$252,0),8),"")</f>
        <v/>
      </c>
      <c r="AC21" s="1" t="str">
        <f t="shared" si="1"/>
        <v/>
      </c>
      <c r="AD21" t="str">
        <f>IFERROR(INDEX('Enter Draw'!$A$3:$K$252,MATCH(SMALL('Enter Draw'!$Q$3:$Q$252,V21),'Enter Draw'!$Q$3:$Q$252,0),8),"")</f>
        <v/>
      </c>
      <c r="AE21" t="str">
        <f>IFERROR(INDEX('Enter Draw'!$A$3:$I$252,MATCH(SMALL('Enter Draw'!$Q$3:$Q$252,V21),'Enter Draw'!$Q$3:$Q$252,0),9),"")</f>
        <v/>
      </c>
    </row>
    <row r="22" spans="1:31">
      <c r="A22" s="1">
        <f>IF(B22="","",IF(INDEX('Enter Draw'!$C$3:$I$252,MATCH(SMALL('Enter Draw'!$K$3:$K$252,D22),'Enter Draw'!$K$3:$K$252,0),1)="yco","yco",D22))</f>
        <v>18</v>
      </c>
      <c r="B22" t="str">
        <f>IFERROR(INDEX('Enter Draw'!$C$3:$K$252,MATCH(SMALL('Enter Draw'!$K$3:$K$252,D22),'Enter Draw'!$K$3:$K$252,0),6),"")</f>
        <v>Natalie Hieronimus</v>
      </c>
      <c r="C22" t="str">
        <f>IFERROR(INDEX('Enter Draw'!$C$3:$I$252,MATCH(SMALL('Enter Draw'!$K$3:$K$252,D22),'Enter Draw'!$K$3:$K$252,0),7),"")</f>
        <v>SH Chrome Ta Fame "Jet"</v>
      </c>
      <c r="D22">
        <v>18</v>
      </c>
      <c r="F22" s="1">
        <f>IF(G22="","",IF(INDEX('Enter Draw'!$E$3:$I$252,MATCH(SMALL('Enter Draw'!$L$3:$L$252,D22),'Enter Draw'!$L$3:$L$252,0),1)="co","co",IF(INDEX('Enter Draw'!$E$3:$I$252,MATCH(SMALL('Enter Draw'!$L$3:$L$252,D22),'Enter Draw'!$L$3:$L$252,0),1)="yco","yco",D22)))</f>
        <v>18</v>
      </c>
      <c r="G22" t="str">
        <f>IFERROR(INDEX('Enter Draw'!$E$3:$I$252,MATCH(SMALL('Enter Draw'!$L$3:$L$252,D22),'Enter Draw'!$L$3:$L$252,0),4),"")</f>
        <v>Aubrey Moody</v>
      </c>
      <c r="H22" t="str">
        <f>IFERROR(INDEX('Enter Draw'!$E$3:$I$252,MATCH(SMALL('Enter Draw'!$L$3:$L$252,D22),'Enter Draw'!$L$3:$L$252,0),5),"")</f>
        <v>Shaker</v>
      </c>
      <c r="I22">
        <v>20</v>
      </c>
      <c r="J22" s="1" t="str">
        <f t="shared" si="0"/>
        <v/>
      </c>
      <c r="K22" t="str">
        <f>IFERROR(INDEX('Enter Draw'!$G$3:$I$252,MATCH(SMALL('Enter Draw'!$M$3:$M$252,I22),'Enter Draw'!$M$3:$M$252,0),2),"")</f>
        <v/>
      </c>
      <c r="L22" t="str">
        <f>IFERROR(INDEX('Enter Draw'!$G$3:$I$252,MATCH(SMALL('Enter Draw'!$M$3:$M$252,I22),'Enter Draw'!$M$3:$M$252,0),3),"")</f>
        <v/>
      </c>
      <c r="N22" s="1" t="str">
        <f>IF(O22="","",IF(INDEX('Enter Draw'!$B$3:$I$252,MATCH(SMALL('Enter Draw'!$N$3:$N$252,D22),'Enter Draw'!$N$3:$N$252,0),1)="oco","oco",D22))</f>
        <v/>
      </c>
      <c r="O22" t="str">
        <f>IFERROR(INDEX('Enter Draw'!$A$3:$K$252,MATCH(SMALL('Enter Draw'!$N$3:$N$252,Q22),'Enter Draw'!$N$3:$N$252,0),7),"")</f>
        <v/>
      </c>
      <c r="P22" t="str">
        <f>IFERROR(INDEX('Enter Draw'!$A$3:$I$252,MATCH(SMALL('Enter Draw'!$N$3:$N$252,Q22),'Enter Draw'!$N$3:$N$252,0),8),"")</f>
        <v/>
      </c>
      <c r="Q22">
        <v>18</v>
      </c>
      <c r="S22" s="1" t="str">
        <f t="shared" si="2"/>
        <v/>
      </c>
      <c r="T22" t="str">
        <f>IFERROR(INDEX('Enter Draw'!$A$3:$K$252,MATCH(SMALL('Enter Draw'!$O$3:$O$252,V23),'Enter Draw'!$O$3:$O$252,0),6),"")</f>
        <v/>
      </c>
      <c r="U22" t="str">
        <f>IFERROR(INDEX('Enter Draw'!$A$3:$I$252,MATCH(SMALL('Enter Draw'!$O$3:$O$252,V23),'Enter Draw'!$O$3:$O$252,0),7),"")</f>
        <v/>
      </c>
      <c r="V22">
        <v>18</v>
      </c>
      <c r="X22" s="1" t="str">
        <f t="shared" si="3"/>
        <v/>
      </c>
      <c r="Y22" t="str">
        <f>IFERROR(INDEX('Enter Draw'!$A$3:$K$252,MATCH(SMALL('Enter Draw'!$P$3:$P$252,Q22),'Enter Draw'!$P$3:$P$252,0),7),"")</f>
        <v/>
      </c>
      <c r="Z22" t="str">
        <f>IFERROR(INDEX('Enter Draw'!$A$3:$I$252,MATCH(SMALL('Enter Draw'!$P$3:$P$252,Q22),'Enter Draw'!$P$3:$P$252,0),8),"")</f>
        <v/>
      </c>
      <c r="AC22" s="1" t="str">
        <f t="shared" si="1"/>
        <v/>
      </c>
      <c r="AD22" t="str">
        <f>IFERROR(INDEX('Enter Draw'!$A$3:$K$252,MATCH(SMALL('Enter Draw'!$Q$3:$Q$252,V22),'Enter Draw'!$Q$3:$Q$252,0),8),"")</f>
        <v/>
      </c>
      <c r="AE22" t="str">
        <f>IFERROR(INDEX('Enter Draw'!$A$3:$I$252,MATCH(SMALL('Enter Draw'!$Q$3:$Q$252,V22),'Enter Draw'!$Q$3:$Q$252,0),9),"")</f>
        <v/>
      </c>
    </row>
    <row r="23" spans="1:31">
      <c r="A23" s="1">
        <f>IF(B23="","",IF(INDEX('Enter Draw'!$C$3:$I$252,MATCH(SMALL('Enter Draw'!$K$3:$K$252,D23),'Enter Draw'!$K$3:$K$252,0),1)="yco","yco",D23))</f>
        <v>19</v>
      </c>
      <c r="B23" t="str">
        <f>IFERROR(INDEX('Enter Draw'!$C$3:$K$252,MATCH(SMALL('Enter Draw'!$K$3:$K$252,D23),'Enter Draw'!$K$3:$K$252,0),6),"")</f>
        <v>Brooke Haensel</v>
      </c>
      <c r="C23" t="str">
        <f>IFERROR(INDEX('Enter Draw'!$C$3:$I$252,MATCH(SMALL('Enter Draw'!$K$3:$K$252,D23),'Enter Draw'!$K$3:$K$252,0),7),"")</f>
        <v>Fundip</v>
      </c>
      <c r="D23">
        <v>19</v>
      </c>
      <c r="F23" s="1" t="str">
        <f>IF(G23="","",IF(INDEX('Enter Draw'!$E$3:$I$252,MATCH(SMALL('Enter Draw'!$L$3:$L$252,D23),'Enter Draw'!$L$3:$L$252,0),1)="co","co",IF(INDEX('Enter Draw'!$E$3:$I$252,MATCH(SMALL('Enter Draw'!$L$3:$L$252,D23),'Enter Draw'!$L$3:$L$252,0),1)="yco","yco",D23)))</f>
        <v/>
      </c>
      <c r="G23" t="str">
        <f>IFERROR(INDEX('Enter Draw'!$E$3:$I$252,MATCH(SMALL('Enter Draw'!$L$3:$L$252,D23),'Enter Draw'!$L$3:$L$252,0),4),"")</f>
        <v/>
      </c>
      <c r="H23" t="str">
        <f>IFERROR(INDEX('Enter Draw'!$E$3:$I$252,MATCH(SMALL('Enter Draw'!$L$3:$L$252,D23),'Enter Draw'!$L$3:$L$252,0),5),"")</f>
        <v/>
      </c>
      <c r="J23" s="1" t="str">
        <f t="shared" si="0"/>
        <v/>
      </c>
      <c r="K23" t="str">
        <f>IFERROR(INDEX('Enter Draw'!$G$3:$I$252,MATCH(SMALL('Enter Draw'!$M$3:$M$252,I23),'Enter Draw'!$M$3:$M$252,0),2),"")</f>
        <v/>
      </c>
      <c r="L23" t="str">
        <f>IFERROR(INDEX('Enter Draw'!$G$3:$I$252,MATCH(SMALL('Enter Draw'!$M$3:$M$252,I23),'Enter Draw'!$M$3:$M$252,0),3),"")</f>
        <v/>
      </c>
      <c r="N23" s="1" t="str">
        <f>IF(O23="","",IF(INDEX('Enter Draw'!$B$3:$I$252,MATCH(SMALL('Enter Draw'!$N$3:$N$252,D23),'Enter Draw'!$N$3:$N$252,0),1)="oco","oco",D23))</f>
        <v/>
      </c>
      <c r="O23" t="str">
        <f>IFERROR(INDEX('Enter Draw'!$A$3:$K$252,MATCH(SMALL('Enter Draw'!$N$3:$N$252,Q23),'Enter Draw'!$N$3:$N$252,0),7),"")</f>
        <v/>
      </c>
      <c r="P23" t="str">
        <f>IFERROR(INDEX('Enter Draw'!$A$3:$I$252,MATCH(SMALL('Enter Draw'!$N$3:$N$252,Q23),'Enter Draw'!$N$3:$N$252,0),8),"")</f>
        <v/>
      </c>
      <c r="Q23">
        <v>19</v>
      </c>
      <c r="S23" s="1" t="str">
        <f t="shared" si="2"/>
        <v/>
      </c>
      <c r="T23" t="str">
        <f>IFERROR(INDEX('Enter Draw'!$A$3:$K$252,MATCH(SMALL('Enter Draw'!$O$3:$O$252,V24),'Enter Draw'!$O$3:$O$252,0),6),"")</f>
        <v/>
      </c>
      <c r="U23" t="str">
        <f>IFERROR(INDEX('Enter Draw'!$A$3:$I$252,MATCH(SMALL('Enter Draw'!$O$3:$O$252,V24),'Enter Draw'!$O$3:$O$252,0),7),"")</f>
        <v/>
      </c>
      <c r="V23">
        <v>19</v>
      </c>
      <c r="X23" s="1" t="str">
        <f t="shared" si="3"/>
        <v/>
      </c>
      <c r="Y23" t="str">
        <f>IFERROR(INDEX('Enter Draw'!$A$3:$K$252,MATCH(SMALL('Enter Draw'!$P$3:$P$252,Q23),'Enter Draw'!$P$3:$P$252,0),7),"")</f>
        <v/>
      </c>
      <c r="Z23" t="str">
        <f>IFERROR(INDEX('Enter Draw'!$A$3:$I$252,MATCH(SMALL('Enter Draw'!$P$3:$P$252,Q23),'Enter Draw'!$P$3:$P$252,0),8),"")</f>
        <v/>
      </c>
      <c r="AC23" s="1" t="str">
        <f t="shared" si="1"/>
        <v/>
      </c>
      <c r="AD23" t="str">
        <f>IFERROR(INDEX('Enter Draw'!$A$3:$K$252,MATCH(SMALL('Enter Draw'!$Q$3:$Q$252,V23),'Enter Draw'!$Q$3:$Q$252,0),8),"")</f>
        <v/>
      </c>
      <c r="AE23" t="str">
        <f>IFERROR(INDEX('Enter Draw'!$A$3:$I$252,MATCH(SMALL('Enter Draw'!$Q$3:$Q$252,V23),'Enter Draw'!$Q$3:$Q$252,0),9),"")</f>
        <v/>
      </c>
    </row>
    <row r="24" spans="1:31">
      <c r="A24" s="1">
        <f>IF(B24="","",IF(INDEX('Enter Draw'!$C$3:$I$252,MATCH(SMALL('Enter Draw'!$K$3:$K$252,D24),'Enter Draw'!$K$3:$K$252,0),1)="yco","yco",D24))</f>
        <v>20</v>
      </c>
      <c r="B24" t="str">
        <f>IFERROR(INDEX('Enter Draw'!$C$3:$K$252,MATCH(SMALL('Enter Draw'!$K$3:$K$252,D24),'Enter Draw'!$K$3:$K$252,0),6),"")</f>
        <v>Michelle Hodne</v>
      </c>
      <c r="C24" t="str">
        <f>IFERROR(INDEX('Enter Draw'!$C$3:$I$252,MATCH(SMALL('Enter Draw'!$K$3:$K$252,D24),'Enter Draw'!$K$3:$K$252,0),7),"")</f>
        <v>Uno Sonita Olena</v>
      </c>
      <c r="D24">
        <v>20</v>
      </c>
      <c r="F24" s="1" t="str">
        <f>IF(G24="","",IF(INDEX('Enter Draw'!$E$3:$I$252,MATCH(SMALL('Enter Draw'!$L$3:$L$252,D24),'Enter Draw'!$L$3:$L$252,0),1)="co","co",IF(INDEX('Enter Draw'!$E$3:$I$252,MATCH(SMALL('Enter Draw'!$L$3:$L$252,D24),'Enter Draw'!$L$3:$L$252,0),1)="yco","yco",D24)))</f>
        <v/>
      </c>
      <c r="G24" t="str">
        <f>IFERROR(INDEX('Enter Draw'!$E$3:$I$252,MATCH(SMALL('Enter Draw'!$L$3:$L$252,D24),'Enter Draw'!$L$3:$L$252,0),4),"")</f>
        <v/>
      </c>
      <c r="H24" t="str">
        <f>IFERROR(INDEX('Enter Draw'!$E$3:$I$252,MATCH(SMALL('Enter Draw'!$L$3:$L$252,D24),'Enter Draw'!$L$3:$L$252,0),5),"")</f>
        <v/>
      </c>
      <c r="I24">
        <v>21</v>
      </c>
      <c r="J24" s="1" t="str">
        <f t="shared" si="0"/>
        <v/>
      </c>
      <c r="K24" t="str">
        <f>IFERROR(INDEX('Enter Draw'!$G$3:$I$252,MATCH(SMALL('Enter Draw'!$M$3:$M$252,I24),'Enter Draw'!$M$3:$M$252,0),2),"")</f>
        <v/>
      </c>
      <c r="L24" t="str">
        <f>IFERROR(INDEX('Enter Draw'!$G$3:$I$252,MATCH(SMALL('Enter Draw'!$M$3:$M$252,I24),'Enter Draw'!$M$3:$M$252,0),3),"")</f>
        <v/>
      </c>
      <c r="N24" s="1" t="str">
        <f>IF(O24="","",IF(INDEX('Enter Draw'!$B$3:$I$252,MATCH(SMALL('Enter Draw'!$N$3:$N$252,D24),'Enter Draw'!$N$3:$N$252,0),1)="oco","oco",D24))</f>
        <v/>
      </c>
      <c r="O24" t="str">
        <f>IFERROR(INDEX('Enter Draw'!$A$3:$K$252,MATCH(SMALL('Enter Draw'!$N$3:$N$252,Q24),'Enter Draw'!$N$3:$N$252,0),7),"")</f>
        <v/>
      </c>
      <c r="P24" t="str">
        <f>IFERROR(INDEX('Enter Draw'!$A$3:$I$252,MATCH(SMALL('Enter Draw'!$N$3:$N$252,Q24),'Enter Draw'!$N$3:$N$252,0),8),"")</f>
        <v/>
      </c>
      <c r="Q24">
        <v>20</v>
      </c>
      <c r="S24" s="1" t="str">
        <f t="shared" si="2"/>
        <v/>
      </c>
      <c r="T24" t="str">
        <f>IFERROR(INDEX('Enter Draw'!$A$3:$K$252,MATCH(SMALL('Enter Draw'!$O$3:$O$252,V25),'Enter Draw'!$O$3:$O$252,0),6),"")</f>
        <v/>
      </c>
      <c r="U24" t="str">
        <f>IFERROR(INDEX('Enter Draw'!$A$3:$I$252,MATCH(SMALL('Enter Draw'!$O$3:$O$252,V25),'Enter Draw'!$O$3:$O$252,0),7),"")</f>
        <v/>
      </c>
      <c r="V24">
        <v>20</v>
      </c>
      <c r="X24" s="1" t="str">
        <f t="shared" si="3"/>
        <v/>
      </c>
      <c r="Y24" t="str">
        <f>IFERROR(INDEX('Enter Draw'!$A$3:$K$252,MATCH(SMALL('Enter Draw'!$P$3:$P$252,Q24),'Enter Draw'!$P$3:$P$252,0),7),"")</f>
        <v/>
      </c>
      <c r="Z24" t="str">
        <f>IFERROR(INDEX('Enter Draw'!$A$3:$I$252,MATCH(SMALL('Enter Draw'!$P$3:$P$252,Q24),'Enter Draw'!$P$3:$P$252,0),8),"")</f>
        <v/>
      </c>
      <c r="AC24" s="1" t="str">
        <f t="shared" si="1"/>
        <v/>
      </c>
      <c r="AD24" t="str">
        <f>IFERROR(INDEX('Enter Draw'!$A$3:$K$252,MATCH(SMALL('Enter Draw'!$Q$3:$Q$252,V24),'Enter Draw'!$Q$3:$Q$252,0),8),"")</f>
        <v/>
      </c>
      <c r="AE24" t="str">
        <f>IFERROR(INDEX('Enter Draw'!$A$3:$I$252,MATCH(SMALL('Enter Draw'!$Q$3:$Q$252,V24),'Enter Draw'!$Q$3:$Q$252,0),9),"")</f>
        <v/>
      </c>
    </row>
    <row r="25" spans="1:31">
      <c r="A25" s="1" t="str">
        <f>IF(B25="","",IF(INDEX('Enter Draw'!$C$3:$I$252,MATCH(SMALL('Enter Draw'!$K$3:$K$252,D25),'Enter Draw'!$K$3:$K$252,0),1)="yco","yco",D25))</f>
        <v/>
      </c>
      <c r="B25" t="str">
        <f>IFERROR(INDEX('Enter Draw'!$C$3:$K$252,MATCH(SMALL('Enter Draw'!$K$3:$K$252,D25),'Enter Draw'!$K$3:$K$252,0),6),"")</f>
        <v/>
      </c>
      <c r="C25" t="str">
        <f>IFERROR(INDEX('Enter Draw'!$C$3:$I$252,MATCH(SMALL('Enter Draw'!$K$3:$K$252,D25),'Enter Draw'!$K$3:$K$252,0),7),"")</f>
        <v/>
      </c>
      <c r="F25" s="1" t="str">
        <f>IF(G25="","",IF(INDEX('Enter Draw'!$E$3:$I$252,MATCH(SMALL('Enter Draw'!$L$3:$L$252,D25),'Enter Draw'!$L$3:$L$252,0),1)="co","co",IF(INDEX('Enter Draw'!$E$3:$I$252,MATCH(SMALL('Enter Draw'!$L$3:$L$252,D25),'Enter Draw'!$L$3:$L$252,0),1)="yco","yco",D25)))</f>
        <v/>
      </c>
      <c r="G25" t="str">
        <f>IFERROR(INDEX('Enter Draw'!$E$3:$I$252,MATCH(SMALL('Enter Draw'!$L$3:$L$252,D25),'Enter Draw'!$L$3:$L$252,0),4),"")</f>
        <v/>
      </c>
      <c r="H25" t="str">
        <f>IFERROR(INDEX('Enter Draw'!$E$3:$I$252,MATCH(SMALL('Enter Draw'!$L$3:$L$252,D25),'Enter Draw'!$L$3:$L$252,0),5),"")</f>
        <v/>
      </c>
      <c r="I25">
        <v>22</v>
      </c>
      <c r="J25" s="1" t="str">
        <f t="shared" si="0"/>
        <v/>
      </c>
      <c r="K25" t="str">
        <f>IFERROR(INDEX('Enter Draw'!$G$3:$I$252,MATCH(SMALL('Enter Draw'!$M$3:$M$252,I25),'Enter Draw'!$M$3:$M$252,0),2),"")</f>
        <v/>
      </c>
      <c r="L25" t="str">
        <f>IFERROR(INDEX('Enter Draw'!$G$3:$I$252,MATCH(SMALL('Enter Draw'!$M$3:$M$252,I25),'Enter Draw'!$M$3:$M$252,0),3),"")</f>
        <v/>
      </c>
      <c r="N25" s="1" t="str">
        <f>IF(O25="","",IF(INDEX('Enter Draw'!$B$3:$I$252,MATCH(SMALL('Enter Draw'!$N$3:$N$252,D25),'Enter Draw'!$N$3:$N$252,0),1)="oco","oco",D25))</f>
        <v/>
      </c>
      <c r="O25" t="str">
        <f>IFERROR(INDEX('Enter Draw'!$A$3:$K$252,MATCH(SMALL('Enter Draw'!$N$3:$N$252,Q25),'Enter Draw'!$N$3:$N$252,0),7),"")</f>
        <v/>
      </c>
      <c r="P25" t="str">
        <f>IFERROR(INDEX('Enter Draw'!$A$3:$I$252,MATCH(SMALL('Enter Draw'!$N$3:$N$252,Q25),'Enter Draw'!$N$3:$N$252,0),8),"")</f>
        <v/>
      </c>
      <c r="S25" s="1" t="str">
        <f t="shared" si="2"/>
        <v/>
      </c>
      <c r="T25" t="str">
        <f>IFERROR(INDEX('Enter Draw'!$A$3:$K$252,MATCH(SMALL('Enter Draw'!$O$3:$O$252,V26),'Enter Draw'!$O$3:$O$252,0),6),"")</f>
        <v/>
      </c>
      <c r="U25" t="str">
        <f>IFERROR(INDEX('Enter Draw'!$A$3:$I$252,MATCH(SMALL('Enter Draw'!$O$3:$O$252,V26),'Enter Draw'!$O$3:$O$252,0),7),"")</f>
        <v/>
      </c>
      <c r="X25" s="1" t="str">
        <f t="shared" si="3"/>
        <v/>
      </c>
      <c r="Y25" t="str">
        <f>IFERROR(INDEX('Enter Draw'!$A$3:$K$252,MATCH(SMALL('Enter Draw'!$P$3:$P$252,Q25),'Enter Draw'!$P$3:$P$252,0),7),"")</f>
        <v/>
      </c>
      <c r="Z25" t="str">
        <f>IFERROR(INDEX('Enter Draw'!$A$3:$I$252,MATCH(SMALL('Enter Draw'!$P$3:$P$252,Q25),'Enter Draw'!$P$3:$P$252,0),8),"")</f>
        <v/>
      </c>
      <c r="AC25" s="1" t="str">
        <f t="shared" si="1"/>
        <v/>
      </c>
      <c r="AD25" t="str">
        <f>IFERROR(INDEX('Enter Draw'!$A$3:$K$252,MATCH(SMALL('Enter Draw'!$Q$3:$Q$252,V25),'Enter Draw'!$Q$3:$Q$252,0),8),"")</f>
        <v/>
      </c>
      <c r="AE25" t="str">
        <f>IFERROR(INDEX('Enter Draw'!$A$3:$I$252,MATCH(SMALL('Enter Draw'!$Q$3:$Q$252,V25),'Enter Draw'!$Q$3:$Q$252,0),9),"")</f>
        <v/>
      </c>
    </row>
    <row r="26" spans="1:31">
      <c r="A26" s="1">
        <f>IF(B26="","",IF(INDEX('Enter Draw'!$C$3:$I$252,MATCH(SMALL('Enter Draw'!$K$3:$K$252,D26),'Enter Draw'!$K$3:$K$252,0),1)="yco","yco",D26))</f>
        <v>21</v>
      </c>
      <c r="B26" t="str">
        <f>IFERROR(INDEX('Enter Draw'!$C$3:$K$252,MATCH(SMALL('Enter Draw'!$K$3:$K$252,D26),'Enter Draw'!$K$3:$K$252,0),6),"")</f>
        <v>Mike Boomgarden</v>
      </c>
      <c r="C26" t="str">
        <f>IFERROR(INDEX('Enter Draw'!$C$3:$I$252,MATCH(SMALL('Enter Draw'!$K$3:$K$252,D26),'Enter Draw'!$K$3:$K$252,0),7),"")</f>
        <v>Gypsy</v>
      </c>
      <c r="D26">
        <v>21</v>
      </c>
      <c r="F26" s="1" t="str">
        <f>IF(G26="","",IF(INDEX('Enter Draw'!$E$3:$I$252,MATCH(SMALL('Enter Draw'!$L$3:$L$252,D26),'Enter Draw'!$L$3:$L$252,0),1)="co","co",IF(INDEX('Enter Draw'!$E$3:$I$252,MATCH(SMALL('Enter Draw'!$L$3:$L$252,D26),'Enter Draw'!$L$3:$L$252,0),1)="yco","yco",D26)))</f>
        <v/>
      </c>
      <c r="G26" t="str">
        <f>IFERROR(INDEX('Enter Draw'!$E$3:$I$252,MATCH(SMALL('Enter Draw'!$L$3:$L$252,D26),'Enter Draw'!$L$3:$L$252,0),4),"")</f>
        <v/>
      </c>
      <c r="H26" t="str">
        <f>IFERROR(INDEX('Enter Draw'!$E$3:$I$252,MATCH(SMALL('Enter Draw'!$L$3:$L$252,D26),'Enter Draw'!$L$3:$L$252,0),5),"")</f>
        <v/>
      </c>
      <c r="I26">
        <v>23</v>
      </c>
      <c r="J26" s="1" t="str">
        <f t="shared" si="0"/>
        <v/>
      </c>
      <c r="K26" t="str">
        <f>IFERROR(INDEX('Enter Draw'!$G$3:$I$252,MATCH(SMALL('Enter Draw'!$M$3:$M$252,I26),'Enter Draw'!$M$3:$M$252,0),2),"")</f>
        <v/>
      </c>
      <c r="L26" t="str">
        <f>IFERROR(INDEX('Enter Draw'!$G$3:$I$252,MATCH(SMALL('Enter Draw'!$M$3:$M$252,I26),'Enter Draw'!$M$3:$M$252,0),3),"")</f>
        <v/>
      </c>
      <c r="N26" s="1" t="str">
        <f>IF(O26="","",IF(INDEX('Enter Draw'!$B$3:$I$252,MATCH(SMALL('Enter Draw'!$N$3:$N$252,D26),'Enter Draw'!$N$3:$N$252,0),1)="oco","oco",D26))</f>
        <v/>
      </c>
      <c r="O26" t="str">
        <f>IFERROR(INDEX('Enter Draw'!$A$3:$K$252,MATCH(SMALL('Enter Draw'!$N$3:$N$252,Q26),'Enter Draw'!$N$3:$N$252,0),7),"")</f>
        <v/>
      </c>
      <c r="P26" t="str">
        <f>IFERROR(INDEX('Enter Draw'!$A$3:$I$252,MATCH(SMALL('Enter Draw'!$N$3:$N$252,Q26),'Enter Draw'!$N$3:$N$252,0),8),"")</f>
        <v/>
      </c>
      <c r="Q26">
        <v>21</v>
      </c>
      <c r="S26" s="1" t="str">
        <f t="shared" si="2"/>
        <v/>
      </c>
      <c r="T26" t="str">
        <f>IFERROR(INDEX('Enter Draw'!$A$3:$K$252,MATCH(SMALL('Enter Draw'!$O$3:$O$252,V27),'Enter Draw'!$O$3:$O$252,0),6),"")</f>
        <v/>
      </c>
      <c r="U26" t="str">
        <f>IFERROR(INDEX('Enter Draw'!$A$3:$I$252,MATCH(SMALL('Enter Draw'!$O$3:$O$252,V27),'Enter Draw'!$O$3:$O$252,0),7),"")</f>
        <v/>
      </c>
      <c r="V26">
        <v>21</v>
      </c>
      <c r="X26" s="1" t="str">
        <f t="shared" si="3"/>
        <v/>
      </c>
      <c r="Y26" t="str">
        <f>IFERROR(INDEX('Enter Draw'!$A$3:$K$252,MATCH(SMALL('Enter Draw'!$P$3:$P$252,Q26),'Enter Draw'!$P$3:$P$252,0),7),"")</f>
        <v/>
      </c>
      <c r="Z26" t="str">
        <f>IFERROR(INDEX('Enter Draw'!$A$3:$I$252,MATCH(SMALL('Enter Draw'!$P$3:$P$252,Q26),'Enter Draw'!$P$3:$P$252,0),8),"")</f>
        <v/>
      </c>
      <c r="AC26" s="1" t="str">
        <f t="shared" si="1"/>
        <v/>
      </c>
      <c r="AD26" t="str">
        <f>IFERROR(INDEX('Enter Draw'!$A$3:$K$252,MATCH(SMALL('Enter Draw'!$Q$3:$Q$252,V26),'Enter Draw'!$Q$3:$Q$252,0),8),"")</f>
        <v/>
      </c>
      <c r="AE26" t="str">
        <f>IFERROR(INDEX('Enter Draw'!$A$3:$I$252,MATCH(SMALL('Enter Draw'!$Q$3:$Q$252,V26),'Enter Draw'!$Q$3:$Q$252,0),9),"")</f>
        <v/>
      </c>
    </row>
    <row r="27" spans="1:31">
      <c r="A27" s="1">
        <f>IF(B27="","",IF(INDEX('Enter Draw'!$C$3:$I$252,MATCH(SMALL('Enter Draw'!$K$3:$K$252,D27),'Enter Draw'!$K$3:$K$252,0),1)="yco","yco",D27))</f>
        <v>22</v>
      </c>
      <c r="B27" t="str">
        <f>IFERROR(INDEX('Enter Draw'!$C$3:$K$252,MATCH(SMALL('Enter Draw'!$K$3:$K$252,D27),'Enter Draw'!$K$3:$K$252,0),6),"")</f>
        <v>Staci Bungard</v>
      </c>
      <c r="C27" t="str">
        <f>IFERROR(INDEX('Enter Draw'!$C$3:$I$252,MATCH(SMALL('Enter Draw'!$K$3:$K$252,D27),'Enter Draw'!$K$3:$K$252,0),7),"")</f>
        <v>Chicks Alive N Dashn</v>
      </c>
      <c r="D27">
        <v>22</v>
      </c>
      <c r="F27" s="1" t="str">
        <f>IF(G27="","",IF(INDEX('Enter Draw'!$E$3:$I$252,MATCH(SMALL('Enter Draw'!$L$3:$L$252,D27),'Enter Draw'!$L$3:$L$252,0),1)="co","co",IF(INDEX('Enter Draw'!$E$3:$I$252,MATCH(SMALL('Enter Draw'!$L$3:$L$252,D27),'Enter Draw'!$L$3:$L$252,0),1)="yco","yco",D27)))</f>
        <v/>
      </c>
      <c r="G27" t="str">
        <f>IFERROR(INDEX('Enter Draw'!$E$3:$I$252,MATCH(SMALL('Enter Draw'!$L$3:$L$252,D27),'Enter Draw'!$L$3:$L$252,0),4),"")</f>
        <v/>
      </c>
      <c r="H27" t="str">
        <f>IFERROR(INDEX('Enter Draw'!$E$3:$I$252,MATCH(SMALL('Enter Draw'!$L$3:$L$252,D27),'Enter Draw'!$L$3:$L$252,0),5),"")</f>
        <v/>
      </c>
      <c r="I27">
        <v>24</v>
      </c>
      <c r="J27" s="1" t="str">
        <f t="shared" si="0"/>
        <v/>
      </c>
      <c r="K27" t="str">
        <f>IFERROR(INDEX('Enter Draw'!$G$3:$I$252,MATCH(SMALL('Enter Draw'!$M$3:$M$252,I27),'Enter Draw'!$M$3:$M$252,0),2),"")</f>
        <v/>
      </c>
      <c r="L27" t="str">
        <f>IFERROR(INDEX('Enter Draw'!$G$3:$I$252,MATCH(SMALL('Enter Draw'!$M$3:$M$252,I27),'Enter Draw'!$M$3:$M$252,0),3),"")</f>
        <v/>
      </c>
      <c r="N27" s="1" t="str">
        <f>IF(O27="","",IF(INDEX('Enter Draw'!$B$3:$I$252,MATCH(SMALL('Enter Draw'!$N$3:$N$252,D27),'Enter Draw'!$N$3:$N$252,0),1)="oco","oco",D27))</f>
        <v/>
      </c>
      <c r="O27" t="str">
        <f>IFERROR(INDEX('Enter Draw'!$A$3:$K$252,MATCH(SMALL('Enter Draw'!$N$3:$N$252,Q27),'Enter Draw'!$N$3:$N$252,0),7),"")</f>
        <v/>
      </c>
      <c r="P27" t="str">
        <f>IFERROR(INDEX('Enter Draw'!$A$3:$I$252,MATCH(SMALL('Enter Draw'!$N$3:$N$252,Q27),'Enter Draw'!$N$3:$N$252,0),8),"")</f>
        <v/>
      </c>
      <c r="Q27">
        <v>22</v>
      </c>
      <c r="S27" s="1" t="str">
        <f t="shared" si="2"/>
        <v/>
      </c>
      <c r="T27" t="str">
        <f>IFERROR(INDEX('Enter Draw'!$A$3:$K$252,MATCH(SMALL('Enter Draw'!$O$3:$O$252,V28),'Enter Draw'!$O$3:$O$252,0),6),"")</f>
        <v/>
      </c>
      <c r="U27" t="str">
        <f>IFERROR(INDEX('Enter Draw'!$A$3:$I$252,MATCH(SMALL('Enter Draw'!$O$3:$O$252,V28),'Enter Draw'!$O$3:$O$252,0),7),"")</f>
        <v/>
      </c>
      <c r="V27">
        <v>22</v>
      </c>
      <c r="X27" s="1" t="str">
        <f t="shared" si="3"/>
        <v/>
      </c>
      <c r="Y27" t="str">
        <f>IFERROR(INDEX('Enter Draw'!$A$3:$K$252,MATCH(SMALL('Enter Draw'!$P$3:$P$252,Q27),'Enter Draw'!$P$3:$P$252,0),7),"")</f>
        <v/>
      </c>
      <c r="Z27" t="str">
        <f>IFERROR(INDEX('Enter Draw'!$A$3:$I$252,MATCH(SMALL('Enter Draw'!$P$3:$P$252,Q27),'Enter Draw'!$P$3:$P$252,0),8),"")</f>
        <v/>
      </c>
      <c r="AC27" s="1" t="str">
        <f t="shared" si="1"/>
        <v/>
      </c>
      <c r="AD27" t="str">
        <f>IFERROR(INDEX('Enter Draw'!$A$3:$K$252,MATCH(SMALL('Enter Draw'!$Q$3:$Q$252,V27),'Enter Draw'!$Q$3:$Q$252,0),8),"")</f>
        <v/>
      </c>
      <c r="AE27" t="str">
        <f>IFERROR(INDEX('Enter Draw'!$A$3:$I$252,MATCH(SMALL('Enter Draw'!$Q$3:$Q$252,V27),'Enter Draw'!$Q$3:$Q$252,0),9),"")</f>
        <v/>
      </c>
    </row>
    <row r="28" spans="1:31">
      <c r="A28" s="1">
        <f>IF(B28="","",IF(INDEX('Enter Draw'!$C$3:$I$252,MATCH(SMALL('Enter Draw'!$K$3:$K$252,D28),'Enter Draw'!$K$3:$K$252,0),1)="yco","yco",D28))</f>
        <v>23</v>
      </c>
      <c r="B28" t="str">
        <f>IFERROR(INDEX('Enter Draw'!$C$3:$K$252,MATCH(SMALL('Enter Draw'!$K$3:$K$252,D28),'Enter Draw'!$K$3:$K$252,0),6),"")</f>
        <v>Makayla Cross</v>
      </c>
      <c r="C28" t="str">
        <f>IFERROR(INDEX('Enter Draw'!$C$3:$I$252,MATCH(SMALL('Enter Draw'!$K$3:$K$252,D28),'Enter Draw'!$K$3:$K$252,0),7),"")</f>
        <v>Destiny</v>
      </c>
      <c r="D28">
        <v>23</v>
      </c>
      <c r="F28" s="1" t="str">
        <f>IF(G28="","",IF(INDEX('Enter Draw'!$E$3:$I$252,MATCH(SMALL('Enter Draw'!$L$3:$L$252,D28),'Enter Draw'!$L$3:$L$252,0),1)="co","co",IF(INDEX('Enter Draw'!$E$3:$I$252,MATCH(SMALL('Enter Draw'!$L$3:$L$252,D28),'Enter Draw'!$L$3:$L$252,0),1)="yco","yco",D28)))</f>
        <v/>
      </c>
      <c r="G28" t="str">
        <f>IFERROR(INDEX('Enter Draw'!$E$3:$I$252,MATCH(SMALL('Enter Draw'!$L$3:$L$252,D28),'Enter Draw'!$L$3:$L$252,0),4),"")</f>
        <v/>
      </c>
      <c r="H28" t="str">
        <f>IFERROR(INDEX('Enter Draw'!$E$3:$I$252,MATCH(SMALL('Enter Draw'!$L$3:$L$252,D28),'Enter Draw'!$L$3:$L$252,0),5),"")</f>
        <v/>
      </c>
      <c r="I28">
        <v>25</v>
      </c>
      <c r="J28" s="1" t="str">
        <f t="shared" si="0"/>
        <v/>
      </c>
      <c r="K28" t="str">
        <f>IFERROR(INDEX('Enter Draw'!$G$3:$I$252,MATCH(SMALL('Enter Draw'!$M$3:$M$252,I28),'Enter Draw'!$M$3:$M$252,0),2),"")</f>
        <v/>
      </c>
      <c r="L28" t="str">
        <f>IFERROR(INDEX('Enter Draw'!$G$3:$I$252,MATCH(SMALL('Enter Draw'!$M$3:$M$252,I28),'Enter Draw'!$M$3:$M$252,0),3),"")</f>
        <v/>
      </c>
      <c r="N28" s="1" t="str">
        <f>IF(O28="","",IF(INDEX('Enter Draw'!$B$3:$I$252,MATCH(SMALL('Enter Draw'!$N$3:$N$252,D28),'Enter Draw'!$N$3:$N$252,0),1)="oco","oco",D28))</f>
        <v/>
      </c>
      <c r="O28" t="str">
        <f>IFERROR(INDEX('Enter Draw'!$A$3:$K$252,MATCH(SMALL('Enter Draw'!$N$3:$N$252,Q28),'Enter Draw'!$N$3:$N$252,0),7),"")</f>
        <v/>
      </c>
      <c r="P28" t="str">
        <f>IFERROR(INDEX('Enter Draw'!$A$3:$I$252,MATCH(SMALL('Enter Draw'!$N$3:$N$252,Q28),'Enter Draw'!$N$3:$N$252,0),8),"")</f>
        <v/>
      </c>
      <c r="Q28">
        <v>23</v>
      </c>
      <c r="S28" s="1" t="str">
        <f t="shared" si="2"/>
        <v/>
      </c>
      <c r="T28" t="str">
        <f>IFERROR(INDEX('Enter Draw'!$A$3:$K$252,MATCH(SMALL('Enter Draw'!$O$3:$O$252,V29),'Enter Draw'!$O$3:$O$252,0),6),"")</f>
        <v/>
      </c>
      <c r="U28" t="str">
        <f>IFERROR(INDEX('Enter Draw'!$A$3:$I$252,MATCH(SMALL('Enter Draw'!$O$3:$O$252,V29),'Enter Draw'!$O$3:$O$252,0),7),"")</f>
        <v/>
      </c>
      <c r="V28">
        <v>23</v>
      </c>
      <c r="X28" s="1" t="str">
        <f t="shared" si="3"/>
        <v/>
      </c>
      <c r="Y28" t="str">
        <f>IFERROR(INDEX('Enter Draw'!$A$3:$K$252,MATCH(SMALL('Enter Draw'!$P$3:$P$252,Q28),'Enter Draw'!$P$3:$P$252,0),7),"")</f>
        <v/>
      </c>
      <c r="Z28" t="str">
        <f>IFERROR(INDEX('Enter Draw'!$A$3:$I$252,MATCH(SMALL('Enter Draw'!$P$3:$P$252,Q28),'Enter Draw'!$P$3:$P$252,0),8),"")</f>
        <v/>
      </c>
      <c r="AC28" s="1" t="str">
        <f t="shared" si="1"/>
        <v/>
      </c>
      <c r="AD28" t="str">
        <f>IFERROR(INDEX('Enter Draw'!$A$3:$K$252,MATCH(SMALL('Enter Draw'!$Q$3:$Q$252,V28),'Enter Draw'!$Q$3:$Q$252,0),8),"")</f>
        <v/>
      </c>
      <c r="AE28" t="str">
        <f>IFERROR(INDEX('Enter Draw'!$A$3:$I$252,MATCH(SMALL('Enter Draw'!$Q$3:$Q$252,V28),'Enter Draw'!$Q$3:$Q$252,0),9),"")</f>
        <v/>
      </c>
    </row>
    <row r="29" spans="1:31">
      <c r="A29" s="1">
        <f>IF(B29="","",IF(INDEX('Enter Draw'!$C$3:$I$252,MATCH(SMALL('Enter Draw'!$K$3:$K$252,D29),'Enter Draw'!$K$3:$K$252,0),1)="yco","yco",D29))</f>
        <v>24</v>
      </c>
      <c r="B29" t="str">
        <f>IFERROR(INDEX('Enter Draw'!$C$3:$K$252,MATCH(SMALL('Enter Draw'!$K$3:$K$252,D29),'Enter Draw'!$K$3:$K$252,0),6),"")</f>
        <v>Megan Thorson</v>
      </c>
      <c r="C29" t="str">
        <f>IFERROR(INDEX('Enter Draw'!$C$3:$I$252,MATCH(SMALL('Enter Draw'!$K$3:$K$252,D29),'Enter Draw'!$K$3:$K$252,0),7),"")</f>
        <v>Rocky Rio Rebel</v>
      </c>
      <c r="D29">
        <v>24</v>
      </c>
      <c r="F29" s="1" t="str">
        <f>IF(G29="","",IF(INDEX('Enter Draw'!$E$3:$I$252,MATCH(SMALL('Enter Draw'!$L$3:$L$252,D29),'Enter Draw'!$L$3:$L$252,0),1)="co","co",IF(INDEX('Enter Draw'!$E$3:$I$252,MATCH(SMALL('Enter Draw'!$L$3:$L$252,D29),'Enter Draw'!$L$3:$L$252,0),1)="yco","yco",D29)))</f>
        <v/>
      </c>
      <c r="G29" t="str">
        <f>IFERROR(INDEX('Enter Draw'!$E$3:$I$252,MATCH(SMALL('Enter Draw'!$L$3:$L$252,D29),'Enter Draw'!$L$3:$L$252,0),4),"")</f>
        <v/>
      </c>
      <c r="H29" t="str">
        <f>IFERROR(INDEX('Enter Draw'!$E$3:$I$252,MATCH(SMALL('Enter Draw'!$L$3:$L$252,D29),'Enter Draw'!$L$3:$L$252,0),5),"")</f>
        <v/>
      </c>
      <c r="I29">
        <v>26</v>
      </c>
      <c r="J29" s="1" t="str">
        <f t="shared" si="0"/>
        <v/>
      </c>
      <c r="K29" t="str">
        <f>IFERROR(INDEX('Enter Draw'!$G$3:$I$252,MATCH(SMALL('Enter Draw'!$M$3:$M$252,I29),'Enter Draw'!$M$3:$M$252,0),2),"")</f>
        <v/>
      </c>
      <c r="L29" t="str">
        <f>IFERROR(INDEX('Enter Draw'!$G$3:$I$252,MATCH(SMALL('Enter Draw'!$M$3:$M$252,I29),'Enter Draw'!$M$3:$M$252,0),3),"")</f>
        <v/>
      </c>
      <c r="N29" s="1" t="str">
        <f>IF(O29="","",IF(INDEX('Enter Draw'!$B$3:$I$252,MATCH(SMALL('Enter Draw'!$N$3:$N$252,D29),'Enter Draw'!$N$3:$N$252,0),1)="oco","oco",D29))</f>
        <v/>
      </c>
      <c r="O29" t="str">
        <f>IFERROR(INDEX('Enter Draw'!$A$3:$K$252,MATCH(SMALL('Enter Draw'!$N$3:$N$252,Q29),'Enter Draw'!$N$3:$N$252,0),7),"")</f>
        <v/>
      </c>
      <c r="P29" t="str">
        <f>IFERROR(INDEX('Enter Draw'!$A$3:$I$252,MATCH(SMALL('Enter Draw'!$N$3:$N$252,Q29),'Enter Draw'!$N$3:$N$252,0),8),"")</f>
        <v/>
      </c>
      <c r="Q29">
        <v>24</v>
      </c>
      <c r="S29" s="1" t="str">
        <f t="shared" si="2"/>
        <v/>
      </c>
      <c r="T29" t="str">
        <f>IFERROR(INDEX('Enter Draw'!$A$3:$K$252,MATCH(SMALL('Enter Draw'!$O$3:$O$252,V30),'Enter Draw'!$O$3:$O$252,0),6),"")</f>
        <v/>
      </c>
      <c r="U29" t="str">
        <f>IFERROR(INDEX('Enter Draw'!$A$3:$I$252,MATCH(SMALL('Enter Draw'!$O$3:$O$252,V30),'Enter Draw'!$O$3:$O$252,0),7),"")</f>
        <v/>
      </c>
      <c r="V29">
        <v>24</v>
      </c>
      <c r="X29" s="1" t="str">
        <f t="shared" si="3"/>
        <v/>
      </c>
      <c r="Y29" t="str">
        <f>IFERROR(INDEX('Enter Draw'!$A$3:$K$252,MATCH(SMALL('Enter Draw'!$P$3:$P$252,Q29),'Enter Draw'!$P$3:$P$252,0),7),"")</f>
        <v/>
      </c>
      <c r="Z29" t="str">
        <f>IFERROR(INDEX('Enter Draw'!$A$3:$I$252,MATCH(SMALL('Enter Draw'!$P$3:$P$252,Q29),'Enter Draw'!$P$3:$P$252,0),8),"")</f>
        <v/>
      </c>
      <c r="AC29" s="1" t="str">
        <f t="shared" si="1"/>
        <v/>
      </c>
      <c r="AD29" t="str">
        <f>IFERROR(INDEX('Enter Draw'!$A$3:$K$252,MATCH(SMALL('Enter Draw'!$Q$3:$Q$252,V29),'Enter Draw'!$Q$3:$Q$252,0),8),"")</f>
        <v/>
      </c>
      <c r="AE29" t="str">
        <f>IFERROR(INDEX('Enter Draw'!$A$3:$I$252,MATCH(SMALL('Enter Draw'!$Q$3:$Q$252,V29),'Enter Draw'!$Q$3:$Q$252,0),9),"")</f>
        <v/>
      </c>
    </row>
    <row r="30" spans="1:31">
      <c r="A30" s="1">
        <f>IF(B30="","",IF(INDEX('Enter Draw'!$C$3:$I$252,MATCH(SMALL('Enter Draw'!$K$3:$K$252,D30),'Enter Draw'!$K$3:$K$252,0),1)="yco","yco",D30))</f>
        <v>25</v>
      </c>
      <c r="B30" t="str">
        <f>IFERROR(INDEX('Enter Draw'!$C$3:$K$252,MATCH(SMALL('Enter Draw'!$K$3:$K$252,D30),'Enter Draw'!$K$3:$K$252,0),6),"")</f>
        <v>Kristin Zancanella</v>
      </c>
      <c r="C30" t="str">
        <f>IFERROR(INDEX('Enter Draw'!$C$3:$I$252,MATCH(SMALL('Enter Draw'!$K$3:$K$252,D30),'Enter Draw'!$K$3:$K$252,0),7),"")</f>
        <v>Horse 1</v>
      </c>
      <c r="D30">
        <v>25</v>
      </c>
      <c r="F30" s="1" t="str">
        <f>IF(G30="","",IF(INDEX('Enter Draw'!$E$3:$I$252,MATCH(SMALL('Enter Draw'!$L$3:$L$252,D30),'Enter Draw'!$L$3:$L$252,0),1)="co","co",IF(INDEX('Enter Draw'!$E$3:$I$252,MATCH(SMALL('Enter Draw'!$L$3:$L$252,D30),'Enter Draw'!$L$3:$L$252,0),1)="yco","yco",D30)))</f>
        <v/>
      </c>
      <c r="G30" t="str">
        <f>IFERROR(INDEX('Enter Draw'!$E$3:$I$252,MATCH(SMALL('Enter Draw'!$L$3:$L$252,D30),'Enter Draw'!$L$3:$L$252,0),4),"")</f>
        <v/>
      </c>
      <c r="H30" t="str">
        <f>IFERROR(INDEX('Enter Draw'!$E$3:$I$252,MATCH(SMALL('Enter Draw'!$L$3:$L$252,D30),'Enter Draw'!$L$3:$L$252,0),5),"")</f>
        <v/>
      </c>
      <c r="I30">
        <v>27</v>
      </c>
      <c r="J30" s="1" t="str">
        <f t="shared" si="0"/>
        <v/>
      </c>
      <c r="K30" t="str">
        <f>IFERROR(INDEX('Enter Draw'!$G$3:$I$252,MATCH(SMALL('Enter Draw'!$M$3:$M$252,I30),'Enter Draw'!$M$3:$M$252,0),2),"")</f>
        <v/>
      </c>
      <c r="L30" t="str">
        <f>IFERROR(INDEX('Enter Draw'!$G$3:$I$252,MATCH(SMALL('Enter Draw'!$M$3:$M$252,I30),'Enter Draw'!$M$3:$M$252,0),3),"")</f>
        <v/>
      </c>
      <c r="N30" s="1" t="str">
        <f>IF(O30="","",IF(INDEX('Enter Draw'!$B$3:$I$252,MATCH(SMALL('Enter Draw'!$N$3:$N$252,D30),'Enter Draw'!$N$3:$N$252,0),1)="oco","oco",D30))</f>
        <v/>
      </c>
      <c r="O30" t="str">
        <f>IFERROR(INDEX('Enter Draw'!$A$3:$K$252,MATCH(SMALL('Enter Draw'!$N$3:$N$252,Q30),'Enter Draw'!$N$3:$N$252,0),7),"")</f>
        <v/>
      </c>
      <c r="P30" t="str">
        <f>IFERROR(INDEX('Enter Draw'!$A$3:$I$252,MATCH(SMALL('Enter Draw'!$N$3:$N$252,Q30),'Enter Draw'!$N$3:$N$252,0),8),"")</f>
        <v/>
      </c>
      <c r="Q30">
        <v>25</v>
      </c>
      <c r="S30" s="1" t="str">
        <f t="shared" si="2"/>
        <v/>
      </c>
      <c r="T30" t="str">
        <f>IFERROR(INDEX('Enter Draw'!$A$3:$K$252,MATCH(SMALL('Enter Draw'!$O$3:$O$252,V31),'Enter Draw'!$O$3:$O$252,0),6),"")</f>
        <v/>
      </c>
      <c r="U30" t="str">
        <f>IFERROR(INDEX('Enter Draw'!$A$3:$I$252,MATCH(SMALL('Enter Draw'!$O$3:$O$252,V31),'Enter Draw'!$O$3:$O$252,0),7),"")</f>
        <v/>
      </c>
      <c r="V30">
        <v>25</v>
      </c>
      <c r="X30" s="1" t="str">
        <f t="shared" si="3"/>
        <v/>
      </c>
      <c r="Y30" t="str">
        <f>IFERROR(INDEX('Enter Draw'!$A$3:$K$252,MATCH(SMALL('Enter Draw'!$P$3:$P$252,Q30),'Enter Draw'!$P$3:$P$252,0),7),"")</f>
        <v/>
      </c>
      <c r="Z30" t="str">
        <f>IFERROR(INDEX('Enter Draw'!$A$3:$I$252,MATCH(SMALL('Enter Draw'!$P$3:$P$252,Q30),'Enter Draw'!$P$3:$P$252,0),8),"")</f>
        <v/>
      </c>
      <c r="AC30" s="1" t="str">
        <f t="shared" si="1"/>
        <v/>
      </c>
      <c r="AD30" t="str">
        <f>IFERROR(INDEX('Enter Draw'!$A$3:$K$252,MATCH(SMALL('Enter Draw'!$Q$3:$Q$252,V30),'Enter Draw'!$Q$3:$Q$252,0),8),"")</f>
        <v/>
      </c>
      <c r="AE30" t="str">
        <f>IFERROR(INDEX('Enter Draw'!$A$3:$I$252,MATCH(SMALL('Enter Draw'!$Q$3:$Q$252,V30),'Enter Draw'!$Q$3:$Q$252,0),9),"")</f>
        <v/>
      </c>
    </row>
    <row r="31" spans="1:31">
      <c r="A31" s="1" t="str">
        <f>IF(B31="","",IF(INDEX('Enter Draw'!$C$3:$I$252,MATCH(SMALL('Enter Draw'!$K$3:$K$252,D31),'Enter Draw'!$K$3:$K$252,0),1)="yco","yco",D31))</f>
        <v/>
      </c>
      <c r="B31" t="str">
        <f>IFERROR(INDEX('Enter Draw'!$C$3:$K$252,MATCH(SMALL('Enter Draw'!$K$3:$K$252,D31),'Enter Draw'!$K$3:$K$252,0),6),"")</f>
        <v/>
      </c>
      <c r="C31" t="str">
        <f>IFERROR(INDEX('Enter Draw'!$C$3:$I$252,MATCH(SMALL('Enter Draw'!$K$3:$K$252,D31),'Enter Draw'!$K$3:$K$252,0),7),"")</f>
        <v/>
      </c>
      <c r="F31" s="1" t="str">
        <f>IF(G31="","",IF(INDEX('Enter Draw'!$E$3:$I$252,MATCH(SMALL('Enter Draw'!$L$3:$L$252,D31),'Enter Draw'!$L$3:$L$252,0),1)="co","co",IF(INDEX('Enter Draw'!$E$3:$I$252,MATCH(SMALL('Enter Draw'!$L$3:$L$252,D31),'Enter Draw'!$L$3:$L$252,0),1)="yco","yco",D31)))</f>
        <v/>
      </c>
      <c r="G31" t="str">
        <f>IFERROR(INDEX('Enter Draw'!$E$3:$I$252,MATCH(SMALL('Enter Draw'!$L$3:$L$252,D31),'Enter Draw'!$L$3:$L$252,0),4),"")</f>
        <v/>
      </c>
      <c r="H31" t="str">
        <f>IFERROR(INDEX('Enter Draw'!$E$3:$I$252,MATCH(SMALL('Enter Draw'!$L$3:$L$252,D31),'Enter Draw'!$L$3:$L$252,0),5),"")</f>
        <v/>
      </c>
      <c r="I31">
        <v>28</v>
      </c>
      <c r="J31" s="1" t="str">
        <f t="shared" si="0"/>
        <v/>
      </c>
      <c r="K31" t="str">
        <f>IFERROR(INDEX('Enter Draw'!$G$3:$I$252,MATCH(SMALL('Enter Draw'!$M$3:$M$252,I31),'Enter Draw'!$M$3:$M$252,0),2),"")</f>
        <v/>
      </c>
      <c r="L31" t="str">
        <f>IFERROR(INDEX('Enter Draw'!$G$3:$I$252,MATCH(SMALL('Enter Draw'!$M$3:$M$252,I31),'Enter Draw'!$M$3:$M$252,0),3),"")</f>
        <v/>
      </c>
      <c r="N31" s="1" t="str">
        <f>IF(O31="","",IF(INDEX('Enter Draw'!$B$3:$I$252,MATCH(SMALL('Enter Draw'!$N$3:$N$252,D31),'Enter Draw'!$N$3:$N$252,0),1)="oco","oco",D31))</f>
        <v/>
      </c>
      <c r="O31" t="str">
        <f>IFERROR(INDEX('Enter Draw'!$A$3:$K$252,MATCH(SMALL('Enter Draw'!$N$3:$N$252,Q31),'Enter Draw'!$N$3:$N$252,0),7),"")</f>
        <v/>
      </c>
      <c r="P31" t="str">
        <f>IFERROR(INDEX('Enter Draw'!$A$3:$I$252,MATCH(SMALL('Enter Draw'!$N$3:$N$252,Q31),'Enter Draw'!$N$3:$N$252,0),8),"")</f>
        <v/>
      </c>
      <c r="S31" s="1" t="str">
        <f t="shared" si="2"/>
        <v/>
      </c>
      <c r="T31" t="str">
        <f>IFERROR(INDEX('Enter Draw'!$A$3:$K$252,MATCH(SMALL('Enter Draw'!$O$3:$O$252,V32),'Enter Draw'!$O$3:$O$252,0),6),"")</f>
        <v/>
      </c>
      <c r="U31" t="str">
        <f>IFERROR(INDEX('Enter Draw'!$A$3:$I$252,MATCH(SMALL('Enter Draw'!$O$3:$O$252,V32),'Enter Draw'!$O$3:$O$252,0),7),"")</f>
        <v/>
      </c>
      <c r="X31" s="1" t="str">
        <f t="shared" si="3"/>
        <v/>
      </c>
      <c r="Y31" t="str">
        <f>IFERROR(INDEX('Enter Draw'!$A$3:$K$252,MATCH(SMALL('Enter Draw'!$P$3:$P$252,Q31),'Enter Draw'!$P$3:$P$252,0),7),"")</f>
        <v/>
      </c>
      <c r="Z31" t="str">
        <f>IFERROR(INDEX('Enter Draw'!$A$3:$I$252,MATCH(SMALL('Enter Draw'!$P$3:$P$252,Q31),'Enter Draw'!$P$3:$P$252,0),8),"")</f>
        <v/>
      </c>
      <c r="AC31" s="1" t="str">
        <f t="shared" si="1"/>
        <v/>
      </c>
      <c r="AD31" t="str">
        <f>IFERROR(INDEX('Enter Draw'!$A$3:$K$252,MATCH(SMALL('Enter Draw'!$Q$3:$Q$252,V31),'Enter Draw'!$Q$3:$Q$252,0),8),"")</f>
        <v/>
      </c>
      <c r="AE31" t="str">
        <f>IFERROR(INDEX('Enter Draw'!$A$3:$I$252,MATCH(SMALL('Enter Draw'!$Q$3:$Q$252,V31),'Enter Draw'!$Q$3:$Q$252,0),9),"")</f>
        <v/>
      </c>
    </row>
    <row r="32" spans="1:31">
      <c r="A32" s="1">
        <f>IF(B32="","",IF(INDEX('Enter Draw'!$C$3:$I$252,MATCH(SMALL('Enter Draw'!$K$3:$K$252,D32),'Enter Draw'!$K$3:$K$252,0),1)="yco","yco",D32))</f>
        <v>26</v>
      </c>
      <c r="B32" t="str">
        <f>IFERROR(INDEX('Enter Draw'!$C$3:$K$252,MATCH(SMALL('Enter Draw'!$K$3:$K$252,D32),'Enter Draw'!$K$3:$K$252,0),6),"")</f>
        <v>Ashlie Matthews</v>
      </c>
      <c r="C32" t="str">
        <f>IFERROR(INDEX('Enter Draw'!$C$3:$I$252,MATCH(SMALL('Enter Draw'!$K$3:$K$252,D32),'Enter Draw'!$K$3:$K$252,0),7),"")</f>
        <v>Don’t Hooey Me</v>
      </c>
      <c r="D32">
        <v>26</v>
      </c>
      <c r="F32" s="1" t="str">
        <f>IF(G32="","",IF(INDEX('Enter Draw'!$E$3:$I$252,MATCH(SMALL('Enter Draw'!$L$3:$L$252,D32),'Enter Draw'!$L$3:$L$252,0),1)="co","co",IF(INDEX('Enter Draw'!$E$3:$I$252,MATCH(SMALL('Enter Draw'!$L$3:$L$252,D32),'Enter Draw'!$L$3:$L$252,0),1)="yco","yco",D32)))</f>
        <v/>
      </c>
      <c r="G32" t="str">
        <f>IFERROR(INDEX('Enter Draw'!$E$3:$I$252,MATCH(SMALL('Enter Draw'!$L$3:$L$252,D32),'Enter Draw'!$L$3:$L$252,0),4),"")</f>
        <v/>
      </c>
      <c r="H32" t="str">
        <f>IFERROR(INDEX('Enter Draw'!$E$3:$I$252,MATCH(SMALL('Enter Draw'!$L$3:$L$252,D32),'Enter Draw'!$L$3:$L$252,0),5),"")</f>
        <v/>
      </c>
      <c r="I32">
        <v>29</v>
      </c>
      <c r="J32" s="1" t="str">
        <f t="shared" si="0"/>
        <v/>
      </c>
      <c r="K32" t="str">
        <f>IFERROR(INDEX('Enter Draw'!$G$3:$I$252,MATCH(SMALL('Enter Draw'!$M$3:$M$252,I32),'Enter Draw'!$M$3:$M$252,0),2),"")</f>
        <v/>
      </c>
      <c r="L32" t="str">
        <f>IFERROR(INDEX('Enter Draw'!$G$3:$I$252,MATCH(SMALL('Enter Draw'!$M$3:$M$252,I32),'Enter Draw'!$M$3:$M$252,0),3),"")</f>
        <v/>
      </c>
      <c r="N32" s="1" t="str">
        <f>IF(O32="","",IF(INDEX('Enter Draw'!$B$3:$I$252,MATCH(SMALL('Enter Draw'!$N$3:$N$252,D32),'Enter Draw'!$N$3:$N$252,0),1)="oco","oco",D32))</f>
        <v/>
      </c>
      <c r="O32" t="str">
        <f>IFERROR(INDEX('Enter Draw'!$A$3:$K$252,MATCH(SMALL('Enter Draw'!$N$3:$N$252,Q32),'Enter Draw'!$N$3:$N$252,0),7),"")</f>
        <v/>
      </c>
      <c r="P32" t="str">
        <f>IFERROR(INDEX('Enter Draw'!$A$3:$I$252,MATCH(SMALL('Enter Draw'!$N$3:$N$252,Q32),'Enter Draw'!$N$3:$N$252,0),8),"")</f>
        <v/>
      </c>
      <c r="Q32">
        <v>26</v>
      </c>
      <c r="S32" s="1" t="str">
        <f t="shared" si="2"/>
        <v/>
      </c>
      <c r="T32" t="str">
        <f>IFERROR(INDEX('Enter Draw'!$A$3:$K$252,MATCH(SMALL('Enter Draw'!$O$3:$O$252,V33),'Enter Draw'!$O$3:$O$252,0),6),"")</f>
        <v/>
      </c>
      <c r="U32" t="str">
        <f>IFERROR(INDEX('Enter Draw'!$A$3:$I$252,MATCH(SMALL('Enter Draw'!$O$3:$O$252,V33),'Enter Draw'!$O$3:$O$252,0),7),"")</f>
        <v/>
      </c>
      <c r="V32">
        <v>26</v>
      </c>
      <c r="X32" s="1" t="str">
        <f t="shared" si="3"/>
        <v/>
      </c>
      <c r="Y32" t="str">
        <f>IFERROR(INDEX('Enter Draw'!$A$3:$K$252,MATCH(SMALL('Enter Draw'!$P$3:$P$252,Q32),'Enter Draw'!$P$3:$P$252,0),7),"")</f>
        <v/>
      </c>
      <c r="Z32" t="str">
        <f>IFERROR(INDEX('Enter Draw'!$A$3:$I$252,MATCH(SMALL('Enter Draw'!$P$3:$P$252,Q32),'Enter Draw'!$P$3:$P$252,0),8),"")</f>
        <v/>
      </c>
      <c r="AC32" s="1" t="str">
        <f t="shared" si="1"/>
        <v/>
      </c>
      <c r="AD32" t="str">
        <f>IFERROR(INDEX('Enter Draw'!$A$3:$K$252,MATCH(SMALL('Enter Draw'!$Q$3:$Q$252,V32),'Enter Draw'!$Q$3:$Q$252,0),8),"")</f>
        <v/>
      </c>
      <c r="AE32" t="str">
        <f>IFERROR(INDEX('Enter Draw'!$A$3:$I$252,MATCH(SMALL('Enter Draw'!$Q$3:$Q$252,V32),'Enter Draw'!$Q$3:$Q$252,0),9),"")</f>
        <v/>
      </c>
    </row>
    <row r="33" spans="1:31">
      <c r="A33" s="1">
        <f>IF(B33="","",IF(INDEX('Enter Draw'!$C$3:$I$252,MATCH(SMALL('Enter Draw'!$K$3:$K$252,D33),'Enter Draw'!$K$3:$K$252,0),1)="yco","yco",D33))</f>
        <v>27</v>
      </c>
      <c r="B33" t="str">
        <f>IFERROR(INDEX('Enter Draw'!$C$3:$K$252,MATCH(SMALL('Enter Draw'!$K$3:$K$252,D33),'Enter Draw'!$K$3:$K$252,0),6),"")</f>
        <v>Shelby Hohn</v>
      </c>
      <c r="C33" t="str">
        <f>IFERROR(INDEX('Enter Draw'!$C$3:$I$252,MATCH(SMALL('Enter Draw'!$K$3:$K$252,D33),'Enter Draw'!$K$3:$K$252,0),7),"")</f>
        <v>Trigger</v>
      </c>
      <c r="D33">
        <v>27</v>
      </c>
      <c r="F33" s="1" t="str">
        <f>IF(G33="","",IF(INDEX('Enter Draw'!$E$3:$I$252,MATCH(SMALL('Enter Draw'!$L$3:$L$252,D33),'Enter Draw'!$L$3:$L$252,0),1)="co","co",IF(INDEX('Enter Draw'!$E$3:$I$252,MATCH(SMALL('Enter Draw'!$L$3:$L$252,D33),'Enter Draw'!$L$3:$L$252,0),1)="yco","yco",D33)))</f>
        <v/>
      </c>
      <c r="G33" t="str">
        <f>IFERROR(INDEX('Enter Draw'!$E$3:$I$252,MATCH(SMALL('Enter Draw'!$L$3:$L$252,D33),'Enter Draw'!$L$3:$L$252,0),4),"")</f>
        <v/>
      </c>
      <c r="H33" t="str">
        <f>IFERROR(INDEX('Enter Draw'!$E$3:$I$252,MATCH(SMALL('Enter Draw'!$L$3:$L$252,D33),'Enter Draw'!$L$3:$L$252,0),5),"")</f>
        <v/>
      </c>
      <c r="I33">
        <v>30</v>
      </c>
      <c r="J33" s="1" t="str">
        <f t="shared" si="0"/>
        <v/>
      </c>
      <c r="K33" t="str">
        <f>IFERROR(INDEX('Enter Draw'!$G$3:$I$252,MATCH(SMALL('Enter Draw'!$M$3:$M$252,I33),'Enter Draw'!$M$3:$M$252,0),2),"")</f>
        <v/>
      </c>
      <c r="L33" t="str">
        <f>IFERROR(INDEX('Enter Draw'!$G$3:$I$252,MATCH(SMALL('Enter Draw'!$M$3:$M$252,I33),'Enter Draw'!$M$3:$M$252,0),3),"")</f>
        <v/>
      </c>
      <c r="N33" s="1" t="str">
        <f>IF(O33="","",IF(INDEX('Enter Draw'!$B$3:$I$252,MATCH(SMALL('Enter Draw'!$N$3:$N$252,D33),'Enter Draw'!$N$3:$N$252,0),1)="oco","oco",D33))</f>
        <v/>
      </c>
      <c r="O33" t="str">
        <f>IFERROR(INDEX('Enter Draw'!$A$3:$K$252,MATCH(SMALL('Enter Draw'!$N$3:$N$252,Q33),'Enter Draw'!$N$3:$N$252,0),7),"")</f>
        <v/>
      </c>
      <c r="P33" t="str">
        <f>IFERROR(INDEX('Enter Draw'!$A$3:$I$252,MATCH(SMALL('Enter Draw'!$N$3:$N$252,Q33),'Enter Draw'!$N$3:$N$252,0),8),"")</f>
        <v/>
      </c>
      <c r="Q33">
        <v>27</v>
      </c>
      <c r="S33" s="1" t="str">
        <f t="shared" si="2"/>
        <v/>
      </c>
      <c r="T33" t="str">
        <f>IFERROR(INDEX('Enter Draw'!$A$3:$K$252,MATCH(SMALL('Enter Draw'!$O$3:$O$252,V34),'Enter Draw'!$O$3:$O$252,0),6),"")</f>
        <v/>
      </c>
      <c r="U33" t="str">
        <f>IFERROR(INDEX('Enter Draw'!$A$3:$I$252,MATCH(SMALL('Enter Draw'!$O$3:$O$252,V34),'Enter Draw'!$O$3:$O$252,0),7),"")</f>
        <v/>
      </c>
      <c r="V33">
        <v>27</v>
      </c>
      <c r="X33" s="1" t="str">
        <f t="shared" si="3"/>
        <v/>
      </c>
      <c r="Y33" t="str">
        <f>IFERROR(INDEX('Enter Draw'!$A$3:$K$252,MATCH(SMALL('Enter Draw'!$P$3:$P$252,Q33),'Enter Draw'!$P$3:$P$252,0),7),"")</f>
        <v/>
      </c>
      <c r="Z33" t="str">
        <f>IFERROR(INDEX('Enter Draw'!$A$3:$I$252,MATCH(SMALL('Enter Draw'!$P$3:$P$252,Q33),'Enter Draw'!$P$3:$P$252,0),8),"")</f>
        <v/>
      </c>
      <c r="AC33" s="1" t="str">
        <f t="shared" si="1"/>
        <v/>
      </c>
      <c r="AD33" t="str">
        <f>IFERROR(INDEX('Enter Draw'!$A$3:$K$252,MATCH(SMALL('Enter Draw'!$Q$3:$Q$252,V33),'Enter Draw'!$Q$3:$Q$252,0),8),"")</f>
        <v/>
      </c>
      <c r="AE33" t="str">
        <f>IFERROR(INDEX('Enter Draw'!$A$3:$I$252,MATCH(SMALL('Enter Draw'!$Q$3:$Q$252,V33),'Enter Draw'!$Q$3:$Q$252,0),9),"")</f>
        <v/>
      </c>
    </row>
    <row r="34" spans="1:31">
      <c r="A34" s="1">
        <f>IF(B34="","",IF(INDEX('Enter Draw'!$C$3:$I$252,MATCH(SMALL('Enter Draw'!$K$3:$K$252,D34),'Enter Draw'!$K$3:$K$252,0),1)="yco","yco",D34))</f>
        <v>28</v>
      </c>
      <c r="B34" t="str">
        <f>IFERROR(INDEX('Enter Draw'!$C$3:$K$252,MATCH(SMALL('Enter Draw'!$K$3:$K$252,D34),'Enter Draw'!$K$3:$K$252,0),6),"")</f>
        <v>Ava Nelson</v>
      </c>
      <c r="C34" t="str">
        <f>IFERROR(INDEX('Enter Draw'!$C$3:$I$252,MATCH(SMALL('Enter Draw'!$K$3:$K$252,D34),'Enter Draw'!$K$3:$K$252,0),7),"")</f>
        <v>Gracie</v>
      </c>
      <c r="D34">
        <v>28</v>
      </c>
      <c r="F34" s="1" t="str">
        <f>IF(G34="","",IF(INDEX('Enter Draw'!$E$3:$I$252,MATCH(SMALL('Enter Draw'!$L$3:$L$252,D34),'Enter Draw'!$L$3:$L$252,0),1)="co","co",IF(INDEX('Enter Draw'!$E$3:$I$252,MATCH(SMALL('Enter Draw'!$L$3:$L$252,D34),'Enter Draw'!$L$3:$L$252,0),1)="yco","yco",D34)))</f>
        <v/>
      </c>
      <c r="G34" t="str">
        <f>IFERROR(INDEX('Enter Draw'!$E$3:$I$252,MATCH(SMALL('Enter Draw'!$L$3:$L$252,D34),'Enter Draw'!$L$3:$L$252,0),4),"")</f>
        <v/>
      </c>
      <c r="H34" t="str">
        <f>IFERROR(INDEX('Enter Draw'!$E$3:$I$252,MATCH(SMALL('Enter Draw'!$L$3:$L$252,D34),'Enter Draw'!$L$3:$L$252,0),5),"")</f>
        <v/>
      </c>
      <c r="J34" s="1" t="str">
        <f t="shared" si="0"/>
        <v/>
      </c>
      <c r="K34" t="str">
        <f>IFERROR(INDEX('Enter Draw'!$G$3:$I$252,MATCH(SMALL('Enter Draw'!$M$3:$M$252,I34),'Enter Draw'!$M$3:$M$252,0),2),"")</f>
        <v/>
      </c>
      <c r="L34" t="str">
        <f>IFERROR(INDEX('Enter Draw'!$G$3:$I$252,MATCH(SMALL('Enter Draw'!$M$3:$M$252,I34),'Enter Draw'!$M$3:$M$252,0),3),"")</f>
        <v/>
      </c>
      <c r="N34" s="1" t="str">
        <f>IF(O34="","",IF(INDEX('Enter Draw'!$B$3:$I$252,MATCH(SMALL('Enter Draw'!$N$3:$N$252,D34),'Enter Draw'!$N$3:$N$252,0),1)="oco","oco",D34))</f>
        <v/>
      </c>
      <c r="O34" t="str">
        <f>IFERROR(INDEX('Enter Draw'!$A$3:$K$252,MATCH(SMALL('Enter Draw'!$N$3:$N$252,Q34),'Enter Draw'!$N$3:$N$252,0),7),"")</f>
        <v/>
      </c>
      <c r="P34" t="str">
        <f>IFERROR(INDEX('Enter Draw'!$A$3:$I$252,MATCH(SMALL('Enter Draw'!$N$3:$N$252,Q34),'Enter Draw'!$N$3:$N$252,0),8),"")</f>
        <v/>
      </c>
      <c r="Q34">
        <v>28</v>
      </c>
      <c r="S34" s="1" t="str">
        <f t="shared" si="2"/>
        <v/>
      </c>
      <c r="T34" t="str">
        <f>IFERROR(INDEX('Enter Draw'!$A$3:$K$252,MATCH(SMALL('Enter Draw'!$O$3:$O$252,V35),'Enter Draw'!$O$3:$O$252,0),6),"")</f>
        <v/>
      </c>
      <c r="U34" t="str">
        <f>IFERROR(INDEX('Enter Draw'!$A$3:$I$252,MATCH(SMALL('Enter Draw'!$O$3:$O$252,V35),'Enter Draw'!$O$3:$O$252,0),7),"")</f>
        <v/>
      </c>
      <c r="V34">
        <v>28</v>
      </c>
      <c r="X34" s="1" t="str">
        <f t="shared" si="3"/>
        <v/>
      </c>
      <c r="Y34" t="str">
        <f>IFERROR(INDEX('Enter Draw'!$A$3:$K$252,MATCH(SMALL('Enter Draw'!$P$3:$P$252,Q34),'Enter Draw'!$P$3:$P$252,0),7),"")</f>
        <v/>
      </c>
      <c r="Z34" t="str">
        <f>IFERROR(INDEX('Enter Draw'!$A$3:$I$252,MATCH(SMALL('Enter Draw'!$P$3:$P$252,Q34),'Enter Draw'!$P$3:$P$252,0),8),"")</f>
        <v/>
      </c>
      <c r="AC34" s="1" t="str">
        <f t="shared" si="1"/>
        <v/>
      </c>
      <c r="AD34" t="str">
        <f>IFERROR(INDEX('Enter Draw'!$A$3:$K$252,MATCH(SMALL('Enter Draw'!$Q$3:$Q$252,V34),'Enter Draw'!$Q$3:$Q$252,0),8),"")</f>
        <v/>
      </c>
      <c r="AE34" t="str">
        <f>IFERROR(INDEX('Enter Draw'!$A$3:$I$252,MATCH(SMALL('Enter Draw'!$Q$3:$Q$252,V34),'Enter Draw'!$Q$3:$Q$252,0),9),"")</f>
        <v/>
      </c>
    </row>
    <row r="35" spans="1:31">
      <c r="A35" s="1">
        <f>IF(B35="","",IF(INDEX('Enter Draw'!$C$3:$I$252,MATCH(SMALL('Enter Draw'!$K$3:$K$252,D35),'Enter Draw'!$K$3:$K$252,0),1)="yco","yco",D35))</f>
        <v>29</v>
      </c>
      <c r="B35" t="str">
        <f>IFERROR(INDEX('Enter Draw'!$C$3:$K$252,MATCH(SMALL('Enter Draw'!$K$3:$K$252,D35),'Enter Draw'!$K$3:$K$252,0),6),"")</f>
        <v>Trinity Chapman</v>
      </c>
      <c r="C35" t="str">
        <f>IFERROR(INDEX('Enter Draw'!$C$3:$I$252,MATCH(SMALL('Enter Draw'!$K$3:$K$252,D35),'Enter Draw'!$K$3:$K$252,0),7),"")</f>
        <v>Gabby</v>
      </c>
      <c r="D35">
        <v>29</v>
      </c>
      <c r="F35" s="1" t="str">
        <f>IF(G35="","",IF(INDEX('Enter Draw'!$E$3:$I$252,MATCH(SMALL('Enter Draw'!$L$3:$L$252,D35),'Enter Draw'!$L$3:$L$252,0),1)="co","co",IF(INDEX('Enter Draw'!$E$3:$I$252,MATCH(SMALL('Enter Draw'!$L$3:$L$252,D35),'Enter Draw'!$L$3:$L$252,0),1)="yco","yco",D35)))</f>
        <v/>
      </c>
      <c r="G35" t="str">
        <f>IFERROR(INDEX('Enter Draw'!$E$3:$I$252,MATCH(SMALL('Enter Draw'!$L$3:$L$252,D35),'Enter Draw'!$L$3:$L$252,0),4),"")</f>
        <v/>
      </c>
      <c r="H35" t="str">
        <f>IFERROR(INDEX('Enter Draw'!$E$3:$I$252,MATCH(SMALL('Enter Draw'!$L$3:$L$252,D35),'Enter Draw'!$L$3:$L$252,0),5),"")</f>
        <v/>
      </c>
      <c r="I35">
        <v>31</v>
      </c>
      <c r="J35" s="1" t="str">
        <f t="shared" si="0"/>
        <v/>
      </c>
      <c r="K35" t="str">
        <f>IFERROR(INDEX('Enter Draw'!$G$3:$I$252,MATCH(SMALL('Enter Draw'!$M$3:$M$252,I35),'Enter Draw'!$M$3:$M$252,0),2),"")</f>
        <v/>
      </c>
      <c r="L35" t="str">
        <f>IFERROR(INDEX('Enter Draw'!$G$3:$I$252,MATCH(SMALL('Enter Draw'!$M$3:$M$252,I35),'Enter Draw'!$M$3:$M$252,0),3),"")</f>
        <v/>
      </c>
      <c r="N35" s="1" t="str">
        <f>IF(O35="","",IF(INDEX('Enter Draw'!$B$3:$I$252,MATCH(SMALL('Enter Draw'!$N$3:$N$252,D35),'Enter Draw'!$N$3:$N$252,0),1)="oco","oco",D35))</f>
        <v/>
      </c>
      <c r="O35" t="str">
        <f>IFERROR(INDEX('Enter Draw'!$A$3:$K$252,MATCH(SMALL('Enter Draw'!$N$3:$N$252,Q35),'Enter Draw'!$N$3:$N$252,0),7),"")</f>
        <v/>
      </c>
      <c r="P35" t="str">
        <f>IFERROR(INDEX('Enter Draw'!$A$3:$I$252,MATCH(SMALL('Enter Draw'!$N$3:$N$252,Q35),'Enter Draw'!$N$3:$N$252,0),8),"")</f>
        <v/>
      </c>
      <c r="Q35">
        <v>29</v>
      </c>
      <c r="S35" s="1" t="str">
        <f t="shared" si="2"/>
        <v/>
      </c>
      <c r="T35" t="str">
        <f>IFERROR(INDEX('Enter Draw'!$A$3:$K$252,MATCH(SMALL('Enter Draw'!$O$3:$O$252,V36),'Enter Draw'!$O$3:$O$252,0),6),"")</f>
        <v/>
      </c>
      <c r="U35" t="str">
        <f>IFERROR(INDEX('Enter Draw'!$A$3:$I$252,MATCH(SMALL('Enter Draw'!$O$3:$O$252,V36),'Enter Draw'!$O$3:$O$252,0),7),"")</f>
        <v/>
      </c>
      <c r="V35">
        <v>29</v>
      </c>
      <c r="X35" s="1" t="str">
        <f t="shared" si="3"/>
        <v/>
      </c>
      <c r="Y35" t="str">
        <f>IFERROR(INDEX('Enter Draw'!$A$3:$K$252,MATCH(SMALL('Enter Draw'!$P$3:$P$252,Q35),'Enter Draw'!$P$3:$P$252,0),7),"")</f>
        <v/>
      </c>
      <c r="Z35" t="str">
        <f>IFERROR(INDEX('Enter Draw'!$A$3:$I$252,MATCH(SMALL('Enter Draw'!$P$3:$P$252,Q35),'Enter Draw'!$P$3:$P$252,0),8),"")</f>
        <v/>
      </c>
      <c r="AC35" s="1" t="str">
        <f t="shared" si="1"/>
        <v/>
      </c>
      <c r="AD35" t="str">
        <f>IFERROR(INDEX('Enter Draw'!$A$3:$K$252,MATCH(SMALL('Enter Draw'!$Q$3:$Q$252,V35),'Enter Draw'!$Q$3:$Q$252,0),8),"")</f>
        <v/>
      </c>
      <c r="AE35" t="str">
        <f>IFERROR(INDEX('Enter Draw'!$A$3:$I$252,MATCH(SMALL('Enter Draw'!$Q$3:$Q$252,V35),'Enter Draw'!$Q$3:$Q$252,0),9),"")</f>
        <v/>
      </c>
    </row>
    <row r="36" spans="1:31">
      <c r="A36" s="1">
        <f>IF(B36="","",IF(INDEX('Enter Draw'!$C$3:$I$252,MATCH(SMALL('Enter Draw'!$K$3:$K$252,D36),'Enter Draw'!$K$3:$K$252,0),1)="yco","yco",D36))</f>
        <v>30</v>
      </c>
      <c r="B36" t="str">
        <f>IFERROR(INDEX('Enter Draw'!$C$3:$K$252,MATCH(SMALL('Enter Draw'!$K$3:$K$252,D36),'Enter Draw'!$K$3:$K$252,0),6),"")</f>
        <v>Hailey Reisch</v>
      </c>
      <c r="C36" t="str">
        <f>IFERROR(INDEX('Enter Draw'!$C$3:$I$252,MATCH(SMALL('Enter Draw'!$K$3:$K$252,D36),'Enter Draw'!$K$3:$K$252,0),7),"")</f>
        <v>MS Hollywood</v>
      </c>
      <c r="D36">
        <v>30</v>
      </c>
      <c r="F36" s="1" t="str">
        <f>IF(G36="","",IF(INDEX('Enter Draw'!$E$3:$I$252,MATCH(SMALL('Enter Draw'!$L$3:$L$252,D36),'Enter Draw'!$L$3:$L$252,0),1)="co","co",IF(INDEX('Enter Draw'!$E$3:$I$252,MATCH(SMALL('Enter Draw'!$L$3:$L$252,D36),'Enter Draw'!$L$3:$L$252,0),1)="yco","yco",D36)))</f>
        <v/>
      </c>
      <c r="G36" t="str">
        <f>IFERROR(INDEX('Enter Draw'!$E$3:$I$252,MATCH(SMALL('Enter Draw'!$L$3:$L$252,D36),'Enter Draw'!$L$3:$L$252,0),4),"")</f>
        <v/>
      </c>
      <c r="H36" t="str">
        <f>IFERROR(INDEX('Enter Draw'!$E$3:$I$252,MATCH(SMALL('Enter Draw'!$L$3:$L$252,D36),'Enter Draw'!$L$3:$L$252,0),5),"")</f>
        <v/>
      </c>
      <c r="I36">
        <v>32</v>
      </c>
      <c r="J36" s="1" t="str">
        <f t="shared" si="0"/>
        <v/>
      </c>
      <c r="K36" t="str">
        <f>IFERROR(INDEX('Enter Draw'!$G$3:$I$252,MATCH(SMALL('Enter Draw'!$M$3:$M$252,I36),'Enter Draw'!$M$3:$M$252,0),2),"")</f>
        <v/>
      </c>
      <c r="L36" t="str">
        <f>IFERROR(INDEX('Enter Draw'!$G$3:$I$252,MATCH(SMALL('Enter Draw'!$M$3:$M$252,I36),'Enter Draw'!$M$3:$M$252,0),3),"")</f>
        <v/>
      </c>
      <c r="N36" s="1" t="str">
        <f>IF(O36="","",IF(INDEX('Enter Draw'!$B$3:$I$252,MATCH(SMALL('Enter Draw'!$N$3:$N$252,D36),'Enter Draw'!$N$3:$N$252,0),1)="oco","oco",D36))</f>
        <v/>
      </c>
      <c r="O36" t="str">
        <f>IFERROR(INDEX('Enter Draw'!$A$3:$K$252,MATCH(SMALL('Enter Draw'!$N$3:$N$252,Q36),'Enter Draw'!$N$3:$N$252,0),7),"")</f>
        <v/>
      </c>
      <c r="P36" t="str">
        <f>IFERROR(INDEX('Enter Draw'!$A$3:$I$252,MATCH(SMALL('Enter Draw'!$N$3:$N$252,Q36),'Enter Draw'!$N$3:$N$252,0),8),"")</f>
        <v/>
      </c>
      <c r="Q36">
        <v>30</v>
      </c>
      <c r="S36" s="1" t="str">
        <f t="shared" si="2"/>
        <v/>
      </c>
      <c r="T36" t="str">
        <f>IFERROR(INDEX('Enter Draw'!$A$3:$K$252,MATCH(SMALL('Enter Draw'!$O$3:$O$252,V37),'Enter Draw'!$O$3:$O$252,0),6),"")</f>
        <v/>
      </c>
      <c r="U36" t="str">
        <f>IFERROR(INDEX('Enter Draw'!$A$3:$I$252,MATCH(SMALL('Enter Draw'!$O$3:$O$252,V37),'Enter Draw'!$O$3:$O$252,0),7),"")</f>
        <v/>
      </c>
      <c r="V36">
        <v>30</v>
      </c>
      <c r="X36" s="1" t="str">
        <f t="shared" si="3"/>
        <v/>
      </c>
      <c r="Y36" t="str">
        <f>IFERROR(INDEX('Enter Draw'!$A$3:$K$252,MATCH(SMALL('Enter Draw'!$P$3:$P$252,Q36),'Enter Draw'!$P$3:$P$252,0),7),"")</f>
        <v/>
      </c>
      <c r="Z36" t="str">
        <f>IFERROR(INDEX('Enter Draw'!$A$3:$I$252,MATCH(SMALL('Enter Draw'!$P$3:$P$252,Q36),'Enter Draw'!$P$3:$P$252,0),8),"")</f>
        <v/>
      </c>
      <c r="AC36" s="1" t="str">
        <f t="shared" si="1"/>
        <v/>
      </c>
      <c r="AD36" t="str">
        <f>IFERROR(INDEX('Enter Draw'!$A$3:$K$252,MATCH(SMALL('Enter Draw'!$Q$3:$Q$252,V36),'Enter Draw'!$Q$3:$Q$252,0),8),"")</f>
        <v/>
      </c>
      <c r="AE36" t="str">
        <f>IFERROR(INDEX('Enter Draw'!$A$3:$I$252,MATCH(SMALL('Enter Draw'!$Q$3:$Q$252,V36),'Enter Draw'!$Q$3:$Q$252,0),9),"")</f>
        <v/>
      </c>
    </row>
    <row r="37" spans="1:31">
      <c r="A37" s="1" t="str">
        <f>IF(B37="","",IF(INDEX('Enter Draw'!$C$3:$I$252,MATCH(SMALL('Enter Draw'!$K$3:$K$252,D37),'Enter Draw'!$K$3:$K$252,0),1)="yco","yco",D37))</f>
        <v/>
      </c>
      <c r="B37" t="str">
        <f>IFERROR(INDEX('Enter Draw'!$C$3:$K$252,MATCH(SMALL('Enter Draw'!$K$3:$K$252,D37),'Enter Draw'!$K$3:$K$252,0),6),"")</f>
        <v/>
      </c>
      <c r="C37" t="str">
        <f>IFERROR(INDEX('Enter Draw'!$C$3:$I$252,MATCH(SMALL('Enter Draw'!$K$3:$K$252,D37),'Enter Draw'!$K$3:$K$252,0),7),"")</f>
        <v/>
      </c>
      <c r="F37" s="1" t="str">
        <f>IF(G37="","",IF(INDEX('Enter Draw'!$E$3:$I$252,MATCH(SMALL('Enter Draw'!$L$3:$L$252,D37),'Enter Draw'!$L$3:$L$252,0),1)="co","co",IF(INDEX('Enter Draw'!$E$3:$I$252,MATCH(SMALL('Enter Draw'!$L$3:$L$252,D37),'Enter Draw'!$L$3:$L$252,0),1)="yco","yco",D37)))</f>
        <v/>
      </c>
      <c r="G37" t="str">
        <f>IFERROR(INDEX('Enter Draw'!$E$3:$I$252,MATCH(SMALL('Enter Draw'!$L$3:$L$252,D37),'Enter Draw'!$L$3:$L$252,0),4),"")</f>
        <v/>
      </c>
      <c r="H37" t="str">
        <f>IFERROR(INDEX('Enter Draw'!$E$3:$I$252,MATCH(SMALL('Enter Draw'!$L$3:$L$252,D37),'Enter Draw'!$L$3:$L$252,0),5),"")</f>
        <v/>
      </c>
      <c r="I37">
        <v>33</v>
      </c>
      <c r="J37" s="1" t="str">
        <f t="shared" si="0"/>
        <v/>
      </c>
      <c r="K37" t="str">
        <f>IFERROR(INDEX('Enter Draw'!$G$3:$I$252,MATCH(SMALL('Enter Draw'!$M$3:$M$252,I37),'Enter Draw'!$M$3:$M$252,0),2),"")</f>
        <v/>
      </c>
      <c r="L37" t="str">
        <f>IFERROR(INDEX('Enter Draw'!$G$3:$I$252,MATCH(SMALL('Enter Draw'!$M$3:$M$252,I37),'Enter Draw'!$M$3:$M$252,0),3),"")</f>
        <v/>
      </c>
      <c r="N37" s="1" t="str">
        <f>IF(O37="","",IF(INDEX('Enter Draw'!$B$3:$I$252,MATCH(SMALL('Enter Draw'!$N$3:$N$252,D37),'Enter Draw'!$N$3:$N$252,0),1)="oco","oco",D37))</f>
        <v/>
      </c>
      <c r="O37" t="str">
        <f>IFERROR(INDEX('Enter Draw'!$A$3:$K$252,MATCH(SMALL('Enter Draw'!$N$3:$N$252,Q37),'Enter Draw'!$N$3:$N$252,0),7),"")</f>
        <v/>
      </c>
      <c r="P37" t="str">
        <f>IFERROR(INDEX('Enter Draw'!$A$3:$I$252,MATCH(SMALL('Enter Draw'!$N$3:$N$252,Q37),'Enter Draw'!$N$3:$N$252,0),8),"")</f>
        <v/>
      </c>
      <c r="S37" s="1" t="str">
        <f t="shared" si="2"/>
        <v/>
      </c>
      <c r="T37" t="str">
        <f>IFERROR(INDEX('Enter Draw'!$A$3:$K$252,MATCH(SMALL('Enter Draw'!$O$3:$O$252,V38),'Enter Draw'!$O$3:$O$252,0),6),"")</f>
        <v/>
      </c>
      <c r="U37" t="str">
        <f>IFERROR(INDEX('Enter Draw'!$A$3:$I$252,MATCH(SMALL('Enter Draw'!$O$3:$O$252,V38),'Enter Draw'!$O$3:$O$252,0),7),"")</f>
        <v/>
      </c>
      <c r="X37" s="1" t="str">
        <f t="shared" si="3"/>
        <v/>
      </c>
      <c r="Y37" t="str">
        <f>IFERROR(INDEX('Enter Draw'!$A$3:$K$252,MATCH(SMALL('Enter Draw'!$P$3:$P$252,Q37),'Enter Draw'!$P$3:$P$252,0),7),"")</f>
        <v/>
      </c>
      <c r="Z37" t="str">
        <f>IFERROR(INDEX('Enter Draw'!$A$3:$I$252,MATCH(SMALL('Enter Draw'!$P$3:$P$252,Q37),'Enter Draw'!$P$3:$P$252,0),8),"")</f>
        <v/>
      </c>
      <c r="AC37" s="1" t="str">
        <f t="shared" si="1"/>
        <v/>
      </c>
      <c r="AD37" t="str">
        <f>IFERROR(INDEX('Enter Draw'!$A$3:$K$252,MATCH(SMALL('Enter Draw'!$Q$3:$Q$252,V37),'Enter Draw'!$Q$3:$Q$252,0),8),"")</f>
        <v/>
      </c>
      <c r="AE37" t="str">
        <f>IFERROR(INDEX('Enter Draw'!$A$3:$I$252,MATCH(SMALL('Enter Draw'!$Q$3:$Q$252,V37),'Enter Draw'!$Q$3:$Q$252,0),9),"")</f>
        <v/>
      </c>
    </row>
    <row r="38" spans="1:31">
      <c r="A38" s="1">
        <f>IF(B38="","",IF(INDEX('Enter Draw'!$C$3:$I$252,MATCH(SMALL('Enter Draw'!$K$3:$K$252,D38),'Enter Draw'!$K$3:$K$252,0),1)="yco","yco",D38))</f>
        <v>31</v>
      </c>
      <c r="B38" t="str">
        <f>IFERROR(INDEX('Enter Draw'!$C$3:$K$252,MATCH(SMALL('Enter Draw'!$K$3:$K$252,D38),'Enter Draw'!$K$3:$K$252,0),6),"")</f>
        <v>Kamber Warne</v>
      </c>
      <c r="C38" t="str">
        <f>IFERROR(INDEX('Enter Draw'!$C$3:$I$252,MATCH(SMALL('Enter Draw'!$K$3:$K$252,D38),'Enter Draw'!$K$3:$K$252,0),7),"")</f>
        <v>Scooters Maydays (Bird)</v>
      </c>
      <c r="D38">
        <v>31</v>
      </c>
      <c r="F38" s="1" t="str">
        <f>IF(G38="","",IF(INDEX('Enter Draw'!$E$3:$I$252,MATCH(SMALL('Enter Draw'!$L$3:$L$252,D38),'Enter Draw'!$L$3:$L$252,0),1)="co","co",IF(INDEX('Enter Draw'!$E$3:$I$252,MATCH(SMALL('Enter Draw'!$L$3:$L$252,D38),'Enter Draw'!$L$3:$L$252,0),1)="yco","yco",D38)))</f>
        <v/>
      </c>
      <c r="G38" t="str">
        <f>IFERROR(INDEX('Enter Draw'!$E$3:$I$252,MATCH(SMALL('Enter Draw'!$L$3:$L$252,D38),'Enter Draw'!$L$3:$L$252,0),4),"")</f>
        <v/>
      </c>
      <c r="H38" t="str">
        <f>IFERROR(INDEX('Enter Draw'!$E$3:$I$252,MATCH(SMALL('Enter Draw'!$L$3:$L$252,D38),'Enter Draw'!$L$3:$L$252,0),5),"")</f>
        <v/>
      </c>
      <c r="I38">
        <v>34</v>
      </c>
      <c r="J38" s="1" t="str">
        <f t="shared" si="0"/>
        <v/>
      </c>
      <c r="K38" t="str">
        <f>IFERROR(INDEX('Enter Draw'!$G$3:$I$252,MATCH(SMALL('Enter Draw'!$M$3:$M$252,I38),'Enter Draw'!$M$3:$M$252,0),2),"")</f>
        <v/>
      </c>
      <c r="L38" t="str">
        <f>IFERROR(INDEX('Enter Draw'!$G$3:$I$252,MATCH(SMALL('Enter Draw'!$M$3:$M$252,I38),'Enter Draw'!$M$3:$M$252,0),3),"")</f>
        <v/>
      </c>
      <c r="N38" s="1" t="str">
        <f>IF(O38="","",IF(INDEX('Enter Draw'!$B$3:$I$252,MATCH(SMALL('Enter Draw'!$N$3:$N$252,D38),'Enter Draw'!$N$3:$N$252,0),1)="oco","oco",D38))</f>
        <v/>
      </c>
      <c r="O38" t="str">
        <f>IFERROR(INDEX('Enter Draw'!$A$3:$K$252,MATCH(SMALL('Enter Draw'!$N$3:$N$252,Q38),'Enter Draw'!$N$3:$N$252,0),7),"")</f>
        <v/>
      </c>
      <c r="P38" t="str">
        <f>IFERROR(INDEX('Enter Draw'!$A$3:$I$252,MATCH(SMALL('Enter Draw'!$N$3:$N$252,Q38),'Enter Draw'!$N$3:$N$252,0),8),"")</f>
        <v/>
      </c>
      <c r="Q38">
        <v>31</v>
      </c>
      <c r="S38" s="1" t="str">
        <f t="shared" si="2"/>
        <v/>
      </c>
      <c r="T38" t="str">
        <f>IFERROR(INDEX('Enter Draw'!$A$3:$K$252,MATCH(SMALL('Enter Draw'!$O$3:$O$252,V39),'Enter Draw'!$O$3:$O$252,0),6),"")</f>
        <v/>
      </c>
      <c r="U38" t="str">
        <f>IFERROR(INDEX('Enter Draw'!$A$3:$I$252,MATCH(SMALL('Enter Draw'!$O$3:$O$252,V39),'Enter Draw'!$O$3:$O$252,0),7),"")</f>
        <v/>
      </c>
      <c r="V38">
        <v>31</v>
      </c>
      <c r="X38" s="1" t="str">
        <f t="shared" si="3"/>
        <v/>
      </c>
      <c r="Y38" t="str">
        <f>IFERROR(INDEX('Enter Draw'!$A$3:$K$252,MATCH(SMALL('Enter Draw'!$P$3:$P$252,Q38),'Enter Draw'!$P$3:$P$252,0),7),"")</f>
        <v/>
      </c>
      <c r="Z38" t="str">
        <f>IFERROR(INDEX('Enter Draw'!$A$3:$I$252,MATCH(SMALL('Enter Draw'!$P$3:$P$252,Q38),'Enter Draw'!$P$3:$P$252,0),8),"")</f>
        <v/>
      </c>
      <c r="AC38" s="1" t="str">
        <f t="shared" si="1"/>
        <v/>
      </c>
      <c r="AD38" t="str">
        <f>IFERROR(INDEX('Enter Draw'!$A$3:$K$252,MATCH(SMALL('Enter Draw'!$Q$3:$Q$252,V38),'Enter Draw'!$Q$3:$Q$252,0),8),"")</f>
        <v/>
      </c>
      <c r="AE38" t="str">
        <f>IFERROR(INDEX('Enter Draw'!$A$3:$I$252,MATCH(SMALL('Enter Draw'!$Q$3:$Q$252,V38),'Enter Draw'!$Q$3:$Q$252,0),9),"")</f>
        <v/>
      </c>
    </row>
    <row r="39" spans="1:31">
      <c r="A39" s="1">
        <f>IF(B39="","",IF(INDEX('Enter Draw'!$C$3:$I$252,MATCH(SMALL('Enter Draw'!$K$3:$K$252,D39),'Enter Draw'!$K$3:$K$252,0),1)="yco","yco",D39))</f>
        <v>32</v>
      </c>
      <c r="B39" t="str">
        <f>IFERROR(INDEX('Enter Draw'!$C$3:$K$252,MATCH(SMALL('Enter Draw'!$K$3:$K$252,D39),'Enter Draw'!$K$3:$K$252,0),6),"")</f>
        <v>Sandy Highland</v>
      </c>
      <c r="C39" t="str">
        <f>IFERROR(INDEX('Enter Draw'!$C$3:$I$252,MATCH(SMALL('Enter Draw'!$K$3:$K$252,D39),'Enter Draw'!$K$3:$K$252,0),7),"")</f>
        <v>Nitros Fashion Frenzy</v>
      </c>
      <c r="D39">
        <v>32</v>
      </c>
      <c r="F39" s="1" t="str">
        <f>IF(G39="","",IF(INDEX('Enter Draw'!$E$3:$I$252,MATCH(SMALL('Enter Draw'!$L$3:$L$252,D39),'Enter Draw'!$L$3:$L$252,0),1)="co","co",IF(INDEX('Enter Draw'!$E$3:$I$252,MATCH(SMALL('Enter Draw'!$L$3:$L$252,D39),'Enter Draw'!$L$3:$L$252,0),1)="yco","yco",D39)))</f>
        <v/>
      </c>
      <c r="G39" t="str">
        <f>IFERROR(INDEX('Enter Draw'!$E$3:$I$252,MATCH(SMALL('Enter Draw'!$L$3:$L$252,D39),'Enter Draw'!$L$3:$L$252,0),4),"")</f>
        <v/>
      </c>
      <c r="H39" t="str">
        <f>IFERROR(INDEX('Enter Draw'!$E$3:$I$252,MATCH(SMALL('Enter Draw'!$L$3:$L$252,D39),'Enter Draw'!$L$3:$L$252,0),5),"")</f>
        <v/>
      </c>
      <c r="I39">
        <v>35</v>
      </c>
      <c r="J39" s="1" t="str">
        <f t="shared" si="0"/>
        <v/>
      </c>
      <c r="K39" t="str">
        <f>IFERROR(INDEX('Enter Draw'!$G$3:$I$252,MATCH(SMALL('Enter Draw'!$M$3:$M$252,I39),'Enter Draw'!$M$3:$M$252,0),2),"")</f>
        <v/>
      </c>
      <c r="L39" t="str">
        <f>IFERROR(INDEX('Enter Draw'!$G$3:$I$252,MATCH(SMALL('Enter Draw'!$M$3:$M$252,I39),'Enter Draw'!$M$3:$M$252,0),3),"")</f>
        <v/>
      </c>
      <c r="N39" s="1" t="str">
        <f>IF(O39="","",IF(INDEX('Enter Draw'!$B$3:$I$252,MATCH(SMALL('Enter Draw'!$N$3:$N$252,D39),'Enter Draw'!$N$3:$N$252,0),1)="oco","oco",D39))</f>
        <v/>
      </c>
      <c r="O39" t="str">
        <f>IFERROR(INDEX('Enter Draw'!$A$3:$K$252,MATCH(SMALL('Enter Draw'!$N$3:$N$252,Q39),'Enter Draw'!$N$3:$N$252,0),7),"")</f>
        <v/>
      </c>
      <c r="P39" t="str">
        <f>IFERROR(INDEX('Enter Draw'!$A$3:$I$252,MATCH(SMALL('Enter Draw'!$N$3:$N$252,Q39),'Enter Draw'!$N$3:$N$252,0),8),"")</f>
        <v/>
      </c>
      <c r="Q39">
        <v>32</v>
      </c>
      <c r="S39" s="1" t="str">
        <f t="shared" si="2"/>
        <v/>
      </c>
      <c r="T39" t="str">
        <f>IFERROR(INDEX('Enter Draw'!$A$3:$K$252,MATCH(SMALL('Enter Draw'!$O$3:$O$252,V40),'Enter Draw'!$O$3:$O$252,0),6),"")</f>
        <v/>
      </c>
      <c r="U39" t="str">
        <f>IFERROR(INDEX('Enter Draw'!$A$3:$I$252,MATCH(SMALL('Enter Draw'!$O$3:$O$252,V40),'Enter Draw'!$O$3:$O$252,0),7),"")</f>
        <v/>
      </c>
      <c r="V39">
        <v>32</v>
      </c>
      <c r="X39" s="1" t="str">
        <f t="shared" si="3"/>
        <v/>
      </c>
      <c r="Y39" t="str">
        <f>IFERROR(INDEX('Enter Draw'!$A$3:$K$252,MATCH(SMALL('Enter Draw'!$P$3:$P$252,Q39),'Enter Draw'!$P$3:$P$252,0),7),"")</f>
        <v/>
      </c>
      <c r="Z39" t="str">
        <f>IFERROR(INDEX('Enter Draw'!$A$3:$I$252,MATCH(SMALL('Enter Draw'!$P$3:$P$252,Q39),'Enter Draw'!$P$3:$P$252,0),8),"")</f>
        <v/>
      </c>
      <c r="AC39" s="1" t="str">
        <f t="shared" si="1"/>
        <v/>
      </c>
      <c r="AD39" t="str">
        <f>IFERROR(INDEX('Enter Draw'!$A$3:$K$252,MATCH(SMALL('Enter Draw'!$Q$3:$Q$252,V39),'Enter Draw'!$Q$3:$Q$252,0),8),"")</f>
        <v/>
      </c>
      <c r="AE39" t="str">
        <f>IFERROR(INDEX('Enter Draw'!$A$3:$I$252,MATCH(SMALL('Enter Draw'!$Q$3:$Q$252,V39),'Enter Draw'!$Q$3:$Q$252,0),9),"")</f>
        <v/>
      </c>
    </row>
    <row r="40" spans="1:31">
      <c r="A40" s="1">
        <f>IF(B40="","",IF(INDEX('Enter Draw'!$C$3:$I$252,MATCH(SMALL('Enter Draw'!$K$3:$K$252,D40),'Enter Draw'!$K$3:$K$252,0),1)="yco","yco",D40))</f>
        <v>33</v>
      </c>
      <c r="B40" t="str">
        <f>IFERROR(INDEX('Enter Draw'!$C$3:$K$252,MATCH(SMALL('Enter Draw'!$K$3:$K$252,D40),'Enter Draw'!$K$3:$K$252,0),6),"")</f>
        <v>Lacey Wagner</v>
      </c>
      <c r="C40" t="str">
        <f>IFERROR(INDEX('Enter Draw'!$C$3:$I$252,MATCH(SMALL('Enter Draw'!$K$3:$K$252,D40),'Enter Draw'!$K$3:$K$252,0),7),"")</f>
        <v xml:space="preserve">Lola   </v>
      </c>
      <c r="D40">
        <v>33</v>
      </c>
      <c r="F40" s="1" t="str">
        <f>IF(G40="","",IF(INDEX('Enter Draw'!$E$3:$I$252,MATCH(SMALL('Enter Draw'!$L$3:$L$252,D40),'Enter Draw'!$L$3:$L$252,0),1)="co","co",IF(INDEX('Enter Draw'!$E$3:$I$252,MATCH(SMALL('Enter Draw'!$L$3:$L$252,D40),'Enter Draw'!$L$3:$L$252,0),1)="yco","yco",D40)))</f>
        <v/>
      </c>
      <c r="G40" t="str">
        <f>IFERROR(INDEX('Enter Draw'!$E$3:$I$252,MATCH(SMALL('Enter Draw'!$L$3:$L$252,D40),'Enter Draw'!$L$3:$L$252,0),4),"")</f>
        <v/>
      </c>
      <c r="H40" t="str">
        <f>IFERROR(INDEX('Enter Draw'!$E$3:$I$252,MATCH(SMALL('Enter Draw'!$L$3:$L$252,D40),'Enter Draw'!$L$3:$L$252,0),5),"")</f>
        <v/>
      </c>
      <c r="I40">
        <v>36</v>
      </c>
      <c r="J40" s="1" t="str">
        <f t="shared" si="0"/>
        <v/>
      </c>
      <c r="K40" t="str">
        <f>IFERROR(INDEX('Enter Draw'!$G$3:$I$252,MATCH(SMALL('Enter Draw'!$M$3:$M$252,I40),'Enter Draw'!$M$3:$M$252,0),2),"")</f>
        <v/>
      </c>
      <c r="L40" t="str">
        <f>IFERROR(INDEX('Enter Draw'!$G$3:$I$252,MATCH(SMALL('Enter Draw'!$M$3:$M$252,I40),'Enter Draw'!$M$3:$M$252,0),3),"")</f>
        <v/>
      </c>
      <c r="N40" s="1" t="str">
        <f>IF(O40="","",IF(INDEX('Enter Draw'!$B$3:$I$252,MATCH(SMALL('Enter Draw'!$N$3:$N$252,D40),'Enter Draw'!$N$3:$N$252,0),1)="oco","oco",D40))</f>
        <v/>
      </c>
      <c r="O40" t="str">
        <f>IFERROR(INDEX('Enter Draw'!$A$3:$K$252,MATCH(SMALL('Enter Draw'!$N$3:$N$252,Q40),'Enter Draw'!$N$3:$N$252,0),7),"")</f>
        <v/>
      </c>
      <c r="P40" t="str">
        <f>IFERROR(INDEX('Enter Draw'!$A$3:$I$252,MATCH(SMALL('Enter Draw'!$N$3:$N$252,Q40),'Enter Draw'!$N$3:$N$252,0),8),"")</f>
        <v/>
      </c>
      <c r="Q40">
        <v>33</v>
      </c>
      <c r="S40" s="1" t="str">
        <f t="shared" si="2"/>
        <v/>
      </c>
      <c r="T40" t="str">
        <f>IFERROR(INDEX('Enter Draw'!$A$3:$K$252,MATCH(SMALL('Enter Draw'!$O$3:$O$252,V41),'Enter Draw'!$O$3:$O$252,0),6),"")</f>
        <v/>
      </c>
      <c r="U40" t="str">
        <f>IFERROR(INDEX('Enter Draw'!$A$3:$I$252,MATCH(SMALL('Enter Draw'!$O$3:$O$252,V41),'Enter Draw'!$O$3:$O$252,0),7),"")</f>
        <v/>
      </c>
      <c r="V40">
        <v>33</v>
      </c>
      <c r="X40" s="1" t="str">
        <f t="shared" si="3"/>
        <v/>
      </c>
      <c r="Y40" t="str">
        <f>IFERROR(INDEX('Enter Draw'!$A$3:$K$252,MATCH(SMALL('Enter Draw'!$P$3:$P$252,Q40),'Enter Draw'!$P$3:$P$252,0),7),"")</f>
        <v/>
      </c>
      <c r="Z40" t="str">
        <f>IFERROR(INDEX('Enter Draw'!$A$3:$I$252,MATCH(SMALL('Enter Draw'!$P$3:$P$252,Q40),'Enter Draw'!$P$3:$P$252,0),8),"")</f>
        <v/>
      </c>
      <c r="AC40" s="1" t="str">
        <f t="shared" si="1"/>
        <v/>
      </c>
      <c r="AD40" t="str">
        <f>IFERROR(INDEX('Enter Draw'!$A$3:$K$252,MATCH(SMALL('Enter Draw'!$Q$3:$Q$252,V40),'Enter Draw'!$Q$3:$Q$252,0),8),"")</f>
        <v/>
      </c>
      <c r="AE40" t="str">
        <f>IFERROR(INDEX('Enter Draw'!$A$3:$I$252,MATCH(SMALL('Enter Draw'!$Q$3:$Q$252,V40),'Enter Draw'!$Q$3:$Q$252,0),9),"")</f>
        <v/>
      </c>
    </row>
    <row r="41" spans="1:31">
      <c r="A41" s="1">
        <f>IF(B41="","",IF(INDEX('Enter Draw'!$C$3:$I$252,MATCH(SMALL('Enter Draw'!$K$3:$K$252,D41),'Enter Draw'!$K$3:$K$252,0),1)="yco","yco",D41))</f>
        <v>34</v>
      </c>
      <c r="B41" t="str">
        <f>IFERROR(INDEX('Enter Draw'!$C$3:$K$252,MATCH(SMALL('Enter Draw'!$K$3:$K$252,D41),'Enter Draw'!$K$3:$K$252,0),6),"")</f>
        <v>Marda Olson</v>
      </c>
      <c r="C41" t="str">
        <f>IFERROR(INDEX('Enter Draw'!$C$3:$I$252,MATCH(SMALL('Enter Draw'!$K$3:$K$252,D41),'Enter Draw'!$K$3:$K$252,0),7),"")</f>
        <v>Louis</v>
      </c>
      <c r="D41">
        <v>34</v>
      </c>
      <c r="F41" s="1" t="str">
        <f>IF(G41="","",IF(INDEX('Enter Draw'!$E$3:$I$252,MATCH(SMALL('Enter Draw'!$L$3:$L$252,D41),'Enter Draw'!$L$3:$L$252,0),1)="co","co",IF(INDEX('Enter Draw'!$E$3:$I$252,MATCH(SMALL('Enter Draw'!$L$3:$L$252,D41),'Enter Draw'!$L$3:$L$252,0),1)="yco","yco",D41)))</f>
        <v/>
      </c>
      <c r="G41" t="str">
        <f>IFERROR(INDEX('Enter Draw'!$E$3:$I$252,MATCH(SMALL('Enter Draw'!$L$3:$L$252,D41),'Enter Draw'!$L$3:$L$252,0),4),"")</f>
        <v/>
      </c>
      <c r="H41" t="str">
        <f>IFERROR(INDEX('Enter Draw'!$E$3:$I$252,MATCH(SMALL('Enter Draw'!$L$3:$L$252,D41),'Enter Draw'!$L$3:$L$252,0),5),"")</f>
        <v/>
      </c>
      <c r="I41">
        <v>37</v>
      </c>
      <c r="J41" s="1" t="str">
        <f t="shared" si="0"/>
        <v/>
      </c>
      <c r="K41" t="str">
        <f>IFERROR(INDEX('Enter Draw'!$G$3:$I$252,MATCH(SMALL('Enter Draw'!$M$3:$M$252,I41),'Enter Draw'!$M$3:$M$252,0),2),"")</f>
        <v/>
      </c>
      <c r="L41" t="str">
        <f>IFERROR(INDEX('Enter Draw'!$G$3:$I$252,MATCH(SMALL('Enter Draw'!$M$3:$M$252,I41),'Enter Draw'!$M$3:$M$252,0),3),"")</f>
        <v/>
      </c>
      <c r="N41" s="1" t="str">
        <f>IF(O41="","",IF(INDEX('Enter Draw'!$B$3:$I$252,MATCH(SMALL('Enter Draw'!$N$3:$N$252,D41),'Enter Draw'!$N$3:$N$252,0),1)="oco","oco",D41))</f>
        <v/>
      </c>
      <c r="O41" t="str">
        <f>IFERROR(INDEX('Enter Draw'!$A$3:$K$252,MATCH(SMALL('Enter Draw'!$N$3:$N$252,Q41),'Enter Draw'!$N$3:$N$252,0),7),"")</f>
        <v/>
      </c>
      <c r="P41" t="str">
        <f>IFERROR(INDEX('Enter Draw'!$A$3:$I$252,MATCH(SMALL('Enter Draw'!$N$3:$N$252,Q41),'Enter Draw'!$N$3:$N$252,0),8),"")</f>
        <v/>
      </c>
      <c r="Q41">
        <v>34</v>
      </c>
      <c r="S41" s="1" t="str">
        <f t="shared" si="2"/>
        <v/>
      </c>
      <c r="T41" t="str">
        <f>IFERROR(INDEX('Enter Draw'!$A$3:$K$252,MATCH(SMALL('Enter Draw'!$O$3:$O$252,V42),'Enter Draw'!$O$3:$O$252,0),6),"")</f>
        <v/>
      </c>
      <c r="U41" t="str">
        <f>IFERROR(INDEX('Enter Draw'!$A$3:$I$252,MATCH(SMALL('Enter Draw'!$O$3:$O$252,V42),'Enter Draw'!$O$3:$O$252,0),7),"")</f>
        <v/>
      </c>
      <c r="V41">
        <v>34</v>
      </c>
      <c r="X41" s="1" t="str">
        <f t="shared" si="3"/>
        <v/>
      </c>
      <c r="Y41" t="str">
        <f>IFERROR(INDEX('Enter Draw'!$A$3:$K$252,MATCH(SMALL('Enter Draw'!$P$3:$P$252,Q41),'Enter Draw'!$P$3:$P$252,0),7),"")</f>
        <v/>
      </c>
      <c r="Z41" t="str">
        <f>IFERROR(INDEX('Enter Draw'!$A$3:$I$252,MATCH(SMALL('Enter Draw'!$P$3:$P$252,Q41),'Enter Draw'!$P$3:$P$252,0),8),"")</f>
        <v/>
      </c>
      <c r="AC41" s="1" t="str">
        <f t="shared" si="1"/>
        <v/>
      </c>
      <c r="AD41" t="str">
        <f>IFERROR(INDEX('Enter Draw'!$A$3:$K$252,MATCH(SMALL('Enter Draw'!$Q$3:$Q$252,V41),'Enter Draw'!$Q$3:$Q$252,0),8),"")</f>
        <v/>
      </c>
      <c r="AE41" t="str">
        <f>IFERROR(INDEX('Enter Draw'!$A$3:$I$252,MATCH(SMALL('Enter Draw'!$Q$3:$Q$252,V41),'Enter Draw'!$Q$3:$Q$252,0),9),"")</f>
        <v/>
      </c>
    </row>
    <row r="42" spans="1:31">
      <c r="A42" s="1">
        <f>IF(B42="","",IF(INDEX('Enter Draw'!$C$3:$I$252,MATCH(SMALL('Enter Draw'!$K$3:$K$252,D42),'Enter Draw'!$K$3:$K$252,0),1)="yco","yco",D42))</f>
        <v>35</v>
      </c>
      <c r="B42" t="str">
        <f>IFERROR(INDEX('Enter Draw'!$C$3:$K$252,MATCH(SMALL('Enter Draw'!$K$3:$K$252,D42),'Enter Draw'!$K$3:$K$252,0),6),"")</f>
        <v>Morgan Spykerboer</v>
      </c>
      <c r="C42" t="str">
        <f>IFERROR(INDEX('Enter Draw'!$C$3:$I$252,MATCH(SMALL('Enter Draw'!$K$3:$K$252,D42),'Enter Draw'!$K$3:$K$252,0),7),"")</f>
        <v>Frenchman's Big Bucks</v>
      </c>
      <c r="D42">
        <v>35</v>
      </c>
      <c r="F42" s="1" t="str">
        <f>IF(G42="","",IF(INDEX('Enter Draw'!$E$3:$I$252,MATCH(SMALL('Enter Draw'!$L$3:$L$252,D42),'Enter Draw'!$L$3:$L$252,0),1)="co","co",IF(INDEX('Enter Draw'!$E$3:$I$252,MATCH(SMALL('Enter Draw'!$L$3:$L$252,D42),'Enter Draw'!$L$3:$L$252,0),1)="yco","yco",D42)))</f>
        <v/>
      </c>
      <c r="G42" t="str">
        <f>IFERROR(INDEX('Enter Draw'!$E$3:$I$252,MATCH(SMALL('Enter Draw'!$L$3:$L$252,D42),'Enter Draw'!$L$3:$L$252,0),4),"")</f>
        <v/>
      </c>
      <c r="H42" t="str">
        <f>IFERROR(INDEX('Enter Draw'!$E$3:$I$252,MATCH(SMALL('Enter Draw'!$L$3:$L$252,D42),'Enter Draw'!$L$3:$L$252,0),5),"")</f>
        <v/>
      </c>
      <c r="I42">
        <v>38</v>
      </c>
      <c r="J42" s="1" t="str">
        <f t="shared" si="0"/>
        <v/>
      </c>
      <c r="K42" t="str">
        <f>IFERROR(INDEX('Enter Draw'!$G$3:$I$252,MATCH(SMALL('Enter Draw'!$M$3:$M$252,I42),'Enter Draw'!$M$3:$M$252,0),2),"")</f>
        <v/>
      </c>
      <c r="L42" t="str">
        <f>IFERROR(INDEX('Enter Draw'!$G$3:$I$252,MATCH(SMALL('Enter Draw'!$M$3:$M$252,I42),'Enter Draw'!$M$3:$M$252,0),3),"")</f>
        <v/>
      </c>
      <c r="N42" s="1" t="str">
        <f>IF(O42="","",IF(INDEX('Enter Draw'!$B$3:$I$252,MATCH(SMALL('Enter Draw'!$N$3:$N$252,D42),'Enter Draw'!$N$3:$N$252,0),1)="oco","oco",D42))</f>
        <v/>
      </c>
      <c r="O42" t="str">
        <f>IFERROR(INDEX('Enter Draw'!$A$3:$K$252,MATCH(SMALL('Enter Draw'!$N$3:$N$252,Q42),'Enter Draw'!$N$3:$N$252,0),7),"")</f>
        <v/>
      </c>
      <c r="P42" t="str">
        <f>IFERROR(INDEX('Enter Draw'!$A$3:$I$252,MATCH(SMALL('Enter Draw'!$N$3:$N$252,Q42),'Enter Draw'!$N$3:$N$252,0),8),"")</f>
        <v/>
      </c>
      <c r="Q42">
        <v>35</v>
      </c>
      <c r="S42" s="1" t="str">
        <f t="shared" si="2"/>
        <v/>
      </c>
      <c r="T42" t="str">
        <f>IFERROR(INDEX('Enter Draw'!$A$3:$K$252,MATCH(SMALL('Enter Draw'!$O$3:$O$252,V43),'Enter Draw'!$O$3:$O$252,0),6),"")</f>
        <v/>
      </c>
      <c r="U42" t="str">
        <f>IFERROR(INDEX('Enter Draw'!$A$3:$I$252,MATCH(SMALL('Enter Draw'!$O$3:$O$252,V43),'Enter Draw'!$O$3:$O$252,0),7),"")</f>
        <v/>
      </c>
      <c r="V42">
        <v>35</v>
      </c>
      <c r="X42" s="1" t="str">
        <f t="shared" si="3"/>
        <v/>
      </c>
      <c r="Y42" t="str">
        <f>IFERROR(INDEX('Enter Draw'!$A$3:$K$252,MATCH(SMALL('Enter Draw'!$P$3:$P$252,Q42),'Enter Draw'!$P$3:$P$252,0),7),"")</f>
        <v/>
      </c>
      <c r="Z42" t="str">
        <f>IFERROR(INDEX('Enter Draw'!$A$3:$I$252,MATCH(SMALL('Enter Draw'!$P$3:$P$252,Q42),'Enter Draw'!$P$3:$P$252,0),8),"")</f>
        <v/>
      </c>
      <c r="AC42" s="1" t="str">
        <f t="shared" si="1"/>
        <v/>
      </c>
      <c r="AD42" t="str">
        <f>IFERROR(INDEX('Enter Draw'!$A$3:$K$252,MATCH(SMALL('Enter Draw'!$Q$3:$Q$252,V42),'Enter Draw'!$Q$3:$Q$252,0),8),"")</f>
        <v/>
      </c>
      <c r="AE42" t="str">
        <f>IFERROR(INDEX('Enter Draw'!$A$3:$I$252,MATCH(SMALL('Enter Draw'!$Q$3:$Q$252,V42),'Enter Draw'!$Q$3:$Q$252,0),9),"")</f>
        <v/>
      </c>
    </row>
    <row r="43" spans="1:31">
      <c r="A43" s="1" t="str">
        <f>IF(B43="","",IF(INDEX('Enter Draw'!$C$3:$I$252,MATCH(SMALL('Enter Draw'!$K$3:$K$252,D43),'Enter Draw'!$K$3:$K$252,0),1)="yco","yco",D43))</f>
        <v/>
      </c>
      <c r="B43" t="str">
        <f>IFERROR(INDEX('Enter Draw'!$C$3:$K$252,MATCH(SMALL('Enter Draw'!$K$3:$K$252,D43),'Enter Draw'!$K$3:$K$252,0),6),"")</f>
        <v/>
      </c>
      <c r="C43" t="str">
        <f>IFERROR(INDEX('Enter Draw'!$C$3:$I$252,MATCH(SMALL('Enter Draw'!$K$3:$K$252,D43),'Enter Draw'!$K$3:$K$252,0),7),"")</f>
        <v/>
      </c>
      <c r="F43" s="1" t="str">
        <f>IF(G43="","",IF(INDEX('Enter Draw'!$E$3:$I$252,MATCH(SMALL('Enter Draw'!$L$3:$L$252,D43),'Enter Draw'!$L$3:$L$252,0),1)="co","co",IF(INDEX('Enter Draw'!$E$3:$I$252,MATCH(SMALL('Enter Draw'!$L$3:$L$252,D43),'Enter Draw'!$L$3:$L$252,0),1)="yco","yco",D43)))</f>
        <v/>
      </c>
      <c r="G43" t="str">
        <f>IFERROR(INDEX('Enter Draw'!$E$3:$I$252,MATCH(SMALL('Enter Draw'!$L$3:$L$252,D43),'Enter Draw'!$L$3:$L$252,0),4),"")</f>
        <v/>
      </c>
      <c r="H43" t="str">
        <f>IFERROR(INDEX('Enter Draw'!$E$3:$I$252,MATCH(SMALL('Enter Draw'!$L$3:$L$252,D43),'Enter Draw'!$L$3:$L$252,0),5),"")</f>
        <v/>
      </c>
      <c r="I43">
        <v>39</v>
      </c>
      <c r="J43" s="1" t="str">
        <f t="shared" si="0"/>
        <v/>
      </c>
      <c r="K43" t="str">
        <f>IFERROR(INDEX('Enter Draw'!$G$3:$I$252,MATCH(SMALL('Enter Draw'!$M$3:$M$252,I43),'Enter Draw'!$M$3:$M$252,0),2),"")</f>
        <v/>
      </c>
      <c r="L43" t="str">
        <f>IFERROR(INDEX('Enter Draw'!$G$3:$I$252,MATCH(SMALL('Enter Draw'!$M$3:$M$252,I43),'Enter Draw'!$M$3:$M$252,0),3),"")</f>
        <v/>
      </c>
      <c r="N43" s="1" t="str">
        <f>IF(O43="","",IF(INDEX('Enter Draw'!$B$3:$I$252,MATCH(SMALL('Enter Draw'!$N$3:$N$252,D43),'Enter Draw'!$N$3:$N$252,0),1)="oco","oco",D43))</f>
        <v/>
      </c>
      <c r="O43" t="str">
        <f>IFERROR(INDEX('Enter Draw'!$A$3:$K$252,MATCH(SMALL('Enter Draw'!$N$3:$N$252,Q43),'Enter Draw'!$N$3:$N$252,0),7),"")</f>
        <v/>
      </c>
      <c r="P43" t="str">
        <f>IFERROR(INDEX('Enter Draw'!$A$3:$I$252,MATCH(SMALL('Enter Draw'!$N$3:$N$252,Q43),'Enter Draw'!$N$3:$N$252,0),8),"")</f>
        <v/>
      </c>
      <c r="S43" s="1" t="str">
        <f t="shared" si="2"/>
        <v/>
      </c>
      <c r="T43" t="str">
        <f>IFERROR(INDEX('Enter Draw'!$A$3:$K$252,MATCH(SMALL('Enter Draw'!$O$3:$O$252,V44),'Enter Draw'!$O$3:$O$252,0),6),"")</f>
        <v/>
      </c>
      <c r="U43" t="str">
        <f>IFERROR(INDEX('Enter Draw'!$A$3:$I$252,MATCH(SMALL('Enter Draw'!$O$3:$O$252,V44),'Enter Draw'!$O$3:$O$252,0),7),"")</f>
        <v/>
      </c>
      <c r="X43" s="1" t="str">
        <f t="shared" si="3"/>
        <v/>
      </c>
      <c r="Y43" t="str">
        <f>IFERROR(INDEX('Enter Draw'!$A$3:$K$252,MATCH(SMALL('Enter Draw'!$P$3:$P$252,Q43),'Enter Draw'!$P$3:$P$252,0),7),"")</f>
        <v/>
      </c>
      <c r="Z43" t="str">
        <f>IFERROR(INDEX('Enter Draw'!$A$3:$I$252,MATCH(SMALL('Enter Draw'!$P$3:$P$252,Q43),'Enter Draw'!$P$3:$P$252,0),8),"")</f>
        <v/>
      </c>
      <c r="AC43" s="1" t="str">
        <f t="shared" si="1"/>
        <v/>
      </c>
      <c r="AD43" t="str">
        <f>IFERROR(INDEX('Enter Draw'!$A$3:$K$252,MATCH(SMALL('Enter Draw'!$Q$3:$Q$252,V43),'Enter Draw'!$Q$3:$Q$252,0),8),"")</f>
        <v/>
      </c>
      <c r="AE43" t="str">
        <f>IFERROR(INDEX('Enter Draw'!$A$3:$I$252,MATCH(SMALL('Enter Draw'!$Q$3:$Q$252,V43),'Enter Draw'!$Q$3:$Q$252,0),9),"")</f>
        <v/>
      </c>
    </row>
    <row r="44" spans="1:31">
      <c r="A44" s="1">
        <f>IF(B44="","",IF(INDEX('Enter Draw'!$C$3:$I$252,MATCH(SMALL('Enter Draw'!$K$3:$K$252,D44),'Enter Draw'!$K$3:$K$252,0),1)="yco","yco",D44))</f>
        <v>36</v>
      </c>
      <c r="B44" t="str">
        <f>IFERROR(INDEX('Enter Draw'!$C$3:$K$252,MATCH(SMALL('Enter Draw'!$K$3:$K$252,D44),'Enter Draw'!$K$3:$K$252,0),6),"")</f>
        <v>Rochelle Chapman</v>
      </c>
      <c r="C44" t="str">
        <f>IFERROR(INDEX('Enter Draw'!$C$3:$I$252,MATCH(SMALL('Enter Draw'!$K$3:$K$252,D44),'Enter Draw'!$K$3:$K$252,0),7),"")</f>
        <v>Fancy</v>
      </c>
      <c r="D44">
        <v>36</v>
      </c>
      <c r="F44" s="1" t="str">
        <f>IF(G44="","",IF(INDEX('Enter Draw'!$E$3:$I$252,MATCH(SMALL('Enter Draw'!$L$3:$L$252,D44),'Enter Draw'!$L$3:$L$252,0),1)="co","co",IF(INDEX('Enter Draw'!$E$3:$I$252,MATCH(SMALL('Enter Draw'!$L$3:$L$252,D44),'Enter Draw'!$L$3:$L$252,0),1)="yco","yco",D44)))</f>
        <v/>
      </c>
      <c r="G44" t="str">
        <f>IFERROR(INDEX('Enter Draw'!$E$3:$I$252,MATCH(SMALL('Enter Draw'!$L$3:$L$252,D44),'Enter Draw'!$L$3:$L$252,0),4),"")</f>
        <v/>
      </c>
      <c r="H44" t="str">
        <f>IFERROR(INDEX('Enter Draw'!$E$3:$I$252,MATCH(SMALL('Enter Draw'!$L$3:$L$252,D44),'Enter Draw'!$L$3:$L$252,0),5),"")</f>
        <v/>
      </c>
      <c r="I44">
        <v>40</v>
      </c>
      <c r="J44" s="1" t="str">
        <f t="shared" si="0"/>
        <v/>
      </c>
      <c r="K44" t="str">
        <f>IFERROR(INDEX('Enter Draw'!$G$3:$I$252,MATCH(SMALL('Enter Draw'!$M$3:$M$252,I44),'Enter Draw'!$M$3:$M$252,0),2),"")</f>
        <v/>
      </c>
      <c r="L44" t="str">
        <f>IFERROR(INDEX('Enter Draw'!$G$3:$I$252,MATCH(SMALL('Enter Draw'!$M$3:$M$252,I44),'Enter Draw'!$M$3:$M$252,0),3),"")</f>
        <v/>
      </c>
      <c r="N44" s="1" t="str">
        <f>IF(O44="","",IF(INDEX('Enter Draw'!$B$3:$I$252,MATCH(SMALL('Enter Draw'!$N$3:$N$252,D44),'Enter Draw'!$N$3:$N$252,0),1)="oco","oco",D44))</f>
        <v/>
      </c>
      <c r="O44" t="str">
        <f>IFERROR(INDEX('Enter Draw'!$A$3:$K$252,MATCH(SMALL('Enter Draw'!$N$3:$N$252,Q44),'Enter Draw'!$N$3:$N$252,0),7),"")</f>
        <v/>
      </c>
      <c r="P44" t="str">
        <f>IFERROR(INDEX('Enter Draw'!$A$3:$I$252,MATCH(SMALL('Enter Draw'!$N$3:$N$252,Q44),'Enter Draw'!$N$3:$N$252,0),8),"")</f>
        <v/>
      </c>
      <c r="Q44">
        <v>36</v>
      </c>
      <c r="S44" s="1" t="str">
        <f t="shared" si="2"/>
        <v/>
      </c>
      <c r="T44" t="str">
        <f>IFERROR(INDEX('Enter Draw'!$A$3:$K$252,MATCH(SMALL('Enter Draw'!$O$3:$O$252,V45),'Enter Draw'!$O$3:$O$252,0),6),"")</f>
        <v/>
      </c>
      <c r="U44" t="str">
        <f>IFERROR(INDEX('Enter Draw'!$A$3:$I$252,MATCH(SMALL('Enter Draw'!$O$3:$O$252,V45),'Enter Draw'!$O$3:$O$252,0),7),"")</f>
        <v/>
      </c>
      <c r="V44">
        <v>36</v>
      </c>
      <c r="X44" s="1" t="str">
        <f t="shared" si="3"/>
        <v/>
      </c>
      <c r="Y44" t="str">
        <f>IFERROR(INDEX('Enter Draw'!$A$3:$K$252,MATCH(SMALL('Enter Draw'!$P$3:$P$252,Q44),'Enter Draw'!$P$3:$P$252,0),7),"")</f>
        <v/>
      </c>
      <c r="Z44" t="str">
        <f>IFERROR(INDEX('Enter Draw'!$A$3:$I$252,MATCH(SMALL('Enter Draw'!$P$3:$P$252,Q44),'Enter Draw'!$P$3:$P$252,0),8),"")</f>
        <v/>
      </c>
      <c r="AC44" s="1" t="str">
        <f t="shared" si="1"/>
        <v/>
      </c>
      <c r="AD44" t="str">
        <f>IFERROR(INDEX('Enter Draw'!$A$3:$K$252,MATCH(SMALL('Enter Draw'!$Q$3:$Q$252,V44),'Enter Draw'!$Q$3:$Q$252,0),8),"")</f>
        <v/>
      </c>
      <c r="AE44" t="str">
        <f>IFERROR(INDEX('Enter Draw'!$A$3:$I$252,MATCH(SMALL('Enter Draw'!$Q$3:$Q$252,V44),'Enter Draw'!$Q$3:$Q$252,0),9),"")</f>
        <v/>
      </c>
    </row>
    <row r="45" spans="1:31">
      <c r="A45" s="1">
        <f>IF(B45="","",IF(INDEX('Enter Draw'!$C$3:$I$252,MATCH(SMALL('Enter Draw'!$K$3:$K$252,D45),'Enter Draw'!$K$3:$K$252,0),1)="yco","yco",D45))</f>
        <v>37</v>
      </c>
      <c r="B45" t="str">
        <f>IFERROR(INDEX('Enter Draw'!$C$3:$K$252,MATCH(SMALL('Enter Draw'!$K$3:$K$252,D45),'Enter Draw'!$K$3:$K$252,0),6),"")</f>
        <v>Makayla Cross</v>
      </c>
      <c r="C45" t="str">
        <f>IFERROR(INDEX('Enter Draw'!$C$3:$I$252,MATCH(SMALL('Enter Draw'!$K$3:$K$252,D45),'Enter Draw'!$K$3:$K$252,0),7),"")</f>
        <v>Doc</v>
      </c>
      <c r="D45">
        <v>37</v>
      </c>
      <c r="F45" s="1" t="str">
        <f>IF(G45="","",IF(INDEX('Enter Draw'!$E$3:$I$252,MATCH(SMALL('Enter Draw'!$L$3:$L$252,D45),'Enter Draw'!$L$3:$L$252,0),1)="co","co",IF(INDEX('Enter Draw'!$E$3:$I$252,MATCH(SMALL('Enter Draw'!$L$3:$L$252,D45),'Enter Draw'!$L$3:$L$252,0),1)="yco","yco",D45)))</f>
        <v/>
      </c>
      <c r="G45" t="str">
        <f>IFERROR(INDEX('Enter Draw'!$E$3:$I$252,MATCH(SMALL('Enter Draw'!$L$3:$L$252,D45),'Enter Draw'!$L$3:$L$252,0),4),"")</f>
        <v/>
      </c>
      <c r="H45" t="str">
        <f>IFERROR(INDEX('Enter Draw'!$E$3:$I$252,MATCH(SMALL('Enter Draw'!$L$3:$L$252,D45),'Enter Draw'!$L$3:$L$252,0),5),"")</f>
        <v/>
      </c>
      <c r="J45" s="1" t="str">
        <f t="shared" si="0"/>
        <v/>
      </c>
      <c r="K45" t="str">
        <f>IFERROR(INDEX('Enter Draw'!$G$3:$I$252,MATCH(SMALL('Enter Draw'!$M$3:$M$252,I45),'Enter Draw'!$M$3:$M$252,0),2),"")</f>
        <v/>
      </c>
      <c r="L45" t="str">
        <f>IFERROR(INDEX('Enter Draw'!$G$3:$I$252,MATCH(SMALL('Enter Draw'!$M$3:$M$252,I45),'Enter Draw'!$M$3:$M$252,0),3),"")</f>
        <v/>
      </c>
      <c r="N45" s="1" t="str">
        <f>IF(O45="","",IF(INDEX('Enter Draw'!$B$3:$I$252,MATCH(SMALL('Enter Draw'!$N$3:$N$252,D45),'Enter Draw'!$N$3:$N$252,0),1)="oco","oco",D45))</f>
        <v/>
      </c>
      <c r="O45" t="str">
        <f>IFERROR(INDEX('Enter Draw'!$A$3:$K$252,MATCH(SMALL('Enter Draw'!$N$3:$N$252,Q45),'Enter Draw'!$N$3:$N$252,0),7),"")</f>
        <v/>
      </c>
      <c r="P45" t="str">
        <f>IFERROR(INDEX('Enter Draw'!$A$3:$I$252,MATCH(SMALL('Enter Draw'!$N$3:$N$252,Q45),'Enter Draw'!$N$3:$N$252,0),8),"")</f>
        <v/>
      </c>
      <c r="Q45">
        <v>37</v>
      </c>
      <c r="S45" s="1" t="str">
        <f t="shared" si="2"/>
        <v/>
      </c>
      <c r="T45" t="str">
        <f>IFERROR(INDEX('Enter Draw'!$A$3:$K$252,MATCH(SMALL('Enter Draw'!$O$3:$O$252,V46),'Enter Draw'!$O$3:$O$252,0),6),"")</f>
        <v/>
      </c>
      <c r="U45" t="str">
        <f>IFERROR(INDEX('Enter Draw'!$A$3:$I$252,MATCH(SMALL('Enter Draw'!$O$3:$O$252,V46),'Enter Draw'!$O$3:$O$252,0),7),"")</f>
        <v/>
      </c>
      <c r="V45">
        <v>37</v>
      </c>
      <c r="X45" s="1" t="str">
        <f t="shared" si="3"/>
        <v/>
      </c>
      <c r="Y45" t="str">
        <f>IFERROR(INDEX('Enter Draw'!$A$3:$K$252,MATCH(SMALL('Enter Draw'!$P$3:$P$252,Q45),'Enter Draw'!$P$3:$P$252,0),7),"")</f>
        <v/>
      </c>
      <c r="Z45" t="str">
        <f>IFERROR(INDEX('Enter Draw'!$A$3:$I$252,MATCH(SMALL('Enter Draw'!$P$3:$P$252,Q45),'Enter Draw'!$P$3:$P$252,0),8),"")</f>
        <v/>
      </c>
      <c r="AC45" s="1" t="str">
        <f t="shared" si="1"/>
        <v/>
      </c>
      <c r="AD45" t="str">
        <f>IFERROR(INDEX('Enter Draw'!$A$3:$K$252,MATCH(SMALL('Enter Draw'!$Q$3:$Q$252,V45),'Enter Draw'!$Q$3:$Q$252,0),8),"")</f>
        <v/>
      </c>
      <c r="AE45" t="str">
        <f>IFERROR(INDEX('Enter Draw'!$A$3:$I$252,MATCH(SMALL('Enter Draw'!$Q$3:$Q$252,V45),'Enter Draw'!$Q$3:$Q$252,0),9),"")</f>
        <v/>
      </c>
    </row>
    <row r="46" spans="1:31">
      <c r="A46" s="1">
        <f>IF(B46="","",IF(INDEX('Enter Draw'!$C$3:$I$252,MATCH(SMALL('Enter Draw'!$K$3:$K$252,D46),'Enter Draw'!$K$3:$K$252,0),1)="yco","yco",D46))</f>
        <v>38</v>
      </c>
      <c r="B46" t="str">
        <f>IFERROR(INDEX('Enter Draw'!$C$3:$K$252,MATCH(SMALL('Enter Draw'!$K$3:$K$252,D46),'Enter Draw'!$K$3:$K$252,0),6),"")</f>
        <v>Kailey Deknikker</v>
      </c>
      <c r="C46" t="str">
        <f>IFERROR(INDEX('Enter Draw'!$C$3:$I$252,MATCH(SMALL('Enter Draw'!$K$3:$K$252,D46),'Enter Draw'!$K$3:$K$252,0),7),"")</f>
        <v>Ace</v>
      </c>
      <c r="D46">
        <v>38</v>
      </c>
      <c r="F46" s="1" t="str">
        <f>IF(G46="","",IF(INDEX('Enter Draw'!$E$3:$I$252,MATCH(SMALL('Enter Draw'!$L$3:$L$252,D46),'Enter Draw'!$L$3:$L$252,0),1)="co","co",IF(INDEX('Enter Draw'!$E$3:$I$252,MATCH(SMALL('Enter Draw'!$L$3:$L$252,D46),'Enter Draw'!$L$3:$L$252,0),1)="yco","yco",D46)))</f>
        <v/>
      </c>
      <c r="G46" t="str">
        <f>IFERROR(INDEX('Enter Draw'!$E$3:$I$252,MATCH(SMALL('Enter Draw'!$L$3:$L$252,D46),'Enter Draw'!$L$3:$L$252,0),4),"")</f>
        <v/>
      </c>
      <c r="H46" t="str">
        <f>IFERROR(INDEX('Enter Draw'!$E$3:$I$252,MATCH(SMALL('Enter Draw'!$L$3:$L$252,D46),'Enter Draw'!$L$3:$L$252,0),5),"")</f>
        <v/>
      </c>
      <c r="I46">
        <v>41</v>
      </c>
      <c r="J46" s="1" t="str">
        <f t="shared" si="0"/>
        <v/>
      </c>
      <c r="K46" t="str">
        <f>IFERROR(INDEX('Enter Draw'!$G$3:$I$252,MATCH(SMALL('Enter Draw'!$M$3:$M$252,I46),'Enter Draw'!$M$3:$M$252,0),2),"")</f>
        <v/>
      </c>
      <c r="L46" t="str">
        <f>IFERROR(INDEX('Enter Draw'!$G$3:$I$252,MATCH(SMALL('Enter Draw'!$M$3:$M$252,I46),'Enter Draw'!$M$3:$M$252,0),3),"")</f>
        <v/>
      </c>
      <c r="N46" s="1" t="str">
        <f>IF(O46="","",IF(INDEX('Enter Draw'!$B$3:$I$252,MATCH(SMALL('Enter Draw'!$N$3:$N$252,D46),'Enter Draw'!$N$3:$N$252,0),1)="oco","oco",D46))</f>
        <v/>
      </c>
      <c r="O46" t="str">
        <f>IFERROR(INDEX('Enter Draw'!$A$3:$K$252,MATCH(SMALL('Enter Draw'!$N$3:$N$252,Q46),'Enter Draw'!$N$3:$N$252,0),7),"")</f>
        <v/>
      </c>
      <c r="P46" t="str">
        <f>IFERROR(INDEX('Enter Draw'!$A$3:$I$252,MATCH(SMALL('Enter Draw'!$N$3:$N$252,Q46),'Enter Draw'!$N$3:$N$252,0),8),"")</f>
        <v/>
      </c>
      <c r="Q46">
        <v>38</v>
      </c>
      <c r="S46" s="1" t="str">
        <f t="shared" si="2"/>
        <v/>
      </c>
      <c r="T46" t="str">
        <f>IFERROR(INDEX('Enter Draw'!$A$3:$K$252,MATCH(SMALL('Enter Draw'!$O$3:$O$252,V47),'Enter Draw'!$O$3:$O$252,0),6),"")</f>
        <v/>
      </c>
      <c r="U46" t="str">
        <f>IFERROR(INDEX('Enter Draw'!$A$3:$I$252,MATCH(SMALL('Enter Draw'!$O$3:$O$252,V47),'Enter Draw'!$O$3:$O$252,0),7),"")</f>
        <v/>
      </c>
      <c r="V46">
        <v>38</v>
      </c>
      <c r="X46" s="1" t="str">
        <f t="shared" si="3"/>
        <v/>
      </c>
      <c r="Y46" t="str">
        <f>IFERROR(INDEX('Enter Draw'!$A$3:$K$252,MATCH(SMALL('Enter Draw'!$P$3:$P$252,Q46),'Enter Draw'!$P$3:$P$252,0),7),"")</f>
        <v/>
      </c>
      <c r="Z46" t="str">
        <f>IFERROR(INDEX('Enter Draw'!$A$3:$I$252,MATCH(SMALL('Enter Draw'!$P$3:$P$252,Q46),'Enter Draw'!$P$3:$P$252,0),8),"")</f>
        <v/>
      </c>
      <c r="AC46" s="1" t="str">
        <f t="shared" si="1"/>
        <v/>
      </c>
      <c r="AD46" t="str">
        <f>IFERROR(INDEX('Enter Draw'!$A$3:$K$252,MATCH(SMALL('Enter Draw'!$Q$3:$Q$252,V46),'Enter Draw'!$Q$3:$Q$252,0),8),"")</f>
        <v/>
      </c>
      <c r="AE46" t="str">
        <f>IFERROR(INDEX('Enter Draw'!$A$3:$I$252,MATCH(SMALL('Enter Draw'!$Q$3:$Q$252,V46),'Enter Draw'!$Q$3:$Q$252,0),9),"")</f>
        <v/>
      </c>
    </row>
    <row r="47" spans="1:31">
      <c r="A47" s="1">
        <f>IF(B47="","",IF(INDEX('Enter Draw'!$C$3:$I$252,MATCH(SMALL('Enter Draw'!$K$3:$K$252,D47),'Enter Draw'!$K$3:$K$252,0),1)="yco","yco",D47))</f>
        <v>39</v>
      </c>
      <c r="B47" t="str">
        <f>IFERROR(INDEX('Enter Draw'!$C$3:$K$252,MATCH(SMALL('Enter Draw'!$K$3:$K$252,D47),'Enter Draw'!$K$3:$K$252,0),6),"")</f>
        <v>Kristin Zancanella</v>
      </c>
      <c r="C47" t="str">
        <f>IFERROR(INDEX('Enter Draw'!$C$3:$I$252,MATCH(SMALL('Enter Draw'!$K$3:$K$252,D47),'Enter Draw'!$K$3:$K$252,0),7),"")</f>
        <v>Horse 2</v>
      </c>
      <c r="D47">
        <v>39</v>
      </c>
      <c r="F47" s="1" t="str">
        <f>IF(G47="","",IF(INDEX('Enter Draw'!$E$3:$I$252,MATCH(SMALL('Enter Draw'!$L$3:$L$252,D47),'Enter Draw'!$L$3:$L$252,0),1)="co","co",IF(INDEX('Enter Draw'!$E$3:$I$252,MATCH(SMALL('Enter Draw'!$L$3:$L$252,D47),'Enter Draw'!$L$3:$L$252,0),1)="yco","yco",D47)))</f>
        <v/>
      </c>
      <c r="G47" t="str">
        <f>IFERROR(INDEX('Enter Draw'!$E$3:$I$252,MATCH(SMALL('Enter Draw'!$L$3:$L$252,D47),'Enter Draw'!$L$3:$L$252,0),4),"")</f>
        <v/>
      </c>
      <c r="H47" t="str">
        <f>IFERROR(INDEX('Enter Draw'!$E$3:$I$252,MATCH(SMALL('Enter Draw'!$L$3:$L$252,D47),'Enter Draw'!$L$3:$L$252,0),5),"")</f>
        <v/>
      </c>
      <c r="I47">
        <v>42</v>
      </c>
      <c r="J47" s="1" t="str">
        <f t="shared" si="0"/>
        <v/>
      </c>
      <c r="K47" t="str">
        <f>IFERROR(INDEX('Enter Draw'!$G$3:$I$252,MATCH(SMALL('Enter Draw'!$M$3:$M$252,I47),'Enter Draw'!$M$3:$M$252,0),2),"")</f>
        <v/>
      </c>
      <c r="L47" t="str">
        <f>IFERROR(INDEX('Enter Draw'!$G$3:$I$252,MATCH(SMALL('Enter Draw'!$M$3:$M$252,I47),'Enter Draw'!$M$3:$M$252,0),3),"")</f>
        <v/>
      </c>
      <c r="N47" s="1" t="str">
        <f>IF(O47="","",IF(INDEX('Enter Draw'!$B$3:$I$252,MATCH(SMALL('Enter Draw'!$N$3:$N$252,D47),'Enter Draw'!$N$3:$N$252,0),1)="oco","oco",D47))</f>
        <v/>
      </c>
      <c r="O47" t="str">
        <f>IFERROR(INDEX('Enter Draw'!$A$3:$K$252,MATCH(SMALL('Enter Draw'!$N$3:$N$252,Q47),'Enter Draw'!$N$3:$N$252,0),7),"")</f>
        <v/>
      </c>
      <c r="P47" t="str">
        <f>IFERROR(INDEX('Enter Draw'!$A$3:$I$252,MATCH(SMALL('Enter Draw'!$N$3:$N$252,Q47),'Enter Draw'!$N$3:$N$252,0),8),"")</f>
        <v/>
      </c>
      <c r="Q47">
        <v>39</v>
      </c>
      <c r="S47" s="1" t="str">
        <f t="shared" si="2"/>
        <v/>
      </c>
      <c r="T47" t="str">
        <f>IFERROR(INDEX('Enter Draw'!$A$3:$K$252,MATCH(SMALL('Enter Draw'!$O$3:$O$252,V48),'Enter Draw'!$O$3:$O$252,0),6),"")</f>
        <v/>
      </c>
      <c r="U47" t="str">
        <f>IFERROR(INDEX('Enter Draw'!$A$3:$I$252,MATCH(SMALL('Enter Draw'!$O$3:$O$252,V48),'Enter Draw'!$O$3:$O$252,0),7),"")</f>
        <v/>
      </c>
      <c r="V47">
        <v>39</v>
      </c>
      <c r="X47" s="1" t="str">
        <f t="shared" si="3"/>
        <v/>
      </c>
      <c r="Y47" t="str">
        <f>IFERROR(INDEX('Enter Draw'!$A$3:$K$252,MATCH(SMALL('Enter Draw'!$P$3:$P$252,Q47),'Enter Draw'!$P$3:$P$252,0),7),"")</f>
        <v/>
      </c>
      <c r="Z47" t="str">
        <f>IFERROR(INDEX('Enter Draw'!$A$3:$I$252,MATCH(SMALL('Enter Draw'!$P$3:$P$252,Q47),'Enter Draw'!$P$3:$P$252,0),8),"")</f>
        <v/>
      </c>
      <c r="AC47" s="1" t="str">
        <f t="shared" si="1"/>
        <v/>
      </c>
      <c r="AD47" t="str">
        <f>IFERROR(INDEX('Enter Draw'!$A$3:$K$252,MATCH(SMALL('Enter Draw'!$Q$3:$Q$252,V47),'Enter Draw'!$Q$3:$Q$252,0),8),"")</f>
        <v/>
      </c>
      <c r="AE47" t="str">
        <f>IFERROR(INDEX('Enter Draw'!$A$3:$I$252,MATCH(SMALL('Enter Draw'!$Q$3:$Q$252,V47),'Enter Draw'!$Q$3:$Q$252,0),9),"")</f>
        <v/>
      </c>
    </row>
    <row r="48" spans="1:31">
      <c r="A48" s="1">
        <f>IF(B48="","",IF(INDEX('Enter Draw'!$C$3:$I$252,MATCH(SMALL('Enter Draw'!$K$3:$K$252,D48),'Enter Draw'!$K$3:$K$252,0),1)="yco","yco",D48))</f>
        <v>40</v>
      </c>
      <c r="B48" t="str">
        <f>IFERROR(INDEX('Enter Draw'!$C$3:$K$252,MATCH(SMALL('Enter Draw'!$K$3:$K$252,D48),'Enter Draw'!$K$3:$K$252,0),6),"")</f>
        <v>Emily Kruger</v>
      </c>
      <c r="C48" t="str">
        <f>IFERROR(INDEX('Enter Draw'!$C$3:$I$252,MATCH(SMALL('Enter Draw'!$K$3:$K$252,D48),'Enter Draw'!$K$3:$K$252,0),7),"")</f>
        <v>French Iced Stella</v>
      </c>
      <c r="D48">
        <v>40</v>
      </c>
      <c r="F48" s="1" t="str">
        <f>IF(G48="","",IF(INDEX('Enter Draw'!$E$3:$I$252,MATCH(SMALL('Enter Draw'!$L$3:$L$252,D48),'Enter Draw'!$L$3:$L$252,0),1)="co","co",IF(INDEX('Enter Draw'!$E$3:$I$252,MATCH(SMALL('Enter Draw'!$L$3:$L$252,D48),'Enter Draw'!$L$3:$L$252,0),1)="yco","yco",D48)))</f>
        <v/>
      </c>
      <c r="G48" t="str">
        <f>IFERROR(INDEX('Enter Draw'!$E$3:$I$252,MATCH(SMALL('Enter Draw'!$L$3:$L$252,D48),'Enter Draw'!$L$3:$L$252,0),4),"")</f>
        <v/>
      </c>
      <c r="H48" t="str">
        <f>IFERROR(INDEX('Enter Draw'!$E$3:$I$252,MATCH(SMALL('Enter Draw'!$L$3:$L$252,D48),'Enter Draw'!$L$3:$L$252,0),5),"")</f>
        <v/>
      </c>
      <c r="I48">
        <v>43</v>
      </c>
      <c r="J48" s="1" t="str">
        <f t="shared" si="0"/>
        <v/>
      </c>
      <c r="K48" t="str">
        <f>IFERROR(INDEX('Enter Draw'!$G$3:$I$252,MATCH(SMALL('Enter Draw'!$M$3:$M$252,I48),'Enter Draw'!$M$3:$M$252,0),2),"")</f>
        <v/>
      </c>
      <c r="L48" t="str">
        <f>IFERROR(INDEX('Enter Draw'!$G$3:$I$252,MATCH(SMALL('Enter Draw'!$M$3:$M$252,I48),'Enter Draw'!$M$3:$M$252,0),3),"")</f>
        <v/>
      </c>
      <c r="N48" s="1" t="str">
        <f>IF(O48="","",IF(INDEX('Enter Draw'!$B$3:$I$252,MATCH(SMALL('Enter Draw'!$N$3:$N$252,D48),'Enter Draw'!$N$3:$N$252,0),1)="oco","oco",D48))</f>
        <v/>
      </c>
      <c r="O48" t="str">
        <f>IFERROR(INDEX('Enter Draw'!$A$3:$K$252,MATCH(SMALL('Enter Draw'!$N$3:$N$252,Q48),'Enter Draw'!$N$3:$N$252,0),7),"")</f>
        <v/>
      </c>
      <c r="P48" t="str">
        <f>IFERROR(INDEX('Enter Draw'!$A$3:$I$252,MATCH(SMALL('Enter Draw'!$N$3:$N$252,Q48),'Enter Draw'!$N$3:$N$252,0),8),"")</f>
        <v/>
      </c>
      <c r="Q48">
        <v>40</v>
      </c>
      <c r="S48" s="1" t="str">
        <f t="shared" si="2"/>
        <v/>
      </c>
      <c r="T48" t="str">
        <f>IFERROR(INDEX('Enter Draw'!$A$3:$K$252,MATCH(SMALL('Enter Draw'!$O$3:$O$252,V49),'Enter Draw'!$O$3:$O$252,0),6),"")</f>
        <v/>
      </c>
      <c r="U48" t="str">
        <f>IFERROR(INDEX('Enter Draw'!$A$3:$I$252,MATCH(SMALL('Enter Draw'!$O$3:$O$252,V49),'Enter Draw'!$O$3:$O$252,0),7),"")</f>
        <v/>
      </c>
      <c r="V48">
        <v>40</v>
      </c>
      <c r="X48" s="1" t="str">
        <f t="shared" si="3"/>
        <v/>
      </c>
      <c r="Y48" t="str">
        <f>IFERROR(INDEX('Enter Draw'!$A$3:$K$252,MATCH(SMALL('Enter Draw'!$P$3:$P$252,Q48),'Enter Draw'!$P$3:$P$252,0),7),"")</f>
        <v/>
      </c>
      <c r="Z48" t="str">
        <f>IFERROR(INDEX('Enter Draw'!$A$3:$I$252,MATCH(SMALL('Enter Draw'!$P$3:$P$252,Q48),'Enter Draw'!$P$3:$P$252,0),8),"")</f>
        <v/>
      </c>
      <c r="AC48" s="1" t="str">
        <f t="shared" si="1"/>
        <v/>
      </c>
      <c r="AD48" t="str">
        <f>IFERROR(INDEX('Enter Draw'!$A$3:$K$252,MATCH(SMALL('Enter Draw'!$Q$3:$Q$252,V48),'Enter Draw'!$Q$3:$Q$252,0),8),"")</f>
        <v/>
      </c>
      <c r="AE48" t="str">
        <f>IFERROR(INDEX('Enter Draw'!$A$3:$I$252,MATCH(SMALL('Enter Draw'!$Q$3:$Q$252,V48),'Enter Draw'!$Q$3:$Q$252,0),9),"")</f>
        <v/>
      </c>
    </row>
    <row r="49" spans="1:31">
      <c r="A49" s="1" t="str">
        <f>IF(B49="","",IF(INDEX('Enter Draw'!$C$3:$I$252,MATCH(SMALL('Enter Draw'!$K$3:$K$252,D49),'Enter Draw'!$K$3:$K$252,0),1)="yco","yco",D49))</f>
        <v/>
      </c>
      <c r="B49" t="str">
        <f>IFERROR(INDEX('Enter Draw'!$C$3:$K$252,MATCH(SMALL('Enter Draw'!$K$3:$K$252,D49),'Enter Draw'!$K$3:$K$252,0),6),"")</f>
        <v/>
      </c>
      <c r="C49" t="str">
        <f>IFERROR(INDEX('Enter Draw'!$C$3:$I$252,MATCH(SMALL('Enter Draw'!$K$3:$K$252,D49),'Enter Draw'!$K$3:$K$252,0),7),"")</f>
        <v/>
      </c>
      <c r="F49" s="1" t="str">
        <f>IF(G49="","",IF(INDEX('Enter Draw'!$E$3:$I$252,MATCH(SMALL('Enter Draw'!$L$3:$L$252,D49),'Enter Draw'!$L$3:$L$252,0),1)="co","co",IF(INDEX('Enter Draw'!$E$3:$I$252,MATCH(SMALL('Enter Draw'!$L$3:$L$252,D49),'Enter Draw'!$L$3:$L$252,0),1)="yco","yco",D49)))</f>
        <v/>
      </c>
      <c r="G49" t="str">
        <f>IFERROR(INDEX('Enter Draw'!$E$3:$I$252,MATCH(SMALL('Enter Draw'!$L$3:$L$252,D49),'Enter Draw'!$L$3:$L$252,0),4),"")</f>
        <v/>
      </c>
      <c r="H49" t="str">
        <f>IFERROR(INDEX('Enter Draw'!$E$3:$I$252,MATCH(SMALL('Enter Draw'!$L$3:$L$252,D49),'Enter Draw'!$L$3:$L$252,0),5),"")</f>
        <v/>
      </c>
      <c r="I49">
        <v>44</v>
      </c>
      <c r="J49" s="1" t="str">
        <f t="shared" si="0"/>
        <v/>
      </c>
      <c r="K49" t="str">
        <f>IFERROR(INDEX('Enter Draw'!$G$3:$I$252,MATCH(SMALL('Enter Draw'!$M$3:$M$252,I49),'Enter Draw'!$M$3:$M$252,0),2),"")</f>
        <v/>
      </c>
      <c r="L49" t="str">
        <f>IFERROR(INDEX('Enter Draw'!$G$3:$I$252,MATCH(SMALL('Enter Draw'!$M$3:$M$252,I49),'Enter Draw'!$M$3:$M$252,0),3),"")</f>
        <v/>
      </c>
      <c r="N49" s="1" t="str">
        <f>IF(O49="","",IF(INDEX('Enter Draw'!$B$3:$I$252,MATCH(SMALL('Enter Draw'!$N$3:$N$252,D49),'Enter Draw'!$N$3:$N$252,0),1)="oco","oco",D49))</f>
        <v/>
      </c>
      <c r="O49" t="str">
        <f>IFERROR(INDEX('Enter Draw'!$A$3:$K$252,MATCH(SMALL('Enter Draw'!$N$3:$N$252,Q49),'Enter Draw'!$N$3:$N$252,0),7),"")</f>
        <v/>
      </c>
      <c r="P49" t="str">
        <f>IFERROR(INDEX('Enter Draw'!$A$3:$I$252,MATCH(SMALL('Enter Draw'!$N$3:$N$252,Q49),'Enter Draw'!$N$3:$N$252,0),8),"")</f>
        <v/>
      </c>
      <c r="S49" s="1" t="str">
        <f t="shared" si="2"/>
        <v/>
      </c>
      <c r="T49" t="str">
        <f>IFERROR(INDEX('Enter Draw'!$A$3:$K$252,MATCH(SMALL('Enter Draw'!$O$3:$O$252,V50),'Enter Draw'!$O$3:$O$252,0),6),"")</f>
        <v/>
      </c>
      <c r="U49" t="str">
        <f>IFERROR(INDEX('Enter Draw'!$A$3:$I$252,MATCH(SMALL('Enter Draw'!$O$3:$O$252,V50),'Enter Draw'!$O$3:$O$252,0),7),"")</f>
        <v/>
      </c>
      <c r="X49" s="1" t="str">
        <f t="shared" si="3"/>
        <v/>
      </c>
      <c r="Y49" t="str">
        <f>IFERROR(INDEX('Enter Draw'!$A$3:$K$252,MATCH(SMALL('Enter Draw'!$P$3:$P$252,Q49),'Enter Draw'!$P$3:$P$252,0),7),"")</f>
        <v/>
      </c>
      <c r="Z49" t="str">
        <f>IFERROR(INDEX('Enter Draw'!$A$3:$I$252,MATCH(SMALL('Enter Draw'!$P$3:$P$252,Q49),'Enter Draw'!$P$3:$P$252,0),8),"")</f>
        <v/>
      </c>
      <c r="AC49" s="1" t="str">
        <f t="shared" si="1"/>
        <v/>
      </c>
      <c r="AD49" t="str">
        <f>IFERROR(INDEX('Enter Draw'!$A$3:$K$252,MATCH(SMALL('Enter Draw'!$Q$3:$Q$252,V49),'Enter Draw'!$Q$3:$Q$252,0),8),"")</f>
        <v/>
      </c>
      <c r="AE49" t="str">
        <f>IFERROR(INDEX('Enter Draw'!$A$3:$I$252,MATCH(SMALL('Enter Draw'!$Q$3:$Q$252,V49),'Enter Draw'!$Q$3:$Q$252,0),9),"")</f>
        <v/>
      </c>
    </row>
    <row r="50" spans="1:31">
      <c r="A50" s="1">
        <f>IF(B50="","",IF(INDEX('Enter Draw'!$C$3:$I$252,MATCH(SMALL('Enter Draw'!$K$3:$K$252,D50),'Enter Draw'!$K$3:$K$252,0),1)="yco","yco",D50))</f>
        <v>41</v>
      </c>
      <c r="B50" t="str">
        <f>IFERROR(INDEX('Enter Draw'!$C$3:$K$252,MATCH(SMALL('Enter Draw'!$K$3:$K$252,D50),'Enter Draw'!$K$3:$K$252,0),6),"")</f>
        <v>Shannon Jensen</v>
      </c>
      <c r="C50" t="str">
        <f>IFERROR(INDEX('Enter Draw'!$C$3:$I$252,MATCH(SMALL('Enter Draw'!$K$3:$K$252,D50),'Enter Draw'!$K$3:$K$252,0),7),"")</f>
        <v>Frenchmans Dashnista</v>
      </c>
      <c r="D50">
        <v>41</v>
      </c>
      <c r="F50" s="1" t="str">
        <f>IF(G50="","",IF(INDEX('Enter Draw'!$E$3:$I$252,MATCH(SMALL('Enter Draw'!$L$3:$L$252,D50),'Enter Draw'!$L$3:$L$252,0),1)="co","co",IF(INDEX('Enter Draw'!$E$3:$I$252,MATCH(SMALL('Enter Draw'!$L$3:$L$252,D50),'Enter Draw'!$L$3:$L$252,0),1)="yco","yco",D50)))</f>
        <v/>
      </c>
      <c r="G50" t="str">
        <f>IFERROR(INDEX('Enter Draw'!$E$3:$I$252,MATCH(SMALL('Enter Draw'!$L$3:$L$252,D50),'Enter Draw'!$L$3:$L$252,0),4),"")</f>
        <v/>
      </c>
      <c r="H50" t="str">
        <f>IFERROR(INDEX('Enter Draw'!$E$3:$I$252,MATCH(SMALL('Enter Draw'!$L$3:$L$252,D50),'Enter Draw'!$L$3:$L$252,0),5),"")</f>
        <v/>
      </c>
      <c r="I50">
        <v>45</v>
      </c>
      <c r="J50" s="1" t="str">
        <f t="shared" si="0"/>
        <v/>
      </c>
      <c r="K50" t="str">
        <f>IFERROR(INDEX('Enter Draw'!$G$3:$I$252,MATCH(SMALL('Enter Draw'!$M$3:$M$252,I50),'Enter Draw'!$M$3:$M$252,0),2),"")</f>
        <v/>
      </c>
      <c r="L50" t="str">
        <f>IFERROR(INDEX('Enter Draw'!$G$3:$I$252,MATCH(SMALL('Enter Draw'!$M$3:$M$252,I50),'Enter Draw'!$M$3:$M$252,0),3),"")</f>
        <v/>
      </c>
      <c r="N50" s="1" t="str">
        <f>IF(O50="","",IF(INDEX('Enter Draw'!$B$3:$I$252,MATCH(SMALL('Enter Draw'!$N$3:$N$252,D50),'Enter Draw'!$N$3:$N$252,0),1)="oco","oco",D50))</f>
        <v/>
      </c>
      <c r="O50" t="str">
        <f>IFERROR(INDEX('Enter Draw'!$A$3:$K$252,MATCH(SMALL('Enter Draw'!$N$3:$N$252,Q50),'Enter Draw'!$N$3:$N$252,0),7),"")</f>
        <v/>
      </c>
      <c r="P50" t="str">
        <f>IFERROR(INDEX('Enter Draw'!$A$3:$I$252,MATCH(SMALL('Enter Draw'!$N$3:$N$252,Q50),'Enter Draw'!$N$3:$N$252,0),8),"")</f>
        <v/>
      </c>
      <c r="Q50">
        <v>41</v>
      </c>
      <c r="S50" s="1" t="str">
        <f t="shared" si="2"/>
        <v/>
      </c>
      <c r="T50" t="str">
        <f>IFERROR(INDEX('Enter Draw'!$A$3:$K$252,MATCH(SMALL('Enter Draw'!$O$3:$O$252,V51),'Enter Draw'!$O$3:$O$252,0),6),"")</f>
        <v/>
      </c>
      <c r="U50" t="str">
        <f>IFERROR(INDEX('Enter Draw'!$A$3:$I$252,MATCH(SMALL('Enter Draw'!$O$3:$O$252,V51),'Enter Draw'!$O$3:$O$252,0),7),"")</f>
        <v/>
      </c>
      <c r="V50">
        <v>41</v>
      </c>
      <c r="X50" s="1" t="str">
        <f t="shared" si="3"/>
        <v/>
      </c>
      <c r="Y50" t="str">
        <f>IFERROR(INDEX('Enter Draw'!$A$3:$K$252,MATCH(SMALL('Enter Draw'!$P$3:$P$252,Q50),'Enter Draw'!$P$3:$P$252,0),7),"")</f>
        <v/>
      </c>
      <c r="Z50" t="str">
        <f>IFERROR(INDEX('Enter Draw'!$A$3:$I$252,MATCH(SMALL('Enter Draw'!$P$3:$P$252,Q50),'Enter Draw'!$P$3:$P$252,0),8),"")</f>
        <v/>
      </c>
      <c r="AC50" s="1" t="str">
        <f t="shared" si="1"/>
        <v/>
      </c>
      <c r="AD50" t="str">
        <f>IFERROR(INDEX('Enter Draw'!$A$3:$K$252,MATCH(SMALL('Enter Draw'!$Q$3:$Q$252,V50),'Enter Draw'!$Q$3:$Q$252,0),8),"")</f>
        <v/>
      </c>
      <c r="AE50" t="str">
        <f>IFERROR(INDEX('Enter Draw'!$A$3:$I$252,MATCH(SMALL('Enter Draw'!$Q$3:$Q$252,V50),'Enter Draw'!$Q$3:$Q$252,0),9),"")</f>
        <v/>
      </c>
    </row>
    <row r="51" spans="1:31">
      <c r="A51" s="1">
        <f>IF(B51="","",IF(INDEX('Enter Draw'!$C$3:$I$252,MATCH(SMALL('Enter Draw'!$K$3:$K$252,D51),'Enter Draw'!$K$3:$K$252,0),1)="yco","yco",D51))</f>
        <v>42</v>
      </c>
      <c r="B51" t="str">
        <f>IFERROR(INDEX('Enter Draw'!$C$3:$K$252,MATCH(SMALL('Enter Draw'!$K$3:$K$252,D51),'Enter Draw'!$K$3:$K$252,0),6),"")</f>
        <v>Jim Peterson</v>
      </c>
      <c r="C51" t="str">
        <f>IFERROR(INDEX('Enter Draw'!$C$3:$I$252,MATCH(SMALL('Enter Draw'!$K$3:$K$252,D51),'Enter Draw'!$K$3:$K$252,0),7),"")</f>
        <v>Miles</v>
      </c>
      <c r="D51">
        <v>42</v>
      </c>
      <c r="F51" s="1" t="str">
        <f>IF(G51="","",IF(INDEX('Enter Draw'!$E$3:$I$252,MATCH(SMALL('Enter Draw'!$L$3:$L$252,D51),'Enter Draw'!$L$3:$L$252,0),1)="co","co",IF(INDEX('Enter Draw'!$E$3:$I$252,MATCH(SMALL('Enter Draw'!$L$3:$L$252,D51),'Enter Draw'!$L$3:$L$252,0),1)="yco","yco",D51)))</f>
        <v/>
      </c>
      <c r="G51" t="str">
        <f>IFERROR(INDEX('Enter Draw'!$E$3:$I$252,MATCH(SMALL('Enter Draw'!$L$3:$L$252,D51),'Enter Draw'!$L$3:$L$252,0),4),"")</f>
        <v/>
      </c>
      <c r="H51" t="str">
        <f>IFERROR(INDEX('Enter Draw'!$E$3:$I$252,MATCH(SMALL('Enter Draw'!$L$3:$L$252,D51),'Enter Draw'!$L$3:$L$252,0),5),"")</f>
        <v/>
      </c>
      <c r="I51">
        <v>46</v>
      </c>
      <c r="J51" s="1" t="str">
        <f t="shared" si="0"/>
        <v/>
      </c>
      <c r="K51" t="str">
        <f>IFERROR(INDEX('Enter Draw'!$G$3:$I$252,MATCH(SMALL('Enter Draw'!$M$3:$M$252,I51),'Enter Draw'!$M$3:$M$252,0),2),"")</f>
        <v/>
      </c>
      <c r="L51" t="str">
        <f>IFERROR(INDEX('Enter Draw'!$G$3:$I$252,MATCH(SMALL('Enter Draw'!$M$3:$M$252,I51),'Enter Draw'!$M$3:$M$252,0),3),"")</f>
        <v/>
      </c>
      <c r="N51" s="1" t="str">
        <f>IF(O51="","",IF(INDEX('Enter Draw'!$B$3:$I$252,MATCH(SMALL('Enter Draw'!$N$3:$N$252,D51),'Enter Draw'!$N$3:$N$252,0),1)="oco","oco",D51))</f>
        <v/>
      </c>
      <c r="O51" t="str">
        <f>IFERROR(INDEX('Enter Draw'!$A$3:$K$252,MATCH(SMALL('Enter Draw'!$N$3:$N$252,Q51),'Enter Draw'!$N$3:$N$252,0),7),"")</f>
        <v/>
      </c>
      <c r="P51" t="str">
        <f>IFERROR(INDEX('Enter Draw'!$A$3:$I$252,MATCH(SMALL('Enter Draw'!$N$3:$N$252,Q51),'Enter Draw'!$N$3:$N$252,0),8),"")</f>
        <v/>
      </c>
      <c r="Q51">
        <v>42</v>
      </c>
      <c r="S51" s="1" t="str">
        <f t="shared" si="2"/>
        <v/>
      </c>
      <c r="T51" t="str">
        <f>IFERROR(INDEX('Enter Draw'!$A$3:$K$252,MATCH(SMALL('Enter Draw'!$O$3:$O$252,V52),'Enter Draw'!$O$3:$O$252,0),6),"")</f>
        <v/>
      </c>
      <c r="U51" t="str">
        <f>IFERROR(INDEX('Enter Draw'!$A$3:$I$252,MATCH(SMALL('Enter Draw'!$O$3:$O$252,V52),'Enter Draw'!$O$3:$O$252,0),7),"")</f>
        <v/>
      </c>
      <c r="V51">
        <v>42</v>
      </c>
      <c r="X51" s="1" t="str">
        <f t="shared" si="3"/>
        <v/>
      </c>
      <c r="Y51" t="str">
        <f>IFERROR(INDEX('Enter Draw'!$A$3:$K$252,MATCH(SMALL('Enter Draw'!$P$3:$P$252,Q51),'Enter Draw'!$P$3:$P$252,0),7),"")</f>
        <v/>
      </c>
      <c r="Z51" t="str">
        <f>IFERROR(INDEX('Enter Draw'!$A$3:$I$252,MATCH(SMALL('Enter Draw'!$P$3:$P$252,Q51),'Enter Draw'!$P$3:$P$252,0),8),"")</f>
        <v/>
      </c>
      <c r="AC51" s="1" t="str">
        <f t="shared" si="1"/>
        <v/>
      </c>
      <c r="AD51" t="str">
        <f>IFERROR(INDEX('Enter Draw'!$A$3:$K$252,MATCH(SMALL('Enter Draw'!$Q$3:$Q$252,V51),'Enter Draw'!$Q$3:$Q$252,0),8),"")</f>
        <v/>
      </c>
      <c r="AE51" t="str">
        <f>IFERROR(INDEX('Enter Draw'!$A$3:$I$252,MATCH(SMALL('Enter Draw'!$Q$3:$Q$252,V51),'Enter Draw'!$Q$3:$Q$252,0),9),"")</f>
        <v/>
      </c>
    </row>
    <row r="52" spans="1:31">
      <c r="A52" s="1">
        <f>IF(B52="","",IF(INDEX('Enter Draw'!$C$3:$I$252,MATCH(SMALL('Enter Draw'!$K$3:$K$252,D52),'Enter Draw'!$K$3:$K$252,0),1)="yco","yco",D52))</f>
        <v>43</v>
      </c>
      <c r="B52" t="str">
        <f>IFERROR(INDEX('Enter Draw'!$C$3:$K$252,MATCH(SMALL('Enter Draw'!$K$3:$K$252,D52),'Enter Draw'!$K$3:$K$252,0),6),"")</f>
        <v>Mike Boomgarden</v>
      </c>
      <c r="C52" t="str">
        <f>IFERROR(INDEX('Enter Draw'!$C$3:$I$252,MATCH(SMALL('Enter Draw'!$K$3:$K$252,D52),'Enter Draw'!$K$3:$K$252,0),7),"")</f>
        <v>Striker</v>
      </c>
      <c r="D52">
        <v>43</v>
      </c>
      <c r="F52" s="1" t="str">
        <f>IF(G52="","",IF(INDEX('Enter Draw'!$E$3:$I$252,MATCH(SMALL('Enter Draw'!$L$3:$L$252,D52),'Enter Draw'!$L$3:$L$252,0),1)="co","co",IF(INDEX('Enter Draw'!$E$3:$I$252,MATCH(SMALL('Enter Draw'!$L$3:$L$252,D52),'Enter Draw'!$L$3:$L$252,0),1)="yco","yco",D52)))</f>
        <v/>
      </c>
      <c r="G52" t="str">
        <f>IFERROR(INDEX('Enter Draw'!$E$3:$I$252,MATCH(SMALL('Enter Draw'!$L$3:$L$252,D52),'Enter Draw'!$L$3:$L$252,0),4),"")</f>
        <v/>
      </c>
      <c r="H52" t="str">
        <f>IFERROR(INDEX('Enter Draw'!$E$3:$I$252,MATCH(SMALL('Enter Draw'!$L$3:$L$252,D52),'Enter Draw'!$L$3:$L$252,0),5),"")</f>
        <v/>
      </c>
      <c r="I52">
        <v>47</v>
      </c>
      <c r="J52" s="1" t="str">
        <f t="shared" si="0"/>
        <v/>
      </c>
      <c r="K52" t="str">
        <f>IFERROR(INDEX('Enter Draw'!$G$3:$I$252,MATCH(SMALL('Enter Draw'!$M$3:$M$252,I52),'Enter Draw'!$M$3:$M$252,0),2),"")</f>
        <v/>
      </c>
      <c r="L52" t="str">
        <f>IFERROR(INDEX('Enter Draw'!$G$3:$I$252,MATCH(SMALL('Enter Draw'!$M$3:$M$252,I52),'Enter Draw'!$M$3:$M$252,0),3),"")</f>
        <v/>
      </c>
      <c r="N52" s="1" t="str">
        <f>IF(O52="","",IF(INDEX('Enter Draw'!$B$3:$I$252,MATCH(SMALL('Enter Draw'!$N$3:$N$252,D52),'Enter Draw'!$N$3:$N$252,0),1)="oco","oco",D52))</f>
        <v/>
      </c>
      <c r="O52" t="str">
        <f>IFERROR(INDEX('Enter Draw'!$A$3:$K$252,MATCH(SMALL('Enter Draw'!$N$3:$N$252,Q52),'Enter Draw'!$N$3:$N$252,0),7),"")</f>
        <v/>
      </c>
      <c r="P52" t="str">
        <f>IFERROR(INDEX('Enter Draw'!$A$3:$I$252,MATCH(SMALL('Enter Draw'!$N$3:$N$252,Q52),'Enter Draw'!$N$3:$N$252,0),8),"")</f>
        <v/>
      </c>
      <c r="Q52">
        <v>43</v>
      </c>
      <c r="S52" s="1" t="str">
        <f t="shared" si="2"/>
        <v/>
      </c>
      <c r="T52" t="str">
        <f>IFERROR(INDEX('Enter Draw'!$A$3:$K$252,MATCH(SMALL('Enter Draw'!$O$3:$O$252,V53),'Enter Draw'!$O$3:$O$252,0),6),"")</f>
        <v/>
      </c>
      <c r="U52" t="str">
        <f>IFERROR(INDEX('Enter Draw'!$A$3:$I$252,MATCH(SMALL('Enter Draw'!$O$3:$O$252,V53),'Enter Draw'!$O$3:$O$252,0),7),"")</f>
        <v/>
      </c>
      <c r="V52">
        <v>43</v>
      </c>
      <c r="X52" s="1" t="str">
        <f t="shared" si="3"/>
        <v/>
      </c>
      <c r="Y52" t="str">
        <f>IFERROR(INDEX('Enter Draw'!$A$3:$K$252,MATCH(SMALL('Enter Draw'!$P$3:$P$252,Q52),'Enter Draw'!$P$3:$P$252,0),7),"")</f>
        <v/>
      </c>
      <c r="Z52" t="str">
        <f>IFERROR(INDEX('Enter Draw'!$A$3:$I$252,MATCH(SMALL('Enter Draw'!$P$3:$P$252,Q52),'Enter Draw'!$P$3:$P$252,0),8),"")</f>
        <v/>
      </c>
      <c r="AC52" s="1" t="str">
        <f t="shared" si="1"/>
        <v/>
      </c>
      <c r="AD52" t="str">
        <f>IFERROR(INDEX('Enter Draw'!$A$3:$K$252,MATCH(SMALL('Enter Draw'!$Q$3:$Q$252,V52),'Enter Draw'!$Q$3:$Q$252,0),8),"")</f>
        <v/>
      </c>
      <c r="AE52" t="str">
        <f>IFERROR(INDEX('Enter Draw'!$A$3:$I$252,MATCH(SMALL('Enter Draw'!$Q$3:$Q$252,V52),'Enter Draw'!$Q$3:$Q$252,0),9),"")</f>
        <v/>
      </c>
    </row>
    <row r="53" spans="1:31">
      <c r="A53" s="1">
        <f>IF(B53="","",IF(INDEX('Enter Draw'!$C$3:$I$252,MATCH(SMALL('Enter Draw'!$K$3:$K$252,D53),'Enter Draw'!$K$3:$K$252,0),1)="yco","yco",D53))</f>
        <v>44</v>
      </c>
      <c r="B53" t="str">
        <f>IFERROR(INDEX('Enter Draw'!$C$3:$K$252,MATCH(SMALL('Enter Draw'!$K$3:$K$252,D53),'Enter Draw'!$K$3:$K$252,0),6),"")</f>
        <v>Victoria Matthews</v>
      </c>
      <c r="C53" t="str">
        <f>IFERROR(INDEX('Enter Draw'!$C$3:$I$252,MATCH(SMALL('Enter Draw'!$K$3:$K$252,D53),'Enter Draw'!$K$3:$K$252,0),7),"")</f>
        <v>Cisco</v>
      </c>
      <c r="D53">
        <v>44</v>
      </c>
      <c r="F53" s="1" t="str">
        <f>IF(G53="","",IF(INDEX('Enter Draw'!$E$3:$I$252,MATCH(SMALL('Enter Draw'!$L$3:$L$252,D53),'Enter Draw'!$L$3:$L$252,0),1)="co","co",IF(INDEX('Enter Draw'!$E$3:$I$252,MATCH(SMALL('Enter Draw'!$L$3:$L$252,D53),'Enter Draw'!$L$3:$L$252,0),1)="yco","yco",D53)))</f>
        <v/>
      </c>
      <c r="G53" t="str">
        <f>IFERROR(INDEX('Enter Draw'!$E$3:$I$252,MATCH(SMALL('Enter Draw'!$L$3:$L$252,D53),'Enter Draw'!$L$3:$L$252,0),4),"")</f>
        <v/>
      </c>
      <c r="H53" t="str">
        <f>IFERROR(INDEX('Enter Draw'!$E$3:$I$252,MATCH(SMALL('Enter Draw'!$L$3:$L$252,D53),'Enter Draw'!$L$3:$L$252,0),5),"")</f>
        <v/>
      </c>
      <c r="I53">
        <v>48</v>
      </c>
      <c r="J53" s="1" t="str">
        <f t="shared" si="0"/>
        <v/>
      </c>
      <c r="K53" t="str">
        <f>IFERROR(INDEX('Enter Draw'!$G$3:$I$252,MATCH(SMALL('Enter Draw'!$M$3:$M$252,I53),'Enter Draw'!$M$3:$M$252,0),2),"")</f>
        <v/>
      </c>
      <c r="L53" t="str">
        <f>IFERROR(INDEX('Enter Draw'!$G$3:$I$252,MATCH(SMALL('Enter Draw'!$M$3:$M$252,I53),'Enter Draw'!$M$3:$M$252,0),3),"")</f>
        <v/>
      </c>
      <c r="N53" s="1" t="str">
        <f>IF(O53="","",IF(INDEX('Enter Draw'!$B$3:$I$252,MATCH(SMALL('Enter Draw'!$N$3:$N$252,D53),'Enter Draw'!$N$3:$N$252,0),1)="oco","oco",D53))</f>
        <v/>
      </c>
      <c r="O53" t="str">
        <f>IFERROR(INDEX('Enter Draw'!$A$3:$K$252,MATCH(SMALL('Enter Draw'!$N$3:$N$252,Q53),'Enter Draw'!$N$3:$N$252,0),7),"")</f>
        <v/>
      </c>
      <c r="P53" t="str">
        <f>IFERROR(INDEX('Enter Draw'!$A$3:$I$252,MATCH(SMALL('Enter Draw'!$N$3:$N$252,Q53),'Enter Draw'!$N$3:$N$252,0),8),"")</f>
        <v/>
      </c>
      <c r="Q53">
        <v>44</v>
      </c>
      <c r="S53" s="1" t="str">
        <f t="shared" si="2"/>
        <v/>
      </c>
      <c r="T53" t="str">
        <f>IFERROR(INDEX('Enter Draw'!$A$3:$K$252,MATCH(SMALL('Enter Draw'!$O$3:$O$252,V54),'Enter Draw'!$O$3:$O$252,0),6),"")</f>
        <v/>
      </c>
      <c r="U53" t="str">
        <f>IFERROR(INDEX('Enter Draw'!$A$3:$I$252,MATCH(SMALL('Enter Draw'!$O$3:$O$252,V54),'Enter Draw'!$O$3:$O$252,0),7),"")</f>
        <v/>
      </c>
      <c r="V53">
        <v>44</v>
      </c>
      <c r="X53" s="1" t="str">
        <f t="shared" si="3"/>
        <v/>
      </c>
      <c r="Y53" t="str">
        <f>IFERROR(INDEX('Enter Draw'!$A$3:$K$252,MATCH(SMALL('Enter Draw'!$P$3:$P$252,Q53),'Enter Draw'!$P$3:$P$252,0),7),"")</f>
        <v/>
      </c>
      <c r="Z53" t="str">
        <f>IFERROR(INDEX('Enter Draw'!$A$3:$I$252,MATCH(SMALL('Enter Draw'!$P$3:$P$252,Q53),'Enter Draw'!$P$3:$P$252,0),8),"")</f>
        <v/>
      </c>
      <c r="AC53" s="1" t="str">
        <f t="shared" si="1"/>
        <v/>
      </c>
      <c r="AD53" t="str">
        <f>IFERROR(INDEX('Enter Draw'!$A$3:$K$252,MATCH(SMALL('Enter Draw'!$Q$3:$Q$252,V53),'Enter Draw'!$Q$3:$Q$252,0),8),"")</f>
        <v/>
      </c>
      <c r="AE53" t="str">
        <f>IFERROR(INDEX('Enter Draw'!$A$3:$I$252,MATCH(SMALL('Enter Draw'!$Q$3:$Q$252,V53),'Enter Draw'!$Q$3:$Q$252,0),9),"")</f>
        <v/>
      </c>
    </row>
    <row r="54" spans="1:31">
      <c r="A54" s="1">
        <f>IF(B54="","",IF(INDEX('Enter Draw'!$C$3:$I$252,MATCH(SMALL('Enter Draw'!$K$3:$K$252,D54),'Enter Draw'!$K$3:$K$252,0),1)="yco","yco",D54))</f>
        <v>45</v>
      </c>
      <c r="B54" t="str">
        <f>IFERROR(INDEX('Enter Draw'!$C$3:$K$252,MATCH(SMALL('Enter Draw'!$K$3:$K$252,D54),'Enter Draw'!$K$3:$K$252,0),6),"")</f>
        <v>Brooke Haensel</v>
      </c>
      <c r="C54" t="str">
        <f>IFERROR(INDEX('Enter Draw'!$C$3:$I$252,MATCH(SMALL('Enter Draw'!$K$3:$K$252,D54),'Enter Draw'!$K$3:$K$252,0),7),"")</f>
        <v>Jhett</v>
      </c>
      <c r="D54">
        <v>45</v>
      </c>
      <c r="F54" s="1" t="str">
        <f>IF(G54="","",IF(INDEX('Enter Draw'!$E$3:$I$252,MATCH(SMALL('Enter Draw'!$L$3:$L$252,D54),'Enter Draw'!$L$3:$L$252,0),1)="co","co",IF(INDEX('Enter Draw'!$E$3:$I$252,MATCH(SMALL('Enter Draw'!$L$3:$L$252,D54),'Enter Draw'!$L$3:$L$252,0),1)="yco","yco",D54)))</f>
        <v/>
      </c>
      <c r="G54" t="str">
        <f>IFERROR(INDEX('Enter Draw'!$E$3:$I$252,MATCH(SMALL('Enter Draw'!$L$3:$L$252,D54),'Enter Draw'!$L$3:$L$252,0),4),"")</f>
        <v/>
      </c>
      <c r="H54" t="str">
        <f>IFERROR(INDEX('Enter Draw'!$E$3:$I$252,MATCH(SMALL('Enter Draw'!$L$3:$L$252,D54),'Enter Draw'!$L$3:$L$252,0),5),"")</f>
        <v/>
      </c>
      <c r="I54">
        <v>49</v>
      </c>
      <c r="J54" s="1" t="str">
        <f t="shared" si="0"/>
        <v/>
      </c>
      <c r="K54" t="str">
        <f>IFERROR(INDEX('Enter Draw'!$G$3:$I$252,MATCH(SMALL('Enter Draw'!$M$3:$M$252,I54),'Enter Draw'!$M$3:$M$252,0),2),"")</f>
        <v/>
      </c>
      <c r="L54" t="str">
        <f>IFERROR(INDEX('Enter Draw'!$G$3:$I$252,MATCH(SMALL('Enter Draw'!$M$3:$M$252,I54),'Enter Draw'!$M$3:$M$252,0),3),"")</f>
        <v/>
      </c>
      <c r="N54" s="1" t="str">
        <f>IF(O54="","",IF(INDEX('Enter Draw'!$B$3:$I$252,MATCH(SMALL('Enter Draw'!$N$3:$N$252,D54),'Enter Draw'!$N$3:$N$252,0),1)="oco","oco",D54))</f>
        <v/>
      </c>
      <c r="O54" t="str">
        <f>IFERROR(INDEX('Enter Draw'!$A$3:$K$252,MATCH(SMALL('Enter Draw'!$N$3:$N$252,Q54),'Enter Draw'!$N$3:$N$252,0),7),"")</f>
        <v/>
      </c>
      <c r="P54" t="str">
        <f>IFERROR(INDEX('Enter Draw'!$A$3:$I$252,MATCH(SMALL('Enter Draw'!$N$3:$N$252,Q54),'Enter Draw'!$N$3:$N$252,0),8),"")</f>
        <v/>
      </c>
      <c r="Q54">
        <v>45</v>
      </c>
      <c r="S54" s="1" t="str">
        <f t="shared" si="2"/>
        <v/>
      </c>
      <c r="T54" t="str">
        <f>IFERROR(INDEX('Enter Draw'!$A$3:$K$252,MATCH(SMALL('Enter Draw'!$O$3:$O$252,V55),'Enter Draw'!$O$3:$O$252,0),6),"")</f>
        <v/>
      </c>
      <c r="U54" t="str">
        <f>IFERROR(INDEX('Enter Draw'!$A$3:$I$252,MATCH(SMALL('Enter Draw'!$O$3:$O$252,V55),'Enter Draw'!$O$3:$O$252,0),7),"")</f>
        <v/>
      </c>
      <c r="V54">
        <v>45</v>
      </c>
      <c r="X54" s="1" t="str">
        <f t="shared" si="3"/>
        <v/>
      </c>
      <c r="Y54" t="str">
        <f>IFERROR(INDEX('Enter Draw'!$A$3:$K$252,MATCH(SMALL('Enter Draw'!$P$3:$P$252,Q54),'Enter Draw'!$P$3:$P$252,0),7),"")</f>
        <v/>
      </c>
      <c r="Z54" t="str">
        <f>IFERROR(INDEX('Enter Draw'!$A$3:$I$252,MATCH(SMALL('Enter Draw'!$P$3:$P$252,Q54),'Enter Draw'!$P$3:$P$252,0),8),"")</f>
        <v/>
      </c>
      <c r="AC54" s="1" t="str">
        <f t="shared" si="1"/>
        <v/>
      </c>
      <c r="AD54" t="str">
        <f>IFERROR(INDEX('Enter Draw'!$A$3:$K$252,MATCH(SMALL('Enter Draw'!$Q$3:$Q$252,V54),'Enter Draw'!$Q$3:$Q$252,0),8),"")</f>
        <v/>
      </c>
      <c r="AE54" t="str">
        <f>IFERROR(INDEX('Enter Draw'!$A$3:$I$252,MATCH(SMALL('Enter Draw'!$Q$3:$Q$252,V54),'Enter Draw'!$Q$3:$Q$252,0),9),"")</f>
        <v/>
      </c>
    </row>
    <row r="55" spans="1:31">
      <c r="A55" s="1" t="str">
        <f>IF(B55="","",IF(INDEX('Enter Draw'!$C$3:$I$252,MATCH(SMALL('Enter Draw'!$K$3:$K$252,D55),'Enter Draw'!$K$3:$K$252,0),1)="yco","yco",D55))</f>
        <v/>
      </c>
      <c r="B55" t="str">
        <f>IFERROR(INDEX('Enter Draw'!$C$3:$K$252,MATCH(SMALL('Enter Draw'!$K$3:$K$252,D55),'Enter Draw'!$K$3:$K$252,0),6),"")</f>
        <v/>
      </c>
      <c r="C55" t="str">
        <f>IFERROR(INDEX('Enter Draw'!$C$3:$I$252,MATCH(SMALL('Enter Draw'!$K$3:$K$252,D55),'Enter Draw'!$K$3:$K$252,0),7),"")</f>
        <v/>
      </c>
      <c r="F55" s="1" t="str">
        <f>IF(G55="","",IF(INDEX('Enter Draw'!$E$3:$I$252,MATCH(SMALL('Enter Draw'!$L$3:$L$252,D55),'Enter Draw'!$L$3:$L$252,0),1)="co","co",IF(INDEX('Enter Draw'!$E$3:$I$252,MATCH(SMALL('Enter Draw'!$L$3:$L$252,D55),'Enter Draw'!$L$3:$L$252,0),1)="yco","yco",D55)))</f>
        <v/>
      </c>
      <c r="G55" t="str">
        <f>IFERROR(INDEX('Enter Draw'!$E$3:$I$252,MATCH(SMALL('Enter Draw'!$L$3:$L$252,D55),'Enter Draw'!$L$3:$L$252,0),4),"")</f>
        <v/>
      </c>
      <c r="H55" t="str">
        <f>IFERROR(INDEX('Enter Draw'!$E$3:$I$252,MATCH(SMALL('Enter Draw'!$L$3:$L$252,D55),'Enter Draw'!$L$3:$L$252,0),5),"")</f>
        <v/>
      </c>
      <c r="I55">
        <v>50</v>
      </c>
      <c r="J55" s="1" t="str">
        <f t="shared" si="0"/>
        <v/>
      </c>
      <c r="K55" t="str">
        <f>IFERROR(INDEX('Enter Draw'!$G$3:$I$252,MATCH(SMALL('Enter Draw'!$M$3:$M$252,I55),'Enter Draw'!$M$3:$M$252,0),2),"")</f>
        <v/>
      </c>
      <c r="L55" t="str">
        <f>IFERROR(INDEX('Enter Draw'!$G$3:$I$252,MATCH(SMALL('Enter Draw'!$M$3:$M$252,I55),'Enter Draw'!$M$3:$M$252,0),3),"")</f>
        <v/>
      </c>
      <c r="N55" s="1" t="str">
        <f>IF(O55="","",IF(INDEX('Enter Draw'!$B$3:$I$252,MATCH(SMALL('Enter Draw'!$N$3:$N$252,D55),'Enter Draw'!$N$3:$N$252,0),1)="oco","oco",D55))</f>
        <v/>
      </c>
      <c r="O55" t="str">
        <f>IFERROR(INDEX('Enter Draw'!$A$3:$K$252,MATCH(SMALL('Enter Draw'!$N$3:$N$252,Q55),'Enter Draw'!$N$3:$N$252,0),7),"")</f>
        <v/>
      </c>
      <c r="P55" t="str">
        <f>IFERROR(INDEX('Enter Draw'!$A$3:$I$252,MATCH(SMALL('Enter Draw'!$N$3:$N$252,Q55),'Enter Draw'!$N$3:$N$252,0),8),"")</f>
        <v/>
      </c>
      <c r="S55" s="1" t="str">
        <f t="shared" si="2"/>
        <v/>
      </c>
      <c r="T55" t="str">
        <f>IFERROR(INDEX('Enter Draw'!$A$3:$K$252,MATCH(SMALL('Enter Draw'!$O$3:$O$252,V56),'Enter Draw'!$O$3:$O$252,0),6),"")</f>
        <v/>
      </c>
      <c r="U55" t="str">
        <f>IFERROR(INDEX('Enter Draw'!$A$3:$I$252,MATCH(SMALL('Enter Draw'!$O$3:$O$252,V56),'Enter Draw'!$O$3:$O$252,0),7),"")</f>
        <v/>
      </c>
      <c r="X55" s="1" t="str">
        <f t="shared" si="3"/>
        <v/>
      </c>
      <c r="Y55" t="str">
        <f>IFERROR(INDEX('Enter Draw'!$A$3:$K$252,MATCH(SMALL('Enter Draw'!$P$3:$P$252,Q55),'Enter Draw'!$P$3:$P$252,0),7),"")</f>
        <v/>
      </c>
      <c r="Z55" t="str">
        <f>IFERROR(INDEX('Enter Draw'!$A$3:$I$252,MATCH(SMALL('Enter Draw'!$P$3:$P$252,Q55),'Enter Draw'!$P$3:$P$252,0),8),"")</f>
        <v/>
      </c>
      <c r="AC55" s="1" t="str">
        <f t="shared" si="1"/>
        <v/>
      </c>
      <c r="AD55" t="str">
        <f>IFERROR(INDEX('Enter Draw'!$A$3:$K$252,MATCH(SMALL('Enter Draw'!$Q$3:$Q$252,V55),'Enter Draw'!$Q$3:$Q$252,0),8),"")</f>
        <v/>
      </c>
      <c r="AE55" t="str">
        <f>IFERROR(INDEX('Enter Draw'!$A$3:$I$252,MATCH(SMALL('Enter Draw'!$Q$3:$Q$252,V55),'Enter Draw'!$Q$3:$Q$252,0),9),"")</f>
        <v/>
      </c>
    </row>
    <row r="56" spans="1:31">
      <c r="A56" s="1">
        <f>IF(B56="","",IF(INDEX('Enter Draw'!$C$3:$I$252,MATCH(SMALL('Enter Draw'!$K$3:$K$252,D56),'Enter Draw'!$K$3:$K$252,0),1)="yco","yco",D56))</f>
        <v>46</v>
      </c>
      <c r="B56" t="str">
        <f>IFERROR(INDEX('Enter Draw'!$C$3:$K$252,MATCH(SMALL('Enter Draw'!$K$3:$K$252,D56),'Enter Draw'!$K$3:$K$252,0),6),"")</f>
        <v>Steph Kuemper</v>
      </c>
      <c r="C56" t="str">
        <f>IFERROR(INDEX('Enter Draw'!$C$3:$I$252,MATCH(SMALL('Enter Draw'!$K$3:$K$252,D56),'Enter Draw'!$K$3:$K$252,0),7),"")</f>
        <v>Queenie</v>
      </c>
      <c r="D56">
        <v>46</v>
      </c>
      <c r="F56" s="1" t="str">
        <f>IF(G56="","",IF(INDEX('Enter Draw'!$E$3:$I$252,MATCH(SMALL('Enter Draw'!$L$3:$L$252,D56),'Enter Draw'!$L$3:$L$252,0),1)="co","co",IF(INDEX('Enter Draw'!$E$3:$I$252,MATCH(SMALL('Enter Draw'!$L$3:$L$252,D56),'Enter Draw'!$L$3:$L$252,0),1)="yco","yco",D56)))</f>
        <v/>
      </c>
      <c r="G56" t="str">
        <f>IFERROR(INDEX('Enter Draw'!$E$3:$I$252,MATCH(SMALL('Enter Draw'!$L$3:$L$252,D56),'Enter Draw'!$L$3:$L$252,0),4),"")</f>
        <v/>
      </c>
      <c r="H56" t="str">
        <f>IFERROR(INDEX('Enter Draw'!$E$3:$I$252,MATCH(SMALL('Enter Draw'!$L$3:$L$252,D56),'Enter Draw'!$L$3:$L$252,0),5),"")</f>
        <v/>
      </c>
      <c r="J56" s="1" t="str">
        <f t="shared" si="0"/>
        <v/>
      </c>
      <c r="K56" t="str">
        <f>IFERROR(INDEX('Enter Draw'!$G$3:$I$252,MATCH(SMALL('Enter Draw'!$M$3:$M$252,I56),'Enter Draw'!$M$3:$M$252,0),2),"")</f>
        <v/>
      </c>
      <c r="L56" t="str">
        <f>IFERROR(INDEX('Enter Draw'!$G$3:$I$252,MATCH(SMALL('Enter Draw'!$M$3:$M$252,I56),'Enter Draw'!$M$3:$M$252,0),3),"")</f>
        <v/>
      </c>
      <c r="N56" s="1" t="str">
        <f>IF(O56="","",IF(INDEX('Enter Draw'!$B$3:$I$252,MATCH(SMALL('Enter Draw'!$N$3:$N$252,D56),'Enter Draw'!$N$3:$N$252,0),1)="oco","oco",D56))</f>
        <v/>
      </c>
      <c r="O56" t="str">
        <f>IFERROR(INDEX('Enter Draw'!$A$3:$K$252,MATCH(SMALL('Enter Draw'!$N$3:$N$252,Q56),'Enter Draw'!$N$3:$N$252,0),7),"")</f>
        <v/>
      </c>
      <c r="P56" t="str">
        <f>IFERROR(INDEX('Enter Draw'!$A$3:$I$252,MATCH(SMALL('Enter Draw'!$N$3:$N$252,Q56),'Enter Draw'!$N$3:$N$252,0),8),"")</f>
        <v/>
      </c>
      <c r="Q56">
        <v>46</v>
      </c>
      <c r="S56" s="1" t="str">
        <f t="shared" si="2"/>
        <v/>
      </c>
      <c r="T56" t="str">
        <f>IFERROR(INDEX('Enter Draw'!$A$3:$K$252,MATCH(SMALL('Enter Draw'!$O$3:$O$252,V57),'Enter Draw'!$O$3:$O$252,0),6),"")</f>
        <v/>
      </c>
      <c r="U56" t="str">
        <f>IFERROR(INDEX('Enter Draw'!$A$3:$I$252,MATCH(SMALL('Enter Draw'!$O$3:$O$252,V57),'Enter Draw'!$O$3:$O$252,0),7),"")</f>
        <v/>
      </c>
      <c r="V56">
        <v>46</v>
      </c>
      <c r="X56" s="1" t="str">
        <f t="shared" si="3"/>
        <v/>
      </c>
      <c r="Y56" t="str">
        <f>IFERROR(INDEX('Enter Draw'!$A$3:$K$252,MATCH(SMALL('Enter Draw'!$P$3:$P$252,Q56),'Enter Draw'!$P$3:$P$252,0),7),"")</f>
        <v/>
      </c>
      <c r="Z56" t="str">
        <f>IFERROR(INDEX('Enter Draw'!$A$3:$I$252,MATCH(SMALL('Enter Draw'!$P$3:$P$252,Q56),'Enter Draw'!$P$3:$P$252,0),8),"")</f>
        <v/>
      </c>
      <c r="AC56" s="1" t="str">
        <f t="shared" si="1"/>
        <v/>
      </c>
      <c r="AD56" t="str">
        <f>IFERROR(INDEX('Enter Draw'!$A$3:$K$252,MATCH(SMALL('Enter Draw'!$Q$3:$Q$252,V56),'Enter Draw'!$Q$3:$Q$252,0),8),"")</f>
        <v/>
      </c>
      <c r="AE56" t="str">
        <f>IFERROR(INDEX('Enter Draw'!$A$3:$I$252,MATCH(SMALL('Enter Draw'!$Q$3:$Q$252,V56),'Enter Draw'!$Q$3:$Q$252,0),9),"")</f>
        <v/>
      </c>
    </row>
    <row r="57" spans="1:31">
      <c r="A57" s="1">
        <f>IF(B57="","",IF(INDEX('Enter Draw'!$C$3:$I$252,MATCH(SMALL('Enter Draw'!$K$3:$K$252,D57),'Enter Draw'!$K$3:$K$252,0),1)="yco","yco",D57))</f>
        <v>47</v>
      </c>
      <c r="B57" t="str">
        <f>IFERROR(INDEX('Enter Draw'!$C$3:$K$252,MATCH(SMALL('Enter Draw'!$K$3:$K$252,D57),'Enter Draw'!$K$3:$K$252,0),6),"")</f>
        <v>Janice Roebuck</v>
      </c>
      <c r="C57" t="str">
        <f>IFERROR(INDEX('Enter Draw'!$C$3:$I$252,MATCH(SMALL('Enter Draw'!$K$3:$K$252,D57),'Enter Draw'!$K$3:$K$252,0),7),"")</f>
        <v>Peaches</v>
      </c>
      <c r="D57">
        <v>47</v>
      </c>
      <c r="F57" s="1" t="str">
        <f>IF(G57="","",IF(INDEX('Enter Draw'!$E$3:$I$252,MATCH(SMALL('Enter Draw'!$L$3:$L$252,D57),'Enter Draw'!$L$3:$L$252,0),1)="co","co",IF(INDEX('Enter Draw'!$E$3:$I$252,MATCH(SMALL('Enter Draw'!$L$3:$L$252,D57),'Enter Draw'!$L$3:$L$252,0),1)="yco","yco",D57)))</f>
        <v/>
      </c>
      <c r="G57" t="str">
        <f>IFERROR(INDEX('Enter Draw'!$E$3:$I$252,MATCH(SMALL('Enter Draw'!$L$3:$L$252,D57),'Enter Draw'!$L$3:$L$252,0),4),"")</f>
        <v/>
      </c>
      <c r="H57" t="str">
        <f>IFERROR(INDEX('Enter Draw'!$E$3:$I$252,MATCH(SMALL('Enter Draw'!$L$3:$L$252,D57),'Enter Draw'!$L$3:$L$252,0),5),"")</f>
        <v/>
      </c>
      <c r="I57">
        <v>51</v>
      </c>
      <c r="J57" s="1" t="str">
        <f t="shared" si="0"/>
        <v/>
      </c>
      <c r="K57" t="str">
        <f>IFERROR(INDEX('Enter Draw'!$G$3:$I$252,MATCH(SMALL('Enter Draw'!$M$3:$M$252,I57),'Enter Draw'!$M$3:$M$252,0),2),"")</f>
        <v/>
      </c>
      <c r="L57" t="str">
        <f>IFERROR(INDEX('Enter Draw'!$G$3:$I$252,MATCH(SMALL('Enter Draw'!$M$3:$M$252,I57),'Enter Draw'!$M$3:$M$252,0),3),"")</f>
        <v/>
      </c>
      <c r="N57" s="1" t="str">
        <f>IF(O57="","",IF(INDEX('Enter Draw'!$B$3:$I$252,MATCH(SMALL('Enter Draw'!$N$3:$N$252,D57),'Enter Draw'!$N$3:$N$252,0),1)="oco","oco",D57))</f>
        <v/>
      </c>
      <c r="O57" t="str">
        <f>IFERROR(INDEX('Enter Draw'!$A$3:$K$252,MATCH(SMALL('Enter Draw'!$N$3:$N$252,Q57),'Enter Draw'!$N$3:$N$252,0),7),"")</f>
        <v/>
      </c>
      <c r="P57" t="str">
        <f>IFERROR(INDEX('Enter Draw'!$A$3:$I$252,MATCH(SMALL('Enter Draw'!$N$3:$N$252,Q57),'Enter Draw'!$N$3:$N$252,0),8),"")</f>
        <v/>
      </c>
      <c r="Q57">
        <v>47</v>
      </c>
      <c r="S57" s="1" t="str">
        <f t="shared" si="2"/>
        <v/>
      </c>
      <c r="T57" t="str">
        <f>IFERROR(INDEX('Enter Draw'!$A$3:$K$252,MATCH(SMALL('Enter Draw'!$O$3:$O$252,V58),'Enter Draw'!$O$3:$O$252,0),6),"")</f>
        <v/>
      </c>
      <c r="U57" t="str">
        <f>IFERROR(INDEX('Enter Draw'!$A$3:$I$252,MATCH(SMALL('Enter Draw'!$O$3:$O$252,V58),'Enter Draw'!$O$3:$O$252,0),7),"")</f>
        <v/>
      </c>
      <c r="V57">
        <v>47</v>
      </c>
      <c r="X57" s="1" t="str">
        <f t="shared" si="3"/>
        <v/>
      </c>
      <c r="Y57" t="str">
        <f>IFERROR(INDEX('Enter Draw'!$A$3:$K$252,MATCH(SMALL('Enter Draw'!$P$3:$P$252,Q57),'Enter Draw'!$P$3:$P$252,0),7),"")</f>
        <v/>
      </c>
      <c r="Z57" t="str">
        <f>IFERROR(INDEX('Enter Draw'!$A$3:$I$252,MATCH(SMALL('Enter Draw'!$P$3:$P$252,Q57),'Enter Draw'!$P$3:$P$252,0),8),"")</f>
        <v/>
      </c>
      <c r="AC57" s="1" t="str">
        <f t="shared" si="1"/>
        <v/>
      </c>
      <c r="AD57" t="str">
        <f>IFERROR(INDEX('Enter Draw'!$A$3:$K$252,MATCH(SMALL('Enter Draw'!$Q$3:$Q$252,V57),'Enter Draw'!$Q$3:$Q$252,0),8),"")</f>
        <v/>
      </c>
      <c r="AE57" t="str">
        <f>IFERROR(INDEX('Enter Draw'!$A$3:$I$252,MATCH(SMALL('Enter Draw'!$Q$3:$Q$252,V57),'Enter Draw'!$Q$3:$Q$252,0),9),"")</f>
        <v/>
      </c>
    </row>
    <row r="58" spans="1:31">
      <c r="A58" s="1">
        <f>IF(B58="","",IF(INDEX('Enter Draw'!$C$3:$I$252,MATCH(SMALL('Enter Draw'!$K$3:$K$252,D58),'Enter Draw'!$K$3:$K$252,0),1)="yco","yco",D58))</f>
        <v>48</v>
      </c>
      <c r="B58" t="str">
        <f>IFERROR(INDEX('Enter Draw'!$C$3:$K$252,MATCH(SMALL('Enter Draw'!$K$3:$K$252,D58),'Enter Draw'!$K$3:$K$252,0),6),"")</f>
        <v>Jenna Clark</v>
      </c>
      <c r="C58" t="str">
        <f>IFERROR(INDEX('Enter Draw'!$C$3:$I$252,MATCH(SMALL('Enter Draw'!$K$3:$K$252,D58),'Enter Draw'!$K$3:$K$252,0),7),"")</f>
        <v>Jasper</v>
      </c>
      <c r="D58">
        <v>48</v>
      </c>
      <c r="F58" s="1" t="str">
        <f>IF(G58="","",IF(INDEX('Enter Draw'!$E$3:$I$252,MATCH(SMALL('Enter Draw'!$L$3:$L$252,D58),'Enter Draw'!$L$3:$L$252,0),1)="co","co",IF(INDEX('Enter Draw'!$E$3:$I$252,MATCH(SMALL('Enter Draw'!$L$3:$L$252,D58),'Enter Draw'!$L$3:$L$252,0),1)="yco","yco",D58)))</f>
        <v/>
      </c>
      <c r="G58" t="str">
        <f>IFERROR(INDEX('Enter Draw'!$E$3:$I$252,MATCH(SMALL('Enter Draw'!$L$3:$L$252,D58),'Enter Draw'!$L$3:$L$252,0),4),"")</f>
        <v/>
      </c>
      <c r="H58" t="str">
        <f>IFERROR(INDEX('Enter Draw'!$E$3:$I$252,MATCH(SMALL('Enter Draw'!$L$3:$L$252,D58),'Enter Draw'!$L$3:$L$252,0),5),"")</f>
        <v/>
      </c>
      <c r="I58">
        <v>52</v>
      </c>
      <c r="J58" s="1" t="str">
        <f t="shared" si="0"/>
        <v/>
      </c>
      <c r="K58" t="str">
        <f>IFERROR(INDEX('Enter Draw'!$G$3:$I$252,MATCH(SMALL('Enter Draw'!$M$3:$M$252,I58),'Enter Draw'!$M$3:$M$252,0),2),"")</f>
        <v/>
      </c>
      <c r="L58" t="str">
        <f>IFERROR(INDEX('Enter Draw'!$G$3:$I$252,MATCH(SMALL('Enter Draw'!$M$3:$M$252,I58),'Enter Draw'!$M$3:$M$252,0),3),"")</f>
        <v/>
      </c>
      <c r="N58" s="1" t="str">
        <f>IF(O58="","",IF(INDEX('Enter Draw'!$B$3:$I$252,MATCH(SMALL('Enter Draw'!$N$3:$N$252,D58),'Enter Draw'!$N$3:$N$252,0),1)="oco","oco",D58))</f>
        <v/>
      </c>
      <c r="O58" t="str">
        <f>IFERROR(INDEX('Enter Draw'!$A$3:$K$252,MATCH(SMALL('Enter Draw'!$N$3:$N$252,Q58),'Enter Draw'!$N$3:$N$252,0),7),"")</f>
        <v/>
      </c>
      <c r="P58" t="str">
        <f>IFERROR(INDEX('Enter Draw'!$A$3:$I$252,MATCH(SMALL('Enter Draw'!$N$3:$N$252,Q58),'Enter Draw'!$N$3:$N$252,0),8),"")</f>
        <v/>
      </c>
      <c r="Q58">
        <v>48</v>
      </c>
      <c r="S58" s="1" t="str">
        <f t="shared" si="2"/>
        <v/>
      </c>
      <c r="T58" t="str">
        <f>IFERROR(INDEX('Enter Draw'!$A$3:$K$252,MATCH(SMALL('Enter Draw'!$O$3:$O$252,V59),'Enter Draw'!$O$3:$O$252,0),6),"")</f>
        <v/>
      </c>
      <c r="U58" t="str">
        <f>IFERROR(INDEX('Enter Draw'!$A$3:$I$252,MATCH(SMALL('Enter Draw'!$O$3:$O$252,V59),'Enter Draw'!$O$3:$O$252,0),7),"")</f>
        <v/>
      </c>
      <c r="V58">
        <v>48</v>
      </c>
      <c r="X58" s="1" t="str">
        <f t="shared" si="3"/>
        <v/>
      </c>
      <c r="Y58" t="str">
        <f>IFERROR(INDEX('Enter Draw'!$A$3:$K$252,MATCH(SMALL('Enter Draw'!$P$3:$P$252,Q58),'Enter Draw'!$P$3:$P$252,0),7),"")</f>
        <v/>
      </c>
      <c r="Z58" t="str">
        <f>IFERROR(INDEX('Enter Draw'!$A$3:$I$252,MATCH(SMALL('Enter Draw'!$P$3:$P$252,Q58),'Enter Draw'!$P$3:$P$252,0),8),"")</f>
        <v/>
      </c>
      <c r="AC58" s="1" t="str">
        <f t="shared" si="1"/>
        <v/>
      </c>
      <c r="AD58" t="str">
        <f>IFERROR(INDEX('Enter Draw'!$A$3:$K$252,MATCH(SMALL('Enter Draw'!$Q$3:$Q$252,V58),'Enter Draw'!$Q$3:$Q$252,0),8),"")</f>
        <v/>
      </c>
      <c r="AE58" t="str">
        <f>IFERROR(INDEX('Enter Draw'!$A$3:$I$252,MATCH(SMALL('Enter Draw'!$Q$3:$Q$252,V58),'Enter Draw'!$Q$3:$Q$252,0),9),"")</f>
        <v/>
      </c>
    </row>
    <row r="59" spans="1:31">
      <c r="A59" s="1">
        <f>IF(B59="","",IF(INDEX('Enter Draw'!$C$3:$I$252,MATCH(SMALL('Enter Draw'!$K$3:$K$252,D59),'Enter Draw'!$K$3:$K$252,0),1)="yco","yco",D59))</f>
        <v>49</v>
      </c>
      <c r="B59" t="str">
        <f>IFERROR(INDEX('Enter Draw'!$C$3:$K$252,MATCH(SMALL('Enter Draw'!$K$3:$K$252,D59),'Enter Draw'!$K$3:$K$252,0),6),"")</f>
        <v>Norma Jo Wood</v>
      </c>
      <c r="C59" t="str">
        <f>IFERROR(INDEX('Enter Draw'!$C$3:$I$252,MATCH(SMALL('Enter Draw'!$K$3:$K$252,D59),'Enter Draw'!$K$3:$K$252,0),7),"")</f>
        <v>Dixie</v>
      </c>
      <c r="D59">
        <v>49</v>
      </c>
      <c r="F59" s="1" t="str">
        <f>IF(G59="","",IF(INDEX('Enter Draw'!$E$3:$I$252,MATCH(SMALL('Enter Draw'!$L$3:$L$252,D59),'Enter Draw'!$L$3:$L$252,0),1)="co","co",IF(INDEX('Enter Draw'!$E$3:$I$252,MATCH(SMALL('Enter Draw'!$L$3:$L$252,D59),'Enter Draw'!$L$3:$L$252,0),1)="yco","yco",D59)))</f>
        <v/>
      </c>
      <c r="G59" t="str">
        <f>IFERROR(INDEX('Enter Draw'!$E$3:$I$252,MATCH(SMALL('Enter Draw'!$L$3:$L$252,D59),'Enter Draw'!$L$3:$L$252,0),4),"")</f>
        <v/>
      </c>
      <c r="H59" t="str">
        <f>IFERROR(INDEX('Enter Draw'!$E$3:$I$252,MATCH(SMALL('Enter Draw'!$L$3:$L$252,D59),'Enter Draw'!$L$3:$L$252,0),5),"")</f>
        <v/>
      </c>
      <c r="I59">
        <v>53</v>
      </c>
      <c r="J59" s="1" t="str">
        <f t="shared" si="0"/>
        <v/>
      </c>
      <c r="K59" t="str">
        <f>IFERROR(INDEX('Enter Draw'!$G$3:$I$252,MATCH(SMALL('Enter Draw'!$M$3:$M$252,I59),'Enter Draw'!$M$3:$M$252,0),2),"")</f>
        <v/>
      </c>
      <c r="L59" t="str">
        <f>IFERROR(INDEX('Enter Draw'!$G$3:$I$252,MATCH(SMALL('Enter Draw'!$M$3:$M$252,I59),'Enter Draw'!$M$3:$M$252,0),3),"")</f>
        <v/>
      </c>
      <c r="N59" s="1" t="str">
        <f>IF(O59="","",IF(INDEX('Enter Draw'!$B$3:$I$252,MATCH(SMALL('Enter Draw'!$N$3:$N$252,D59),'Enter Draw'!$N$3:$N$252,0),1)="oco","oco",D59))</f>
        <v/>
      </c>
      <c r="O59" t="str">
        <f>IFERROR(INDEX('Enter Draw'!$A$3:$K$252,MATCH(SMALL('Enter Draw'!$N$3:$N$252,Q59),'Enter Draw'!$N$3:$N$252,0),7),"")</f>
        <v/>
      </c>
      <c r="P59" t="str">
        <f>IFERROR(INDEX('Enter Draw'!$A$3:$I$252,MATCH(SMALL('Enter Draw'!$N$3:$N$252,Q59),'Enter Draw'!$N$3:$N$252,0),8),"")</f>
        <v/>
      </c>
      <c r="Q59">
        <v>49</v>
      </c>
      <c r="S59" s="1" t="str">
        <f t="shared" si="2"/>
        <v/>
      </c>
      <c r="T59" t="str">
        <f>IFERROR(INDEX('Enter Draw'!$A$3:$K$252,MATCH(SMALL('Enter Draw'!$O$3:$O$252,V60),'Enter Draw'!$O$3:$O$252,0),6),"")</f>
        <v/>
      </c>
      <c r="U59" t="str">
        <f>IFERROR(INDEX('Enter Draw'!$A$3:$I$252,MATCH(SMALL('Enter Draw'!$O$3:$O$252,V60),'Enter Draw'!$O$3:$O$252,0),7),"")</f>
        <v/>
      </c>
      <c r="V59">
        <v>49</v>
      </c>
      <c r="X59" s="1" t="str">
        <f t="shared" si="3"/>
        <v/>
      </c>
      <c r="Y59" t="str">
        <f>IFERROR(INDEX('Enter Draw'!$A$3:$K$252,MATCH(SMALL('Enter Draw'!$P$3:$P$252,Q59),'Enter Draw'!$P$3:$P$252,0),7),"")</f>
        <v/>
      </c>
      <c r="Z59" t="str">
        <f>IFERROR(INDEX('Enter Draw'!$A$3:$I$252,MATCH(SMALL('Enter Draw'!$P$3:$P$252,Q59),'Enter Draw'!$P$3:$P$252,0),8),"")</f>
        <v/>
      </c>
      <c r="AC59" s="1" t="str">
        <f t="shared" si="1"/>
        <v/>
      </c>
      <c r="AD59" t="str">
        <f>IFERROR(INDEX('Enter Draw'!$A$3:$K$252,MATCH(SMALL('Enter Draw'!$Q$3:$Q$252,V59),'Enter Draw'!$Q$3:$Q$252,0),8),"")</f>
        <v/>
      </c>
      <c r="AE59" t="str">
        <f>IFERROR(INDEX('Enter Draw'!$A$3:$I$252,MATCH(SMALL('Enter Draw'!$Q$3:$Q$252,V59),'Enter Draw'!$Q$3:$Q$252,0),9),"")</f>
        <v/>
      </c>
    </row>
    <row r="60" spans="1:31">
      <c r="A60" s="1">
        <f>IF(B60="","",IF(INDEX('Enter Draw'!$C$3:$I$252,MATCH(SMALL('Enter Draw'!$K$3:$K$252,D60),'Enter Draw'!$K$3:$K$252,0),1)="yco","yco",D60))</f>
        <v>50</v>
      </c>
      <c r="B60" t="str">
        <f>IFERROR(INDEX('Enter Draw'!$C$3:$K$252,MATCH(SMALL('Enter Draw'!$K$3:$K$252,D60),'Enter Draw'!$K$3:$K$252,0),6),"")</f>
        <v>Taryn Odens</v>
      </c>
      <c r="C60" t="str">
        <f>IFERROR(INDEX('Enter Draw'!$C$3:$I$252,MATCH(SMALL('Enter Draw'!$K$3:$K$252,D60),'Enter Draw'!$K$3:$K$252,0),7),"")</f>
        <v>Lady A</v>
      </c>
      <c r="D60">
        <v>50</v>
      </c>
      <c r="F60" s="1" t="str">
        <f>IF(G60="","",IF(INDEX('Enter Draw'!$E$3:$I$252,MATCH(SMALL('Enter Draw'!$L$3:$L$252,D60),'Enter Draw'!$L$3:$L$252,0),1)="co","co",IF(INDEX('Enter Draw'!$E$3:$I$252,MATCH(SMALL('Enter Draw'!$L$3:$L$252,D60),'Enter Draw'!$L$3:$L$252,0),1)="yco","yco",D60)))</f>
        <v/>
      </c>
      <c r="G60" t="str">
        <f>IFERROR(INDEX('Enter Draw'!$E$3:$I$252,MATCH(SMALL('Enter Draw'!$L$3:$L$252,D60),'Enter Draw'!$L$3:$L$252,0),4),"")</f>
        <v/>
      </c>
      <c r="H60" t="str">
        <f>IFERROR(INDEX('Enter Draw'!$E$3:$I$252,MATCH(SMALL('Enter Draw'!$L$3:$L$252,D60),'Enter Draw'!$L$3:$L$252,0),5),"")</f>
        <v/>
      </c>
      <c r="I60">
        <v>54</v>
      </c>
      <c r="J60" s="1" t="str">
        <f t="shared" si="0"/>
        <v/>
      </c>
      <c r="K60" t="str">
        <f>IFERROR(INDEX('Enter Draw'!$G$3:$I$252,MATCH(SMALL('Enter Draw'!$M$3:$M$252,I60),'Enter Draw'!$M$3:$M$252,0),2),"")</f>
        <v/>
      </c>
      <c r="L60" t="str">
        <f>IFERROR(INDEX('Enter Draw'!$G$3:$I$252,MATCH(SMALL('Enter Draw'!$M$3:$M$252,I60),'Enter Draw'!$M$3:$M$252,0),3),"")</f>
        <v/>
      </c>
      <c r="N60" s="1" t="str">
        <f>IF(O60="","",IF(INDEX('Enter Draw'!$B$3:$I$252,MATCH(SMALL('Enter Draw'!$N$3:$N$252,D60),'Enter Draw'!$N$3:$N$252,0),1)="oco","oco",D60))</f>
        <v/>
      </c>
      <c r="O60" t="str">
        <f>IFERROR(INDEX('Enter Draw'!$A$3:$K$252,MATCH(SMALL('Enter Draw'!$N$3:$N$252,Q60),'Enter Draw'!$N$3:$N$252,0),7),"")</f>
        <v/>
      </c>
      <c r="P60" t="str">
        <f>IFERROR(INDEX('Enter Draw'!$A$3:$I$252,MATCH(SMALL('Enter Draw'!$N$3:$N$252,Q60),'Enter Draw'!$N$3:$N$252,0),8),"")</f>
        <v/>
      </c>
      <c r="Q60">
        <v>50</v>
      </c>
      <c r="S60" s="1" t="str">
        <f t="shared" si="2"/>
        <v/>
      </c>
      <c r="T60" t="str">
        <f>IFERROR(INDEX('Enter Draw'!$A$3:$K$252,MATCH(SMALL('Enter Draw'!$O$3:$O$252,V61),'Enter Draw'!$O$3:$O$252,0),6),"")</f>
        <v/>
      </c>
      <c r="U60" t="str">
        <f>IFERROR(INDEX('Enter Draw'!$A$3:$I$252,MATCH(SMALL('Enter Draw'!$O$3:$O$252,V61),'Enter Draw'!$O$3:$O$252,0),7),"")</f>
        <v/>
      </c>
      <c r="V60">
        <v>50</v>
      </c>
      <c r="X60" s="1" t="str">
        <f t="shared" si="3"/>
        <v/>
      </c>
      <c r="Y60" t="str">
        <f>IFERROR(INDEX('Enter Draw'!$A$3:$K$252,MATCH(SMALL('Enter Draw'!$P$3:$P$252,Q60),'Enter Draw'!$P$3:$P$252,0),7),"")</f>
        <v/>
      </c>
      <c r="Z60" t="str">
        <f>IFERROR(INDEX('Enter Draw'!$A$3:$I$252,MATCH(SMALL('Enter Draw'!$P$3:$P$252,Q60),'Enter Draw'!$P$3:$P$252,0),8),"")</f>
        <v/>
      </c>
      <c r="AC60" s="1" t="str">
        <f t="shared" si="1"/>
        <v/>
      </c>
      <c r="AD60" t="str">
        <f>IFERROR(INDEX('Enter Draw'!$A$3:$K$252,MATCH(SMALL('Enter Draw'!$Q$3:$Q$252,V60),'Enter Draw'!$Q$3:$Q$252,0),8),"")</f>
        <v/>
      </c>
      <c r="AE60" t="str">
        <f>IFERROR(INDEX('Enter Draw'!$A$3:$I$252,MATCH(SMALL('Enter Draw'!$Q$3:$Q$252,V60),'Enter Draw'!$Q$3:$Q$252,0),9),"")</f>
        <v/>
      </c>
    </row>
    <row r="61" spans="1:31">
      <c r="A61" s="1" t="str">
        <f>IF(B61="","",IF(INDEX('Enter Draw'!$C$3:$I$252,MATCH(SMALL('Enter Draw'!$K$3:$K$252,D61),'Enter Draw'!$K$3:$K$252,0),1)="yco","yco",D61))</f>
        <v/>
      </c>
      <c r="B61" t="str">
        <f>IFERROR(INDEX('Enter Draw'!$C$3:$K$252,MATCH(SMALL('Enter Draw'!$K$3:$K$252,D61),'Enter Draw'!$K$3:$K$252,0),6),"")</f>
        <v/>
      </c>
      <c r="C61" t="str">
        <f>IFERROR(INDEX('Enter Draw'!$C$3:$I$252,MATCH(SMALL('Enter Draw'!$K$3:$K$252,D61),'Enter Draw'!$K$3:$K$252,0),7),"")</f>
        <v/>
      </c>
      <c r="F61" s="1" t="str">
        <f>IF(G61="","",IF(INDEX('Enter Draw'!$E$3:$I$252,MATCH(SMALL('Enter Draw'!$L$3:$L$252,D61),'Enter Draw'!$L$3:$L$252,0),1)="co","co",IF(INDEX('Enter Draw'!$E$3:$I$252,MATCH(SMALL('Enter Draw'!$L$3:$L$252,D61),'Enter Draw'!$L$3:$L$252,0),1)="yco","yco",D61)))</f>
        <v/>
      </c>
      <c r="G61" t="str">
        <f>IFERROR(INDEX('Enter Draw'!$E$3:$I$252,MATCH(SMALL('Enter Draw'!$L$3:$L$252,D61),'Enter Draw'!$L$3:$L$252,0),4),"")</f>
        <v/>
      </c>
      <c r="H61" t="str">
        <f>IFERROR(INDEX('Enter Draw'!$E$3:$I$252,MATCH(SMALL('Enter Draw'!$L$3:$L$252,D61),'Enter Draw'!$L$3:$L$252,0),5),"")</f>
        <v/>
      </c>
      <c r="I61">
        <v>55</v>
      </c>
      <c r="J61" s="1" t="str">
        <f t="shared" si="0"/>
        <v/>
      </c>
      <c r="K61" t="str">
        <f>IFERROR(INDEX('Enter Draw'!$G$3:$I$252,MATCH(SMALL('Enter Draw'!$M$3:$M$252,I61),'Enter Draw'!$M$3:$M$252,0),2),"")</f>
        <v/>
      </c>
      <c r="L61" t="str">
        <f>IFERROR(INDEX('Enter Draw'!$G$3:$I$252,MATCH(SMALL('Enter Draw'!$M$3:$M$252,I61),'Enter Draw'!$M$3:$M$252,0),3),"")</f>
        <v/>
      </c>
      <c r="N61" s="1" t="str">
        <f>IF(O61="","",IF(INDEX('Enter Draw'!$B$3:$I$252,MATCH(SMALL('Enter Draw'!$N$3:$N$252,D61),'Enter Draw'!$N$3:$N$252,0),1)="oco","oco",D61))</f>
        <v/>
      </c>
      <c r="O61" t="str">
        <f>IFERROR(INDEX('Enter Draw'!$A$3:$K$252,MATCH(SMALL('Enter Draw'!$N$3:$N$252,Q61),'Enter Draw'!$N$3:$N$252,0),7),"")</f>
        <v/>
      </c>
      <c r="P61" t="str">
        <f>IFERROR(INDEX('Enter Draw'!$A$3:$I$252,MATCH(SMALL('Enter Draw'!$N$3:$N$252,Q61),'Enter Draw'!$N$3:$N$252,0),8),"")</f>
        <v/>
      </c>
      <c r="S61" s="1" t="str">
        <f t="shared" si="2"/>
        <v/>
      </c>
      <c r="T61" t="str">
        <f>IFERROR(INDEX('Enter Draw'!$A$3:$K$252,MATCH(SMALL('Enter Draw'!$O$3:$O$252,V62),'Enter Draw'!$O$3:$O$252,0),6),"")</f>
        <v/>
      </c>
      <c r="U61" t="str">
        <f>IFERROR(INDEX('Enter Draw'!$A$3:$I$252,MATCH(SMALL('Enter Draw'!$O$3:$O$252,V62),'Enter Draw'!$O$3:$O$252,0),7),"")</f>
        <v/>
      </c>
      <c r="X61" s="1" t="str">
        <f t="shared" si="3"/>
        <v/>
      </c>
      <c r="Y61" t="str">
        <f>IFERROR(INDEX('Enter Draw'!$A$3:$K$252,MATCH(SMALL('Enter Draw'!$P$3:$P$252,Q61),'Enter Draw'!$P$3:$P$252,0),7),"")</f>
        <v/>
      </c>
      <c r="Z61" t="str">
        <f>IFERROR(INDEX('Enter Draw'!$A$3:$I$252,MATCH(SMALL('Enter Draw'!$P$3:$P$252,Q61),'Enter Draw'!$P$3:$P$252,0),8),"")</f>
        <v/>
      </c>
      <c r="AC61" s="1" t="str">
        <f t="shared" si="1"/>
        <v/>
      </c>
      <c r="AD61" t="str">
        <f>IFERROR(INDEX('Enter Draw'!$A$3:$K$252,MATCH(SMALL('Enter Draw'!$Q$3:$Q$252,V61),'Enter Draw'!$Q$3:$Q$252,0),8),"")</f>
        <v/>
      </c>
      <c r="AE61" t="str">
        <f>IFERROR(INDEX('Enter Draw'!$A$3:$I$252,MATCH(SMALL('Enter Draw'!$Q$3:$Q$252,V61),'Enter Draw'!$Q$3:$Q$252,0),9),"")</f>
        <v/>
      </c>
    </row>
    <row r="62" spans="1:31">
      <c r="A62" s="1">
        <f>IF(B62="","",IF(INDEX('Enter Draw'!$C$3:$I$252,MATCH(SMALL('Enter Draw'!$K$3:$K$252,D62),'Enter Draw'!$K$3:$K$252,0),1)="yco","yco",D62))</f>
        <v>51</v>
      </c>
      <c r="B62" t="str">
        <f>IFERROR(INDEX('Enter Draw'!$C$3:$K$252,MATCH(SMALL('Enter Draw'!$K$3:$K$252,D62),'Enter Draw'!$K$3:$K$252,0),6),"")</f>
        <v>Mike Boomgarden</v>
      </c>
      <c r="C62" t="str">
        <f>IFERROR(INDEX('Enter Draw'!$C$3:$I$252,MATCH(SMALL('Enter Draw'!$K$3:$K$252,D62),'Enter Draw'!$K$3:$K$252,0),7),"")</f>
        <v>Peanut</v>
      </c>
      <c r="D62">
        <v>51</v>
      </c>
      <c r="F62" s="1" t="str">
        <f>IF(G62="","",IF(INDEX('Enter Draw'!$E$3:$I$252,MATCH(SMALL('Enter Draw'!$L$3:$L$252,D62),'Enter Draw'!$L$3:$L$252,0),1)="co","co",IF(INDEX('Enter Draw'!$E$3:$I$252,MATCH(SMALL('Enter Draw'!$L$3:$L$252,D62),'Enter Draw'!$L$3:$L$252,0),1)="yco","yco",D62)))</f>
        <v/>
      </c>
      <c r="G62" t="str">
        <f>IFERROR(INDEX('Enter Draw'!$E$3:$I$252,MATCH(SMALL('Enter Draw'!$L$3:$L$252,D62),'Enter Draw'!$L$3:$L$252,0),4),"")</f>
        <v/>
      </c>
      <c r="H62" t="str">
        <f>IFERROR(INDEX('Enter Draw'!$E$3:$I$252,MATCH(SMALL('Enter Draw'!$L$3:$L$252,D62),'Enter Draw'!$L$3:$L$252,0),5),"")</f>
        <v/>
      </c>
      <c r="I62">
        <v>56</v>
      </c>
      <c r="J62" s="1" t="str">
        <f t="shared" si="0"/>
        <v/>
      </c>
      <c r="K62" t="str">
        <f>IFERROR(INDEX('Enter Draw'!$G$3:$I$252,MATCH(SMALL('Enter Draw'!$M$3:$M$252,I62),'Enter Draw'!$M$3:$M$252,0),2),"")</f>
        <v/>
      </c>
      <c r="L62" t="str">
        <f>IFERROR(INDEX('Enter Draw'!$G$3:$I$252,MATCH(SMALL('Enter Draw'!$M$3:$M$252,I62),'Enter Draw'!$M$3:$M$252,0),3),"")</f>
        <v/>
      </c>
      <c r="N62" s="1" t="str">
        <f>IF(O62="","",IF(INDEX('Enter Draw'!$B$3:$I$252,MATCH(SMALL('Enter Draw'!$N$3:$N$252,D62),'Enter Draw'!$N$3:$N$252,0),1)="oco","oco",D62))</f>
        <v/>
      </c>
      <c r="O62" t="str">
        <f>IFERROR(INDEX('Enter Draw'!$A$3:$K$252,MATCH(SMALL('Enter Draw'!$N$3:$N$252,Q62),'Enter Draw'!$N$3:$N$252,0),7),"")</f>
        <v/>
      </c>
      <c r="P62" t="str">
        <f>IFERROR(INDEX('Enter Draw'!$A$3:$I$252,MATCH(SMALL('Enter Draw'!$N$3:$N$252,Q62),'Enter Draw'!$N$3:$N$252,0),8),"")</f>
        <v/>
      </c>
      <c r="Q62">
        <v>51</v>
      </c>
      <c r="S62" s="1" t="str">
        <f t="shared" si="2"/>
        <v/>
      </c>
      <c r="T62" t="str">
        <f>IFERROR(INDEX('Enter Draw'!$A$3:$K$252,MATCH(SMALL('Enter Draw'!$O$3:$O$252,V63),'Enter Draw'!$O$3:$O$252,0),6),"")</f>
        <v/>
      </c>
      <c r="U62" t="str">
        <f>IFERROR(INDEX('Enter Draw'!$A$3:$I$252,MATCH(SMALL('Enter Draw'!$O$3:$O$252,V63),'Enter Draw'!$O$3:$O$252,0),7),"")</f>
        <v/>
      </c>
      <c r="V62">
        <v>51</v>
      </c>
      <c r="X62" s="1" t="str">
        <f t="shared" si="3"/>
        <v/>
      </c>
      <c r="Y62" t="str">
        <f>IFERROR(INDEX('Enter Draw'!$A$3:$K$252,MATCH(SMALL('Enter Draw'!$P$3:$P$252,Q62),'Enter Draw'!$P$3:$P$252,0),7),"")</f>
        <v/>
      </c>
      <c r="Z62" t="str">
        <f>IFERROR(INDEX('Enter Draw'!$A$3:$I$252,MATCH(SMALL('Enter Draw'!$P$3:$P$252,Q62),'Enter Draw'!$P$3:$P$252,0),8),"")</f>
        <v/>
      </c>
      <c r="AC62" s="1" t="str">
        <f t="shared" si="1"/>
        <v/>
      </c>
      <c r="AD62" t="str">
        <f>IFERROR(INDEX('Enter Draw'!$A$3:$K$252,MATCH(SMALL('Enter Draw'!$Q$3:$Q$252,V62),'Enter Draw'!$Q$3:$Q$252,0),8),"")</f>
        <v/>
      </c>
      <c r="AE62" t="str">
        <f>IFERROR(INDEX('Enter Draw'!$A$3:$I$252,MATCH(SMALL('Enter Draw'!$Q$3:$Q$252,V62),'Enter Draw'!$Q$3:$Q$252,0),9),"")</f>
        <v/>
      </c>
    </row>
    <row r="63" spans="1:31">
      <c r="A63" s="1">
        <f>IF(B63="","",IF(INDEX('Enter Draw'!$C$3:$I$252,MATCH(SMALL('Enter Draw'!$K$3:$K$252,D63),'Enter Draw'!$K$3:$K$252,0),1)="yco","yco",D63))</f>
        <v>52</v>
      </c>
      <c r="B63" t="str">
        <f>IFERROR(INDEX('Enter Draw'!$C$3:$K$252,MATCH(SMALL('Enter Draw'!$K$3:$K$252,D63),'Enter Draw'!$K$3:$K$252,0),6),"")</f>
        <v>Sandy Highland</v>
      </c>
      <c r="C63" t="str">
        <f>IFERROR(INDEX('Enter Draw'!$C$3:$I$252,MATCH(SMALL('Enter Draw'!$K$3:$K$252,D63),'Enter Draw'!$K$3:$K$252,0),7),"")</f>
        <v>Rockin Knud</v>
      </c>
      <c r="D63">
        <v>52</v>
      </c>
      <c r="F63" s="1" t="str">
        <f>IF(G63="","",IF(INDEX('Enter Draw'!$E$3:$I$252,MATCH(SMALL('Enter Draw'!$L$3:$L$252,D63),'Enter Draw'!$L$3:$L$252,0),1)="co","co",IF(INDEX('Enter Draw'!$E$3:$I$252,MATCH(SMALL('Enter Draw'!$L$3:$L$252,D63),'Enter Draw'!$L$3:$L$252,0),1)="yco","yco",D63)))</f>
        <v/>
      </c>
      <c r="G63" t="str">
        <f>IFERROR(INDEX('Enter Draw'!$E$3:$I$252,MATCH(SMALL('Enter Draw'!$L$3:$L$252,D63),'Enter Draw'!$L$3:$L$252,0),4),"")</f>
        <v/>
      </c>
      <c r="H63" t="str">
        <f>IFERROR(INDEX('Enter Draw'!$E$3:$I$252,MATCH(SMALL('Enter Draw'!$L$3:$L$252,D63),'Enter Draw'!$L$3:$L$252,0),5),"")</f>
        <v/>
      </c>
      <c r="I63">
        <v>57</v>
      </c>
      <c r="J63" s="1" t="str">
        <f t="shared" si="0"/>
        <v/>
      </c>
      <c r="K63" t="str">
        <f>IFERROR(INDEX('Enter Draw'!$G$3:$I$252,MATCH(SMALL('Enter Draw'!$M$3:$M$252,I63),'Enter Draw'!$M$3:$M$252,0),2),"")</f>
        <v/>
      </c>
      <c r="L63" t="str">
        <f>IFERROR(INDEX('Enter Draw'!$G$3:$I$252,MATCH(SMALL('Enter Draw'!$M$3:$M$252,I63),'Enter Draw'!$M$3:$M$252,0),3),"")</f>
        <v/>
      </c>
      <c r="N63" s="1" t="str">
        <f>IF(O63="","",IF(INDEX('Enter Draw'!$B$3:$I$252,MATCH(SMALL('Enter Draw'!$N$3:$N$252,D63),'Enter Draw'!$N$3:$N$252,0),1)="oco","oco",D63))</f>
        <v/>
      </c>
      <c r="O63" t="str">
        <f>IFERROR(INDEX('Enter Draw'!$A$3:$K$252,MATCH(SMALL('Enter Draw'!$N$3:$N$252,Q63),'Enter Draw'!$N$3:$N$252,0),7),"")</f>
        <v/>
      </c>
      <c r="P63" t="str">
        <f>IFERROR(INDEX('Enter Draw'!$A$3:$I$252,MATCH(SMALL('Enter Draw'!$N$3:$N$252,Q63),'Enter Draw'!$N$3:$N$252,0),8),"")</f>
        <v/>
      </c>
      <c r="Q63">
        <v>52</v>
      </c>
      <c r="S63" s="1" t="str">
        <f t="shared" si="2"/>
        <v/>
      </c>
      <c r="T63" t="str">
        <f>IFERROR(INDEX('Enter Draw'!$A$3:$K$252,MATCH(SMALL('Enter Draw'!$O$3:$O$252,V64),'Enter Draw'!$O$3:$O$252,0),6),"")</f>
        <v/>
      </c>
      <c r="U63" t="str">
        <f>IFERROR(INDEX('Enter Draw'!$A$3:$I$252,MATCH(SMALL('Enter Draw'!$O$3:$O$252,V64),'Enter Draw'!$O$3:$O$252,0),7),"")</f>
        <v/>
      </c>
      <c r="V63">
        <v>52</v>
      </c>
      <c r="X63" s="1" t="str">
        <f t="shared" si="3"/>
        <v/>
      </c>
      <c r="Y63" t="str">
        <f>IFERROR(INDEX('Enter Draw'!$A$3:$K$252,MATCH(SMALL('Enter Draw'!$P$3:$P$252,Q63),'Enter Draw'!$P$3:$P$252,0),7),"")</f>
        <v/>
      </c>
      <c r="Z63" t="str">
        <f>IFERROR(INDEX('Enter Draw'!$A$3:$I$252,MATCH(SMALL('Enter Draw'!$P$3:$P$252,Q63),'Enter Draw'!$P$3:$P$252,0),8),"")</f>
        <v/>
      </c>
      <c r="AC63" s="1" t="str">
        <f t="shared" si="1"/>
        <v/>
      </c>
      <c r="AD63" t="str">
        <f>IFERROR(INDEX('Enter Draw'!$A$3:$K$252,MATCH(SMALL('Enter Draw'!$Q$3:$Q$252,V63),'Enter Draw'!$Q$3:$Q$252,0),8),"")</f>
        <v/>
      </c>
      <c r="AE63" t="str">
        <f>IFERROR(INDEX('Enter Draw'!$A$3:$I$252,MATCH(SMALL('Enter Draw'!$Q$3:$Q$252,V63),'Enter Draw'!$Q$3:$Q$252,0),9),"")</f>
        <v/>
      </c>
    </row>
    <row r="64" spans="1:31">
      <c r="A64" s="1">
        <f>IF(B64="","",IF(INDEX('Enter Draw'!$C$3:$I$252,MATCH(SMALL('Enter Draw'!$K$3:$K$252,D64),'Enter Draw'!$K$3:$K$252,0),1)="yco","yco",D64))</f>
        <v>53</v>
      </c>
      <c r="B64" t="str">
        <f>IFERROR(INDEX('Enter Draw'!$C$3:$K$252,MATCH(SMALL('Enter Draw'!$K$3:$K$252,D64),'Enter Draw'!$K$3:$K$252,0),6),"")</f>
        <v>Kristin Zancanella</v>
      </c>
      <c r="C64" t="str">
        <f>IFERROR(INDEX('Enter Draw'!$C$3:$I$252,MATCH(SMALL('Enter Draw'!$K$3:$K$252,D64),'Enter Draw'!$K$3:$K$252,0),7),"")</f>
        <v>Horse 3</v>
      </c>
      <c r="D64">
        <v>53</v>
      </c>
      <c r="F64" s="1" t="str">
        <f>IF(G64="","",IF(INDEX('Enter Draw'!$E$3:$I$252,MATCH(SMALL('Enter Draw'!$L$3:$L$252,D64),'Enter Draw'!$L$3:$L$252,0),1)="co","co",IF(INDEX('Enter Draw'!$E$3:$I$252,MATCH(SMALL('Enter Draw'!$L$3:$L$252,D64),'Enter Draw'!$L$3:$L$252,0),1)="yco","yco",D64)))</f>
        <v/>
      </c>
      <c r="G64" t="str">
        <f>IFERROR(INDEX('Enter Draw'!$E$3:$I$252,MATCH(SMALL('Enter Draw'!$L$3:$L$252,D64),'Enter Draw'!$L$3:$L$252,0),4),"")</f>
        <v/>
      </c>
      <c r="H64" t="str">
        <f>IFERROR(INDEX('Enter Draw'!$E$3:$I$252,MATCH(SMALL('Enter Draw'!$L$3:$L$252,D64),'Enter Draw'!$L$3:$L$252,0),5),"")</f>
        <v/>
      </c>
      <c r="I64">
        <v>58</v>
      </c>
      <c r="J64" s="1" t="str">
        <f t="shared" si="0"/>
        <v/>
      </c>
      <c r="K64" t="str">
        <f>IFERROR(INDEX('Enter Draw'!$G$3:$I$252,MATCH(SMALL('Enter Draw'!$M$3:$M$252,I64),'Enter Draw'!$M$3:$M$252,0),2),"")</f>
        <v/>
      </c>
      <c r="L64" t="str">
        <f>IFERROR(INDEX('Enter Draw'!$G$3:$I$252,MATCH(SMALL('Enter Draw'!$M$3:$M$252,I64),'Enter Draw'!$M$3:$M$252,0),3),"")</f>
        <v/>
      </c>
      <c r="N64" s="1" t="str">
        <f>IF(O64="","",IF(INDEX('Enter Draw'!$B$3:$I$252,MATCH(SMALL('Enter Draw'!$N$3:$N$252,D64),'Enter Draw'!$N$3:$N$252,0),1)="oco","oco",D64))</f>
        <v/>
      </c>
      <c r="O64" t="str">
        <f>IFERROR(INDEX('Enter Draw'!$A$3:$K$252,MATCH(SMALL('Enter Draw'!$N$3:$N$252,Q64),'Enter Draw'!$N$3:$N$252,0),7),"")</f>
        <v/>
      </c>
      <c r="P64" t="str">
        <f>IFERROR(INDEX('Enter Draw'!$A$3:$I$252,MATCH(SMALL('Enter Draw'!$N$3:$N$252,Q64),'Enter Draw'!$N$3:$N$252,0),8),"")</f>
        <v/>
      </c>
      <c r="Q64">
        <v>53</v>
      </c>
      <c r="S64" s="1" t="str">
        <f t="shared" si="2"/>
        <v/>
      </c>
      <c r="T64" t="str">
        <f>IFERROR(INDEX('Enter Draw'!$A$3:$K$252,MATCH(SMALL('Enter Draw'!$O$3:$O$252,V65),'Enter Draw'!$O$3:$O$252,0),6),"")</f>
        <v/>
      </c>
      <c r="U64" t="str">
        <f>IFERROR(INDEX('Enter Draw'!$A$3:$I$252,MATCH(SMALL('Enter Draw'!$O$3:$O$252,V65),'Enter Draw'!$O$3:$O$252,0),7),"")</f>
        <v/>
      </c>
      <c r="V64">
        <v>53</v>
      </c>
      <c r="X64" s="1" t="str">
        <f t="shared" si="3"/>
        <v/>
      </c>
      <c r="Y64" t="str">
        <f>IFERROR(INDEX('Enter Draw'!$A$3:$K$252,MATCH(SMALL('Enter Draw'!$P$3:$P$252,Q64),'Enter Draw'!$P$3:$P$252,0),7),"")</f>
        <v/>
      </c>
      <c r="Z64" t="str">
        <f>IFERROR(INDEX('Enter Draw'!$A$3:$I$252,MATCH(SMALL('Enter Draw'!$P$3:$P$252,Q64),'Enter Draw'!$P$3:$P$252,0),8),"")</f>
        <v/>
      </c>
      <c r="AC64" s="1" t="str">
        <f t="shared" si="1"/>
        <v/>
      </c>
      <c r="AD64" t="str">
        <f>IFERROR(INDEX('Enter Draw'!$A$3:$K$252,MATCH(SMALL('Enter Draw'!$Q$3:$Q$252,V64),'Enter Draw'!$Q$3:$Q$252,0),8),"")</f>
        <v/>
      </c>
      <c r="AE64" t="str">
        <f>IFERROR(INDEX('Enter Draw'!$A$3:$I$252,MATCH(SMALL('Enter Draw'!$Q$3:$Q$252,V64),'Enter Draw'!$Q$3:$Q$252,0),9),"")</f>
        <v/>
      </c>
    </row>
    <row r="65" spans="1:31">
      <c r="A65" s="1">
        <f>IF(B65="","",IF(INDEX('Enter Draw'!$C$3:$I$252,MATCH(SMALL('Enter Draw'!$K$3:$K$252,D65),'Enter Draw'!$K$3:$K$252,0),1)="yco","yco",D65))</f>
        <v>54</v>
      </c>
      <c r="B65" t="str">
        <f>IFERROR(INDEX('Enter Draw'!$C$3:$K$252,MATCH(SMALL('Enter Draw'!$K$3:$K$252,D65),'Enter Draw'!$K$3:$K$252,0),6),"")</f>
        <v>Stephanie Lang</v>
      </c>
      <c r="C65" t="str">
        <f>IFERROR(INDEX('Enter Draw'!$C$3:$I$252,MATCH(SMALL('Enter Draw'!$K$3:$K$252,D65),'Enter Draw'!$K$3:$K$252,0),7),"")</f>
        <v>Beauty</v>
      </c>
      <c r="D65">
        <v>54</v>
      </c>
      <c r="F65" s="1" t="str">
        <f>IF(G65="","",IF(INDEX('Enter Draw'!$E$3:$I$252,MATCH(SMALL('Enter Draw'!$L$3:$L$252,D65),'Enter Draw'!$L$3:$L$252,0),1)="co","co",IF(INDEX('Enter Draw'!$E$3:$I$252,MATCH(SMALL('Enter Draw'!$L$3:$L$252,D65),'Enter Draw'!$L$3:$L$252,0),1)="yco","yco",D65)))</f>
        <v/>
      </c>
      <c r="G65" t="str">
        <f>IFERROR(INDEX('Enter Draw'!$E$3:$I$252,MATCH(SMALL('Enter Draw'!$L$3:$L$252,D65),'Enter Draw'!$L$3:$L$252,0),4),"")</f>
        <v/>
      </c>
      <c r="H65" t="str">
        <f>IFERROR(INDEX('Enter Draw'!$E$3:$I$252,MATCH(SMALL('Enter Draw'!$L$3:$L$252,D65),'Enter Draw'!$L$3:$L$252,0),5),"")</f>
        <v/>
      </c>
      <c r="I65">
        <v>59</v>
      </c>
      <c r="J65" s="1" t="str">
        <f t="shared" si="0"/>
        <v/>
      </c>
      <c r="K65" t="str">
        <f>IFERROR(INDEX('Enter Draw'!$G$3:$I$252,MATCH(SMALL('Enter Draw'!$M$3:$M$252,I65),'Enter Draw'!$M$3:$M$252,0),2),"")</f>
        <v/>
      </c>
      <c r="L65" t="str">
        <f>IFERROR(INDEX('Enter Draw'!$G$3:$I$252,MATCH(SMALL('Enter Draw'!$M$3:$M$252,I65),'Enter Draw'!$M$3:$M$252,0),3),"")</f>
        <v/>
      </c>
      <c r="N65" s="1" t="str">
        <f>IF(O65="","",IF(INDEX('Enter Draw'!$B$3:$I$252,MATCH(SMALL('Enter Draw'!$N$3:$N$252,D65),'Enter Draw'!$N$3:$N$252,0),1)="oco","oco",D65))</f>
        <v/>
      </c>
      <c r="O65" t="str">
        <f>IFERROR(INDEX('Enter Draw'!$A$3:$K$252,MATCH(SMALL('Enter Draw'!$N$3:$N$252,Q65),'Enter Draw'!$N$3:$N$252,0),7),"")</f>
        <v/>
      </c>
      <c r="P65" t="str">
        <f>IFERROR(INDEX('Enter Draw'!$A$3:$I$252,MATCH(SMALL('Enter Draw'!$N$3:$N$252,Q65),'Enter Draw'!$N$3:$N$252,0),8),"")</f>
        <v/>
      </c>
      <c r="Q65">
        <v>54</v>
      </c>
      <c r="S65" s="1" t="str">
        <f t="shared" si="2"/>
        <v/>
      </c>
      <c r="T65" t="str">
        <f>IFERROR(INDEX('Enter Draw'!$A$3:$K$252,MATCH(SMALL('Enter Draw'!$O$3:$O$252,V66),'Enter Draw'!$O$3:$O$252,0),6),"")</f>
        <v/>
      </c>
      <c r="U65" t="str">
        <f>IFERROR(INDEX('Enter Draw'!$A$3:$I$252,MATCH(SMALL('Enter Draw'!$O$3:$O$252,V66),'Enter Draw'!$O$3:$O$252,0),7),"")</f>
        <v/>
      </c>
      <c r="V65">
        <v>54</v>
      </c>
      <c r="X65" s="1" t="str">
        <f t="shared" si="3"/>
        <v/>
      </c>
      <c r="Y65" t="str">
        <f>IFERROR(INDEX('Enter Draw'!$A$3:$K$252,MATCH(SMALL('Enter Draw'!$P$3:$P$252,Q65),'Enter Draw'!$P$3:$P$252,0),7),"")</f>
        <v/>
      </c>
      <c r="Z65" t="str">
        <f>IFERROR(INDEX('Enter Draw'!$A$3:$I$252,MATCH(SMALL('Enter Draw'!$P$3:$P$252,Q65),'Enter Draw'!$P$3:$P$252,0),8),"")</f>
        <v/>
      </c>
      <c r="AC65" s="1" t="str">
        <f t="shared" si="1"/>
        <v/>
      </c>
      <c r="AD65" t="str">
        <f>IFERROR(INDEX('Enter Draw'!$A$3:$K$252,MATCH(SMALL('Enter Draw'!$Q$3:$Q$252,V65),'Enter Draw'!$Q$3:$Q$252,0),8),"")</f>
        <v/>
      </c>
      <c r="AE65" t="str">
        <f>IFERROR(INDEX('Enter Draw'!$A$3:$I$252,MATCH(SMALL('Enter Draw'!$Q$3:$Q$252,V65),'Enter Draw'!$Q$3:$Q$252,0),9),"")</f>
        <v/>
      </c>
    </row>
    <row r="66" spans="1:31">
      <c r="A66" s="1">
        <f>IF(B66="","",IF(INDEX('Enter Draw'!$C$3:$I$252,MATCH(SMALL('Enter Draw'!$K$3:$K$252,D66),'Enter Draw'!$K$3:$K$252,0),1)="yco","yco",D66))</f>
        <v>55</v>
      </c>
      <c r="B66" t="str">
        <f>IFERROR(INDEX('Enter Draw'!$C$3:$K$252,MATCH(SMALL('Enter Draw'!$K$3:$K$252,D66),'Enter Draw'!$K$3:$K$252,0),6),"")</f>
        <v>Shea Lang</v>
      </c>
      <c r="C66" t="str">
        <f>IFERROR(INDEX('Enter Draw'!$C$3:$I$252,MATCH(SMALL('Enter Draw'!$K$3:$K$252,D66),'Enter Draw'!$K$3:$K$252,0),7),"")</f>
        <v>Binkie</v>
      </c>
      <c r="D66">
        <v>55</v>
      </c>
      <c r="F66" s="1" t="str">
        <f>IF(G66="","",IF(INDEX('Enter Draw'!$E$3:$I$252,MATCH(SMALL('Enter Draw'!$L$3:$L$252,D66),'Enter Draw'!$L$3:$L$252,0),1)="co","co",IF(INDEX('Enter Draw'!$E$3:$I$252,MATCH(SMALL('Enter Draw'!$L$3:$L$252,D66),'Enter Draw'!$L$3:$L$252,0),1)="yco","yco",D66)))</f>
        <v/>
      </c>
      <c r="G66" t="str">
        <f>IFERROR(INDEX('Enter Draw'!$E$3:$I$252,MATCH(SMALL('Enter Draw'!$L$3:$L$252,D66),'Enter Draw'!$L$3:$L$252,0),4),"")</f>
        <v/>
      </c>
      <c r="H66" t="str">
        <f>IFERROR(INDEX('Enter Draw'!$E$3:$I$252,MATCH(SMALL('Enter Draw'!$L$3:$L$252,D66),'Enter Draw'!$L$3:$L$252,0),5),"")</f>
        <v/>
      </c>
      <c r="I66">
        <v>60</v>
      </c>
      <c r="J66" s="1" t="str">
        <f t="shared" si="0"/>
        <v/>
      </c>
      <c r="K66" t="str">
        <f>IFERROR(INDEX('Enter Draw'!$G$3:$I$252,MATCH(SMALL('Enter Draw'!$M$3:$M$252,I66),'Enter Draw'!$M$3:$M$252,0),2),"")</f>
        <v/>
      </c>
      <c r="L66" t="str">
        <f>IFERROR(INDEX('Enter Draw'!$G$3:$I$252,MATCH(SMALL('Enter Draw'!$M$3:$M$252,I66),'Enter Draw'!$M$3:$M$252,0),3),"")</f>
        <v/>
      </c>
      <c r="N66" s="1" t="str">
        <f>IF(O66="","",IF(INDEX('Enter Draw'!$B$3:$I$252,MATCH(SMALL('Enter Draw'!$N$3:$N$252,D66),'Enter Draw'!$N$3:$N$252,0),1)="oco","oco",D66))</f>
        <v/>
      </c>
      <c r="O66" t="str">
        <f>IFERROR(INDEX('Enter Draw'!$A$3:$K$252,MATCH(SMALL('Enter Draw'!$N$3:$N$252,Q66),'Enter Draw'!$N$3:$N$252,0),7),"")</f>
        <v/>
      </c>
      <c r="P66" t="str">
        <f>IFERROR(INDEX('Enter Draw'!$A$3:$I$252,MATCH(SMALL('Enter Draw'!$N$3:$N$252,Q66),'Enter Draw'!$N$3:$N$252,0),8),"")</f>
        <v/>
      </c>
      <c r="Q66">
        <v>55</v>
      </c>
      <c r="S66" s="1" t="str">
        <f t="shared" si="2"/>
        <v/>
      </c>
      <c r="T66" t="str">
        <f>IFERROR(INDEX('Enter Draw'!$A$3:$K$252,MATCH(SMALL('Enter Draw'!$O$3:$O$252,V67),'Enter Draw'!$O$3:$O$252,0),6),"")</f>
        <v/>
      </c>
      <c r="U66" t="str">
        <f>IFERROR(INDEX('Enter Draw'!$A$3:$I$252,MATCH(SMALL('Enter Draw'!$O$3:$O$252,V67),'Enter Draw'!$O$3:$O$252,0),7),"")</f>
        <v/>
      </c>
      <c r="V66">
        <v>55</v>
      </c>
      <c r="X66" s="1" t="str">
        <f t="shared" si="3"/>
        <v/>
      </c>
      <c r="Y66" t="str">
        <f>IFERROR(INDEX('Enter Draw'!$A$3:$K$252,MATCH(SMALL('Enter Draw'!$P$3:$P$252,Q66),'Enter Draw'!$P$3:$P$252,0),7),"")</f>
        <v/>
      </c>
      <c r="Z66" t="str">
        <f>IFERROR(INDEX('Enter Draw'!$A$3:$I$252,MATCH(SMALL('Enter Draw'!$P$3:$P$252,Q66),'Enter Draw'!$P$3:$P$252,0),8),"")</f>
        <v/>
      </c>
      <c r="AC66" s="1" t="str">
        <f t="shared" si="1"/>
        <v/>
      </c>
      <c r="AD66" t="str">
        <f>IFERROR(INDEX('Enter Draw'!$A$3:$K$252,MATCH(SMALL('Enter Draw'!$Q$3:$Q$252,V66),'Enter Draw'!$Q$3:$Q$252,0),8),"")</f>
        <v/>
      </c>
      <c r="AE66" t="str">
        <f>IFERROR(INDEX('Enter Draw'!$A$3:$I$252,MATCH(SMALL('Enter Draw'!$Q$3:$Q$252,V66),'Enter Draw'!$Q$3:$Q$252,0),9),"")</f>
        <v/>
      </c>
    </row>
    <row r="67" spans="1:31">
      <c r="A67" s="1" t="str">
        <f>IF(B67="","",IF(INDEX('Enter Draw'!$C$3:$I$252,MATCH(SMALL('Enter Draw'!$K$3:$K$252,D67),'Enter Draw'!$K$3:$K$252,0),1)="yco","yco",D67))</f>
        <v/>
      </c>
      <c r="B67" t="str">
        <f>IFERROR(INDEX('Enter Draw'!$C$3:$K$252,MATCH(SMALL('Enter Draw'!$K$3:$K$252,D67),'Enter Draw'!$K$3:$K$252,0),6),"")</f>
        <v/>
      </c>
      <c r="C67" t="str">
        <f>IFERROR(INDEX('Enter Draw'!$C$3:$I$252,MATCH(SMALL('Enter Draw'!$K$3:$K$252,D67),'Enter Draw'!$K$3:$K$252,0),7),"")</f>
        <v/>
      </c>
      <c r="F67" s="1" t="str">
        <f>IF(G67="","",IF(INDEX('Enter Draw'!$E$3:$I$252,MATCH(SMALL('Enter Draw'!$L$3:$L$252,D67),'Enter Draw'!$L$3:$L$252,0),1)="co","co",IF(INDEX('Enter Draw'!$E$3:$I$252,MATCH(SMALL('Enter Draw'!$L$3:$L$252,D67),'Enter Draw'!$L$3:$L$252,0),1)="yco","yco",D67)))</f>
        <v/>
      </c>
      <c r="G67" t="str">
        <f>IFERROR(INDEX('Enter Draw'!$E$3:$I$252,MATCH(SMALL('Enter Draw'!$L$3:$L$252,D67),'Enter Draw'!$L$3:$L$252,0),4),"")</f>
        <v/>
      </c>
      <c r="H67" t="str">
        <f>IFERROR(INDEX('Enter Draw'!$E$3:$I$252,MATCH(SMALL('Enter Draw'!$L$3:$L$252,D67),'Enter Draw'!$L$3:$L$252,0),5),"")</f>
        <v/>
      </c>
      <c r="J67" s="1" t="str">
        <f t="shared" ref="J67:J130" si="4">IF(K67="","",I67)</f>
        <v/>
      </c>
      <c r="K67" t="str">
        <f>IFERROR(INDEX('Enter Draw'!$G$3:$I$252,MATCH(SMALL('Enter Draw'!$M$3:$M$252,I67),'Enter Draw'!$M$3:$M$252,0),2),"")</f>
        <v/>
      </c>
      <c r="L67" t="str">
        <f>IFERROR(INDEX('Enter Draw'!$G$3:$I$252,MATCH(SMALL('Enter Draw'!$M$3:$M$252,I67),'Enter Draw'!$M$3:$M$252,0),3),"")</f>
        <v/>
      </c>
      <c r="N67" s="1" t="str">
        <f>IF(O67="","",IF(INDEX('Enter Draw'!$B$3:$I$252,MATCH(SMALL('Enter Draw'!$N$3:$N$252,D67),'Enter Draw'!$N$3:$N$252,0),1)="oco","oco",D67))</f>
        <v/>
      </c>
      <c r="O67" t="str">
        <f>IFERROR(INDEX('Enter Draw'!$A$3:$K$252,MATCH(SMALL('Enter Draw'!$N$3:$N$252,Q67),'Enter Draw'!$N$3:$N$252,0),7),"")</f>
        <v/>
      </c>
      <c r="P67" t="str">
        <f>IFERROR(INDEX('Enter Draw'!$A$3:$I$252,MATCH(SMALL('Enter Draw'!$N$3:$N$252,Q67),'Enter Draw'!$N$3:$N$252,0),8),"")</f>
        <v/>
      </c>
      <c r="S67" s="1" t="str">
        <f t="shared" si="2"/>
        <v/>
      </c>
      <c r="T67" t="str">
        <f>IFERROR(INDEX('Enter Draw'!$A$3:$K$252,MATCH(SMALL('Enter Draw'!$O$3:$O$252,V68),'Enter Draw'!$O$3:$O$252,0),6),"")</f>
        <v/>
      </c>
      <c r="U67" t="str">
        <f>IFERROR(INDEX('Enter Draw'!$A$3:$I$252,MATCH(SMALL('Enter Draw'!$O$3:$O$252,V68),'Enter Draw'!$O$3:$O$252,0),7),"")</f>
        <v/>
      </c>
      <c r="X67" s="1" t="str">
        <f t="shared" si="3"/>
        <v/>
      </c>
      <c r="Y67" t="str">
        <f>IFERROR(INDEX('Enter Draw'!$A$3:$K$252,MATCH(SMALL('Enter Draw'!$P$3:$P$252,Q67),'Enter Draw'!$P$3:$P$252,0),7),"")</f>
        <v/>
      </c>
      <c r="Z67" t="str">
        <f>IFERROR(INDEX('Enter Draw'!$A$3:$I$252,MATCH(SMALL('Enter Draw'!$P$3:$P$252,Q67),'Enter Draw'!$P$3:$P$252,0),8),"")</f>
        <v/>
      </c>
      <c r="AC67" s="1" t="str">
        <f t="shared" ref="AC67:AC130" si="5">IF(AD67="","",V67)</f>
        <v/>
      </c>
      <c r="AD67" t="str">
        <f>IFERROR(INDEX('Enter Draw'!$A$3:$K$252,MATCH(SMALL('Enter Draw'!$Q$3:$Q$252,V67),'Enter Draw'!$Q$3:$Q$252,0),8),"")</f>
        <v/>
      </c>
      <c r="AE67" t="str">
        <f>IFERROR(INDEX('Enter Draw'!$A$3:$I$252,MATCH(SMALL('Enter Draw'!$Q$3:$Q$252,V67),'Enter Draw'!$Q$3:$Q$252,0),9),"")</f>
        <v/>
      </c>
    </row>
    <row r="68" spans="1:31">
      <c r="A68" s="1">
        <f>IF(B68="","",IF(INDEX('Enter Draw'!$C$3:$I$252,MATCH(SMALL('Enter Draw'!$K$3:$K$252,D68),'Enter Draw'!$K$3:$K$252,0),1)="yco","yco",D68))</f>
        <v>56</v>
      </c>
      <c r="B68" t="str">
        <f>IFERROR(INDEX('Enter Draw'!$C$3:$K$252,MATCH(SMALL('Enter Draw'!$K$3:$K$252,D68),'Enter Draw'!$K$3:$K$252,0),6),"")</f>
        <v>Stephanie Lang</v>
      </c>
      <c r="C68" t="str">
        <f>IFERROR(INDEX('Enter Draw'!$C$3:$I$252,MATCH(SMALL('Enter Draw'!$K$3:$K$252,D68),'Enter Draw'!$K$3:$K$252,0),7),"")</f>
        <v>Horse 2</v>
      </c>
      <c r="D68">
        <v>56</v>
      </c>
      <c r="F68" s="1" t="str">
        <f>IF(G68="","",IF(INDEX('Enter Draw'!$E$3:$I$252,MATCH(SMALL('Enter Draw'!$L$3:$L$252,D68),'Enter Draw'!$L$3:$L$252,0),1)="co","co",IF(INDEX('Enter Draw'!$E$3:$I$252,MATCH(SMALL('Enter Draw'!$L$3:$L$252,D68),'Enter Draw'!$L$3:$L$252,0),1)="yco","yco",D68)))</f>
        <v/>
      </c>
      <c r="G68" t="str">
        <f>IFERROR(INDEX('Enter Draw'!$E$3:$I$252,MATCH(SMALL('Enter Draw'!$L$3:$L$252,D68),'Enter Draw'!$L$3:$L$252,0),4),"")</f>
        <v/>
      </c>
      <c r="H68" t="str">
        <f>IFERROR(INDEX('Enter Draw'!$E$3:$I$252,MATCH(SMALL('Enter Draw'!$L$3:$L$252,D68),'Enter Draw'!$L$3:$L$252,0),5),"")</f>
        <v/>
      </c>
      <c r="I68">
        <v>61</v>
      </c>
      <c r="J68" s="1" t="str">
        <f t="shared" si="4"/>
        <v/>
      </c>
      <c r="K68" t="str">
        <f>IFERROR(INDEX('Enter Draw'!$G$3:$I$252,MATCH(SMALL('Enter Draw'!$M$3:$M$252,I68),'Enter Draw'!$M$3:$M$252,0),2),"")</f>
        <v/>
      </c>
      <c r="L68" t="str">
        <f>IFERROR(INDEX('Enter Draw'!$G$3:$I$252,MATCH(SMALL('Enter Draw'!$M$3:$M$252,I68),'Enter Draw'!$M$3:$M$252,0),3),"")</f>
        <v/>
      </c>
      <c r="N68" s="1" t="str">
        <f>IF(O68="","",IF(INDEX('Enter Draw'!$B$3:$I$252,MATCH(SMALL('Enter Draw'!$N$3:$N$252,D68),'Enter Draw'!$N$3:$N$252,0),1)="oco","oco",D68))</f>
        <v/>
      </c>
      <c r="O68" t="str">
        <f>IFERROR(INDEX('Enter Draw'!$A$3:$K$252,MATCH(SMALL('Enter Draw'!$N$3:$N$252,Q68),'Enter Draw'!$N$3:$N$252,0),7),"")</f>
        <v/>
      </c>
      <c r="P68" t="str">
        <f>IFERROR(INDEX('Enter Draw'!$A$3:$I$252,MATCH(SMALL('Enter Draw'!$N$3:$N$252,Q68),'Enter Draw'!$N$3:$N$252,0),8),"")</f>
        <v/>
      </c>
      <c r="Q68">
        <v>56</v>
      </c>
      <c r="S68" s="1" t="str">
        <f t="shared" si="2"/>
        <v/>
      </c>
      <c r="T68" t="str">
        <f>IFERROR(INDEX('Enter Draw'!$A$3:$K$252,MATCH(SMALL('Enter Draw'!$O$3:$O$252,V69),'Enter Draw'!$O$3:$O$252,0),6),"")</f>
        <v/>
      </c>
      <c r="U68" t="str">
        <f>IFERROR(INDEX('Enter Draw'!$A$3:$I$252,MATCH(SMALL('Enter Draw'!$O$3:$O$252,V69),'Enter Draw'!$O$3:$O$252,0),7),"")</f>
        <v/>
      </c>
      <c r="V68">
        <v>56</v>
      </c>
      <c r="X68" s="1" t="str">
        <f t="shared" si="3"/>
        <v/>
      </c>
      <c r="Y68" t="str">
        <f>IFERROR(INDEX('Enter Draw'!$A$3:$K$252,MATCH(SMALL('Enter Draw'!$P$3:$P$252,Q68),'Enter Draw'!$P$3:$P$252,0),7),"")</f>
        <v/>
      </c>
      <c r="Z68" t="str">
        <f>IFERROR(INDEX('Enter Draw'!$A$3:$I$252,MATCH(SMALL('Enter Draw'!$P$3:$P$252,Q68),'Enter Draw'!$P$3:$P$252,0),8),"")</f>
        <v/>
      </c>
      <c r="AC68" s="1" t="str">
        <f t="shared" si="5"/>
        <v/>
      </c>
      <c r="AD68" t="str">
        <f>IFERROR(INDEX('Enter Draw'!$A$3:$K$252,MATCH(SMALL('Enter Draw'!$Q$3:$Q$252,V68),'Enter Draw'!$Q$3:$Q$252,0),8),"")</f>
        <v/>
      </c>
      <c r="AE68" t="str">
        <f>IFERROR(INDEX('Enter Draw'!$A$3:$I$252,MATCH(SMALL('Enter Draw'!$Q$3:$Q$252,V68),'Enter Draw'!$Q$3:$Q$252,0),9),"")</f>
        <v/>
      </c>
    </row>
    <row r="69" spans="1:31">
      <c r="A69" s="1" t="str">
        <f>IF(B69="","",IF(INDEX('Enter Draw'!$C$3:$I$252,MATCH(SMALL('Enter Draw'!$K$3:$K$252,D69),'Enter Draw'!$K$3:$K$252,0),1)="yco","yco",D69))</f>
        <v/>
      </c>
      <c r="B69" t="str">
        <f>IFERROR(INDEX('Enter Draw'!$C$3:$K$252,MATCH(SMALL('Enter Draw'!$K$3:$K$252,D69),'Enter Draw'!$K$3:$K$252,0),6),"")</f>
        <v/>
      </c>
      <c r="C69" t="str">
        <f>IFERROR(INDEX('Enter Draw'!$C$3:$I$252,MATCH(SMALL('Enter Draw'!$K$3:$K$252,D69),'Enter Draw'!$K$3:$K$252,0),7),"")</f>
        <v/>
      </c>
      <c r="D69">
        <v>57</v>
      </c>
      <c r="F69" s="1" t="str">
        <f>IF(G69="","",IF(INDEX('Enter Draw'!$E$3:$I$252,MATCH(SMALL('Enter Draw'!$L$3:$L$252,D69),'Enter Draw'!$L$3:$L$252,0),1)="co","co",IF(INDEX('Enter Draw'!$E$3:$I$252,MATCH(SMALL('Enter Draw'!$L$3:$L$252,D69),'Enter Draw'!$L$3:$L$252,0),1)="yco","yco",D69)))</f>
        <v/>
      </c>
      <c r="G69" t="str">
        <f>IFERROR(INDEX('Enter Draw'!$E$3:$I$252,MATCH(SMALL('Enter Draw'!$L$3:$L$252,D69),'Enter Draw'!$L$3:$L$252,0),4),"")</f>
        <v/>
      </c>
      <c r="H69" t="str">
        <f>IFERROR(INDEX('Enter Draw'!$E$3:$I$252,MATCH(SMALL('Enter Draw'!$L$3:$L$252,D69),'Enter Draw'!$L$3:$L$252,0),5),"")</f>
        <v/>
      </c>
      <c r="I69">
        <v>62</v>
      </c>
      <c r="J69" s="1" t="str">
        <f t="shared" si="4"/>
        <v/>
      </c>
      <c r="K69" t="str">
        <f>IFERROR(INDEX('Enter Draw'!$G$3:$I$252,MATCH(SMALL('Enter Draw'!$M$3:$M$252,I69),'Enter Draw'!$M$3:$M$252,0),2),"")</f>
        <v/>
      </c>
      <c r="L69" t="str">
        <f>IFERROR(INDEX('Enter Draw'!$G$3:$I$252,MATCH(SMALL('Enter Draw'!$M$3:$M$252,I69),'Enter Draw'!$M$3:$M$252,0),3),"")</f>
        <v/>
      </c>
      <c r="N69" s="1" t="str">
        <f>IF(O69="","",IF(INDEX('Enter Draw'!$B$3:$I$252,MATCH(SMALL('Enter Draw'!$N$3:$N$252,D69),'Enter Draw'!$N$3:$N$252,0),1)="oco","oco",D69))</f>
        <v/>
      </c>
      <c r="O69" t="str">
        <f>IFERROR(INDEX('Enter Draw'!$A$3:$K$252,MATCH(SMALL('Enter Draw'!$N$3:$N$252,Q69),'Enter Draw'!$N$3:$N$252,0),7),"")</f>
        <v/>
      </c>
      <c r="P69" t="str">
        <f>IFERROR(INDEX('Enter Draw'!$A$3:$I$252,MATCH(SMALL('Enter Draw'!$N$3:$N$252,Q69),'Enter Draw'!$N$3:$N$252,0),8),"")</f>
        <v/>
      </c>
      <c r="Q69">
        <v>57</v>
      </c>
      <c r="S69" s="1" t="str">
        <f t="shared" si="2"/>
        <v/>
      </c>
      <c r="T69" t="str">
        <f>IFERROR(INDEX('Enter Draw'!$A$3:$K$252,MATCH(SMALL('Enter Draw'!$O$3:$O$252,V70),'Enter Draw'!$O$3:$O$252,0),6),"")</f>
        <v/>
      </c>
      <c r="U69" t="str">
        <f>IFERROR(INDEX('Enter Draw'!$A$3:$I$252,MATCH(SMALL('Enter Draw'!$O$3:$O$252,V70),'Enter Draw'!$O$3:$O$252,0),7),"")</f>
        <v/>
      </c>
      <c r="V69">
        <v>57</v>
      </c>
      <c r="X69" s="1" t="str">
        <f t="shared" si="3"/>
        <v/>
      </c>
      <c r="Y69" t="str">
        <f>IFERROR(INDEX('Enter Draw'!$A$3:$K$252,MATCH(SMALL('Enter Draw'!$P$3:$P$252,Q69),'Enter Draw'!$P$3:$P$252,0),7),"")</f>
        <v/>
      </c>
      <c r="Z69" t="str">
        <f>IFERROR(INDEX('Enter Draw'!$A$3:$I$252,MATCH(SMALL('Enter Draw'!$P$3:$P$252,Q69),'Enter Draw'!$P$3:$P$252,0),8),"")</f>
        <v/>
      </c>
      <c r="AC69" s="1" t="str">
        <f t="shared" si="5"/>
        <v/>
      </c>
      <c r="AD69" t="str">
        <f>IFERROR(INDEX('Enter Draw'!$A$3:$K$252,MATCH(SMALL('Enter Draw'!$Q$3:$Q$252,V69),'Enter Draw'!$Q$3:$Q$252,0),8),"")</f>
        <v/>
      </c>
      <c r="AE69" t="str">
        <f>IFERROR(INDEX('Enter Draw'!$A$3:$I$252,MATCH(SMALL('Enter Draw'!$Q$3:$Q$252,V69),'Enter Draw'!$Q$3:$Q$252,0),9),"")</f>
        <v/>
      </c>
    </row>
    <row r="70" spans="1:31">
      <c r="A70" s="1" t="str">
        <f>IF(B70="","",IF(INDEX('Enter Draw'!$C$3:$I$252,MATCH(SMALL('Enter Draw'!$K$3:$K$252,D70),'Enter Draw'!$K$3:$K$252,0),1)="yco","yco",D70))</f>
        <v/>
      </c>
      <c r="B70" t="str">
        <f>IFERROR(INDEX('Enter Draw'!$C$3:$K$252,MATCH(SMALL('Enter Draw'!$K$3:$K$252,D70),'Enter Draw'!$K$3:$K$252,0),6),"")</f>
        <v/>
      </c>
      <c r="C70" t="str">
        <f>IFERROR(INDEX('Enter Draw'!$C$3:$I$252,MATCH(SMALL('Enter Draw'!$K$3:$K$252,D70),'Enter Draw'!$K$3:$K$252,0),7),"")</f>
        <v/>
      </c>
      <c r="D70">
        <v>58</v>
      </c>
      <c r="F70" s="1" t="str">
        <f>IF(G70="","",IF(INDEX('Enter Draw'!$E$3:$I$252,MATCH(SMALL('Enter Draw'!$L$3:$L$252,D70),'Enter Draw'!$L$3:$L$252,0),1)="co","co",IF(INDEX('Enter Draw'!$E$3:$I$252,MATCH(SMALL('Enter Draw'!$L$3:$L$252,D70),'Enter Draw'!$L$3:$L$252,0),1)="yco","yco",D70)))</f>
        <v/>
      </c>
      <c r="G70" t="str">
        <f>IFERROR(INDEX('Enter Draw'!$E$3:$I$252,MATCH(SMALL('Enter Draw'!$L$3:$L$252,D70),'Enter Draw'!$L$3:$L$252,0),4),"")</f>
        <v/>
      </c>
      <c r="H70" t="str">
        <f>IFERROR(INDEX('Enter Draw'!$E$3:$I$252,MATCH(SMALL('Enter Draw'!$L$3:$L$252,D70),'Enter Draw'!$L$3:$L$252,0),5),"")</f>
        <v/>
      </c>
      <c r="I70">
        <v>63</v>
      </c>
      <c r="J70" s="1" t="str">
        <f t="shared" si="4"/>
        <v/>
      </c>
      <c r="K70" t="str">
        <f>IFERROR(INDEX('Enter Draw'!$G$3:$I$252,MATCH(SMALL('Enter Draw'!$M$3:$M$252,I70),'Enter Draw'!$M$3:$M$252,0),2),"")</f>
        <v/>
      </c>
      <c r="L70" t="str">
        <f>IFERROR(INDEX('Enter Draw'!$G$3:$I$252,MATCH(SMALL('Enter Draw'!$M$3:$M$252,I70),'Enter Draw'!$M$3:$M$252,0),3),"")</f>
        <v/>
      </c>
      <c r="N70" s="1" t="str">
        <f>IF(O70="","",IF(INDEX('Enter Draw'!$B$3:$I$252,MATCH(SMALL('Enter Draw'!$N$3:$N$252,D70),'Enter Draw'!$N$3:$N$252,0),1)="oco","oco",D70))</f>
        <v/>
      </c>
      <c r="O70" t="str">
        <f>IFERROR(INDEX('Enter Draw'!$A$3:$K$252,MATCH(SMALL('Enter Draw'!$N$3:$N$252,Q70),'Enter Draw'!$N$3:$N$252,0),7),"")</f>
        <v/>
      </c>
      <c r="P70" t="str">
        <f>IFERROR(INDEX('Enter Draw'!$A$3:$I$252,MATCH(SMALL('Enter Draw'!$N$3:$N$252,Q70),'Enter Draw'!$N$3:$N$252,0),8),"")</f>
        <v/>
      </c>
      <c r="Q70">
        <v>58</v>
      </c>
      <c r="S70" s="1" t="str">
        <f t="shared" si="2"/>
        <v/>
      </c>
      <c r="T70" t="str">
        <f>IFERROR(INDEX('Enter Draw'!$A$3:$K$252,MATCH(SMALL('Enter Draw'!$O$3:$O$252,V71),'Enter Draw'!$O$3:$O$252,0),6),"")</f>
        <v/>
      </c>
      <c r="U70" t="str">
        <f>IFERROR(INDEX('Enter Draw'!$A$3:$I$252,MATCH(SMALL('Enter Draw'!$O$3:$O$252,V71),'Enter Draw'!$O$3:$O$252,0),7),"")</f>
        <v/>
      </c>
      <c r="V70">
        <v>58</v>
      </c>
      <c r="X70" s="1" t="str">
        <f t="shared" si="3"/>
        <v/>
      </c>
      <c r="Y70" t="str">
        <f>IFERROR(INDEX('Enter Draw'!$A$3:$K$252,MATCH(SMALL('Enter Draw'!$P$3:$P$252,Q70),'Enter Draw'!$P$3:$P$252,0),7),"")</f>
        <v/>
      </c>
      <c r="Z70" t="str">
        <f>IFERROR(INDEX('Enter Draw'!$A$3:$I$252,MATCH(SMALL('Enter Draw'!$P$3:$P$252,Q70),'Enter Draw'!$P$3:$P$252,0),8),"")</f>
        <v/>
      </c>
      <c r="AC70" s="1" t="str">
        <f t="shared" si="5"/>
        <v/>
      </c>
      <c r="AD70" t="str">
        <f>IFERROR(INDEX('Enter Draw'!$A$3:$K$252,MATCH(SMALL('Enter Draw'!$Q$3:$Q$252,V70),'Enter Draw'!$Q$3:$Q$252,0),8),"")</f>
        <v/>
      </c>
      <c r="AE70" t="str">
        <f>IFERROR(INDEX('Enter Draw'!$A$3:$I$252,MATCH(SMALL('Enter Draw'!$Q$3:$Q$252,V70),'Enter Draw'!$Q$3:$Q$252,0),9),"")</f>
        <v/>
      </c>
    </row>
    <row r="71" spans="1:31">
      <c r="A71" s="1" t="str">
        <f>IF(B71="","",IF(INDEX('Enter Draw'!$C$3:$I$252,MATCH(SMALL('Enter Draw'!$K$3:$K$252,D71),'Enter Draw'!$K$3:$K$252,0),1)="yco","yco",D71))</f>
        <v/>
      </c>
      <c r="B71" t="str">
        <f>IFERROR(INDEX('Enter Draw'!$C$3:$K$252,MATCH(SMALL('Enter Draw'!$K$3:$K$252,D71),'Enter Draw'!$K$3:$K$252,0),6),"")</f>
        <v/>
      </c>
      <c r="C71" t="str">
        <f>IFERROR(INDEX('Enter Draw'!$C$3:$I$252,MATCH(SMALL('Enter Draw'!$K$3:$K$252,D71),'Enter Draw'!$K$3:$K$252,0),7),"")</f>
        <v/>
      </c>
      <c r="D71">
        <v>59</v>
      </c>
      <c r="F71" s="1" t="str">
        <f>IF(G71="","",IF(INDEX('Enter Draw'!$E$3:$I$252,MATCH(SMALL('Enter Draw'!$L$3:$L$252,D71),'Enter Draw'!$L$3:$L$252,0),1)="co","co",IF(INDEX('Enter Draw'!$E$3:$I$252,MATCH(SMALL('Enter Draw'!$L$3:$L$252,D71),'Enter Draw'!$L$3:$L$252,0),1)="yco","yco",D71)))</f>
        <v/>
      </c>
      <c r="G71" t="str">
        <f>IFERROR(INDEX('Enter Draw'!$E$3:$I$252,MATCH(SMALL('Enter Draw'!$L$3:$L$252,D71),'Enter Draw'!$L$3:$L$252,0),4),"")</f>
        <v/>
      </c>
      <c r="H71" t="str">
        <f>IFERROR(INDEX('Enter Draw'!$E$3:$I$252,MATCH(SMALL('Enter Draw'!$L$3:$L$252,D71),'Enter Draw'!$L$3:$L$252,0),5),"")</f>
        <v/>
      </c>
      <c r="I71">
        <v>64</v>
      </c>
      <c r="J71" s="1" t="str">
        <f t="shared" si="4"/>
        <v/>
      </c>
      <c r="K71" t="str">
        <f>IFERROR(INDEX('Enter Draw'!$G$3:$I$252,MATCH(SMALL('Enter Draw'!$M$3:$M$252,I71),'Enter Draw'!$M$3:$M$252,0),2),"")</f>
        <v/>
      </c>
      <c r="L71" t="str">
        <f>IFERROR(INDEX('Enter Draw'!$G$3:$I$252,MATCH(SMALL('Enter Draw'!$M$3:$M$252,I71),'Enter Draw'!$M$3:$M$252,0),3),"")</f>
        <v/>
      </c>
      <c r="N71" s="1" t="str">
        <f>IF(O71="","",IF(INDEX('Enter Draw'!$B$3:$I$252,MATCH(SMALL('Enter Draw'!$N$3:$N$252,D71),'Enter Draw'!$N$3:$N$252,0),1)="oco","oco",D71))</f>
        <v/>
      </c>
      <c r="O71" t="str">
        <f>IFERROR(INDEX('Enter Draw'!$A$3:$K$252,MATCH(SMALL('Enter Draw'!$N$3:$N$252,Q71),'Enter Draw'!$N$3:$N$252,0),7),"")</f>
        <v/>
      </c>
      <c r="P71" t="str">
        <f>IFERROR(INDEX('Enter Draw'!$A$3:$I$252,MATCH(SMALL('Enter Draw'!$N$3:$N$252,Q71),'Enter Draw'!$N$3:$N$252,0),8),"")</f>
        <v/>
      </c>
      <c r="Q71">
        <v>59</v>
      </c>
      <c r="S71" s="1" t="str">
        <f t="shared" ref="S71:S134" si="6">IF(T71="","",V72)</f>
        <v/>
      </c>
      <c r="T71" t="str">
        <f>IFERROR(INDEX('Enter Draw'!$A$3:$K$252,MATCH(SMALL('Enter Draw'!$O$3:$O$252,V72),'Enter Draw'!$O$3:$O$252,0),6),"")</f>
        <v/>
      </c>
      <c r="U71" t="str">
        <f>IFERROR(INDEX('Enter Draw'!$A$3:$I$252,MATCH(SMALL('Enter Draw'!$O$3:$O$252,V72),'Enter Draw'!$O$3:$O$252,0),7),"")</f>
        <v/>
      </c>
      <c r="V71">
        <v>59</v>
      </c>
      <c r="X71" s="1" t="str">
        <f t="shared" ref="X71:X134" si="7">IF(Y71="","",V71)</f>
        <v/>
      </c>
      <c r="Y71" t="str">
        <f>IFERROR(INDEX('Enter Draw'!$A$3:$K$252,MATCH(SMALL('Enter Draw'!$P$3:$P$252,Q71),'Enter Draw'!$P$3:$P$252,0),7),"")</f>
        <v/>
      </c>
      <c r="Z71" t="str">
        <f>IFERROR(INDEX('Enter Draw'!$A$3:$I$252,MATCH(SMALL('Enter Draw'!$P$3:$P$252,Q71),'Enter Draw'!$P$3:$P$252,0),8),"")</f>
        <v/>
      </c>
      <c r="AC71" s="1" t="str">
        <f t="shared" si="5"/>
        <v/>
      </c>
      <c r="AD71" t="str">
        <f>IFERROR(INDEX('Enter Draw'!$A$3:$K$252,MATCH(SMALL('Enter Draw'!$Q$3:$Q$252,V71),'Enter Draw'!$Q$3:$Q$252,0),8),"")</f>
        <v/>
      </c>
      <c r="AE71" t="str">
        <f>IFERROR(INDEX('Enter Draw'!$A$3:$I$252,MATCH(SMALL('Enter Draw'!$Q$3:$Q$252,V71),'Enter Draw'!$Q$3:$Q$252,0),9),"")</f>
        <v/>
      </c>
    </row>
    <row r="72" spans="1:31">
      <c r="A72" s="1" t="str">
        <f>IF(B72="","",IF(INDEX('Enter Draw'!$C$3:$I$252,MATCH(SMALL('Enter Draw'!$K$3:$K$252,D72),'Enter Draw'!$K$3:$K$252,0),1)="yco","yco",D72))</f>
        <v/>
      </c>
      <c r="B72" t="str">
        <f>IFERROR(INDEX('Enter Draw'!$C$3:$K$252,MATCH(SMALL('Enter Draw'!$K$3:$K$252,D72),'Enter Draw'!$K$3:$K$252,0),6),"")</f>
        <v/>
      </c>
      <c r="C72" t="str">
        <f>IFERROR(INDEX('Enter Draw'!$C$3:$I$252,MATCH(SMALL('Enter Draw'!$K$3:$K$252,D72),'Enter Draw'!$K$3:$K$252,0),7),"")</f>
        <v/>
      </c>
      <c r="D72">
        <v>60</v>
      </c>
      <c r="F72" s="1" t="str">
        <f>IF(G72="","",IF(INDEX('Enter Draw'!$E$3:$I$252,MATCH(SMALL('Enter Draw'!$L$3:$L$252,D72),'Enter Draw'!$L$3:$L$252,0),1)="co","co",IF(INDEX('Enter Draw'!$E$3:$I$252,MATCH(SMALL('Enter Draw'!$L$3:$L$252,D72),'Enter Draw'!$L$3:$L$252,0),1)="yco","yco",D72)))</f>
        <v/>
      </c>
      <c r="G72" t="str">
        <f>IFERROR(INDEX('Enter Draw'!$E$3:$I$252,MATCH(SMALL('Enter Draw'!$L$3:$L$252,D72),'Enter Draw'!$L$3:$L$252,0),4),"")</f>
        <v/>
      </c>
      <c r="H72" t="str">
        <f>IFERROR(INDEX('Enter Draw'!$E$3:$I$252,MATCH(SMALL('Enter Draw'!$L$3:$L$252,D72),'Enter Draw'!$L$3:$L$252,0),5),"")</f>
        <v/>
      </c>
      <c r="I72">
        <v>65</v>
      </c>
      <c r="J72" s="1" t="str">
        <f t="shared" si="4"/>
        <v/>
      </c>
      <c r="K72" t="str">
        <f>IFERROR(INDEX('Enter Draw'!$G$3:$I$252,MATCH(SMALL('Enter Draw'!$M$3:$M$252,I72),'Enter Draw'!$M$3:$M$252,0),2),"")</f>
        <v/>
      </c>
      <c r="L72" t="str">
        <f>IFERROR(INDEX('Enter Draw'!$G$3:$I$252,MATCH(SMALL('Enter Draw'!$M$3:$M$252,I72),'Enter Draw'!$M$3:$M$252,0),3),"")</f>
        <v/>
      </c>
      <c r="N72" s="1" t="str">
        <f>IF(O72="","",IF(INDEX('Enter Draw'!$B$3:$I$252,MATCH(SMALL('Enter Draw'!$N$3:$N$252,D72),'Enter Draw'!$N$3:$N$252,0),1)="oco","oco",D72))</f>
        <v/>
      </c>
      <c r="O72" t="str">
        <f>IFERROR(INDEX('Enter Draw'!$A$3:$K$252,MATCH(SMALL('Enter Draw'!$N$3:$N$252,Q72),'Enter Draw'!$N$3:$N$252,0),7),"")</f>
        <v/>
      </c>
      <c r="P72" t="str">
        <f>IFERROR(INDEX('Enter Draw'!$A$3:$I$252,MATCH(SMALL('Enter Draw'!$N$3:$N$252,Q72),'Enter Draw'!$N$3:$N$252,0),8),"")</f>
        <v/>
      </c>
      <c r="Q72">
        <v>60</v>
      </c>
      <c r="S72" s="1" t="str">
        <f t="shared" si="6"/>
        <v/>
      </c>
      <c r="T72" t="str">
        <f>IFERROR(INDEX('Enter Draw'!$A$3:$K$252,MATCH(SMALL('Enter Draw'!$O$3:$O$252,V73),'Enter Draw'!$O$3:$O$252,0),6),"")</f>
        <v/>
      </c>
      <c r="U72" t="str">
        <f>IFERROR(INDEX('Enter Draw'!$A$3:$I$252,MATCH(SMALL('Enter Draw'!$O$3:$O$252,V73),'Enter Draw'!$O$3:$O$252,0),7),"")</f>
        <v/>
      </c>
      <c r="V72">
        <v>60</v>
      </c>
      <c r="X72" s="1" t="str">
        <f t="shared" si="7"/>
        <v/>
      </c>
      <c r="Y72" t="str">
        <f>IFERROR(INDEX('Enter Draw'!$A$3:$K$252,MATCH(SMALL('Enter Draw'!$P$3:$P$252,Q72),'Enter Draw'!$P$3:$P$252,0),7),"")</f>
        <v/>
      </c>
      <c r="Z72" t="str">
        <f>IFERROR(INDEX('Enter Draw'!$A$3:$I$252,MATCH(SMALL('Enter Draw'!$P$3:$P$252,Q72),'Enter Draw'!$P$3:$P$252,0),8),"")</f>
        <v/>
      </c>
      <c r="AC72" s="1" t="str">
        <f t="shared" si="5"/>
        <v/>
      </c>
      <c r="AD72" t="str">
        <f>IFERROR(INDEX('Enter Draw'!$A$3:$K$252,MATCH(SMALL('Enter Draw'!$Q$3:$Q$252,V72),'Enter Draw'!$Q$3:$Q$252,0),8),"")</f>
        <v/>
      </c>
      <c r="AE72" t="str">
        <f>IFERROR(INDEX('Enter Draw'!$A$3:$I$252,MATCH(SMALL('Enter Draw'!$Q$3:$Q$252,V72),'Enter Draw'!$Q$3:$Q$252,0),9),"")</f>
        <v/>
      </c>
    </row>
    <row r="73" spans="1:31">
      <c r="A73" s="1" t="str">
        <f>IF(B73="","",IF(INDEX('Enter Draw'!$C$3:$I$252,MATCH(SMALL('Enter Draw'!$K$3:$K$252,D73),'Enter Draw'!$K$3:$K$252,0),1)="yco","yco",D73))</f>
        <v/>
      </c>
      <c r="B73" t="str">
        <f>IFERROR(INDEX('Enter Draw'!$C$3:$K$252,MATCH(SMALL('Enter Draw'!$K$3:$K$252,D73),'Enter Draw'!$K$3:$K$252,0),6),"")</f>
        <v/>
      </c>
      <c r="C73" t="str">
        <f>IFERROR(INDEX('Enter Draw'!$C$3:$I$252,MATCH(SMALL('Enter Draw'!$K$3:$K$252,D73),'Enter Draw'!$K$3:$K$252,0),7),"")</f>
        <v/>
      </c>
      <c r="F73" s="1" t="str">
        <f>IF(G73="","",IF(INDEX('Enter Draw'!$E$3:$I$252,MATCH(SMALL('Enter Draw'!$L$3:$L$252,D73),'Enter Draw'!$L$3:$L$252,0),1)="co","co",IF(INDEX('Enter Draw'!$E$3:$I$252,MATCH(SMALL('Enter Draw'!$L$3:$L$252,D73),'Enter Draw'!$L$3:$L$252,0),1)="yco","yco",D73)))</f>
        <v/>
      </c>
      <c r="G73" t="str">
        <f>IFERROR(INDEX('Enter Draw'!$E$3:$I$252,MATCH(SMALL('Enter Draw'!$L$3:$L$252,D73),'Enter Draw'!$L$3:$L$252,0),4),"")</f>
        <v/>
      </c>
      <c r="H73" t="str">
        <f>IFERROR(INDEX('Enter Draw'!$E$3:$I$252,MATCH(SMALL('Enter Draw'!$L$3:$L$252,D73),'Enter Draw'!$L$3:$L$252,0),5),"")</f>
        <v/>
      </c>
      <c r="I73">
        <v>66</v>
      </c>
      <c r="J73" s="1" t="str">
        <f t="shared" si="4"/>
        <v/>
      </c>
      <c r="K73" t="str">
        <f>IFERROR(INDEX('Enter Draw'!$G$3:$I$252,MATCH(SMALL('Enter Draw'!$M$3:$M$252,I73),'Enter Draw'!$M$3:$M$252,0),2),"")</f>
        <v/>
      </c>
      <c r="L73" t="str">
        <f>IFERROR(INDEX('Enter Draw'!$G$3:$I$252,MATCH(SMALL('Enter Draw'!$M$3:$M$252,I73),'Enter Draw'!$M$3:$M$252,0),3),"")</f>
        <v/>
      </c>
      <c r="N73" s="1" t="str">
        <f>IF(O73="","",IF(INDEX('Enter Draw'!$B$3:$I$252,MATCH(SMALL('Enter Draw'!$N$3:$N$252,D73),'Enter Draw'!$N$3:$N$252,0),1)="oco","oco",D73))</f>
        <v/>
      </c>
      <c r="O73" t="str">
        <f>IFERROR(INDEX('Enter Draw'!$A$3:$K$252,MATCH(SMALL('Enter Draw'!$N$3:$N$252,Q73),'Enter Draw'!$N$3:$N$252,0),7),"")</f>
        <v/>
      </c>
      <c r="P73" t="str">
        <f>IFERROR(INDEX('Enter Draw'!$A$3:$I$252,MATCH(SMALL('Enter Draw'!$N$3:$N$252,Q73),'Enter Draw'!$N$3:$N$252,0),8),"")</f>
        <v/>
      </c>
      <c r="S73" s="1" t="str">
        <f t="shared" si="6"/>
        <v/>
      </c>
      <c r="T73" t="str">
        <f>IFERROR(INDEX('Enter Draw'!$A$3:$K$252,MATCH(SMALL('Enter Draw'!$O$3:$O$252,V74),'Enter Draw'!$O$3:$O$252,0),6),"")</f>
        <v/>
      </c>
      <c r="U73" t="str">
        <f>IFERROR(INDEX('Enter Draw'!$A$3:$I$252,MATCH(SMALL('Enter Draw'!$O$3:$O$252,V74),'Enter Draw'!$O$3:$O$252,0),7),"")</f>
        <v/>
      </c>
      <c r="X73" s="1" t="str">
        <f t="shared" si="7"/>
        <v/>
      </c>
      <c r="Y73" t="str">
        <f>IFERROR(INDEX('Enter Draw'!$A$3:$K$252,MATCH(SMALL('Enter Draw'!$P$3:$P$252,Q73),'Enter Draw'!$P$3:$P$252,0),7),"")</f>
        <v/>
      </c>
      <c r="Z73" t="str">
        <f>IFERROR(INDEX('Enter Draw'!$A$3:$I$252,MATCH(SMALL('Enter Draw'!$P$3:$P$252,Q73),'Enter Draw'!$P$3:$P$252,0),8),"")</f>
        <v/>
      </c>
      <c r="AC73" s="1" t="str">
        <f t="shared" si="5"/>
        <v/>
      </c>
      <c r="AD73" t="str">
        <f>IFERROR(INDEX('Enter Draw'!$A$3:$K$252,MATCH(SMALL('Enter Draw'!$Q$3:$Q$252,V73),'Enter Draw'!$Q$3:$Q$252,0),8),"")</f>
        <v/>
      </c>
      <c r="AE73" t="str">
        <f>IFERROR(INDEX('Enter Draw'!$A$3:$I$252,MATCH(SMALL('Enter Draw'!$Q$3:$Q$252,V73),'Enter Draw'!$Q$3:$Q$252,0),9),"")</f>
        <v/>
      </c>
    </row>
    <row r="74" spans="1:31">
      <c r="A74" s="1" t="str">
        <f>IF(B74="","",IF(INDEX('Enter Draw'!$C$3:$I$252,MATCH(SMALL('Enter Draw'!$K$3:$K$252,D74),'Enter Draw'!$K$3:$K$252,0),1)="yco","yco",D74))</f>
        <v/>
      </c>
      <c r="B74" t="str">
        <f>IFERROR(INDEX('Enter Draw'!$C$3:$K$252,MATCH(SMALL('Enter Draw'!$K$3:$K$252,D74),'Enter Draw'!$K$3:$K$252,0),6),"")</f>
        <v/>
      </c>
      <c r="C74" t="str">
        <f>IFERROR(INDEX('Enter Draw'!$C$3:$I$252,MATCH(SMALL('Enter Draw'!$K$3:$K$252,D74),'Enter Draw'!$K$3:$K$252,0),7),"")</f>
        <v/>
      </c>
      <c r="D74">
        <v>61</v>
      </c>
      <c r="F74" s="1" t="str">
        <f>IF(G74="","",IF(INDEX('Enter Draw'!$E$3:$I$252,MATCH(SMALL('Enter Draw'!$L$3:$L$252,D74),'Enter Draw'!$L$3:$L$252,0),1)="co","co",IF(INDEX('Enter Draw'!$E$3:$I$252,MATCH(SMALL('Enter Draw'!$L$3:$L$252,D74),'Enter Draw'!$L$3:$L$252,0),1)="yco","yco",D74)))</f>
        <v/>
      </c>
      <c r="G74" t="str">
        <f>IFERROR(INDEX('Enter Draw'!$E$3:$I$252,MATCH(SMALL('Enter Draw'!$L$3:$L$252,D74),'Enter Draw'!$L$3:$L$252,0),4),"")</f>
        <v/>
      </c>
      <c r="H74" t="str">
        <f>IFERROR(INDEX('Enter Draw'!$E$3:$I$252,MATCH(SMALL('Enter Draw'!$L$3:$L$252,D74),'Enter Draw'!$L$3:$L$252,0),5),"")</f>
        <v/>
      </c>
      <c r="I74">
        <v>67</v>
      </c>
      <c r="J74" s="1" t="str">
        <f t="shared" si="4"/>
        <v/>
      </c>
      <c r="K74" t="str">
        <f>IFERROR(INDEX('Enter Draw'!$G$3:$I$252,MATCH(SMALL('Enter Draw'!$M$3:$M$252,I74),'Enter Draw'!$M$3:$M$252,0),2),"")</f>
        <v/>
      </c>
      <c r="L74" t="str">
        <f>IFERROR(INDEX('Enter Draw'!$G$3:$I$252,MATCH(SMALL('Enter Draw'!$M$3:$M$252,I74),'Enter Draw'!$M$3:$M$252,0),3),"")</f>
        <v/>
      </c>
      <c r="N74" s="1" t="str">
        <f>IF(O74="","",IF(INDEX('Enter Draw'!$B$3:$I$252,MATCH(SMALL('Enter Draw'!$N$3:$N$252,D74),'Enter Draw'!$N$3:$N$252,0),1)="oco","oco",D74))</f>
        <v/>
      </c>
      <c r="O74" t="str">
        <f>IFERROR(INDEX('Enter Draw'!$A$3:$K$252,MATCH(SMALL('Enter Draw'!$N$3:$N$252,Q74),'Enter Draw'!$N$3:$N$252,0),7),"")</f>
        <v/>
      </c>
      <c r="P74" t="str">
        <f>IFERROR(INDEX('Enter Draw'!$A$3:$I$252,MATCH(SMALL('Enter Draw'!$N$3:$N$252,Q74),'Enter Draw'!$N$3:$N$252,0),8),"")</f>
        <v/>
      </c>
      <c r="Q74">
        <v>61</v>
      </c>
      <c r="S74" s="1" t="str">
        <f t="shared" si="6"/>
        <v/>
      </c>
      <c r="T74" t="str">
        <f>IFERROR(INDEX('Enter Draw'!$A$3:$K$252,MATCH(SMALL('Enter Draw'!$O$3:$O$252,V75),'Enter Draw'!$O$3:$O$252,0),6),"")</f>
        <v/>
      </c>
      <c r="U74" t="str">
        <f>IFERROR(INDEX('Enter Draw'!$A$3:$I$252,MATCH(SMALL('Enter Draw'!$O$3:$O$252,V75),'Enter Draw'!$O$3:$O$252,0),7),"")</f>
        <v/>
      </c>
      <c r="V74">
        <v>61</v>
      </c>
      <c r="X74" s="1" t="str">
        <f t="shared" si="7"/>
        <v/>
      </c>
      <c r="Y74" t="str">
        <f>IFERROR(INDEX('Enter Draw'!$A$3:$K$252,MATCH(SMALL('Enter Draw'!$P$3:$P$252,Q74),'Enter Draw'!$P$3:$P$252,0),7),"")</f>
        <v/>
      </c>
      <c r="Z74" t="str">
        <f>IFERROR(INDEX('Enter Draw'!$A$3:$I$252,MATCH(SMALL('Enter Draw'!$P$3:$P$252,Q74),'Enter Draw'!$P$3:$P$252,0),8),"")</f>
        <v/>
      </c>
      <c r="AC74" s="1" t="str">
        <f t="shared" si="5"/>
        <v/>
      </c>
      <c r="AD74" t="str">
        <f>IFERROR(INDEX('Enter Draw'!$A$3:$K$252,MATCH(SMALL('Enter Draw'!$Q$3:$Q$252,V74),'Enter Draw'!$Q$3:$Q$252,0),8),"")</f>
        <v/>
      </c>
      <c r="AE74" t="str">
        <f>IFERROR(INDEX('Enter Draw'!$A$3:$I$252,MATCH(SMALL('Enter Draw'!$Q$3:$Q$252,V74),'Enter Draw'!$Q$3:$Q$252,0),9),"")</f>
        <v/>
      </c>
    </row>
    <row r="75" spans="1:31">
      <c r="A75" s="1" t="str">
        <f>IF(B75="","",IF(INDEX('Enter Draw'!$C$3:$I$252,MATCH(SMALL('Enter Draw'!$K$3:$K$252,D75),'Enter Draw'!$K$3:$K$252,0),1)="yco","yco",D75))</f>
        <v/>
      </c>
      <c r="B75" t="str">
        <f>IFERROR(INDEX('Enter Draw'!$C$3:$K$252,MATCH(SMALL('Enter Draw'!$K$3:$K$252,D75),'Enter Draw'!$K$3:$K$252,0),6),"")</f>
        <v/>
      </c>
      <c r="C75" t="str">
        <f>IFERROR(INDEX('Enter Draw'!$C$3:$I$252,MATCH(SMALL('Enter Draw'!$K$3:$K$252,D75),'Enter Draw'!$K$3:$K$252,0),7),"")</f>
        <v/>
      </c>
      <c r="D75">
        <v>62</v>
      </c>
      <c r="F75" s="1" t="str">
        <f>IF(G75="","",IF(INDEX('Enter Draw'!$E$3:$I$252,MATCH(SMALL('Enter Draw'!$L$3:$L$252,D75),'Enter Draw'!$L$3:$L$252,0),1)="co","co",IF(INDEX('Enter Draw'!$E$3:$I$252,MATCH(SMALL('Enter Draw'!$L$3:$L$252,D75),'Enter Draw'!$L$3:$L$252,0),1)="yco","yco",D75)))</f>
        <v/>
      </c>
      <c r="G75" t="str">
        <f>IFERROR(INDEX('Enter Draw'!$E$3:$I$252,MATCH(SMALL('Enter Draw'!$L$3:$L$252,D75),'Enter Draw'!$L$3:$L$252,0),4),"")</f>
        <v/>
      </c>
      <c r="H75" t="str">
        <f>IFERROR(INDEX('Enter Draw'!$E$3:$I$252,MATCH(SMALL('Enter Draw'!$L$3:$L$252,D75),'Enter Draw'!$L$3:$L$252,0),5),"")</f>
        <v/>
      </c>
      <c r="I75">
        <v>68</v>
      </c>
      <c r="J75" s="1" t="str">
        <f t="shared" si="4"/>
        <v/>
      </c>
      <c r="K75" t="str">
        <f>IFERROR(INDEX('Enter Draw'!$G$3:$I$252,MATCH(SMALL('Enter Draw'!$M$3:$M$252,I75),'Enter Draw'!$M$3:$M$252,0),2),"")</f>
        <v/>
      </c>
      <c r="L75" t="str">
        <f>IFERROR(INDEX('Enter Draw'!$G$3:$I$252,MATCH(SMALL('Enter Draw'!$M$3:$M$252,I75),'Enter Draw'!$M$3:$M$252,0),3),"")</f>
        <v/>
      </c>
      <c r="N75" s="1" t="str">
        <f>IF(O75="","",IF(INDEX('Enter Draw'!$B$3:$I$252,MATCH(SMALL('Enter Draw'!$N$3:$N$252,D75),'Enter Draw'!$N$3:$N$252,0),1)="oco","oco",D75))</f>
        <v/>
      </c>
      <c r="O75" t="str">
        <f>IFERROR(INDEX('Enter Draw'!$A$3:$K$252,MATCH(SMALL('Enter Draw'!$N$3:$N$252,Q75),'Enter Draw'!$N$3:$N$252,0),7),"")</f>
        <v/>
      </c>
      <c r="P75" t="str">
        <f>IFERROR(INDEX('Enter Draw'!$A$3:$I$252,MATCH(SMALL('Enter Draw'!$N$3:$N$252,Q75),'Enter Draw'!$N$3:$N$252,0),8),"")</f>
        <v/>
      </c>
      <c r="Q75">
        <v>62</v>
      </c>
      <c r="S75" s="1" t="str">
        <f t="shared" si="6"/>
        <v/>
      </c>
      <c r="T75" t="str">
        <f>IFERROR(INDEX('Enter Draw'!$A$3:$K$252,MATCH(SMALL('Enter Draw'!$O$3:$O$252,V76),'Enter Draw'!$O$3:$O$252,0),6),"")</f>
        <v/>
      </c>
      <c r="U75" t="str">
        <f>IFERROR(INDEX('Enter Draw'!$A$3:$I$252,MATCH(SMALL('Enter Draw'!$O$3:$O$252,V76),'Enter Draw'!$O$3:$O$252,0),7),"")</f>
        <v/>
      </c>
      <c r="V75">
        <v>62</v>
      </c>
      <c r="X75" s="1" t="str">
        <f t="shared" si="7"/>
        <v/>
      </c>
      <c r="Y75" t="str">
        <f>IFERROR(INDEX('Enter Draw'!$A$3:$K$252,MATCH(SMALL('Enter Draw'!$P$3:$P$252,Q75),'Enter Draw'!$P$3:$P$252,0),7),"")</f>
        <v/>
      </c>
      <c r="Z75" t="str">
        <f>IFERROR(INDEX('Enter Draw'!$A$3:$I$252,MATCH(SMALL('Enter Draw'!$P$3:$P$252,Q75),'Enter Draw'!$P$3:$P$252,0),8),"")</f>
        <v/>
      </c>
      <c r="AC75" s="1" t="str">
        <f t="shared" si="5"/>
        <v/>
      </c>
      <c r="AD75" t="str">
        <f>IFERROR(INDEX('Enter Draw'!$A$3:$K$252,MATCH(SMALL('Enter Draw'!$Q$3:$Q$252,V75),'Enter Draw'!$Q$3:$Q$252,0),8),"")</f>
        <v/>
      </c>
      <c r="AE75" t="str">
        <f>IFERROR(INDEX('Enter Draw'!$A$3:$I$252,MATCH(SMALL('Enter Draw'!$Q$3:$Q$252,V75),'Enter Draw'!$Q$3:$Q$252,0),9),"")</f>
        <v/>
      </c>
    </row>
    <row r="76" spans="1:31">
      <c r="A76" s="1" t="str">
        <f>IF(B76="","",IF(INDEX('Enter Draw'!$C$3:$I$252,MATCH(SMALL('Enter Draw'!$K$3:$K$252,D76),'Enter Draw'!$K$3:$K$252,0),1)="yco","yco",D76))</f>
        <v/>
      </c>
      <c r="B76" t="str">
        <f>IFERROR(INDEX('Enter Draw'!$C$3:$K$252,MATCH(SMALL('Enter Draw'!$K$3:$K$252,D76),'Enter Draw'!$K$3:$K$252,0),6),"")</f>
        <v/>
      </c>
      <c r="C76" t="str">
        <f>IFERROR(INDEX('Enter Draw'!$C$3:$I$252,MATCH(SMALL('Enter Draw'!$K$3:$K$252,D76),'Enter Draw'!$K$3:$K$252,0),7),"")</f>
        <v/>
      </c>
      <c r="D76">
        <v>63</v>
      </c>
      <c r="F76" s="1" t="str">
        <f>IF(G76="","",IF(INDEX('Enter Draw'!$E$3:$I$252,MATCH(SMALL('Enter Draw'!$L$3:$L$252,D76),'Enter Draw'!$L$3:$L$252,0),1)="co","co",IF(INDEX('Enter Draw'!$E$3:$I$252,MATCH(SMALL('Enter Draw'!$L$3:$L$252,D76),'Enter Draw'!$L$3:$L$252,0),1)="yco","yco",D76)))</f>
        <v/>
      </c>
      <c r="G76" t="str">
        <f>IFERROR(INDEX('Enter Draw'!$E$3:$I$252,MATCH(SMALL('Enter Draw'!$L$3:$L$252,D76),'Enter Draw'!$L$3:$L$252,0),4),"")</f>
        <v/>
      </c>
      <c r="H76" t="str">
        <f>IFERROR(INDEX('Enter Draw'!$E$3:$I$252,MATCH(SMALL('Enter Draw'!$L$3:$L$252,D76),'Enter Draw'!$L$3:$L$252,0),5),"")</f>
        <v/>
      </c>
      <c r="I76">
        <v>69</v>
      </c>
      <c r="J76" s="1" t="str">
        <f t="shared" si="4"/>
        <v/>
      </c>
      <c r="K76" t="str">
        <f>IFERROR(INDEX('Enter Draw'!$G$3:$I$252,MATCH(SMALL('Enter Draw'!$M$3:$M$252,I76),'Enter Draw'!$M$3:$M$252,0),2),"")</f>
        <v/>
      </c>
      <c r="L76" t="str">
        <f>IFERROR(INDEX('Enter Draw'!$G$3:$I$252,MATCH(SMALL('Enter Draw'!$M$3:$M$252,I76),'Enter Draw'!$M$3:$M$252,0),3),"")</f>
        <v/>
      </c>
      <c r="N76" s="1" t="str">
        <f>IF(O76="","",IF(INDEX('Enter Draw'!$B$3:$I$252,MATCH(SMALL('Enter Draw'!$N$3:$N$252,D76),'Enter Draw'!$N$3:$N$252,0),1)="oco","oco",D76))</f>
        <v/>
      </c>
      <c r="O76" t="str">
        <f>IFERROR(INDEX('Enter Draw'!$A$3:$K$252,MATCH(SMALL('Enter Draw'!$N$3:$N$252,Q76),'Enter Draw'!$N$3:$N$252,0),7),"")</f>
        <v/>
      </c>
      <c r="P76" t="str">
        <f>IFERROR(INDEX('Enter Draw'!$A$3:$I$252,MATCH(SMALL('Enter Draw'!$N$3:$N$252,Q76),'Enter Draw'!$N$3:$N$252,0),8),"")</f>
        <v/>
      </c>
      <c r="Q76">
        <v>63</v>
      </c>
      <c r="S76" s="1" t="str">
        <f t="shared" si="6"/>
        <v/>
      </c>
      <c r="T76" t="str">
        <f>IFERROR(INDEX('Enter Draw'!$A$3:$K$252,MATCH(SMALL('Enter Draw'!$O$3:$O$252,V77),'Enter Draw'!$O$3:$O$252,0),6),"")</f>
        <v/>
      </c>
      <c r="U76" t="str">
        <f>IFERROR(INDEX('Enter Draw'!$A$3:$I$252,MATCH(SMALL('Enter Draw'!$O$3:$O$252,V77),'Enter Draw'!$O$3:$O$252,0),7),"")</f>
        <v/>
      </c>
      <c r="V76">
        <v>63</v>
      </c>
      <c r="X76" s="1" t="str">
        <f t="shared" si="7"/>
        <v/>
      </c>
      <c r="Y76" t="str">
        <f>IFERROR(INDEX('Enter Draw'!$A$3:$K$252,MATCH(SMALL('Enter Draw'!$P$3:$P$252,Q76),'Enter Draw'!$P$3:$P$252,0),7),"")</f>
        <v/>
      </c>
      <c r="Z76" t="str">
        <f>IFERROR(INDEX('Enter Draw'!$A$3:$I$252,MATCH(SMALL('Enter Draw'!$P$3:$P$252,Q76),'Enter Draw'!$P$3:$P$252,0),8),"")</f>
        <v/>
      </c>
      <c r="AC76" s="1" t="str">
        <f t="shared" si="5"/>
        <v/>
      </c>
      <c r="AD76" t="str">
        <f>IFERROR(INDEX('Enter Draw'!$A$3:$K$252,MATCH(SMALL('Enter Draw'!$Q$3:$Q$252,V76),'Enter Draw'!$Q$3:$Q$252,0),8),"")</f>
        <v/>
      </c>
      <c r="AE76" t="str">
        <f>IFERROR(INDEX('Enter Draw'!$A$3:$I$252,MATCH(SMALL('Enter Draw'!$Q$3:$Q$252,V76),'Enter Draw'!$Q$3:$Q$252,0),9),"")</f>
        <v/>
      </c>
    </row>
    <row r="77" spans="1:31">
      <c r="A77" s="1" t="str">
        <f>IF(B77="","",IF(INDEX('Enter Draw'!$C$3:$I$252,MATCH(SMALL('Enter Draw'!$K$3:$K$252,D77),'Enter Draw'!$K$3:$K$252,0),1)="yco","yco",D77))</f>
        <v/>
      </c>
      <c r="B77" t="str">
        <f>IFERROR(INDEX('Enter Draw'!$C$3:$K$252,MATCH(SMALL('Enter Draw'!$K$3:$K$252,D77),'Enter Draw'!$K$3:$K$252,0),6),"")</f>
        <v/>
      </c>
      <c r="C77" t="str">
        <f>IFERROR(INDEX('Enter Draw'!$C$3:$I$252,MATCH(SMALL('Enter Draw'!$K$3:$K$252,D77),'Enter Draw'!$K$3:$K$252,0),7),"")</f>
        <v/>
      </c>
      <c r="D77">
        <v>64</v>
      </c>
      <c r="F77" s="1" t="str">
        <f>IF(G77="","",IF(INDEX('Enter Draw'!$E$3:$I$252,MATCH(SMALL('Enter Draw'!$L$3:$L$252,D77),'Enter Draw'!$L$3:$L$252,0),1)="co","co",IF(INDEX('Enter Draw'!$E$3:$I$252,MATCH(SMALL('Enter Draw'!$L$3:$L$252,D77),'Enter Draw'!$L$3:$L$252,0),1)="yco","yco",D77)))</f>
        <v/>
      </c>
      <c r="G77" t="str">
        <f>IFERROR(INDEX('Enter Draw'!$E$3:$I$252,MATCH(SMALL('Enter Draw'!$L$3:$L$252,D77),'Enter Draw'!$L$3:$L$252,0),4),"")</f>
        <v/>
      </c>
      <c r="H77" t="str">
        <f>IFERROR(INDEX('Enter Draw'!$E$3:$I$252,MATCH(SMALL('Enter Draw'!$L$3:$L$252,D77),'Enter Draw'!$L$3:$L$252,0),5),"")</f>
        <v/>
      </c>
      <c r="I77">
        <v>70</v>
      </c>
      <c r="J77" s="1" t="str">
        <f t="shared" si="4"/>
        <v/>
      </c>
      <c r="K77" t="str">
        <f>IFERROR(INDEX('Enter Draw'!$G$3:$I$252,MATCH(SMALL('Enter Draw'!$M$3:$M$252,I77),'Enter Draw'!$M$3:$M$252,0),2),"")</f>
        <v/>
      </c>
      <c r="L77" t="str">
        <f>IFERROR(INDEX('Enter Draw'!$G$3:$I$252,MATCH(SMALL('Enter Draw'!$M$3:$M$252,I77),'Enter Draw'!$M$3:$M$252,0),3),"")</f>
        <v/>
      </c>
      <c r="N77" s="1" t="str">
        <f>IF(O77="","",IF(INDEX('Enter Draw'!$B$3:$I$252,MATCH(SMALL('Enter Draw'!$N$3:$N$252,D77),'Enter Draw'!$N$3:$N$252,0),1)="oco","oco",D77))</f>
        <v/>
      </c>
      <c r="O77" t="str">
        <f>IFERROR(INDEX('Enter Draw'!$A$3:$K$252,MATCH(SMALL('Enter Draw'!$N$3:$N$252,Q77),'Enter Draw'!$N$3:$N$252,0),7),"")</f>
        <v/>
      </c>
      <c r="P77" t="str">
        <f>IFERROR(INDEX('Enter Draw'!$A$3:$I$252,MATCH(SMALL('Enter Draw'!$N$3:$N$252,Q77),'Enter Draw'!$N$3:$N$252,0),8),"")</f>
        <v/>
      </c>
      <c r="Q77">
        <v>64</v>
      </c>
      <c r="S77" s="1" t="str">
        <f t="shared" si="6"/>
        <v/>
      </c>
      <c r="T77" t="str">
        <f>IFERROR(INDEX('Enter Draw'!$A$3:$K$252,MATCH(SMALL('Enter Draw'!$O$3:$O$252,V78),'Enter Draw'!$O$3:$O$252,0),6),"")</f>
        <v/>
      </c>
      <c r="U77" t="str">
        <f>IFERROR(INDEX('Enter Draw'!$A$3:$I$252,MATCH(SMALL('Enter Draw'!$O$3:$O$252,V78),'Enter Draw'!$O$3:$O$252,0),7),"")</f>
        <v/>
      </c>
      <c r="V77">
        <v>64</v>
      </c>
      <c r="X77" s="1" t="str">
        <f t="shared" si="7"/>
        <v/>
      </c>
      <c r="Y77" t="str">
        <f>IFERROR(INDEX('Enter Draw'!$A$3:$K$252,MATCH(SMALL('Enter Draw'!$P$3:$P$252,Q77),'Enter Draw'!$P$3:$P$252,0),7),"")</f>
        <v/>
      </c>
      <c r="Z77" t="str">
        <f>IFERROR(INDEX('Enter Draw'!$A$3:$I$252,MATCH(SMALL('Enter Draw'!$P$3:$P$252,Q77),'Enter Draw'!$P$3:$P$252,0),8),"")</f>
        <v/>
      </c>
      <c r="AC77" s="1" t="str">
        <f t="shared" si="5"/>
        <v/>
      </c>
      <c r="AD77" t="str">
        <f>IFERROR(INDEX('Enter Draw'!$A$3:$K$252,MATCH(SMALL('Enter Draw'!$Q$3:$Q$252,V77),'Enter Draw'!$Q$3:$Q$252,0),8),"")</f>
        <v/>
      </c>
      <c r="AE77" t="str">
        <f>IFERROR(INDEX('Enter Draw'!$A$3:$I$252,MATCH(SMALL('Enter Draw'!$Q$3:$Q$252,V77),'Enter Draw'!$Q$3:$Q$252,0),9),"")</f>
        <v/>
      </c>
    </row>
    <row r="78" spans="1:31">
      <c r="A78" s="1" t="str">
        <f>IF(B78="","",IF(INDEX('Enter Draw'!$C$3:$I$252,MATCH(SMALL('Enter Draw'!$K$3:$K$252,D78),'Enter Draw'!$K$3:$K$252,0),1)="yco","yco",D78))</f>
        <v/>
      </c>
      <c r="B78" t="str">
        <f>IFERROR(INDEX('Enter Draw'!$C$3:$K$252,MATCH(SMALL('Enter Draw'!$K$3:$K$252,D78),'Enter Draw'!$K$3:$K$252,0),6),"")</f>
        <v/>
      </c>
      <c r="C78" t="str">
        <f>IFERROR(INDEX('Enter Draw'!$C$3:$I$252,MATCH(SMALL('Enter Draw'!$K$3:$K$252,D78),'Enter Draw'!$K$3:$K$252,0),7),"")</f>
        <v/>
      </c>
      <c r="D78">
        <v>65</v>
      </c>
      <c r="F78" s="1" t="str">
        <f>IF(G78="","",IF(INDEX('Enter Draw'!$E$3:$I$252,MATCH(SMALL('Enter Draw'!$L$3:$L$252,D78),'Enter Draw'!$L$3:$L$252,0),1)="co","co",IF(INDEX('Enter Draw'!$E$3:$I$252,MATCH(SMALL('Enter Draw'!$L$3:$L$252,D78),'Enter Draw'!$L$3:$L$252,0),1)="yco","yco",D78)))</f>
        <v/>
      </c>
      <c r="G78" t="str">
        <f>IFERROR(INDEX('Enter Draw'!$E$3:$I$252,MATCH(SMALL('Enter Draw'!$L$3:$L$252,D78),'Enter Draw'!$L$3:$L$252,0),4),"")</f>
        <v/>
      </c>
      <c r="H78" t="str">
        <f>IFERROR(INDEX('Enter Draw'!$E$3:$I$252,MATCH(SMALL('Enter Draw'!$L$3:$L$252,D78),'Enter Draw'!$L$3:$L$252,0),5),"")</f>
        <v/>
      </c>
      <c r="J78" s="1" t="str">
        <f t="shared" si="4"/>
        <v/>
      </c>
      <c r="K78" t="str">
        <f>IFERROR(INDEX('Enter Draw'!$G$3:$I$252,MATCH(SMALL('Enter Draw'!$M$3:$M$252,I78),'Enter Draw'!$M$3:$M$252,0),2),"")</f>
        <v/>
      </c>
      <c r="L78" t="str">
        <f>IFERROR(INDEX('Enter Draw'!$G$3:$I$252,MATCH(SMALL('Enter Draw'!$M$3:$M$252,I78),'Enter Draw'!$M$3:$M$252,0),3),"")</f>
        <v/>
      </c>
      <c r="N78" s="1" t="str">
        <f>IF(O78="","",IF(INDEX('Enter Draw'!$B$3:$I$252,MATCH(SMALL('Enter Draw'!$N$3:$N$252,D78),'Enter Draw'!$N$3:$N$252,0),1)="oco","oco",D78))</f>
        <v/>
      </c>
      <c r="O78" t="str">
        <f>IFERROR(INDEX('Enter Draw'!$A$3:$K$252,MATCH(SMALL('Enter Draw'!$N$3:$N$252,Q78),'Enter Draw'!$N$3:$N$252,0),7),"")</f>
        <v/>
      </c>
      <c r="P78" t="str">
        <f>IFERROR(INDEX('Enter Draw'!$A$3:$I$252,MATCH(SMALL('Enter Draw'!$N$3:$N$252,Q78),'Enter Draw'!$N$3:$N$252,0),8),"")</f>
        <v/>
      </c>
      <c r="Q78">
        <v>65</v>
      </c>
      <c r="S78" s="1" t="str">
        <f t="shared" si="6"/>
        <v/>
      </c>
      <c r="T78" t="str">
        <f>IFERROR(INDEX('Enter Draw'!$A$3:$K$252,MATCH(SMALL('Enter Draw'!$O$3:$O$252,V79),'Enter Draw'!$O$3:$O$252,0),6),"")</f>
        <v/>
      </c>
      <c r="U78" t="str">
        <f>IFERROR(INDEX('Enter Draw'!$A$3:$I$252,MATCH(SMALL('Enter Draw'!$O$3:$O$252,V79),'Enter Draw'!$O$3:$O$252,0),7),"")</f>
        <v/>
      </c>
      <c r="V78">
        <v>65</v>
      </c>
      <c r="X78" s="1" t="str">
        <f t="shared" si="7"/>
        <v/>
      </c>
      <c r="Y78" t="str">
        <f>IFERROR(INDEX('Enter Draw'!$A$3:$K$252,MATCH(SMALL('Enter Draw'!$P$3:$P$252,Q78),'Enter Draw'!$P$3:$P$252,0),7),"")</f>
        <v/>
      </c>
      <c r="Z78" t="str">
        <f>IFERROR(INDEX('Enter Draw'!$A$3:$I$252,MATCH(SMALL('Enter Draw'!$P$3:$P$252,Q78),'Enter Draw'!$P$3:$P$252,0),8),"")</f>
        <v/>
      </c>
      <c r="AC78" s="1" t="str">
        <f t="shared" si="5"/>
        <v/>
      </c>
      <c r="AD78" t="str">
        <f>IFERROR(INDEX('Enter Draw'!$A$3:$K$252,MATCH(SMALL('Enter Draw'!$Q$3:$Q$252,V78),'Enter Draw'!$Q$3:$Q$252,0),8),"")</f>
        <v/>
      </c>
      <c r="AE78" t="str">
        <f>IFERROR(INDEX('Enter Draw'!$A$3:$I$252,MATCH(SMALL('Enter Draw'!$Q$3:$Q$252,V78),'Enter Draw'!$Q$3:$Q$252,0),9),"")</f>
        <v/>
      </c>
    </row>
    <row r="79" spans="1:31">
      <c r="A79" s="1" t="str">
        <f>IF(B79="","",IF(INDEX('Enter Draw'!$C$3:$I$252,MATCH(SMALL('Enter Draw'!$K$3:$K$252,D79),'Enter Draw'!$K$3:$K$252,0),1)="yco","yco",D79))</f>
        <v/>
      </c>
      <c r="B79" t="str">
        <f>IFERROR(INDEX('Enter Draw'!$C$3:$K$252,MATCH(SMALL('Enter Draw'!$K$3:$K$252,D79),'Enter Draw'!$K$3:$K$252,0),6),"")</f>
        <v/>
      </c>
      <c r="C79" t="str">
        <f>IFERROR(INDEX('Enter Draw'!$C$3:$I$252,MATCH(SMALL('Enter Draw'!$K$3:$K$252,D79),'Enter Draw'!$K$3:$K$252,0),7),"")</f>
        <v/>
      </c>
      <c r="F79" s="1" t="str">
        <f>IF(G79="","",IF(INDEX('Enter Draw'!$E$3:$I$252,MATCH(SMALL('Enter Draw'!$L$3:$L$252,D79),'Enter Draw'!$L$3:$L$252,0),1)="co","co",IF(INDEX('Enter Draw'!$E$3:$I$252,MATCH(SMALL('Enter Draw'!$L$3:$L$252,D79),'Enter Draw'!$L$3:$L$252,0),1)="yco","yco",D79)))</f>
        <v/>
      </c>
      <c r="G79" t="str">
        <f>IFERROR(INDEX('Enter Draw'!$E$3:$I$252,MATCH(SMALL('Enter Draw'!$L$3:$L$252,D79),'Enter Draw'!$L$3:$L$252,0),4),"")</f>
        <v/>
      </c>
      <c r="H79" t="str">
        <f>IFERROR(INDEX('Enter Draw'!$E$3:$I$252,MATCH(SMALL('Enter Draw'!$L$3:$L$252,D79),'Enter Draw'!$L$3:$L$252,0),5),"")</f>
        <v/>
      </c>
      <c r="I79">
        <v>71</v>
      </c>
      <c r="J79" s="1" t="str">
        <f t="shared" si="4"/>
        <v/>
      </c>
      <c r="K79" t="str">
        <f>IFERROR(INDEX('Enter Draw'!$G$3:$I$252,MATCH(SMALL('Enter Draw'!$M$3:$M$252,I79),'Enter Draw'!$M$3:$M$252,0),2),"")</f>
        <v/>
      </c>
      <c r="L79" t="str">
        <f>IFERROR(INDEX('Enter Draw'!$G$3:$I$252,MATCH(SMALL('Enter Draw'!$M$3:$M$252,I79),'Enter Draw'!$M$3:$M$252,0),3),"")</f>
        <v/>
      </c>
      <c r="N79" s="1" t="str">
        <f>IF(O79="","",IF(INDEX('Enter Draw'!$B$3:$I$252,MATCH(SMALL('Enter Draw'!$N$3:$N$252,D79),'Enter Draw'!$N$3:$N$252,0),1)="oco","oco",D79))</f>
        <v/>
      </c>
      <c r="O79" t="str">
        <f>IFERROR(INDEX('Enter Draw'!$A$3:$K$252,MATCH(SMALL('Enter Draw'!$N$3:$N$252,Q79),'Enter Draw'!$N$3:$N$252,0),7),"")</f>
        <v/>
      </c>
      <c r="P79" t="str">
        <f>IFERROR(INDEX('Enter Draw'!$A$3:$I$252,MATCH(SMALL('Enter Draw'!$N$3:$N$252,Q79),'Enter Draw'!$N$3:$N$252,0),8),"")</f>
        <v/>
      </c>
      <c r="S79" s="1" t="str">
        <f t="shared" si="6"/>
        <v/>
      </c>
      <c r="T79" t="str">
        <f>IFERROR(INDEX('Enter Draw'!$A$3:$K$252,MATCH(SMALL('Enter Draw'!$O$3:$O$252,V80),'Enter Draw'!$O$3:$O$252,0),6),"")</f>
        <v/>
      </c>
      <c r="U79" t="str">
        <f>IFERROR(INDEX('Enter Draw'!$A$3:$I$252,MATCH(SMALL('Enter Draw'!$O$3:$O$252,V80),'Enter Draw'!$O$3:$O$252,0),7),"")</f>
        <v/>
      </c>
      <c r="X79" s="1" t="str">
        <f t="shared" si="7"/>
        <v/>
      </c>
      <c r="Y79" t="str">
        <f>IFERROR(INDEX('Enter Draw'!$A$3:$K$252,MATCH(SMALL('Enter Draw'!$P$3:$P$252,Q79),'Enter Draw'!$P$3:$P$252,0),7),"")</f>
        <v/>
      </c>
      <c r="Z79" t="str">
        <f>IFERROR(INDEX('Enter Draw'!$A$3:$I$252,MATCH(SMALL('Enter Draw'!$P$3:$P$252,Q79),'Enter Draw'!$P$3:$P$252,0),8),"")</f>
        <v/>
      </c>
      <c r="AC79" s="1" t="str">
        <f t="shared" si="5"/>
        <v/>
      </c>
      <c r="AD79" t="str">
        <f>IFERROR(INDEX('Enter Draw'!$A$3:$K$252,MATCH(SMALL('Enter Draw'!$Q$3:$Q$252,V79),'Enter Draw'!$Q$3:$Q$252,0),8),"")</f>
        <v/>
      </c>
      <c r="AE79" t="str">
        <f>IFERROR(INDEX('Enter Draw'!$A$3:$I$252,MATCH(SMALL('Enter Draw'!$Q$3:$Q$252,V79),'Enter Draw'!$Q$3:$Q$252,0),9),"")</f>
        <v/>
      </c>
    </row>
    <row r="80" spans="1:31">
      <c r="A80" s="1" t="str">
        <f>IF(B80="","",IF(INDEX('Enter Draw'!$C$3:$I$252,MATCH(SMALL('Enter Draw'!$K$3:$K$252,D80),'Enter Draw'!$K$3:$K$252,0),1)="yco","yco",D80))</f>
        <v/>
      </c>
      <c r="B80" t="str">
        <f>IFERROR(INDEX('Enter Draw'!$C$3:$K$252,MATCH(SMALL('Enter Draw'!$K$3:$K$252,D80),'Enter Draw'!$K$3:$K$252,0),6),"")</f>
        <v/>
      </c>
      <c r="C80" t="str">
        <f>IFERROR(INDEX('Enter Draw'!$C$3:$I$252,MATCH(SMALL('Enter Draw'!$K$3:$K$252,D80),'Enter Draw'!$K$3:$K$252,0),7),"")</f>
        <v/>
      </c>
      <c r="D80">
        <v>66</v>
      </c>
      <c r="F80" s="1" t="str">
        <f>IF(G80="","",IF(INDEX('Enter Draw'!$E$3:$I$252,MATCH(SMALL('Enter Draw'!$L$3:$L$252,D80),'Enter Draw'!$L$3:$L$252,0),1)="co","co",IF(INDEX('Enter Draw'!$E$3:$I$252,MATCH(SMALL('Enter Draw'!$L$3:$L$252,D80),'Enter Draw'!$L$3:$L$252,0),1)="yco","yco",D80)))</f>
        <v/>
      </c>
      <c r="G80" t="str">
        <f>IFERROR(INDEX('Enter Draw'!$E$3:$I$252,MATCH(SMALL('Enter Draw'!$L$3:$L$252,D80),'Enter Draw'!$L$3:$L$252,0),4),"")</f>
        <v/>
      </c>
      <c r="H80" t="str">
        <f>IFERROR(INDEX('Enter Draw'!$E$3:$I$252,MATCH(SMALL('Enter Draw'!$L$3:$L$252,D80),'Enter Draw'!$L$3:$L$252,0),5),"")</f>
        <v/>
      </c>
      <c r="I80">
        <v>72</v>
      </c>
      <c r="J80" s="1" t="str">
        <f t="shared" si="4"/>
        <v/>
      </c>
      <c r="K80" t="str">
        <f>IFERROR(INDEX('Enter Draw'!$G$3:$I$252,MATCH(SMALL('Enter Draw'!$M$3:$M$252,I80),'Enter Draw'!$M$3:$M$252,0),2),"")</f>
        <v/>
      </c>
      <c r="L80" t="str">
        <f>IFERROR(INDEX('Enter Draw'!$G$3:$I$252,MATCH(SMALL('Enter Draw'!$M$3:$M$252,I80),'Enter Draw'!$M$3:$M$252,0),3),"")</f>
        <v/>
      </c>
      <c r="N80" s="1" t="str">
        <f>IF(O80="","",IF(INDEX('Enter Draw'!$B$3:$I$252,MATCH(SMALL('Enter Draw'!$N$3:$N$252,D80),'Enter Draw'!$N$3:$N$252,0),1)="oco","oco",D80))</f>
        <v/>
      </c>
      <c r="O80" t="str">
        <f>IFERROR(INDEX('Enter Draw'!$A$3:$K$252,MATCH(SMALL('Enter Draw'!$N$3:$N$252,Q80),'Enter Draw'!$N$3:$N$252,0),7),"")</f>
        <v/>
      </c>
      <c r="P80" t="str">
        <f>IFERROR(INDEX('Enter Draw'!$A$3:$I$252,MATCH(SMALL('Enter Draw'!$N$3:$N$252,Q80),'Enter Draw'!$N$3:$N$252,0),8),"")</f>
        <v/>
      </c>
      <c r="Q80">
        <v>66</v>
      </c>
      <c r="S80" s="1" t="str">
        <f t="shared" si="6"/>
        <v/>
      </c>
      <c r="T80" t="str">
        <f>IFERROR(INDEX('Enter Draw'!$A$3:$K$252,MATCH(SMALL('Enter Draw'!$O$3:$O$252,V81),'Enter Draw'!$O$3:$O$252,0),6),"")</f>
        <v/>
      </c>
      <c r="U80" t="str">
        <f>IFERROR(INDEX('Enter Draw'!$A$3:$I$252,MATCH(SMALL('Enter Draw'!$O$3:$O$252,V81),'Enter Draw'!$O$3:$O$252,0),7),"")</f>
        <v/>
      </c>
      <c r="V80">
        <v>66</v>
      </c>
      <c r="X80" s="1" t="str">
        <f t="shared" si="7"/>
        <v/>
      </c>
      <c r="Y80" t="str">
        <f>IFERROR(INDEX('Enter Draw'!$A$3:$K$252,MATCH(SMALL('Enter Draw'!$P$3:$P$252,Q80),'Enter Draw'!$P$3:$P$252,0),7),"")</f>
        <v/>
      </c>
      <c r="Z80" t="str">
        <f>IFERROR(INDEX('Enter Draw'!$A$3:$I$252,MATCH(SMALL('Enter Draw'!$P$3:$P$252,Q80),'Enter Draw'!$P$3:$P$252,0),8),"")</f>
        <v/>
      </c>
      <c r="AC80" s="1" t="str">
        <f t="shared" si="5"/>
        <v/>
      </c>
      <c r="AD80" t="str">
        <f>IFERROR(INDEX('Enter Draw'!$A$3:$K$252,MATCH(SMALL('Enter Draw'!$Q$3:$Q$252,V80),'Enter Draw'!$Q$3:$Q$252,0),8),"")</f>
        <v/>
      </c>
      <c r="AE80" t="str">
        <f>IFERROR(INDEX('Enter Draw'!$A$3:$I$252,MATCH(SMALL('Enter Draw'!$Q$3:$Q$252,V80),'Enter Draw'!$Q$3:$Q$252,0),9),"")</f>
        <v/>
      </c>
    </row>
    <row r="81" spans="1:31">
      <c r="A81" s="1" t="str">
        <f>IF(B81="","",IF(INDEX('Enter Draw'!$C$3:$I$252,MATCH(SMALL('Enter Draw'!$K$3:$K$252,D81),'Enter Draw'!$K$3:$K$252,0),1)="yco","yco",D81))</f>
        <v/>
      </c>
      <c r="B81" t="str">
        <f>IFERROR(INDEX('Enter Draw'!$C$3:$K$252,MATCH(SMALL('Enter Draw'!$K$3:$K$252,D81),'Enter Draw'!$K$3:$K$252,0),6),"")</f>
        <v/>
      </c>
      <c r="C81" t="str">
        <f>IFERROR(INDEX('Enter Draw'!$C$3:$I$252,MATCH(SMALL('Enter Draw'!$K$3:$K$252,D81),'Enter Draw'!$K$3:$K$252,0),7),"")</f>
        <v/>
      </c>
      <c r="D81">
        <v>67</v>
      </c>
      <c r="F81" s="1" t="str">
        <f>IF(G81="","",IF(INDEX('Enter Draw'!$E$3:$I$252,MATCH(SMALL('Enter Draw'!$L$3:$L$252,D81),'Enter Draw'!$L$3:$L$252,0),1)="co","co",IF(INDEX('Enter Draw'!$E$3:$I$252,MATCH(SMALL('Enter Draw'!$L$3:$L$252,D81),'Enter Draw'!$L$3:$L$252,0),1)="yco","yco",D81)))</f>
        <v/>
      </c>
      <c r="G81" t="str">
        <f>IFERROR(INDEX('Enter Draw'!$E$3:$I$252,MATCH(SMALL('Enter Draw'!$L$3:$L$252,D81),'Enter Draw'!$L$3:$L$252,0),4),"")</f>
        <v/>
      </c>
      <c r="H81" t="str">
        <f>IFERROR(INDEX('Enter Draw'!$E$3:$I$252,MATCH(SMALL('Enter Draw'!$L$3:$L$252,D81),'Enter Draw'!$L$3:$L$252,0),5),"")</f>
        <v/>
      </c>
      <c r="I81">
        <v>73</v>
      </c>
      <c r="J81" s="1" t="str">
        <f t="shared" si="4"/>
        <v/>
      </c>
      <c r="K81" t="str">
        <f>IFERROR(INDEX('Enter Draw'!$G$3:$I$252,MATCH(SMALL('Enter Draw'!$M$3:$M$252,I81),'Enter Draw'!$M$3:$M$252,0),2),"")</f>
        <v/>
      </c>
      <c r="L81" t="str">
        <f>IFERROR(INDEX('Enter Draw'!$G$3:$I$252,MATCH(SMALL('Enter Draw'!$M$3:$M$252,I81),'Enter Draw'!$M$3:$M$252,0),3),"")</f>
        <v/>
      </c>
      <c r="N81" s="1" t="str">
        <f>IF(O81="","",IF(INDEX('Enter Draw'!$B$3:$I$252,MATCH(SMALL('Enter Draw'!$N$3:$N$252,D81),'Enter Draw'!$N$3:$N$252,0),1)="oco","oco",D81))</f>
        <v/>
      </c>
      <c r="O81" t="str">
        <f>IFERROR(INDEX('Enter Draw'!$A$3:$K$252,MATCH(SMALL('Enter Draw'!$N$3:$N$252,Q81),'Enter Draw'!$N$3:$N$252,0),7),"")</f>
        <v/>
      </c>
      <c r="P81" t="str">
        <f>IFERROR(INDEX('Enter Draw'!$A$3:$I$252,MATCH(SMALL('Enter Draw'!$N$3:$N$252,Q81),'Enter Draw'!$N$3:$N$252,0),8),"")</f>
        <v/>
      </c>
      <c r="Q81">
        <v>67</v>
      </c>
      <c r="S81" s="1" t="str">
        <f t="shared" si="6"/>
        <v/>
      </c>
      <c r="T81" t="str">
        <f>IFERROR(INDEX('Enter Draw'!$A$3:$K$252,MATCH(SMALL('Enter Draw'!$O$3:$O$252,V82),'Enter Draw'!$O$3:$O$252,0),6),"")</f>
        <v/>
      </c>
      <c r="U81" t="str">
        <f>IFERROR(INDEX('Enter Draw'!$A$3:$I$252,MATCH(SMALL('Enter Draw'!$O$3:$O$252,V82),'Enter Draw'!$O$3:$O$252,0),7),"")</f>
        <v/>
      </c>
      <c r="V81">
        <v>67</v>
      </c>
      <c r="X81" s="1" t="str">
        <f t="shared" si="7"/>
        <v/>
      </c>
      <c r="Y81" t="str">
        <f>IFERROR(INDEX('Enter Draw'!$A$3:$K$252,MATCH(SMALL('Enter Draw'!$P$3:$P$252,Q81),'Enter Draw'!$P$3:$P$252,0),7),"")</f>
        <v/>
      </c>
      <c r="Z81" t="str">
        <f>IFERROR(INDEX('Enter Draw'!$A$3:$I$252,MATCH(SMALL('Enter Draw'!$P$3:$P$252,Q81),'Enter Draw'!$P$3:$P$252,0),8),"")</f>
        <v/>
      </c>
      <c r="AC81" s="1" t="str">
        <f t="shared" si="5"/>
        <v/>
      </c>
      <c r="AD81" t="str">
        <f>IFERROR(INDEX('Enter Draw'!$A$3:$K$252,MATCH(SMALL('Enter Draw'!$Q$3:$Q$252,V81),'Enter Draw'!$Q$3:$Q$252,0),8),"")</f>
        <v/>
      </c>
      <c r="AE81" t="str">
        <f>IFERROR(INDEX('Enter Draw'!$A$3:$I$252,MATCH(SMALL('Enter Draw'!$Q$3:$Q$252,V81),'Enter Draw'!$Q$3:$Q$252,0),9),"")</f>
        <v/>
      </c>
    </row>
    <row r="82" spans="1:31">
      <c r="A82" s="1" t="str">
        <f>IF(B82="","",IF(INDEX('Enter Draw'!$C$3:$I$252,MATCH(SMALL('Enter Draw'!$K$3:$K$252,D82),'Enter Draw'!$K$3:$K$252,0),1)="yco","yco",D82))</f>
        <v/>
      </c>
      <c r="B82" t="str">
        <f>IFERROR(INDEX('Enter Draw'!$C$3:$K$252,MATCH(SMALL('Enter Draw'!$K$3:$K$252,D82),'Enter Draw'!$K$3:$K$252,0),6),"")</f>
        <v/>
      </c>
      <c r="C82" t="str">
        <f>IFERROR(INDEX('Enter Draw'!$C$3:$I$252,MATCH(SMALL('Enter Draw'!$K$3:$K$252,D82),'Enter Draw'!$K$3:$K$252,0),7),"")</f>
        <v/>
      </c>
      <c r="D82">
        <v>68</v>
      </c>
      <c r="F82" s="1" t="str">
        <f>IF(G82="","",IF(INDEX('Enter Draw'!$E$3:$I$252,MATCH(SMALL('Enter Draw'!$L$3:$L$252,D82),'Enter Draw'!$L$3:$L$252,0),1)="co","co",IF(INDEX('Enter Draw'!$E$3:$I$252,MATCH(SMALL('Enter Draw'!$L$3:$L$252,D82),'Enter Draw'!$L$3:$L$252,0),1)="yco","yco",D82)))</f>
        <v/>
      </c>
      <c r="G82" t="str">
        <f>IFERROR(INDEX('Enter Draw'!$E$3:$I$252,MATCH(SMALL('Enter Draw'!$L$3:$L$252,D82),'Enter Draw'!$L$3:$L$252,0),4),"")</f>
        <v/>
      </c>
      <c r="H82" t="str">
        <f>IFERROR(INDEX('Enter Draw'!$E$3:$I$252,MATCH(SMALL('Enter Draw'!$L$3:$L$252,D82),'Enter Draw'!$L$3:$L$252,0),5),"")</f>
        <v/>
      </c>
      <c r="I82">
        <v>74</v>
      </c>
      <c r="J82" s="1" t="str">
        <f t="shared" si="4"/>
        <v/>
      </c>
      <c r="K82" t="str">
        <f>IFERROR(INDEX('Enter Draw'!$G$3:$I$252,MATCH(SMALL('Enter Draw'!$M$3:$M$252,I82),'Enter Draw'!$M$3:$M$252,0),2),"")</f>
        <v/>
      </c>
      <c r="L82" t="str">
        <f>IFERROR(INDEX('Enter Draw'!$G$3:$I$252,MATCH(SMALL('Enter Draw'!$M$3:$M$252,I82),'Enter Draw'!$M$3:$M$252,0),3),"")</f>
        <v/>
      </c>
      <c r="N82" s="1" t="str">
        <f>IF(O82="","",IF(INDEX('Enter Draw'!$B$3:$I$252,MATCH(SMALL('Enter Draw'!$N$3:$N$252,D82),'Enter Draw'!$N$3:$N$252,0),1)="oco","oco",D82))</f>
        <v/>
      </c>
      <c r="O82" t="str">
        <f>IFERROR(INDEX('Enter Draw'!$A$3:$K$252,MATCH(SMALL('Enter Draw'!$N$3:$N$252,Q82),'Enter Draw'!$N$3:$N$252,0),7),"")</f>
        <v/>
      </c>
      <c r="P82" t="str">
        <f>IFERROR(INDEX('Enter Draw'!$A$3:$I$252,MATCH(SMALL('Enter Draw'!$N$3:$N$252,Q82),'Enter Draw'!$N$3:$N$252,0),8),"")</f>
        <v/>
      </c>
      <c r="Q82">
        <v>68</v>
      </c>
      <c r="S82" s="1" t="str">
        <f t="shared" si="6"/>
        <v/>
      </c>
      <c r="T82" t="str">
        <f>IFERROR(INDEX('Enter Draw'!$A$3:$K$252,MATCH(SMALL('Enter Draw'!$O$3:$O$252,V83),'Enter Draw'!$O$3:$O$252,0),6),"")</f>
        <v/>
      </c>
      <c r="U82" t="str">
        <f>IFERROR(INDEX('Enter Draw'!$A$3:$I$252,MATCH(SMALL('Enter Draw'!$O$3:$O$252,V83),'Enter Draw'!$O$3:$O$252,0),7),"")</f>
        <v/>
      </c>
      <c r="V82">
        <v>68</v>
      </c>
      <c r="X82" s="1" t="str">
        <f t="shared" si="7"/>
        <v/>
      </c>
      <c r="Y82" t="str">
        <f>IFERROR(INDEX('Enter Draw'!$A$3:$K$252,MATCH(SMALL('Enter Draw'!$P$3:$P$252,Q82),'Enter Draw'!$P$3:$P$252,0),7),"")</f>
        <v/>
      </c>
      <c r="Z82" t="str">
        <f>IFERROR(INDEX('Enter Draw'!$A$3:$I$252,MATCH(SMALL('Enter Draw'!$P$3:$P$252,Q82),'Enter Draw'!$P$3:$P$252,0),8),"")</f>
        <v/>
      </c>
      <c r="AC82" s="1" t="str">
        <f t="shared" si="5"/>
        <v/>
      </c>
      <c r="AD82" t="str">
        <f>IFERROR(INDEX('Enter Draw'!$A$3:$K$252,MATCH(SMALL('Enter Draw'!$Q$3:$Q$252,V82),'Enter Draw'!$Q$3:$Q$252,0),8),"")</f>
        <v/>
      </c>
      <c r="AE82" t="str">
        <f>IFERROR(INDEX('Enter Draw'!$A$3:$I$252,MATCH(SMALL('Enter Draw'!$Q$3:$Q$252,V82),'Enter Draw'!$Q$3:$Q$252,0),9),"")</f>
        <v/>
      </c>
    </row>
    <row r="83" spans="1:31">
      <c r="A83" s="1" t="str">
        <f>IF(B83="","",IF(INDEX('Enter Draw'!$C$3:$I$252,MATCH(SMALL('Enter Draw'!$K$3:$K$252,D83),'Enter Draw'!$K$3:$K$252,0),1)="yco","yco",D83))</f>
        <v/>
      </c>
      <c r="B83" t="str">
        <f>IFERROR(INDEX('Enter Draw'!$C$3:$K$252,MATCH(SMALL('Enter Draw'!$K$3:$K$252,D83),'Enter Draw'!$K$3:$K$252,0),6),"")</f>
        <v/>
      </c>
      <c r="C83" t="str">
        <f>IFERROR(INDEX('Enter Draw'!$C$3:$I$252,MATCH(SMALL('Enter Draw'!$K$3:$K$252,D83),'Enter Draw'!$K$3:$K$252,0),7),"")</f>
        <v/>
      </c>
      <c r="D83">
        <v>69</v>
      </c>
      <c r="F83" s="1" t="str">
        <f>IF(G83="","",IF(INDEX('Enter Draw'!$E$3:$I$252,MATCH(SMALL('Enter Draw'!$L$3:$L$252,D83),'Enter Draw'!$L$3:$L$252,0),1)="co","co",IF(INDEX('Enter Draw'!$E$3:$I$252,MATCH(SMALL('Enter Draw'!$L$3:$L$252,D83),'Enter Draw'!$L$3:$L$252,0),1)="yco","yco",D83)))</f>
        <v/>
      </c>
      <c r="G83" t="str">
        <f>IFERROR(INDEX('Enter Draw'!$E$3:$I$252,MATCH(SMALL('Enter Draw'!$L$3:$L$252,D83),'Enter Draw'!$L$3:$L$252,0),4),"")</f>
        <v/>
      </c>
      <c r="H83" t="str">
        <f>IFERROR(INDEX('Enter Draw'!$E$3:$I$252,MATCH(SMALL('Enter Draw'!$L$3:$L$252,D83),'Enter Draw'!$L$3:$L$252,0),5),"")</f>
        <v/>
      </c>
      <c r="I83">
        <v>75</v>
      </c>
      <c r="J83" s="1" t="str">
        <f t="shared" si="4"/>
        <v/>
      </c>
      <c r="K83" t="str">
        <f>IFERROR(INDEX('Enter Draw'!$G$3:$I$252,MATCH(SMALL('Enter Draw'!$M$3:$M$252,I83),'Enter Draw'!$M$3:$M$252,0),2),"")</f>
        <v/>
      </c>
      <c r="L83" t="str">
        <f>IFERROR(INDEX('Enter Draw'!$G$3:$I$252,MATCH(SMALL('Enter Draw'!$M$3:$M$252,I83),'Enter Draw'!$M$3:$M$252,0),3),"")</f>
        <v/>
      </c>
      <c r="N83" s="1" t="str">
        <f>IF(O83="","",IF(INDEX('Enter Draw'!$B$3:$I$252,MATCH(SMALL('Enter Draw'!$N$3:$N$252,D83),'Enter Draw'!$N$3:$N$252,0),1)="oco","oco",D83))</f>
        <v/>
      </c>
      <c r="O83" t="str">
        <f>IFERROR(INDEX('Enter Draw'!$A$3:$K$252,MATCH(SMALL('Enter Draw'!$N$3:$N$252,Q83),'Enter Draw'!$N$3:$N$252,0),7),"")</f>
        <v/>
      </c>
      <c r="P83" t="str">
        <f>IFERROR(INDEX('Enter Draw'!$A$3:$I$252,MATCH(SMALL('Enter Draw'!$N$3:$N$252,Q83),'Enter Draw'!$N$3:$N$252,0),8),"")</f>
        <v/>
      </c>
      <c r="Q83">
        <v>69</v>
      </c>
      <c r="S83" s="1" t="str">
        <f t="shared" si="6"/>
        <v/>
      </c>
      <c r="T83" t="str">
        <f>IFERROR(INDEX('Enter Draw'!$A$3:$K$252,MATCH(SMALL('Enter Draw'!$O$3:$O$252,V84),'Enter Draw'!$O$3:$O$252,0),6),"")</f>
        <v/>
      </c>
      <c r="U83" t="str">
        <f>IFERROR(INDEX('Enter Draw'!$A$3:$I$252,MATCH(SMALL('Enter Draw'!$O$3:$O$252,V84),'Enter Draw'!$O$3:$O$252,0),7),"")</f>
        <v/>
      </c>
      <c r="V83">
        <v>69</v>
      </c>
      <c r="X83" s="1" t="str">
        <f t="shared" si="7"/>
        <v/>
      </c>
      <c r="Y83" t="str">
        <f>IFERROR(INDEX('Enter Draw'!$A$3:$K$252,MATCH(SMALL('Enter Draw'!$P$3:$P$252,Q83),'Enter Draw'!$P$3:$P$252,0),7),"")</f>
        <v/>
      </c>
      <c r="Z83" t="str">
        <f>IFERROR(INDEX('Enter Draw'!$A$3:$I$252,MATCH(SMALL('Enter Draw'!$P$3:$P$252,Q83),'Enter Draw'!$P$3:$P$252,0),8),"")</f>
        <v/>
      </c>
      <c r="AC83" s="1" t="str">
        <f t="shared" si="5"/>
        <v/>
      </c>
      <c r="AD83" t="str">
        <f>IFERROR(INDEX('Enter Draw'!$A$3:$K$252,MATCH(SMALL('Enter Draw'!$Q$3:$Q$252,V83),'Enter Draw'!$Q$3:$Q$252,0),8),"")</f>
        <v/>
      </c>
      <c r="AE83" t="str">
        <f>IFERROR(INDEX('Enter Draw'!$A$3:$I$252,MATCH(SMALL('Enter Draw'!$Q$3:$Q$252,V83),'Enter Draw'!$Q$3:$Q$252,0),9),"")</f>
        <v/>
      </c>
    </row>
    <row r="84" spans="1:31">
      <c r="A84" s="1" t="str">
        <f>IF(B84="","",IF(INDEX('Enter Draw'!$C$3:$I$252,MATCH(SMALL('Enter Draw'!$K$3:$K$252,D84),'Enter Draw'!$K$3:$K$252,0),1)="yco","yco",D84))</f>
        <v/>
      </c>
      <c r="B84" t="str">
        <f>IFERROR(INDEX('Enter Draw'!$C$3:$K$252,MATCH(SMALL('Enter Draw'!$K$3:$K$252,D84),'Enter Draw'!$K$3:$K$252,0),6),"")</f>
        <v/>
      </c>
      <c r="C84" t="str">
        <f>IFERROR(INDEX('Enter Draw'!$C$3:$I$252,MATCH(SMALL('Enter Draw'!$K$3:$K$252,D84),'Enter Draw'!$K$3:$K$252,0),7),"")</f>
        <v/>
      </c>
      <c r="D84">
        <v>70</v>
      </c>
      <c r="F84" s="1" t="str">
        <f>IF(G84="","",IF(INDEX('Enter Draw'!$E$3:$I$252,MATCH(SMALL('Enter Draw'!$L$3:$L$252,D84),'Enter Draw'!$L$3:$L$252,0),1)="co","co",IF(INDEX('Enter Draw'!$E$3:$I$252,MATCH(SMALL('Enter Draw'!$L$3:$L$252,D84),'Enter Draw'!$L$3:$L$252,0),1)="yco","yco",D84)))</f>
        <v/>
      </c>
      <c r="G84" t="str">
        <f>IFERROR(INDEX('Enter Draw'!$E$3:$I$252,MATCH(SMALL('Enter Draw'!$L$3:$L$252,D84),'Enter Draw'!$L$3:$L$252,0),4),"")</f>
        <v/>
      </c>
      <c r="H84" t="str">
        <f>IFERROR(INDEX('Enter Draw'!$E$3:$I$252,MATCH(SMALL('Enter Draw'!$L$3:$L$252,D84),'Enter Draw'!$L$3:$L$252,0),5),"")</f>
        <v/>
      </c>
      <c r="I84">
        <v>76</v>
      </c>
      <c r="J84" s="1" t="str">
        <f t="shared" si="4"/>
        <v/>
      </c>
      <c r="K84" t="str">
        <f>IFERROR(INDEX('Enter Draw'!$G$3:$I$252,MATCH(SMALL('Enter Draw'!$M$3:$M$252,I84),'Enter Draw'!$M$3:$M$252,0),2),"")</f>
        <v/>
      </c>
      <c r="L84" t="str">
        <f>IFERROR(INDEX('Enter Draw'!$G$3:$I$252,MATCH(SMALL('Enter Draw'!$M$3:$M$252,I84),'Enter Draw'!$M$3:$M$252,0),3),"")</f>
        <v/>
      </c>
      <c r="N84" s="1" t="str">
        <f>IF(O84="","",IF(INDEX('Enter Draw'!$B$3:$I$252,MATCH(SMALL('Enter Draw'!$N$3:$N$252,D84),'Enter Draw'!$N$3:$N$252,0),1)="oco","oco",D84))</f>
        <v/>
      </c>
      <c r="O84" t="str">
        <f>IFERROR(INDEX('Enter Draw'!$A$3:$K$252,MATCH(SMALL('Enter Draw'!$N$3:$N$252,Q84),'Enter Draw'!$N$3:$N$252,0),7),"")</f>
        <v/>
      </c>
      <c r="P84" t="str">
        <f>IFERROR(INDEX('Enter Draw'!$A$3:$I$252,MATCH(SMALL('Enter Draw'!$N$3:$N$252,Q84),'Enter Draw'!$N$3:$N$252,0),8),"")</f>
        <v/>
      </c>
      <c r="Q84">
        <v>70</v>
      </c>
      <c r="S84" s="1" t="str">
        <f t="shared" si="6"/>
        <v/>
      </c>
      <c r="T84" t="str">
        <f>IFERROR(INDEX('Enter Draw'!$A$3:$K$252,MATCH(SMALL('Enter Draw'!$O$3:$O$252,V85),'Enter Draw'!$O$3:$O$252,0),6),"")</f>
        <v/>
      </c>
      <c r="U84" t="str">
        <f>IFERROR(INDEX('Enter Draw'!$A$3:$I$252,MATCH(SMALL('Enter Draw'!$O$3:$O$252,V85),'Enter Draw'!$O$3:$O$252,0),7),"")</f>
        <v/>
      </c>
      <c r="V84">
        <v>70</v>
      </c>
      <c r="X84" s="1" t="str">
        <f t="shared" si="7"/>
        <v/>
      </c>
      <c r="Y84" t="str">
        <f>IFERROR(INDEX('Enter Draw'!$A$3:$K$252,MATCH(SMALL('Enter Draw'!$P$3:$P$252,Q84),'Enter Draw'!$P$3:$P$252,0),7),"")</f>
        <v/>
      </c>
      <c r="Z84" t="str">
        <f>IFERROR(INDEX('Enter Draw'!$A$3:$I$252,MATCH(SMALL('Enter Draw'!$P$3:$P$252,Q84),'Enter Draw'!$P$3:$P$252,0),8),"")</f>
        <v/>
      </c>
      <c r="AC84" s="1" t="str">
        <f t="shared" si="5"/>
        <v/>
      </c>
      <c r="AD84" t="str">
        <f>IFERROR(INDEX('Enter Draw'!$A$3:$K$252,MATCH(SMALL('Enter Draw'!$Q$3:$Q$252,V84),'Enter Draw'!$Q$3:$Q$252,0),8),"")</f>
        <v/>
      </c>
      <c r="AE84" t="str">
        <f>IFERROR(INDEX('Enter Draw'!$A$3:$I$252,MATCH(SMALL('Enter Draw'!$Q$3:$Q$252,V84),'Enter Draw'!$Q$3:$Q$252,0),9),"")</f>
        <v/>
      </c>
    </row>
    <row r="85" spans="1:31">
      <c r="A85" s="1" t="str">
        <f>IF(B85="","",IF(INDEX('Enter Draw'!$C$3:$I$252,MATCH(SMALL('Enter Draw'!$K$3:$K$252,D85),'Enter Draw'!$K$3:$K$252,0),1)="yco","yco",D85))</f>
        <v/>
      </c>
      <c r="B85" t="str">
        <f>IFERROR(INDEX('Enter Draw'!$C$3:$K$252,MATCH(SMALL('Enter Draw'!$K$3:$K$252,D85),'Enter Draw'!$K$3:$K$252,0),6),"")</f>
        <v/>
      </c>
      <c r="C85" t="str">
        <f>IFERROR(INDEX('Enter Draw'!$C$3:$I$252,MATCH(SMALL('Enter Draw'!$K$3:$K$252,D85),'Enter Draw'!$K$3:$K$252,0),7),"")</f>
        <v/>
      </c>
      <c r="F85" s="1" t="str">
        <f>IF(G85="","",IF(INDEX('Enter Draw'!$E$3:$I$252,MATCH(SMALL('Enter Draw'!$L$3:$L$252,D85),'Enter Draw'!$L$3:$L$252,0),1)="co","co",IF(INDEX('Enter Draw'!$E$3:$I$252,MATCH(SMALL('Enter Draw'!$L$3:$L$252,D85),'Enter Draw'!$L$3:$L$252,0),1)="yco","yco",D85)))</f>
        <v/>
      </c>
      <c r="G85" t="str">
        <f>IFERROR(INDEX('Enter Draw'!$E$3:$I$252,MATCH(SMALL('Enter Draw'!$L$3:$L$252,D85),'Enter Draw'!$L$3:$L$252,0),4),"")</f>
        <v/>
      </c>
      <c r="H85" t="str">
        <f>IFERROR(INDEX('Enter Draw'!$E$3:$I$252,MATCH(SMALL('Enter Draw'!$L$3:$L$252,D85),'Enter Draw'!$L$3:$L$252,0),5),"")</f>
        <v/>
      </c>
      <c r="I85">
        <v>77</v>
      </c>
      <c r="J85" s="1" t="str">
        <f t="shared" si="4"/>
        <v/>
      </c>
      <c r="K85" t="str">
        <f>IFERROR(INDEX('Enter Draw'!$G$3:$I$252,MATCH(SMALL('Enter Draw'!$M$3:$M$252,I85),'Enter Draw'!$M$3:$M$252,0),2),"")</f>
        <v/>
      </c>
      <c r="L85" t="str">
        <f>IFERROR(INDEX('Enter Draw'!$G$3:$I$252,MATCH(SMALL('Enter Draw'!$M$3:$M$252,I85),'Enter Draw'!$M$3:$M$252,0),3),"")</f>
        <v/>
      </c>
      <c r="N85" s="1" t="str">
        <f>IF(O85="","",IF(INDEX('Enter Draw'!$B$3:$I$252,MATCH(SMALL('Enter Draw'!$N$3:$N$252,D85),'Enter Draw'!$N$3:$N$252,0),1)="oco","oco",D85))</f>
        <v/>
      </c>
      <c r="O85" t="str">
        <f>IFERROR(INDEX('Enter Draw'!$A$3:$K$252,MATCH(SMALL('Enter Draw'!$N$3:$N$252,Q85),'Enter Draw'!$N$3:$N$252,0),7),"")</f>
        <v/>
      </c>
      <c r="P85" t="str">
        <f>IFERROR(INDEX('Enter Draw'!$A$3:$I$252,MATCH(SMALL('Enter Draw'!$N$3:$N$252,Q85),'Enter Draw'!$N$3:$N$252,0),8),"")</f>
        <v/>
      </c>
      <c r="S85" s="1" t="str">
        <f t="shared" si="6"/>
        <v/>
      </c>
      <c r="T85" t="str">
        <f>IFERROR(INDEX('Enter Draw'!$A$3:$K$252,MATCH(SMALL('Enter Draw'!$O$3:$O$252,V86),'Enter Draw'!$O$3:$O$252,0),6),"")</f>
        <v/>
      </c>
      <c r="U85" t="str">
        <f>IFERROR(INDEX('Enter Draw'!$A$3:$I$252,MATCH(SMALL('Enter Draw'!$O$3:$O$252,V86),'Enter Draw'!$O$3:$O$252,0),7),"")</f>
        <v/>
      </c>
      <c r="X85" s="1" t="str">
        <f t="shared" si="7"/>
        <v/>
      </c>
      <c r="Y85" t="str">
        <f>IFERROR(INDEX('Enter Draw'!$A$3:$K$252,MATCH(SMALL('Enter Draw'!$P$3:$P$252,Q85),'Enter Draw'!$P$3:$P$252,0),7),"")</f>
        <v/>
      </c>
      <c r="Z85" t="str">
        <f>IFERROR(INDEX('Enter Draw'!$A$3:$I$252,MATCH(SMALL('Enter Draw'!$P$3:$P$252,Q85),'Enter Draw'!$P$3:$P$252,0),8),"")</f>
        <v/>
      </c>
      <c r="AC85" s="1" t="str">
        <f t="shared" si="5"/>
        <v/>
      </c>
      <c r="AD85" t="str">
        <f>IFERROR(INDEX('Enter Draw'!$A$3:$K$252,MATCH(SMALL('Enter Draw'!$Q$3:$Q$252,V85),'Enter Draw'!$Q$3:$Q$252,0),8),"")</f>
        <v/>
      </c>
      <c r="AE85" t="str">
        <f>IFERROR(INDEX('Enter Draw'!$A$3:$I$252,MATCH(SMALL('Enter Draw'!$Q$3:$Q$252,V85),'Enter Draw'!$Q$3:$Q$252,0),9),"")</f>
        <v/>
      </c>
    </row>
    <row r="86" spans="1:31">
      <c r="A86" s="1" t="str">
        <f>IF(B86="","",IF(INDEX('Enter Draw'!$C$3:$I$252,MATCH(SMALL('Enter Draw'!$K$3:$K$252,D86),'Enter Draw'!$K$3:$K$252,0),1)="yco","yco",D86))</f>
        <v/>
      </c>
      <c r="B86" t="str">
        <f>IFERROR(INDEX('Enter Draw'!$C$3:$K$252,MATCH(SMALL('Enter Draw'!$K$3:$K$252,D86),'Enter Draw'!$K$3:$K$252,0),6),"")</f>
        <v/>
      </c>
      <c r="C86" t="str">
        <f>IFERROR(INDEX('Enter Draw'!$C$3:$I$252,MATCH(SMALL('Enter Draw'!$K$3:$K$252,D86),'Enter Draw'!$K$3:$K$252,0),7),"")</f>
        <v/>
      </c>
      <c r="D86">
        <v>71</v>
      </c>
      <c r="F86" s="1" t="str">
        <f>IF(G86="","",IF(INDEX('Enter Draw'!$E$3:$I$252,MATCH(SMALL('Enter Draw'!$L$3:$L$252,D86),'Enter Draw'!$L$3:$L$252,0),1)="co","co",IF(INDEX('Enter Draw'!$E$3:$I$252,MATCH(SMALL('Enter Draw'!$L$3:$L$252,D86),'Enter Draw'!$L$3:$L$252,0),1)="yco","yco",D86)))</f>
        <v/>
      </c>
      <c r="G86" t="str">
        <f>IFERROR(INDEX('Enter Draw'!$E$3:$I$252,MATCH(SMALL('Enter Draw'!$L$3:$L$252,D86),'Enter Draw'!$L$3:$L$252,0),4),"")</f>
        <v/>
      </c>
      <c r="H86" t="str">
        <f>IFERROR(INDEX('Enter Draw'!$E$3:$I$252,MATCH(SMALL('Enter Draw'!$L$3:$L$252,D86),'Enter Draw'!$L$3:$L$252,0),5),"")</f>
        <v/>
      </c>
      <c r="I86">
        <v>78</v>
      </c>
      <c r="J86" s="1" t="str">
        <f t="shared" si="4"/>
        <v/>
      </c>
      <c r="K86" t="str">
        <f>IFERROR(INDEX('Enter Draw'!$G$3:$I$252,MATCH(SMALL('Enter Draw'!$M$3:$M$252,I86),'Enter Draw'!$M$3:$M$252,0),2),"")</f>
        <v/>
      </c>
      <c r="L86" t="str">
        <f>IFERROR(INDEX('Enter Draw'!$G$3:$I$252,MATCH(SMALL('Enter Draw'!$M$3:$M$252,I86),'Enter Draw'!$M$3:$M$252,0),3),"")</f>
        <v/>
      </c>
      <c r="N86" s="1" t="str">
        <f>IF(O86="","",IF(INDEX('Enter Draw'!$B$3:$I$252,MATCH(SMALL('Enter Draw'!$N$3:$N$252,D86),'Enter Draw'!$N$3:$N$252,0),1)="oco","oco",D86))</f>
        <v/>
      </c>
      <c r="O86" t="str">
        <f>IFERROR(INDEX('Enter Draw'!$A$3:$K$252,MATCH(SMALL('Enter Draw'!$N$3:$N$252,Q86),'Enter Draw'!$N$3:$N$252,0),7),"")</f>
        <v/>
      </c>
      <c r="P86" t="str">
        <f>IFERROR(INDEX('Enter Draw'!$A$3:$I$252,MATCH(SMALL('Enter Draw'!$N$3:$N$252,Q86),'Enter Draw'!$N$3:$N$252,0),8),"")</f>
        <v/>
      </c>
      <c r="Q86">
        <v>71</v>
      </c>
      <c r="S86" s="1" t="str">
        <f t="shared" si="6"/>
        <v/>
      </c>
      <c r="T86" t="str">
        <f>IFERROR(INDEX('Enter Draw'!$A$3:$K$252,MATCH(SMALL('Enter Draw'!$O$3:$O$252,V87),'Enter Draw'!$O$3:$O$252,0),6),"")</f>
        <v/>
      </c>
      <c r="U86" t="str">
        <f>IFERROR(INDEX('Enter Draw'!$A$3:$I$252,MATCH(SMALL('Enter Draw'!$O$3:$O$252,V87),'Enter Draw'!$O$3:$O$252,0),7),"")</f>
        <v/>
      </c>
      <c r="V86">
        <v>71</v>
      </c>
      <c r="X86" s="1" t="str">
        <f t="shared" si="7"/>
        <v/>
      </c>
      <c r="Y86" t="str">
        <f>IFERROR(INDEX('Enter Draw'!$A$3:$K$252,MATCH(SMALL('Enter Draw'!$P$3:$P$252,Q86),'Enter Draw'!$P$3:$P$252,0),7),"")</f>
        <v/>
      </c>
      <c r="Z86" t="str">
        <f>IFERROR(INDEX('Enter Draw'!$A$3:$I$252,MATCH(SMALL('Enter Draw'!$P$3:$P$252,Q86),'Enter Draw'!$P$3:$P$252,0),8),"")</f>
        <v/>
      </c>
      <c r="AC86" s="1" t="str">
        <f t="shared" si="5"/>
        <v/>
      </c>
      <c r="AD86" t="str">
        <f>IFERROR(INDEX('Enter Draw'!$A$3:$K$252,MATCH(SMALL('Enter Draw'!$Q$3:$Q$252,V86),'Enter Draw'!$Q$3:$Q$252,0),8),"")</f>
        <v/>
      </c>
      <c r="AE86" t="str">
        <f>IFERROR(INDEX('Enter Draw'!$A$3:$I$252,MATCH(SMALL('Enter Draw'!$Q$3:$Q$252,V86),'Enter Draw'!$Q$3:$Q$252,0),9),"")</f>
        <v/>
      </c>
    </row>
    <row r="87" spans="1:31">
      <c r="A87" s="1" t="str">
        <f>IF(B87="","",IF(INDEX('Enter Draw'!$C$3:$I$252,MATCH(SMALL('Enter Draw'!$K$3:$K$252,D87),'Enter Draw'!$K$3:$K$252,0),1)="yco","yco",D87))</f>
        <v/>
      </c>
      <c r="B87" t="str">
        <f>IFERROR(INDEX('Enter Draw'!$C$3:$K$252,MATCH(SMALL('Enter Draw'!$K$3:$K$252,D87),'Enter Draw'!$K$3:$K$252,0),6),"")</f>
        <v/>
      </c>
      <c r="C87" t="str">
        <f>IFERROR(INDEX('Enter Draw'!$C$3:$I$252,MATCH(SMALL('Enter Draw'!$K$3:$K$252,D87),'Enter Draw'!$K$3:$K$252,0),7),"")</f>
        <v/>
      </c>
      <c r="D87">
        <v>72</v>
      </c>
      <c r="F87" s="1" t="str">
        <f>IF(G87="","",IF(INDEX('Enter Draw'!$E$3:$I$252,MATCH(SMALL('Enter Draw'!$L$3:$L$252,D87),'Enter Draw'!$L$3:$L$252,0),1)="co","co",IF(INDEX('Enter Draw'!$E$3:$I$252,MATCH(SMALL('Enter Draw'!$L$3:$L$252,D87),'Enter Draw'!$L$3:$L$252,0),1)="yco","yco",D87)))</f>
        <v/>
      </c>
      <c r="G87" t="str">
        <f>IFERROR(INDEX('Enter Draw'!$E$3:$I$252,MATCH(SMALL('Enter Draw'!$L$3:$L$252,D87),'Enter Draw'!$L$3:$L$252,0),4),"")</f>
        <v/>
      </c>
      <c r="H87" t="str">
        <f>IFERROR(INDEX('Enter Draw'!$E$3:$I$252,MATCH(SMALL('Enter Draw'!$L$3:$L$252,D87),'Enter Draw'!$L$3:$L$252,0),5),"")</f>
        <v/>
      </c>
      <c r="I87">
        <v>79</v>
      </c>
      <c r="J87" s="1" t="str">
        <f t="shared" si="4"/>
        <v/>
      </c>
      <c r="K87" t="str">
        <f>IFERROR(INDEX('Enter Draw'!$G$3:$I$252,MATCH(SMALL('Enter Draw'!$M$3:$M$252,I87),'Enter Draw'!$M$3:$M$252,0),2),"")</f>
        <v/>
      </c>
      <c r="L87" t="str">
        <f>IFERROR(INDEX('Enter Draw'!$G$3:$I$252,MATCH(SMALL('Enter Draw'!$M$3:$M$252,I87),'Enter Draw'!$M$3:$M$252,0),3),"")</f>
        <v/>
      </c>
      <c r="N87" s="1" t="str">
        <f>IF(O87="","",IF(INDEX('Enter Draw'!$B$3:$I$252,MATCH(SMALL('Enter Draw'!$N$3:$N$252,D87),'Enter Draw'!$N$3:$N$252,0),1)="oco","oco",D87))</f>
        <v/>
      </c>
      <c r="O87" t="str">
        <f>IFERROR(INDEX('Enter Draw'!$A$3:$K$252,MATCH(SMALL('Enter Draw'!$N$3:$N$252,Q87),'Enter Draw'!$N$3:$N$252,0),7),"")</f>
        <v/>
      </c>
      <c r="P87" t="str">
        <f>IFERROR(INDEX('Enter Draw'!$A$3:$I$252,MATCH(SMALL('Enter Draw'!$N$3:$N$252,Q87),'Enter Draw'!$N$3:$N$252,0),8),"")</f>
        <v/>
      </c>
      <c r="Q87">
        <v>72</v>
      </c>
      <c r="S87" s="1" t="str">
        <f t="shared" si="6"/>
        <v/>
      </c>
      <c r="T87" t="str">
        <f>IFERROR(INDEX('Enter Draw'!$A$3:$K$252,MATCH(SMALL('Enter Draw'!$O$3:$O$252,V88),'Enter Draw'!$O$3:$O$252,0),6),"")</f>
        <v/>
      </c>
      <c r="U87" t="str">
        <f>IFERROR(INDEX('Enter Draw'!$A$3:$I$252,MATCH(SMALL('Enter Draw'!$O$3:$O$252,V88),'Enter Draw'!$O$3:$O$252,0),7),"")</f>
        <v/>
      </c>
      <c r="V87">
        <v>72</v>
      </c>
      <c r="X87" s="1" t="str">
        <f t="shared" si="7"/>
        <v/>
      </c>
      <c r="Y87" t="str">
        <f>IFERROR(INDEX('Enter Draw'!$A$3:$K$252,MATCH(SMALL('Enter Draw'!$P$3:$P$252,Q87),'Enter Draw'!$P$3:$P$252,0),7),"")</f>
        <v/>
      </c>
      <c r="Z87" t="str">
        <f>IFERROR(INDEX('Enter Draw'!$A$3:$I$252,MATCH(SMALL('Enter Draw'!$P$3:$P$252,Q87),'Enter Draw'!$P$3:$P$252,0),8),"")</f>
        <v/>
      </c>
      <c r="AC87" s="1" t="str">
        <f t="shared" si="5"/>
        <v/>
      </c>
      <c r="AD87" t="str">
        <f>IFERROR(INDEX('Enter Draw'!$A$3:$K$252,MATCH(SMALL('Enter Draw'!$Q$3:$Q$252,V87),'Enter Draw'!$Q$3:$Q$252,0),8),"")</f>
        <v/>
      </c>
      <c r="AE87" t="str">
        <f>IFERROR(INDEX('Enter Draw'!$A$3:$I$252,MATCH(SMALL('Enter Draw'!$Q$3:$Q$252,V87),'Enter Draw'!$Q$3:$Q$252,0),9),"")</f>
        <v/>
      </c>
    </row>
    <row r="88" spans="1:31">
      <c r="A88" s="1" t="str">
        <f>IF(B88="","",IF(INDEX('Enter Draw'!$C$3:$I$252,MATCH(SMALL('Enter Draw'!$K$3:$K$252,D88),'Enter Draw'!$K$3:$K$252,0),1)="yco","yco",D88))</f>
        <v/>
      </c>
      <c r="B88" t="str">
        <f>IFERROR(INDEX('Enter Draw'!$C$3:$K$252,MATCH(SMALL('Enter Draw'!$K$3:$K$252,D88),'Enter Draw'!$K$3:$K$252,0),6),"")</f>
        <v/>
      </c>
      <c r="C88" t="str">
        <f>IFERROR(INDEX('Enter Draw'!$C$3:$I$252,MATCH(SMALL('Enter Draw'!$K$3:$K$252,D88),'Enter Draw'!$K$3:$K$252,0),7),"")</f>
        <v/>
      </c>
      <c r="D88">
        <v>73</v>
      </c>
      <c r="F88" s="1" t="str">
        <f>IF(G88="","",IF(INDEX('Enter Draw'!$E$3:$I$252,MATCH(SMALL('Enter Draw'!$L$3:$L$252,D88),'Enter Draw'!$L$3:$L$252,0),1)="co","co",IF(INDEX('Enter Draw'!$E$3:$I$252,MATCH(SMALL('Enter Draw'!$L$3:$L$252,D88),'Enter Draw'!$L$3:$L$252,0),1)="yco","yco",D88)))</f>
        <v/>
      </c>
      <c r="G88" t="str">
        <f>IFERROR(INDEX('Enter Draw'!$E$3:$I$252,MATCH(SMALL('Enter Draw'!$L$3:$L$252,D88),'Enter Draw'!$L$3:$L$252,0),4),"")</f>
        <v/>
      </c>
      <c r="H88" t="str">
        <f>IFERROR(INDEX('Enter Draw'!$E$3:$I$252,MATCH(SMALL('Enter Draw'!$L$3:$L$252,D88),'Enter Draw'!$L$3:$L$252,0),5),"")</f>
        <v/>
      </c>
      <c r="I88">
        <v>80</v>
      </c>
      <c r="J88" s="1" t="str">
        <f t="shared" si="4"/>
        <v/>
      </c>
      <c r="K88" t="str">
        <f>IFERROR(INDEX('Enter Draw'!$G$3:$I$252,MATCH(SMALL('Enter Draw'!$M$3:$M$252,I88),'Enter Draw'!$M$3:$M$252,0),2),"")</f>
        <v/>
      </c>
      <c r="L88" t="str">
        <f>IFERROR(INDEX('Enter Draw'!$G$3:$I$252,MATCH(SMALL('Enter Draw'!$M$3:$M$252,I88),'Enter Draw'!$M$3:$M$252,0),3),"")</f>
        <v/>
      </c>
      <c r="N88" s="1" t="str">
        <f>IF(O88="","",IF(INDEX('Enter Draw'!$B$3:$I$252,MATCH(SMALL('Enter Draw'!$N$3:$N$252,D88),'Enter Draw'!$N$3:$N$252,0),1)="oco","oco",D88))</f>
        <v/>
      </c>
      <c r="O88" t="str">
        <f>IFERROR(INDEX('Enter Draw'!$A$3:$K$252,MATCH(SMALL('Enter Draw'!$N$3:$N$252,Q88),'Enter Draw'!$N$3:$N$252,0),7),"")</f>
        <v/>
      </c>
      <c r="P88" t="str">
        <f>IFERROR(INDEX('Enter Draw'!$A$3:$I$252,MATCH(SMALL('Enter Draw'!$N$3:$N$252,Q88),'Enter Draw'!$N$3:$N$252,0),8),"")</f>
        <v/>
      </c>
      <c r="Q88">
        <v>73</v>
      </c>
      <c r="S88" s="1" t="str">
        <f t="shared" si="6"/>
        <v/>
      </c>
      <c r="T88" t="str">
        <f>IFERROR(INDEX('Enter Draw'!$A$3:$K$252,MATCH(SMALL('Enter Draw'!$O$3:$O$252,V89),'Enter Draw'!$O$3:$O$252,0),6),"")</f>
        <v/>
      </c>
      <c r="U88" t="str">
        <f>IFERROR(INDEX('Enter Draw'!$A$3:$I$252,MATCH(SMALL('Enter Draw'!$O$3:$O$252,V89),'Enter Draw'!$O$3:$O$252,0),7),"")</f>
        <v/>
      </c>
      <c r="V88">
        <v>73</v>
      </c>
      <c r="X88" s="1" t="str">
        <f t="shared" si="7"/>
        <v/>
      </c>
      <c r="Y88" t="str">
        <f>IFERROR(INDEX('Enter Draw'!$A$3:$K$252,MATCH(SMALL('Enter Draw'!$P$3:$P$252,Q88),'Enter Draw'!$P$3:$P$252,0),7),"")</f>
        <v/>
      </c>
      <c r="Z88" t="str">
        <f>IFERROR(INDEX('Enter Draw'!$A$3:$I$252,MATCH(SMALL('Enter Draw'!$P$3:$P$252,Q88),'Enter Draw'!$P$3:$P$252,0),8),"")</f>
        <v/>
      </c>
      <c r="AC88" s="1" t="str">
        <f t="shared" si="5"/>
        <v/>
      </c>
      <c r="AD88" t="str">
        <f>IFERROR(INDEX('Enter Draw'!$A$3:$K$252,MATCH(SMALL('Enter Draw'!$Q$3:$Q$252,V88),'Enter Draw'!$Q$3:$Q$252,0),8),"")</f>
        <v/>
      </c>
      <c r="AE88" t="str">
        <f>IFERROR(INDEX('Enter Draw'!$A$3:$I$252,MATCH(SMALL('Enter Draw'!$Q$3:$Q$252,V88),'Enter Draw'!$Q$3:$Q$252,0),9),"")</f>
        <v/>
      </c>
    </row>
    <row r="89" spans="1:31">
      <c r="A89" s="1" t="str">
        <f>IF(B89="","",IF(INDEX('Enter Draw'!$C$3:$I$252,MATCH(SMALL('Enter Draw'!$K$3:$K$252,D89),'Enter Draw'!$K$3:$K$252,0),1)="yco","yco",D89))</f>
        <v/>
      </c>
      <c r="B89" t="str">
        <f>IFERROR(INDEX('Enter Draw'!$C$3:$K$252,MATCH(SMALL('Enter Draw'!$K$3:$K$252,D89),'Enter Draw'!$K$3:$K$252,0),6),"")</f>
        <v/>
      </c>
      <c r="C89" t="str">
        <f>IFERROR(INDEX('Enter Draw'!$C$3:$I$252,MATCH(SMALL('Enter Draw'!$K$3:$K$252,D89),'Enter Draw'!$K$3:$K$252,0),7),"")</f>
        <v/>
      </c>
      <c r="D89">
        <v>74</v>
      </c>
      <c r="F89" s="1" t="str">
        <f>IF(G89="","",IF(INDEX('Enter Draw'!$E$3:$I$252,MATCH(SMALL('Enter Draw'!$L$3:$L$252,D89),'Enter Draw'!$L$3:$L$252,0),1)="co","co",IF(INDEX('Enter Draw'!$E$3:$I$252,MATCH(SMALL('Enter Draw'!$L$3:$L$252,D89),'Enter Draw'!$L$3:$L$252,0),1)="yco","yco",D89)))</f>
        <v/>
      </c>
      <c r="G89" t="str">
        <f>IFERROR(INDEX('Enter Draw'!$E$3:$I$252,MATCH(SMALL('Enter Draw'!$L$3:$L$252,D89),'Enter Draw'!$L$3:$L$252,0),4),"")</f>
        <v/>
      </c>
      <c r="H89" t="str">
        <f>IFERROR(INDEX('Enter Draw'!$E$3:$I$252,MATCH(SMALL('Enter Draw'!$L$3:$L$252,D89),'Enter Draw'!$L$3:$L$252,0),5),"")</f>
        <v/>
      </c>
      <c r="J89" s="1" t="str">
        <f t="shared" si="4"/>
        <v/>
      </c>
      <c r="K89" t="str">
        <f>IFERROR(INDEX('Enter Draw'!$G$3:$I$252,MATCH(SMALL('Enter Draw'!$M$3:$M$252,I89),'Enter Draw'!$M$3:$M$252,0),2),"")</f>
        <v/>
      </c>
      <c r="L89" t="str">
        <f>IFERROR(INDEX('Enter Draw'!$G$3:$I$252,MATCH(SMALL('Enter Draw'!$M$3:$M$252,I89),'Enter Draw'!$M$3:$M$252,0),3),"")</f>
        <v/>
      </c>
      <c r="N89" s="1" t="str">
        <f>IF(O89="","",IF(INDEX('Enter Draw'!$B$3:$I$252,MATCH(SMALL('Enter Draw'!$N$3:$N$252,D89),'Enter Draw'!$N$3:$N$252,0),1)="oco","oco",D89))</f>
        <v/>
      </c>
      <c r="O89" t="str">
        <f>IFERROR(INDEX('Enter Draw'!$A$3:$K$252,MATCH(SMALL('Enter Draw'!$N$3:$N$252,Q89),'Enter Draw'!$N$3:$N$252,0),7),"")</f>
        <v/>
      </c>
      <c r="P89" t="str">
        <f>IFERROR(INDEX('Enter Draw'!$A$3:$I$252,MATCH(SMALL('Enter Draw'!$N$3:$N$252,Q89),'Enter Draw'!$N$3:$N$252,0),8),"")</f>
        <v/>
      </c>
      <c r="Q89">
        <v>74</v>
      </c>
      <c r="S89" s="1" t="str">
        <f t="shared" si="6"/>
        <v/>
      </c>
      <c r="T89" t="str">
        <f>IFERROR(INDEX('Enter Draw'!$A$3:$K$252,MATCH(SMALL('Enter Draw'!$O$3:$O$252,V90),'Enter Draw'!$O$3:$O$252,0),6),"")</f>
        <v/>
      </c>
      <c r="U89" t="str">
        <f>IFERROR(INDEX('Enter Draw'!$A$3:$I$252,MATCH(SMALL('Enter Draw'!$O$3:$O$252,V90),'Enter Draw'!$O$3:$O$252,0),7),"")</f>
        <v/>
      </c>
      <c r="V89">
        <v>74</v>
      </c>
      <c r="X89" s="1" t="str">
        <f t="shared" si="7"/>
        <v/>
      </c>
      <c r="Y89" t="str">
        <f>IFERROR(INDEX('Enter Draw'!$A$3:$K$252,MATCH(SMALL('Enter Draw'!$P$3:$P$252,Q89),'Enter Draw'!$P$3:$P$252,0),7),"")</f>
        <v/>
      </c>
      <c r="Z89" t="str">
        <f>IFERROR(INDEX('Enter Draw'!$A$3:$I$252,MATCH(SMALL('Enter Draw'!$P$3:$P$252,Q89),'Enter Draw'!$P$3:$P$252,0),8),"")</f>
        <v/>
      </c>
      <c r="AC89" s="1" t="str">
        <f t="shared" si="5"/>
        <v/>
      </c>
      <c r="AD89" t="str">
        <f>IFERROR(INDEX('Enter Draw'!$A$3:$K$252,MATCH(SMALL('Enter Draw'!$Q$3:$Q$252,V89),'Enter Draw'!$Q$3:$Q$252,0),8),"")</f>
        <v/>
      </c>
      <c r="AE89" t="str">
        <f>IFERROR(INDEX('Enter Draw'!$A$3:$I$252,MATCH(SMALL('Enter Draw'!$Q$3:$Q$252,V89),'Enter Draw'!$Q$3:$Q$252,0),9),"")</f>
        <v/>
      </c>
    </row>
    <row r="90" spans="1:31">
      <c r="A90" s="1" t="str">
        <f>IF(B90="","",IF(INDEX('Enter Draw'!$C$3:$I$252,MATCH(SMALL('Enter Draw'!$K$3:$K$252,D90),'Enter Draw'!$K$3:$K$252,0),1)="yco","yco",D90))</f>
        <v/>
      </c>
      <c r="B90" t="str">
        <f>IFERROR(INDEX('Enter Draw'!$C$3:$K$252,MATCH(SMALL('Enter Draw'!$K$3:$K$252,D90),'Enter Draw'!$K$3:$K$252,0),6),"")</f>
        <v/>
      </c>
      <c r="C90" t="str">
        <f>IFERROR(INDEX('Enter Draw'!$C$3:$I$252,MATCH(SMALL('Enter Draw'!$K$3:$K$252,D90),'Enter Draw'!$K$3:$K$252,0),7),"")</f>
        <v/>
      </c>
      <c r="D90">
        <v>75</v>
      </c>
      <c r="F90" s="1" t="str">
        <f>IF(G90="","",IF(INDEX('Enter Draw'!$E$3:$I$252,MATCH(SMALL('Enter Draw'!$L$3:$L$252,D90),'Enter Draw'!$L$3:$L$252,0),1)="co","co",IF(INDEX('Enter Draw'!$E$3:$I$252,MATCH(SMALL('Enter Draw'!$L$3:$L$252,D90),'Enter Draw'!$L$3:$L$252,0),1)="yco","yco",D90)))</f>
        <v/>
      </c>
      <c r="G90" t="str">
        <f>IFERROR(INDEX('Enter Draw'!$E$3:$I$252,MATCH(SMALL('Enter Draw'!$L$3:$L$252,D90),'Enter Draw'!$L$3:$L$252,0),4),"")</f>
        <v/>
      </c>
      <c r="H90" t="str">
        <f>IFERROR(INDEX('Enter Draw'!$E$3:$I$252,MATCH(SMALL('Enter Draw'!$L$3:$L$252,D90),'Enter Draw'!$L$3:$L$252,0),5),"")</f>
        <v/>
      </c>
      <c r="I90">
        <v>81</v>
      </c>
      <c r="J90" s="1" t="str">
        <f t="shared" si="4"/>
        <v/>
      </c>
      <c r="K90" t="str">
        <f>IFERROR(INDEX('Enter Draw'!$G$3:$I$252,MATCH(SMALL('Enter Draw'!$M$3:$M$252,I90),'Enter Draw'!$M$3:$M$252,0),2),"")</f>
        <v/>
      </c>
      <c r="L90" t="str">
        <f>IFERROR(INDEX('Enter Draw'!$G$3:$I$252,MATCH(SMALL('Enter Draw'!$M$3:$M$252,I90),'Enter Draw'!$M$3:$M$252,0),3),"")</f>
        <v/>
      </c>
      <c r="N90" s="1" t="str">
        <f>IF(O90="","",IF(INDEX('Enter Draw'!$B$3:$I$252,MATCH(SMALL('Enter Draw'!$N$3:$N$252,D90),'Enter Draw'!$N$3:$N$252,0),1)="oco","oco",D90))</f>
        <v/>
      </c>
      <c r="O90" t="str">
        <f>IFERROR(INDEX('Enter Draw'!$A$3:$K$252,MATCH(SMALL('Enter Draw'!$N$3:$N$252,Q90),'Enter Draw'!$N$3:$N$252,0),7),"")</f>
        <v/>
      </c>
      <c r="P90" t="str">
        <f>IFERROR(INDEX('Enter Draw'!$A$3:$I$252,MATCH(SMALL('Enter Draw'!$N$3:$N$252,Q90),'Enter Draw'!$N$3:$N$252,0),8),"")</f>
        <v/>
      </c>
      <c r="Q90">
        <v>75</v>
      </c>
      <c r="S90" s="1" t="str">
        <f t="shared" si="6"/>
        <v/>
      </c>
      <c r="T90" t="str">
        <f>IFERROR(INDEX('Enter Draw'!$A$3:$K$252,MATCH(SMALL('Enter Draw'!$O$3:$O$252,V91),'Enter Draw'!$O$3:$O$252,0),6),"")</f>
        <v/>
      </c>
      <c r="U90" t="str">
        <f>IFERROR(INDEX('Enter Draw'!$A$3:$I$252,MATCH(SMALL('Enter Draw'!$O$3:$O$252,V91),'Enter Draw'!$O$3:$O$252,0),7),"")</f>
        <v/>
      </c>
      <c r="V90">
        <v>75</v>
      </c>
      <c r="X90" s="1" t="str">
        <f t="shared" si="7"/>
        <v/>
      </c>
      <c r="Y90" t="str">
        <f>IFERROR(INDEX('Enter Draw'!$A$3:$K$252,MATCH(SMALL('Enter Draw'!$P$3:$P$252,Q90),'Enter Draw'!$P$3:$P$252,0),7),"")</f>
        <v/>
      </c>
      <c r="Z90" t="str">
        <f>IFERROR(INDEX('Enter Draw'!$A$3:$I$252,MATCH(SMALL('Enter Draw'!$P$3:$P$252,Q90),'Enter Draw'!$P$3:$P$252,0),8),"")</f>
        <v/>
      </c>
      <c r="AC90" s="1" t="str">
        <f t="shared" si="5"/>
        <v/>
      </c>
      <c r="AD90" t="str">
        <f>IFERROR(INDEX('Enter Draw'!$A$3:$K$252,MATCH(SMALL('Enter Draw'!$Q$3:$Q$252,V90),'Enter Draw'!$Q$3:$Q$252,0),8),"")</f>
        <v/>
      </c>
      <c r="AE90" t="str">
        <f>IFERROR(INDEX('Enter Draw'!$A$3:$I$252,MATCH(SMALL('Enter Draw'!$Q$3:$Q$252,V90),'Enter Draw'!$Q$3:$Q$252,0),9),"")</f>
        <v/>
      </c>
    </row>
    <row r="91" spans="1:31">
      <c r="A91" s="1" t="str">
        <f>IF(B91="","",IF(INDEX('Enter Draw'!$C$3:$I$252,MATCH(SMALL('Enter Draw'!$K$3:$K$252,D91),'Enter Draw'!$K$3:$K$252,0),1)="yco","yco",D91))</f>
        <v/>
      </c>
      <c r="B91" t="str">
        <f>IFERROR(INDEX('Enter Draw'!$C$3:$K$252,MATCH(SMALL('Enter Draw'!$K$3:$K$252,D91),'Enter Draw'!$K$3:$K$252,0),6),"")</f>
        <v/>
      </c>
      <c r="C91" t="str">
        <f>IFERROR(INDEX('Enter Draw'!$C$3:$I$252,MATCH(SMALL('Enter Draw'!$K$3:$K$252,D91),'Enter Draw'!$K$3:$K$252,0),7),"")</f>
        <v/>
      </c>
      <c r="F91" s="1" t="str">
        <f>IF(G91="","",IF(INDEX('Enter Draw'!$E$3:$I$252,MATCH(SMALL('Enter Draw'!$L$3:$L$252,D91),'Enter Draw'!$L$3:$L$252,0),1)="co","co",IF(INDEX('Enter Draw'!$E$3:$I$252,MATCH(SMALL('Enter Draw'!$L$3:$L$252,D91),'Enter Draw'!$L$3:$L$252,0),1)="yco","yco",D91)))</f>
        <v/>
      </c>
      <c r="G91" t="str">
        <f>IFERROR(INDEX('Enter Draw'!$E$3:$I$252,MATCH(SMALL('Enter Draw'!$L$3:$L$252,D91),'Enter Draw'!$L$3:$L$252,0),4),"")</f>
        <v/>
      </c>
      <c r="H91" t="str">
        <f>IFERROR(INDEX('Enter Draw'!$E$3:$I$252,MATCH(SMALL('Enter Draw'!$L$3:$L$252,D91),'Enter Draw'!$L$3:$L$252,0),5),"")</f>
        <v/>
      </c>
      <c r="I91">
        <v>82</v>
      </c>
      <c r="J91" s="1" t="str">
        <f t="shared" si="4"/>
        <v/>
      </c>
      <c r="K91" t="str">
        <f>IFERROR(INDEX('Enter Draw'!$G$3:$I$252,MATCH(SMALL('Enter Draw'!$M$3:$M$252,I91),'Enter Draw'!$M$3:$M$252,0),2),"")</f>
        <v/>
      </c>
      <c r="L91" t="str">
        <f>IFERROR(INDEX('Enter Draw'!$G$3:$I$252,MATCH(SMALL('Enter Draw'!$M$3:$M$252,I91),'Enter Draw'!$M$3:$M$252,0),3),"")</f>
        <v/>
      </c>
      <c r="N91" s="1" t="str">
        <f>IF(O91="","",IF(INDEX('Enter Draw'!$B$3:$I$252,MATCH(SMALL('Enter Draw'!$N$3:$N$252,D91),'Enter Draw'!$N$3:$N$252,0),1)="oco","oco",D91))</f>
        <v/>
      </c>
      <c r="O91" t="str">
        <f>IFERROR(INDEX('Enter Draw'!$A$3:$K$252,MATCH(SMALL('Enter Draw'!$N$3:$N$252,Q91),'Enter Draw'!$N$3:$N$252,0),7),"")</f>
        <v/>
      </c>
      <c r="P91" t="str">
        <f>IFERROR(INDEX('Enter Draw'!$A$3:$I$252,MATCH(SMALL('Enter Draw'!$N$3:$N$252,Q91),'Enter Draw'!$N$3:$N$252,0),8),"")</f>
        <v/>
      </c>
      <c r="S91" s="1" t="str">
        <f t="shared" si="6"/>
        <v/>
      </c>
      <c r="T91" t="str">
        <f>IFERROR(INDEX('Enter Draw'!$A$3:$K$252,MATCH(SMALL('Enter Draw'!$O$3:$O$252,V92),'Enter Draw'!$O$3:$O$252,0),6),"")</f>
        <v/>
      </c>
      <c r="U91" t="str">
        <f>IFERROR(INDEX('Enter Draw'!$A$3:$I$252,MATCH(SMALL('Enter Draw'!$O$3:$O$252,V92),'Enter Draw'!$O$3:$O$252,0),7),"")</f>
        <v/>
      </c>
      <c r="X91" s="1" t="str">
        <f t="shared" si="7"/>
        <v/>
      </c>
      <c r="Y91" t="str">
        <f>IFERROR(INDEX('Enter Draw'!$A$3:$K$252,MATCH(SMALL('Enter Draw'!$P$3:$P$252,Q91),'Enter Draw'!$P$3:$P$252,0),7),"")</f>
        <v/>
      </c>
      <c r="Z91" t="str">
        <f>IFERROR(INDEX('Enter Draw'!$A$3:$I$252,MATCH(SMALL('Enter Draw'!$P$3:$P$252,Q91),'Enter Draw'!$P$3:$P$252,0),8),"")</f>
        <v/>
      </c>
      <c r="AC91" s="1" t="str">
        <f t="shared" si="5"/>
        <v/>
      </c>
      <c r="AD91" t="str">
        <f>IFERROR(INDEX('Enter Draw'!$A$3:$K$252,MATCH(SMALL('Enter Draw'!$Q$3:$Q$252,V91),'Enter Draw'!$Q$3:$Q$252,0),8),"")</f>
        <v/>
      </c>
      <c r="AE91" t="str">
        <f>IFERROR(INDEX('Enter Draw'!$A$3:$I$252,MATCH(SMALL('Enter Draw'!$Q$3:$Q$252,V91),'Enter Draw'!$Q$3:$Q$252,0),9),"")</f>
        <v/>
      </c>
    </row>
    <row r="92" spans="1:31">
      <c r="A92" s="1" t="str">
        <f>IF(B92="","",IF(INDEX('Enter Draw'!$C$3:$I$252,MATCH(SMALL('Enter Draw'!$K$3:$K$252,D92),'Enter Draw'!$K$3:$K$252,0),1)="yco","yco",D92))</f>
        <v/>
      </c>
      <c r="B92" t="str">
        <f>IFERROR(INDEX('Enter Draw'!$C$3:$K$252,MATCH(SMALL('Enter Draw'!$K$3:$K$252,D92),'Enter Draw'!$K$3:$K$252,0),6),"")</f>
        <v/>
      </c>
      <c r="C92" t="str">
        <f>IFERROR(INDEX('Enter Draw'!$C$3:$I$252,MATCH(SMALL('Enter Draw'!$K$3:$K$252,D92),'Enter Draw'!$K$3:$K$252,0),7),"")</f>
        <v/>
      </c>
      <c r="D92">
        <v>76</v>
      </c>
      <c r="F92" s="1" t="str">
        <f>IF(G92="","",IF(INDEX('Enter Draw'!$E$3:$I$252,MATCH(SMALL('Enter Draw'!$L$3:$L$252,D92),'Enter Draw'!$L$3:$L$252,0),1)="co","co",IF(INDEX('Enter Draw'!$E$3:$I$252,MATCH(SMALL('Enter Draw'!$L$3:$L$252,D92),'Enter Draw'!$L$3:$L$252,0),1)="yco","yco",D92)))</f>
        <v/>
      </c>
      <c r="G92" t="str">
        <f>IFERROR(INDEX('Enter Draw'!$E$3:$I$252,MATCH(SMALL('Enter Draw'!$L$3:$L$252,D92),'Enter Draw'!$L$3:$L$252,0),4),"")</f>
        <v/>
      </c>
      <c r="H92" t="str">
        <f>IFERROR(INDEX('Enter Draw'!$E$3:$I$252,MATCH(SMALL('Enter Draw'!$L$3:$L$252,D92),'Enter Draw'!$L$3:$L$252,0),5),"")</f>
        <v/>
      </c>
      <c r="I92">
        <v>83</v>
      </c>
      <c r="J92" s="1" t="str">
        <f t="shared" si="4"/>
        <v/>
      </c>
      <c r="K92" t="str">
        <f>IFERROR(INDEX('Enter Draw'!$G$3:$I$252,MATCH(SMALL('Enter Draw'!$M$3:$M$252,I92),'Enter Draw'!$M$3:$M$252,0),2),"")</f>
        <v/>
      </c>
      <c r="L92" t="str">
        <f>IFERROR(INDEX('Enter Draw'!$G$3:$I$252,MATCH(SMALL('Enter Draw'!$M$3:$M$252,I92),'Enter Draw'!$M$3:$M$252,0),3),"")</f>
        <v/>
      </c>
      <c r="N92" s="1" t="str">
        <f>IF(O92="","",IF(INDEX('Enter Draw'!$B$3:$I$252,MATCH(SMALL('Enter Draw'!$N$3:$N$252,D92),'Enter Draw'!$N$3:$N$252,0),1)="oco","oco",D92))</f>
        <v/>
      </c>
      <c r="O92" t="str">
        <f>IFERROR(INDEX('Enter Draw'!$A$3:$K$252,MATCH(SMALL('Enter Draw'!$N$3:$N$252,Q92),'Enter Draw'!$N$3:$N$252,0),7),"")</f>
        <v/>
      </c>
      <c r="P92" t="str">
        <f>IFERROR(INDEX('Enter Draw'!$A$3:$I$252,MATCH(SMALL('Enter Draw'!$N$3:$N$252,Q92),'Enter Draw'!$N$3:$N$252,0),8),"")</f>
        <v/>
      </c>
      <c r="Q92">
        <v>76</v>
      </c>
      <c r="S92" s="1" t="str">
        <f t="shared" si="6"/>
        <v/>
      </c>
      <c r="T92" t="str">
        <f>IFERROR(INDEX('Enter Draw'!$A$3:$K$252,MATCH(SMALL('Enter Draw'!$O$3:$O$252,V93),'Enter Draw'!$O$3:$O$252,0),6),"")</f>
        <v/>
      </c>
      <c r="U92" t="str">
        <f>IFERROR(INDEX('Enter Draw'!$A$3:$I$252,MATCH(SMALL('Enter Draw'!$O$3:$O$252,V93),'Enter Draw'!$O$3:$O$252,0),7),"")</f>
        <v/>
      </c>
      <c r="V92">
        <v>76</v>
      </c>
      <c r="X92" s="1" t="str">
        <f t="shared" si="7"/>
        <v/>
      </c>
      <c r="Y92" t="str">
        <f>IFERROR(INDEX('Enter Draw'!$A$3:$K$252,MATCH(SMALL('Enter Draw'!$P$3:$P$252,Q92),'Enter Draw'!$P$3:$P$252,0),7),"")</f>
        <v/>
      </c>
      <c r="Z92" t="str">
        <f>IFERROR(INDEX('Enter Draw'!$A$3:$I$252,MATCH(SMALL('Enter Draw'!$P$3:$P$252,Q92),'Enter Draw'!$P$3:$P$252,0),8),"")</f>
        <v/>
      </c>
      <c r="AC92" s="1" t="str">
        <f t="shared" si="5"/>
        <v/>
      </c>
      <c r="AD92" t="str">
        <f>IFERROR(INDEX('Enter Draw'!$A$3:$K$252,MATCH(SMALL('Enter Draw'!$Q$3:$Q$252,V92),'Enter Draw'!$Q$3:$Q$252,0),8),"")</f>
        <v/>
      </c>
      <c r="AE92" t="str">
        <f>IFERROR(INDEX('Enter Draw'!$A$3:$I$252,MATCH(SMALL('Enter Draw'!$Q$3:$Q$252,V92),'Enter Draw'!$Q$3:$Q$252,0),9),"")</f>
        <v/>
      </c>
    </row>
    <row r="93" spans="1:31">
      <c r="A93" s="1" t="str">
        <f>IF(B93="","",IF(INDEX('Enter Draw'!$C$3:$I$252,MATCH(SMALL('Enter Draw'!$K$3:$K$252,D93),'Enter Draw'!$K$3:$K$252,0),1)="yco","yco",D93))</f>
        <v/>
      </c>
      <c r="B93" t="str">
        <f>IFERROR(INDEX('Enter Draw'!$C$3:$K$252,MATCH(SMALL('Enter Draw'!$K$3:$K$252,D93),'Enter Draw'!$K$3:$K$252,0),6),"")</f>
        <v/>
      </c>
      <c r="C93" t="str">
        <f>IFERROR(INDEX('Enter Draw'!$C$3:$I$252,MATCH(SMALL('Enter Draw'!$K$3:$K$252,D93),'Enter Draw'!$K$3:$K$252,0),7),"")</f>
        <v/>
      </c>
      <c r="D93">
        <v>77</v>
      </c>
      <c r="F93" s="1" t="str">
        <f>IF(G93="","",IF(INDEX('Enter Draw'!$E$3:$I$252,MATCH(SMALL('Enter Draw'!$L$3:$L$252,D93),'Enter Draw'!$L$3:$L$252,0),1)="co","co",IF(INDEX('Enter Draw'!$E$3:$I$252,MATCH(SMALL('Enter Draw'!$L$3:$L$252,D93),'Enter Draw'!$L$3:$L$252,0),1)="yco","yco",D93)))</f>
        <v/>
      </c>
      <c r="G93" t="str">
        <f>IFERROR(INDEX('Enter Draw'!$E$3:$I$252,MATCH(SMALL('Enter Draw'!$L$3:$L$252,D93),'Enter Draw'!$L$3:$L$252,0),4),"")</f>
        <v/>
      </c>
      <c r="H93" t="str">
        <f>IFERROR(INDEX('Enter Draw'!$E$3:$I$252,MATCH(SMALL('Enter Draw'!$L$3:$L$252,D93),'Enter Draw'!$L$3:$L$252,0),5),"")</f>
        <v/>
      </c>
      <c r="I93">
        <v>84</v>
      </c>
      <c r="J93" s="1" t="str">
        <f t="shared" si="4"/>
        <v/>
      </c>
      <c r="K93" t="str">
        <f>IFERROR(INDEX('Enter Draw'!$G$3:$I$252,MATCH(SMALL('Enter Draw'!$M$3:$M$252,I93),'Enter Draw'!$M$3:$M$252,0),2),"")</f>
        <v/>
      </c>
      <c r="L93" t="str">
        <f>IFERROR(INDEX('Enter Draw'!$G$3:$I$252,MATCH(SMALL('Enter Draw'!$M$3:$M$252,I93),'Enter Draw'!$M$3:$M$252,0),3),"")</f>
        <v/>
      </c>
      <c r="N93" s="1" t="str">
        <f>IF(O93="","",IF(INDEX('Enter Draw'!$B$3:$I$252,MATCH(SMALL('Enter Draw'!$N$3:$N$252,D93),'Enter Draw'!$N$3:$N$252,0),1)="oco","oco",D93))</f>
        <v/>
      </c>
      <c r="O93" t="str">
        <f>IFERROR(INDEX('Enter Draw'!$A$3:$K$252,MATCH(SMALL('Enter Draw'!$N$3:$N$252,Q93),'Enter Draw'!$N$3:$N$252,0),7),"")</f>
        <v/>
      </c>
      <c r="P93" t="str">
        <f>IFERROR(INDEX('Enter Draw'!$A$3:$I$252,MATCH(SMALL('Enter Draw'!$N$3:$N$252,Q93),'Enter Draw'!$N$3:$N$252,0),8),"")</f>
        <v/>
      </c>
      <c r="Q93">
        <v>77</v>
      </c>
      <c r="S93" s="1" t="str">
        <f t="shared" si="6"/>
        <v/>
      </c>
      <c r="T93" t="str">
        <f>IFERROR(INDEX('Enter Draw'!$A$3:$K$252,MATCH(SMALL('Enter Draw'!$O$3:$O$252,V94),'Enter Draw'!$O$3:$O$252,0),6),"")</f>
        <v/>
      </c>
      <c r="U93" t="str">
        <f>IFERROR(INDEX('Enter Draw'!$A$3:$I$252,MATCH(SMALL('Enter Draw'!$O$3:$O$252,V94),'Enter Draw'!$O$3:$O$252,0),7),"")</f>
        <v/>
      </c>
      <c r="V93">
        <v>77</v>
      </c>
      <c r="X93" s="1" t="str">
        <f t="shared" si="7"/>
        <v/>
      </c>
      <c r="Y93" t="str">
        <f>IFERROR(INDEX('Enter Draw'!$A$3:$K$252,MATCH(SMALL('Enter Draw'!$P$3:$P$252,Q93),'Enter Draw'!$P$3:$P$252,0),7),"")</f>
        <v/>
      </c>
      <c r="Z93" t="str">
        <f>IFERROR(INDEX('Enter Draw'!$A$3:$I$252,MATCH(SMALL('Enter Draw'!$P$3:$P$252,Q93),'Enter Draw'!$P$3:$P$252,0),8),"")</f>
        <v/>
      </c>
      <c r="AC93" s="1" t="str">
        <f t="shared" si="5"/>
        <v/>
      </c>
      <c r="AD93" t="str">
        <f>IFERROR(INDEX('Enter Draw'!$A$3:$K$252,MATCH(SMALL('Enter Draw'!$Q$3:$Q$252,V93),'Enter Draw'!$Q$3:$Q$252,0),8),"")</f>
        <v/>
      </c>
      <c r="AE93" t="str">
        <f>IFERROR(INDEX('Enter Draw'!$A$3:$I$252,MATCH(SMALL('Enter Draw'!$Q$3:$Q$252,V93),'Enter Draw'!$Q$3:$Q$252,0),9),"")</f>
        <v/>
      </c>
    </row>
    <row r="94" spans="1:31">
      <c r="A94" s="1" t="str">
        <f>IF(B94="","",IF(INDEX('Enter Draw'!$C$3:$I$252,MATCH(SMALL('Enter Draw'!$K$3:$K$252,D94),'Enter Draw'!$K$3:$K$252,0),1)="yco","yco",D94))</f>
        <v/>
      </c>
      <c r="B94" t="str">
        <f>IFERROR(INDEX('Enter Draw'!$C$3:$K$252,MATCH(SMALL('Enter Draw'!$K$3:$K$252,D94),'Enter Draw'!$K$3:$K$252,0),6),"")</f>
        <v/>
      </c>
      <c r="C94" t="str">
        <f>IFERROR(INDEX('Enter Draw'!$C$3:$I$252,MATCH(SMALL('Enter Draw'!$K$3:$K$252,D94),'Enter Draw'!$K$3:$K$252,0),7),"")</f>
        <v/>
      </c>
      <c r="D94">
        <v>78</v>
      </c>
      <c r="F94" s="1" t="str">
        <f>IF(G94="","",IF(INDEX('Enter Draw'!$E$3:$I$252,MATCH(SMALL('Enter Draw'!$L$3:$L$252,D94),'Enter Draw'!$L$3:$L$252,0),1)="co","co",IF(INDEX('Enter Draw'!$E$3:$I$252,MATCH(SMALL('Enter Draw'!$L$3:$L$252,D94),'Enter Draw'!$L$3:$L$252,0),1)="yco","yco",D94)))</f>
        <v/>
      </c>
      <c r="G94" t="str">
        <f>IFERROR(INDEX('Enter Draw'!$E$3:$I$252,MATCH(SMALL('Enter Draw'!$L$3:$L$252,D94),'Enter Draw'!$L$3:$L$252,0),4),"")</f>
        <v/>
      </c>
      <c r="H94" t="str">
        <f>IFERROR(INDEX('Enter Draw'!$E$3:$I$252,MATCH(SMALL('Enter Draw'!$L$3:$L$252,D94),'Enter Draw'!$L$3:$L$252,0),5),"")</f>
        <v/>
      </c>
      <c r="I94">
        <v>85</v>
      </c>
      <c r="J94" s="1" t="str">
        <f t="shared" si="4"/>
        <v/>
      </c>
      <c r="K94" t="str">
        <f>IFERROR(INDEX('Enter Draw'!$G$3:$I$252,MATCH(SMALL('Enter Draw'!$M$3:$M$252,I94),'Enter Draw'!$M$3:$M$252,0),2),"")</f>
        <v/>
      </c>
      <c r="L94" t="str">
        <f>IFERROR(INDEX('Enter Draw'!$G$3:$I$252,MATCH(SMALL('Enter Draw'!$M$3:$M$252,I94),'Enter Draw'!$M$3:$M$252,0),3),"")</f>
        <v/>
      </c>
      <c r="N94" s="1" t="str">
        <f>IF(O94="","",IF(INDEX('Enter Draw'!$B$3:$I$252,MATCH(SMALL('Enter Draw'!$N$3:$N$252,D94),'Enter Draw'!$N$3:$N$252,0),1)="oco","oco",D94))</f>
        <v/>
      </c>
      <c r="O94" t="str">
        <f>IFERROR(INDEX('Enter Draw'!$A$3:$K$252,MATCH(SMALL('Enter Draw'!$N$3:$N$252,Q94),'Enter Draw'!$N$3:$N$252,0),7),"")</f>
        <v/>
      </c>
      <c r="P94" t="str">
        <f>IFERROR(INDEX('Enter Draw'!$A$3:$I$252,MATCH(SMALL('Enter Draw'!$N$3:$N$252,Q94),'Enter Draw'!$N$3:$N$252,0),8),"")</f>
        <v/>
      </c>
      <c r="Q94">
        <v>78</v>
      </c>
      <c r="S94" s="1" t="str">
        <f t="shared" si="6"/>
        <v/>
      </c>
      <c r="T94" t="str">
        <f>IFERROR(INDEX('Enter Draw'!$A$3:$K$252,MATCH(SMALL('Enter Draw'!$O$3:$O$252,V95),'Enter Draw'!$O$3:$O$252,0),6),"")</f>
        <v/>
      </c>
      <c r="U94" t="str">
        <f>IFERROR(INDEX('Enter Draw'!$A$3:$I$252,MATCH(SMALL('Enter Draw'!$O$3:$O$252,V95),'Enter Draw'!$O$3:$O$252,0),7),"")</f>
        <v/>
      </c>
      <c r="V94">
        <v>78</v>
      </c>
      <c r="X94" s="1" t="str">
        <f t="shared" si="7"/>
        <v/>
      </c>
      <c r="Y94" t="str">
        <f>IFERROR(INDEX('Enter Draw'!$A$3:$K$252,MATCH(SMALL('Enter Draw'!$P$3:$P$252,Q94),'Enter Draw'!$P$3:$P$252,0),7),"")</f>
        <v/>
      </c>
      <c r="Z94" t="str">
        <f>IFERROR(INDEX('Enter Draw'!$A$3:$I$252,MATCH(SMALL('Enter Draw'!$P$3:$P$252,Q94),'Enter Draw'!$P$3:$P$252,0),8),"")</f>
        <v/>
      </c>
      <c r="AC94" s="1" t="str">
        <f t="shared" si="5"/>
        <v/>
      </c>
      <c r="AD94" t="str">
        <f>IFERROR(INDEX('Enter Draw'!$A$3:$K$252,MATCH(SMALL('Enter Draw'!$Q$3:$Q$252,V94),'Enter Draw'!$Q$3:$Q$252,0),8),"")</f>
        <v/>
      </c>
      <c r="AE94" t="str">
        <f>IFERROR(INDEX('Enter Draw'!$A$3:$I$252,MATCH(SMALL('Enter Draw'!$Q$3:$Q$252,V94),'Enter Draw'!$Q$3:$Q$252,0),9),"")</f>
        <v/>
      </c>
    </row>
    <row r="95" spans="1:31">
      <c r="A95" s="1" t="str">
        <f>IF(B95="","",IF(INDEX('Enter Draw'!$C$3:$I$252,MATCH(SMALL('Enter Draw'!$K$3:$K$252,D95),'Enter Draw'!$K$3:$K$252,0),1)="yco","yco",D95))</f>
        <v/>
      </c>
      <c r="B95" t="str">
        <f>IFERROR(INDEX('Enter Draw'!$C$3:$K$252,MATCH(SMALL('Enter Draw'!$K$3:$K$252,D95),'Enter Draw'!$K$3:$K$252,0),6),"")</f>
        <v/>
      </c>
      <c r="C95" t="str">
        <f>IFERROR(INDEX('Enter Draw'!$C$3:$I$252,MATCH(SMALL('Enter Draw'!$K$3:$K$252,D95),'Enter Draw'!$K$3:$K$252,0),7),"")</f>
        <v/>
      </c>
      <c r="D95">
        <v>79</v>
      </c>
      <c r="F95" s="1" t="str">
        <f>IF(G95="","",IF(INDEX('Enter Draw'!$E$3:$I$252,MATCH(SMALL('Enter Draw'!$L$3:$L$252,D95),'Enter Draw'!$L$3:$L$252,0),1)="co","co",IF(INDEX('Enter Draw'!$E$3:$I$252,MATCH(SMALL('Enter Draw'!$L$3:$L$252,D95),'Enter Draw'!$L$3:$L$252,0),1)="yco","yco",D95)))</f>
        <v/>
      </c>
      <c r="G95" t="str">
        <f>IFERROR(INDEX('Enter Draw'!$E$3:$I$252,MATCH(SMALL('Enter Draw'!$L$3:$L$252,D95),'Enter Draw'!$L$3:$L$252,0),4),"")</f>
        <v/>
      </c>
      <c r="H95" t="str">
        <f>IFERROR(INDEX('Enter Draw'!$E$3:$I$252,MATCH(SMALL('Enter Draw'!$L$3:$L$252,D95),'Enter Draw'!$L$3:$L$252,0),5),"")</f>
        <v/>
      </c>
      <c r="I95">
        <v>86</v>
      </c>
      <c r="J95" s="1" t="str">
        <f t="shared" si="4"/>
        <v/>
      </c>
      <c r="K95" t="str">
        <f>IFERROR(INDEX('Enter Draw'!$G$3:$I$252,MATCH(SMALL('Enter Draw'!$M$3:$M$252,I95),'Enter Draw'!$M$3:$M$252,0),2),"")</f>
        <v/>
      </c>
      <c r="L95" t="str">
        <f>IFERROR(INDEX('Enter Draw'!$G$3:$I$252,MATCH(SMALL('Enter Draw'!$M$3:$M$252,I95),'Enter Draw'!$M$3:$M$252,0),3),"")</f>
        <v/>
      </c>
      <c r="N95" s="1" t="str">
        <f>IF(O95="","",IF(INDEX('Enter Draw'!$B$3:$I$252,MATCH(SMALL('Enter Draw'!$N$3:$N$252,D95),'Enter Draw'!$N$3:$N$252,0),1)="oco","oco",D95))</f>
        <v/>
      </c>
      <c r="O95" t="str">
        <f>IFERROR(INDEX('Enter Draw'!$A$3:$K$252,MATCH(SMALL('Enter Draw'!$N$3:$N$252,Q95),'Enter Draw'!$N$3:$N$252,0),7),"")</f>
        <v/>
      </c>
      <c r="P95" t="str">
        <f>IFERROR(INDEX('Enter Draw'!$A$3:$I$252,MATCH(SMALL('Enter Draw'!$N$3:$N$252,Q95),'Enter Draw'!$N$3:$N$252,0),8),"")</f>
        <v/>
      </c>
      <c r="Q95">
        <v>79</v>
      </c>
      <c r="S95" s="1" t="str">
        <f t="shared" si="6"/>
        <v/>
      </c>
      <c r="T95" t="str">
        <f>IFERROR(INDEX('Enter Draw'!$A$3:$K$252,MATCH(SMALL('Enter Draw'!$O$3:$O$252,V96),'Enter Draw'!$O$3:$O$252,0),6),"")</f>
        <v/>
      </c>
      <c r="U95" t="str">
        <f>IFERROR(INDEX('Enter Draw'!$A$3:$I$252,MATCH(SMALL('Enter Draw'!$O$3:$O$252,V96),'Enter Draw'!$O$3:$O$252,0),7),"")</f>
        <v/>
      </c>
      <c r="V95">
        <v>79</v>
      </c>
      <c r="X95" s="1" t="str">
        <f t="shared" si="7"/>
        <v/>
      </c>
      <c r="Y95" t="str">
        <f>IFERROR(INDEX('Enter Draw'!$A$3:$K$252,MATCH(SMALL('Enter Draw'!$P$3:$P$252,Q95),'Enter Draw'!$P$3:$P$252,0),7),"")</f>
        <v/>
      </c>
      <c r="Z95" t="str">
        <f>IFERROR(INDEX('Enter Draw'!$A$3:$I$252,MATCH(SMALL('Enter Draw'!$P$3:$P$252,Q95),'Enter Draw'!$P$3:$P$252,0),8),"")</f>
        <v/>
      </c>
      <c r="AC95" s="1" t="str">
        <f t="shared" si="5"/>
        <v/>
      </c>
      <c r="AD95" t="str">
        <f>IFERROR(INDEX('Enter Draw'!$A$3:$K$252,MATCH(SMALL('Enter Draw'!$Q$3:$Q$252,V95),'Enter Draw'!$Q$3:$Q$252,0),8),"")</f>
        <v/>
      </c>
      <c r="AE95" t="str">
        <f>IFERROR(INDEX('Enter Draw'!$A$3:$I$252,MATCH(SMALL('Enter Draw'!$Q$3:$Q$252,V95),'Enter Draw'!$Q$3:$Q$252,0),9),"")</f>
        <v/>
      </c>
    </row>
    <row r="96" spans="1:31">
      <c r="A96" s="1" t="str">
        <f>IF(B96="","",IF(INDEX('Enter Draw'!$C$3:$I$252,MATCH(SMALL('Enter Draw'!$K$3:$K$252,D96),'Enter Draw'!$K$3:$K$252,0),1)="yco","yco",D96))</f>
        <v/>
      </c>
      <c r="B96" t="str">
        <f>IFERROR(INDEX('Enter Draw'!$C$3:$K$252,MATCH(SMALL('Enter Draw'!$K$3:$K$252,D96),'Enter Draw'!$K$3:$K$252,0),6),"")</f>
        <v/>
      </c>
      <c r="C96" t="str">
        <f>IFERROR(INDEX('Enter Draw'!$C$3:$I$252,MATCH(SMALL('Enter Draw'!$K$3:$K$252,D96),'Enter Draw'!$K$3:$K$252,0),7),"")</f>
        <v/>
      </c>
      <c r="D96">
        <v>80</v>
      </c>
      <c r="F96" s="1" t="str">
        <f>IF(G96="","",IF(INDEX('Enter Draw'!$E$3:$I$252,MATCH(SMALL('Enter Draw'!$L$3:$L$252,D96),'Enter Draw'!$L$3:$L$252,0),1)="co","co",IF(INDEX('Enter Draw'!$E$3:$I$252,MATCH(SMALL('Enter Draw'!$L$3:$L$252,D96),'Enter Draw'!$L$3:$L$252,0),1)="yco","yco",D96)))</f>
        <v/>
      </c>
      <c r="G96" t="str">
        <f>IFERROR(INDEX('Enter Draw'!$E$3:$I$252,MATCH(SMALL('Enter Draw'!$L$3:$L$252,D96),'Enter Draw'!$L$3:$L$252,0),4),"")</f>
        <v/>
      </c>
      <c r="H96" t="str">
        <f>IFERROR(INDEX('Enter Draw'!$E$3:$I$252,MATCH(SMALL('Enter Draw'!$L$3:$L$252,D96),'Enter Draw'!$L$3:$L$252,0),5),"")</f>
        <v/>
      </c>
      <c r="I96">
        <v>87</v>
      </c>
      <c r="J96" s="1" t="str">
        <f t="shared" si="4"/>
        <v/>
      </c>
      <c r="K96" t="str">
        <f>IFERROR(INDEX('Enter Draw'!$G$3:$I$252,MATCH(SMALL('Enter Draw'!$M$3:$M$252,I96),'Enter Draw'!$M$3:$M$252,0),2),"")</f>
        <v/>
      </c>
      <c r="L96" t="str">
        <f>IFERROR(INDEX('Enter Draw'!$G$3:$I$252,MATCH(SMALL('Enter Draw'!$M$3:$M$252,I96),'Enter Draw'!$M$3:$M$252,0),3),"")</f>
        <v/>
      </c>
      <c r="N96" s="1" t="str">
        <f>IF(O96="","",IF(INDEX('Enter Draw'!$B$3:$I$252,MATCH(SMALL('Enter Draw'!$N$3:$N$252,D96),'Enter Draw'!$N$3:$N$252,0),1)="oco","oco",D96))</f>
        <v/>
      </c>
      <c r="O96" t="str">
        <f>IFERROR(INDEX('Enter Draw'!$A$3:$K$252,MATCH(SMALL('Enter Draw'!$N$3:$N$252,Q96),'Enter Draw'!$N$3:$N$252,0),7),"")</f>
        <v/>
      </c>
      <c r="P96" t="str">
        <f>IFERROR(INDEX('Enter Draw'!$A$3:$I$252,MATCH(SMALL('Enter Draw'!$N$3:$N$252,Q96),'Enter Draw'!$N$3:$N$252,0),8),"")</f>
        <v/>
      </c>
      <c r="Q96">
        <v>80</v>
      </c>
      <c r="S96" s="1" t="str">
        <f t="shared" si="6"/>
        <v/>
      </c>
      <c r="T96" t="str">
        <f>IFERROR(INDEX('Enter Draw'!$A$3:$K$252,MATCH(SMALL('Enter Draw'!$O$3:$O$252,V97),'Enter Draw'!$O$3:$O$252,0),6),"")</f>
        <v/>
      </c>
      <c r="U96" t="str">
        <f>IFERROR(INDEX('Enter Draw'!$A$3:$I$252,MATCH(SMALL('Enter Draw'!$O$3:$O$252,V97),'Enter Draw'!$O$3:$O$252,0),7),"")</f>
        <v/>
      </c>
      <c r="V96">
        <v>80</v>
      </c>
      <c r="X96" s="1" t="str">
        <f t="shared" si="7"/>
        <v/>
      </c>
      <c r="Y96" t="str">
        <f>IFERROR(INDEX('Enter Draw'!$A$3:$K$252,MATCH(SMALL('Enter Draw'!$P$3:$P$252,Q96),'Enter Draw'!$P$3:$P$252,0),7),"")</f>
        <v/>
      </c>
      <c r="Z96" t="str">
        <f>IFERROR(INDEX('Enter Draw'!$A$3:$I$252,MATCH(SMALL('Enter Draw'!$P$3:$P$252,Q96),'Enter Draw'!$P$3:$P$252,0),8),"")</f>
        <v/>
      </c>
      <c r="AC96" s="1" t="str">
        <f t="shared" si="5"/>
        <v/>
      </c>
      <c r="AD96" t="str">
        <f>IFERROR(INDEX('Enter Draw'!$A$3:$K$252,MATCH(SMALL('Enter Draw'!$Q$3:$Q$252,V96),'Enter Draw'!$Q$3:$Q$252,0),8),"")</f>
        <v/>
      </c>
      <c r="AE96" t="str">
        <f>IFERROR(INDEX('Enter Draw'!$A$3:$I$252,MATCH(SMALL('Enter Draw'!$Q$3:$Q$252,V96),'Enter Draw'!$Q$3:$Q$252,0),9),"")</f>
        <v/>
      </c>
    </row>
    <row r="97" spans="1:31">
      <c r="A97" s="1" t="str">
        <f>IF(B97="","",IF(INDEX('Enter Draw'!$C$3:$I$252,MATCH(SMALL('Enter Draw'!$K$3:$K$252,D97),'Enter Draw'!$K$3:$K$252,0),1)="yco","yco",D97))</f>
        <v/>
      </c>
      <c r="B97" t="str">
        <f>IFERROR(INDEX('Enter Draw'!$C$3:$K$252,MATCH(SMALL('Enter Draw'!$K$3:$K$252,D97),'Enter Draw'!$K$3:$K$252,0),6),"")</f>
        <v/>
      </c>
      <c r="C97" t="str">
        <f>IFERROR(INDEX('Enter Draw'!$C$3:$I$252,MATCH(SMALL('Enter Draw'!$K$3:$K$252,D97),'Enter Draw'!$K$3:$K$252,0),7),"")</f>
        <v/>
      </c>
      <c r="F97" s="1" t="str">
        <f>IF(G97="","",IF(INDEX('Enter Draw'!$E$3:$I$252,MATCH(SMALL('Enter Draw'!$L$3:$L$252,D97),'Enter Draw'!$L$3:$L$252,0),1)="co","co",IF(INDEX('Enter Draw'!$E$3:$I$252,MATCH(SMALL('Enter Draw'!$L$3:$L$252,D97),'Enter Draw'!$L$3:$L$252,0),1)="yco","yco",D97)))</f>
        <v/>
      </c>
      <c r="G97" t="str">
        <f>IFERROR(INDEX('Enter Draw'!$E$3:$I$252,MATCH(SMALL('Enter Draw'!$L$3:$L$252,D97),'Enter Draw'!$L$3:$L$252,0),4),"")</f>
        <v/>
      </c>
      <c r="H97" t="str">
        <f>IFERROR(INDEX('Enter Draw'!$E$3:$I$252,MATCH(SMALL('Enter Draw'!$L$3:$L$252,D97),'Enter Draw'!$L$3:$L$252,0),5),"")</f>
        <v/>
      </c>
      <c r="I97">
        <v>88</v>
      </c>
      <c r="J97" s="1" t="str">
        <f t="shared" si="4"/>
        <v/>
      </c>
      <c r="K97" t="str">
        <f>IFERROR(INDEX('Enter Draw'!$G$3:$I$252,MATCH(SMALL('Enter Draw'!$M$3:$M$252,I97),'Enter Draw'!$M$3:$M$252,0),2),"")</f>
        <v/>
      </c>
      <c r="L97" t="str">
        <f>IFERROR(INDEX('Enter Draw'!$G$3:$I$252,MATCH(SMALL('Enter Draw'!$M$3:$M$252,I97),'Enter Draw'!$M$3:$M$252,0),3),"")</f>
        <v/>
      </c>
      <c r="N97" s="1" t="str">
        <f>IF(O97="","",IF(INDEX('Enter Draw'!$B$3:$I$252,MATCH(SMALL('Enter Draw'!$N$3:$N$252,D97),'Enter Draw'!$N$3:$N$252,0),1)="oco","oco",D97))</f>
        <v/>
      </c>
      <c r="O97" t="str">
        <f>IFERROR(INDEX('Enter Draw'!$A$3:$K$252,MATCH(SMALL('Enter Draw'!$N$3:$N$252,Q97),'Enter Draw'!$N$3:$N$252,0),7),"")</f>
        <v/>
      </c>
      <c r="P97" t="str">
        <f>IFERROR(INDEX('Enter Draw'!$A$3:$I$252,MATCH(SMALL('Enter Draw'!$N$3:$N$252,Q97),'Enter Draw'!$N$3:$N$252,0),8),"")</f>
        <v/>
      </c>
      <c r="S97" s="1" t="str">
        <f t="shared" si="6"/>
        <v/>
      </c>
      <c r="T97" t="str">
        <f>IFERROR(INDEX('Enter Draw'!$A$3:$K$252,MATCH(SMALL('Enter Draw'!$O$3:$O$252,V98),'Enter Draw'!$O$3:$O$252,0),6),"")</f>
        <v/>
      </c>
      <c r="U97" t="str">
        <f>IFERROR(INDEX('Enter Draw'!$A$3:$I$252,MATCH(SMALL('Enter Draw'!$O$3:$O$252,V98),'Enter Draw'!$O$3:$O$252,0),7),"")</f>
        <v/>
      </c>
      <c r="X97" s="1" t="str">
        <f t="shared" si="7"/>
        <v/>
      </c>
      <c r="Y97" t="str">
        <f>IFERROR(INDEX('Enter Draw'!$A$3:$K$252,MATCH(SMALL('Enter Draw'!$P$3:$P$252,Q97),'Enter Draw'!$P$3:$P$252,0),7),"")</f>
        <v/>
      </c>
      <c r="Z97" t="str">
        <f>IFERROR(INDEX('Enter Draw'!$A$3:$I$252,MATCH(SMALL('Enter Draw'!$P$3:$P$252,Q97),'Enter Draw'!$P$3:$P$252,0),8),"")</f>
        <v/>
      </c>
      <c r="AC97" s="1" t="str">
        <f t="shared" si="5"/>
        <v/>
      </c>
      <c r="AD97" t="str">
        <f>IFERROR(INDEX('Enter Draw'!$A$3:$K$252,MATCH(SMALL('Enter Draw'!$Q$3:$Q$252,V97),'Enter Draw'!$Q$3:$Q$252,0),8),"")</f>
        <v/>
      </c>
      <c r="AE97" t="str">
        <f>IFERROR(INDEX('Enter Draw'!$A$3:$I$252,MATCH(SMALL('Enter Draw'!$Q$3:$Q$252,V97),'Enter Draw'!$Q$3:$Q$252,0),9),"")</f>
        <v/>
      </c>
    </row>
    <row r="98" spans="1:31">
      <c r="A98" s="1" t="str">
        <f>IF(B98="","",IF(INDEX('Enter Draw'!$C$3:$I$252,MATCH(SMALL('Enter Draw'!$K$3:$K$252,D98),'Enter Draw'!$K$3:$K$252,0),1)="yco","yco",D98))</f>
        <v/>
      </c>
      <c r="B98" t="str">
        <f>IFERROR(INDEX('Enter Draw'!$C$3:$K$252,MATCH(SMALL('Enter Draw'!$K$3:$K$252,D98),'Enter Draw'!$K$3:$K$252,0),6),"")</f>
        <v/>
      </c>
      <c r="C98" t="str">
        <f>IFERROR(INDEX('Enter Draw'!$C$3:$I$252,MATCH(SMALL('Enter Draw'!$K$3:$K$252,D98),'Enter Draw'!$K$3:$K$252,0),7),"")</f>
        <v/>
      </c>
      <c r="D98">
        <v>81</v>
      </c>
      <c r="F98" s="1" t="str">
        <f>IF(G98="","",IF(INDEX('Enter Draw'!$E$3:$I$252,MATCH(SMALL('Enter Draw'!$L$3:$L$252,D98),'Enter Draw'!$L$3:$L$252,0),1)="co","co",IF(INDEX('Enter Draw'!$E$3:$I$252,MATCH(SMALL('Enter Draw'!$L$3:$L$252,D98),'Enter Draw'!$L$3:$L$252,0),1)="yco","yco",D98)))</f>
        <v/>
      </c>
      <c r="G98" t="str">
        <f>IFERROR(INDEX('Enter Draw'!$E$3:$I$252,MATCH(SMALL('Enter Draw'!$L$3:$L$252,D98),'Enter Draw'!$L$3:$L$252,0),4),"")</f>
        <v/>
      </c>
      <c r="H98" t="str">
        <f>IFERROR(INDEX('Enter Draw'!$E$3:$I$252,MATCH(SMALL('Enter Draw'!$L$3:$L$252,D98),'Enter Draw'!$L$3:$L$252,0),5),"")</f>
        <v/>
      </c>
      <c r="I98">
        <v>89</v>
      </c>
      <c r="J98" s="1" t="str">
        <f t="shared" si="4"/>
        <v/>
      </c>
      <c r="K98" t="str">
        <f>IFERROR(INDEX('Enter Draw'!$G$3:$I$252,MATCH(SMALL('Enter Draw'!$M$3:$M$252,I98),'Enter Draw'!$M$3:$M$252,0),2),"")</f>
        <v/>
      </c>
      <c r="L98" t="str">
        <f>IFERROR(INDEX('Enter Draw'!$G$3:$I$252,MATCH(SMALL('Enter Draw'!$M$3:$M$252,I98),'Enter Draw'!$M$3:$M$252,0),3),"")</f>
        <v/>
      </c>
      <c r="N98" s="1" t="str">
        <f>IF(O98="","",IF(INDEX('Enter Draw'!$B$3:$I$252,MATCH(SMALL('Enter Draw'!$N$3:$N$252,D98),'Enter Draw'!$N$3:$N$252,0),1)="oco","oco",D98))</f>
        <v/>
      </c>
      <c r="O98" t="str">
        <f>IFERROR(INDEX('Enter Draw'!$A$3:$K$252,MATCH(SMALL('Enter Draw'!$N$3:$N$252,Q98),'Enter Draw'!$N$3:$N$252,0),7),"")</f>
        <v/>
      </c>
      <c r="P98" t="str">
        <f>IFERROR(INDEX('Enter Draw'!$A$3:$I$252,MATCH(SMALL('Enter Draw'!$N$3:$N$252,Q98),'Enter Draw'!$N$3:$N$252,0),8),"")</f>
        <v/>
      </c>
      <c r="Q98">
        <v>81</v>
      </c>
      <c r="S98" s="1" t="str">
        <f t="shared" si="6"/>
        <v/>
      </c>
      <c r="T98" t="str">
        <f>IFERROR(INDEX('Enter Draw'!$A$3:$K$252,MATCH(SMALL('Enter Draw'!$O$3:$O$252,V99),'Enter Draw'!$O$3:$O$252,0),6),"")</f>
        <v/>
      </c>
      <c r="U98" t="str">
        <f>IFERROR(INDEX('Enter Draw'!$A$3:$I$252,MATCH(SMALL('Enter Draw'!$O$3:$O$252,V99),'Enter Draw'!$O$3:$O$252,0),7),"")</f>
        <v/>
      </c>
      <c r="V98">
        <v>81</v>
      </c>
      <c r="X98" s="1" t="str">
        <f t="shared" si="7"/>
        <v/>
      </c>
      <c r="Y98" t="str">
        <f>IFERROR(INDEX('Enter Draw'!$A$3:$K$252,MATCH(SMALL('Enter Draw'!$P$3:$P$252,Q98),'Enter Draw'!$P$3:$P$252,0),7),"")</f>
        <v/>
      </c>
      <c r="Z98" t="str">
        <f>IFERROR(INDEX('Enter Draw'!$A$3:$I$252,MATCH(SMALL('Enter Draw'!$P$3:$P$252,Q98),'Enter Draw'!$P$3:$P$252,0),8),"")</f>
        <v/>
      </c>
      <c r="AC98" s="1" t="str">
        <f t="shared" si="5"/>
        <v/>
      </c>
      <c r="AD98" t="str">
        <f>IFERROR(INDEX('Enter Draw'!$A$3:$K$252,MATCH(SMALL('Enter Draw'!$Q$3:$Q$252,V98),'Enter Draw'!$Q$3:$Q$252,0),8),"")</f>
        <v/>
      </c>
      <c r="AE98" t="str">
        <f>IFERROR(INDEX('Enter Draw'!$A$3:$I$252,MATCH(SMALL('Enter Draw'!$Q$3:$Q$252,V98),'Enter Draw'!$Q$3:$Q$252,0),9),"")</f>
        <v/>
      </c>
    </row>
    <row r="99" spans="1:31">
      <c r="A99" s="1" t="str">
        <f>IF(B99="","",IF(INDEX('Enter Draw'!$C$3:$I$252,MATCH(SMALL('Enter Draw'!$K$3:$K$252,D99),'Enter Draw'!$K$3:$K$252,0),1)="yco","yco",D99))</f>
        <v/>
      </c>
      <c r="B99" t="str">
        <f>IFERROR(INDEX('Enter Draw'!$C$3:$K$252,MATCH(SMALL('Enter Draw'!$K$3:$K$252,D99),'Enter Draw'!$K$3:$K$252,0),6),"")</f>
        <v/>
      </c>
      <c r="C99" t="str">
        <f>IFERROR(INDEX('Enter Draw'!$C$3:$I$252,MATCH(SMALL('Enter Draw'!$K$3:$K$252,D99),'Enter Draw'!$K$3:$K$252,0),7),"")</f>
        <v/>
      </c>
      <c r="D99">
        <v>82</v>
      </c>
      <c r="F99" s="1" t="str">
        <f>IF(G99="","",IF(INDEX('Enter Draw'!$E$3:$I$252,MATCH(SMALL('Enter Draw'!$L$3:$L$252,D99),'Enter Draw'!$L$3:$L$252,0),1)="co","co",IF(INDEX('Enter Draw'!$E$3:$I$252,MATCH(SMALL('Enter Draw'!$L$3:$L$252,D99),'Enter Draw'!$L$3:$L$252,0),1)="yco","yco",D99)))</f>
        <v/>
      </c>
      <c r="G99" t="str">
        <f>IFERROR(INDEX('Enter Draw'!$E$3:$I$252,MATCH(SMALL('Enter Draw'!$L$3:$L$252,D99),'Enter Draw'!$L$3:$L$252,0),4),"")</f>
        <v/>
      </c>
      <c r="H99" t="str">
        <f>IFERROR(INDEX('Enter Draw'!$E$3:$I$252,MATCH(SMALL('Enter Draw'!$L$3:$L$252,D99),'Enter Draw'!$L$3:$L$252,0),5),"")</f>
        <v/>
      </c>
      <c r="I99">
        <v>90</v>
      </c>
      <c r="J99" s="1" t="str">
        <f t="shared" si="4"/>
        <v/>
      </c>
      <c r="K99" t="str">
        <f>IFERROR(INDEX('Enter Draw'!$G$3:$I$252,MATCH(SMALL('Enter Draw'!$M$3:$M$252,I99),'Enter Draw'!$M$3:$M$252,0),2),"")</f>
        <v/>
      </c>
      <c r="L99" t="str">
        <f>IFERROR(INDEX('Enter Draw'!$G$3:$I$252,MATCH(SMALL('Enter Draw'!$M$3:$M$252,I99),'Enter Draw'!$M$3:$M$252,0),3),"")</f>
        <v/>
      </c>
      <c r="N99" s="1" t="str">
        <f>IF(O99="","",IF(INDEX('Enter Draw'!$B$3:$I$252,MATCH(SMALL('Enter Draw'!$N$3:$N$252,D99),'Enter Draw'!$N$3:$N$252,0),1)="oco","oco",D99))</f>
        <v/>
      </c>
      <c r="O99" t="str">
        <f>IFERROR(INDEX('Enter Draw'!$A$3:$K$252,MATCH(SMALL('Enter Draw'!$N$3:$N$252,Q99),'Enter Draw'!$N$3:$N$252,0),7),"")</f>
        <v/>
      </c>
      <c r="P99" t="str">
        <f>IFERROR(INDEX('Enter Draw'!$A$3:$I$252,MATCH(SMALL('Enter Draw'!$N$3:$N$252,Q99),'Enter Draw'!$N$3:$N$252,0),8),"")</f>
        <v/>
      </c>
      <c r="Q99">
        <v>82</v>
      </c>
      <c r="S99" s="1" t="str">
        <f t="shared" si="6"/>
        <v/>
      </c>
      <c r="T99" t="str">
        <f>IFERROR(INDEX('Enter Draw'!$A$3:$K$252,MATCH(SMALL('Enter Draw'!$O$3:$O$252,V100),'Enter Draw'!$O$3:$O$252,0),6),"")</f>
        <v/>
      </c>
      <c r="U99" t="str">
        <f>IFERROR(INDEX('Enter Draw'!$A$3:$I$252,MATCH(SMALL('Enter Draw'!$O$3:$O$252,V100),'Enter Draw'!$O$3:$O$252,0),7),"")</f>
        <v/>
      </c>
      <c r="V99">
        <v>82</v>
      </c>
      <c r="X99" s="1" t="str">
        <f t="shared" si="7"/>
        <v/>
      </c>
      <c r="Y99" t="str">
        <f>IFERROR(INDEX('Enter Draw'!$A$3:$K$252,MATCH(SMALL('Enter Draw'!$P$3:$P$252,Q99),'Enter Draw'!$P$3:$P$252,0),7),"")</f>
        <v/>
      </c>
      <c r="Z99" t="str">
        <f>IFERROR(INDEX('Enter Draw'!$A$3:$I$252,MATCH(SMALL('Enter Draw'!$P$3:$P$252,Q99),'Enter Draw'!$P$3:$P$252,0),8),"")</f>
        <v/>
      </c>
      <c r="AC99" s="1" t="str">
        <f t="shared" si="5"/>
        <v/>
      </c>
      <c r="AD99" t="str">
        <f>IFERROR(INDEX('Enter Draw'!$A$3:$K$252,MATCH(SMALL('Enter Draw'!$Q$3:$Q$252,V99),'Enter Draw'!$Q$3:$Q$252,0),8),"")</f>
        <v/>
      </c>
      <c r="AE99" t="str">
        <f>IFERROR(INDEX('Enter Draw'!$A$3:$I$252,MATCH(SMALL('Enter Draw'!$Q$3:$Q$252,V99),'Enter Draw'!$Q$3:$Q$252,0),9),"")</f>
        <v/>
      </c>
    </row>
    <row r="100" spans="1:31">
      <c r="A100" s="1" t="str">
        <f>IF(B100="","",IF(INDEX('Enter Draw'!$C$3:$I$252,MATCH(SMALL('Enter Draw'!$K$3:$K$252,D100),'Enter Draw'!$K$3:$K$252,0),1)="yco","yco",D100))</f>
        <v/>
      </c>
      <c r="B100" t="str">
        <f>IFERROR(INDEX('Enter Draw'!$C$3:$K$252,MATCH(SMALL('Enter Draw'!$K$3:$K$252,D100),'Enter Draw'!$K$3:$K$252,0),6),"")</f>
        <v/>
      </c>
      <c r="C100" t="str">
        <f>IFERROR(INDEX('Enter Draw'!$C$3:$I$252,MATCH(SMALL('Enter Draw'!$K$3:$K$252,D100),'Enter Draw'!$K$3:$K$252,0),7),"")</f>
        <v/>
      </c>
      <c r="D100">
        <v>83</v>
      </c>
      <c r="F100" s="1" t="str">
        <f>IF(G100="","",IF(INDEX('Enter Draw'!$E$3:$I$252,MATCH(SMALL('Enter Draw'!$L$3:$L$252,D100),'Enter Draw'!$L$3:$L$252,0),1)="co","co",IF(INDEX('Enter Draw'!$E$3:$I$252,MATCH(SMALL('Enter Draw'!$L$3:$L$252,D100),'Enter Draw'!$L$3:$L$252,0),1)="yco","yco",D100)))</f>
        <v/>
      </c>
      <c r="G100" t="str">
        <f>IFERROR(INDEX('Enter Draw'!$E$3:$I$252,MATCH(SMALL('Enter Draw'!$L$3:$L$252,D100),'Enter Draw'!$L$3:$L$252,0),4),"")</f>
        <v/>
      </c>
      <c r="H100" t="str">
        <f>IFERROR(INDEX('Enter Draw'!$E$3:$I$252,MATCH(SMALL('Enter Draw'!$L$3:$L$252,D100),'Enter Draw'!$L$3:$L$252,0),5),"")</f>
        <v/>
      </c>
      <c r="J100" s="1" t="str">
        <f t="shared" si="4"/>
        <v/>
      </c>
      <c r="K100" t="str">
        <f>IFERROR(INDEX('Enter Draw'!$G$3:$I$252,MATCH(SMALL('Enter Draw'!$M$3:$M$252,I100),'Enter Draw'!$M$3:$M$252,0),2),"")</f>
        <v/>
      </c>
      <c r="L100" t="str">
        <f>IFERROR(INDEX('Enter Draw'!$G$3:$I$252,MATCH(SMALL('Enter Draw'!$M$3:$M$252,I100),'Enter Draw'!$M$3:$M$252,0),3),"")</f>
        <v/>
      </c>
      <c r="N100" s="1" t="str">
        <f>IF(O100="","",IF(INDEX('Enter Draw'!$B$3:$I$252,MATCH(SMALL('Enter Draw'!$N$3:$N$252,D100),'Enter Draw'!$N$3:$N$252,0),1)="oco","oco",D100))</f>
        <v/>
      </c>
      <c r="O100" t="str">
        <f>IFERROR(INDEX('Enter Draw'!$A$3:$K$252,MATCH(SMALL('Enter Draw'!$N$3:$N$252,Q100),'Enter Draw'!$N$3:$N$252,0),7),"")</f>
        <v/>
      </c>
      <c r="P100" t="str">
        <f>IFERROR(INDEX('Enter Draw'!$A$3:$I$252,MATCH(SMALL('Enter Draw'!$N$3:$N$252,Q100),'Enter Draw'!$N$3:$N$252,0),8),"")</f>
        <v/>
      </c>
      <c r="Q100">
        <v>83</v>
      </c>
      <c r="S100" s="1" t="str">
        <f t="shared" si="6"/>
        <v/>
      </c>
      <c r="T100" t="str">
        <f>IFERROR(INDEX('Enter Draw'!$A$3:$K$252,MATCH(SMALL('Enter Draw'!$O$3:$O$252,V101),'Enter Draw'!$O$3:$O$252,0),6),"")</f>
        <v/>
      </c>
      <c r="U100" t="str">
        <f>IFERROR(INDEX('Enter Draw'!$A$3:$I$252,MATCH(SMALL('Enter Draw'!$O$3:$O$252,V101),'Enter Draw'!$O$3:$O$252,0),7),"")</f>
        <v/>
      </c>
      <c r="V100">
        <v>83</v>
      </c>
      <c r="X100" s="1" t="str">
        <f t="shared" si="7"/>
        <v/>
      </c>
      <c r="Y100" t="str">
        <f>IFERROR(INDEX('Enter Draw'!$A$3:$K$252,MATCH(SMALL('Enter Draw'!$P$3:$P$252,Q100),'Enter Draw'!$P$3:$P$252,0),7),"")</f>
        <v/>
      </c>
      <c r="Z100" t="str">
        <f>IFERROR(INDEX('Enter Draw'!$A$3:$I$252,MATCH(SMALL('Enter Draw'!$P$3:$P$252,Q100),'Enter Draw'!$P$3:$P$252,0),8),"")</f>
        <v/>
      </c>
      <c r="AC100" s="1" t="str">
        <f t="shared" si="5"/>
        <v/>
      </c>
      <c r="AD100" t="str">
        <f>IFERROR(INDEX('Enter Draw'!$A$3:$K$252,MATCH(SMALL('Enter Draw'!$Q$3:$Q$252,V100),'Enter Draw'!$Q$3:$Q$252,0),8),"")</f>
        <v/>
      </c>
      <c r="AE100" t="str">
        <f>IFERROR(INDEX('Enter Draw'!$A$3:$I$252,MATCH(SMALL('Enter Draw'!$Q$3:$Q$252,V100),'Enter Draw'!$Q$3:$Q$252,0),9),"")</f>
        <v/>
      </c>
    </row>
    <row r="101" spans="1:31">
      <c r="A101" s="1" t="str">
        <f>IF(B101="","",IF(INDEX('Enter Draw'!$C$3:$I$252,MATCH(SMALL('Enter Draw'!$K$3:$K$252,D101),'Enter Draw'!$K$3:$K$252,0),1)="yco","yco",D101))</f>
        <v/>
      </c>
      <c r="B101" t="str">
        <f>IFERROR(INDEX('Enter Draw'!$C$3:$K$252,MATCH(SMALL('Enter Draw'!$K$3:$K$252,D101),'Enter Draw'!$K$3:$K$252,0),6),"")</f>
        <v/>
      </c>
      <c r="C101" t="str">
        <f>IFERROR(INDEX('Enter Draw'!$C$3:$I$252,MATCH(SMALL('Enter Draw'!$K$3:$K$252,D101),'Enter Draw'!$K$3:$K$252,0),7),"")</f>
        <v/>
      </c>
      <c r="D101">
        <v>84</v>
      </c>
      <c r="F101" s="1" t="str">
        <f>IF(G101="","",IF(INDEX('Enter Draw'!$E$3:$I$252,MATCH(SMALL('Enter Draw'!$L$3:$L$252,D101),'Enter Draw'!$L$3:$L$252,0),1)="co","co",IF(INDEX('Enter Draw'!$E$3:$I$252,MATCH(SMALL('Enter Draw'!$L$3:$L$252,D101),'Enter Draw'!$L$3:$L$252,0),1)="yco","yco",D101)))</f>
        <v/>
      </c>
      <c r="G101" t="str">
        <f>IFERROR(INDEX('Enter Draw'!$E$3:$I$252,MATCH(SMALL('Enter Draw'!$L$3:$L$252,D101),'Enter Draw'!$L$3:$L$252,0),4),"")</f>
        <v/>
      </c>
      <c r="H101" t="str">
        <f>IFERROR(INDEX('Enter Draw'!$E$3:$I$252,MATCH(SMALL('Enter Draw'!$L$3:$L$252,D101),'Enter Draw'!$L$3:$L$252,0),5),"")</f>
        <v/>
      </c>
      <c r="I101">
        <v>91</v>
      </c>
      <c r="J101" s="1" t="str">
        <f t="shared" si="4"/>
        <v/>
      </c>
      <c r="K101" t="str">
        <f>IFERROR(INDEX('Enter Draw'!$G$3:$I$252,MATCH(SMALL('Enter Draw'!$M$3:$M$252,I101),'Enter Draw'!$M$3:$M$252,0),2),"")</f>
        <v/>
      </c>
      <c r="L101" t="str">
        <f>IFERROR(INDEX('Enter Draw'!$G$3:$I$252,MATCH(SMALL('Enter Draw'!$M$3:$M$252,I101),'Enter Draw'!$M$3:$M$252,0),3),"")</f>
        <v/>
      </c>
      <c r="N101" s="1" t="str">
        <f>IF(O101="","",IF(INDEX('Enter Draw'!$B$3:$I$252,MATCH(SMALL('Enter Draw'!$N$3:$N$252,D101),'Enter Draw'!$N$3:$N$252,0),1)="oco","oco",D101))</f>
        <v/>
      </c>
      <c r="O101" t="str">
        <f>IFERROR(INDEX('Enter Draw'!$A$3:$K$252,MATCH(SMALL('Enter Draw'!$N$3:$N$252,Q101),'Enter Draw'!$N$3:$N$252,0),7),"")</f>
        <v/>
      </c>
      <c r="P101" t="str">
        <f>IFERROR(INDEX('Enter Draw'!$A$3:$I$252,MATCH(SMALL('Enter Draw'!$N$3:$N$252,Q101),'Enter Draw'!$N$3:$N$252,0),8),"")</f>
        <v/>
      </c>
      <c r="Q101">
        <v>84</v>
      </c>
      <c r="S101" s="1" t="str">
        <f t="shared" si="6"/>
        <v/>
      </c>
      <c r="T101" t="str">
        <f>IFERROR(INDEX('Enter Draw'!$A$3:$K$252,MATCH(SMALL('Enter Draw'!$O$3:$O$252,V102),'Enter Draw'!$O$3:$O$252,0),6),"")</f>
        <v/>
      </c>
      <c r="U101" t="str">
        <f>IFERROR(INDEX('Enter Draw'!$A$3:$I$252,MATCH(SMALL('Enter Draw'!$O$3:$O$252,V102),'Enter Draw'!$O$3:$O$252,0),7),"")</f>
        <v/>
      </c>
      <c r="V101">
        <v>84</v>
      </c>
      <c r="X101" s="1" t="str">
        <f t="shared" si="7"/>
        <v/>
      </c>
      <c r="Y101" t="str">
        <f>IFERROR(INDEX('Enter Draw'!$A$3:$K$252,MATCH(SMALL('Enter Draw'!$P$3:$P$252,Q101),'Enter Draw'!$P$3:$P$252,0),7),"")</f>
        <v/>
      </c>
      <c r="Z101" t="str">
        <f>IFERROR(INDEX('Enter Draw'!$A$3:$I$252,MATCH(SMALL('Enter Draw'!$P$3:$P$252,Q101),'Enter Draw'!$P$3:$P$252,0),8),"")</f>
        <v/>
      </c>
      <c r="AC101" s="1" t="str">
        <f t="shared" si="5"/>
        <v/>
      </c>
      <c r="AD101" t="str">
        <f>IFERROR(INDEX('Enter Draw'!$A$3:$K$252,MATCH(SMALL('Enter Draw'!$Q$3:$Q$252,V101),'Enter Draw'!$Q$3:$Q$252,0),8),"")</f>
        <v/>
      </c>
      <c r="AE101" t="str">
        <f>IFERROR(INDEX('Enter Draw'!$A$3:$I$252,MATCH(SMALL('Enter Draw'!$Q$3:$Q$252,V101),'Enter Draw'!$Q$3:$Q$252,0),9),"")</f>
        <v/>
      </c>
    </row>
    <row r="102" spans="1:31">
      <c r="A102" s="1" t="str">
        <f>IF(B102="","",IF(INDEX('Enter Draw'!$C$3:$I$252,MATCH(SMALL('Enter Draw'!$K$3:$K$252,D102),'Enter Draw'!$K$3:$K$252,0),1)="yco","yco",D102))</f>
        <v/>
      </c>
      <c r="B102" t="str">
        <f>IFERROR(INDEX('Enter Draw'!$C$3:$K$252,MATCH(SMALL('Enter Draw'!$K$3:$K$252,D102),'Enter Draw'!$K$3:$K$252,0),6),"")</f>
        <v/>
      </c>
      <c r="C102" t="str">
        <f>IFERROR(INDEX('Enter Draw'!$C$3:$I$252,MATCH(SMALL('Enter Draw'!$K$3:$K$252,D102),'Enter Draw'!$K$3:$K$252,0),7),"")</f>
        <v/>
      </c>
      <c r="D102">
        <v>85</v>
      </c>
      <c r="F102" s="1" t="str">
        <f>IF(G102="","",IF(INDEX('Enter Draw'!$E$3:$I$252,MATCH(SMALL('Enter Draw'!$L$3:$L$252,D102),'Enter Draw'!$L$3:$L$252,0),1)="co","co",IF(INDEX('Enter Draw'!$E$3:$I$252,MATCH(SMALL('Enter Draw'!$L$3:$L$252,D102),'Enter Draw'!$L$3:$L$252,0),1)="yco","yco",D102)))</f>
        <v/>
      </c>
      <c r="G102" t="str">
        <f>IFERROR(INDEX('Enter Draw'!$E$3:$I$252,MATCH(SMALL('Enter Draw'!$L$3:$L$252,D102),'Enter Draw'!$L$3:$L$252,0),4),"")</f>
        <v/>
      </c>
      <c r="H102" t="str">
        <f>IFERROR(INDEX('Enter Draw'!$E$3:$I$252,MATCH(SMALL('Enter Draw'!$L$3:$L$252,D102),'Enter Draw'!$L$3:$L$252,0),5),"")</f>
        <v/>
      </c>
      <c r="I102">
        <v>92</v>
      </c>
      <c r="J102" s="1" t="str">
        <f t="shared" si="4"/>
        <v/>
      </c>
      <c r="K102" t="str">
        <f>IFERROR(INDEX('Enter Draw'!$G$3:$I$252,MATCH(SMALL('Enter Draw'!$M$3:$M$252,I102),'Enter Draw'!$M$3:$M$252,0),2),"")</f>
        <v/>
      </c>
      <c r="L102" t="str">
        <f>IFERROR(INDEX('Enter Draw'!$G$3:$I$252,MATCH(SMALL('Enter Draw'!$M$3:$M$252,I102),'Enter Draw'!$M$3:$M$252,0),3),"")</f>
        <v/>
      </c>
      <c r="N102" s="1" t="str">
        <f>IF(O102="","",IF(INDEX('Enter Draw'!$B$3:$I$252,MATCH(SMALL('Enter Draw'!$N$3:$N$252,D102),'Enter Draw'!$N$3:$N$252,0),1)="oco","oco",D102))</f>
        <v/>
      </c>
      <c r="O102" t="str">
        <f>IFERROR(INDEX('Enter Draw'!$A$3:$K$252,MATCH(SMALL('Enter Draw'!$N$3:$N$252,Q102),'Enter Draw'!$N$3:$N$252,0),7),"")</f>
        <v/>
      </c>
      <c r="P102" t="str">
        <f>IFERROR(INDEX('Enter Draw'!$A$3:$I$252,MATCH(SMALL('Enter Draw'!$N$3:$N$252,Q102),'Enter Draw'!$N$3:$N$252,0),8),"")</f>
        <v/>
      </c>
      <c r="Q102">
        <v>85</v>
      </c>
      <c r="S102" s="1" t="str">
        <f t="shared" si="6"/>
        <v/>
      </c>
      <c r="T102" t="str">
        <f>IFERROR(INDEX('Enter Draw'!$A$3:$K$252,MATCH(SMALL('Enter Draw'!$O$3:$O$252,V103),'Enter Draw'!$O$3:$O$252,0),6),"")</f>
        <v/>
      </c>
      <c r="U102" t="str">
        <f>IFERROR(INDEX('Enter Draw'!$A$3:$I$252,MATCH(SMALL('Enter Draw'!$O$3:$O$252,V103),'Enter Draw'!$O$3:$O$252,0),7),"")</f>
        <v/>
      </c>
      <c r="V102">
        <v>85</v>
      </c>
      <c r="X102" s="1" t="str">
        <f t="shared" si="7"/>
        <v/>
      </c>
      <c r="Y102" t="str">
        <f>IFERROR(INDEX('Enter Draw'!$A$3:$K$252,MATCH(SMALL('Enter Draw'!$P$3:$P$252,Q102),'Enter Draw'!$P$3:$P$252,0),7),"")</f>
        <v/>
      </c>
      <c r="Z102" t="str">
        <f>IFERROR(INDEX('Enter Draw'!$A$3:$I$252,MATCH(SMALL('Enter Draw'!$P$3:$P$252,Q102),'Enter Draw'!$P$3:$P$252,0),8),"")</f>
        <v/>
      </c>
      <c r="AC102" s="1" t="str">
        <f t="shared" si="5"/>
        <v/>
      </c>
      <c r="AD102" t="str">
        <f>IFERROR(INDEX('Enter Draw'!$A$3:$K$252,MATCH(SMALL('Enter Draw'!$Q$3:$Q$252,V102),'Enter Draw'!$Q$3:$Q$252,0),8),"")</f>
        <v/>
      </c>
      <c r="AE102" t="str">
        <f>IFERROR(INDEX('Enter Draw'!$A$3:$I$252,MATCH(SMALL('Enter Draw'!$Q$3:$Q$252,V102),'Enter Draw'!$Q$3:$Q$252,0),9),"")</f>
        <v/>
      </c>
    </row>
    <row r="103" spans="1:31">
      <c r="A103" s="1" t="str">
        <f>IF(B103="","",IF(INDEX('Enter Draw'!$C$3:$I$252,MATCH(SMALL('Enter Draw'!$K$3:$K$252,D103),'Enter Draw'!$K$3:$K$252,0),1)="yco","yco",D103))</f>
        <v/>
      </c>
      <c r="B103" t="str">
        <f>IFERROR(INDEX('Enter Draw'!$C$3:$K$252,MATCH(SMALL('Enter Draw'!$K$3:$K$252,D103),'Enter Draw'!$K$3:$K$252,0),6),"")</f>
        <v/>
      </c>
      <c r="C103" t="str">
        <f>IFERROR(INDEX('Enter Draw'!$C$3:$I$252,MATCH(SMALL('Enter Draw'!$K$3:$K$252,D103),'Enter Draw'!$K$3:$K$252,0),7),"")</f>
        <v/>
      </c>
      <c r="F103" s="1" t="str">
        <f>IF(G103="","",IF(INDEX('Enter Draw'!$E$3:$I$252,MATCH(SMALL('Enter Draw'!$L$3:$L$252,D103),'Enter Draw'!$L$3:$L$252,0),1)="co","co",IF(INDEX('Enter Draw'!$E$3:$I$252,MATCH(SMALL('Enter Draw'!$L$3:$L$252,D103),'Enter Draw'!$L$3:$L$252,0),1)="yco","yco",D103)))</f>
        <v/>
      </c>
      <c r="G103" t="str">
        <f>IFERROR(INDEX('Enter Draw'!$E$3:$I$252,MATCH(SMALL('Enter Draw'!$L$3:$L$252,D103),'Enter Draw'!$L$3:$L$252,0),4),"")</f>
        <v/>
      </c>
      <c r="H103" t="str">
        <f>IFERROR(INDEX('Enter Draw'!$E$3:$I$252,MATCH(SMALL('Enter Draw'!$L$3:$L$252,D103),'Enter Draw'!$L$3:$L$252,0),5),"")</f>
        <v/>
      </c>
      <c r="I103">
        <v>93</v>
      </c>
      <c r="J103" s="1" t="str">
        <f t="shared" si="4"/>
        <v/>
      </c>
      <c r="K103" t="str">
        <f>IFERROR(INDEX('Enter Draw'!$G$3:$I$252,MATCH(SMALL('Enter Draw'!$M$3:$M$252,I103),'Enter Draw'!$M$3:$M$252,0),2),"")</f>
        <v/>
      </c>
      <c r="L103" t="str">
        <f>IFERROR(INDEX('Enter Draw'!$G$3:$I$252,MATCH(SMALL('Enter Draw'!$M$3:$M$252,I103),'Enter Draw'!$M$3:$M$252,0),3),"")</f>
        <v/>
      </c>
      <c r="N103" s="1" t="str">
        <f>IF(O103="","",IF(INDEX('Enter Draw'!$B$3:$I$252,MATCH(SMALL('Enter Draw'!$N$3:$N$252,D103),'Enter Draw'!$N$3:$N$252,0),1)="oco","oco",D103))</f>
        <v/>
      </c>
      <c r="O103" t="str">
        <f>IFERROR(INDEX('Enter Draw'!$A$3:$K$252,MATCH(SMALL('Enter Draw'!$N$3:$N$252,Q103),'Enter Draw'!$N$3:$N$252,0),7),"")</f>
        <v/>
      </c>
      <c r="P103" t="str">
        <f>IFERROR(INDEX('Enter Draw'!$A$3:$I$252,MATCH(SMALL('Enter Draw'!$N$3:$N$252,Q103),'Enter Draw'!$N$3:$N$252,0),8),"")</f>
        <v/>
      </c>
      <c r="S103" s="1" t="str">
        <f t="shared" si="6"/>
        <v/>
      </c>
      <c r="T103" t="str">
        <f>IFERROR(INDEX('Enter Draw'!$A$3:$K$252,MATCH(SMALL('Enter Draw'!$O$3:$O$252,V104),'Enter Draw'!$O$3:$O$252,0),6),"")</f>
        <v/>
      </c>
      <c r="U103" t="str">
        <f>IFERROR(INDEX('Enter Draw'!$A$3:$I$252,MATCH(SMALL('Enter Draw'!$O$3:$O$252,V104),'Enter Draw'!$O$3:$O$252,0),7),"")</f>
        <v/>
      </c>
      <c r="X103" s="1" t="str">
        <f t="shared" si="7"/>
        <v/>
      </c>
      <c r="Y103" t="str">
        <f>IFERROR(INDEX('Enter Draw'!$A$3:$K$252,MATCH(SMALL('Enter Draw'!$P$3:$P$252,Q103),'Enter Draw'!$P$3:$P$252,0),7),"")</f>
        <v/>
      </c>
      <c r="Z103" t="str">
        <f>IFERROR(INDEX('Enter Draw'!$A$3:$I$252,MATCH(SMALL('Enter Draw'!$P$3:$P$252,Q103),'Enter Draw'!$P$3:$P$252,0),8),"")</f>
        <v/>
      </c>
      <c r="AC103" s="1" t="str">
        <f t="shared" si="5"/>
        <v/>
      </c>
      <c r="AD103" t="str">
        <f>IFERROR(INDEX('Enter Draw'!$A$3:$K$252,MATCH(SMALL('Enter Draw'!$Q$3:$Q$252,V103),'Enter Draw'!$Q$3:$Q$252,0),8),"")</f>
        <v/>
      </c>
      <c r="AE103" t="str">
        <f>IFERROR(INDEX('Enter Draw'!$A$3:$I$252,MATCH(SMALL('Enter Draw'!$Q$3:$Q$252,V103),'Enter Draw'!$Q$3:$Q$252,0),9),"")</f>
        <v/>
      </c>
    </row>
    <row r="104" spans="1:31">
      <c r="A104" s="1" t="str">
        <f>IF(B104="","",IF(INDEX('Enter Draw'!$C$3:$I$252,MATCH(SMALL('Enter Draw'!$K$3:$K$252,D104),'Enter Draw'!$K$3:$K$252,0),1)="yco","yco",D104))</f>
        <v/>
      </c>
      <c r="B104" t="str">
        <f>IFERROR(INDEX('Enter Draw'!$C$3:$K$252,MATCH(SMALL('Enter Draw'!$K$3:$K$252,D104),'Enter Draw'!$K$3:$K$252,0),6),"")</f>
        <v/>
      </c>
      <c r="C104" t="str">
        <f>IFERROR(INDEX('Enter Draw'!$C$3:$I$252,MATCH(SMALL('Enter Draw'!$K$3:$K$252,D104),'Enter Draw'!$K$3:$K$252,0),7),"")</f>
        <v/>
      </c>
      <c r="D104">
        <v>86</v>
      </c>
      <c r="F104" s="1" t="str">
        <f>IF(G104="","",IF(INDEX('Enter Draw'!$E$3:$I$252,MATCH(SMALL('Enter Draw'!$L$3:$L$252,D104),'Enter Draw'!$L$3:$L$252,0),1)="co","co",IF(INDEX('Enter Draw'!$E$3:$I$252,MATCH(SMALL('Enter Draw'!$L$3:$L$252,D104),'Enter Draw'!$L$3:$L$252,0),1)="yco","yco",D104)))</f>
        <v/>
      </c>
      <c r="G104" t="str">
        <f>IFERROR(INDEX('Enter Draw'!$E$3:$I$252,MATCH(SMALL('Enter Draw'!$L$3:$L$252,D104),'Enter Draw'!$L$3:$L$252,0),4),"")</f>
        <v/>
      </c>
      <c r="H104" t="str">
        <f>IFERROR(INDEX('Enter Draw'!$E$3:$I$252,MATCH(SMALL('Enter Draw'!$L$3:$L$252,D104),'Enter Draw'!$L$3:$L$252,0),5),"")</f>
        <v/>
      </c>
      <c r="I104">
        <v>94</v>
      </c>
      <c r="J104" s="1" t="str">
        <f t="shared" si="4"/>
        <v/>
      </c>
      <c r="K104" t="str">
        <f>IFERROR(INDEX('Enter Draw'!$G$3:$I$252,MATCH(SMALL('Enter Draw'!$M$3:$M$252,I104),'Enter Draw'!$M$3:$M$252,0),2),"")</f>
        <v/>
      </c>
      <c r="L104" t="str">
        <f>IFERROR(INDEX('Enter Draw'!$G$3:$I$252,MATCH(SMALL('Enter Draw'!$M$3:$M$252,I104),'Enter Draw'!$M$3:$M$252,0),3),"")</f>
        <v/>
      </c>
      <c r="N104" s="1" t="str">
        <f>IF(O104="","",IF(INDEX('Enter Draw'!$B$3:$I$252,MATCH(SMALL('Enter Draw'!$N$3:$N$252,D104),'Enter Draw'!$N$3:$N$252,0),1)="oco","oco",D104))</f>
        <v/>
      </c>
      <c r="O104" t="str">
        <f>IFERROR(INDEX('Enter Draw'!$A$3:$K$252,MATCH(SMALL('Enter Draw'!$N$3:$N$252,Q104),'Enter Draw'!$N$3:$N$252,0),7),"")</f>
        <v/>
      </c>
      <c r="P104" t="str">
        <f>IFERROR(INDEX('Enter Draw'!$A$3:$I$252,MATCH(SMALL('Enter Draw'!$N$3:$N$252,Q104),'Enter Draw'!$N$3:$N$252,0),8),"")</f>
        <v/>
      </c>
      <c r="Q104">
        <v>86</v>
      </c>
      <c r="S104" s="1" t="str">
        <f t="shared" si="6"/>
        <v/>
      </c>
      <c r="T104" t="str">
        <f>IFERROR(INDEX('Enter Draw'!$A$3:$K$252,MATCH(SMALL('Enter Draw'!$O$3:$O$252,V105),'Enter Draw'!$O$3:$O$252,0),6),"")</f>
        <v/>
      </c>
      <c r="U104" t="str">
        <f>IFERROR(INDEX('Enter Draw'!$A$3:$I$252,MATCH(SMALL('Enter Draw'!$O$3:$O$252,V105),'Enter Draw'!$O$3:$O$252,0),7),"")</f>
        <v/>
      </c>
      <c r="V104">
        <v>86</v>
      </c>
      <c r="X104" s="1" t="str">
        <f t="shared" si="7"/>
        <v/>
      </c>
      <c r="Y104" t="str">
        <f>IFERROR(INDEX('Enter Draw'!$A$3:$K$252,MATCH(SMALL('Enter Draw'!$P$3:$P$252,Q104),'Enter Draw'!$P$3:$P$252,0),7),"")</f>
        <v/>
      </c>
      <c r="Z104" t="str">
        <f>IFERROR(INDEX('Enter Draw'!$A$3:$I$252,MATCH(SMALL('Enter Draw'!$P$3:$P$252,Q104),'Enter Draw'!$P$3:$P$252,0),8),"")</f>
        <v/>
      </c>
      <c r="AC104" s="1" t="str">
        <f t="shared" si="5"/>
        <v/>
      </c>
      <c r="AD104" t="str">
        <f>IFERROR(INDEX('Enter Draw'!$A$3:$K$252,MATCH(SMALL('Enter Draw'!$Q$3:$Q$252,V104),'Enter Draw'!$Q$3:$Q$252,0),8),"")</f>
        <v/>
      </c>
      <c r="AE104" t="str">
        <f>IFERROR(INDEX('Enter Draw'!$A$3:$I$252,MATCH(SMALL('Enter Draw'!$Q$3:$Q$252,V104),'Enter Draw'!$Q$3:$Q$252,0),9),"")</f>
        <v/>
      </c>
    </row>
    <row r="105" spans="1:31">
      <c r="A105" s="1" t="str">
        <f>IF(B105="","",IF(INDEX('Enter Draw'!$C$3:$I$252,MATCH(SMALL('Enter Draw'!$K$3:$K$252,D105),'Enter Draw'!$K$3:$K$252,0),1)="yco","yco",D105))</f>
        <v/>
      </c>
      <c r="B105" t="str">
        <f>IFERROR(INDEX('Enter Draw'!$C$3:$K$252,MATCH(SMALL('Enter Draw'!$K$3:$K$252,D105),'Enter Draw'!$K$3:$K$252,0),6),"")</f>
        <v/>
      </c>
      <c r="C105" t="str">
        <f>IFERROR(INDEX('Enter Draw'!$C$3:$I$252,MATCH(SMALL('Enter Draw'!$K$3:$K$252,D105),'Enter Draw'!$K$3:$K$252,0),7),"")</f>
        <v/>
      </c>
      <c r="D105">
        <v>87</v>
      </c>
      <c r="F105" s="1" t="str">
        <f>IF(G105="","",IF(INDEX('Enter Draw'!$E$3:$I$252,MATCH(SMALL('Enter Draw'!$L$3:$L$252,D105),'Enter Draw'!$L$3:$L$252,0),1)="co","co",IF(INDEX('Enter Draw'!$E$3:$I$252,MATCH(SMALL('Enter Draw'!$L$3:$L$252,D105),'Enter Draw'!$L$3:$L$252,0),1)="yco","yco",D105)))</f>
        <v/>
      </c>
      <c r="G105" t="str">
        <f>IFERROR(INDEX('Enter Draw'!$E$3:$I$252,MATCH(SMALL('Enter Draw'!$L$3:$L$252,D105),'Enter Draw'!$L$3:$L$252,0),4),"")</f>
        <v/>
      </c>
      <c r="H105" t="str">
        <f>IFERROR(INDEX('Enter Draw'!$E$3:$I$252,MATCH(SMALL('Enter Draw'!$L$3:$L$252,D105),'Enter Draw'!$L$3:$L$252,0),5),"")</f>
        <v/>
      </c>
      <c r="I105">
        <v>95</v>
      </c>
      <c r="J105" s="1" t="str">
        <f t="shared" si="4"/>
        <v/>
      </c>
      <c r="K105" t="str">
        <f>IFERROR(INDEX('Enter Draw'!$G$3:$I$252,MATCH(SMALL('Enter Draw'!$M$3:$M$252,I105),'Enter Draw'!$M$3:$M$252,0),2),"")</f>
        <v/>
      </c>
      <c r="L105" t="str">
        <f>IFERROR(INDEX('Enter Draw'!$G$3:$I$252,MATCH(SMALL('Enter Draw'!$M$3:$M$252,I105),'Enter Draw'!$M$3:$M$252,0),3),"")</f>
        <v/>
      </c>
      <c r="N105" s="1" t="str">
        <f>IF(O105="","",IF(INDEX('Enter Draw'!$B$3:$I$252,MATCH(SMALL('Enter Draw'!$N$3:$N$252,D105),'Enter Draw'!$N$3:$N$252,0),1)="oco","oco",D105))</f>
        <v/>
      </c>
      <c r="O105" t="str">
        <f>IFERROR(INDEX('Enter Draw'!$A$3:$K$252,MATCH(SMALL('Enter Draw'!$N$3:$N$252,Q105),'Enter Draw'!$N$3:$N$252,0),7),"")</f>
        <v/>
      </c>
      <c r="P105" t="str">
        <f>IFERROR(INDEX('Enter Draw'!$A$3:$I$252,MATCH(SMALL('Enter Draw'!$N$3:$N$252,Q105),'Enter Draw'!$N$3:$N$252,0),8),"")</f>
        <v/>
      </c>
      <c r="Q105">
        <v>87</v>
      </c>
      <c r="S105" s="1" t="str">
        <f t="shared" si="6"/>
        <v/>
      </c>
      <c r="T105" t="str">
        <f>IFERROR(INDEX('Enter Draw'!$A$3:$K$252,MATCH(SMALL('Enter Draw'!$O$3:$O$252,V106),'Enter Draw'!$O$3:$O$252,0),6),"")</f>
        <v/>
      </c>
      <c r="U105" t="str">
        <f>IFERROR(INDEX('Enter Draw'!$A$3:$I$252,MATCH(SMALL('Enter Draw'!$O$3:$O$252,V106),'Enter Draw'!$O$3:$O$252,0),7),"")</f>
        <v/>
      </c>
      <c r="V105">
        <v>87</v>
      </c>
      <c r="X105" s="1" t="str">
        <f t="shared" si="7"/>
        <v/>
      </c>
      <c r="Y105" t="str">
        <f>IFERROR(INDEX('Enter Draw'!$A$3:$K$252,MATCH(SMALL('Enter Draw'!$P$3:$P$252,Q105),'Enter Draw'!$P$3:$P$252,0),7),"")</f>
        <v/>
      </c>
      <c r="Z105" t="str">
        <f>IFERROR(INDEX('Enter Draw'!$A$3:$I$252,MATCH(SMALL('Enter Draw'!$P$3:$P$252,Q105),'Enter Draw'!$P$3:$P$252,0),8),"")</f>
        <v/>
      </c>
      <c r="AC105" s="1" t="str">
        <f t="shared" si="5"/>
        <v/>
      </c>
      <c r="AD105" t="str">
        <f>IFERROR(INDEX('Enter Draw'!$A$3:$K$252,MATCH(SMALL('Enter Draw'!$Q$3:$Q$252,V105),'Enter Draw'!$Q$3:$Q$252,0),8),"")</f>
        <v/>
      </c>
      <c r="AE105" t="str">
        <f>IFERROR(INDEX('Enter Draw'!$A$3:$I$252,MATCH(SMALL('Enter Draw'!$Q$3:$Q$252,V105),'Enter Draw'!$Q$3:$Q$252,0),9),"")</f>
        <v/>
      </c>
    </row>
    <row r="106" spans="1:31">
      <c r="A106" s="1" t="str">
        <f>IF(B106="","",IF(INDEX('Enter Draw'!$C$3:$I$252,MATCH(SMALL('Enter Draw'!$K$3:$K$252,D106),'Enter Draw'!$K$3:$K$252,0),1)="yco","yco",D106))</f>
        <v/>
      </c>
      <c r="B106" t="str">
        <f>IFERROR(INDEX('Enter Draw'!$C$3:$K$252,MATCH(SMALL('Enter Draw'!$K$3:$K$252,D106),'Enter Draw'!$K$3:$K$252,0),6),"")</f>
        <v/>
      </c>
      <c r="C106" t="str">
        <f>IFERROR(INDEX('Enter Draw'!$C$3:$I$252,MATCH(SMALL('Enter Draw'!$K$3:$K$252,D106),'Enter Draw'!$K$3:$K$252,0),7),"")</f>
        <v/>
      </c>
      <c r="D106">
        <v>88</v>
      </c>
      <c r="F106" s="1" t="str">
        <f>IF(G106="","",IF(INDEX('Enter Draw'!$E$3:$I$252,MATCH(SMALL('Enter Draw'!$L$3:$L$252,D106),'Enter Draw'!$L$3:$L$252,0),1)="co","co",IF(INDEX('Enter Draw'!$E$3:$I$252,MATCH(SMALL('Enter Draw'!$L$3:$L$252,D106),'Enter Draw'!$L$3:$L$252,0),1)="yco","yco",D106)))</f>
        <v/>
      </c>
      <c r="G106" t="str">
        <f>IFERROR(INDEX('Enter Draw'!$E$3:$I$252,MATCH(SMALL('Enter Draw'!$L$3:$L$252,D106),'Enter Draw'!$L$3:$L$252,0),4),"")</f>
        <v/>
      </c>
      <c r="H106" t="str">
        <f>IFERROR(INDEX('Enter Draw'!$E$3:$I$252,MATCH(SMALL('Enter Draw'!$L$3:$L$252,D106),'Enter Draw'!$L$3:$L$252,0),5),"")</f>
        <v/>
      </c>
      <c r="I106">
        <v>96</v>
      </c>
      <c r="J106" s="1" t="str">
        <f t="shared" si="4"/>
        <v/>
      </c>
      <c r="K106" t="str">
        <f>IFERROR(INDEX('Enter Draw'!$G$3:$I$252,MATCH(SMALL('Enter Draw'!$M$3:$M$252,I106),'Enter Draw'!$M$3:$M$252,0),2),"")</f>
        <v/>
      </c>
      <c r="L106" t="str">
        <f>IFERROR(INDEX('Enter Draw'!$G$3:$I$252,MATCH(SMALL('Enter Draw'!$M$3:$M$252,I106),'Enter Draw'!$M$3:$M$252,0),3),"")</f>
        <v/>
      </c>
      <c r="N106" s="1" t="str">
        <f>IF(O106="","",IF(INDEX('Enter Draw'!$B$3:$I$252,MATCH(SMALL('Enter Draw'!$N$3:$N$252,D106),'Enter Draw'!$N$3:$N$252,0),1)="oco","oco",D106))</f>
        <v/>
      </c>
      <c r="O106" t="str">
        <f>IFERROR(INDEX('Enter Draw'!$A$3:$K$252,MATCH(SMALL('Enter Draw'!$N$3:$N$252,Q106),'Enter Draw'!$N$3:$N$252,0),7),"")</f>
        <v/>
      </c>
      <c r="P106" t="str">
        <f>IFERROR(INDEX('Enter Draw'!$A$3:$I$252,MATCH(SMALL('Enter Draw'!$N$3:$N$252,Q106),'Enter Draw'!$N$3:$N$252,0),8),"")</f>
        <v/>
      </c>
      <c r="Q106">
        <v>88</v>
      </c>
      <c r="S106" s="1" t="str">
        <f t="shared" si="6"/>
        <v/>
      </c>
      <c r="T106" t="str">
        <f>IFERROR(INDEX('Enter Draw'!$A$3:$K$252,MATCH(SMALL('Enter Draw'!$O$3:$O$252,V107),'Enter Draw'!$O$3:$O$252,0),6),"")</f>
        <v/>
      </c>
      <c r="U106" t="str">
        <f>IFERROR(INDEX('Enter Draw'!$A$3:$I$252,MATCH(SMALL('Enter Draw'!$O$3:$O$252,V107),'Enter Draw'!$O$3:$O$252,0),7),"")</f>
        <v/>
      </c>
      <c r="V106">
        <v>88</v>
      </c>
      <c r="X106" s="1" t="str">
        <f t="shared" si="7"/>
        <v/>
      </c>
      <c r="Y106" t="str">
        <f>IFERROR(INDEX('Enter Draw'!$A$3:$K$252,MATCH(SMALL('Enter Draw'!$P$3:$P$252,Q106),'Enter Draw'!$P$3:$P$252,0),7),"")</f>
        <v/>
      </c>
      <c r="Z106" t="str">
        <f>IFERROR(INDEX('Enter Draw'!$A$3:$I$252,MATCH(SMALL('Enter Draw'!$P$3:$P$252,Q106),'Enter Draw'!$P$3:$P$252,0),8),"")</f>
        <v/>
      </c>
      <c r="AC106" s="1" t="str">
        <f t="shared" si="5"/>
        <v/>
      </c>
      <c r="AD106" t="str">
        <f>IFERROR(INDEX('Enter Draw'!$A$3:$K$252,MATCH(SMALL('Enter Draw'!$Q$3:$Q$252,V106),'Enter Draw'!$Q$3:$Q$252,0),8),"")</f>
        <v/>
      </c>
      <c r="AE106" t="str">
        <f>IFERROR(INDEX('Enter Draw'!$A$3:$I$252,MATCH(SMALL('Enter Draw'!$Q$3:$Q$252,V106),'Enter Draw'!$Q$3:$Q$252,0),9),"")</f>
        <v/>
      </c>
    </row>
    <row r="107" spans="1:31">
      <c r="A107" s="1" t="str">
        <f>IF(B107="","",IF(INDEX('Enter Draw'!$C$3:$I$252,MATCH(SMALL('Enter Draw'!$K$3:$K$252,D107),'Enter Draw'!$K$3:$K$252,0),1)="yco","yco",D107))</f>
        <v/>
      </c>
      <c r="B107" t="str">
        <f>IFERROR(INDEX('Enter Draw'!$C$3:$K$252,MATCH(SMALL('Enter Draw'!$K$3:$K$252,D107),'Enter Draw'!$K$3:$K$252,0),6),"")</f>
        <v/>
      </c>
      <c r="C107" t="str">
        <f>IFERROR(INDEX('Enter Draw'!$C$3:$I$252,MATCH(SMALL('Enter Draw'!$K$3:$K$252,D107),'Enter Draw'!$K$3:$K$252,0),7),"")</f>
        <v/>
      </c>
      <c r="D107">
        <v>89</v>
      </c>
      <c r="F107" s="1" t="str">
        <f>IF(G107="","",IF(INDEX('Enter Draw'!$E$3:$I$252,MATCH(SMALL('Enter Draw'!$L$3:$L$252,D107),'Enter Draw'!$L$3:$L$252,0),1)="co","co",IF(INDEX('Enter Draw'!$E$3:$I$252,MATCH(SMALL('Enter Draw'!$L$3:$L$252,D107),'Enter Draw'!$L$3:$L$252,0),1)="yco","yco",D107)))</f>
        <v/>
      </c>
      <c r="G107" t="str">
        <f>IFERROR(INDEX('Enter Draw'!$E$3:$I$252,MATCH(SMALL('Enter Draw'!$L$3:$L$252,D107),'Enter Draw'!$L$3:$L$252,0),4),"")</f>
        <v/>
      </c>
      <c r="H107" t="str">
        <f>IFERROR(INDEX('Enter Draw'!$E$3:$I$252,MATCH(SMALL('Enter Draw'!$L$3:$L$252,D107),'Enter Draw'!$L$3:$L$252,0),5),"")</f>
        <v/>
      </c>
      <c r="I107">
        <v>97</v>
      </c>
      <c r="J107" s="1" t="str">
        <f t="shared" si="4"/>
        <v/>
      </c>
      <c r="K107" t="str">
        <f>IFERROR(INDEX('Enter Draw'!$G$3:$I$252,MATCH(SMALL('Enter Draw'!$M$3:$M$252,I107),'Enter Draw'!$M$3:$M$252,0),2),"")</f>
        <v/>
      </c>
      <c r="L107" t="str">
        <f>IFERROR(INDEX('Enter Draw'!$G$3:$I$252,MATCH(SMALL('Enter Draw'!$M$3:$M$252,I107),'Enter Draw'!$M$3:$M$252,0),3),"")</f>
        <v/>
      </c>
      <c r="N107" s="1" t="str">
        <f>IF(O107="","",IF(INDEX('Enter Draw'!$B$3:$I$252,MATCH(SMALL('Enter Draw'!$N$3:$N$252,D107),'Enter Draw'!$N$3:$N$252,0),1)="oco","oco",D107))</f>
        <v/>
      </c>
      <c r="O107" t="str">
        <f>IFERROR(INDEX('Enter Draw'!$A$3:$K$252,MATCH(SMALL('Enter Draw'!$N$3:$N$252,Q107),'Enter Draw'!$N$3:$N$252,0),7),"")</f>
        <v/>
      </c>
      <c r="P107" t="str">
        <f>IFERROR(INDEX('Enter Draw'!$A$3:$I$252,MATCH(SMALL('Enter Draw'!$N$3:$N$252,Q107),'Enter Draw'!$N$3:$N$252,0),8),"")</f>
        <v/>
      </c>
      <c r="Q107">
        <v>89</v>
      </c>
      <c r="S107" s="1" t="str">
        <f t="shared" si="6"/>
        <v/>
      </c>
      <c r="T107" t="str">
        <f>IFERROR(INDEX('Enter Draw'!$A$3:$K$252,MATCH(SMALL('Enter Draw'!$O$3:$O$252,V108),'Enter Draw'!$O$3:$O$252,0),6),"")</f>
        <v/>
      </c>
      <c r="U107" t="str">
        <f>IFERROR(INDEX('Enter Draw'!$A$3:$I$252,MATCH(SMALL('Enter Draw'!$O$3:$O$252,V108),'Enter Draw'!$O$3:$O$252,0),7),"")</f>
        <v/>
      </c>
      <c r="V107">
        <v>89</v>
      </c>
      <c r="X107" s="1" t="str">
        <f t="shared" si="7"/>
        <v/>
      </c>
      <c r="Y107" t="str">
        <f>IFERROR(INDEX('Enter Draw'!$A$3:$K$252,MATCH(SMALL('Enter Draw'!$P$3:$P$252,Q107),'Enter Draw'!$P$3:$P$252,0),7),"")</f>
        <v/>
      </c>
      <c r="Z107" t="str">
        <f>IFERROR(INDEX('Enter Draw'!$A$3:$I$252,MATCH(SMALL('Enter Draw'!$P$3:$P$252,Q107),'Enter Draw'!$P$3:$P$252,0),8),"")</f>
        <v/>
      </c>
      <c r="AC107" s="1" t="str">
        <f t="shared" si="5"/>
        <v/>
      </c>
      <c r="AD107" t="str">
        <f>IFERROR(INDEX('Enter Draw'!$A$3:$K$252,MATCH(SMALL('Enter Draw'!$Q$3:$Q$252,V107),'Enter Draw'!$Q$3:$Q$252,0),8),"")</f>
        <v/>
      </c>
      <c r="AE107" t="str">
        <f>IFERROR(INDEX('Enter Draw'!$A$3:$I$252,MATCH(SMALL('Enter Draw'!$Q$3:$Q$252,V107),'Enter Draw'!$Q$3:$Q$252,0),9),"")</f>
        <v/>
      </c>
    </row>
    <row r="108" spans="1:31">
      <c r="A108" s="1" t="str">
        <f>IF(B108="","",IF(INDEX('Enter Draw'!$C$3:$I$252,MATCH(SMALL('Enter Draw'!$K$3:$K$252,D108),'Enter Draw'!$K$3:$K$252,0),1)="yco","yco",D108))</f>
        <v/>
      </c>
      <c r="B108" t="str">
        <f>IFERROR(INDEX('Enter Draw'!$C$3:$K$252,MATCH(SMALL('Enter Draw'!$K$3:$K$252,D108),'Enter Draw'!$K$3:$K$252,0),6),"")</f>
        <v/>
      </c>
      <c r="C108" t="str">
        <f>IFERROR(INDEX('Enter Draw'!$C$3:$I$252,MATCH(SMALL('Enter Draw'!$K$3:$K$252,D108),'Enter Draw'!$K$3:$K$252,0),7),"")</f>
        <v/>
      </c>
      <c r="D108">
        <v>90</v>
      </c>
      <c r="F108" s="1" t="str">
        <f>IF(G108="","",IF(INDEX('Enter Draw'!$E$3:$I$252,MATCH(SMALL('Enter Draw'!$L$3:$L$252,D108),'Enter Draw'!$L$3:$L$252,0),1)="co","co",IF(INDEX('Enter Draw'!$E$3:$I$252,MATCH(SMALL('Enter Draw'!$L$3:$L$252,D108),'Enter Draw'!$L$3:$L$252,0),1)="yco","yco",D108)))</f>
        <v/>
      </c>
      <c r="G108" t="str">
        <f>IFERROR(INDEX('Enter Draw'!$E$3:$I$252,MATCH(SMALL('Enter Draw'!$L$3:$L$252,D108),'Enter Draw'!$L$3:$L$252,0),4),"")</f>
        <v/>
      </c>
      <c r="H108" t="str">
        <f>IFERROR(INDEX('Enter Draw'!$E$3:$I$252,MATCH(SMALL('Enter Draw'!$L$3:$L$252,D108),'Enter Draw'!$L$3:$L$252,0),5),"")</f>
        <v/>
      </c>
      <c r="I108">
        <v>98</v>
      </c>
      <c r="J108" s="1" t="str">
        <f t="shared" si="4"/>
        <v/>
      </c>
      <c r="K108" t="str">
        <f>IFERROR(INDEX('Enter Draw'!$G$3:$I$252,MATCH(SMALL('Enter Draw'!$M$3:$M$252,I108),'Enter Draw'!$M$3:$M$252,0),2),"")</f>
        <v/>
      </c>
      <c r="L108" t="str">
        <f>IFERROR(INDEX('Enter Draw'!$G$3:$I$252,MATCH(SMALL('Enter Draw'!$M$3:$M$252,I108),'Enter Draw'!$M$3:$M$252,0),3),"")</f>
        <v/>
      </c>
      <c r="N108" s="1" t="str">
        <f>IF(O108="","",IF(INDEX('Enter Draw'!$B$3:$I$252,MATCH(SMALL('Enter Draw'!$N$3:$N$252,D108),'Enter Draw'!$N$3:$N$252,0),1)="oco","oco",D108))</f>
        <v/>
      </c>
      <c r="O108" t="str">
        <f>IFERROR(INDEX('Enter Draw'!$A$3:$K$252,MATCH(SMALL('Enter Draw'!$N$3:$N$252,Q108),'Enter Draw'!$N$3:$N$252,0),7),"")</f>
        <v/>
      </c>
      <c r="P108" t="str">
        <f>IFERROR(INDEX('Enter Draw'!$A$3:$I$252,MATCH(SMALL('Enter Draw'!$N$3:$N$252,Q108),'Enter Draw'!$N$3:$N$252,0),8),"")</f>
        <v/>
      </c>
      <c r="Q108">
        <v>90</v>
      </c>
      <c r="S108" s="1" t="str">
        <f t="shared" si="6"/>
        <v/>
      </c>
      <c r="T108" t="str">
        <f>IFERROR(INDEX('Enter Draw'!$A$3:$K$252,MATCH(SMALL('Enter Draw'!$O$3:$O$252,V109),'Enter Draw'!$O$3:$O$252,0),6),"")</f>
        <v/>
      </c>
      <c r="U108" t="str">
        <f>IFERROR(INDEX('Enter Draw'!$A$3:$I$252,MATCH(SMALL('Enter Draw'!$O$3:$O$252,V109),'Enter Draw'!$O$3:$O$252,0),7),"")</f>
        <v/>
      </c>
      <c r="V108">
        <v>90</v>
      </c>
      <c r="X108" s="1" t="str">
        <f t="shared" si="7"/>
        <v/>
      </c>
      <c r="Y108" t="str">
        <f>IFERROR(INDEX('Enter Draw'!$A$3:$K$252,MATCH(SMALL('Enter Draw'!$P$3:$P$252,Q108),'Enter Draw'!$P$3:$P$252,0),7),"")</f>
        <v/>
      </c>
      <c r="Z108" t="str">
        <f>IFERROR(INDEX('Enter Draw'!$A$3:$I$252,MATCH(SMALL('Enter Draw'!$P$3:$P$252,Q108),'Enter Draw'!$P$3:$P$252,0),8),"")</f>
        <v/>
      </c>
      <c r="AC108" s="1" t="str">
        <f t="shared" si="5"/>
        <v/>
      </c>
      <c r="AD108" t="str">
        <f>IFERROR(INDEX('Enter Draw'!$A$3:$K$252,MATCH(SMALL('Enter Draw'!$Q$3:$Q$252,V108),'Enter Draw'!$Q$3:$Q$252,0),8),"")</f>
        <v/>
      </c>
      <c r="AE108" t="str">
        <f>IFERROR(INDEX('Enter Draw'!$A$3:$I$252,MATCH(SMALL('Enter Draw'!$Q$3:$Q$252,V108),'Enter Draw'!$Q$3:$Q$252,0),9),"")</f>
        <v/>
      </c>
    </row>
    <row r="109" spans="1:31">
      <c r="A109" s="1" t="str">
        <f>IF(B109="","",IF(INDEX('Enter Draw'!$C$3:$I$252,MATCH(SMALL('Enter Draw'!$K$3:$K$252,D109),'Enter Draw'!$K$3:$K$252,0),1)="yco","yco",D109))</f>
        <v/>
      </c>
      <c r="B109" t="str">
        <f>IFERROR(INDEX('Enter Draw'!$C$3:$K$252,MATCH(SMALL('Enter Draw'!$K$3:$K$252,D109),'Enter Draw'!$K$3:$K$252,0),6),"")</f>
        <v/>
      </c>
      <c r="C109" t="str">
        <f>IFERROR(INDEX('Enter Draw'!$C$3:$I$252,MATCH(SMALL('Enter Draw'!$K$3:$K$252,D109),'Enter Draw'!$K$3:$K$252,0),7),"")</f>
        <v/>
      </c>
      <c r="F109" s="1" t="str">
        <f>IF(G109="","",IF(INDEX('Enter Draw'!$E$3:$I$252,MATCH(SMALL('Enter Draw'!$L$3:$L$252,D109),'Enter Draw'!$L$3:$L$252,0),1)="co","co",IF(INDEX('Enter Draw'!$E$3:$I$252,MATCH(SMALL('Enter Draw'!$L$3:$L$252,D109),'Enter Draw'!$L$3:$L$252,0),1)="yco","yco",D109)))</f>
        <v/>
      </c>
      <c r="G109" t="str">
        <f>IFERROR(INDEX('Enter Draw'!$E$3:$I$252,MATCH(SMALL('Enter Draw'!$L$3:$L$252,D109),'Enter Draw'!$L$3:$L$252,0),4),"")</f>
        <v/>
      </c>
      <c r="H109" t="str">
        <f>IFERROR(INDEX('Enter Draw'!$E$3:$I$252,MATCH(SMALL('Enter Draw'!$L$3:$L$252,D109),'Enter Draw'!$L$3:$L$252,0),5),"")</f>
        <v/>
      </c>
      <c r="I109">
        <v>99</v>
      </c>
      <c r="J109" s="1" t="str">
        <f t="shared" si="4"/>
        <v/>
      </c>
      <c r="K109" t="str">
        <f>IFERROR(INDEX('Enter Draw'!$G$3:$I$252,MATCH(SMALL('Enter Draw'!$M$3:$M$252,I109),'Enter Draw'!$M$3:$M$252,0),2),"")</f>
        <v/>
      </c>
      <c r="L109" t="str">
        <f>IFERROR(INDEX('Enter Draw'!$G$3:$I$252,MATCH(SMALL('Enter Draw'!$M$3:$M$252,I109),'Enter Draw'!$M$3:$M$252,0),3),"")</f>
        <v/>
      </c>
      <c r="N109" s="1" t="str">
        <f>IF(O109="","",IF(INDEX('Enter Draw'!$B$3:$I$252,MATCH(SMALL('Enter Draw'!$N$3:$N$252,D109),'Enter Draw'!$N$3:$N$252,0),1)="oco","oco",D109))</f>
        <v/>
      </c>
      <c r="O109" t="str">
        <f>IFERROR(INDEX('Enter Draw'!$A$3:$K$252,MATCH(SMALL('Enter Draw'!$N$3:$N$252,Q109),'Enter Draw'!$N$3:$N$252,0),7),"")</f>
        <v/>
      </c>
      <c r="P109" t="str">
        <f>IFERROR(INDEX('Enter Draw'!$A$3:$I$252,MATCH(SMALL('Enter Draw'!$N$3:$N$252,Q109),'Enter Draw'!$N$3:$N$252,0),8),"")</f>
        <v/>
      </c>
      <c r="S109" s="1" t="str">
        <f t="shared" si="6"/>
        <v/>
      </c>
      <c r="T109" t="str">
        <f>IFERROR(INDEX('Enter Draw'!$A$3:$K$252,MATCH(SMALL('Enter Draw'!$O$3:$O$252,V110),'Enter Draw'!$O$3:$O$252,0),6),"")</f>
        <v/>
      </c>
      <c r="U109" t="str">
        <f>IFERROR(INDEX('Enter Draw'!$A$3:$I$252,MATCH(SMALL('Enter Draw'!$O$3:$O$252,V110),'Enter Draw'!$O$3:$O$252,0),7),"")</f>
        <v/>
      </c>
      <c r="X109" s="1" t="str">
        <f t="shared" si="7"/>
        <v/>
      </c>
      <c r="Y109" t="str">
        <f>IFERROR(INDEX('Enter Draw'!$A$3:$K$252,MATCH(SMALL('Enter Draw'!$P$3:$P$252,Q109),'Enter Draw'!$P$3:$P$252,0),7),"")</f>
        <v/>
      </c>
      <c r="Z109" t="str">
        <f>IFERROR(INDEX('Enter Draw'!$A$3:$I$252,MATCH(SMALL('Enter Draw'!$P$3:$P$252,Q109),'Enter Draw'!$P$3:$P$252,0),8),"")</f>
        <v/>
      </c>
      <c r="AC109" s="1" t="str">
        <f t="shared" si="5"/>
        <v/>
      </c>
      <c r="AD109" t="str">
        <f>IFERROR(INDEX('Enter Draw'!$A$3:$K$252,MATCH(SMALL('Enter Draw'!$Q$3:$Q$252,V109),'Enter Draw'!$Q$3:$Q$252,0),8),"")</f>
        <v/>
      </c>
      <c r="AE109" t="str">
        <f>IFERROR(INDEX('Enter Draw'!$A$3:$I$252,MATCH(SMALL('Enter Draw'!$Q$3:$Q$252,V109),'Enter Draw'!$Q$3:$Q$252,0),9),"")</f>
        <v/>
      </c>
    </row>
    <row r="110" spans="1:31">
      <c r="A110" s="1" t="str">
        <f>IF(B110="","",IF(INDEX('Enter Draw'!$C$3:$I$252,MATCH(SMALL('Enter Draw'!$K$3:$K$252,D110),'Enter Draw'!$K$3:$K$252,0),1)="yco","yco",D110))</f>
        <v/>
      </c>
      <c r="B110" t="str">
        <f>IFERROR(INDEX('Enter Draw'!$C$3:$K$252,MATCH(SMALL('Enter Draw'!$K$3:$K$252,D110),'Enter Draw'!$K$3:$K$252,0),6),"")</f>
        <v/>
      </c>
      <c r="C110" t="str">
        <f>IFERROR(INDEX('Enter Draw'!$C$3:$I$252,MATCH(SMALL('Enter Draw'!$K$3:$K$252,D110),'Enter Draw'!$K$3:$K$252,0),7),"")</f>
        <v/>
      </c>
      <c r="D110">
        <v>91</v>
      </c>
      <c r="F110" s="1" t="str">
        <f>IF(G110="","",IF(INDEX('Enter Draw'!$E$3:$I$252,MATCH(SMALL('Enter Draw'!$L$3:$L$252,D110),'Enter Draw'!$L$3:$L$252,0),1)="co","co",IF(INDEX('Enter Draw'!$E$3:$I$252,MATCH(SMALL('Enter Draw'!$L$3:$L$252,D110),'Enter Draw'!$L$3:$L$252,0),1)="yco","yco",D110)))</f>
        <v/>
      </c>
      <c r="G110" t="str">
        <f>IFERROR(INDEX('Enter Draw'!$E$3:$I$252,MATCH(SMALL('Enter Draw'!$L$3:$L$252,D110),'Enter Draw'!$L$3:$L$252,0),4),"")</f>
        <v/>
      </c>
      <c r="H110" t="str">
        <f>IFERROR(INDEX('Enter Draw'!$E$3:$I$252,MATCH(SMALL('Enter Draw'!$L$3:$L$252,D110),'Enter Draw'!$L$3:$L$252,0),5),"")</f>
        <v/>
      </c>
      <c r="I110">
        <v>100</v>
      </c>
      <c r="J110" s="1" t="str">
        <f t="shared" si="4"/>
        <v/>
      </c>
      <c r="K110" t="str">
        <f>IFERROR(INDEX('Enter Draw'!$G$3:$I$252,MATCH(SMALL('Enter Draw'!$M$3:$M$252,I110),'Enter Draw'!$M$3:$M$252,0),2),"")</f>
        <v/>
      </c>
      <c r="L110" t="str">
        <f>IFERROR(INDEX('Enter Draw'!$G$3:$I$252,MATCH(SMALL('Enter Draw'!$M$3:$M$252,I110),'Enter Draw'!$M$3:$M$252,0),3),"")</f>
        <v/>
      </c>
      <c r="N110" s="1" t="str">
        <f>IF(O110="","",IF(INDEX('Enter Draw'!$B$3:$I$252,MATCH(SMALL('Enter Draw'!$N$3:$N$252,D110),'Enter Draw'!$N$3:$N$252,0),1)="oco","oco",D110))</f>
        <v/>
      </c>
      <c r="O110" t="str">
        <f>IFERROR(INDEX('Enter Draw'!$A$3:$K$252,MATCH(SMALL('Enter Draw'!$N$3:$N$252,Q110),'Enter Draw'!$N$3:$N$252,0),7),"")</f>
        <v/>
      </c>
      <c r="P110" t="str">
        <f>IFERROR(INDEX('Enter Draw'!$A$3:$I$252,MATCH(SMALL('Enter Draw'!$N$3:$N$252,Q110),'Enter Draw'!$N$3:$N$252,0),8),"")</f>
        <v/>
      </c>
      <c r="Q110">
        <v>91</v>
      </c>
      <c r="S110" s="1" t="str">
        <f t="shared" si="6"/>
        <v/>
      </c>
      <c r="T110" t="str">
        <f>IFERROR(INDEX('Enter Draw'!$A$3:$K$252,MATCH(SMALL('Enter Draw'!$O$3:$O$252,V111),'Enter Draw'!$O$3:$O$252,0),6),"")</f>
        <v/>
      </c>
      <c r="U110" t="str">
        <f>IFERROR(INDEX('Enter Draw'!$A$3:$I$252,MATCH(SMALL('Enter Draw'!$O$3:$O$252,V111),'Enter Draw'!$O$3:$O$252,0),7),"")</f>
        <v/>
      </c>
      <c r="V110">
        <v>91</v>
      </c>
      <c r="X110" s="1" t="str">
        <f t="shared" si="7"/>
        <v/>
      </c>
      <c r="Y110" t="str">
        <f>IFERROR(INDEX('Enter Draw'!$A$3:$K$252,MATCH(SMALL('Enter Draw'!$P$3:$P$252,Q110),'Enter Draw'!$P$3:$P$252,0),7),"")</f>
        <v/>
      </c>
      <c r="Z110" t="str">
        <f>IFERROR(INDEX('Enter Draw'!$A$3:$I$252,MATCH(SMALL('Enter Draw'!$P$3:$P$252,Q110),'Enter Draw'!$P$3:$P$252,0),8),"")</f>
        <v/>
      </c>
      <c r="AC110" s="1" t="str">
        <f t="shared" si="5"/>
        <v/>
      </c>
      <c r="AD110" t="str">
        <f>IFERROR(INDEX('Enter Draw'!$A$3:$K$252,MATCH(SMALL('Enter Draw'!$Q$3:$Q$252,V110),'Enter Draw'!$Q$3:$Q$252,0),8),"")</f>
        <v/>
      </c>
      <c r="AE110" t="str">
        <f>IFERROR(INDEX('Enter Draw'!$A$3:$I$252,MATCH(SMALL('Enter Draw'!$Q$3:$Q$252,V110),'Enter Draw'!$Q$3:$Q$252,0),9),"")</f>
        <v/>
      </c>
    </row>
    <row r="111" spans="1:31">
      <c r="A111" s="1" t="str">
        <f>IF(B111="","",IF(INDEX('Enter Draw'!$C$3:$I$252,MATCH(SMALL('Enter Draw'!$K$3:$K$252,D111),'Enter Draw'!$K$3:$K$252,0),1)="yco","yco",D111))</f>
        <v/>
      </c>
      <c r="B111" t="str">
        <f>IFERROR(INDEX('Enter Draw'!$C$3:$K$252,MATCH(SMALL('Enter Draw'!$K$3:$K$252,D111),'Enter Draw'!$K$3:$K$252,0),6),"")</f>
        <v/>
      </c>
      <c r="C111" t="str">
        <f>IFERROR(INDEX('Enter Draw'!$C$3:$I$252,MATCH(SMALL('Enter Draw'!$K$3:$K$252,D111),'Enter Draw'!$K$3:$K$252,0),7),"")</f>
        <v/>
      </c>
      <c r="D111">
        <v>92</v>
      </c>
      <c r="F111" s="1" t="str">
        <f>IF(G111="","",IF(INDEX('Enter Draw'!$E$3:$I$252,MATCH(SMALL('Enter Draw'!$L$3:$L$252,D111),'Enter Draw'!$L$3:$L$252,0),1)="co","co",IF(INDEX('Enter Draw'!$E$3:$I$252,MATCH(SMALL('Enter Draw'!$L$3:$L$252,D111),'Enter Draw'!$L$3:$L$252,0),1)="yco","yco",D111)))</f>
        <v/>
      </c>
      <c r="G111" t="str">
        <f>IFERROR(INDEX('Enter Draw'!$E$3:$I$252,MATCH(SMALL('Enter Draw'!$L$3:$L$252,D111),'Enter Draw'!$L$3:$L$252,0),4),"")</f>
        <v/>
      </c>
      <c r="H111" t="str">
        <f>IFERROR(INDEX('Enter Draw'!$E$3:$I$252,MATCH(SMALL('Enter Draw'!$L$3:$L$252,D111),'Enter Draw'!$L$3:$L$252,0),5),"")</f>
        <v/>
      </c>
      <c r="J111" s="1" t="str">
        <f t="shared" si="4"/>
        <v/>
      </c>
      <c r="K111" t="str">
        <f>IFERROR(INDEX('Enter Draw'!$G$3:$I$252,MATCH(SMALL('Enter Draw'!$M$3:$M$252,I111),'Enter Draw'!$M$3:$M$252,0),2),"")</f>
        <v/>
      </c>
      <c r="L111" t="str">
        <f>IFERROR(INDEX('Enter Draw'!$G$3:$I$252,MATCH(SMALL('Enter Draw'!$M$3:$M$252,I111),'Enter Draw'!$M$3:$M$252,0),3),"")</f>
        <v/>
      </c>
      <c r="N111" s="1" t="str">
        <f>IF(O111="","",IF(INDEX('Enter Draw'!$B$3:$I$252,MATCH(SMALL('Enter Draw'!$N$3:$N$252,D111),'Enter Draw'!$N$3:$N$252,0),1)="oco","oco",D111))</f>
        <v/>
      </c>
      <c r="O111" t="str">
        <f>IFERROR(INDEX('Enter Draw'!$A$3:$K$252,MATCH(SMALL('Enter Draw'!$N$3:$N$252,Q111),'Enter Draw'!$N$3:$N$252,0),7),"")</f>
        <v/>
      </c>
      <c r="P111" t="str">
        <f>IFERROR(INDEX('Enter Draw'!$A$3:$I$252,MATCH(SMALL('Enter Draw'!$N$3:$N$252,Q111),'Enter Draw'!$N$3:$N$252,0),8),"")</f>
        <v/>
      </c>
      <c r="Q111">
        <v>92</v>
      </c>
      <c r="S111" s="1" t="str">
        <f t="shared" si="6"/>
        <v/>
      </c>
      <c r="T111" t="str">
        <f>IFERROR(INDEX('Enter Draw'!$A$3:$K$252,MATCH(SMALL('Enter Draw'!$O$3:$O$252,V112),'Enter Draw'!$O$3:$O$252,0),6),"")</f>
        <v/>
      </c>
      <c r="U111" t="str">
        <f>IFERROR(INDEX('Enter Draw'!$A$3:$I$252,MATCH(SMALL('Enter Draw'!$O$3:$O$252,V112),'Enter Draw'!$O$3:$O$252,0),7),"")</f>
        <v/>
      </c>
      <c r="V111">
        <v>92</v>
      </c>
      <c r="X111" s="1" t="str">
        <f t="shared" si="7"/>
        <v/>
      </c>
      <c r="Y111" t="str">
        <f>IFERROR(INDEX('Enter Draw'!$A$3:$K$252,MATCH(SMALL('Enter Draw'!$P$3:$P$252,Q111),'Enter Draw'!$P$3:$P$252,0),7),"")</f>
        <v/>
      </c>
      <c r="Z111" t="str">
        <f>IFERROR(INDEX('Enter Draw'!$A$3:$I$252,MATCH(SMALL('Enter Draw'!$P$3:$P$252,Q111),'Enter Draw'!$P$3:$P$252,0),8),"")</f>
        <v/>
      </c>
      <c r="AC111" s="1" t="str">
        <f t="shared" si="5"/>
        <v/>
      </c>
      <c r="AD111" t="str">
        <f>IFERROR(INDEX('Enter Draw'!$A$3:$K$252,MATCH(SMALL('Enter Draw'!$Q$3:$Q$252,V111),'Enter Draw'!$Q$3:$Q$252,0),8),"")</f>
        <v/>
      </c>
      <c r="AE111" t="str">
        <f>IFERROR(INDEX('Enter Draw'!$A$3:$I$252,MATCH(SMALL('Enter Draw'!$Q$3:$Q$252,V111),'Enter Draw'!$Q$3:$Q$252,0),9),"")</f>
        <v/>
      </c>
    </row>
    <row r="112" spans="1:31">
      <c r="A112" s="1" t="str">
        <f>IF(B112="","",IF(INDEX('Enter Draw'!$C$3:$I$252,MATCH(SMALL('Enter Draw'!$K$3:$K$252,D112),'Enter Draw'!$K$3:$K$252,0),1)="yco","yco",D112))</f>
        <v/>
      </c>
      <c r="B112" t="str">
        <f>IFERROR(INDEX('Enter Draw'!$C$3:$K$252,MATCH(SMALL('Enter Draw'!$K$3:$K$252,D112),'Enter Draw'!$K$3:$K$252,0),6),"")</f>
        <v/>
      </c>
      <c r="C112" t="str">
        <f>IFERROR(INDEX('Enter Draw'!$C$3:$I$252,MATCH(SMALL('Enter Draw'!$K$3:$K$252,D112),'Enter Draw'!$K$3:$K$252,0),7),"")</f>
        <v/>
      </c>
      <c r="D112">
        <v>93</v>
      </c>
      <c r="F112" s="1" t="str">
        <f>IF(G112="","",IF(INDEX('Enter Draw'!$E$3:$I$252,MATCH(SMALL('Enter Draw'!$L$3:$L$252,D112),'Enter Draw'!$L$3:$L$252,0),1)="co","co",IF(INDEX('Enter Draw'!$E$3:$I$252,MATCH(SMALL('Enter Draw'!$L$3:$L$252,D112),'Enter Draw'!$L$3:$L$252,0),1)="yco","yco",D112)))</f>
        <v/>
      </c>
      <c r="G112" t="str">
        <f>IFERROR(INDEX('Enter Draw'!$E$3:$I$252,MATCH(SMALL('Enter Draw'!$L$3:$L$252,D112),'Enter Draw'!$L$3:$L$252,0),4),"")</f>
        <v/>
      </c>
      <c r="H112" t="str">
        <f>IFERROR(INDEX('Enter Draw'!$E$3:$I$252,MATCH(SMALL('Enter Draw'!$L$3:$L$252,D112),'Enter Draw'!$L$3:$L$252,0),5),"")</f>
        <v/>
      </c>
      <c r="I112">
        <v>101</v>
      </c>
      <c r="J112" s="1" t="str">
        <f t="shared" si="4"/>
        <v/>
      </c>
      <c r="K112" t="str">
        <f>IFERROR(INDEX('Enter Draw'!$G$3:$I$252,MATCH(SMALL('Enter Draw'!$M$3:$M$252,I112),'Enter Draw'!$M$3:$M$252,0),2),"")</f>
        <v/>
      </c>
      <c r="L112" t="str">
        <f>IFERROR(INDEX('Enter Draw'!$G$3:$I$252,MATCH(SMALL('Enter Draw'!$M$3:$M$252,I112),'Enter Draw'!$M$3:$M$252,0),3),"")</f>
        <v/>
      </c>
      <c r="N112" s="1" t="str">
        <f>IF(O112="","",IF(INDEX('Enter Draw'!$B$3:$I$252,MATCH(SMALL('Enter Draw'!$N$3:$N$252,D112),'Enter Draw'!$N$3:$N$252,0),1)="oco","oco",D112))</f>
        <v/>
      </c>
      <c r="O112" t="str">
        <f>IFERROR(INDEX('Enter Draw'!$A$3:$K$252,MATCH(SMALL('Enter Draw'!$N$3:$N$252,Q112),'Enter Draw'!$N$3:$N$252,0),7),"")</f>
        <v/>
      </c>
      <c r="P112" t="str">
        <f>IFERROR(INDEX('Enter Draw'!$A$3:$I$252,MATCH(SMALL('Enter Draw'!$N$3:$N$252,Q112),'Enter Draw'!$N$3:$N$252,0),8),"")</f>
        <v/>
      </c>
      <c r="Q112">
        <v>93</v>
      </c>
      <c r="S112" s="1" t="str">
        <f t="shared" si="6"/>
        <v/>
      </c>
      <c r="T112" t="str">
        <f>IFERROR(INDEX('Enter Draw'!$A$3:$K$252,MATCH(SMALL('Enter Draw'!$O$3:$O$252,V113),'Enter Draw'!$O$3:$O$252,0),6),"")</f>
        <v/>
      </c>
      <c r="U112" t="str">
        <f>IFERROR(INDEX('Enter Draw'!$A$3:$I$252,MATCH(SMALL('Enter Draw'!$O$3:$O$252,V113),'Enter Draw'!$O$3:$O$252,0),7),"")</f>
        <v/>
      </c>
      <c r="V112">
        <v>93</v>
      </c>
      <c r="X112" s="1" t="str">
        <f t="shared" si="7"/>
        <v/>
      </c>
      <c r="Y112" t="str">
        <f>IFERROR(INDEX('Enter Draw'!$A$3:$K$252,MATCH(SMALL('Enter Draw'!$P$3:$P$252,Q112),'Enter Draw'!$P$3:$P$252,0),7),"")</f>
        <v/>
      </c>
      <c r="Z112" t="str">
        <f>IFERROR(INDEX('Enter Draw'!$A$3:$I$252,MATCH(SMALL('Enter Draw'!$P$3:$P$252,Q112),'Enter Draw'!$P$3:$P$252,0),8),"")</f>
        <v/>
      </c>
      <c r="AC112" s="1" t="str">
        <f t="shared" si="5"/>
        <v/>
      </c>
      <c r="AD112" t="str">
        <f>IFERROR(INDEX('Enter Draw'!$A$3:$K$252,MATCH(SMALL('Enter Draw'!$Q$3:$Q$252,V112),'Enter Draw'!$Q$3:$Q$252,0),8),"")</f>
        <v/>
      </c>
      <c r="AE112" t="str">
        <f>IFERROR(INDEX('Enter Draw'!$A$3:$I$252,MATCH(SMALL('Enter Draw'!$Q$3:$Q$252,V112),'Enter Draw'!$Q$3:$Q$252,0),9),"")</f>
        <v/>
      </c>
    </row>
    <row r="113" spans="1:31">
      <c r="A113" s="1" t="str">
        <f>IF(B113="","",IF(INDEX('Enter Draw'!$C$3:$I$252,MATCH(SMALL('Enter Draw'!$K$3:$K$252,D113),'Enter Draw'!$K$3:$K$252,0),1)="yco","yco",D113))</f>
        <v/>
      </c>
      <c r="B113" t="str">
        <f>IFERROR(INDEX('Enter Draw'!$C$3:$K$252,MATCH(SMALL('Enter Draw'!$K$3:$K$252,D113),'Enter Draw'!$K$3:$K$252,0),6),"")</f>
        <v/>
      </c>
      <c r="C113" t="str">
        <f>IFERROR(INDEX('Enter Draw'!$C$3:$I$252,MATCH(SMALL('Enter Draw'!$K$3:$K$252,D113),'Enter Draw'!$K$3:$K$252,0),7),"")</f>
        <v/>
      </c>
      <c r="D113">
        <v>94</v>
      </c>
      <c r="F113" s="1" t="str">
        <f>IF(G113="","",IF(INDEX('Enter Draw'!$E$3:$I$252,MATCH(SMALL('Enter Draw'!$L$3:$L$252,D113),'Enter Draw'!$L$3:$L$252,0),1)="co","co",IF(INDEX('Enter Draw'!$E$3:$I$252,MATCH(SMALL('Enter Draw'!$L$3:$L$252,D113),'Enter Draw'!$L$3:$L$252,0),1)="yco","yco",D113)))</f>
        <v/>
      </c>
      <c r="G113" t="str">
        <f>IFERROR(INDEX('Enter Draw'!$E$3:$I$252,MATCH(SMALL('Enter Draw'!$L$3:$L$252,D113),'Enter Draw'!$L$3:$L$252,0),4),"")</f>
        <v/>
      </c>
      <c r="H113" t="str">
        <f>IFERROR(INDEX('Enter Draw'!$E$3:$I$252,MATCH(SMALL('Enter Draw'!$L$3:$L$252,D113),'Enter Draw'!$L$3:$L$252,0),5),"")</f>
        <v/>
      </c>
      <c r="I113">
        <v>102</v>
      </c>
      <c r="J113" s="1" t="str">
        <f t="shared" si="4"/>
        <v/>
      </c>
      <c r="K113" t="str">
        <f>IFERROR(INDEX('Enter Draw'!$G$3:$I$252,MATCH(SMALL('Enter Draw'!$M$3:$M$252,I113),'Enter Draw'!$M$3:$M$252,0),2),"")</f>
        <v/>
      </c>
      <c r="L113" t="str">
        <f>IFERROR(INDEX('Enter Draw'!$G$3:$I$252,MATCH(SMALL('Enter Draw'!$M$3:$M$252,I113),'Enter Draw'!$M$3:$M$252,0),3),"")</f>
        <v/>
      </c>
      <c r="N113" s="1" t="str">
        <f>IF(O113="","",IF(INDEX('Enter Draw'!$B$3:$I$252,MATCH(SMALL('Enter Draw'!$N$3:$N$252,D113),'Enter Draw'!$N$3:$N$252,0),1)="oco","oco",D113))</f>
        <v/>
      </c>
      <c r="O113" t="str">
        <f>IFERROR(INDEX('Enter Draw'!$A$3:$K$252,MATCH(SMALL('Enter Draw'!$N$3:$N$252,Q113),'Enter Draw'!$N$3:$N$252,0),7),"")</f>
        <v/>
      </c>
      <c r="P113" t="str">
        <f>IFERROR(INDEX('Enter Draw'!$A$3:$I$252,MATCH(SMALL('Enter Draw'!$N$3:$N$252,Q113),'Enter Draw'!$N$3:$N$252,0),8),"")</f>
        <v/>
      </c>
      <c r="Q113">
        <v>94</v>
      </c>
      <c r="S113" s="1" t="str">
        <f t="shared" si="6"/>
        <v/>
      </c>
      <c r="T113" t="str">
        <f>IFERROR(INDEX('Enter Draw'!$A$3:$K$252,MATCH(SMALL('Enter Draw'!$O$3:$O$252,V114),'Enter Draw'!$O$3:$O$252,0),6),"")</f>
        <v/>
      </c>
      <c r="U113" t="str">
        <f>IFERROR(INDEX('Enter Draw'!$A$3:$I$252,MATCH(SMALL('Enter Draw'!$O$3:$O$252,V114),'Enter Draw'!$O$3:$O$252,0),7),"")</f>
        <v/>
      </c>
      <c r="V113">
        <v>94</v>
      </c>
      <c r="X113" s="1" t="str">
        <f t="shared" si="7"/>
        <v/>
      </c>
      <c r="Y113" t="str">
        <f>IFERROR(INDEX('Enter Draw'!$A$3:$K$252,MATCH(SMALL('Enter Draw'!$P$3:$P$252,Q113),'Enter Draw'!$P$3:$P$252,0),7),"")</f>
        <v/>
      </c>
      <c r="Z113" t="str">
        <f>IFERROR(INDEX('Enter Draw'!$A$3:$I$252,MATCH(SMALL('Enter Draw'!$P$3:$P$252,Q113),'Enter Draw'!$P$3:$P$252,0),8),"")</f>
        <v/>
      </c>
      <c r="AC113" s="1" t="str">
        <f t="shared" si="5"/>
        <v/>
      </c>
      <c r="AD113" t="str">
        <f>IFERROR(INDEX('Enter Draw'!$A$3:$K$252,MATCH(SMALL('Enter Draw'!$Q$3:$Q$252,V113),'Enter Draw'!$Q$3:$Q$252,0),8),"")</f>
        <v/>
      </c>
      <c r="AE113" t="str">
        <f>IFERROR(INDEX('Enter Draw'!$A$3:$I$252,MATCH(SMALL('Enter Draw'!$Q$3:$Q$252,V113),'Enter Draw'!$Q$3:$Q$252,0),9),"")</f>
        <v/>
      </c>
    </row>
    <row r="114" spans="1:31">
      <c r="A114" s="1" t="str">
        <f>IF(B114="","",IF(INDEX('Enter Draw'!$C$3:$I$252,MATCH(SMALL('Enter Draw'!$K$3:$K$252,D114),'Enter Draw'!$K$3:$K$252,0),1)="yco","yco",D114))</f>
        <v/>
      </c>
      <c r="B114" t="str">
        <f>IFERROR(INDEX('Enter Draw'!$C$3:$K$252,MATCH(SMALL('Enter Draw'!$K$3:$K$252,D114),'Enter Draw'!$K$3:$K$252,0),6),"")</f>
        <v/>
      </c>
      <c r="C114" t="str">
        <f>IFERROR(INDEX('Enter Draw'!$C$3:$I$252,MATCH(SMALL('Enter Draw'!$K$3:$K$252,D114),'Enter Draw'!$K$3:$K$252,0),7),"")</f>
        <v/>
      </c>
      <c r="D114">
        <v>95</v>
      </c>
      <c r="F114" s="1" t="str">
        <f>IF(G114="","",IF(INDEX('Enter Draw'!$E$3:$I$252,MATCH(SMALL('Enter Draw'!$L$3:$L$252,D114),'Enter Draw'!$L$3:$L$252,0),1)="co","co",IF(INDEX('Enter Draw'!$E$3:$I$252,MATCH(SMALL('Enter Draw'!$L$3:$L$252,D114),'Enter Draw'!$L$3:$L$252,0),1)="yco","yco",D114)))</f>
        <v/>
      </c>
      <c r="G114" t="str">
        <f>IFERROR(INDEX('Enter Draw'!$E$3:$I$252,MATCH(SMALL('Enter Draw'!$L$3:$L$252,D114),'Enter Draw'!$L$3:$L$252,0),4),"")</f>
        <v/>
      </c>
      <c r="H114" t="str">
        <f>IFERROR(INDEX('Enter Draw'!$E$3:$I$252,MATCH(SMALL('Enter Draw'!$L$3:$L$252,D114),'Enter Draw'!$L$3:$L$252,0),5),"")</f>
        <v/>
      </c>
      <c r="I114">
        <v>103</v>
      </c>
      <c r="J114" s="1" t="str">
        <f t="shared" si="4"/>
        <v/>
      </c>
      <c r="K114" t="str">
        <f>IFERROR(INDEX('Enter Draw'!$G$3:$I$252,MATCH(SMALL('Enter Draw'!$M$3:$M$252,I114),'Enter Draw'!$M$3:$M$252,0),2),"")</f>
        <v/>
      </c>
      <c r="L114" t="str">
        <f>IFERROR(INDEX('Enter Draw'!$G$3:$I$252,MATCH(SMALL('Enter Draw'!$M$3:$M$252,I114),'Enter Draw'!$M$3:$M$252,0),3),"")</f>
        <v/>
      </c>
      <c r="N114" s="1" t="str">
        <f>IF(O114="","",IF(INDEX('Enter Draw'!$B$3:$I$252,MATCH(SMALL('Enter Draw'!$N$3:$N$252,D114),'Enter Draw'!$N$3:$N$252,0),1)="oco","oco",D114))</f>
        <v/>
      </c>
      <c r="O114" t="str">
        <f>IFERROR(INDEX('Enter Draw'!$A$3:$K$252,MATCH(SMALL('Enter Draw'!$N$3:$N$252,Q114),'Enter Draw'!$N$3:$N$252,0),7),"")</f>
        <v/>
      </c>
      <c r="P114" t="str">
        <f>IFERROR(INDEX('Enter Draw'!$A$3:$I$252,MATCH(SMALL('Enter Draw'!$N$3:$N$252,Q114),'Enter Draw'!$N$3:$N$252,0),8),"")</f>
        <v/>
      </c>
      <c r="Q114">
        <v>95</v>
      </c>
      <c r="S114" s="1" t="str">
        <f t="shared" si="6"/>
        <v/>
      </c>
      <c r="T114" t="str">
        <f>IFERROR(INDEX('Enter Draw'!$A$3:$K$252,MATCH(SMALL('Enter Draw'!$O$3:$O$252,V115),'Enter Draw'!$O$3:$O$252,0),6),"")</f>
        <v/>
      </c>
      <c r="U114" t="str">
        <f>IFERROR(INDEX('Enter Draw'!$A$3:$I$252,MATCH(SMALL('Enter Draw'!$O$3:$O$252,V115),'Enter Draw'!$O$3:$O$252,0),7),"")</f>
        <v/>
      </c>
      <c r="V114">
        <v>95</v>
      </c>
      <c r="X114" s="1" t="str">
        <f t="shared" si="7"/>
        <v/>
      </c>
      <c r="Y114" t="str">
        <f>IFERROR(INDEX('Enter Draw'!$A$3:$K$252,MATCH(SMALL('Enter Draw'!$P$3:$P$252,Q114),'Enter Draw'!$P$3:$P$252,0),7),"")</f>
        <v/>
      </c>
      <c r="Z114" t="str">
        <f>IFERROR(INDEX('Enter Draw'!$A$3:$I$252,MATCH(SMALL('Enter Draw'!$P$3:$P$252,Q114),'Enter Draw'!$P$3:$P$252,0),8),"")</f>
        <v/>
      </c>
      <c r="AC114" s="1" t="str">
        <f t="shared" si="5"/>
        <v/>
      </c>
      <c r="AD114" t="str">
        <f>IFERROR(INDEX('Enter Draw'!$A$3:$K$252,MATCH(SMALL('Enter Draw'!$Q$3:$Q$252,V114),'Enter Draw'!$Q$3:$Q$252,0),8),"")</f>
        <v/>
      </c>
      <c r="AE114" t="str">
        <f>IFERROR(INDEX('Enter Draw'!$A$3:$I$252,MATCH(SMALL('Enter Draw'!$Q$3:$Q$252,V114),'Enter Draw'!$Q$3:$Q$252,0),9),"")</f>
        <v/>
      </c>
    </row>
    <row r="115" spans="1:31">
      <c r="A115" s="1" t="str">
        <f>IF(B115="","",IF(INDEX('Enter Draw'!$C$3:$I$252,MATCH(SMALL('Enter Draw'!$K$3:$K$252,D115),'Enter Draw'!$K$3:$K$252,0),1)="yco","yco",D115))</f>
        <v/>
      </c>
      <c r="B115" t="str">
        <f>IFERROR(INDEX('Enter Draw'!$C$3:$K$252,MATCH(SMALL('Enter Draw'!$K$3:$K$252,D115),'Enter Draw'!$K$3:$K$252,0),6),"")</f>
        <v/>
      </c>
      <c r="C115" t="str">
        <f>IFERROR(INDEX('Enter Draw'!$C$3:$I$252,MATCH(SMALL('Enter Draw'!$K$3:$K$252,D115),'Enter Draw'!$K$3:$K$252,0),7),"")</f>
        <v/>
      </c>
      <c r="F115" s="1" t="str">
        <f>IF(G115="","",IF(INDEX('Enter Draw'!$E$3:$I$252,MATCH(SMALL('Enter Draw'!$L$3:$L$252,D115),'Enter Draw'!$L$3:$L$252,0),1)="co","co",IF(INDEX('Enter Draw'!$E$3:$I$252,MATCH(SMALL('Enter Draw'!$L$3:$L$252,D115),'Enter Draw'!$L$3:$L$252,0),1)="yco","yco",D115)))</f>
        <v/>
      </c>
      <c r="G115" t="str">
        <f>IFERROR(INDEX('Enter Draw'!$E$3:$I$252,MATCH(SMALL('Enter Draw'!$L$3:$L$252,D115),'Enter Draw'!$L$3:$L$252,0),4),"")</f>
        <v/>
      </c>
      <c r="H115" t="str">
        <f>IFERROR(INDEX('Enter Draw'!$E$3:$I$252,MATCH(SMALL('Enter Draw'!$L$3:$L$252,D115),'Enter Draw'!$L$3:$L$252,0),5),"")</f>
        <v/>
      </c>
      <c r="I115">
        <v>104</v>
      </c>
      <c r="J115" s="1" t="str">
        <f t="shared" si="4"/>
        <v/>
      </c>
      <c r="K115" t="str">
        <f>IFERROR(INDEX('Enter Draw'!$G$3:$I$252,MATCH(SMALL('Enter Draw'!$M$3:$M$252,I115),'Enter Draw'!$M$3:$M$252,0),2),"")</f>
        <v/>
      </c>
      <c r="L115" t="str">
        <f>IFERROR(INDEX('Enter Draw'!$G$3:$I$252,MATCH(SMALL('Enter Draw'!$M$3:$M$252,I115),'Enter Draw'!$M$3:$M$252,0),3),"")</f>
        <v/>
      </c>
      <c r="N115" s="1" t="str">
        <f>IF(O115="","",IF(INDEX('Enter Draw'!$B$3:$I$252,MATCH(SMALL('Enter Draw'!$N$3:$N$252,D115),'Enter Draw'!$N$3:$N$252,0),1)="oco","oco",D115))</f>
        <v/>
      </c>
      <c r="O115" t="str">
        <f>IFERROR(INDEX('Enter Draw'!$A$3:$K$252,MATCH(SMALL('Enter Draw'!$N$3:$N$252,Q115),'Enter Draw'!$N$3:$N$252,0),7),"")</f>
        <v/>
      </c>
      <c r="P115" t="str">
        <f>IFERROR(INDEX('Enter Draw'!$A$3:$I$252,MATCH(SMALL('Enter Draw'!$N$3:$N$252,Q115),'Enter Draw'!$N$3:$N$252,0),8),"")</f>
        <v/>
      </c>
      <c r="S115" s="1" t="str">
        <f t="shared" si="6"/>
        <v/>
      </c>
      <c r="T115" t="str">
        <f>IFERROR(INDEX('Enter Draw'!$A$3:$K$252,MATCH(SMALL('Enter Draw'!$O$3:$O$252,V116),'Enter Draw'!$O$3:$O$252,0),6),"")</f>
        <v/>
      </c>
      <c r="U115" t="str">
        <f>IFERROR(INDEX('Enter Draw'!$A$3:$I$252,MATCH(SMALL('Enter Draw'!$O$3:$O$252,V116),'Enter Draw'!$O$3:$O$252,0),7),"")</f>
        <v/>
      </c>
      <c r="X115" s="1" t="str">
        <f t="shared" si="7"/>
        <v/>
      </c>
      <c r="Y115" t="str">
        <f>IFERROR(INDEX('Enter Draw'!$A$3:$K$252,MATCH(SMALL('Enter Draw'!$P$3:$P$252,Q115),'Enter Draw'!$P$3:$P$252,0),7),"")</f>
        <v/>
      </c>
      <c r="Z115" t="str">
        <f>IFERROR(INDEX('Enter Draw'!$A$3:$I$252,MATCH(SMALL('Enter Draw'!$P$3:$P$252,Q115),'Enter Draw'!$P$3:$P$252,0),8),"")</f>
        <v/>
      </c>
      <c r="AC115" s="1" t="str">
        <f t="shared" si="5"/>
        <v/>
      </c>
      <c r="AD115" t="str">
        <f>IFERROR(INDEX('Enter Draw'!$A$3:$K$252,MATCH(SMALL('Enter Draw'!$Q$3:$Q$252,V115),'Enter Draw'!$Q$3:$Q$252,0),8),"")</f>
        <v/>
      </c>
      <c r="AE115" t="str">
        <f>IFERROR(INDEX('Enter Draw'!$A$3:$I$252,MATCH(SMALL('Enter Draw'!$Q$3:$Q$252,V115),'Enter Draw'!$Q$3:$Q$252,0),9),"")</f>
        <v/>
      </c>
    </row>
    <row r="116" spans="1:31">
      <c r="A116" s="1" t="str">
        <f>IF(B116="","",IF(INDEX('Enter Draw'!$C$3:$I$252,MATCH(SMALL('Enter Draw'!$K$3:$K$252,D116),'Enter Draw'!$K$3:$K$252,0),1)="yco","yco",D116))</f>
        <v/>
      </c>
      <c r="B116" t="str">
        <f>IFERROR(INDEX('Enter Draw'!$C$3:$K$252,MATCH(SMALL('Enter Draw'!$K$3:$K$252,D116),'Enter Draw'!$K$3:$K$252,0),6),"")</f>
        <v/>
      </c>
      <c r="C116" t="str">
        <f>IFERROR(INDEX('Enter Draw'!$C$3:$I$252,MATCH(SMALL('Enter Draw'!$K$3:$K$252,D116),'Enter Draw'!$K$3:$K$252,0),7),"")</f>
        <v/>
      </c>
      <c r="D116">
        <v>96</v>
      </c>
      <c r="F116" s="1" t="str">
        <f>IF(G116="","",IF(INDEX('Enter Draw'!$E$3:$I$252,MATCH(SMALL('Enter Draw'!$L$3:$L$252,D116),'Enter Draw'!$L$3:$L$252,0),1)="co","co",IF(INDEX('Enter Draw'!$E$3:$I$252,MATCH(SMALL('Enter Draw'!$L$3:$L$252,D116),'Enter Draw'!$L$3:$L$252,0),1)="yco","yco",D116)))</f>
        <v/>
      </c>
      <c r="G116" t="str">
        <f>IFERROR(INDEX('Enter Draw'!$E$3:$I$252,MATCH(SMALL('Enter Draw'!$L$3:$L$252,D116),'Enter Draw'!$L$3:$L$252,0),4),"")</f>
        <v/>
      </c>
      <c r="H116" t="str">
        <f>IFERROR(INDEX('Enter Draw'!$E$3:$I$252,MATCH(SMALL('Enter Draw'!$L$3:$L$252,D116),'Enter Draw'!$L$3:$L$252,0),5),"")</f>
        <v/>
      </c>
      <c r="I116">
        <v>105</v>
      </c>
      <c r="J116" s="1" t="str">
        <f t="shared" si="4"/>
        <v/>
      </c>
      <c r="K116" t="str">
        <f>IFERROR(INDEX('Enter Draw'!$G$3:$I$252,MATCH(SMALL('Enter Draw'!$M$3:$M$252,I116),'Enter Draw'!$M$3:$M$252,0),2),"")</f>
        <v/>
      </c>
      <c r="L116" t="str">
        <f>IFERROR(INDEX('Enter Draw'!$G$3:$I$252,MATCH(SMALL('Enter Draw'!$M$3:$M$252,I116),'Enter Draw'!$M$3:$M$252,0),3),"")</f>
        <v/>
      </c>
      <c r="N116" s="1" t="str">
        <f>IF(O116="","",IF(INDEX('Enter Draw'!$B$3:$I$252,MATCH(SMALL('Enter Draw'!$N$3:$N$252,D116),'Enter Draw'!$N$3:$N$252,0),1)="oco","oco",D116))</f>
        <v/>
      </c>
      <c r="O116" t="str">
        <f>IFERROR(INDEX('Enter Draw'!$A$3:$K$252,MATCH(SMALL('Enter Draw'!$N$3:$N$252,Q116),'Enter Draw'!$N$3:$N$252,0),7),"")</f>
        <v/>
      </c>
      <c r="P116" t="str">
        <f>IFERROR(INDEX('Enter Draw'!$A$3:$I$252,MATCH(SMALL('Enter Draw'!$N$3:$N$252,Q116),'Enter Draw'!$N$3:$N$252,0),8),"")</f>
        <v/>
      </c>
      <c r="Q116">
        <v>96</v>
      </c>
      <c r="S116" s="1" t="str">
        <f t="shared" si="6"/>
        <v/>
      </c>
      <c r="T116" t="str">
        <f>IFERROR(INDEX('Enter Draw'!$A$3:$K$252,MATCH(SMALL('Enter Draw'!$O$3:$O$252,V117),'Enter Draw'!$O$3:$O$252,0),6),"")</f>
        <v/>
      </c>
      <c r="U116" t="str">
        <f>IFERROR(INDEX('Enter Draw'!$A$3:$I$252,MATCH(SMALL('Enter Draw'!$O$3:$O$252,V117),'Enter Draw'!$O$3:$O$252,0),7),"")</f>
        <v/>
      </c>
      <c r="V116">
        <v>96</v>
      </c>
      <c r="X116" s="1" t="str">
        <f t="shared" si="7"/>
        <v/>
      </c>
      <c r="Y116" t="str">
        <f>IFERROR(INDEX('Enter Draw'!$A$3:$K$252,MATCH(SMALL('Enter Draw'!$P$3:$P$252,Q116),'Enter Draw'!$P$3:$P$252,0),7),"")</f>
        <v/>
      </c>
      <c r="Z116" t="str">
        <f>IFERROR(INDEX('Enter Draw'!$A$3:$I$252,MATCH(SMALL('Enter Draw'!$P$3:$P$252,Q116),'Enter Draw'!$P$3:$P$252,0),8),"")</f>
        <v/>
      </c>
      <c r="AC116" s="1" t="str">
        <f t="shared" si="5"/>
        <v/>
      </c>
      <c r="AD116" t="str">
        <f>IFERROR(INDEX('Enter Draw'!$A$3:$K$252,MATCH(SMALL('Enter Draw'!$Q$3:$Q$252,V116),'Enter Draw'!$Q$3:$Q$252,0),8),"")</f>
        <v/>
      </c>
      <c r="AE116" t="str">
        <f>IFERROR(INDEX('Enter Draw'!$A$3:$I$252,MATCH(SMALL('Enter Draw'!$Q$3:$Q$252,V116),'Enter Draw'!$Q$3:$Q$252,0),9),"")</f>
        <v/>
      </c>
    </row>
    <row r="117" spans="1:31">
      <c r="A117" s="1" t="str">
        <f>IF(B117="","",IF(INDEX('Enter Draw'!$C$3:$I$252,MATCH(SMALL('Enter Draw'!$K$3:$K$252,D117),'Enter Draw'!$K$3:$K$252,0),1)="yco","yco",D117))</f>
        <v/>
      </c>
      <c r="B117" t="str">
        <f>IFERROR(INDEX('Enter Draw'!$C$3:$K$252,MATCH(SMALL('Enter Draw'!$K$3:$K$252,D117),'Enter Draw'!$K$3:$K$252,0),6),"")</f>
        <v/>
      </c>
      <c r="C117" t="str">
        <f>IFERROR(INDEX('Enter Draw'!$C$3:$I$252,MATCH(SMALL('Enter Draw'!$K$3:$K$252,D117),'Enter Draw'!$K$3:$K$252,0),7),"")</f>
        <v/>
      </c>
      <c r="D117">
        <v>97</v>
      </c>
      <c r="F117" s="1" t="str">
        <f>IF(G117="","",IF(INDEX('Enter Draw'!$E$3:$I$252,MATCH(SMALL('Enter Draw'!$L$3:$L$252,D117),'Enter Draw'!$L$3:$L$252,0),1)="co","co",IF(INDEX('Enter Draw'!$E$3:$I$252,MATCH(SMALL('Enter Draw'!$L$3:$L$252,D117),'Enter Draw'!$L$3:$L$252,0),1)="yco","yco",D117)))</f>
        <v/>
      </c>
      <c r="G117" t="str">
        <f>IFERROR(INDEX('Enter Draw'!$E$3:$I$252,MATCH(SMALL('Enter Draw'!$L$3:$L$252,D117),'Enter Draw'!$L$3:$L$252,0),4),"")</f>
        <v/>
      </c>
      <c r="H117" t="str">
        <f>IFERROR(INDEX('Enter Draw'!$E$3:$I$252,MATCH(SMALL('Enter Draw'!$L$3:$L$252,D117),'Enter Draw'!$L$3:$L$252,0),5),"")</f>
        <v/>
      </c>
      <c r="I117">
        <v>106</v>
      </c>
      <c r="J117" s="1" t="str">
        <f t="shared" si="4"/>
        <v/>
      </c>
      <c r="K117" t="str">
        <f>IFERROR(INDEX('Enter Draw'!$G$3:$I$252,MATCH(SMALL('Enter Draw'!$M$3:$M$252,I117),'Enter Draw'!$M$3:$M$252,0),2),"")</f>
        <v/>
      </c>
      <c r="L117" t="str">
        <f>IFERROR(INDEX('Enter Draw'!$G$3:$I$252,MATCH(SMALL('Enter Draw'!$M$3:$M$252,I117),'Enter Draw'!$M$3:$M$252,0),3),"")</f>
        <v/>
      </c>
      <c r="N117" s="1" t="str">
        <f>IF(O117="","",IF(INDEX('Enter Draw'!$B$3:$I$252,MATCH(SMALL('Enter Draw'!$N$3:$N$252,D117),'Enter Draw'!$N$3:$N$252,0),1)="oco","oco",D117))</f>
        <v/>
      </c>
      <c r="O117" t="str">
        <f>IFERROR(INDEX('Enter Draw'!$A$3:$K$252,MATCH(SMALL('Enter Draw'!$N$3:$N$252,Q117),'Enter Draw'!$N$3:$N$252,0),7),"")</f>
        <v/>
      </c>
      <c r="P117" t="str">
        <f>IFERROR(INDEX('Enter Draw'!$A$3:$I$252,MATCH(SMALL('Enter Draw'!$N$3:$N$252,Q117),'Enter Draw'!$N$3:$N$252,0),8),"")</f>
        <v/>
      </c>
      <c r="Q117">
        <v>97</v>
      </c>
      <c r="S117" s="1" t="str">
        <f t="shared" si="6"/>
        <v/>
      </c>
      <c r="T117" t="str">
        <f>IFERROR(INDEX('Enter Draw'!$A$3:$K$252,MATCH(SMALL('Enter Draw'!$O$3:$O$252,V118),'Enter Draw'!$O$3:$O$252,0),6),"")</f>
        <v/>
      </c>
      <c r="U117" t="str">
        <f>IFERROR(INDEX('Enter Draw'!$A$3:$I$252,MATCH(SMALL('Enter Draw'!$O$3:$O$252,V118),'Enter Draw'!$O$3:$O$252,0),7),"")</f>
        <v/>
      </c>
      <c r="V117">
        <v>97</v>
      </c>
      <c r="X117" s="1" t="str">
        <f t="shared" si="7"/>
        <v/>
      </c>
      <c r="Y117" t="str">
        <f>IFERROR(INDEX('Enter Draw'!$A$3:$K$252,MATCH(SMALL('Enter Draw'!$P$3:$P$252,Q117),'Enter Draw'!$P$3:$P$252,0),7),"")</f>
        <v/>
      </c>
      <c r="Z117" t="str">
        <f>IFERROR(INDEX('Enter Draw'!$A$3:$I$252,MATCH(SMALL('Enter Draw'!$P$3:$P$252,Q117),'Enter Draw'!$P$3:$P$252,0),8),"")</f>
        <v/>
      </c>
      <c r="AC117" s="1" t="str">
        <f t="shared" si="5"/>
        <v/>
      </c>
      <c r="AD117" t="str">
        <f>IFERROR(INDEX('Enter Draw'!$A$3:$K$252,MATCH(SMALL('Enter Draw'!$Q$3:$Q$252,V117),'Enter Draw'!$Q$3:$Q$252,0),8),"")</f>
        <v/>
      </c>
      <c r="AE117" t="str">
        <f>IFERROR(INDEX('Enter Draw'!$A$3:$I$252,MATCH(SMALL('Enter Draw'!$Q$3:$Q$252,V117),'Enter Draw'!$Q$3:$Q$252,0),9),"")</f>
        <v/>
      </c>
    </row>
    <row r="118" spans="1:31">
      <c r="A118" s="1" t="str">
        <f>IF(B118="","",IF(INDEX('Enter Draw'!$C$3:$I$252,MATCH(SMALL('Enter Draw'!$K$3:$K$252,D118),'Enter Draw'!$K$3:$K$252,0),1)="yco","yco",D118))</f>
        <v/>
      </c>
      <c r="B118" t="str">
        <f>IFERROR(INDEX('Enter Draw'!$C$3:$K$252,MATCH(SMALL('Enter Draw'!$K$3:$K$252,D118),'Enter Draw'!$K$3:$K$252,0),6),"")</f>
        <v/>
      </c>
      <c r="C118" t="str">
        <f>IFERROR(INDEX('Enter Draw'!$C$3:$I$252,MATCH(SMALL('Enter Draw'!$K$3:$K$252,D118),'Enter Draw'!$K$3:$K$252,0),7),"")</f>
        <v/>
      </c>
      <c r="D118">
        <v>98</v>
      </c>
      <c r="F118" s="1" t="str">
        <f>IF(G118="","",IF(INDEX('Enter Draw'!$E$3:$I$252,MATCH(SMALL('Enter Draw'!$L$3:$L$252,D118),'Enter Draw'!$L$3:$L$252,0),1)="co","co",IF(INDEX('Enter Draw'!$E$3:$I$252,MATCH(SMALL('Enter Draw'!$L$3:$L$252,D118),'Enter Draw'!$L$3:$L$252,0),1)="yco","yco",D118)))</f>
        <v/>
      </c>
      <c r="G118" t="str">
        <f>IFERROR(INDEX('Enter Draw'!$E$3:$I$252,MATCH(SMALL('Enter Draw'!$L$3:$L$252,D118),'Enter Draw'!$L$3:$L$252,0),4),"")</f>
        <v/>
      </c>
      <c r="H118" t="str">
        <f>IFERROR(INDEX('Enter Draw'!$E$3:$I$252,MATCH(SMALL('Enter Draw'!$L$3:$L$252,D118),'Enter Draw'!$L$3:$L$252,0),5),"")</f>
        <v/>
      </c>
      <c r="I118">
        <v>107</v>
      </c>
      <c r="J118" s="1" t="str">
        <f t="shared" si="4"/>
        <v/>
      </c>
      <c r="K118" t="str">
        <f>IFERROR(INDEX('Enter Draw'!$G$3:$I$252,MATCH(SMALL('Enter Draw'!$M$3:$M$252,I118),'Enter Draw'!$M$3:$M$252,0),2),"")</f>
        <v/>
      </c>
      <c r="L118" t="str">
        <f>IFERROR(INDEX('Enter Draw'!$G$3:$I$252,MATCH(SMALL('Enter Draw'!$M$3:$M$252,I118),'Enter Draw'!$M$3:$M$252,0),3),"")</f>
        <v/>
      </c>
      <c r="N118" s="1" t="str">
        <f>IF(O118="","",IF(INDEX('Enter Draw'!$B$3:$I$252,MATCH(SMALL('Enter Draw'!$N$3:$N$252,D118),'Enter Draw'!$N$3:$N$252,0),1)="oco","oco",D118))</f>
        <v/>
      </c>
      <c r="O118" t="str">
        <f>IFERROR(INDEX('Enter Draw'!$A$3:$K$252,MATCH(SMALL('Enter Draw'!$N$3:$N$252,Q118),'Enter Draw'!$N$3:$N$252,0),7),"")</f>
        <v/>
      </c>
      <c r="P118" t="str">
        <f>IFERROR(INDEX('Enter Draw'!$A$3:$I$252,MATCH(SMALL('Enter Draw'!$N$3:$N$252,Q118),'Enter Draw'!$N$3:$N$252,0),8),"")</f>
        <v/>
      </c>
      <c r="Q118">
        <v>98</v>
      </c>
      <c r="S118" s="1" t="str">
        <f t="shared" si="6"/>
        <v/>
      </c>
      <c r="T118" t="str">
        <f>IFERROR(INDEX('Enter Draw'!$A$3:$K$252,MATCH(SMALL('Enter Draw'!$O$3:$O$252,V119),'Enter Draw'!$O$3:$O$252,0),6),"")</f>
        <v/>
      </c>
      <c r="U118" t="str">
        <f>IFERROR(INDEX('Enter Draw'!$A$3:$I$252,MATCH(SMALL('Enter Draw'!$O$3:$O$252,V119),'Enter Draw'!$O$3:$O$252,0),7),"")</f>
        <v/>
      </c>
      <c r="V118">
        <v>98</v>
      </c>
      <c r="X118" s="1" t="str">
        <f t="shared" si="7"/>
        <v/>
      </c>
      <c r="Y118" t="str">
        <f>IFERROR(INDEX('Enter Draw'!$A$3:$K$252,MATCH(SMALL('Enter Draw'!$P$3:$P$252,Q118),'Enter Draw'!$P$3:$P$252,0),7),"")</f>
        <v/>
      </c>
      <c r="Z118" t="str">
        <f>IFERROR(INDEX('Enter Draw'!$A$3:$I$252,MATCH(SMALL('Enter Draw'!$P$3:$P$252,Q118),'Enter Draw'!$P$3:$P$252,0),8),"")</f>
        <v/>
      </c>
      <c r="AC118" s="1" t="str">
        <f t="shared" si="5"/>
        <v/>
      </c>
      <c r="AD118" t="str">
        <f>IFERROR(INDEX('Enter Draw'!$A$3:$K$252,MATCH(SMALL('Enter Draw'!$Q$3:$Q$252,V118),'Enter Draw'!$Q$3:$Q$252,0),8),"")</f>
        <v/>
      </c>
      <c r="AE118" t="str">
        <f>IFERROR(INDEX('Enter Draw'!$A$3:$I$252,MATCH(SMALL('Enter Draw'!$Q$3:$Q$252,V118),'Enter Draw'!$Q$3:$Q$252,0),9),"")</f>
        <v/>
      </c>
    </row>
    <row r="119" spans="1:31">
      <c r="A119" s="1" t="str">
        <f>IF(B119="","",IF(INDEX('Enter Draw'!$C$3:$I$252,MATCH(SMALL('Enter Draw'!$K$3:$K$252,D119),'Enter Draw'!$K$3:$K$252,0),1)="yco","yco",D119))</f>
        <v/>
      </c>
      <c r="B119" t="str">
        <f>IFERROR(INDEX('Enter Draw'!$C$3:$K$252,MATCH(SMALL('Enter Draw'!$K$3:$K$252,D119),'Enter Draw'!$K$3:$K$252,0),6),"")</f>
        <v/>
      </c>
      <c r="C119" t="str">
        <f>IFERROR(INDEX('Enter Draw'!$C$3:$I$252,MATCH(SMALL('Enter Draw'!$K$3:$K$252,D119),'Enter Draw'!$K$3:$K$252,0),7),"")</f>
        <v/>
      </c>
      <c r="D119">
        <v>99</v>
      </c>
      <c r="F119" s="1" t="str">
        <f>IF(G119="","",IF(INDEX('Enter Draw'!$E$3:$I$252,MATCH(SMALL('Enter Draw'!$L$3:$L$252,D119),'Enter Draw'!$L$3:$L$252,0),1)="co","co",IF(INDEX('Enter Draw'!$E$3:$I$252,MATCH(SMALL('Enter Draw'!$L$3:$L$252,D119),'Enter Draw'!$L$3:$L$252,0),1)="yco","yco",D119)))</f>
        <v/>
      </c>
      <c r="G119" t="str">
        <f>IFERROR(INDEX('Enter Draw'!$E$3:$I$252,MATCH(SMALL('Enter Draw'!$L$3:$L$252,D119),'Enter Draw'!$L$3:$L$252,0),4),"")</f>
        <v/>
      </c>
      <c r="H119" t="str">
        <f>IFERROR(INDEX('Enter Draw'!$E$3:$I$252,MATCH(SMALL('Enter Draw'!$L$3:$L$252,D119),'Enter Draw'!$L$3:$L$252,0),5),"")</f>
        <v/>
      </c>
      <c r="I119">
        <v>108</v>
      </c>
      <c r="J119" s="1" t="str">
        <f t="shared" si="4"/>
        <v/>
      </c>
      <c r="K119" t="str">
        <f>IFERROR(INDEX('Enter Draw'!$G$3:$I$252,MATCH(SMALL('Enter Draw'!$M$3:$M$252,I119),'Enter Draw'!$M$3:$M$252,0),2),"")</f>
        <v/>
      </c>
      <c r="L119" t="str">
        <f>IFERROR(INDEX('Enter Draw'!$G$3:$I$252,MATCH(SMALL('Enter Draw'!$M$3:$M$252,I119),'Enter Draw'!$M$3:$M$252,0),3),"")</f>
        <v/>
      </c>
      <c r="N119" s="1" t="str">
        <f>IF(O119="","",IF(INDEX('Enter Draw'!$B$3:$I$252,MATCH(SMALL('Enter Draw'!$N$3:$N$252,D119),'Enter Draw'!$N$3:$N$252,0),1)="oco","oco",D119))</f>
        <v/>
      </c>
      <c r="O119" t="str">
        <f>IFERROR(INDEX('Enter Draw'!$A$3:$K$252,MATCH(SMALL('Enter Draw'!$N$3:$N$252,Q119),'Enter Draw'!$N$3:$N$252,0),7),"")</f>
        <v/>
      </c>
      <c r="P119" t="str">
        <f>IFERROR(INDEX('Enter Draw'!$A$3:$I$252,MATCH(SMALL('Enter Draw'!$N$3:$N$252,Q119),'Enter Draw'!$N$3:$N$252,0),8),"")</f>
        <v/>
      </c>
      <c r="Q119">
        <v>99</v>
      </c>
      <c r="S119" s="1" t="str">
        <f t="shared" si="6"/>
        <v/>
      </c>
      <c r="T119" t="str">
        <f>IFERROR(INDEX('Enter Draw'!$A$3:$K$252,MATCH(SMALL('Enter Draw'!$O$3:$O$252,V120),'Enter Draw'!$O$3:$O$252,0),6),"")</f>
        <v/>
      </c>
      <c r="U119" t="str">
        <f>IFERROR(INDEX('Enter Draw'!$A$3:$I$252,MATCH(SMALL('Enter Draw'!$O$3:$O$252,V120),'Enter Draw'!$O$3:$O$252,0),7),"")</f>
        <v/>
      </c>
      <c r="V119">
        <v>99</v>
      </c>
      <c r="X119" s="1" t="str">
        <f t="shared" si="7"/>
        <v/>
      </c>
      <c r="Y119" t="str">
        <f>IFERROR(INDEX('Enter Draw'!$A$3:$K$252,MATCH(SMALL('Enter Draw'!$P$3:$P$252,Q119),'Enter Draw'!$P$3:$P$252,0),7),"")</f>
        <v/>
      </c>
      <c r="Z119" t="str">
        <f>IFERROR(INDEX('Enter Draw'!$A$3:$I$252,MATCH(SMALL('Enter Draw'!$P$3:$P$252,Q119),'Enter Draw'!$P$3:$P$252,0),8),"")</f>
        <v/>
      </c>
      <c r="AC119" s="1" t="str">
        <f t="shared" si="5"/>
        <v/>
      </c>
      <c r="AD119" t="str">
        <f>IFERROR(INDEX('Enter Draw'!$A$3:$K$252,MATCH(SMALL('Enter Draw'!$Q$3:$Q$252,V119),'Enter Draw'!$Q$3:$Q$252,0),8),"")</f>
        <v/>
      </c>
      <c r="AE119" t="str">
        <f>IFERROR(INDEX('Enter Draw'!$A$3:$I$252,MATCH(SMALL('Enter Draw'!$Q$3:$Q$252,V119),'Enter Draw'!$Q$3:$Q$252,0),9),"")</f>
        <v/>
      </c>
    </row>
    <row r="120" spans="1:31">
      <c r="A120" s="1" t="str">
        <f>IF(B120="","",IF(INDEX('Enter Draw'!$C$3:$I$252,MATCH(SMALL('Enter Draw'!$K$3:$K$252,D120),'Enter Draw'!$K$3:$K$252,0),1)="yco","yco",D120))</f>
        <v/>
      </c>
      <c r="B120" t="str">
        <f>IFERROR(INDEX('Enter Draw'!$C$3:$K$252,MATCH(SMALL('Enter Draw'!$K$3:$K$252,D120),'Enter Draw'!$K$3:$K$252,0),6),"")</f>
        <v/>
      </c>
      <c r="C120" t="str">
        <f>IFERROR(INDEX('Enter Draw'!$C$3:$I$252,MATCH(SMALL('Enter Draw'!$K$3:$K$252,D120),'Enter Draw'!$K$3:$K$252,0),7),"")</f>
        <v/>
      </c>
      <c r="D120">
        <v>100</v>
      </c>
      <c r="F120" s="1" t="str">
        <f>IF(G120="","",IF(INDEX('Enter Draw'!$E$3:$I$252,MATCH(SMALL('Enter Draw'!$L$3:$L$252,D120),'Enter Draw'!$L$3:$L$252,0),1)="co","co",IF(INDEX('Enter Draw'!$E$3:$I$252,MATCH(SMALL('Enter Draw'!$L$3:$L$252,D120),'Enter Draw'!$L$3:$L$252,0),1)="yco","yco",D120)))</f>
        <v/>
      </c>
      <c r="G120" t="str">
        <f>IFERROR(INDEX('Enter Draw'!$E$3:$I$252,MATCH(SMALL('Enter Draw'!$L$3:$L$252,D120),'Enter Draw'!$L$3:$L$252,0),4),"")</f>
        <v/>
      </c>
      <c r="H120" t="str">
        <f>IFERROR(INDEX('Enter Draw'!$E$3:$I$252,MATCH(SMALL('Enter Draw'!$L$3:$L$252,D120),'Enter Draw'!$L$3:$L$252,0),5),"")</f>
        <v/>
      </c>
      <c r="I120">
        <v>109</v>
      </c>
      <c r="J120" s="1" t="str">
        <f t="shared" si="4"/>
        <v/>
      </c>
      <c r="K120" t="str">
        <f>IFERROR(INDEX('Enter Draw'!$G$3:$I$252,MATCH(SMALL('Enter Draw'!$M$3:$M$252,I120),'Enter Draw'!$M$3:$M$252,0),2),"")</f>
        <v/>
      </c>
      <c r="L120" t="str">
        <f>IFERROR(INDEX('Enter Draw'!$G$3:$I$252,MATCH(SMALL('Enter Draw'!$M$3:$M$252,I120),'Enter Draw'!$M$3:$M$252,0),3),"")</f>
        <v/>
      </c>
      <c r="N120" s="1" t="str">
        <f>IF(O120="","",IF(INDEX('Enter Draw'!$B$3:$I$252,MATCH(SMALL('Enter Draw'!$N$3:$N$252,D120),'Enter Draw'!$N$3:$N$252,0),1)="oco","oco",D120))</f>
        <v/>
      </c>
      <c r="O120" t="str">
        <f>IFERROR(INDEX('Enter Draw'!$A$3:$K$252,MATCH(SMALL('Enter Draw'!$N$3:$N$252,Q120),'Enter Draw'!$N$3:$N$252,0),7),"")</f>
        <v/>
      </c>
      <c r="P120" t="str">
        <f>IFERROR(INDEX('Enter Draw'!$A$3:$I$252,MATCH(SMALL('Enter Draw'!$N$3:$N$252,Q120),'Enter Draw'!$N$3:$N$252,0),8),"")</f>
        <v/>
      </c>
      <c r="Q120">
        <v>100</v>
      </c>
      <c r="S120" s="1" t="str">
        <f t="shared" si="6"/>
        <v/>
      </c>
      <c r="T120" t="str">
        <f>IFERROR(INDEX('Enter Draw'!$A$3:$K$252,MATCH(SMALL('Enter Draw'!$O$3:$O$252,V121),'Enter Draw'!$O$3:$O$252,0),6),"")</f>
        <v/>
      </c>
      <c r="U120" t="str">
        <f>IFERROR(INDEX('Enter Draw'!$A$3:$I$252,MATCH(SMALL('Enter Draw'!$O$3:$O$252,V121),'Enter Draw'!$O$3:$O$252,0),7),"")</f>
        <v/>
      </c>
      <c r="V120">
        <v>100</v>
      </c>
      <c r="X120" s="1" t="str">
        <f t="shared" si="7"/>
        <v/>
      </c>
      <c r="Y120" t="str">
        <f>IFERROR(INDEX('Enter Draw'!$A$3:$K$252,MATCH(SMALL('Enter Draw'!$P$3:$P$252,Q120),'Enter Draw'!$P$3:$P$252,0),7),"")</f>
        <v/>
      </c>
      <c r="Z120" t="str">
        <f>IFERROR(INDEX('Enter Draw'!$A$3:$I$252,MATCH(SMALL('Enter Draw'!$P$3:$P$252,Q120),'Enter Draw'!$P$3:$P$252,0),8),"")</f>
        <v/>
      </c>
      <c r="AC120" s="1" t="str">
        <f t="shared" si="5"/>
        <v/>
      </c>
      <c r="AD120" t="str">
        <f>IFERROR(INDEX('Enter Draw'!$A$3:$K$252,MATCH(SMALL('Enter Draw'!$Q$3:$Q$252,V120),'Enter Draw'!$Q$3:$Q$252,0),8),"")</f>
        <v/>
      </c>
      <c r="AE120" t="str">
        <f>IFERROR(INDEX('Enter Draw'!$A$3:$I$252,MATCH(SMALL('Enter Draw'!$Q$3:$Q$252,V120),'Enter Draw'!$Q$3:$Q$252,0),9),"")</f>
        <v/>
      </c>
    </row>
    <row r="121" spans="1:31">
      <c r="A121" s="1" t="str">
        <f>IF(B121="","",IF(INDEX('Enter Draw'!$C$3:$I$252,MATCH(SMALL('Enter Draw'!$K$3:$K$252,D121),'Enter Draw'!$K$3:$K$252,0),1)="yco","yco",D121))</f>
        <v/>
      </c>
      <c r="B121" t="str">
        <f>IFERROR(INDEX('Enter Draw'!$C$3:$K$252,MATCH(SMALL('Enter Draw'!$K$3:$K$252,D121),'Enter Draw'!$K$3:$K$252,0),6),"")</f>
        <v/>
      </c>
      <c r="C121" t="str">
        <f>IFERROR(INDEX('Enter Draw'!$C$3:$I$252,MATCH(SMALL('Enter Draw'!$K$3:$K$252,D121),'Enter Draw'!$K$3:$K$252,0),7),"")</f>
        <v/>
      </c>
      <c r="F121" s="1" t="str">
        <f>IF(G121="","",IF(INDEX('Enter Draw'!$E$3:$I$252,MATCH(SMALL('Enter Draw'!$L$3:$L$252,D121),'Enter Draw'!$L$3:$L$252,0),1)="co","co",IF(INDEX('Enter Draw'!$E$3:$I$252,MATCH(SMALL('Enter Draw'!$L$3:$L$252,D121),'Enter Draw'!$L$3:$L$252,0),1)="yco","yco",D121)))</f>
        <v/>
      </c>
      <c r="G121" t="str">
        <f>IFERROR(INDEX('Enter Draw'!$E$3:$I$252,MATCH(SMALL('Enter Draw'!$L$3:$L$252,D121),'Enter Draw'!$L$3:$L$252,0),4),"")</f>
        <v/>
      </c>
      <c r="H121" t="str">
        <f>IFERROR(INDEX('Enter Draw'!$E$3:$I$252,MATCH(SMALL('Enter Draw'!$L$3:$L$252,D121),'Enter Draw'!$L$3:$L$252,0),5),"")</f>
        <v/>
      </c>
      <c r="I121">
        <v>110</v>
      </c>
      <c r="J121" s="1" t="str">
        <f t="shared" si="4"/>
        <v/>
      </c>
      <c r="K121" t="str">
        <f>IFERROR(INDEX('Enter Draw'!$G$3:$I$252,MATCH(SMALL('Enter Draw'!$M$3:$M$252,I121),'Enter Draw'!$M$3:$M$252,0),2),"")</f>
        <v/>
      </c>
      <c r="L121" t="str">
        <f>IFERROR(INDEX('Enter Draw'!$G$3:$I$252,MATCH(SMALL('Enter Draw'!$M$3:$M$252,I121),'Enter Draw'!$M$3:$M$252,0),3),"")</f>
        <v/>
      </c>
      <c r="N121" s="1" t="str">
        <f>IF(O121="","",IF(INDEX('Enter Draw'!$B$3:$I$252,MATCH(SMALL('Enter Draw'!$N$3:$N$252,D121),'Enter Draw'!$N$3:$N$252,0),1)="oco","oco",D121))</f>
        <v/>
      </c>
      <c r="O121" t="str">
        <f>IFERROR(INDEX('Enter Draw'!$A$3:$K$252,MATCH(SMALL('Enter Draw'!$N$3:$N$252,Q121),'Enter Draw'!$N$3:$N$252,0),7),"")</f>
        <v/>
      </c>
      <c r="P121" t="str">
        <f>IFERROR(INDEX('Enter Draw'!$A$3:$I$252,MATCH(SMALL('Enter Draw'!$N$3:$N$252,Q121),'Enter Draw'!$N$3:$N$252,0),8),"")</f>
        <v/>
      </c>
      <c r="S121" s="1" t="str">
        <f t="shared" si="6"/>
        <v/>
      </c>
      <c r="T121" t="str">
        <f>IFERROR(INDEX('Enter Draw'!$A$3:$K$252,MATCH(SMALL('Enter Draw'!$O$3:$O$252,V122),'Enter Draw'!$O$3:$O$252,0),6),"")</f>
        <v/>
      </c>
      <c r="U121" t="str">
        <f>IFERROR(INDEX('Enter Draw'!$A$3:$I$252,MATCH(SMALL('Enter Draw'!$O$3:$O$252,V122),'Enter Draw'!$O$3:$O$252,0),7),"")</f>
        <v/>
      </c>
      <c r="X121" s="1" t="str">
        <f t="shared" si="7"/>
        <v/>
      </c>
      <c r="Y121" t="str">
        <f>IFERROR(INDEX('Enter Draw'!$A$3:$K$252,MATCH(SMALL('Enter Draw'!$P$3:$P$252,Q121),'Enter Draw'!$P$3:$P$252,0),7),"")</f>
        <v/>
      </c>
      <c r="Z121" t="str">
        <f>IFERROR(INDEX('Enter Draw'!$A$3:$I$252,MATCH(SMALL('Enter Draw'!$P$3:$P$252,Q121),'Enter Draw'!$P$3:$P$252,0),8),"")</f>
        <v/>
      </c>
      <c r="AC121" s="1" t="str">
        <f t="shared" si="5"/>
        <v/>
      </c>
      <c r="AD121" t="str">
        <f>IFERROR(INDEX('Enter Draw'!$A$3:$K$252,MATCH(SMALL('Enter Draw'!$Q$3:$Q$252,V121),'Enter Draw'!$Q$3:$Q$252,0),8),"")</f>
        <v/>
      </c>
      <c r="AE121" t="str">
        <f>IFERROR(INDEX('Enter Draw'!$A$3:$I$252,MATCH(SMALL('Enter Draw'!$Q$3:$Q$252,V121),'Enter Draw'!$Q$3:$Q$252,0),9),"")</f>
        <v/>
      </c>
    </row>
    <row r="122" spans="1:31">
      <c r="A122" s="1" t="str">
        <f>IF(B122="","",IF(INDEX('Enter Draw'!$C$3:$I$252,MATCH(SMALL('Enter Draw'!$K$3:$K$252,D122),'Enter Draw'!$K$3:$K$252,0),1)="yco","yco",D122))</f>
        <v/>
      </c>
      <c r="B122" t="str">
        <f>IFERROR(INDEX('Enter Draw'!$C$3:$K$252,MATCH(SMALL('Enter Draw'!$K$3:$K$252,D122),'Enter Draw'!$K$3:$K$252,0),6),"")</f>
        <v/>
      </c>
      <c r="C122" t="str">
        <f>IFERROR(INDEX('Enter Draw'!$C$3:$I$252,MATCH(SMALL('Enter Draw'!$K$3:$K$252,D122),'Enter Draw'!$K$3:$K$252,0),7),"")</f>
        <v/>
      </c>
      <c r="D122">
        <v>101</v>
      </c>
      <c r="F122" s="1" t="str">
        <f>IF(G122="","",IF(INDEX('Enter Draw'!$E$3:$I$252,MATCH(SMALL('Enter Draw'!$L$3:$L$252,D122),'Enter Draw'!$L$3:$L$252,0),1)="co","co",IF(INDEX('Enter Draw'!$E$3:$I$252,MATCH(SMALL('Enter Draw'!$L$3:$L$252,D122),'Enter Draw'!$L$3:$L$252,0),1)="yco","yco",D122)))</f>
        <v/>
      </c>
      <c r="G122" t="str">
        <f>IFERROR(INDEX('Enter Draw'!$E$3:$I$252,MATCH(SMALL('Enter Draw'!$L$3:$L$252,D122),'Enter Draw'!$L$3:$L$252,0),4),"")</f>
        <v/>
      </c>
      <c r="H122" t="str">
        <f>IFERROR(INDEX('Enter Draw'!$E$3:$I$252,MATCH(SMALL('Enter Draw'!$L$3:$L$252,D122),'Enter Draw'!$L$3:$L$252,0),5),"")</f>
        <v/>
      </c>
      <c r="J122" s="1" t="str">
        <f t="shared" si="4"/>
        <v/>
      </c>
      <c r="K122" t="str">
        <f>IFERROR(INDEX('Enter Draw'!$G$3:$I$252,MATCH(SMALL('Enter Draw'!$M$3:$M$252,I122),'Enter Draw'!$M$3:$M$252,0),2),"")</f>
        <v/>
      </c>
      <c r="L122" t="str">
        <f>IFERROR(INDEX('Enter Draw'!$G$3:$I$252,MATCH(SMALL('Enter Draw'!$M$3:$M$252,I122),'Enter Draw'!$M$3:$M$252,0),3),"")</f>
        <v/>
      </c>
      <c r="N122" s="1" t="str">
        <f>IF(O122="","",IF(INDEX('Enter Draw'!$B$3:$I$252,MATCH(SMALL('Enter Draw'!$N$3:$N$252,D122),'Enter Draw'!$N$3:$N$252,0),1)="oco","oco",D122))</f>
        <v/>
      </c>
      <c r="O122" t="str">
        <f>IFERROR(INDEX('Enter Draw'!$A$3:$K$252,MATCH(SMALL('Enter Draw'!$N$3:$N$252,Q122),'Enter Draw'!$N$3:$N$252,0),7),"")</f>
        <v/>
      </c>
      <c r="P122" t="str">
        <f>IFERROR(INDEX('Enter Draw'!$A$3:$I$252,MATCH(SMALL('Enter Draw'!$N$3:$N$252,Q122),'Enter Draw'!$N$3:$N$252,0),8),"")</f>
        <v/>
      </c>
      <c r="Q122">
        <v>101</v>
      </c>
      <c r="S122" s="1" t="str">
        <f t="shared" si="6"/>
        <v/>
      </c>
      <c r="T122" t="str">
        <f>IFERROR(INDEX('Enter Draw'!$A$3:$K$252,MATCH(SMALL('Enter Draw'!$O$3:$O$252,V123),'Enter Draw'!$O$3:$O$252,0),6),"")</f>
        <v/>
      </c>
      <c r="U122" t="str">
        <f>IFERROR(INDEX('Enter Draw'!$A$3:$I$252,MATCH(SMALL('Enter Draw'!$O$3:$O$252,V123),'Enter Draw'!$O$3:$O$252,0),7),"")</f>
        <v/>
      </c>
      <c r="V122">
        <v>101</v>
      </c>
      <c r="X122" s="1" t="str">
        <f t="shared" si="7"/>
        <v/>
      </c>
      <c r="Y122" t="str">
        <f>IFERROR(INDEX('Enter Draw'!$A$3:$K$252,MATCH(SMALL('Enter Draw'!$P$3:$P$252,Q122),'Enter Draw'!$P$3:$P$252,0),7),"")</f>
        <v/>
      </c>
      <c r="Z122" t="str">
        <f>IFERROR(INDEX('Enter Draw'!$A$3:$I$252,MATCH(SMALL('Enter Draw'!$P$3:$P$252,Q122),'Enter Draw'!$P$3:$P$252,0),8),"")</f>
        <v/>
      </c>
      <c r="AC122" s="1" t="str">
        <f t="shared" si="5"/>
        <v/>
      </c>
      <c r="AD122" t="str">
        <f>IFERROR(INDEX('Enter Draw'!$A$3:$K$252,MATCH(SMALL('Enter Draw'!$Q$3:$Q$252,V122),'Enter Draw'!$Q$3:$Q$252,0),8),"")</f>
        <v/>
      </c>
      <c r="AE122" t="str">
        <f>IFERROR(INDEX('Enter Draw'!$A$3:$I$252,MATCH(SMALL('Enter Draw'!$Q$3:$Q$252,V122),'Enter Draw'!$Q$3:$Q$252,0),9),"")</f>
        <v/>
      </c>
    </row>
    <row r="123" spans="1:31">
      <c r="A123" s="1" t="str">
        <f>IF(B123="","",IF(INDEX('Enter Draw'!$C$3:$I$252,MATCH(SMALL('Enter Draw'!$K$3:$K$252,D123),'Enter Draw'!$K$3:$K$252,0),1)="yco","yco",D123))</f>
        <v/>
      </c>
      <c r="B123" t="str">
        <f>IFERROR(INDEX('Enter Draw'!$C$3:$K$252,MATCH(SMALL('Enter Draw'!$K$3:$K$252,D123),'Enter Draw'!$K$3:$K$252,0),6),"")</f>
        <v/>
      </c>
      <c r="C123" t="str">
        <f>IFERROR(INDEX('Enter Draw'!$C$3:$I$252,MATCH(SMALL('Enter Draw'!$K$3:$K$252,D123),'Enter Draw'!$K$3:$K$252,0),7),"")</f>
        <v/>
      </c>
      <c r="D123">
        <v>102</v>
      </c>
      <c r="F123" s="1" t="str">
        <f>IF(G123="","",IF(INDEX('Enter Draw'!$E$3:$I$252,MATCH(SMALL('Enter Draw'!$L$3:$L$252,D123),'Enter Draw'!$L$3:$L$252,0),1)="co","co",IF(INDEX('Enter Draw'!$E$3:$I$252,MATCH(SMALL('Enter Draw'!$L$3:$L$252,D123),'Enter Draw'!$L$3:$L$252,0),1)="yco","yco",D123)))</f>
        <v/>
      </c>
      <c r="G123" t="str">
        <f>IFERROR(INDEX('Enter Draw'!$E$3:$I$252,MATCH(SMALL('Enter Draw'!$L$3:$L$252,D123),'Enter Draw'!$L$3:$L$252,0),4),"")</f>
        <v/>
      </c>
      <c r="H123" t="str">
        <f>IFERROR(INDEX('Enter Draw'!$E$3:$I$252,MATCH(SMALL('Enter Draw'!$L$3:$L$252,D123),'Enter Draw'!$L$3:$L$252,0),5),"")</f>
        <v/>
      </c>
      <c r="I123">
        <v>111</v>
      </c>
      <c r="J123" s="1" t="str">
        <f t="shared" si="4"/>
        <v/>
      </c>
      <c r="K123" t="str">
        <f>IFERROR(INDEX('Enter Draw'!$G$3:$I$252,MATCH(SMALL('Enter Draw'!$M$3:$M$252,I123),'Enter Draw'!$M$3:$M$252,0),2),"")</f>
        <v/>
      </c>
      <c r="L123" t="str">
        <f>IFERROR(INDEX('Enter Draw'!$G$3:$I$252,MATCH(SMALL('Enter Draw'!$M$3:$M$252,I123),'Enter Draw'!$M$3:$M$252,0),3),"")</f>
        <v/>
      </c>
      <c r="N123" s="1" t="str">
        <f>IF(O123="","",IF(INDEX('Enter Draw'!$B$3:$I$252,MATCH(SMALL('Enter Draw'!$N$3:$N$252,D123),'Enter Draw'!$N$3:$N$252,0),1)="oco","oco",D123))</f>
        <v/>
      </c>
      <c r="O123" t="str">
        <f>IFERROR(INDEX('Enter Draw'!$A$3:$K$252,MATCH(SMALL('Enter Draw'!$N$3:$N$252,Q123),'Enter Draw'!$N$3:$N$252,0),7),"")</f>
        <v/>
      </c>
      <c r="P123" t="str">
        <f>IFERROR(INDEX('Enter Draw'!$A$3:$I$252,MATCH(SMALL('Enter Draw'!$N$3:$N$252,Q123),'Enter Draw'!$N$3:$N$252,0),8),"")</f>
        <v/>
      </c>
      <c r="Q123">
        <v>102</v>
      </c>
      <c r="S123" s="1" t="str">
        <f t="shared" si="6"/>
        <v/>
      </c>
      <c r="T123" t="str">
        <f>IFERROR(INDEX('Enter Draw'!$A$3:$K$252,MATCH(SMALL('Enter Draw'!$O$3:$O$252,V124),'Enter Draw'!$O$3:$O$252,0),6),"")</f>
        <v/>
      </c>
      <c r="U123" t="str">
        <f>IFERROR(INDEX('Enter Draw'!$A$3:$I$252,MATCH(SMALL('Enter Draw'!$O$3:$O$252,V124),'Enter Draw'!$O$3:$O$252,0),7),"")</f>
        <v/>
      </c>
      <c r="V123">
        <v>102</v>
      </c>
      <c r="X123" s="1" t="str">
        <f t="shared" si="7"/>
        <v/>
      </c>
      <c r="Y123" t="str">
        <f>IFERROR(INDEX('Enter Draw'!$A$3:$K$252,MATCH(SMALL('Enter Draw'!$P$3:$P$252,Q123),'Enter Draw'!$P$3:$P$252,0),7),"")</f>
        <v/>
      </c>
      <c r="Z123" t="str">
        <f>IFERROR(INDEX('Enter Draw'!$A$3:$I$252,MATCH(SMALL('Enter Draw'!$P$3:$P$252,Q123),'Enter Draw'!$P$3:$P$252,0),8),"")</f>
        <v/>
      </c>
      <c r="AC123" s="1" t="str">
        <f t="shared" si="5"/>
        <v/>
      </c>
      <c r="AD123" t="str">
        <f>IFERROR(INDEX('Enter Draw'!$A$3:$K$252,MATCH(SMALL('Enter Draw'!$Q$3:$Q$252,V123),'Enter Draw'!$Q$3:$Q$252,0),8),"")</f>
        <v/>
      </c>
      <c r="AE123" t="str">
        <f>IFERROR(INDEX('Enter Draw'!$A$3:$I$252,MATCH(SMALL('Enter Draw'!$Q$3:$Q$252,V123),'Enter Draw'!$Q$3:$Q$252,0),9),"")</f>
        <v/>
      </c>
    </row>
    <row r="124" spans="1:31">
      <c r="A124" s="1" t="str">
        <f>IF(B124="","",IF(INDEX('Enter Draw'!$C$3:$I$252,MATCH(SMALL('Enter Draw'!$K$3:$K$252,D124),'Enter Draw'!$K$3:$K$252,0),1)="yco","yco",D124))</f>
        <v/>
      </c>
      <c r="B124" t="str">
        <f>IFERROR(INDEX('Enter Draw'!$C$3:$K$252,MATCH(SMALL('Enter Draw'!$K$3:$K$252,D124),'Enter Draw'!$K$3:$K$252,0),6),"")</f>
        <v/>
      </c>
      <c r="C124" t="str">
        <f>IFERROR(INDEX('Enter Draw'!$C$3:$I$252,MATCH(SMALL('Enter Draw'!$K$3:$K$252,D124),'Enter Draw'!$K$3:$K$252,0),7),"")</f>
        <v/>
      </c>
      <c r="D124">
        <v>103</v>
      </c>
      <c r="F124" s="1" t="str">
        <f>IF(G124="","",IF(INDEX('Enter Draw'!$E$3:$I$252,MATCH(SMALL('Enter Draw'!$L$3:$L$252,D124),'Enter Draw'!$L$3:$L$252,0),1)="co","co",IF(INDEX('Enter Draw'!$E$3:$I$252,MATCH(SMALL('Enter Draw'!$L$3:$L$252,D124),'Enter Draw'!$L$3:$L$252,0),1)="yco","yco",D124)))</f>
        <v/>
      </c>
      <c r="G124" t="str">
        <f>IFERROR(INDEX('Enter Draw'!$E$3:$I$252,MATCH(SMALL('Enter Draw'!$L$3:$L$252,D124),'Enter Draw'!$L$3:$L$252,0),4),"")</f>
        <v/>
      </c>
      <c r="H124" t="str">
        <f>IFERROR(INDEX('Enter Draw'!$E$3:$I$252,MATCH(SMALL('Enter Draw'!$L$3:$L$252,D124),'Enter Draw'!$L$3:$L$252,0),5),"")</f>
        <v/>
      </c>
      <c r="I124">
        <v>112</v>
      </c>
      <c r="J124" s="1" t="str">
        <f t="shared" si="4"/>
        <v/>
      </c>
      <c r="K124" t="str">
        <f>IFERROR(INDEX('Enter Draw'!$G$3:$I$252,MATCH(SMALL('Enter Draw'!$M$3:$M$252,I124),'Enter Draw'!$M$3:$M$252,0),2),"")</f>
        <v/>
      </c>
      <c r="L124" t="str">
        <f>IFERROR(INDEX('Enter Draw'!$G$3:$I$252,MATCH(SMALL('Enter Draw'!$M$3:$M$252,I124),'Enter Draw'!$M$3:$M$252,0),3),"")</f>
        <v/>
      </c>
      <c r="N124" s="1" t="str">
        <f>IF(O124="","",IF(INDEX('Enter Draw'!$B$3:$I$252,MATCH(SMALL('Enter Draw'!$N$3:$N$252,D124),'Enter Draw'!$N$3:$N$252,0),1)="oco","oco",D124))</f>
        <v/>
      </c>
      <c r="O124" t="str">
        <f>IFERROR(INDEX('Enter Draw'!$A$3:$K$252,MATCH(SMALL('Enter Draw'!$N$3:$N$252,Q124),'Enter Draw'!$N$3:$N$252,0),7),"")</f>
        <v/>
      </c>
      <c r="P124" t="str">
        <f>IFERROR(INDEX('Enter Draw'!$A$3:$I$252,MATCH(SMALL('Enter Draw'!$N$3:$N$252,Q124),'Enter Draw'!$N$3:$N$252,0),8),"")</f>
        <v/>
      </c>
      <c r="Q124">
        <v>103</v>
      </c>
      <c r="S124" s="1" t="str">
        <f t="shared" si="6"/>
        <v/>
      </c>
      <c r="T124" t="str">
        <f>IFERROR(INDEX('Enter Draw'!$A$3:$K$252,MATCH(SMALL('Enter Draw'!$O$3:$O$252,V125),'Enter Draw'!$O$3:$O$252,0),6),"")</f>
        <v/>
      </c>
      <c r="U124" t="str">
        <f>IFERROR(INDEX('Enter Draw'!$A$3:$I$252,MATCH(SMALL('Enter Draw'!$O$3:$O$252,V125),'Enter Draw'!$O$3:$O$252,0),7),"")</f>
        <v/>
      </c>
      <c r="V124">
        <v>103</v>
      </c>
      <c r="X124" s="1" t="str">
        <f t="shared" si="7"/>
        <v/>
      </c>
      <c r="Y124" t="str">
        <f>IFERROR(INDEX('Enter Draw'!$A$3:$K$252,MATCH(SMALL('Enter Draw'!$P$3:$P$252,Q124),'Enter Draw'!$P$3:$P$252,0),7),"")</f>
        <v/>
      </c>
      <c r="Z124" t="str">
        <f>IFERROR(INDEX('Enter Draw'!$A$3:$I$252,MATCH(SMALL('Enter Draw'!$P$3:$P$252,Q124),'Enter Draw'!$P$3:$P$252,0),8),"")</f>
        <v/>
      </c>
      <c r="AC124" s="1" t="str">
        <f t="shared" si="5"/>
        <v/>
      </c>
      <c r="AD124" t="str">
        <f>IFERROR(INDEX('Enter Draw'!$A$3:$K$252,MATCH(SMALL('Enter Draw'!$Q$3:$Q$252,V124),'Enter Draw'!$Q$3:$Q$252,0),8),"")</f>
        <v/>
      </c>
      <c r="AE124" t="str">
        <f>IFERROR(INDEX('Enter Draw'!$A$3:$I$252,MATCH(SMALL('Enter Draw'!$Q$3:$Q$252,V124),'Enter Draw'!$Q$3:$Q$252,0),9),"")</f>
        <v/>
      </c>
    </row>
    <row r="125" spans="1:31">
      <c r="A125" s="1" t="str">
        <f>IF(B125="","",IF(INDEX('Enter Draw'!$C$3:$I$252,MATCH(SMALL('Enter Draw'!$K$3:$K$252,D125),'Enter Draw'!$K$3:$K$252,0),1)="yco","yco",D125))</f>
        <v/>
      </c>
      <c r="B125" t="str">
        <f>IFERROR(INDEX('Enter Draw'!$C$3:$K$252,MATCH(SMALL('Enter Draw'!$K$3:$K$252,D125),'Enter Draw'!$K$3:$K$252,0),6),"")</f>
        <v/>
      </c>
      <c r="C125" t="str">
        <f>IFERROR(INDEX('Enter Draw'!$C$3:$I$252,MATCH(SMALL('Enter Draw'!$K$3:$K$252,D125),'Enter Draw'!$K$3:$K$252,0),7),"")</f>
        <v/>
      </c>
      <c r="D125">
        <v>104</v>
      </c>
      <c r="F125" s="1" t="str">
        <f>IF(G125="","",IF(INDEX('Enter Draw'!$E$3:$I$252,MATCH(SMALL('Enter Draw'!$L$3:$L$252,D125),'Enter Draw'!$L$3:$L$252,0),1)="co","co",IF(INDEX('Enter Draw'!$E$3:$I$252,MATCH(SMALL('Enter Draw'!$L$3:$L$252,D125),'Enter Draw'!$L$3:$L$252,0),1)="yco","yco",D125)))</f>
        <v/>
      </c>
      <c r="G125" t="str">
        <f>IFERROR(INDEX('Enter Draw'!$E$3:$I$252,MATCH(SMALL('Enter Draw'!$L$3:$L$252,D125),'Enter Draw'!$L$3:$L$252,0),4),"")</f>
        <v/>
      </c>
      <c r="H125" t="str">
        <f>IFERROR(INDEX('Enter Draw'!$E$3:$I$252,MATCH(SMALL('Enter Draw'!$L$3:$L$252,D125),'Enter Draw'!$L$3:$L$252,0),5),"")</f>
        <v/>
      </c>
      <c r="I125">
        <v>113</v>
      </c>
      <c r="J125" s="1" t="str">
        <f t="shared" si="4"/>
        <v/>
      </c>
      <c r="K125" t="str">
        <f>IFERROR(INDEX('Enter Draw'!$G$3:$I$252,MATCH(SMALL('Enter Draw'!$M$3:$M$252,I125),'Enter Draw'!$M$3:$M$252,0),2),"")</f>
        <v/>
      </c>
      <c r="L125" t="str">
        <f>IFERROR(INDEX('Enter Draw'!$G$3:$I$252,MATCH(SMALL('Enter Draw'!$M$3:$M$252,I125),'Enter Draw'!$M$3:$M$252,0),3),"")</f>
        <v/>
      </c>
      <c r="N125" s="1" t="str">
        <f>IF(O125="","",IF(INDEX('Enter Draw'!$B$3:$I$252,MATCH(SMALL('Enter Draw'!$N$3:$N$252,D125),'Enter Draw'!$N$3:$N$252,0),1)="oco","oco",D125))</f>
        <v/>
      </c>
      <c r="O125" t="str">
        <f>IFERROR(INDEX('Enter Draw'!$A$3:$K$252,MATCH(SMALL('Enter Draw'!$N$3:$N$252,Q125),'Enter Draw'!$N$3:$N$252,0),7),"")</f>
        <v/>
      </c>
      <c r="P125" t="str">
        <f>IFERROR(INDEX('Enter Draw'!$A$3:$I$252,MATCH(SMALL('Enter Draw'!$N$3:$N$252,Q125),'Enter Draw'!$N$3:$N$252,0),8),"")</f>
        <v/>
      </c>
      <c r="Q125">
        <v>104</v>
      </c>
      <c r="S125" s="1" t="str">
        <f t="shared" si="6"/>
        <v/>
      </c>
      <c r="T125" t="str">
        <f>IFERROR(INDEX('Enter Draw'!$A$3:$K$252,MATCH(SMALL('Enter Draw'!$O$3:$O$252,V126),'Enter Draw'!$O$3:$O$252,0),6),"")</f>
        <v/>
      </c>
      <c r="U125" t="str">
        <f>IFERROR(INDEX('Enter Draw'!$A$3:$I$252,MATCH(SMALL('Enter Draw'!$O$3:$O$252,V126),'Enter Draw'!$O$3:$O$252,0),7),"")</f>
        <v/>
      </c>
      <c r="V125">
        <v>104</v>
      </c>
      <c r="X125" s="1" t="str">
        <f t="shared" si="7"/>
        <v/>
      </c>
      <c r="Y125" t="str">
        <f>IFERROR(INDEX('Enter Draw'!$A$3:$K$252,MATCH(SMALL('Enter Draw'!$P$3:$P$252,Q125),'Enter Draw'!$P$3:$P$252,0),7),"")</f>
        <v/>
      </c>
      <c r="Z125" t="str">
        <f>IFERROR(INDEX('Enter Draw'!$A$3:$I$252,MATCH(SMALL('Enter Draw'!$P$3:$P$252,Q125),'Enter Draw'!$P$3:$P$252,0),8),"")</f>
        <v/>
      </c>
      <c r="AC125" s="1" t="str">
        <f t="shared" si="5"/>
        <v/>
      </c>
      <c r="AD125" t="str">
        <f>IFERROR(INDEX('Enter Draw'!$A$3:$K$252,MATCH(SMALL('Enter Draw'!$Q$3:$Q$252,V125),'Enter Draw'!$Q$3:$Q$252,0),8),"")</f>
        <v/>
      </c>
      <c r="AE125" t="str">
        <f>IFERROR(INDEX('Enter Draw'!$A$3:$I$252,MATCH(SMALL('Enter Draw'!$Q$3:$Q$252,V125),'Enter Draw'!$Q$3:$Q$252,0),9),"")</f>
        <v/>
      </c>
    </row>
    <row r="126" spans="1:31">
      <c r="A126" s="1" t="str">
        <f>IF(B126="","",IF(INDEX('Enter Draw'!$C$3:$I$252,MATCH(SMALL('Enter Draw'!$K$3:$K$252,D126),'Enter Draw'!$K$3:$K$252,0),1)="yco","yco",D126))</f>
        <v/>
      </c>
      <c r="B126" t="str">
        <f>IFERROR(INDEX('Enter Draw'!$C$3:$K$252,MATCH(SMALL('Enter Draw'!$K$3:$K$252,D126),'Enter Draw'!$K$3:$K$252,0),6),"")</f>
        <v/>
      </c>
      <c r="C126" t="str">
        <f>IFERROR(INDEX('Enter Draw'!$C$3:$I$252,MATCH(SMALL('Enter Draw'!$K$3:$K$252,D126),'Enter Draw'!$K$3:$K$252,0),7),"")</f>
        <v/>
      </c>
      <c r="D126">
        <v>105</v>
      </c>
      <c r="F126" s="1" t="str">
        <f>IF(G126="","",IF(INDEX('Enter Draw'!$E$3:$I$252,MATCH(SMALL('Enter Draw'!$L$3:$L$252,D126),'Enter Draw'!$L$3:$L$252,0),1)="co","co",IF(INDEX('Enter Draw'!$E$3:$I$252,MATCH(SMALL('Enter Draw'!$L$3:$L$252,D126),'Enter Draw'!$L$3:$L$252,0),1)="yco","yco",D126)))</f>
        <v/>
      </c>
      <c r="G126" t="str">
        <f>IFERROR(INDEX('Enter Draw'!$E$3:$I$252,MATCH(SMALL('Enter Draw'!$L$3:$L$252,D126),'Enter Draw'!$L$3:$L$252,0),4),"")</f>
        <v/>
      </c>
      <c r="H126" t="str">
        <f>IFERROR(INDEX('Enter Draw'!$E$3:$I$252,MATCH(SMALL('Enter Draw'!$L$3:$L$252,D126),'Enter Draw'!$L$3:$L$252,0),5),"")</f>
        <v/>
      </c>
      <c r="I126">
        <v>114</v>
      </c>
      <c r="J126" s="1" t="str">
        <f t="shared" si="4"/>
        <v/>
      </c>
      <c r="K126" t="str">
        <f>IFERROR(INDEX('Enter Draw'!$G$3:$I$252,MATCH(SMALL('Enter Draw'!$M$3:$M$252,I126),'Enter Draw'!$M$3:$M$252,0),2),"")</f>
        <v/>
      </c>
      <c r="L126" t="str">
        <f>IFERROR(INDEX('Enter Draw'!$G$3:$I$252,MATCH(SMALL('Enter Draw'!$M$3:$M$252,I126),'Enter Draw'!$M$3:$M$252,0),3),"")</f>
        <v/>
      </c>
      <c r="N126" s="1" t="str">
        <f>IF(O126="","",IF(INDEX('Enter Draw'!$B$3:$I$252,MATCH(SMALL('Enter Draw'!$N$3:$N$252,D126),'Enter Draw'!$N$3:$N$252,0),1)="oco","oco",D126))</f>
        <v/>
      </c>
      <c r="O126" t="str">
        <f>IFERROR(INDEX('Enter Draw'!$A$3:$K$252,MATCH(SMALL('Enter Draw'!$N$3:$N$252,Q126),'Enter Draw'!$N$3:$N$252,0),7),"")</f>
        <v/>
      </c>
      <c r="P126" t="str">
        <f>IFERROR(INDEX('Enter Draw'!$A$3:$I$252,MATCH(SMALL('Enter Draw'!$N$3:$N$252,Q126),'Enter Draw'!$N$3:$N$252,0),8),"")</f>
        <v/>
      </c>
      <c r="Q126">
        <v>105</v>
      </c>
      <c r="S126" s="1" t="str">
        <f t="shared" si="6"/>
        <v/>
      </c>
      <c r="T126" t="str">
        <f>IFERROR(INDEX('Enter Draw'!$A$3:$K$252,MATCH(SMALL('Enter Draw'!$O$3:$O$252,V127),'Enter Draw'!$O$3:$O$252,0),6),"")</f>
        <v/>
      </c>
      <c r="U126" t="str">
        <f>IFERROR(INDEX('Enter Draw'!$A$3:$I$252,MATCH(SMALL('Enter Draw'!$O$3:$O$252,V127),'Enter Draw'!$O$3:$O$252,0),7),"")</f>
        <v/>
      </c>
      <c r="V126">
        <v>105</v>
      </c>
      <c r="X126" s="1" t="str">
        <f t="shared" si="7"/>
        <v/>
      </c>
      <c r="Y126" t="str">
        <f>IFERROR(INDEX('Enter Draw'!$A$3:$K$252,MATCH(SMALL('Enter Draw'!$P$3:$P$252,Q126),'Enter Draw'!$P$3:$P$252,0),7),"")</f>
        <v/>
      </c>
      <c r="Z126" t="str">
        <f>IFERROR(INDEX('Enter Draw'!$A$3:$I$252,MATCH(SMALL('Enter Draw'!$P$3:$P$252,Q126),'Enter Draw'!$P$3:$P$252,0),8),"")</f>
        <v/>
      </c>
      <c r="AC126" s="1" t="str">
        <f t="shared" si="5"/>
        <v/>
      </c>
      <c r="AD126" t="str">
        <f>IFERROR(INDEX('Enter Draw'!$A$3:$K$252,MATCH(SMALL('Enter Draw'!$Q$3:$Q$252,V126),'Enter Draw'!$Q$3:$Q$252,0),8),"")</f>
        <v/>
      </c>
      <c r="AE126" t="str">
        <f>IFERROR(INDEX('Enter Draw'!$A$3:$I$252,MATCH(SMALL('Enter Draw'!$Q$3:$Q$252,V126),'Enter Draw'!$Q$3:$Q$252,0),9),"")</f>
        <v/>
      </c>
    </row>
    <row r="127" spans="1:31">
      <c r="A127" s="1" t="str">
        <f>IF(B127="","",IF(INDEX('Enter Draw'!$C$3:$I$252,MATCH(SMALL('Enter Draw'!$K$3:$K$252,D127),'Enter Draw'!$K$3:$K$252,0),1)="yco","yco",D127))</f>
        <v/>
      </c>
      <c r="B127" t="str">
        <f>IFERROR(INDEX('Enter Draw'!$C$3:$K$252,MATCH(SMALL('Enter Draw'!$K$3:$K$252,D127),'Enter Draw'!$K$3:$K$252,0),6),"")</f>
        <v/>
      </c>
      <c r="C127" t="str">
        <f>IFERROR(INDEX('Enter Draw'!$C$3:$I$252,MATCH(SMALL('Enter Draw'!$K$3:$K$252,D127),'Enter Draw'!$K$3:$K$252,0),7),"")</f>
        <v/>
      </c>
      <c r="F127" s="1" t="str">
        <f>IF(G127="","",IF(INDEX('Enter Draw'!$E$3:$I$252,MATCH(SMALL('Enter Draw'!$L$3:$L$252,D127),'Enter Draw'!$L$3:$L$252,0),1)="co","co",IF(INDEX('Enter Draw'!$E$3:$I$252,MATCH(SMALL('Enter Draw'!$L$3:$L$252,D127),'Enter Draw'!$L$3:$L$252,0),1)="yco","yco",D127)))</f>
        <v/>
      </c>
      <c r="G127" t="str">
        <f>IFERROR(INDEX('Enter Draw'!$E$3:$I$252,MATCH(SMALL('Enter Draw'!$L$3:$L$252,D127),'Enter Draw'!$L$3:$L$252,0),4),"")</f>
        <v/>
      </c>
      <c r="H127" t="str">
        <f>IFERROR(INDEX('Enter Draw'!$E$3:$I$252,MATCH(SMALL('Enter Draw'!$L$3:$L$252,D127),'Enter Draw'!$L$3:$L$252,0),5),"")</f>
        <v/>
      </c>
      <c r="I127">
        <v>115</v>
      </c>
      <c r="J127" s="1" t="str">
        <f t="shared" si="4"/>
        <v/>
      </c>
      <c r="K127" t="str">
        <f>IFERROR(INDEX('Enter Draw'!$G$3:$I$252,MATCH(SMALL('Enter Draw'!$M$3:$M$252,I127),'Enter Draw'!$M$3:$M$252,0),2),"")</f>
        <v/>
      </c>
      <c r="L127" t="str">
        <f>IFERROR(INDEX('Enter Draw'!$G$3:$I$252,MATCH(SMALL('Enter Draw'!$M$3:$M$252,I127),'Enter Draw'!$M$3:$M$252,0),3),"")</f>
        <v/>
      </c>
      <c r="N127" s="1" t="str">
        <f>IF(O127="","",IF(INDEX('Enter Draw'!$B$3:$I$252,MATCH(SMALL('Enter Draw'!$N$3:$N$252,D127),'Enter Draw'!$N$3:$N$252,0),1)="oco","oco",D127))</f>
        <v/>
      </c>
      <c r="O127" t="str">
        <f>IFERROR(INDEX('Enter Draw'!$A$3:$K$252,MATCH(SMALL('Enter Draw'!$N$3:$N$252,Q127),'Enter Draw'!$N$3:$N$252,0),7),"")</f>
        <v/>
      </c>
      <c r="P127" t="str">
        <f>IFERROR(INDEX('Enter Draw'!$A$3:$I$252,MATCH(SMALL('Enter Draw'!$N$3:$N$252,Q127),'Enter Draw'!$N$3:$N$252,0),8),"")</f>
        <v/>
      </c>
      <c r="S127" s="1" t="str">
        <f t="shared" si="6"/>
        <v/>
      </c>
      <c r="T127" t="str">
        <f>IFERROR(INDEX('Enter Draw'!$A$3:$K$252,MATCH(SMALL('Enter Draw'!$O$3:$O$252,V128),'Enter Draw'!$O$3:$O$252,0),6),"")</f>
        <v/>
      </c>
      <c r="U127" t="str">
        <f>IFERROR(INDEX('Enter Draw'!$A$3:$I$252,MATCH(SMALL('Enter Draw'!$O$3:$O$252,V128),'Enter Draw'!$O$3:$O$252,0),7),"")</f>
        <v/>
      </c>
      <c r="X127" s="1" t="str">
        <f t="shared" si="7"/>
        <v/>
      </c>
      <c r="Y127" t="str">
        <f>IFERROR(INDEX('Enter Draw'!$A$3:$K$252,MATCH(SMALL('Enter Draw'!$P$3:$P$252,Q127),'Enter Draw'!$P$3:$P$252,0),7),"")</f>
        <v/>
      </c>
      <c r="Z127" t="str">
        <f>IFERROR(INDEX('Enter Draw'!$A$3:$I$252,MATCH(SMALL('Enter Draw'!$P$3:$P$252,Q127),'Enter Draw'!$P$3:$P$252,0),8),"")</f>
        <v/>
      </c>
      <c r="AC127" s="1" t="str">
        <f t="shared" si="5"/>
        <v/>
      </c>
      <c r="AD127" t="str">
        <f>IFERROR(INDEX('Enter Draw'!$A$3:$K$252,MATCH(SMALL('Enter Draw'!$Q$3:$Q$252,V127),'Enter Draw'!$Q$3:$Q$252,0),8),"")</f>
        <v/>
      </c>
      <c r="AE127" t="str">
        <f>IFERROR(INDEX('Enter Draw'!$A$3:$I$252,MATCH(SMALL('Enter Draw'!$Q$3:$Q$252,V127),'Enter Draw'!$Q$3:$Q$252,0),9),"")</f>
        <v/>
      </c>
    </row>
    <row r="128" spans="1:31">
      <c r="A128" s="1" t="str">
        <f>IF(B128="","",IF(INDEX('Enter Draw'!$C$3:$I$252,MATCH(SMALL('Enter Draw'!$K$3:$K$252,D128),'Enter Draw'!$K$3:$K$252,0),1)="yco","yco",D128))</f>
        <v/>
      </c>
      <c r="B128" t="str">
        <f>IFERROR(INDEX('Enter Draw'!$C$3:$K$252,MATCH(SMALL('Enter Draw'!$K$3:$K$252,D128),'Enter Draw'!$K$3:$K$252,0),6),"")</f>
        <v/>
      </c>
      <c r="C128" t="str">
        <f>IFERROR(INDEX('Enter Draw'!$C$3:$I$252,MATCH(SMALL('Enter Draw'!$K$3:$K$252,D128),'Enter Draw'!$K$3:$K$252,0),7),"")</f>
        <v/>
      </c>
      <c r="D128">
        <v>106</v>
      </c>
      <c r="F128" s="1" t="str">
        <f>IF(G128="","",IF(INDEX('Enter Draw'!$E$3:$I$252,MATCH(SMALL('Enter Draw'!$L$3:$L$252,D128),'Enter Draw'!$L$3:$L$252,0),1)="co","co",IF(INDEX('Enter Draw'!$E$3:$I$252,MATCH(SMALL('Enter Draw'!$L$3:$L$252,D128),'Enter Draw'!$L$3:$L$252,0),1)="yco","yco",D128)))</f>
        <v/>
      </c>
      <c r="G128" t="str">
        <f>IFERROR(INDEX('Enter Draw'!$E$3:$I$252,MATCH(SMALL('Enter Draw'!$L$3:$L$252,D128),'Enter Draw'!$L$3:$L$252,0),4),"")</f>
        <v/>
      </c>
      <c r="H128" t="str">
        <f>IFERROR(INDEX('Enter Draw'!$E$3:$I$252,MATCH(SMALL('Enter Draw'!$L$3:$L$252,D128),'Enter Draw'!$L$3:$L$252,0),5),"")</f>
        <v/>
      </c>
      <c r="I128">
        <v>116</v>
      </c>
      <c r="J128" s="1" t="str">
        <f t="shared" si="4"/>
        <v/>
      </c>
      <c r="K128" t="str">
        <f>IFERROR(INDEX('Enter Draw'!$G$3:$I$252,MATCH(SMALL('Enter Draw'!$M$3:$M$252,I128),'Enter Draw'!$M$3:$M$252,0),2),"")</f>
        <v/>
      </c>
      <c r="L128" t="str">
        <f>IFERROR(INDEX('Enter Draw'!$G$3:$I$252,MATCH(SMALL('Enter Draw'!$M$3:$M$252,I128),'Enter Draw'!$M$3:$M$252,0),3),"")</f>
        <v/>
      </c>
      <c r="N128" s="1" t="str">
        <f>IF(O128="","",IF(INDEX('Enter Draw'!$B$3:$I$252,MATCH(SMALL('Enter Draw'!$N$3:$N$252,D128),'Enter Draw'!$N$3:$N$252,0),1)="oco","oco",D128))</f>
        <v/>
      </c>
      <c r="O128" t="str">
        <f>IFERROR(INDEX('Enter Draw'!$A$3:$K$252,MATCH(SMALL('Enter Draw'!$N$3:$N$252,Q128),'Enter Draw'!$N$3:$N$252,0),7),"")</f>
        <v/>
      </c>
      <c r="P128" t="str">
        <f>IFERROR(INDEX('Enter Draw'!$A$3:$I$252,MATCH(SMALL('Enter Draw'!$N$3:$N$252,Q128),'Enter Draw'!$N$3:$N$252,0),8),"")</f>
        <v/>
      </c>
      <c r="Q128">
        <v>106</v>
      </c>
      <c r="S128" s="1" t="str">
        <f t="shared" si="6"/>
        <v/>
      </c>
      <c r="T128" t="str">
        <f>IFERROR(INDEX('Enter Draw'!$A$3:$K$252,MATCH(SMALL('Enter Draw'!$O$3:$O$252,V129),'Enter Draw'!$O$3:$O$252,0),6),"")</f>
        <v/>
      </c>
      <c r="U128" t="str">
        <f>IFERROR(INDEX('Enter Draw'!$A$3:$I$252,MATCH(SMALL('Enter Draw'!$O$3:$O$252,V129),'Enter Draw'!$O$3:$O$252,0),7),"")</f>
        <v/>
      </c>
      <c r="V128">
        <v>106</v>
      </c>
      <c r="X128" s="1" t="str">
        <f t="shared" si="7"/>
        <v/>
      </c>
      <c r="Y128" t="str">
        <f>IFERROR(INDEX('Enter Draw'!$A$3:$K$252,MATCH(SMALL('Enter Draw'!$P$3:$P$252,Q128),'Enter Draw'!$P$3:$P$252,0),7),"")</f>
        <v/>
      </c>
      <c r="Z128" t="str">
        <f>IFERROR(INDEX('Enter Draw'!$A$3:$I$252,MATCH(SMALL('Enter Draw'!$P$3:$P$252,Q128),'Enter Draw'!$P$3:$P$252,0),8),"")</f>
        <v/>
      </c>
      <c r="AC128" s="1" t="str">
        <f t="shared" si="5"/>
        <v/>
      </c>
      <c r="AD128" t="str">
        <f>IFERROR(INDEX('Enter Draw'!$A$3:$K$252,MATCH(SMALL('Enter Draw'!$Q$3:$Q$252,V128),'Enter Draw'!$Q$3:$Q$252,0),8),"")</f>
        <v/>
      </c>
      <c r="AE128" t="str">
        <f>IFERROR(INDEX('Enter Draw'!$A$3:$I$252,MATCH(SMALL('Enter Draw'!$Q$3:$Q$252,V128),'Enter Draw'!$Q$3:$Q$252,0),9),"")</f>
        <v/>
      </c>
    </row>
    <row r="129" spans="1:31">
      <c r="A129" s="1" t="str">
        <f>IF(B129="","",IF(INDEX('Enter Draw'!$C$3:$I$252,MATCH(SMALL('Enter Draw'!$K$3:$K$252,D129),'Enter Draw'!$K$3:$K$252,0),1)="yco","yco",D129))</f>
        <v/>
      </c>
      <c r="B129" t="str">
        <f>IFERROR(INDEX('Enter Draw'!$C$3:$K$252,MATCH(SMALL('Enter Draw'!$K$3:$K$252,D129),'Enter Draw'!$K$3:$K$252,0),6),"")</f>
        <v/>
      </c>
      <c r="C129" t="str">
        <f>IFERROR(INDEX('Enter Draw'!$C$3:$I$252,MATCH(SMALL('Enter Draw'!$K$3:$K$252,D129),'Enter Draw'!$K$3:$K$252,0),7),"")</f>
        <v/>
      </c>
      <c r="D129">
        <v>107</v>
      </c>
      <c r="F129" s="1" t="str">
        <f>IF(G129="","",IF(INDEX('Enter Draw'!$E$3:$I$252,MATCH(SMALL('Enter Draw'!$L$3:$L$252,D129),'Enter Draw'!$L$3:$L$252,0),1)="co","co",IF(INDEX('Enter Draw'!$E$3:$I$252,MATCH(SMALL('Enter Draw'!$L$3:$L$252,D129),'Enter Draw'!$L$3:$L$252,0),1)="yco","yco",D129)))</f>
        <v/>
      </c>
      <c r="G129" t="str">
        <f>IFERROR(INDEX('Enter Draw'!$E$3:$I$252,MATCH(SMALL('Enter Draw'!$L$3:$L$252,D129),'Enter Draw'!$L$3:$L$252,0),4),"")</f>
        <v/>
      </c>
      <c r="H129" t="str">
        <f>IFERROR(INDEX('Enter Draw'!$E$3:$I$252,MATCH(SMALL('Enter Draw'!$L$3:$L$252,D129),'Enter Draw'!$L$3:$L$252,0),5),"")</f>
        <v/>
      </c>
      <c r="I129">
        <v>117</v>
      </c>
      <c r="J129" s="1" t="str">
        <f t="shared" si="4"/>
        <v/>
      </c>
      <c r="K129" t="str">
        <f>IFERROR(INDEX('Enter Draw'!$G$3:$I$252,MATCH(SMALL('Enter Draw'!$M$3:$M$252,I129),'Enter Draw'!$M$3:$M$252,0),2),"")</f>
        <v/>
      </c>
      <c r="L129" t="str">
        <f>IFERROR(INDEX('Enter Draw'!$G$3:$I$252,MATCH(SMALL('Enter Draw'!$M$3:$M$252,I129),'Enter Draw'!$M$3:$M$252,0),3),"")</f>
        <v/>
      </c>
      <c r="N129" s="1" t="str">
        <f>IF(O129="","",IF(INDEX('Enter Draw'!$B$3:$I$252,MATCH(SMALL('Enter Draw'!$N$3:$N$252,D129),'Enter Draw'!$N$3:$N$252,0),1)="oco","oco",D129))</f>
        <v/>
      </c>
      <c r="O129" t="str">
        <f>IFERROR(INDEX('Enter Draw'!$A$3:$K$252,MATCH(SMALL('Enter Draw'!$N$3:$N$252,Q129),'Enter Draw'!$N$3:$N$252,0),7),"")</f>
        <v/>
      </c>
      <c r="P129" t="str">
        <f>IFERROR(INDEX('Enter Draw'!$A$3:$I$252,MATCH(SMALL('Enter Draw'!$N$3:$N$252,Q129),'Enter Draw'!$N$3:$N$252,0),8),"")</f>
        <v/>
      </c>
      <c r="Q129">
        <v>107</v>
      </c>
      <c r="S129" s="1" t="str">
        <f t="shared" si="6"/>
        <v/>
      </c>
      <c r="T129" t="str">
        <f>IFERROR(INDEX('Enter Draw'!$A$3:$K$252,MATCH(SMALL('Enter Draw'!$O$3:$O$252,V130),'Enter Draw'!$O$3:$O$252,0),6),"")</f>
        <v/>
      </c>
      <c r="U129" t="str">
        <f>IFERROR(INDEX('Enter Draw'!$A$3:$I$252,MATCH(SMALL('Enter Draw'!$O$3:$O$252,V130),'Enter Draw'!$O$3:$O$252,0),7),"")</f>
        <v/>
      </c>
      <c r="V129">
        <v>107</v>
      </c>
      <c r="X129" s="1" t="str">
        <f t="shared" si="7"/>
        <v/>
      </c>
      <c r="Y129" t="str">
        <f>IFERROR(INDEX('Enter Draw'!$A$3:$K$252,MATCH(SMALL('Enter Draw'!$P$3:$P$252,Q129),'Enter Draw'!$P$3:$P$252,0),7),"")</f>
        <v/>
      </c>
      <c r="Z129" t="str">
        <f>IFERROR(INDEX('Enter Draw'!$A$3:$I$252,MATCH(SMALL('Enter Draw'!$P$3:$P$252,Q129),'Enter Draw'!$P$3:$P$252,0),8),"")</f>
        <v/>
      </c>
      <c r="AC129" s="1" t="str">
        <f t="shared" si="5"/>
        <v/>
      </c>
      <c r="AD129" t="str">
        <f>IFERROR(INDEX('Enter Draw'!$A$3:$K$252,MATCH(SMALL('Enter Draw'!$Q$3:$Q$252,V129),'Enter Draw'!$Q$3:$Q$252,0),8),"")</f>
        <v/>
      </c>
      <c r="AE129" t="str">
        <f>IFERROR(INDEX('Enter Draw'!$A$3:$I$252,MATCH(SMALL('Enter Draw'!$Q$3:$Q$252,V129),'Enter Draw'!$Q$3:$Q$252,0),9),"")</f>
        <v/>
      </c>
    </row>
    <row r="130" spans="1:31">
      <c r="A130" s="1" t="str">
        <f>IF(B130="","",IF(INDEX('Enter Draw'!$C$3:$I$252,MATCH(SMALL('Enter Draw'!$K$3:$K$252,D130),'Enter Draw'!$K$3:$K$252,0),1)="yco","yco",D130))</f>
        <v/>
      </c>
      <c r="B130" t="str">
        <f>IFERROR(INDEX('Enter Draw'!$C$3:$K$252,MATCH(SMALL('Enter Draw'!$K$3:$K$252,D130),'Enter Draw'!$K$3:$K$252,0),6),"")</f>
        <v/>
      </c>
      <c r="C130" t="str">
        <f>IFERROR(INDEX('Enter Draw'!$C$3:$I$252,MATCH(SMALL('Enter Draw'!$K$3:$K$252,D130),'Enter Draw'!$K$3:$K$252,0),7),"")</f>
        <v/>
      </c>
      <c r="D130">
        <v>108</v>
      </c>
      <c r="F130" s="1" t="str">
        <f>IF(G130="","",IF(INDEX('Enter Draw'!$E$3:$I$252,MATCH(SMALL('Enter Draw'!$L$3:$L$252,D130),'Enter Draw'!$L$3:$L$252,0),1)="co","co",IF(INDEX('Enter Draw'!$E$3:$I$252,MATCH(SMALL('Enter Draw'!$L$3:$L$252,D130),'Enter Draw'!$L$3:$L$252,0),1)="yco","yco",D130)))</f>
        <v/>
      </c>
      <c r="G130" t="str">
        <f>IFERROR(INDEX('Enter Draw'!$E$3:$I$252,MATCH(SMALL('Enter Draw'!$L$3:$L$252,D130),'Enter Draw'!$L$3:$L$252,0),4),"")</f>
        <v/>
      </c>
      <c r="H130" t="str">
        <f>IFERROR(INDEX('Enter Draw'!$E$3:$I$252,MATCH(SMALL('Enter Draw'!$L$3:$L$252,D130),'Enter Draw'!$L$3:$L$252,0),5),"")</f>
        <v/>
      </c>
      <c r="I130">
        <v>118</v>
      </c>
      <c r="J130" s="1" t="str">
        <f t="shared" si="4"/>
        <v/>
      </c>
      <c r="K130" t="str">
        <f>IFERROR(INDEX('Enter Draw'!$G$3:$I$252,MATCH(SMALL('Enter Draw'!$M$3:$M$252,I130),'Enter Draw'!$M$3:$M$252,0),2),"")</f>
        <v/>
      </c>
      <c r="L130" t="str">
        <f>IFERROR(INDEX('Enter Draw'!$G$3:$I$252,MATCH(SMALL('Enter Draw'!$M$3:$M$252,I130),'Enter Draw'!$M$3:$M$252,0),3),"")</f>
        <v/>
      </c>
      <c r="N130" s="1" t="str">
        <f>IF(O130="","",IF(INDEX('Enter Draw'!$B$3:$I$252,MATCH(SMALL('Enter Draw'!$N$3:$N$252,D130),'Enter Draw'!$N$3:$N$252,0),1)="oco","oco",D130))</f>
        <v/>
      </c>
      <c r="O130" t="str">
        <f>IFERROR(INDEX('Enter Draw'!$A$3:$K$252,MATCH(SMALL('Enter Draw'!$N$3:$N$252,Q130),'Enter Draw'!$N$3:$N$252,0),7),"")</f>
        <v/>
      </c>
      <c r="P130" t="str">
        <f>IFERROR(INDEX('Enter Draw'!$A$3:$I$252,MATCH(SMALL('Enter Draw'!$N$3:$N$252,Q130),'Enter Draw'!$N$3:$N$252,0),8),"")</f>
        <v/>
      </c>
      <c r="Q130">
        <v>108</v>
      </c>
      <c r="S130" s="1" t="str">
        <f t="shared" si="6"/>
        <v/>
      </c>
      <c r="T130" t="str">
        <f>IFERROR(INDEX('Enter Draw'!$A$3:$K$252,MATCH(SMALL('Enter Draw'!$O$3:$O$252,V131),'Enter Draw'!$O$3:$O$252,0),6),"")</f>
        <v/>
      </c>
      <c r="U130" t="str">
        <f>IFERROR(INDEX('Enter Draw'!$A$3:$I$252,MATCH(SMALL('Enter Draw'!$O$3:$O$252,V131),'Enter Draw'!$O$3:$O$252,0),7),"")</f>
        <v/>
      </c>
      <c r="V130">
        <v>108</v>
      </c>
      <c r="X130" s="1" t="str">
        <f t="shared" si="7"/>
        <v/>
      </c>
      <c r="Y130" t="str">
        <f>IFERROR(INDEX('Enter Draw'!$A$3:$K$252,MATCH(SMALL('Enter Draw'!$P$3:$P$252,Q130),'Enter Draw'!$P$3:$P$252,0),7),"")</f>
        <v/>
      </c>
      <c r="Z130" t="str">
        <f>IFERROR(INDEX('Enter Draw'!$A$3:$I$252,MATCH(SMALL('Enter Draw'!$P$3:$P$252,Q130),'Enter Draw'!$P$3:$P$252,0),8),"")</f>
        <v/>
      </c>
      <c r="AC130" s="1" t="str">
        <f t="shared" si="5"/>
        <v/>
      </c>
      <c r="AD130" t="str">
        <f>IFERROR(INDEX('Enter Draw'!$A$3:$K$252,MATCH(SMALL('Enter Draw'!$Q$3:$Q$252,V130),'Enter Draw'!$Q$3:$Q$252,0),8),"")</f>
        <v/>
      </c>
      <c r="AE130" t="str">
        <f>IFERROR(INDEX('Enter Draw'!$A$3:$I$252,MATCH(SMALL('Enter Draw'!$Q$3:$Q$252,V130),'Enter Draw'!$Q$3:$Q$252,0),9),"")</f>
        <v/>
      </c>
    </row>
    <row r="131" spans="1:31">
      <c r="A131" s="1" t="str">
        <f>IF(B131="","",IF(INDEX('Enter Draw'!$C$3:$I$252,MATCH(SMALL('Enter Draw'!$K$3:$K$252,D131),'Enter Draw'!$K$3:$K$252,0),1)="yco","yco",D131))</f>
        <v/>
      </c>
      <c r="B131" t="str">
        <f>IFERROR(INDEX('Enter Draw'!$C$3:$K$252,MATCH(SMALL('Enter Draw'!$K$3:$K$252,D131),'Enter Draw'!$K$3:$K$252,0),6),"")</f>
        <v/>
      </c>
      <c r="C131" t="str">
        <f>IFERROR(INDEX('Enter Draw'!$C$3:$I$252,MATCH(SMALL('Enter Draw'!$K$3:$K$252,D131),'Enter Draw'!$K$3:$K$252,0),7),"")</f>
        <v/>
      </c>
      <c r="D131">
        <v>109</v>
      </c>
      <c r="F131" s="1" t="str">
        <f>IF(G131="","",IF(INDEX('Enter Draw'!$E$3:$I$252,MATCH(SMALL('Enter Draw'!$L$3:$L$252,D131),'Enter Draw'!$L$3:$L$252,0),1)="co","co",IF(INDEX('Enter Draw'!$E$3:$I$252,MATCH(SMALL('Enter Draw'!$L$3:$L$252,D131),'Enter Draw'!$L$3:$L$252,0),1)="yco","yco",D131)))</f>
        <v/>
      </c>
      <c r="G131" t="str">
        <f>IFERROR(INDEX('Enter Draw'!$E$3:$I$252,MATCH(SMALL('Enter Draw'!$L$3:$L$252,D131),'Enter Draw'!$L$3:$L$252,0),4),"")</f>
        <v/>
      </c>
      <c r="H131" t="str">
        <f>IFERROR(INDEX('Enter Draw'!$E$3:$I$252,MATCH(SMALL('Enter Draw'!$L$3:$L$252,D131),'Enter Draw'!$L$3:$L$252,0),5),"")</f>
        <v/>
      </c>
      <c r="I131">
        <v>119</v>
      </c>
      <c r="J131" s="1" t="str">
        <f t="shared" ref="J131:J194" si="8">IF(K131="","",I131)</f>
        <v/>
      </c>
      <c r="K131" t="str">
        <f>IFERROR(INDEX('Enter Draw'!$G$3:$I$252,MATCH(SMALL('Enter Draw'!$M$3:$M$252,I131),'Enter Draw'!$M$3:$M$252,0),2),"")</f>
        <v/>
      </c>
      <c r="L131" t="str">
        <f>IFERROR(INDEX('Enter Draw'!$G$3:$I$252,MATCH(SMALL('Enter Draw'!$M$3:$M$252,I131),'Enter Draw'!$M$3:$M$252,0),3),"")</f>
        <v/>
      </c>
      <c r="N131" s="1" t="str">
        <f>IF(O131="","",IF(INDEX('Enter Draw'!$B$3:$I$252,MATCH(SMALL('Enter Draw'!$N$3:$N$252,D131),'Enter Draw'!$N$3:$N$252,0),1)="oco","oco",D131))</f>
        <v/>
      </c>
      <c r="O131" t="str">
        <f>IFERROR(INDEX('Enter Draw'!$A$3:$K$252,MATCH(SMALL('Enter Draw'!$N$3:$N$252,Q131),'Enter Draw'!$N$3:$N$252,0),7),"")</f>
        <v/>
      </c>
      <c r="P131" t="str">
        <f>IFERROR(INDEX('Enter Draw'!$A$3:$I$252,MATCH(SMALL('Enter Draw'!$N$3:$N$252,Q131),'Enter Draw'!$N$3:$N$252,0),8),"")</f>
        <v/>
      </c>
      <c r="Q131">
        <v>109</v>
      </c>
      <c r="S131" s="1" t="str">
        <f t="shared" si="6"/>
        <v/>
      </c>
      <c r="T131" t="str">
        <f>IFERROR(INDEX('Enter Draw'!$A$3:$K$252,MATCH(SMALL('Enter Draw'!$O$3:$O$252,V132),'Enter Draw'!$O$3:$O$252,0),6),"")</f>
        <v/>
      </c>
      <c r="U131" t="str">
        <f>IFERROR(INDEX('Enter Draw'!$A$3:$I$252,MATCH(SMALL('Enter Draw'!$O$3:$O$252,V132),'Enter Draw'!$O$3:$O$252,0),7),"")</f>
        <v/>
      </c>
      <c r="V131">
        <v>109</v>
      </c>
      <c r="X131" s="1" t="str">
        <f t="shared" si="7"/>
        <v/>
      </c>
      <c r="Y131" t="str">
        <f>IFERROR(INDEX('Enter Draw'!$A$3:$K$252,MATCH(SMALL('Enter Draw'!$P$3:$P$252,Q131),'Enter Draw'!$P$3:$P$252,0),7),"")</f>
        <v/>
      </c>
      <c r="Z131" t="str">
        <f>IFERROR(INDEX('Enter Draw'!$A$3:$I$252,MATCH(SMALL('Enter Draw'!$P$3:$P$252,Q131),'Enter Draw'!$P$3:$P$252,0),8),"")</f>
        <v/>
      </c>
      <c r="AC131" s="1" t="str">
        <f t="shared" ref="AC131:AC194" si="9">IF(AD131="","",V131)</f>
        <v/>
      </c>
      <c r="AD131" t="str">
        <f>IFERROR(INDEX('Enter Draw'!$A$3:$K$252,MATCH(SMALL('Enter Draw'!$Q$3:$Q$252,V131),'Enter Draw'!$Q$3:$Q$252,0),8),"")</f>
        <v/>
      </c>
      <c r="AE131" t="str">
        <f>IFERROR(INDEX('Enter Draw'!$A$3:$I$252,MATCH(SMALL('Enter Draw'!$Q$3:$Q$252,V131),'Enter Draw'!$Q$3:$Q$252,0),9),"")</f>
        <v/>
      </c>
    </row>
    <row r="132" spans="1:31">
      <c r="A132" s="1" t="str">
        <f>IF(B132="","",IF(INDEX('Enter Draw'!$C$3:$I$252,MATCH(SMALL('Enter Draw'!$K$3:$K$252,D132),'Enter Draw'!$K$3:$K$252,0),1)="yco","yco",D132))</f>
        <v/>
      </c>
      <c r="B132" t="str">
        <f>IFERROR(INDEX('Enter Draw'!$C$3:$K$252,MATCH(SMALL('Enter Draw'!$K$3:$K$252,D132),'Enter Draw'!$K$3:$K$252,0),6),"")</f>
        <v/>
      </c>
      <c r="C132" t="str">
        <f>IFERROR(INDEX('Enter Draw'!$C$3:$I$252,MATCH(SMALL('Enter Draw'!$K$3:$K$252,D132),'Enter Draw'!$K$3:$K$252,0),7),"")</f>
        <v/>
      </c>
      <c r="D132">
        <v>110</v>
      </c>
      <c r="F132" s="1" t="str">
        <f>IF(G132="","",IF(INDEX('Enter Draw'!$E$3:$I$252,MATCH(SMALL('Enter Draw'!$L$3:$L$252,D132),'Enter Draw'!$L$3:$L$252,0),1)="co","co",IF(INDEX('Enter Draw'!$E$3:$I$252,MATCH(SMALL('Enter Draw'!$L$3:$L$252,D132),'Enter Draw'!$L$3:$L$252,0),1)="yco","yco",D132)))</f>
        <v/>
      </c>
      <c r="G132" t="str">
        <f>IFERROR(INDEX('Enter Draw'!$E$3:$I$252,MATCH(SMALL('Enter Draw'!$L$3:$L$252,D132),'Enter Draw'!$L$3:$L$252,0),4),"")</f>
        <v/>
      </c>
      <c r="H132" t="str">
        <f>IFERROR(INDEX('Enter Draw'!$E$3:$I$252,MATCH(SMALL('Enter Draw'!$L$3:$L$252,D132),'Enter Draw'!$L$3:$L$252,0),5),"")</f>
        <v/>
      </c>
      <c r="I132">
        <v>120</v>
      </c>
      <c r="J132" s="1" t="str">
        <f t="shared" si="8"/>
        <v/>
      </c>
      <c r="K132" t="str">
        <f>IFERROR(INDEX('Enter Draw'!$G$3:$I$252,MATCH(SMALL('Enter Draw'!$M$3:$M$252,I132),'Enter Draw'!$M$3:$M$252,0),2),"")</f>
        <v/>
      </c>
      <c r="L132" t="str">
        <f>IFERROR(INDEX('Enter Draw'!$G$3:$I$252,MATCH(SMALL('Enter Draw'!$M$3:$M$252,I132),'Enter Draw'!$M$3:$M$252,0),3),"")</f>
        <v/>
      </c>
      <c r="N132" s="1" t="str">
        <f>IF(O132="","",IF(INDEX('Enter Draw'!$B$3:$I$252,MATCH(SMALL('Enter Draw'!$N$3:$N$252,D132),'Enter Draw'!$N$3:$N$252,0),1)="oco","oco",D132))</f>
        <v/>
      </c>
      <c r="O132" t="str">
        <f>IFERROR(INDEX('Enter Draw'!$A$3:$K$252,MATCH(SMALL('Enter Draw'!$N$3:$N$252,Q132),'Enter Draw'!$N$3:$N$252,0),7),"")</f>
        <v/>
      </c>
      <c r="P132" t="str">
        <f>IFERROR(INDEX('Enter Draw'!$A$3:$I$252,MATCH(SMALL('Enter Draw'!$N$3:$N$252,Q132),'Enter Draw'!$N$3:$N$252,0),8),"")</f>
        <v/>
      </c>
      <c r="Q132">
        <v>110</v>
      </c>
      <c r="S132" s="1" t="str">
        <f t="shared" si="6"/>
        <v/>
      </c>
      <c r="T132" t="str">
        <f>IFERROR(INDEX('Enter Draw'!$A$3:$K$252,MATCH(SMALL('Enter Draw'!$O$3:$O$252,V133),'Enter Draw'!$O$3:$O$252,0),6),"")</f>
        <v/>
      </c>
      <c r="U132" t="str">
        <f>IFERROR(INDEX('Enter Draw'!$A$3:$I$252,MATCH(SMALL('Enter Draw'!$O$3:$O$252,V133),'Enter Draw'!$O$3:$O$252,0),7),"")</f>
        <v/>
      </c>
      <c r="V132">
        <v>110</v>
      </c>
      <c r="X132" s="1" t="str">
        <f t="shared" si="7"/>
        <v/>
      </c>
      <c r="Y132" t="str">
        <f>IFERROR(INDEX('Enter Draw'!$A$3:$K$252,MATCH(SMALL('Enter Draw'!$P$3:$P$252,Q132),'Enter Draw'!$P$3:$P$252,0),7),"")</f>
        <v/>
      </c>
      <c r="Z132" t="str">
        <f>IFERROR(INDEX('Enter Draw'!$A$3:$I$252,MATCH(SMALL('Enter Draw'!$P$3:$P$252,Q132),'Enter Draw'!$P$3:$P$252,0),8),"")</f>
        <v/>
      </c>
      <c r="AC132" s="1" t="str">
        <f t="shared" si="9"/>
        <v/>
      </c>
      <c r="AD132" t="str">
        <f>IFERROR(INDEX('Enter Draw'!$A$3:$K$252,MATCH(SMALL('Enter Draw'!$Q$3:$Q$252,V132),'Enter Draw'!$Q$3:$Q$252,0),8),"")</f>
        <v/>
      </c>
      <c r="AE132" t="str">
        <f>IFERROR(INDEX('Enter Draw'!$A$3:$I$252,MATCH(SMALL('Enter Draw'!$Q$3:$Q$252,V132),'Enter Draw'!$Q$3:$Q$252,0),9),"")</f>
        <v/>
      </c>
    </row>
    <row r="133" spans="1:31">
      <c r="A133" s="1" t="str">
        <f>IF(B133="","",IF(INDEX('Enter Draw'!$C$3:$I$252,MATCH(SMALL('Enter Draw'!$K$3:$K$252,D133),'Enter Draw'!$K$3:$K$252,0),1)="yco","yco",D133))</f>
        <v/>
      </c>
      <c r="B133" t="str">
        <f>IFERROR(INDEX('Enter Draw'!$C$3:$K$252,MATCH(SMALL('Enter Draw'!$K$3:$K$252,D133),'Enter Draw'!$K$3:$K$252,0),6),"")</f>
        <v/>
      </c>
      <c r="C133" t="str">
        <f>IFERROR(INDEX('Enter Draw'!$C$3:$I$252,MATCH(SMALL('Enter Draw'!$K$3:$K$252,D133),'Enter Draw'!$K$3:$K$252,0),7),"")</f>
        <v/>
      </c>
      <c r="F133" s="1" t="str">
        <f>IF(G133="","",IF(INDEX('Enter Draw'!$E$3:$I$252,MATCH(SMALL('Enter Draw'!$L$3:$L$252,D133),'Enter Draw'!$L$3:$L$252,0),1)="co","co",IF(INDEX('Enter Draw'!$E$3:$I$252,MATCH(SMALL('Enter Draw'!$L$3:$L$252,D133),'Enter Draw'!$L$3:$L$252,0),1)="yco","yco",D133)))</f>
        <v/>
      </c>
      <c r="G133" t="str">
        <f>IFERROR(INDEX('Enter Draw'!$E$3:$I$252,MATCH(SMALL('Enter Draw'!$L$3:$L$252,D133),'Enter Draw'!$L$3:$L$252,0),4),"")</f>
        <v/>
      </c>
      <c r="H133" t="str">
        <f>IFERROR(INDEX('Enter Draw'!$E$3:$I$252,MATCH(SMALL('Enter Draw'!$L$3:$L$252,D133),'Enter Draw'!$L$3:$L$252,0),5),"")</f>
        <v/>
      </c>
      <c r="J133" s="1" t="str">
        <f t="shared" si="8"/>
        <v/>
      </c>
      <c r="K133" t="str">
        <f>IFERROR(INDEX('Enter Draw'!$G$3:$I$252,MATCH(SMALL('Enter Draw'!$M$3:$M$252,I133),'Enter Draw'!$M$3:$M$252,0),2),"")</f>
        <v/>
      </c>
      <c r="L133" t="str">
        <f>IFERROR(INDEX('Enter Draw'!$G$3:$I$252,MATCH(SMALL('Enter Draw'!$M$3:$M$252,I133),'Enter Draw'!$M$3:$M$252,0),3),"")</f>
        <v/>
      </c>
      <c r="N133" s="1" t="str">
        <f>IF(O133="","",IF(INDEX('Enter Draw'!$B$3:$I$252,MATCH(SMALL('Enter Draw'!$N$3:$N$252,D133),'Enter Draw'!$N$3:$N$252,0),1)="oco","oco",D133))</f>
        <v/>
      </c>
      <c r="O133" t="str">
        <f>IFERROR(INDEX('Enter Draw'!$A$3:$K$252,MATCH(SMALL('Enter Draw'!$N$3:$N$252,Q133),'Enter Draw'!$N$3:$N$252,0),7),"")</f>
        <v/>
      </c>
      <c r="P133" t="str">
        <f>IFERROR(INDEX('Enter Draw'!$A$3:$I$252,MATCH(SMALL('Enter Draw'!$N$3:$N$252,Q133),'Enter Draw'!$N$3:$N$252,0),8),"")</f>
        <v/>
      </c>
      <c r="S133" s="1" t="str">
        <f t="shared" si="6"/>
        <v/>
      </c>
      <c r="T133" t="str">
        <f>IFERROR(INDEX('Enter Draw'!$A$3:$K$252,MATCH(SMALL('Enter Draw'!$O$3:$O$252,V134),'Enter Draw'!$O$3:$O$252,0),6),"")</f>
        <v/>
      </c>
      <c r="U133" t="str">
        <f>IFERROR(INDEX('Enter Draw'!$A$3:$I$252,MATCH(SMALL('Enter Draw'!$O$3:$O$252,V134),'Enter Draw'!$O$3:$O$252,0),7),"")</f>
        <v/>
      </c>
      <c r="X133" s="1" t="str">
        <f t="shared" si="7"/>
        <v/>
      </c>
      <c r="Y133" t="str">
        <f>IFERROR(INDEX('Enter Draw'!$A$3:$K$252,MATCH(SMALL('Enter Draw'!$P$3:$P$252,Q133),'Enter Draw'!$P$3:$P$252,0),7),"")</f>
        <v/>
      </c>
      <c r="Z133" t="str">
        <f>IFERROR(INDEX('Enter Draw'!$A$3:$I$252,MATCH(SMALL('Enter Draw'!$P$3:$P$252,Q133),'Enter Draw'!$P$3:$P$252,0),8),"")</f>
        <v/>
      </c>
      <c r="AC133" s="1" t="str">
        <f t="shared" si="9"/>
        <v/>
      </c>
      <c r="AD133" t="str">
        <f>IFERROR(INDEX('Enter Draw'!$A$3:$K$252,MATCH(SMALL('Enter Draw'!$Q$3:$Q$252,V133),'Enter Draw'!$Q$3:$Q$252,0),8),"")</f>
        <v/>
      </c>
      <c r="AE133" t="str">
        <f>IFERROR(INDEX('Enter Draw'!$A$3:$I$252,MATCH(SMALL('Enter Draw'!$Q$3:$Q$252,V133),'Enter Draw'!$Q$3:$Q$252,0),9),"")</f>
        <v/>
      </c>
    </row>
    <row r="134" spans="1:31">
      <c r="A134" s="1" t="str">
        <f>IF(B134="","",IF(INDEX('Enter Draw'!$C$3:$I$252,MATCH(SMALL('Enter Draw'!$K$3:$K$252,D134),'Enter Draw'!$K$3:$K$252,0),1)="yco","yco",D134))</f>
        <v/>
      </c>
      <c r="B134" t="str">
        <f>IFERROR(INDEX('Enter Draw'!$C$3:$K$252,MATCH(SMALL('Enter Draw'!$K$3:$K$252,D134),'Enter Draw'!$K$3:$K$252,0),6),"")</f>
        <v/>
      </c>
      <c r="C134" t="str">
        <f>IFERROR(INDEX('Enter Draw'!$C$3:$I$252,MATCH(SMALL('Enter Draw'!$K$3:$K$252,D134),'Enter Draw'!$K$3:$K$252,0),7),"")</f>
        <v/>
      </c>
      <c r="D134">
        <v>111</v>
      </c>
      <c r="F134" s="1" t="str">
        <f>IF(G134="","",IF(INDEX('Enter Draw'!$E$3:$I$252,MATCH(SMALL('Enter Draw'!$L$3:$L$252,D134),'Enter Draw'!$L$3:$L$252,0),1)="co","co",IF(INDEX('Enter Draw'!$E$3:$I$252,MATCH(SMALL('Enter Draw'!$L$3:$L$252,D134),'Enter Draw'!$L$3:$L$252,0),1)="yco","yco",D134)))</f>
        <v/>
      </c>
      <c r="G134" t="str">
        <f>IFERROR(INDEX('Enter Draw'!$E$3:$I$252,MATCH(SMALL('Enter Draw'!$L$3:$L$252,D134),'Enter Draw'!$L$3:$L$252,0),4),"")</f>
        <v/>
      </c>
      <c r="H134" t="str">
        <f>IFERROR(INDEX('Enter Draw'!$E$3:$I$252,MATCH(SMALL('Enter Draw'!$L$3:$L$252,D134),'Enter Draw'!$L$3:$L$252,0),5),"")</f>
        <v/>
      </c>
      <c r="I134">
        <v>121</v>
      </c>
      <c r="J134" s="1" t="str">
        <f t="shared" si="8"/>
        <v/>
      </c>
      <c r="K134" t="str">
        <f>IFERROR(INDEX('Enter Draw'!$G$3:$I$252,MATCH(SMALL('Enter Draw'!$M$3:$M$252,I134),'Enter Draw'!$M$3:$M$252,0),2),"")</f>
        <v/>
      </c>
      <c r="L134" t="str">
        <f>IFERROR(INDEX('Enter Draw'!$G$3:$I$252,MATCH(SMALL('Enter Draw'!$M$3:$M$252,I134),'Enter Draw'!$M$3:$M$252,0),3),"")</f>
        <v/>
      </c>
      <c r="N134" s="1" t="str">
        <f>IF(O134="","",IF(INDEX('Enter Draw'!$B$3:$I$252,MATCH(SMALL('Enter Draw'!$N$3:$N$252,D134),'Enter Draw'!$N$3:$N$252,0),1)="oco","oco",D134))</f>
        <v/>
      </c>
      <c r="O134" t="str">
        <f>IFERROR(INDEX('Enter Draw'!$A$3:$K$252,MATCH(SMALL('Enter Draw'!$N$3:$N$252,Q134),'Enter Draw'!$N$3:$N$252,0),7),"")</f>
        <v/>
      </c>
      <c r="P134" t="str">
        <f>IFERROR(INDEX('Enter Draw'!$A$3:$I$252,MATCH(SMALL('Enter Draw'!$N$3:$N$252,Q134),'Enter Draw'!$N$3:$N$252,0),8),"")</f>
        <v/>
      </c>
      <c r="Q134">
        <v>111</v>
      </c>
      <c r="S134" s="1" t="str">
        <f t="shared" si="6"/>
        <v/>
      </c>
      <c r="T134" t="str">
        <f>IFERROR(INDEX('Enter Draw'!$A$3:$K$252,MATCH(SMALL('Enter Draw'!$O$3:$O$252,V135),'Enter Draw'!$O$3:$O$252,0),6),"")</f>
        <v/>
      </c>
      <c r="U134" t="str">
        <f>IFERROR(INDEX('Enter Draw'!$A$3:$I$252,MATCH(SMALL('Enter Draw'!$O$3:$O$252,V135),'Enter Draw'!$O$3:$O$252,0),7),"")</f>
        <v/>
      </c>
      <c r="V134">
        <v>111</v>
      </c>
      <c r="X134" s="1" t="str">
        <f t="shared" si="7"/>
        <v/>
      </c>
      <c r="Y134" t="str">
        <f>IFERROR(INDEX('Enter Draw'!$A$3:$K$252,MATCH(SMALL('Enter Draw'!$P$3:$P$252,Q134),'Enter Draw'!$P$3:$P$252,0),7),"")</f>
        <v/>
      </c>
      <c r="Z134" t="str">
        <f>IFERROR(INDEX('Enter Draw'!$A$3:$I$252,MATCH(SMALL('Enter Draw'!$P$3:$P$252,Q134),'Enter Draw'!$P$3:$P$252,0),8),"")</f>
        <v/>
      </c>
      <c r="AC134" s="1" t="str">
        <f t="shared" si="9"/>
        <v/>
      </c>
      <c r="AD134" t="str">
        <f>IFERROR(INDEX('Enter Draw'!$A$3:$K$252,MATCH(SMALL('Enter Draw'!$Q$3:$Q$252,V134),'Enter Draw'!$Q$3:$Q$252,0),8),"")</f>
        <v/>
      </c>
      <c r="AE134" t="str">
        <f>IFERROR(INDEX('Enter Draw'!$A$3:$I$252,MATCH(SMALL('Enter Draw'!$Q$3:$Q$252,V134),'Enter Draw'!$Q$3:$Q$252,0),9),"")</f>
        <v/>
      </c>
    </row>
    <row r="135" spans="1:31">
      <c r="A135" s="1" t="str">
        <f>IF(B135="","",IF(INDEX('Enter Draw'!$C$3:$I$252,MATCH(SMALL('Enter Draw'!$K$3:$K$252,D135),'Enter Draw'!$K$3:$K$252,0),1)="yco","yco",D135))</f>
        <v/>
      </c>
      <c r="B135" t="str">
        <f>IFERROR(INDEX('Enter Draw'!$C$3:$K$252,MATCH(SMALL('Enter Draw'!$K$3:$K$252,D135),'Enter Draw'!$K$3:$K$252,0),6),"")</f>
        <v/>
      </c>
      <c r="C135" t="str">
        <f>IFERROR(INDEX('Enter Draw'!$C$3:$I$252,MATCH(SMALL('Enter Draw'!$K$3:$K$252,D135),'Enter Draw'!$K$3:$K$252,0),7),"")</f>
        <v/>
      </c>
      <c r="D135">
        <v>112</v>
      </c>
      <c r="F135" s="1" t="str">
        <f>IF(G135="","",IF(INDEX('Enter Draw'!$E$3:$I$252,MATCH(SMALL('Enter Draw'!$L$3:$L$252,D135),'Enter Draw'!$L$3:$L$252,0),1)="co","co",IF(INDEX('Enter Draw'!$E$3:$I$252,MATCH(SMALL('Enter Draw'!$L$3:$L$252,D135),'Enter Draw'!$L$3:$L$252,0),1)="yco","yco",D135)))</f>
        <v/>
      </c>
      <c r="G135" t="str">
        <f>IFERROR(INDEX('Enter Draw'!$E$3:$I$252,MATCH(SMALL('Enter Draw'!$L$3:$L$252,D135),'Enter Draw'!$L$3:$L$252,0),4),"")</f>
        <v/>
      </c>
      <c r="H135" t="str">
        <f>IFERROR(INDEX('Enter Draw'!$E$3:$I$252,MATCH(SMALL('Enter Draw'!$L$3:$L$252,D135),'Enter Draw'!$L$3:$L$252,0),5),"")</f>
        <v/>
      </c>
      <c r="I135">
        <v>122</v>
      </c>
      <c r="J135" s="1" t="str">
        <f t="shared" si="8"/>
        <v/>
      </c>
      <c r="K135" t="str">
        <f>IFERROR(INDEX('Enter Draw'!$G$3:$I$252,MATCH(SMALL('Enter Draw'!$M$3:$M$252,I135),'Enter Draw'!$M$3:$M$252,0),2),"")</f>
        <v/>
      </c>
      <c r="L135" t="str">
        <f>IFERROR(INDEX('Enter Draw'!$G$3:$I$252,MATCH(SMALL('Enter Draw'!$M$3:$M$252,I135),'Enter Draw'!$M$3:$M$252,0),3),"")</f>
        <v/>
      </c>
      <c r="N135" s="1" t="str">
        <f>IF(O135="","",IF(INDEX('Enter Draw'!$B$3:$I$252,MATCH(SMALL('Enter Draw'!$N$3:$N$252,D135),'Enter Draw'!$N$3:$N$252,0),1)="oco","oco",D135))</f>
        <v/>
      </c>
      <c r="O135" t="str">
        <f>IFERROR(INDEX('Enter Draw'!$A$3:$K$252,MATCH(SMALL('Enter Draw'!$N$3:$N$252,Q135),'Enter Draw'!$N$3:$N$252,0),7),"")</f>
        <v/>
      </c>
      <c r="P135" t="str">
        <f>IFERROR(INDEX('Enter Draw'!$A$3:$I$252,MATCH(SMALL('Enter Draw'!$N$3:$N$252,Q135),'Enter Draw'!$N$3:$N$252,0),8),"")</f>
        <v/>
      </c>
      <c r="Q135">
        <v>112</v>
      </c>
      <c r="S135" s="1" t="str">
        <f t="shared" ref="S135:S198" si="10">IF(T135="","",V136)</f>
        <v/>
      </c>
      <c r="T135" t="str">
        <f>IFERROR(INDEX('Enter Draw'!$A$3:$K$252,MATCH(SMALL('Enter Draw'!$O$3:$O$252,V136),'Enter Draw'!$O$3:$O$252,0),6),"")</f>
        <v/>
      </c>
      <c r="U135" t="str">
        <f>IFERROR(INDEX('Enter Draw'!$A$3:$I$252,MATCH(SMALL('Enter Draw'!$O$3:$O$252,V136),'Enter Draw'!$O$3:$O$252,0),7),"")</f>
        <v/>
      </c>
      <c r="V135">
        <v>112</v>
      </c>
      <c r="X135" s="1" t="str">
        <f t="shared" ref="X135:X198" si="11">IF(Y135="","",V135)</f>
        <v/>
      </c>
      <c r="Y135" t="str">
        <f>IFERROR(INDEX('Enter Draw'!$A$3:$K$252,MATCH(SMALL('Enter Draw'!$P$3:$P$252,Q135),'Enter Draw'!$P$3:$P$252,0),7),"")</f>
        <v/>
      </c>
      <c r="Z135" t="str">
        <f>IFERROR(INDEX('Enter Draw'!$A$3:$I$252,MATCH(SMALL('Enter Draw'!$P$3:$P$252,Q135),'Enter Draw'!$P$3:$P$252,0),8),"")</f>
        <v/>
      </c>
      <c r="AC135" s="1" t="str">
        <f t="shared" si="9"/>
        <v/>
      </c>
      <c r="AD135" t="str">
        <f>IFERROR(INDEX('Enter Draw'!$A$3:$K$252,MATCH(SMALL('Enter Draw'!$Q$3:$Q$252,V135),'Enter Draw'!$Q$3:$Q$252,0),8),"")</f>
        <v/>
      </c>
      <c r="AE135" t="str">
        <f>IFERROR(INDEX('Enter Draw'!$A$3:$I$252,MATCH(SMALL('Enter Draw'!$Q$3:$Q$252,V135),'Enter Draw'!$Q$3:$Q$252,0),9),"")</f>
        <v/>
      </c>
    </row>
    <row r="136" spans="1:31">
      <c r="A136" s="1" t="str">
        <f>IF(B136="","",IF(INDEX('Enter Draw'!$C$3:$I$252,MATCH(SMALL('Enter Draw'!$K$3:$K$252,D136),'Enter Draw'!$K$3:$K$252,0),1)="yco","yco",D136))</f>
        <v/>
      </c>
      <c r="B136" t="str">
        <f>IFERROR(INDEX('Enter Draw'!$C$3:$K$252,MATCH(SMALL('Enter Draw'!$K$3:$K$252,D136),'Enter Draw'!$K$3:$K$252,0),6),"")</f>
        <v/>
      </c>
      <c r="C136" t="str">
        <f>IFERROR(INDEX('Enter Draw'!$C$3:$I$252,MATCH(SMALL('Enter Draw'!$K$3:$K$252,D136),'Enter Draw'!$K$3:$K$252,0),7),"")</f>
        <v/>
      </c>
      <c r="D136">
        <v>113</v>
      </c>
      <c r="F136" s="1" t="str">
        <f>IF(G136="","",IF(INDEX('Enter Draw'!$E$3:$I$252,MATCH(SMALL('Enter Draw'!$L$3:$L$252,D136),'Enter Draw'!$L$3:$L$252,0),1)="co","co",IF(INDEX('Enter Draw'!$E$3:$I$252,MATCH(SMALL('Enter Draw'!$L$3:$L$252,D136),'Enter Draw'!$L$3:$L$252,0),1)="yco","yco",D136)))</f>
        <v/>
      </c>
      <c r="G136" t="str">
        <f>IFERROR(INDEX('Enter Draw'!$E$3:$I$252,MATCH(SMALL('Enter Draw'!$L$3:$L$252,D136),'Enter Draw'!$L$3:$L$252,0),4),"")</f>
        <v/>
      </c>
      <c r="H136" t="str">
        <f>IFERROR(INDEX('Enter Draw'!$E$3:$I$252,MATCH(SMALL('Enter Draw'!$L$3:$L$252,D136),'Enter Draw'!$L$3:$L$252,0),5),"")</f>
        <v/>
      </c>
      <c r="I136">
        <v>123</v>
      </c>
      <c r="J136" s="1" t="str">
        <f t="shared" si="8"/>
        <v/>
      </c>
      <c r="K136" t="str">
        <f>IFERROR(INDEX('Enter Draw'!$G$3:$I$252,MATCH(SMALL('Enter Draw'!$M$3:$M$252,I136),'Enter Draw'!$M$3:$M$252,0),2),"")</f>
        <v/>
      </c>
      <c r="L136" t="str">
        <f>IFERROR(INDEX('Enter Draw'!$G$3:$I$252,MATCH(SMALL('Enter Draw'!$M$3:$M$252,I136),'Enter Draw'!$M$3:$M$252,0),3),"")</f>
        <v/>
      </c>
      <c r="N136" s="1" t="str">
        <f>IF(O136="","",IF(INDEX('Enter Draw'!$B$3:$I$252,MATCH(SMALL('Enter Draw'!$N$3:$N$252,D136),'Enter Draw'!$N$3:$N$252,0),1)="oco","oco",D136))</f>
        <v/>
      </c>
      <c r="O136" t="str">
        <f>IFERROR(INDEX('Enter Draw'!$A$3:$K$252,MATCH(SMALL('Enter Draw'!$N$3:$N$252,Q136),'Enter Draw'!$N$3:$N$252,0),7),"")</f>
        <v/>
      </c>
      <c r="P136" t="str">
        <f>IFERROR(INDEX('Enter Draw'!$A$3:$I$252,MATCH(SMALL('Enter Draw'!$N$3:$N$252,Q136),'Enter Draw'!$N$3:$N$252,0),8),"")</f>
        <v/>
      </c>
      <c r="Q136">
        <v>113</v>
      </c>
      <c r="S136" s="1" t="str">
        <f t="shared" si="10"/>
        <v/>
      </c>
      <c r="T136" t="str">
        <f>IFERROR(INDEX('Enter Draw'!$A$3:$K$252,MATCH(SMALL('Enter Draw'!$O$3:$O$252,V137),'Enter Draw'!$O$3:$O$252,0),6),"")</f>
        <v/>
      </c>
      <c r="U136" t="str">
        <f>IFERROR(INDEX('Enter Draw'!$A$3:$I$252,MATCH(SMALL('Enter Draw'!$O$3:$O$252,V137),'Enter Draw'!$O$3:$O$252,0),7),"")</f>
        <v/>
      </c>
      <c r="V136">
        <v>113</v>
      </c>
      <c r="X136" s="1" t="str">
        <f t="shared" si="11"/>
        <v/>
      </c>
      <c r="Y136" t="str">
        <f>IFERROR(INDEX('Enter Draw'!$A$3:$K$252,MATCH(SMALL('Enter Draw'!$P$3:$P$252,Q136),'Enter Draw'!$P$3:$P$252,0),7),"")</f>
        <v/>
      </c>
      <c r="Z136" t="str">
        <f>IFERROR(INDEX('Enter Draw'!$A$3:$I$252,MATCH(SMALL('Enter Draw'!$P$3:$P$252,Q136),'Enter Draw'!$P$3:$P$252,0),8),"")</f>
        <v/>
      </c>
      <c r="AC136" s="1" t="str">
        <f t="shared" si="9"/>
        <v/>
      </c>
      <c r="AD136" t="str">
        <f>IFERROR(INDEX('Enter Draw'!$A$3:$K$252,MATCH(SMALL('Enter Draw'!$Q$3:$Q$252,V136),'Enter Draw'!$Q$3:$Q$252,0),8),"")</f>
        <v/>
      </c>
      <c r="AE136" t="str">
        <f>IFERROR(INDEX('Enter Draw'!$A$3:$I$252,MATCH(SMALL('Enter Draw'!$Q$3:$Q$252,V136),'Enter Draw'!$Q$3:$Q$252,0),9),"")</f>
        <v/>
      </c>
    </row>
    <row r="137" spans="1:31">
      <c r="A137" s="1" t="str">
        <f>IF(B137="","",IF(INDEX('Enter Draw'!$C$3:$I$252,MATCH(SMALL('Enter Draw'!$K$3:$K$252,D137),'Enter Draw'!$K$3:$K$252,0),1)="yco","yco",D137))</f>
        <v/>
      </c>
      <c r="B137" t="str">
        <f>IFERROR(INDEX('Enter Draw'!$C$3:$K$252,MATCH(SMALL('Enter Draw'!$K$3:$K$252,D137),'Enter Draw'!$K$3:$K$252,0),6),"")</f>
        <v/>
      </c>
      <c r="C137" t="str">
        <f>IFERROR(INDEX('Enter Draw'!$C$3:$I$252,MATCH(SMALL('Enter Draw'!$K$3:$K$252,D137),'Enter Draw'!$K$3:$K$252,0),7),"")</f>
        <v/>
      </c>
      <c r="D137">
        <v>114</v>
      </c>
      <c r="F137" s="1" t="str">
        <f>IF(G137="","",IF(INDEX('Enter Draw'!$E$3:$I$252,MATCH(SMALL('Enter Draw'!$L$3:$L$252,D137),'Enter Draw'!$L$3:$L$252,0),1)="co","co",IF(INDEX('Enter Draw'!$E$3:$I$252,MATCH(SMALL('Enter Draw'!$L$3:$L$252,D137),'Enter Draw'!$L$3:$L$252,0),1)="yco","yco",D137)))</f>
        <v/>
      </c>
      <c r="G137" t="str">
        <f>IFERROR(INDEX('Enter Draw'!$E$3:$I$252,MATCH(SMALL('Enter Draw'!$L$3:$L$252,D137),'Enter Draw'!$L$3:$L$252,0),4),"")</f>
        <v/>
      </c>
      <c r="H137" t="str">
        <f>IFERROR(INDEX('Enter Draw'!$E$3:$I$252,MATCH(SMALL('Enter Draw'!$L$3:$L$252,D137),'Enter Draw'!$L$3:$L$252,0),5),"")</f>
        <v/>
      </c>
      <c r="I137">
        <v>124</v>
      </c>
      <c r="J137" s="1" t="str">
        <f t="shared" si="8"/>
        <v/>
      </c>
      <c r="K137" t="str">
        <f>IFERROR(INDEX('Enter Draw'!$G$3:$I$252,MATCH(SMALL('Enter Draw'!$M$3:$M$252,I137),'Enter Draw'!$M$3:$M$252,0),2),"")</f>
        <v/>
      </c>
      <c r="L137" t="str">
        <f>IFERROR(INDEX('Enter Draw'!$G$3:$I$252,MATCH(SMALL('Enter Draw'!$M$3:$M$252,I137),'Enter Draw'!$M$3:$M$252,0),3),"")</f>
        <v/>
      </c>
      <c r="N137" s="1" t="str">
        <f>IF(O137="","",IF(INDEX('Enter Draw'!$B$3:$I$252,MATCH(SMALL('Enter Draw'!$N$3:$N$252,D137),'Enter Draw'!$N$3:$N$252,0),1)="oco","oco",D137))</f>
        <v/>
      </c>
      <c r="O137" t="str">
        <f>IFERROR(INDEX('Enter Draw'!$A$3:$K$252,MATCH(SMALL('Enter Draw'!$N$3:$N$252,Q137),'Enter Draw'!$N$3:$N$252,0),7),"")</f>
        <v/>
      </c>
      <c r="P137" t="str">
        <f>IFERROR(INDEX('Enter Draw'!$A$3:$I$252,MATCH(SMALL('Enter Draw'!$N$3:$N$252,Q137),'Enter Draw'!$N$3:$N$252,0),8),"")</f>
        <v/>
      </c>
      <c r="Q137">
        <v>114</v>
      </c>
      <c r="S137" s="1" t="str">
        <f t="shared" si="10"/>
        <v/>
      </c>
      <c r="T137" t="str">
        <f>IFERROR(INDEX('Enter Draw'!$A$3:$K$252,MATCH(SMALL('Enter Draw'!$O$3:$O$252,V138),'Enter Draw'!$O$3:$O$252,0),6),"")</f>
        <v/>
      </c>
      <c r="U137" t="str">
        <f>IFERROR(INDEX('Enter Draw'!$A$3:$I$252,MATCH(SMALL('Enter Draw'!$O$3:$O$252,V138),'Enter Draw'!$O$3:$O$252,0),7),"")</f>
        <v/>
      </c>
      <c r="V137">
        <v>114</v>
      </c>
      <c r="X137" s="1" t="str">
        <f t="shared" si="11"/>
        <v/>
      </c>
      <c r="Y137" t="str">
        <f>IFERROR(INDEX('Enter Draw'!$A$3:$K$252,MATCH(SMALL('Enter Draw'!$P$3:$P$252,Q137),'Enter Draw'!$P$3:$P$252,0),7),"")</f>
        <v/>
      </c>
      <c r="Z137" t="str">
        <f>IFERROR(INDEX('Enter Draw'!$A$3:$I$252,MATCH(SMALL('Enter Draw'!$P$3:$P$252,Q137),'Enter Draw'!$P$3:$P$252,0),8),"")</f>
        <v/>
      </c>
      <c r="AC137" s="1" t="str">
        <f t="shared" si="9"/>
        <v/>
      </c>
      <c r="AD137" t="str">
        <f>IFERROR(INDEX('Enter Draw'!$A$3:$K$252,MATCH(SMALL('Enter Draw'!$Q$3:$Q$252,V137),'Enter Draw'!$Q$3:$Q$252,0),8),"")</f>
        <v/>
      </c>
      <c r="AE137" t="str">
        <f>IFERROR(INDEX('Enter Draw'!$A$3:$I$252,MATCH(SMALL('Enter Draw'!$Q$3:$Q$252,V137),'Enter Draw'!$Q$3:$Q$252,0),9),"")</f>
        <v/>
      </c>
    </row>
    <row r="138" spans="1:31">
      <c r="A138" s="1" t="str">
        <f>IF(B138="","",IF(INDEX('Enter Draw'!$C$3:$I$252,MATCH(SMALL('Enter Draw'!$K$3:$K$252,D138),'Enter Draw'!$K$3:$K$252,0),1)="yco","yco",D138))</f>
        <v/>
      </c>
      <c r="B138" t="str">
        <f>IFERROR(INDEX('Enter Draw'!$C$3:$K$252,MATCH(SMALL('Enter Draw'!$K$3:$K$252,D138),'Enter Draw'!$K$3:$K$252,0),6),"")</f>
        <v/>
      </c>
      <c r="C138" t="str">
        <f>IFERROR(INDEX('Enter Draw'!$C$3:$I$252,MATCH(SMALL('Enter Draw'!$K$3:$K$252,D138),'Enter Draw'!$K$3:$K$252,0),7),"")</f>
        <v/>
      </c>
      <c r="D138">
        <v>115</v>
      </c>
      <c r="F138" s="1" t="str">
        <f>IF(G138="","",IF(INDEX('Enter Draw'!$E$3:$I$252,MATCH(SMALL('Enter Draw'!$L$3:$L$252,D138),'Enter Draw'!$L$3:$L$252,0),1)="co","co",IF(INDEX('Enter Draw'!$E$3:$I$252,MATCH(SMALL('Enter Draw'!$L$3:$L$252,D138),'Enter Draw'!$L$3:$L$252,0),1)="yco","yco",D138)))</f>
        <v/>
      </c>
      <c r="G138" t="str">
        <f>IFERROR(INDEX('Enter Draw'!$E$3:$I$252,MATCH(SMALL('Enter Draw'!$L$3:$L$252,D138),'Enter Draw'!$L$3:$L$252,0),4),"")</f>
        <v/>
      </c>
      <c r="H138" t="str">
        <f>IFERROR(INDEX('Enter Draw'!$E$3:$I$252,MATCH(SMALL('Enter Draw'!$L$3:$L$252,D138),'Enter Draw'!$L$3:$L$252,0),5),"")</f>
        <v/>
      </c>
      <c r="I138">
        <v>125</v>
      </c>
      <c r="J138" s="1" t="str">
        <f t="shared" si="8"/>
        <v/>
      </c>
      <c r="K138" t="str">
        <f>IFERROR(INDEX('Enter Draw'!$G$3:$I$252,MATCH(SMALL('Enter Draw'!$M$3:$M$252,I138),'Enter Draw'!$M$3:$M$252,0),2),"")</f>
        <v/>
      </c>
      <c r="L138" t="str">
        <f>IFERROR(INDEX('Enter Draw'!$G$3:$I$252,MATCH(SMALL('Enter Draw'!$M$3:$M$252,I138),'Enter Draw'!$M$3:$M$252,0),3),"")</f>
        <v/>
      </c>
      <c r="N138" s="1" t="str">
        <f>IF(O138="","",IF(INDEX('Enter Draw'!$B$3:$I$252,MATCH(SMALL('Enter Draw'!$N$3:$N$252,D138),'Enter Draw'!$N$3:$N$252,0),1)="oco","oco",D138))</f>
        <v/>
      </c>
      <c r="O138" t="str">
        <f>IFERROR(INDEX('Enter Draw'!$A$3:$K$252,MATCH(SMALL('Enter Draw'!$N$3:$N$252,Q138),'Enter Draw'!$N$3:$N$252,0),7),"")</f>
        <v/>
      </c>
      <c r="P138" t="str">
        <f>IFERROR(INDEX('Enter Draw'!$A$3:$I$252,MATCH(SMALL('Enter Draw'!$N$3:$N$252,Q138),'Enter Draw'!$N$3:$N$252,0),8),"")</f>
        <v/>
      </c>
      <c r="Q138">
        <v>115</v>
      </c>
      <c r="S138" s="1" t="str">
        <f t="shared" si="10"/>
        <v/>
      </c>
      <c r="T138" t="str">
        <f>IFERROR(INDEX('Enter Draw'!$A$3:$K$252,MATCH(SMALL('Enter Draw'!$O$3:$O$252,V139),'Enter Draw'!$O$3:$O$252,0),6),"")</f>
        <v/>
      </c>
      <c r="U138" t="str">
        <f>IFERROR(INDEX('Enter Draw'!$A$3:$I$252,MATCH(SMALL('Enter Draw'!$O$3:$O$252,V139),'Enter Draw'!$O$3:$O$252,0),7),"")</f>
        <v/>
      </c>
      <c r="V138">
        <v>115</v>
      </c>
      <c r="X138" s="1" t="str">
        <f t="shared" si="11"/>
        <v/>
      </c>
      <c r="Y138" t="str">
        <f>IFERROR(INDEX('Enter Draw'!$A$3:$K$252,MATCH(SMALL('Enter Draw'!$P$3:$P$252,Q138),'Enter Draw'!$P$3:$P$252,0),7),"")</f>
        <v/>
      </c>
      <c r="Z138" t="str">
        <f>IFERROR(INDEX('Enter Draw'!$A$3:$I$252,MATCH(SMALL('Enter Draw'!$P$3:$P$252,Q138),'Enter Draw'!$P$3:$P$252,0),8),"")</f>
        <v/>
      </c>
      <c r="AC138" s="1" t="str">
        <f t="shared" si="9"/>
        <v/>
      </c>
      <c r="AD138" t="str">
        <f>IFERROR(INDEX('Enter Draw'!$A$3:$K$252,MATCH(SMALL('Enter Draw'!$Q$3:$Q$252,V138),'Enter Draw'!$Q$3:$Q$252,0),8),"")</f>
        <v/>
      </c>
      <c r="AE138" t="str">
        <f>IFERROR(INDEX('Enter Draw'!$A$3:$I$252,MATCH(SMALL('Enter Draw'!$Q$3:$Q$252,V138),'Enter Draw'!$Q$3:$Q$252,0),9),"")</f>
        <v/>
      </c>
    </row>
    <row r="139" spans="1:31">
      <c r="A139" s="1" t="str">
        <f>IF(B139="","",IF(INDEX('Enter Draw'!$C$3:$I$252,MATCH(SMALL('Enter Draw'!$K$3:$K$252,D139),'Enter Draw'!$K$3:$K$252,0),1)="yco","yco",D139))</f>
        <v/>
      </c>
      <c r="B139" t="str">
        <f>IFERROR(INDEX('Enter Draw'!$C$3:$K$252,MATCH(SMALL('Enter Draw'!$K$3:$K$252,D139),'Enter Draw'!$K$3:$K$252,0),6),"")</f>
        <v/>
      </c>
      <c r="C139" t="str">
        <f>IFERROR(INDEX('Enter Draw'!$C$3:$I$252,MATCH(SMALL('Enter Draw'!$K$3:$K$252,D139),'Enter Draw'!$K$3:$K$252,0),7),"")</f>
        <v/>
      </c>
      <c r="F139" s="1" t="str">
        <f>IF(G139="","",IF(INDEX('Enter Draw'!$E$3:$I$252,MATCH(SMALL('Enter Draw'!$L$3:$L$252,D139),'Enter Draw'!$L$3:$L$252,0),1)="co","co",IF(INDEX('Enter Draw'!$E$3:$I$252,MATCH(SMALL('Enter Draw'!$L$3:$L$252,D139),'Enter Draw'!$L$3:$L$252,0),1)="yco","yco",D139)))</f>
        <v/>
      </c>
      <c r="G139" t="str">
        <f>IFERROR(INDEX('Enter Draw'!$E$3:$I$252,MATCH(SMALL('Enter Draw'!$L$3:$L$252,D139),'Enter Draw'!$L$3:$L$252,0),4),"")</f>
        <v/>
      </c>
      <c r="H139" t="str">
        <f>IFERROR(INDEX('Enter Draw'!$E$3:$I$252,MATCH(SMALL('Enter Draw'!$L$3:$L$252,D139),'Enter Draw'!$L$3:$L$252,0),5),"")</f>
        <v/>
      </c>
      <c r="I139">
        <v>126</v>
      </c>
      <c r="J139" s="1" t="str">
        <f t="shared" si="8"/>
        <v/>
      </c>
      <c r="K139" t="str">
        <f>IFERROR(INDEX('Enter Draw'!$G$3:$I$252,MATCH(SMALL('Enter Draw'!$M$3:$M$252,I139),'Enter Draw'!$M$3:$M$252,0),2),"")</f>
        <v/>
      </c>
      <c r="L139" t="str">
        <f>IFERROR(INDEX('Enter Draw'!$G$3:$I$252,MATCH(SMALL('Enter Draw'!$M$3:$M$252,I139),'Enter Draw'!$M$3:$M$252,0),3),"")</f>
        <v/>
      </c>
      <c r="N139" s="1" t="str">
        <f>IF(O139="","",IF(INDEX('Enter Draw'!$B$3:$I$252,MATCH(SMALL('Enter Draw'!$N$3:$N$252,D139),'Enter Draw'!$N$3:$N$252,0),1)="oco","oco",D139))</f>
        <v/>
      </c>
      <c r="O139" t="str">
        <f>IFERROR(INDEX('Enter Draw'!$A$3:$K$252,MATCH(SMALL('Enter Draw'!$N$3:$N$252,Q139),'Enter Draw'!$N$3:$N$252,0),7),"")</f>
        <v/>
      </c>
      <c r="P139" t="str">
        <f>IFERROR(INDEX('Enter Draw'!$A$3:$I$252,MATCH(SMALL('Enter Draw'!$N$3:$N$252,Q139),'Enter Draw'!$N$3:$N$252,0),8),"")</f>
        <v/>
      </c>
      <c r="S139" s="1" t="str">
        <f t="shared" si="10"/>
        <v/>
      </c>
      <c r="T139" t="str">
        <f>IFERROR(INDEX('Enter Draw'!$A$3:$K$252,MATCH(SMALL('Enter Draw'!$O$3:$O$252,V140),'Enter Draw'!$O$3:$O$252,0),6),"")</f>
        <v/>
      </c>
      <c r="U139" t="str">
        <f>IFERROR(INDEX('Enter Draw'!$A$3:$I$252,MATCH(SMALL('Enter Draw'!$O$3:$O$252,V140),'Enter Draw'!$O$3:$O$252,0),7),"")</f>
        <v/>
      </c>
      <c r="X139" s="1" t="str">
        <f t="shared" si="11"/>
        <v/>
      </c>
      <c r="Y139" t="str">
        <f>IFERROR(INDEX('Enter Draw'!$A$3:$K$252,MATCH(SMALL('Enter Draw'!$P$3:$P$252,Q139),'Enter Draw'!$P$3:$P$252,0),7),"")</f>
        <v/>
      </c>
      <c r="Z139" t="str">
        <f>IFERROR(INDEX('Enter Draw'!$A$3:$I$252,MATCH(SMALL('Enter Draw'!$P$3:$P$252,Q139),'Enter Draw'!$P$3:$P$252,0),8),"")</f>
        <v/>
      </c>
      <c r="AC139" s="1" t="str">
        <f t="shared" si="9"/>
        <v/>
      </c>
      <c r="AD139" t="str">
        <f>IFERROR(INDEX('Enter Draw'!$A$3:$K$252,MATCH(SMALL('Enter Draw'!$Q$3:$Q$252,V139),'Enter Draw'!$Q$3:$Q$252,0),8),"")</f>
        <v/>
      </c>
      <c r="AE139" t="str">
        <f>IFERROR(INDEX('Enter Draw'!$A$3:$I$252,MATCH(SMALL('Enter Draw'!$Q$3:$Q$252,V139),'Enter Draw'!$Q$3:$Q$252,0),9),"")</f>
        <v/>
      </c>
    </row>
    <row r="140" spans="1:31">
      <c r="A140" s="1" t="str">
        <f>IF(B140="","",IF(INDEX('Enter Draw'!$C$3:$I$252,MATCH(SMALL('Enter Draw'!$K$3:$K$252,D140),'Enter Draw'!$K$3:$K$252,0),1)="yco","yco",D140))</f>
        <v/>
      </c>
      <c r="B140" t="str">
        <f>IFERROR(INDEX('Enter Draw'!$C$3:$K$252,MATCH(SMALL('Enter Draw'!$K$3:$K$252,D140),'Enter Draw'!$K$3:$K$252,0),6),"")</f>
        <v/>
      </c>
      <c r="C140" t="str">
        <f>IFERROR(INDEX('Enter Draw'!$C$3:$I$252,MATCH(SMALL('Enter Draw'!$K$3:$K$252,D140),'Enter Draw'!$K$3:$K$252,0),7),"")</f>
        <v/>
      </c>
      <c r="D140">
        <v>116</v>
      </c>
      <c r="F140" s="1" t="str">
        <f>IF(G140="","",IF(INDEX('Enter Draw'!$E$3:$I$252,MATCH(SMALL('Enter Draw'!$L$3:$L$252,D140),'Enter Draw'!$L$3:$L$252,0),1)="co","co",IF(INDEX('Enter Draw'!$E$3:$I$252,MATCH(SMALL('Enter Draw'!$L$3:$L$252,D140),'Enter Draw'!$L$3:$L$252,0),1)="yco","yco",D140)))</f>
        <v/>
      </c>
      <c r="G140" t="str">
        <f>IFERROR(INDEX('Enter Draw'!$E$3:$I$252,MATCH(SMALL('Enter Draw'!$L$3:$L$252,D140),'Enter Draw'!$L$3:$L$252,0),4),"")</f>
        <v/>
      </c>
      <c r="H140" t="str">
        <f>IFERROR(INDEX('Enter Draw'!$E$3:$I$252,MATCH(SMALL('Enter Draw'!$L$3:$L$252,D140),'Enter Draw'!$L$3:$L$252,0),5),"")</f>
        <v/>
      </c>
      <c r="I140">
        <v>127</v>
      </c>
      <c r="J140" s="1" t="str">
        <f t="shared" si="8"/>
        <v/>
      </c>
      <c r="K140" t="str">
        <f>IFERROR(INDEX('Enter Draw'!$G$3:$I$252,MATCH(SMALL('Enter Draw'!$M$3:$M$252,I140),'Enter Draw'!$M$3:$M$252,0),2),"")</f>
        <v/>
      </c>
      <c r="L140" t="str">
        <f>IFERROR(INDEX('Enter Draw'!$G$3:$I$252,MATCH(SMALL('Enter Draw'!$M$3:$M$252,I140),'Enter Draw'!$M$3:$M$252,0),3),"")</f>
        <v/>
      </c>
      <c r="N140" s="1" t="str">
        <f>IF(O140="","",IF(INDEX('Enter Draw'!$B$3:$I$252,MATCH(SMALL('Enter Draw'!$N$3:$N$252,D140),'Enter Draw'!$N$3:$N$252,0),1)="oco","oco",D140))</f>
        <v/>
      </c>
      <c r="O140" t="str">
        <f>IFERROR(INDEX('Enter Draw'!$A$3:$K$252,MATCH(SMALL('Enter Draw'!$N$3:$N$252,Q140),'Enter Draw'!$N$3:$N$252,0),7),"")</f>
        <v/>
      </c>
      <c r="P140" t="str">
        <f>IFERROR(INDEX('Enter Draw'!$A$3:$I$252,MATCH(SMALL('Enter Draw'!$N$3:$N$252,Q140),'Enter Draw'!$N$3:$N$252,0),8),"")</f>
        <v/>
      </c>
      <c r="Q140">
        <v>116</v>
      </c>
      <c r="S140" s="1" t="str">
        <f t="shared" si="10"/>
        <v/>
      </c>
      <c r="T140" t="str">
        <f>IFERROR(INDEX('Enter Draw'!$A$3:$K$252,MATCH(SMALL('Enter Draw'!$O$3:$O$252,V141),'Enter Draw'!$O$3:$O$252,0),6),"")</f>
        <v/>
      </c>
      <c r="U140" t="str">
        <f>IFERROR(INDEX('Enter Draw'!$A$3:$I$252,MATCH(SMALL('Enter Draw'!$O$3:$O$252,V141),'Enter Draw'!$O$3:$O$252,0),7),"")</f>
        <v/>
      </c>
      <c r="V140">
        <v>116</v>
      </c>
      <c r="X140" s="1" t="str">
        <f t="shared" si="11"/>
        <v/>
      </c>
      <c r="Y140" t="str">
        <f>IFERROR(INDEX('Enter Draw'!$A$3:$K$252,MATCH(SMALL('Enter Draw'!$P$3:$P$252,Q140),'Enter Draw'!$P$3:$P$252,0),7),"")</f>
        <v/>
      </c>
      <c r="Z140" t="str">
        <f>IFERROR(INDEX('Enter Draw'!$A$3:$I$252,MATCH(SMALL('Enter Draw'!$P$3:$P$252,Q140),'Enter Draw'!$P$3:$P$252,0),8),"")</f>
        <v/>
      </c>
      <c r="AC140" s="1" t="str">
        <f t="shared" si="9"/>
        <v/>
      </c>
      <c r="AD140" t="str">
        <f>IFERROR(INDEX('Enter Draw'!$A$3:$K$252,MATCH(SMALL('Enter Draw'!$Q$3:$Q$252,V140),'Enter Draw'!$Q$3:$Q$252,0),8),"")</f>
        <v/>
      </c>
      <c r="AE140" t="str">
        <f>IFERROR(INDEX('Enter Draw'!$A$3:$I$252,MATCH(SMALL('Enter Draw'!$Q$3:$Q$252,V140),'Enter Draw'!$Q$3:$Q$252,0),9),"")</f>
        <v/>
      </c>
    </row>
    <row r="141" spans="1:31">
      <c r="A141" s="1" t="str">
        <f>IF(B141="","",IF(INDEX('Enter Draw'!$C$3:$I$252,MATCH(SMALL('Enter Draw'!$K$3:$K$252,D141),'Enter Draw'!$K$3:$K$252,0),1)="yco","yco",D141))</f>
        <v/>
      </c>
      <c r="B141" t="str">
        <f>IFERROR(INDEX('Enter Draw'!$C$3:$K$252,MATCH(SMALL('Enter Draw'!$K$3:$K$252,D141),'Enter Draw'!$K$3:$K$252,0),6),"")</f>
        <v/>
      </c>
      <c r="C141" t="str">
        <f>IFERROR(INDEX('Enter Draw'!$C$3:$I$252,MATCH(SMALL('Enter Draw'!$K$3:$K$252,D141),'Enter Draw'!$K$3:$K$252,0),7),"")</f>
        <v/>
      </c>
      <c r="D141">
        <v>117</v>
      </c>
      <c r="F141" s="1" t="str">
        <f>IF(G141="","",IF(INDEX('Enter Draw'!$E$3:$I$252,MATCH(SMALL('Enter Draw'!$L$3:$L$252,D141),'Enter Draw'!$L$3:$L$252,0),1)="co","co",IF(INDEX('Enter Draw'!$E$3:$I$252,MATCH(SMALL('Enter Draw'!$L$3:$L$252,D141),'Enter Draw'!$L$3:$L$252,0),1)="yco","yco",D141)))</f>
        <v/>
      </c>
      <c r="G141" t="str">
        <f>IFERROR(INDEX('Enter Draw'!$E$3:$I$252,MATCH(SMALL('Enter Draw'!$L$3:$L$252,D141),'Enter Draw'!$L$3:$L$252,0),4),"")</f>
        <v/>
      </c>
      <c r="H141" t="str">
        <f>IFERROR(INDEX('Enter Draw'!$E$3:$I$252,MATCH(SMALL('Enter Draw'!$L$3:$L$252,D141),'Enter Draw'!$L$3:$L$252,0),5),"")</f>
        <v/>
      </c>
      <c r="I141">
        <v>128</v>
      </c>
      <c r="J141" s="1" t="str">
        <f t="shared" si="8"/>
        <v/>
      </c>
      <c r="K141" t="str">
        <f>IFERROR(INDEX('Enter Draw'!$G$3:$I$252,MATCH(SMALL('Enter Draw'!$M$3:$M$252,I141),'Enter Draw'!$M$3:$M$252,0),2),"")</f>
        <v/>
      </c>
      <c r="L141" t="str">
        <f>IFERROR(INDEX('Enter Draw'!$G$3:$I$252,MATCH(SMALL('Enter Draw'!$M$3:$M$252,I141),'Enter Draw'!$M$3:$M$252,0),3),"")</f>
        <v/>
      </c>
      <c r="N141" s="1" t="str">
        <f>IF(O141="","",IF(INDEX('Enter Draw'!$B$3:$I$252,MATCH(SMALL('Enter Draw'!$N$3:$N$252,D141),'Enter Draw'!$N$3:$N$252,0),1)="oco","oco",D141))</f>
        <v/>
      </c>
      <c r="O141" t="str">
        <f>IFERROR(INDEX('Enter Draw'!$A$3:$K$252,MATCH(SMALL('Enter Draw'!$N$3:$N$252,Q141),'Enter Draw'!$N$3:$N$252,0),7),"")</f>
        <v/>
      </c>
      <c r="P141" t="str">
        <f>IFERROR(INDEX('Enter Draw'!$A$3:$I$252,MATCH(SMALL('Enter Draw'!$N$3:$N$252,Q141),'Enter Draw'!$N$3:$N$252,0),8),"")</f>
        <v/>
      </c>
      <c r="Q141">
        <v>117</v>
      </c>
      <c r="S141" s="1" t="str">
        <f t="shared" si="10"/>
        <v/>
      </c>
      <c r="T141" t="str">
        <f>IFERROR(INDEX('Enter Draw'!$A$3:$K$252,MATCH(SMALL('Enter Draw'!$O$3:$O$252,V142),'Enter Draw'!$O$3:$O$252,0),6),"")</f>
        <v/>
      </c>
      <c r="U141" t="str">
        <f>IFERROR(INDEX('Enter Draw'!$A$3:$I$252,MATCH(SMALL('Enter Draw'!$O$3:$O$252,V142),'Enter Draw'!$O$3:$O$252,0),7),"")</f>
        <v/>
      </c>
      <c r="V141">
        <v>117</v>
      </c>
      <c r="X141" s="1" t="str">
        <f t="shared" si="11"/>
        <v/>
      </c>
      <c r="Y141" t="str">
        <f>IFERROR(INDEX('Enter Draw'!$A$3:$K$252,MATCH(SMALL('Enter Draw'!$P$3:$P$252,Q141),'Enter Draw'!$P$3:$P$252,0),7),"")</f>
        <v/>
      </c>
      <c r="Z141" t="str">
        <f>IFERROR(INDEX('Enter Draw'!$A$3:$I$252,MATCH(SMALL('Enter Draw'!$P$3:$P$252,Q141),'Enter Draw'!$P$3:$P$252,0),8),"")</f>
        <v/>
      </c>
      <c r="AC141" s="1" t="str">
        <f t="shared" si="9"/>
        <v/>
      </c>
      <c r="AD141" t="str">
        <f>IFERROR(INDEX('Enter Draw'!$A$3:$K$252,MATCH(SMALL('Enter Draw'!$Q$3:$Q$252,V141),'Enter Draw'!$Q$3:$Q$252,0),8),"")</f>
        <v/>
      </c>
      <c r="AE141" t="str">
        <f>IFERROR(INDEX('Enter Draw'!$A$3:$I$252,MATCH(SMALL('Enter Draw'!$Q$3:$Q$252,V141),'Enter Draw'!$Q$3:$Q$252,0),9),"")</f>
        <v/>
      </c>
    </row>
    <row r="142" spans="1:31">
      <c r="A142" s="1" t="str">
        <f>IF(B142="","",IF(INDEX('Enter Draw'!$C$3:$I$252,MATCH(SMALL('Enter Draw'!$K$3:$K$252,D142),'Enter Draw'!$K$3:$K$252,0),1)="yco","yco",D142))</f>
        <v/>
      </c>
      <c r="B142" t="str">
        <f>IFERROR(INDEX('Enter Draw'!$C$3:$K$252,MATCH(SMALL('Enter Draw'!$K$3:$K$252,D142),'Enter Draw'!$K$3:$K$252,0),6),"")</f>
        <v/>
      </c>
      <c r="C142" t="str">
        <f>IFERROR(INDEX('Enter Draw'!$C$3:$I$252,MATCH(SMALL('Enter Draw'!$K$3:$K$252,D142),'Enter Draw'!$K$3:$K$252,0),7),"")</f>
        <v/>
      </c>
      <c r="D142">
        <v>118</v>
      </c>
      <c r="F142" s="1" t="str">
        <f>IF(G142="","",IF(INDEX('Enter Draw'!$E$3:$I$252,MATCH(SMALL('Enter Draw'!$L$3:$L$252,D142),'Enter Draw'!$L$3:$L$252,0),1)="co","co",IF(INDEX('Enter Draw'!$E$3:$I$252,MATCH(SMALL('Enter Draw'!$L$3:$L$252,D142),'Enter Draw'!$L$3:$L$252,0),1)="yco","yco",D142)))</f>
        <v/>
      </c>
      <c r="G142" t="str">
        <f>IFERROR(INDEX('Enter Draw'!$E$3:$I$252,MATCH(SMALL('Enter Draw'!$L$3:$L$252,D142),'Enter Draw'!$L$3:$L$252,0),4),"")</f>
        <v/>
      </c>
      <c r="H142" t="str">
        <f>IFERROR(INDEX('Enter Draw'!$E$3:$I$252,MATCH(SMALL('Enter Draw'!$L$3:$L$252,D142),'Enter Draw'!$L$3:$L$252,0),5),"")</f>
        <v/>
      </c>
      <c r="I142">
        <v>129</v>
      </c>
      <c r="J142" s="1" t="str">
        <f t="shared" si="8"/>
        <v/>
      </c>
      <c r="K142" t="str">
        <f>IFERROR(INDEX('Enter Draw'!$G$3:$I$252,MATCH(SMALL('Enter Draw'!$M$3:$M$252,I142),'Enter Draw'!$M$3:$M$252,0),2),"")</f>
        <v/>
      </c>
      <c r="L142" t="str">
        <f>IFERROR(INDEX('Enter Draw'!$G$3:$I$252,MATCH(SMALL('Enter Draw'!$M$3:$M$252,I142),'Enter Draw'!$M$3:$M$252,0),3),"")</f>
        <v/>
      </c>
      <c r="N142" s="1" t="str">
        <f>IF(O142="","",IF(INDEX('Enter Draw'!$B$3:$I$252,MATCH(SMALL('Enter Draw'!$N$3:$N$252,D142),'Enter Draw'!$N$3:$N$252,0),1)="oco","oco",D142))</f>
        <v/>
      </c>
      <c r="O142" t="str">
        <f>IFERROR(INDEX('Enter Draw'!$A$3:$K$252,MATCH(SMALL('Enter Draw'!$N$3:$N$252,Q142),'Enter Draw'!$N$3:$N$252,0),7),"")</f>
        <v/>
      </c>
      <c r="P142" t="str">
        <f>IFERROR(INDEX('Enter Draw'!$A$3:$I$252,MATCH(SMALL('Enter Draw'!$N$3:$N$252,Q142),'Enter Draw'!$N$3:$N$252,0),8),"")</f>
        <v/>
      </c>
      <c r="Q142">
        <v>118</v>
      </c>
      <c r="S142" s="1" t="str">
        <f t="shared" si="10"/>
        <v/>
      </c>
      <c r="T142" t="str">
        <f>IFERROR(INDEX('Enter Draw'!$A$3:$K$252,MATCH(SMALL('Enter Draw'!$O$3:$O$252,V143),'Enter Draw'!$O$3:$O$252,0),6),"")</f>
        <v/>
      </c>
      <c r="U142" t="str">
        <f>IFERROR(INDEX('Enter Draw'!$A$3:$I$252,MATCH(SMALL('Enter Draw'!$O$3:$O$252,V143),'Enter Draw'!$O$3:$O$252,0),7),"")</f>
        <v/>
      </c>
      <c r="V142">
        <v>118</v>
      </c>
      <c r="X142" s="1" t="str">
        <f t="shared" si="11"/>
        <v/>
      </c>
      <c r="Y142" t="str">
        <f>IFERROR(INDEX('Enter Draw'!$A$3:$K$252,MATCH(SMALL('Enter Draw'!$P$3:$P$252,Q142),'Enter Draw'!$P$3:$P$252,0),7),"")</f>
        <v/>
      </c>
      <c r="Z142" t="str">
        <f>IFERROR(INDEX('Enter Draw'!$A$3:$I$252,MATCH(SMALL('Enter Draw'!$P$3:$P$252,Q142),'Enter Draw'!$P$3:$P$252,0),8),"")</f>
        <v/>
      </c>
      <c r="AC142" s="1" t="str">
        <f t="shared" si="9"/>
        <v/>
      </c>
      <c r="AD142" t="str">
        <f>IFERROR(INDEX('Enter Draw'!$A$3:$K$252,MATCH(SMALL('Enter Draw'!$Q$3:$Q$252,V142),'Enter Draw'!$Q$3:$Q$252,0),8),"")</f>
        <v/>
      </c>
      <c r="AE142" t="str">
        <f>IFERROR(INDEX('Enter Draw'!$A$3:$I$252,MATCH(SMALL('Enter Draw'!$Q$3:$Q$252,V142),'Enter Draw'!$Q$3:$Q$252,0),9),"")</f>
        <v/>
      </c>
    </row>
    <row r="143" spans="1:31">
      <c r="A143" s="1" t="str">
        <f>IF(B143="","",IF(INDEX('Enter Draw'!$C$3:$I$252,MATCH(SMALL('Enter Draw'!$K$3:$K$252,D143),'Enter Draw'!$K$3:$K$252,0),1)="yco","yco",D143))</f>
        <v/>
      </c>
      <c r="B143" t="str">
        <f>IFERROR(INDEX('Enter Draw'!$C$3:$K$252,MATCH(SMALL('Enter Draw'!$K$3:$K$252,D143),'Enter Draw'!$K$3:$K$252,0),6),"")</f>
        <v/>
      </c>
      <c r="C143" t="str">
        <f>IFERROR(INDEX('Enter Draw'!$C$3:$I$252,MATCH(SMALL('Enter Draw'!$K$3:$K$252,D143),'Enter Draw'!$K$3:$K$252,0),7),"")</f>
        <v/>
      </c>
      <c r="D143">
        <v>119</v>
      </c>
      <c r="F143" s="1" t="str">
        <f>IF(G143="","",IF(INDEX('Enter Draw'!$E$3:$I$252,MATCH(SMALL('Enter Draw'!$L$3:$L$252,D143),'Enter Draw'!$L$3:$L$252,0),1)="co","co",IF(INDEX('Enter Draw'!$E$3:$I$252,MATCH(SMALL('Enter Draw'!$L$3:$L$252,D143),'Enter Draw'!$L$3:$L$252,0),1)="yco","yco",D143)))</f>
        <v/>
      </c>
      <c r="G143" t="str">
        <f>IFERROR(INDEX('Enter Draw'!$E$3:$I$252,MATCH(SMALL('Enter Draw'!$L$3:$L$252,D143),'Enter Draw'!$L$3:$L$252,0),4),"")</f>
        <v/>
      </c>
      <c r="H143" t="str">
        <f>IFERROR(INDEX('Enter Draw'!$E$3:$I$252,MATCH(SMALL('Enter Draw'!$L$3:$L$252,D143),'Enter Draw'!$L$3:$L$252,0),5),"")</f>
        <v/>
      </c>
      <c r="I143">
        <v>130</v>
      </c>
      <c r="J143" s="1" t="str">
        <f t="shared" si="8"/>
        <v/>
      </c>
      <c r="K143" t="str">
        <f>IFERROR(INDEX('Enter Draw'!$G$3:$I$252,MATCH(SMALL('Enter Draw'!$M$3:$M$252,I143),'Enter Draw'!$M$3:$M$252,0),2),"")</f>
        <v/>
      </c>
      <c r="L143" t="str">
        <f>IFERROR(INDEX('Enter Draw'!$G$3:$I$252,MATCH(SMALL('Enter Draw'!$M$3:$M$252,I143),'Enter Draw'!$M$3:$M$252,0),3),"")</f>
        <v/>
      </c>
      <c r="N143" s="1" t="str">
        <f>IF(O143="","",IF(INDEX('Enter Draw'!$B$3:$I$252,MATCH(SMALL('Enter Draw'!$N$3:$N$252,D143),'Enter Draw'!$N$3:$N$252,0),1)="oco","oco",D143))</f>
        <v/>
      </c>
      <c r="O143" t="str">
        <f>IFERROR(INDEX('Enter Draw'!$A$3:$K$252,MATCH(SMALL('Enter Draw'!$N$3:$N$252,Q143),'Enter Draw'!$N$3:$N$252,0),7),"")</f>
        <v/>
      </c>
      <c r="P143" t="str">
        <f>IFERROR(INDEX('Enter Draw'!$A$3:$I$252,MATCH(SMALL('Enter Draw'!$N$3:$N$252,Q143),'Enter Draw'!$N$3:$N$252,0),8),"")</f>
        <v/>
      </c>
      <c r="Q143">
        <v>119</v>
      </c>
      <c r="S143" s="1" t="str">
        <f t="shared" si="10"/>
        <v/>
      </c>
      <c r="T143" t="str">
        <f>IFERROR(INDEX('Enter Draw'!$A$3:$K$252,MATCH(SMALL('Enter Draw'!$O$3:$O$252,V144),'Enter Draw'!$O$3:$O$252,0),6),"")</f>
        <v/>
      </c>
      <c r="U143" t="str">
        <f>IFERROR(INDEX('Enter Draw'!$A$3:$I$252,MATCH(SMALL('Enter Draw'!$O$3:$O$252,V144),'Enter Draw'!$O$3:$O$252,0),7),"")</f>
        <v/>
      </c>
      <c r="V143">
        <v>119</v>
      </c>
      <c r="X143" s="1" t="str">
        <f t="shared" si="11"/>
        <v/>
      </c>
      <c r="Y143" t="str">
        <f>IFERROR(INDEX('Enter Draw'!$A$3:$K$252,MATCH(SMALL('Enter Draw'!$P$3:$P$252,Q143),'Enter Draw'!$P$3:$P$252,0),7),"")</f>
        <v/>
      </c>
      <c r="Z143" t="str">
        <f>IFERROR(INDEX('Enter Draw'!$A$3:$I$252,MATCH(SMALL('Enter Draw'!$P$3:$P$252,Q143),'Enter Draw'!$P$3:$P$252,0),8),"")</f>
        <v/>
      </c>
      <c r="AC143" s="1" t="str">
        <f t="shared" si="9"/>
        <v/>
      </c>
      <c r="AD143" t="str">
        <f>IFERROR(INDEX('Enter Draw'!$A$3:$K$252,MATCH(SMALL('Enter Draw'!$Q$3:$Q$252,V143),'Enter Draw'!$Q$3:$Q$252,0),8),"")</f>
        <v/>
      </c>
      <c r="AE143" t="str">
        <f>IFERROR(INDEX('Enter Draw'!$A$3:$I$252,MATCH(SMALL('Enter Draw'!$Q$3:$Q$252,V143),'Enter Draw'!$Q$3:$Q$252,0),9),"")</f>
        <v/>
      </c>
    </row>
    <row r="144" spans="1:31">
      <c r="A144" s="1" t="str">
        <f>IF(B144="","",IF(INDEX('Enter Draw'!$C$3:$I$252,MATCH(SMALL('Enter Draw'!$K$3:$K$252,D144),'Enter Draw'!$K$3:$K$252,0),1)="yco","yco",D144))</f>
        <v/>
      </c>
      <c r="B144" t="str">
        <f>IFERROR(INDEX('Enter Draw'!$C$3:$K$252,MATCH(SMALL('Enter Draw'!$K$3:$K$252,D144),'Enter Draw'!$K$3:$K$252,0),6),"")</f>
        <v/>
      </c>
      <c r="C144" t="str">
        <f>IFERROR(INDEX('Enter Draw'!$C$3:$I$252,MATCH(SMALL('Enter Draw'!$K$3:$K$252,D144),'Enter Draw'!$K$3:$K$252,0),7),"")</f>
        <v/>
      </c>
      <c r="D144">
        <v>120</v>
      </c>
      <c r="F144" s="1" t="str">
        <f>IF(G144="","",IF(INDEX('Enter Draw'!$E$3:$I$252,MATCH(SMALL('Enter Draw'!$L$3:$L$252,D144),'Enter Draw'!$L$3:$L$252,0),1)="co","co",IF(INDEX('Enter Draw'!$E$3:$I$252,MATCH(SMALL('Enter Draw'!$L$3:$L$252,D144),'Enter Draw'!$L$3:$L$252,0),1)="yco","yco",D144)))</f>
        <v/>
      </c>
      <c r="G144" t="str">
        <f>IFERROR(INDEX('Enter Draw'!$E$3:$I$252,MATCH(SMALL('Enter Draw'!$L$3:$L$252,D144),'Enter Draw'!$L$3:$L$252,0),4),"")</f>
        <v/>
      </c>
      <c r="H144" t="str">
        <f>IFERROR(INDEX('Enter Draw'!$E$3:$I$252,MATCH(SMALL('Enter Draw'!$L$3:$L$252,D144),'Enter Draw'!$L$3:$L$252,0),5),"")</f>
        <v/>
      </c>
      <c r="J144" s="1" t="str">
        <f t="shared" si="8"/>
        <v/>
      </c>
      <c r="K144" t="str">
        <f>IFERROR(INDEX('Enter Draw'!$G$3:$I$252,MATCH(SMALL('Enter Draw'!$M$3:$M$252,I144),'Enter Draw'!$M$3:$M$252,0),2),"")</f>
        <v/>
      </c>
      <c r="L144" t="str">
        <f>IFERROR(INDEX('Enter Draw'!$G$3:$I$252,MATCH(SMALL('Enter Draw'!$M$3:$M$252,I144),'Enter Draw'!$M$3:$M$252,0),3),"")</f>
        <v/>
      </c>
      <c r="N144" s="1" t="str">
        <f>IF(O144="","",IF(INDEX('Enter Draw'!$B$3:$I$252,MATCH(SMALL('Enter Draw'!$N$3:$N$252,D144),'Enter Draw'!$N$3:$N$252,0),1)="oco","oco",D144))</f>
        <v/>
      </c>
      <c r="O144" t="str">
        <f>IFERROR(INDEX('Enter Draw'!$A$3:$K$252,MATCH(SMALL('Enter Draw'!$N$3:$N$252,Q144),'Enter Draw'!$N$3:$N$252,0),7),"")</f>
        <v/>
      </c>
      <c r="P144" t="str">
        <f>IFERROR(INDEX('Enter Draw'!$A$3:$I$252,MATCH(SMALL('Enter Draw'!$N$3:$N$252,Q144),'Enter Draw'!$N$3:$N$252,0),8),"")</f>
        <v/>
      </c>
      <c r="Q144">
        <v>120</v>
      </c>
      <c r="S144" s="1" t="str">
        <f t="shared" si="10"/>
        <v/>
      </c>
      <c r="T144" t="str">
        <f>IFERROR(INDEX('Enter Draw'!$A$3:$K$252,MATCH(SMALL('Enter Draw'!$O$3:$O$252,V145),'Enter Draw'!$O$3:$O$252,0),6),"")</f>
        <v/>
      </c>
      <c r="U144" t="str">
        <f>IFERROR(INDEX('Enter Draw'!$A$3:$I$252,MATCH(SMALL('Enter Draw'!$O$3:$O$252,V145),'Enter Draw'!$O$3:$O$252,0),7),"")</f>
        <v/>
      </c>
      <c r="V144">
        <v>120</v>
      </c>
      <c r="X144" s="1" t="str">
        <f t="shared" si="11"/>
        <v/>
      </c>
      <c r="Y144" t="str">
        <f>IFERROR(INDEX('Enter Draw'!$A$3:$K$252,MATCH(SMALL('Enter Draw'!$P$3:$P$252,Q144),'Enter Draw'!$P$3:$P$252,0),7),"")</f>
        <v/>
      </c>
      <c r="Z144" t="str">
        <f>IFERROR(INDEX('Enter Draw'!$A$3:$I$252,MATCH(SMALL('Enter Draw'!$P$3:$P$252,Q144),'Enter Draw'!$P$3:$P$252,0),8),"")</f>
        <v/>
      </c>
      <c r="AC144" s="1" t="str">
        <f t="shared" si="9"/>
        <v/>
      </c>
      <c r="AD144" t="str">
        <f>IFERROR(INDEX('Enter Draw'!$A$3:$K$252,MATCH(SMALL('Enter Draw'!$Q$3:$Q$252,V144),'Enter Draw'!$Q$3:$Q$252,0),8),"")</f>
        <v/>
      </c>
      <c r="AE144" t="str">
        <f>IFERROR(INDEX('Enter Draw'!$A$3:$I$252,MATCH(SMALL('Enter Draw'!$Q$3:$Q$252,V144),'Enter Draw'!$Q$3:$Q$252,0),9),"")</f>
        <v/>
      </c>
    </row>
    <row r="145" spans="1:31">
      <c r="A145" s="1" t="str">
        <f>IF(B145="","",IF(INDEX('Enter Draw'!$C$3:$I$252,MATCH(SMALL('Enter Draw'!$K$3:$K$252,D145),'Enter Draw'!$K$3:$K$252,0),1)="yco","yco",D145))</f>
        <v/>
      </c>
      <c r="B145" t="str">
        <f>IFERROR(INDEX('Enter Draw'!$C$3:$K$252,MATCH(SMALL('Enter Draw'!$K$3:$K$252,D145),'Enter Draw'!$K$3:$K$252,0),6),"")</f>
        <v/>
      </c>
      <c r="C145" t="str">
        <f>IFERROR(INDEX('Enter Draw'!$C$3:$I$252,MATCH(SMALL('Enter Draw'!$K$3:$K$252,D145),'Enter Draw'!$K$3:$K$252,0),7),"")</f>
        <v/>
      </c>
      <c r="F145" s="1" t="str">
        <f>IF(G145="","",IF(INDEX('Enter Draw'!$E$3:$I$252,MATCH(SMALL('Enter Draw'!$L$3:$L$252,D145),'Enter Draw'!$L$3:$L$252,0),1)="co","co",IF(INDEX('Enter Draw'!$E$3:$I$252,MATCH(SMALL('Enter Draw'!$L$3:$L$252,D145),'Enter Draw'!$L$3:$L$252,0),1)="yco","yco",D145)))</f>
        <v/>
      </c>
      <c r="G145" t="str">
        <f>IFERROR(INDEX('Enter Draw'!$E$3:$I$252,MATCH(SMALL('Enter Draw'!$L$3:$L$252,D145),'Enter Draw'!$L$3:$L$252,0),4),"")</f>
        <v/>
      </c>
      <c r="H145" t="str">
        <f>IFERROR(INDEX('Enter Draw'!$E$3:$I$252,MATCH(SMALL('Enter Draw'!$L$3:$L$252,D145),'Enter Draw'!$L$3:$L$252,0),5),"")</f>
        <v/>
      </c>
      <c r="I145">
        <v>131</v>
      </c>
      <c r="J145" s="1" t="str">
        <f t="shared" si="8"/>
        <v/>
      </c>
      <c r="K145" t="str">
        <f>IFERROR(INDEX('Enter Draw'!$G$3:$I$252,MATCH(SMALL('Enter Draw'!$M$3:$M$252,I145),'Enter Draw'!$M$3:$M$252,0),2),"")</f>
        <v/>
      </c>
      <c r="L145" t="str">
        <f>IFERROR(INDEX('Enter Draw'!$G$3:$I$252,MATCH(SMALL('Enter Draw'!$M$3:$M$252,I145),'Enter Draw'!$M$3:$M$252,0),3),"")</f>
        <v/>
      </c>
      <c r="N145" s="1" t="str">
        <f>IF(O145="","",IF(INDEX('Enter Draw'!$B$3:$I$252,MATCH(SMALL('Enter Draw'!$N$3:$N$252,D145),'Enter Draw'!$N$3:$N$252,0),1)="oco","oco",D145))</f>
        <v/>
      </c>
      <c r="O145" t="str">
        <f>IFERROR(INDEX('Enter Draw'!$A$3:$K$252,MATCH(SMALL('Enter Draw'!$N$3:$N$252,Q145),'Enter Draw'!$N$3:$N$252,0),7),"")</f>
        <v/>
      </c>
      <c r="P145" t="str">
        <f>IFERROR(INDEX('Enter Draw'!$A$3:$I$252,MATCH(SMALL('Enter Draw'!$N$3:$N$252,Q145),'Enter Draw'!$N$3:$N$252,0),8),"")</f>
        <v/>
      </c>
      <c r="S145" s="1" t="str">
        <f t="shared" si="10"/>
        <v/>
      </c>
      <c r="T145" t="str">
        <f>IFERROR(INDEX('Enter Draw'!$A$3:$K$252,MATCH(SMALL('Enter Draw'!$O$3:$O$252,V146),'Enter Draw'!$O$3:$O$252,0),6),"")</f>
        <v/>
      </c>
      <c r="U145" t="str">
        <f>IFERROR(INDEX('Enter Draw'!$A$3:$I$252,MATCH(SMALL('Enter Draw'!$O$3:$O$252,V146),'Enter Draw'!$O$3:$O$252,0),7),"")</f>
        <v/>
      </c>
      <c r="X145" s="1" t="str">
        <f t="shared" si="11"/>
        <v/>
      </c>
      <c r="Y145" t="str">
        <f>IFERROR(INDEX('Enter Draw'!$A$3:$K$252,MATCH(SMALL('Enter Draw'!$P$3:$P$252,Q145),'Enter Draw'!$P$3:$P$252,0),7),"")</f>
        <v/>
      </c>
      <c r="Z145" t="str">
        <f>IFERROR(INDEX('Enter Draw'!$A$3:$I$252,MATCH(SMALL('Enter Draw'!$P$3:$P$252,Q145),'Enter Draw'!$P$3:$P$252,0),8),"")</f>
        <v/>
      </c>
      <c r="AC145" s="1" t="str">
        <f t="shared" si="9"/>
        <v/>
      </c>
      <c r="AD145" t="str">
        <f>IFERROR(INDEX('Enter Draw'!$A$3:$K$252,MATCH(SMALL('Enter Draw'!$Q$3:$Q$252,V145),'Enter Draw'!$Q$3:$Q$252,0),8),"")</f>
        <v/>
      </c>
      <c r="AE145" t="str">
        <f>IFERROR(INDEX('Enter Draw'!$A$3:$I$252,MATCH(SMALL('Enter Draw'!$Q$3:$Q$252,V145),'Enter Draw'!$Q$3:$Q$252,0),9),"")</f>
        <v/>
      </c>
    </row>
    <row r="146" spans="1:31">
      <c r="A146" s="1" t="str">
        <f>IF(B146="","",IF(INDEX('Enter Draw'!$C$3:$I$252,MATCH(SMALL('Enter Draw'!$K$3:$K$252,D146),'Enter Draw'!$K$3:$K$252,0),1)="yco","yco",D146))</f>
        <v/>
      </c>
      <c r="B146" t="str">
        <f>IFERROR(INDEX('Enter Draw'!$C$3:$K$252,MATCH(SMALL('Enter Draw'!$K$3:$K$252,D146),'Enter Draw'!$K$3:$K$252,0),6),"")</f>
        <v/>
      </c>
      <c r="C146" t="str">
        <f>IFERROR(INDEX('Enter Draw'!$C$3:$I$252,MATCH(SMALL('Enter Draw'!$K$3:$K$252,D146),'Enter Draw'!$K$3:$K$252,0),7),"")</f>
        <v/>
      </c>
      <c r="D146">
        <v>121</v>
      </c>
      <c r="F146" s="1" t="str">
        <f>IF(G146="","",IF(INDEX('Enter Draw'!$E$3:$I$252,MATCH(SMALL('Enter Draw'!$L$3:$L$252,D146),'Enter Draw'!$L$3:$L$252,0),1)="co","co",IF(INDEX('Enter Draw'!$E$3:$I$252,MATCH(SMALL('Enter Draw'!$L$3:$L$252,D146),'Enter Draw'!$L$3:$L$252,0),1)="yco","yco",D146)))</f>
        <v/>
      </c>
      <c r="G146" t="str">
        <f>IFERROR(INDEX('Enter Draw'!$E$3:$I$252,MATCH(SMALL('Enter Draw'!$L$3:$L$252,D146),'Enter Draw'!$L$3:$L$252,0),4),"")</f>
        <v/>
      </c>
      <c r="H146" t="str">
        <f>IFERROR(INDEX('Enter Draw'!$E$3:$I$252,MATCH(SMALL('Enter Draw'!$L$3:$L$252,D146),'Enter Draw'!$L$3:$L$252,0),5),"")</f>
        <v/>
      </c>
      <c r="I146">
        <v>132</v>
      </c>
      <c r="J146" s="1" t="str">
        <f t="shared" si="8"/>
        <v/>
      </c>
      <c r="K146" t="str">
        <f>IFERROR(INDEX('Enter Draw'!$G$3:$I$252,MATCH(SMALL('Enter Draw'!$M$3:$M$252,I146),'Enter Draw'!$M$3:$M$252,0),2),"")</f>
        <v/>
      </c>
      <c r="L146" t="str">
        <f>IFERROR(INDEX('Enter Draw'!$G$3:$I$252,MATCH(SMALL('Enter Draw'!$M$3:$M$252,I146),'Enter Draw'!$M$3:$M$252,0),3),"")</f>
        <v/>
      </c>
      <c r="N146" s="1" t="str">
        <f>IF(O146="","",IF(INDEX('Enter Draw'!$B$3:$I$252,MATCH(SMALL('Enter Draw'!$N$3:$N$252,D146),'Enter Draw'!$N$3:$N$252,0),1)="oco","oco",D146))</f>
        <v/>
      </c>
      <c r="O146" t="str">
        <f>IFERROR(INDEX('Enter Draw'!$A$3:$K$252,MATCH(SMALL('Enter Draw'!$N$3:$N$252,Q146),'Enter Draw'!$N$3:$N$252,0),7),"")</f>
        <v/>
      </c>
      <c r="P146" t="str">
        <f>IFERROR(INDEX('Enter Draw'!$A$3:$I$252,MATCH(SMALL('Enter Draw'!$N$3:$N$252,Q146),'Enter Draw'!$N$3:$N$252,0),8),"")</f>
        <v/>
      </c>
      <c r="Q146">
        <v>121</v>
      </c>
      <c r="S146" s="1" t="str">
        <f t="shared" si="10"/>
        <v/>
      </c>
      <c r="T146" t="str">
        <f>IFERROR(INDEX('Enter Draw'!$A$3:$K$252,MATCH(SMALL('Enter Draw'!$O$3:$O$252,V147),'Enter Draw'!$O$3:$O$252,0),6),"")</f>
        <v/>
      </c>
      <c r="U146" t="str">
        <f>IFERROR(INDEX('Enter Draw'!$A$3:$I$252,MATCH(SMALL('Enter Draw'!$O$3:$O$252,V147),'Enter Draw'!$O$3:$O$252,0),7),"")</f>
        <v/>
      </c>
      <c r="V146">
        <v>121</v>
      </c>
      <c r="X146" s="1" t="str">
        <f t="shared" si="11"/>
        <v/>
      </c>
      <c r="Y146" t="str">
        <f>IFERROR(INDEX('Enter Draw'!$A$3:$K$252,MATCH(SMALL('Enter Draw'!$P$3:$P$252,Q146),'Enter Draw'!$P$3:$P$252,0),7),"")</f>
        <v/>
      </c>
      <c r="Z146" t="str">
        <f>IFERROR(INDEX('Enter Draw'!$A$3:$I$252,MATCH(SMALL('Enter Draw'!$P$3:$P$252,Q146),'Enter Draw'!$P$3:$P$252,0),8),"")</f>
        <v/>
      </c>
      <c r="AC146" s="1" t="str">
        <f t="shared" si="9"/>
        <v/>
      </c>
      <c r="AD146" t="str">
        <f>IFERROR(INDEX('Enter Draw'!$A$3:$K$252,MATCH(SMALL('Enter Draw'!$Q$3:$Q$252,V146),'Enter Draw'!$Q$3:$Q$252,0),8),"")</f>
        <v/>
      </c>
      <c r="AE146" t="str">
        <f>IFERROR(INDEX('Enter Draw'!$A$3:$I$252,MATCH(SMALL('Enter Draw'!$Q$3:$Q$252,V146),'Enter Draw'!$Q$3:$Q$252,0),9),"")</f>
        <v/>
      </c>
    </row>
    <row r="147" spans="1:31">
      <c r="A147" s="1" t="str">
        <f>IF(B147="","",IF(INDEX('Enter Draw'!$C$3:$I$252,MATCH(SMALL('Enter Draw'!$K$3:$K$252,D147),'Enter Draw'!$K$3:$K$252,0),1)="yco","yco",D147))</f>
        <v/>
      </c>
      <c r="B147" t="str">
        <f>IFERROR(INDEX('Enter Draw'!$C$3:$K$252,MATCH(SMALL('Enter Draw'!$K$3:$K$252,D147),'Enter Draw'!$K$3:$K$252,0),6),"")</f>
        <v/>
      </c>
      <c r="C147" t="str">
        <f>IFERROR(INDEX('Enter Draw'!$C$3:$I$252,MATCH(SMALL('Enter Draw'!$K$3:$K$252,D147),'Enter Draw'!$K$3:$K$252,0),7),"")</f>
        <v/>
      </c>
      <c r="D147">
        <v>122</v>
      </c>
      <c r="F147" s="1" t="str">
        <f>IF(G147="","",IF(INDEX('Enter Draw'!$E$3:$I$252,MATCH(SMALL('Enter Draw'!$L$3:$L$252,D147),'Enter Draw'!$L$3:$L$252,0),1)="co","co",IF(INDEX('Enter Draw'!$E$3:$I$252,MATCH(SMALL('Enter Draw'!$L$3:$L$252,D147),'Enter Draw'!$L$3:$L$252,0),1)="yco","yco",D147)))</f>
        <v/>
      </c>
      <c r="G147" t="str">
        <f>IFERROR(INDEX('Enter Draw'!$E$3:$I$252,MATCH(SMALL('Enter Draw'!$L$3:$L$252,D147),'Enter Draw'!$L$3:$L$252,0),4),"")</f>
        <v/>
      </c>
      <c r="H147" t="str">
        <f>IFERROR(INDEX('Enter Draw'!$E$3:$I$252,MATCH(SMALL('Enter Draw'!$L$3:$L$252,D147),'Enter Draw'!$L$3:$L$252,0),5),"")</f>
        <v/>
      </c>
      <c r="I147">
        <v>133</v>
      </c>
      <c r="J147" s="1" t="str">
        <f t="shared" si="8"/>
        <v/>
      </c>
      <c r="K147" t="str">
        <f>IFERROR(INDEX('Enter Draw'!$G$3:$I$252,MATCH(SMALL('Enter Draw'!$M$3:$M$252,I147),'Enter Draw'!$M$3:$M$252,0),2),"")</f>
        <v/>
      </c>
      <c r="L147" t="str">
        <f>IFERROR(INDEX('Enter Draw'!$G$3:$I$252,MATCH(SMALL('Enter Draw'!$M$3:$M$252,I147),'Enter Draw'!$M$3:$M$252,0),3),"")</f>
        <v/>
      </c>
      <c r="N147" s="1" t="str">
        <f>IF(O147="","",IF(INDEX('Enter Draw'!$B$3:$I$252,MATCH(SMALL('Enter Draw'!$N$3:$N$252,D147),'Enter Draw'!$N$3:$N$252,0),1)="oco","oco",D147))</f>
        <v/>
      </c>
      <c r="O147" t="str">
        <f>IFERROR(INDEX('Enter Draw'!$A$3:$K$252,MATCH(SMALL('Enter Draw'!$N$3:$N$252,Q147),'Enter Draw'!$N$3:$N$252,0),7),"")</f>
        <v/>
      </c>
      <c r="P147" t="str">
        <f>IFERROR(INDEX('Enter Draw'!$A$3:$I$252,MATCH(SMALL('Enter Draw'!$N$3:$N$252,Q147),'Enter Draw'!$N$3:$N$252,0),8),"")</f>
        <v/>
      </c>
      <c r="Q147">
        <v>122</v>
      </c>
      <c r="S147" s="1" t="str">
        <f t="shared" si="10"/>
        <v/>
      </c>
      <c r="T147" t="str">
        <f>IFERROR(INDEX('Enter Draw'!$A$3:$K$252,MATCH(SMALL('Enter Draw'!$O$3:$O$252,V148),'Enter Draw'!$O$3:$O$252,0),6),"")</f>
        <v/>
      </c>
      <c r="U147" t="str">
        <f>IFERROR(INDEX('Enter Draw'!$A$3:$I$252,MATCH(SMALL('Enter Draw'!$O$3:$O$252,V148),'Enter Draw'!$O$3:$O$252,0),7),"")</f>
        <v/>
      </c>
      <c r="V147">
        <v>122</v>
      </c>
      <c r="X147" s="1" t="str">
        <f t="shared" si="11"/>
        <v/>
      </c>
      <c r="Y147" t="str">
        <f>IFERROR(INDEX('Enter Draw'!$A$3:$K$252,MATCH(SMALL('Enter Draw'!$P$3:$P$252,Q147),'Enter Draw'!$P$3:$P$252,0),7),"")</f>
        <v/>
      </c>
      <c r="Z147" t="str">
        <f>IFERROR(INDEX('Enter Draw'!$A$3:$I$252,MATCH(SMALL('Enter Draw'!$P$3:$P$252,Q147),'Enter Draw'!$P$3:$P$252,0),8),"")</f>
        <v/>
      </c>
      <c r="AC147" s="1" t="str">
        <f t="shared" si="9"/>
        <v/>
      </c>
      <c r="AD147" t="str">
        <f>IFERROR(INDEX('Enter Draw'!$A$3:$K$252,MATCH(SMALL('Enter Draw'!$Q$3:$Q$252,V147),'Enter Draw'!$Q$3:$Q$252,0),8),"")</f>
        <v/>
      </c>
      <c r="AE147" t="str">
        <f>IFERROR(INDEX('Enter Draw'!$A$3:$I$252,MATCH(SMALL('Enter Draw'!$Q$3:$Q$252,V147),'Enter Draw'!$Q$3:$Q$252,0),9),"")</f>
        <v/>
      </c>
    </row>
    <row r="148" spans="1:31">
      <c r="A148" s="1" t="str">
        <f>IF(B148="","",IF(INDEX('Enter Draw'!$C$3:$I$252,MATCH(SMALL('Enter Draw'!$K$3:$K$252,D148),'Enter Draw'!$K$3:$K$252,0),1)="yco","yco",D148))</f>
        <v/>
      </c>
      <c r="B148" t="str">
        <f>IFERROR(INDEX('Enter Draw'!$C$3:$K$252,MATCH(SMALL('Enter Draw'!$K$3:$K$252,D148),'Enter Draw'!$K$3:$K$252,0),6),"")</f>
        <v/>
      </c>
      <c r="C148" t="str">
        <f>IFERROR(INDEX('Enter Draw'!$C$3:$I$252,MATCH(SMALL('Enter Draw'!$K$3:$K$252,D148),'Enter Draw'!$K$3:$K$252,0),7),"")</f>
        <v/>
      </c>
      <c r="D148">
        <v>123</v>
      </c>
      <c r="F148" s="1" t="str">
        <f>IF(G148="","",IF(INDEX('Enter Draw'!$E$3:$I$252,MATCH(SMALL('Enter Draw'!$L$3:$L$252,D148),'Enter Draw'!$L$3:$L$252,0),1)="co","co",IF(INDEX('Enter Draw'!$E$3:$I$252,MATCH(SMALL('Enter Draw'!$L$3:$L$252,D148),'Enter Draw'!$L$3:$L$252,0),1)="yco","yco",D148)))</f>
        <v/>
      </c>
      <c r="G148" t="str">
        <f>IFERROR(INDEX('Enter Draw'!$E$3:$I$252,MATCH(SMALL('Enter Draw'!$L$3:$L$252,D148),'Enter Draw'!$L$3:$L$252,0),4),"")</f>
        <v/>
      </c>
      <c r="H148" t="str">
        <f>IFERROR(INDEX('Enter Draw'!$E$3:$I$252,MATCH(SMALL('Enter Draw'!$L$3:$L$252,D148),'Enter Draw'!$L$3:$L$252,0),5),"")</f>
        <v/>
      </c>
      <c r="I148">
        <v>134</v>
      </c>
      <c r="J148" s="1" t="str">
        <f t="shared" si="8"/>
        <v/>
      </c>
      <c r="K148" t="str">
        <f>IFERROR(INDEX('Enter Draw'!$G$3:$I$252,MATCH(SMALL('Enter Draw'!$M$3:$M$252,I148),'Enter Draw'!$M$3:$M$252,0),2),"")</f>
        <v/>
      </c>
      <c r="L148" t="str">
        <f>IFERROR(INDEX('Enter Draw'!$G$3:$I$252,MATCH(SMALL('Enter Draw'!$M$3:$M$252,I148),'Enter Draw'!$M$3:$M$252,0),3),"")</f>
        <v/>
      </c>
      <c r="N148" s="1" t="str">
        <f>IF(O148="","",IF(INDEX('Enter Draw'!$B$3:$I$252,MATCH(SMALL('Enter Draw'!$N$3:$N$252,D148),'Enter Draw'!$N$3:$N$252,0),1)="oco","oco",D148))</f>
        <v/>
      </c>
      <c r="O148" t="str">
        <f>IFERROR(INDEX('Enter Draw'!$A$3:$K$252,MATCH(SMALL('Enter Draw'!$N$3:$N$252,Q148),'Enter Draw'!$N$3:$N$252,0),7),"")</f>
        <v/>
      </c>
      <c r="P148" t="str">
        <f>IFERROR(INDEX('Enter Draw'!$A$3:$I$252,MATCH(SMALL('Enter Draw'!$N$3:$N$252,Q148),'Enter Draw'!$N$3:$N$252,0),8),"")</f>
        <v/>
      </c>
      <c r="Q148">
        <v>123</v>
      </c>
      <c r="S148" s="1" t="str">
        <f t="shared" si="10"/>
        <v/>
      </c>
      <c r="T148" t="str">
        <f>IFERROR(INDEX('Enter Draw'!$A$3:$K$252,MATCH(SMALL('Enter Draw'!$O$3:$O$252,V149),'Enter Draw'!$O$3:$O$252,0),6),"")</f>
        <v/>
      </c>
      <c r="U148" t="str">
        <f>IFERROR(INDEX('Enter Draw'!$A$3:$I$252,MATCH(SMALL('Enter Draw'!$O$3:$O$252,V149),'Enter Draw'!$O$3:$O$252,0),7),"")</f>
        <v/>
      </c>
      <c r="V148">
        <v>123</v>
      </c>
      <c r="X148" s="1" t="str">
        <f t="shared" si="11"/>
        <v/>
      </c>
      <c r="Y148" t="str">
        <f>IFERROR(INDEX('Enter Draw'!$A$3:$K$252,MATCH(SMALL('Enter Draw'!$P$3:$P$252,Q148),'Enter Draw'!$P$3:$P$252,0),7),"")</f>
        <v/>
      </c>
      <c r="Z148" t="str">
        <f>IFERROR(INDEX('Enter Draw'!$A$3:$I$252,MATCH(SMALL('Enter Draw'!$P$3:$P$252,Q148),'Enter Draw'!$P$3:$P$252,0),8),"")</f>
        <v/>
      </c>
      <c r="AC148" s="1" t="str">
        <f t="shared" si="9"/>
        <v/>
      </c>
      <c r="AD148" t="str">
        <f>IFERROR(INDEX('Enter Draw'!$A$3:$K$252,MATCH(SMALL('Enter Draw'!$Q$3:$Q$252,V148),'Enter Draw'!$Q$3:$Q$252,0),8),"")</f>
        <v/>
      </c>
      <c r="AE148" t="str">
        <f>IFERROR(INDEX('Enter Draw'!$A$3:$I$252,MATCH(SMALL('Enter Draw'!$Q$3:$Q$252,V148),'Enter Draw'!$Q$3:$Q$252,0),9),"")</f>
        <v/>
      </c>
    </row>
    <row r="149" spans="1:31">
      <c r="A149" s="1" t="str">
        <f>IF(B149="","",IF(INDEX('Enter Draw'!$C$3:$I$252,MATCH(SMALL('Enter Draw'!$K$3:$K$252,D149),'Enter Draw'!$K$3:$K$252,0),1)="yco","yco",D149))</f>
        <v/>
      </c>
      <c r="B149" t="str">
        <f>IFERROR(INDEX('Enter Draw'!$C$3:$K$252,MATCH(SMALL('Enter Draw'!$K$3:$K$252,D149),'Enter Draw'!$K$3:$K$252,0),6),"")</f>
        <v/>
      </c>
      <c r="C149" t="str">
        <f>IFERROR(INDEX('Enter Draw'!$C$3:$I$252,MATCH(SMALL('Enter Draw'!$K$3:$K$252,D149),'Enter Draw'!$K$3:$K$252,0),7),"")</f>
        <v/>
      </c>
      <c r="D149">
        <v>124</v>
      </c>
      <c r="F149" s="1" t="str">
        <f>IF(G149="","",IF(INDEX('Enter Draw'!$E$3:$I$252,MATCH(SMALL('Enter Draw'!$L$3:$L$252,D149),'Enter Draw'!$L$3:$L$252,0),1)="co","co",IF(INDEX('Enter Draw'!$E$3:$I$252,MATCH(SMALL('Enter Draw'!$L$3:$L$252,D149),'Enter Draw'!$L$3:$L$252,0),1)="yco","yco",D149)))</f>
        <v/>
      </c>
      <c r="G149" t="str">
        <f>IFERROR(INDEX('Enter Draw'!$E$3:$I$252,MATCH(SMALL('Enter Draw'!$L$3:$L$252,D149),'Enter Draw'!$L$3:$L$252,0),4),"")</f>
        <v/>
      </c>
      <c r="H149" t="str">
        <f>IFERROR(INDEX('Enter Draw'!$E$3:$I$252,MATCH(SMALL('Enter Draw'!$L$3:$L$252,D149),'Enter Draw'!$L$3:$L$252,0),5),"")</f>
        <v/>
      </c>
      <c r="I149">
        <v>135</v>
      </c>
      <c r="J149" s="1" t="str">
        <f t="shared" si="8"/>
        <v/>
      </c>
      <c r="K149" t="str">
        <f>IFERROR(INDEX('Enter Draw'!$G$3:$I$252,MATCH(SMALL('Enter Draw'!$M$3:$M$252,I149),'Enter Draw'!$M$3:$M$252,0),2),"")</f>
        <v/>
      </c>
      <c r="L149" t="str">
        <f>IFERROR(INDEX('Enter Draw'!$G$3:$I$252,MATCH(SMALL('Enter Draw'!$M$3:$M$252,I149),'Enter Draw'!$M$3:$M$252,0),3),"")</f>
        <v/>
      </c>
      <c r="N149" s="1" t="str">
        <f>IF(O149="","",IF(INDEX('Enter Draw'!$B$3:$I$252,MATCH(SMALL('Enter Draw'!$N$3:$N$252,D149),'Enter Draw'!$N$3:$N$252,0),1)="oco","oco",D149))</f>
        <v/>
      </c>
      <c r="O149" t="str">
        <f>IFERROR(INDEX('Enter Draw'!$A$3:$K$252,MATCH(SMALL('Enter Draw'!$N$3:$N$252,Q149),'Enter Draw'!$N$3:$N$252,0),7),"")</f>
        <v/>
      </c>
      <c r="P149" t="str">
        <f>IFERROR(INDEX('Enter Draw'!$A$3:$I$252,MATCH(SMALL('Enter Draw'!$N$3:$N$252,Q149),'Enter Draw'!$N$3:$N$252,0),8),"")</f>
        <v/>
      </c>
      <c r="Q149">
        <v>124</v>
      </c>
      <c r="S149" s="1" t="str">
        <f t="shared" si="10"/>
        <v/>
      </c>
      <c r="T149" t="str">
        <f>IFERROR(INDEX('Enter Draw'!$A$3:$K$252,MATCH(SMALL('Enter Draw'!$O$3:$O$252,V150),'Enter Draw'!$O$3:$O$252,0),6),"")</f>
        <v/>
      </c>
      <c r="U149" t="str">
        <f>IFERROR(INDEX('Enter Draw'!$A$3:$I$252,MATCH(SMALL('Enter Draw'!$O$3:$O$252,V150),'Enter Draw'!$O$3:$O$252,0),7),"")</f>
        <v/>
      </c>
      <c r="V149">
        <v>124</v>
      </c>
      <c r="X149" s="1" t="str">
        <f t="shared" si="11"/>
        <v/>
      </c>
      <c r="Y149" t="str">
        <f>IFERROR(INDEX('Enter Draw'!$A$3:$K$252,MATCH(SMALL('Enter Draw'!$P$3:$P$252,Q149),'Enter Draw'!$P$3:$P$252,0),7),"")</f>
        <v/>
      </c>
      <c r="Z149" t="str">
        <f>IFERROR(INDEX('Enter Draw'!$A$3:$I$252,MATCH(SMALL('Enter Draw'!$P$3:$P$252,Q149),'Enter Draw'!$P$3:$P$252,0),8),"")</f>
        <v/>
      </c>
      <c r="AC149" s="1" t="str">
        <f t="shared" si="9"/>
        <v/>
      </c>
      <c r="AD149" t="str">
        <f>IFERROR(INDEX('Enter Draw'!$A$3:$K$252,MATCH(SMALL('Enter Draw'!$Q$3:$Q$252,V149),'Enter Draw'!$Q$3:$Q$252,0),8),"")</f>
        <v/>
      </c>
      <c r="AE149" t="str">
        <f>IFERROR(INDEX('Enter Draw'!$A$3:$I$252,MATCH(SMALL('Enter Draw'!$Q$3:$Q$252,V149),'Enter Draw'!$Q$3:$Q$252,0),9),"")</f>
        <v/>
      </c>
    </row>
    <row r="150" spans="1:31">
      <c r="A150" s="1" t="str">
        <f>IF(B150="","",IF(INDEX('Enter Draw'!$C$3:$I$252,MATCH(SMALL('Enter Draw'!$K$3:$K$252,D150),'Enter Draw'!$K$3:$K$252,0),1)="yco","yco",D150))</f>
        <v/>
      </c>
      <c r="B150" t="str">
        <f>IFERROR(INDEX('Enter Draw'!$C$3:$K$252,MATCH(SMALL('Enter Draw'!$K$3:$K$252,D150),'Enter Draw'!$K$3:$K$252,0),6),"")</f>
        <v/>
      </c>
      <c r="C150" t="str">
        <f>IFERROR(INDEX('Enter Draw'!$C$3:$I$252,MATCH(SMALL('Enter Draw'!$K$3:$K$252,D150),'Enter Draw'!$K$3:$K$252,0),7),"")</f>
        <v/>
      </c>
      <c r="D150">
        <v>125</v>
      </c>
      <c r="F150" s="1" t="str">
        <f>IF(G150="","",IF(INDEX('Enter Draw'!$E$3:$I$252,MATCH(SMALL('Enter Draw'!$L$3:$L$252,D150),'Enter Draw'!$L$3:$L$252,0),1)="co","co",IF(INDEX('Enter Draw'!$E$3:$I$252,MATCH(SMALL('Enter Draw'!$L$3:$L$252,D150),'Enter Draw'!$L$3:$L$252,0),1)="yco","yco",D150)))</f>
        <v/>
      </c>
      <c r="G150" t="str">
        <f>IFERROR(INDEX('Enter Draw'!$E$3:$I$252,MATCH(SMALL('Enter Draw'!$L$3:$L$252,D150),'Enter Draw'!$L$3:$L$252,0),4),"")</f>
        <v/>
      </c>
      <c r="H150" t="str">
        <f>IFERROR(INDEX('Enter Draw'!$E$3:$I$252,MATCH(SMALL('Enter Draw'!$L$3:$L$252,D150),'Enter Draw'!$L$3:$L$252,0),5),"")</f>
        <v/>
      </c>
      <c r="I150">
        <v>136</v>
      </c>
      <c r="J150" s="1" t="str">
        <f t="shared" si="8"/>
        <v/>
      </c>
      <c r="K150" t="str">
        <f>IFERROR(INDEX('Enter Draw'!$G$3:$I$252,MATCH(SMALL('Enter Draw'!$M$3:$M$252,I150),'Enter Draw'!$M$3:$M$252,0),2),"")</f>
        <v/>
      </c>
      <c r="L150" t="str">
        <f>IFERROR(INDEX('Enter Draw'!$G$3:$I$252,MATCH(SMALL('Enter Draw'!$M$3:$M$252,I150),'Enter Draw'!$M$3:$M$252,0),3),"")</f>
        <v/>
      </c>
      <c r="N150" s="1" t="str">
        <f>IF(O150="","",IF(INDEX('Enter Draw'!$B$3:$I$252,MATCH(SMALL('Enter Draw'!$N$3:$N$252,D150),'Enter Draw'!$N$3:$N$252,0),1)="oco","oco",D150))</f>
        <v/>
      </c>
      <c r="O150" t="str">
        <f>IFERROR(INDEX('Enter Draw'!$A$3:$K$252,MATCH(SMALL('Enter Draw'!$N$3:$N$252,Q150),'Enter Draw'!$N$3:$N$252,0),7),"")</f>
        <v/>
      </c>
      <c r="P150" t="str">
        <f>IFERROR(INDEX('Enter Draw'!$A$3:$I$252,MATCH(SMALL('Enter Draw'!$N$3:$N$252,Q150),'Enter Draw'!$N$3:$N$252,0),8),"")</f>
        <v/>
      </c>
      <c r="Q150">
        <v>125</v>
      </c>
      <c r="S150" s="1" t="str">
        <f t="shared" si="10"/>
        <v/>
      </c>
      <c r="T150" t="str">
        <f>IFERROR(INDEX('Enter Draw'!$A$3:$K$252,MATCH(SMALL('Enter Draw'!$O$3:$O$252,V151),'Enter Draw'!$O$3:$O$252,0),6),"")</f>
        <v/>
      </c>
      <c r="U150" t="str">
        <f>IFERROR(INDEX('Enter Draw'!$A$3:$I$252,MATCH(SMALL('Enter Draw'!$O$3:$O$252,V151),'Enter Draw'!$O$3:$O$252,0),7),"")</f>
        <v/>
      </c>
      <c r="V150">
        <v>125</v>
      </c>
      <c r="X150" s="1" t="str">
        <f t="shared" si="11"/>
        <v/>
      </c>
      <c r="Y150" t="str">
        <f>IFERROR(INDEX('Enter Draw'!$A$3:$K$252,MATCH(SMALL('Enter Draw'!$P$3:$P$252,Q150),'Enter Draw'!$P$3:$P$252,0),7),"")</f>
        <v/>
      </c>
      <c r="Z150" t="str">
        <f>IFERROR(INDEX('Enter Draw'!$A$3:$I$252,MATCH(SMALL('Enter Draw'!$P$3:$P$252,Q150),'Enter Draw'!$P$3:$P$252,0),8),"")</f>
        <v/>
      </c>
      <c r="AC150" s="1" t="str">
        <f t="shared" si="9"/>
        <v/>
      </c>
      <c r="AD150" t="str">
        <f>IFERROR(INDEX('Enter Draw'!$A$3:$K$252,MATCH(SMALL('Enter Draw'!$Q$3:$Q$252,V150),'Enter Draw'!$Q$3:$Q$252,0),8),"")</f>
        <v/>
      </c>
      <c r="AE150" t="str">
        <f>IFERROR(INDEX('Enter Draw'!$A$3:$I$252,MATCH(SMALL('Enter Draw'!$Q$3:$Q$252,V150),'Enter Draw'!$Q$3:$Q$252,0),9),"")</f>
        <v/>
      </c>
    </row>
    <row r="151" spans="1:31">
      <c r="A151" s="1" t="str">
        <f>IF(B151="","",IF(INDEX('Enter Draw'!$C$3:$I$252,MATCH(SMALL('Enter Draw'!$K$3:$K$252,D151),'Enter Draw'!$K$3:$K$252,0),1)="yco","yco",D151))</f>
        <v/>
      </c>
      <c r="B151" t="str">
        <f>IFERROR(INDEX('Enter Draw'!$C$3:$K$252,MATCH(SMALL('Enter Draw'!$K$3:$K$252,D151),'Enter Draw'!$K$3:$K$252,0),6),"")</f>
        <v/>
      </c>
      <c r="C151" t="str">
        <f>IFERROR(INDEX('Enter Draw'!$C$3:$I$252,MATCH(SMALL('Enter Draw'!$K$3:$K$252,D151),'Enter Draw'!$K$3:$K$252,0),7),"")</f>
        <v/>
      </c>
      <c r="F151" s="1" t="str">
        <f>IF(G151="","",IF(INDEX('Enter Draw'!$E$3:$I$252,MATCH(SMALL('Enter Draw'!$L$3:$L$252,D151),'Enter Draw'!$L$3:$L$252,0),1)="co","co",IF(INDEX('Enter Draw'!$E$3:$I$252,MATCH(SMALL('Enter Draw'!$L$3:$L$252,D151),'Enter Draw'!$L$3:$L$252,0),1)="yco","yco",D151)))</f>
        <v/>
      </c>
      <c r="G151" t="str">
        <f>IFERROR(INDEX('Enter Draw'!$E$3:$I$252,MATCH(SMALL('Enter Draw'!$L$3:$L$252,D151),'Enter Draw'!$L$3:$L$252,0),4),"")</f>
        <v/>
      </c>
      <c r="H151" t="str">
        <f>IFERROR(INDEX('Enter Draw'!$E$3:$I$252,MATCH(SMALL('Enter Draw'!$L$3:$L$252,D151),'Enter Draw'!$L$3:$L$252,0),5),"")</f>
        <v/>
      </c>
      <c r="I151">
        <v>137</v>
      </c>
      <c r="J151" s="1" t="str">
        <f t="shared" si="8"/>
        <v/>
      </c>
      <c r="K151" t="str">
        <f>IFERROR(INDEX('Enter Draw'!$G$3:$I$252,MATCH(SMALL('Enter Draw'!$M$3:$M$252,I151),'Enter Draw'!$M$3:$M$252,0),2),"")</f>
        <v/>
      </c>
      <c r="L151" t="str">
        <f>IFERROR(INDEX('Enter Draw'!$G$3:$I$252,MATCH(SMALL('Enter Draw'!$M$3:$M$252,I151),'Enter Draw'!$M$3:$M$252,0),3),"")</f>
        <v/>
      </c>
      <c r="N151" s="1" t="str">
        <f>IF(O151="","",IF(INDEX('Enter Draw'!$B$3:$I$252,MATCH(SMALL('Enter Draw'!$N$3:$N$252,D151),'Enter Draw'!$N$3:$N$252,0),1)="oco","oco",D151))</f>
        <v/>
      </c>
      <c r="O151" t="str">
        <f>IFERROR(INDEX('Enter Draw'!$A$3:$K$252,MATCH(SMALL('Enter Draw'!$N$3:$N$252,Q151),'Enter Draw'!$N$3:$N$252,0),7),"")</f>
        <v/>
      </c>
      <c r="P151" t="str">
        <f>IFERROR(INDEX('Enter Draw'!$A$3:$I$252,MATCH(SMALL('Enter Draw'!$N$3:$N$252,Q151),'Enter Draw'!$N$3:$N$252,0),8),"")</f>
        <v/>
      </c>
      <c r="S151" s="1" t="str">
        <f t="shared" si="10"/>
        <v/>
      </c>
      <c r="T151" t="str">
        <f>IFERROR(INDEX('Enter Draw'!$A$3:$K$252,MATCH(SMALL('Enter Draw'!$O$3:$O$252,V152),'Enter Draw'!$O$3:$O$252,0),6),"")</f>
        <v/>
      </c>
      <c r="U151" t="str">
        <f>IFERROR(INDEX('Enter Draw'!$A$3:$I$252,MATCH(SMALL('Enter Draw'!$O$3:$O$252,V152),'Enter Draw'!$O$3:$O$252,0),7),"")</f>
        <v/>
      </c>
      <c r="X151" s="1" t="str">
        <f t="shared" si="11"/>
        <v/>
      </c>
      <c r="Y151" t="str">
        <f>IFERROR(INDEX('Enter Draw'!$A$3:$K$252,MATCH(SMALL('Enter Draw'!$P$3:$P$252,Q151),'Enter Draw'!$P$3:$P$252,0),7),"")</f>
        <v/>
      </c>
      <c r="Z151" t="str">
        <f>IFERROR(INDEX('Enter Draw'!$A$3:$I$252,MATCH(SMALL('Enter Draw'!$P$3:$P$252,Q151),'Enter Draw'!$P$3:$P$252,0),8),"")</f>
        <v/>
      </c>
      <c r="AC151" s="1" t="str">
        <f t="shared" si="9"/>
        <v/>
      </c>
      <c r="AD151" t="str">
        <f>IFERROR(INDEX('Enter Draw'!$A$3:$K$252,MATCH(SMALL('Enter Draw'!$Q$3:$Q$252,V151),'Enter Draw'!$Q$3:$Q$252,0),8),"")</f>
        <v/>
      </c>
      <c r="AE151" t="str">
        <f>IFERROR(INDEX('Enter Draw'!$A$3:$I$252,MATCH(SMALL('Enter Draw'!$Q$3:$Q$252,V151),'Enter Draw'!$Q$3:$Q$252,0),9),"")</f>
        <v/>
      </c>
    </row>
    <row r="152" spans="1:31">
      <c r="A152" s="1" t="str">
        <f>IF(B152="","",IF(INDEX('Enter Draw'!$C$3:$I$252,MATCH(SMALL('Enter Draw'!$K$3:$K$252,D152),'Enter Draw'!$K$3:$K$252,0),1)="yco","yco",D152))</f>
        <v/>
      </c>
      <c r="B152" t="str">
        <f>IFERROR(INDEX('Enter Draw'!$C$3:$K$252,MATCH(SMALL('Enter Draw'!$K$3:$K$252,D152),'Enter Draw'!$K$3:$K$252,0),6),"")</f>
        <v/>
      </c>
      <c r="C152" t="str">
        <f>IFERROR(INDEX('Enter Draw'!$C$3:$I$252,MATCH(SMALL('Enter Draw'!$K$3:$K$252,D152),'Enter Draw'!$K$3:$K$252,0),7),"")</f>
        <v/>
      </c>
      <c r="D152">
        <v>126</v>
      </c>
      <c r="F152" s="1" t="str">
        <f>IF(G152="","",IF(INDEX('Enter Draw'!$E$3:$I$252,MATCH(SMALL('Enter Draw'!$L$3:$L$252,D152),'Enter Draw'!$L$3:$L$252,0),1)="co","co",IF(INDEX('Enter Draw'!$E$3:$I$252,MATCH(SMALL('Enter Draw'!$L$3:$L$252,D152),'Enter Draw'!$L$3:$L$252,0),1)="yco","yco",D152)))</f>
        <v/>
      </c>
      <c r="G152" t="str">
        <f>IFERROR(INDEX('Enter Draw'!$E$3:$I$252,MATCH(SMALL('Enter Draw'!$L$3:$L$252,D152),'Enter Draw'!$L$3:$L$252,0),4),"")</f>
        <v/>
      </c>
      <c r="H152" t="str">
        <f>IFERROR(INDEX('Enter Draw'!$E$3:$I$252,MATCH(SMALL('Enter Draw'!$L$3:$L$252,D152),'Enter Draw'!$L$3:$L$252,0),5),"")</f>
        <v/>
      </c>
      <c r="I152">
        <v>138</v>
      </c>
      <c r="J152" s="1" t="str">
        <f t="shared" si="8"/>
        <v/>
      </c>
      <c r="K152" t="str">
        <f>IFERROR(INDEX('Enter Draw'!$G$3:$I$252,MATCH(SMALL('Enter Draw'!$M$3:$M$252,I152),'Enter Draw'!$M$3:$M$252,0),2),"")</f>
        <v/>
      </c>
      <c r="L152" t="str">
        <f>IFERROR(INDEX('Enter Draw'!$G$3:$I$252,MATCH(SMALL('Enter Draw'!$M$3:$M$252,I152),'Enter Draw'!$M$3:$M$252,0),3),"")</f>
        <v/>
      </c>
      <c r="N152" s="1" t="str">
        <f>IF(O152="","",IF(INDEX('Enter Draw'!$B$3:$I$252,MATCH(SMALL('Enter Draw'!$N$3:$N$252,D152),'Enter Draw'!$N$3:$N$252,0),1)="oco","oco",D152))</f>
        <v/>
      </c>
      <c r="O152" t="str">
        <f>IFERROR(INDEX('Enter Draw'!$A$3:$K$252,MATCH(SMALL('Enter Draw'!$N$3:$N$252,Q152),'Enter Draw'!$N$3:$N$252,0),7),"")</f>
        <v/>
      </c>
      <c r="P152" t="str">
        <f>IFERROR(INDEX('Enter Draw'!$A$3:$I$252,MATCH(SMALL('Enter Draw'!$N$3:$N$252,Q152),'Enter Draw'!$N$3:$N$252,0),8),"")</f>
        <v/>
      </c>
      <c r="Q152">
        <v>126</v>
      </c>
      <c r="S152" s="1" t="str">
        <f t="shared" si="10"/>
        <v/>
      </c>
      <c r="T152" t="str">
        <f>IFERROR(INDEX('Enter Draw'!$A$3:$K$252,MATCH(SMALL('Enter Draw'!$O$3:$O$252,V153),'Enter Draw'!$O$3:$O$252,0),6),"")</f>
        <v/>
      </c>
      <c r="U152" t="str">
        <f>IFERROR(INDEX('Enter Draw'!$A$3:$I$252,MATCH(SMALL('Enter Draw'!$O$3:$O$252,V153),'Enter Draw'!$O$3:$O$252,0),7),"")</f>
        <v/>
      </c>
      <c r="V152">
        <v>126</v>
      </c>
      <c r="X152" s="1" t="str">
        <f t="shared" si="11"/>
        <v/>
      </c>
      <c r="Y152" t="str">
        <f>IFERROR(INDEX('Enter Draw'!$A$3:$K$252,MATCH(SMALL('Enter Draw'!$P$3:$P$252,Q152),'Enter Draw'!$P$3:$P$252,0),7),"")</f>
        <v/>
      </c>
      <c r="Z152" t="str">
        <f>IFERROR(INDEX('Enter Draw'!$A$3:$I$252,MATCH(SMALL('Enter Draw'!$P$3:$P$252,Q152),'Enter Draw'!$P$3:$P$252,0),8),"")</f>
        <v/>
      </c>
      <c r="AC152" s="1" t="str">
        <f t="shared" si="9"/>
        <v/>
      </c>
      <c r="AD152" t="str">
        <f>IFERROR(INDEX('Enter Draw'!$A$3:$K$252,MATCH(SMALL('Enter Draw'!$Q$3:$Q$252,V152),'Enter Draw'!$Q$3:$Q$252,0),8),"")</f>
        <v/>
      </c>
      <c r="AE152" t="str">
        <f>IFERROR(INDEX('Enter Draw'!$A$3:$I$252,MATCH(SMALL('Enter Draw'!$Q$3:$Q$252,V152),'Enter Draw'!$Q$3:$Q$252,0),9),"")</f>
        <v/>
      </c>
    </row>
    <row r="153" spans="1:31">
      <c r="A153" s="1" t="str">
        <f>IF(B153="","",IF(INDEX('Enter Draw'!$C$3:$I$252,MATCH(SMALL('Enter Draw'!$K$3:$K$252,D153),'Enter Draw'!$K$3:$K$252,0),1)="yco","yco",D153))</f>
        <v/>
      </c>
      <c r="B153" t="str">
        <f>IFERROR(INDEX('Enter Draw'!$C$3:$K$252,MATCH(SMALL('Enter Draw'!$K$3:$K$252,D153),'Enter Draw'!$K$3:$K$252,0),6),"")</f>
        <v/>
      </c>
      <c r="C153" t="str">
        <f>IFERROR(INDEX('Enter Draw'!$C$3:$I$252,MATCH(SMALL('Enter Draw'!$K$3:$K$252,D153),'Enter Draw'!$K$3:$K$252,0),7),"")</f>
        <v/>
      </c>
      <c r="D153">
        <v>127</v>
      </c>
      <c r="F153" s="1" t="str">
        <f>IF(G153="","",IF(INDEX('Enter Draw'!$E$3:$I$252,MATCH(SMALL('Enter Draw'!$L$3:$L$252,D153),'Enter Draw'!$L$3:$L$252,0),1)="co","co",IF(INDEX('Enter Draw'!$E$3:$I$252,MATCH(SMALL('Enter Draw'!$L$3:$L$252,D153),'Enter Draw'!$L$3:$L$252,0),1)="yco","yco",D153)))</f>
        <v/>
      </c>
      <c r="G153" t="str">
        <f>IFERROR(INDEX('Enter Draw'!$E$3:$I$252,MATCH(SMALL('Enter Draw'!$L$3:$L$252,D153),'Enter Draw'!$L$3:$L$252,0),4),"")</f>
        <v/>
      </c>
      <c r="H153" t="str">
        <f>IFERROR(INDEX('Enter Draw'!$E$3:$I$252,MATCH(SMALL('Enter Draw'!$L$3:$L$252,D153),'Enter Draw'!$L$3:$L$252,0),5),"")</f>
        <v/>
      </c>
      <c r="I153">
        <v>139</v>
      </c>
      <c r="J153" s="1" t="str">
        <f t="shared" si="8"/>
        <v/>
      </c>
      <c r="K153" t="str">
        <f>IFERROR(INDEX('Enter Draw'!$G$3:$I$252,MATCH(SMALL('Enter Draw'!$M$3:$M$252,I153),'Enter Draw'!$M$3:$M$252,0),2),"")</f>
        <v/>
      </c>
      <c r="L153" t="str">
        <f>IFERROR(INDEX('Enter Draw'!$G$3:$I$252,MATCH(SMALL('Enter Draw'!$M$3:$M$252,I153),'Enter Draw'!$M$3:$M$252,0),3),"")</f>
        <v/>
      </c>
      <c r="N153" s="1" t="str">
        <f>IF(O153="","",IF(INDEX('Enter Draw'!$B$3:$I$252,MATCH(SMALL('Enter Draw'!$N$3:$N$252,D153),'Enter Draw'!$N$3:$N$252,0),1)="oco","oco",D153))</f>
        <v/>
      </c>
      <c r="O153" t="str">
        <f>IFERROR(INDEX('Enter Draw'!$A$3:$K$252,MATCH(SMALL('Enter Draw'!$N$3:$N$252,Q153),'Enter Draw'!$N$3:$N$252,0),7),"")</f>
        <v/>
      </c>
      <c r="P153" t="str">
        <f>IFERROR(INDEX('Enter Draw'!$A$3:$I$252,MATCH(SMALL('Enter Draw'!$N$3:$N$252,Q153),'Enter Draw'!$N$3:$N$252,0),8),"")</f>
        <v/>
      </c>
      <c r="Q153">
        <v>127</v>
      </c>
      <c r="S153" s="1" t="str">
        <f t="shared" si="10"/>
        <v/>
      </c>
      <c r="T153" t="str">
        <f>IFERROR(INDEX('Enter Draw'!$A$3:$K$252,MATCH(SMALL('Enter Draw'!$O$3:$O$252,V154),'Enter Draw'!$O$3:$O$252,0),6),"")</f>
        <v/>
      </c>
      <c r="U153" t="str">
        <f>IFERROR(INDEX('Enter Draw'!$A$3:$I$252,MATCH(SMALL('Enter Draw'!$O$3:$O$252,V154),'Enter Draw'!$O$3:$O$252,0),7),"")</f>
        <v/>
      </c>
      <c r="V153">
        <v>127</v>
      </c>
      <c r="X153" s="1" t="str">
        <f t="shared" si="11"/>
        <v/>
      </c>
      <c r="Y153" t="str">
        <f>IFERROR(INDEX('Enter Draw'!$A$3:$K$252,MATCH(SMALL('Enter Draw'!$P$3:$P$252,Q153),'Enter Draw'!$P$3:$P$252,0),7),"")</f>
        <v/>
      </c>
      <c r="Z153" t="str">
        <f>IFERROR(INDEX('Enter Draw'!$A$3:$I$252,MATCH(SMALL('Enter Draw'!$P$3:$P$252,Q153),'Enter Draw'!$P$3:$P$252,0),8),"")</f>
        <v/>
      </c>
      <c r="AC153" s="1" t="str">
        <f t="shared" si="9"/>
        <v/>
      </c>
      <c r="AD153" t="str">
        <f>IFERROR(INDEX('Enter Draw'!$A$3:$K$252,MATCH(SMALL('Enter Draw'!$Q$3:$Q$252,V153),'Enter Draw'!$Q$3:$Q$252,0),8),"")</f>
        <v/>
      </c>
      <c r="AE153" t="str">
        <f>IFERROR(INDEX('Enter Draw'!$A$3:$I$252,MATCH(SMALL('Enter Draw'!$Q$3:$Q$252,V153),'Enter Draw'!$Q$3:$Q$252,0),9),"")</f>
        <v/>
      </c>
    </row>
    <row r="154" spans="1:31">
      <c r="A154" s="1" t="str">
        <f>IF(B154="","",IF(INDEX('Enter Draw'!$C$3:$I$252,MATCH(SMALL('Enter Draw'!$K$3:$K$252,D154),'Enter Draw'!$K$3:$K$252,0),1)="yco","yco",D154))</f>
        <v/>
      </c>
      <c r="B154" t="str">
        <f>IFERROR(INDEX('Enter Draw'!$C$3:$K$252,MATCH(SMALL('Enter Draw'!$K$3:$K$252,D154),'Enter Draw'!$K$3:$K$252,0),6),"")</f>
        <v/>
      </c>
      <c r="C154" t="str">
        <f>IFERROR(INDEX('Enter Draw'!$C$3:$I$252,MATCH(SMALL('Enter Draw'!$K$3:$K$252,D154),'Enter Draw'!$K$3:$K$252,0),7),"")</f>
        <v/>
      </c>
      <c r="D154">
        <v>128</v>
      </c>
      <c r="F154" s="1" t="str">
        <f>IF(G154="","",IF(INDEX('Enter Draw'!$E$3:$I$252,MATCH(SMALL('Enter Draw'!$L$3:$L$252,D154),'Enter Draw'!$L$3:$L$252,0),1)="co","co",IF(INDEX('Enter Draw'!$E$3:$I$252,MATCH(SMALL('Enter Draw'!$L$3:$L$252,D154),'Enter Draw'!$L$3:$L$252,0),1)="yco","yco",D154)))</f>
        <v/>
      </c>
      <c r="G154" t="str">
        <f>IFERROR(INDEX('Enter Draw'!$E$3:$I$252,MATCH(SMALL('Enter Draw'!$L$3:$L$252,D154),'Enter Draw'!$L$3:$L$252,0),4),"")</f>
        <v/>
      </c>
      <c r="H154" t="str">
        <f>IFERROR(INDEX('Enter Draw'!$E$3:$I$252,MATCH(SMALL('Enter Draw'!$L$3:$L$252,D154),'Enter Draw'!$L$3:$L$252,0),5),"")</f>
        <v/>
      </c>
      <c r="I154">
        <v>140</v>
      </c>
      <c r="J154" s="1" t="str">
        <f t="shared" si="8"/>
        <v/>
      </c>
      <c r="K154" t="str">
        <f>IFERROR(INDEX('Enter Draw'!$G$3:$I$252,MATCH(SMALL('Enter Draw'!$M$3:$M$252,I154),'Enter Draw'!$M$3:$M$252,0),2),"")</f>
        <v/>
      </c>
      <c r="L154" t="str">
        <f>IFERROR(INDEX('Enter Draw'!$G$3:$I$252,MATCH(SMALL('Enter Draw'!$M$3:$M$252,I154),'Enter Draw'!$M$3:$M$252,0),3),"")</f>
        <v/>
      </c>
      <c r="N154" s="1" t="str">
        <f>IF(O154="","",IF(INDEX('Enter Draw'!$B$3:$I$252,MATCH(SMALL('Enter Draw'!$N$3:$N$252,D154),'Enter Draw'!$N$3:$N$252,0),1)="oco","oco",D154))</f>
        <v/>
      </c>
      <c r="O154" t="str">
        <f>IFERROR(INDEX('Enter Draw'!$A$3:$K$252,MATCH(SMALL('Enter Draw'!$N$3:$N$252,Q154),'Enter Draw'!$N$3:$N$252,0),7),"")</f>
        <v/>
      </c>
      <c r="P154" t="str">
        <f>IFERROR(INDEX('Enter Draw'!$A$3:$I$252,MATCH(SMALL('Enter Draw'!$N$3:$N$252,Q154),'Enter Draw'!$N$3:$N$252,0),8),"")</f>
        <v/>
      </c>
      <c r="Q154">
        <v>128</v>
      </c>
      <c r="S154" s="1" t="str">
        <f t="shared" si="10"/>
        <v/>
      </c>
      <c r="T154" t="str">
        <f>IFERROR(INDEX('Enter Draw'!$A$3:$K$252,MATCH(SMALL('Enter Draw'!$O$3:$O$252,V155),'Enter Draw'!$O$3:$O$252,0),6),"")</f>
        <v/>
      </c>
      <c r="U154" t="str">
        <f>IFERROR(INDEX('Enter Draw'!$A$3:$I$252,MATCH(SMALL('Enter Draw'!$O$3:$O$252,V155),'Enter Draw'!$O$3:$O$252,0),7),"")</f>
        <v/>
      </c>
      <c r="V154">
        <v>128</v>
      </c>
      <c r="X154" s="1" t="str">
        <f t="shared" si="11"/>
        <v/>
      </c>
      <c r="Y154" t="str">
        <f>IFERROR(INDEX('Enter Draw'!$A$3:$K$252,MATCH(SMALL('Enter Draw'!$P$3:$P$252,Q154),'Enter Draw'!$P$3:$P$252,0),7),"")</f>
        <v/>
      </c>
      <c r="Z154" t="str">
        <f>IFERROR(INDEX('Enter Draw'!$A$3:$I$252,MATCH(SMALL('Enter Draw'!$P$3:$P$252,Q154),'Enter Draw'!$P$3:$P$252,0),8),"")</f>
        <v/>
      </c>
      <c r="AC154" s="1" t="str">
        <f t="shared" si="9"/>
        <v/>
      </c>
      <c r="AD154" t="str">
        <f>IFERROR(INDEX('Enter Draw'!$A$3:$K$252,MATCH(SMALL('Enter Draw'!$Q$3:$Q$252,V154),'Enter Draw'!$Q$3:$Q$252,0),8),"")</f>
        <v/>
      </c>
      <c r="AE154" t="str">
        <f>IFERROR(INDEX('Enter Draw'!$A$3:$I$252,MATCH(SMALL('Enter Draw'!$Q$3:$Q$252,V154),'Enter Draw'!$Q$3:$Q$252,0),9),"")</f>
        <v/>
      </c>
    </row>
    <row r="155" spans="1:31">
      <c r="A155" s="1" t="str">
        <f>IF(B155="","",IF(INDEX('Enter Draw'!$C$3:$I$252,MATCH(SMALL('Enter Draw'!$K$3:$K$252,D155),'Enter Draw'!$K$3:$K$252,0),1)="yco","yco",D155))</f>
        <v/>
      </c>
      <c r="B155" t="str">
        <f>IFERROR(INDEX('Enter Draw'!$C$3:$K$252,MATCH(SMALL('Enter Draw'!$K$3:$K$252,D155),'Enter Draw'!$K$3:$K$252,0),6),"")</f>
        <v/>
      </c>
      <c r="C155" t="str">
        <f>IFERROR(INDEX('Enter Draw'!$C$3:$I$252,MATCH(SMALL('Enter Draw'!$K$3:$K$252,D155),'Enter Draw'!$K$3:$K$252,0),7),"")</f>
        <v/>
      </c>
      <c r="D155">
        <v>129</v>
      </c>
      <c r="F155" s="1" t="str">
        <f>IF(G155="","",IF(INDEX('Enter Draw'!$E$3:$I$252,MATCH(SMALL('Enter Draw'!$L$3:$L$252,D155),'Enter Draw'!$L$3:$L$252,0),1)="co","co",IF(INDEX('Enter Draw'!$E$3:$I$252,MATCH(SMALL('Enter Draw'!$L$3:$L$252,D155),'Enter Draw'!$L$3:$L$252,0),1)="yco","yco",D155)))</f>
        <v/>
      </c>
      <c r="G155" t="str">
        <f>IFERROR(INDEX('Enter Draw'!$E$3:$I$252,MATCH(SMALL('Enter Draw'!$L$3:$L$252,D155),'Enter Draw'!$L$3:$L$252,0),4),"")</f>
        <v/>
      </c>
      <c r="H155" t="str">
        <f>IFERROR(INDEX('Enter Draw'!$E$3:$I$252,MATCH(SMALL('Enter Draw'!$L$3:$L$252,D155),'Enter Draw'!$L$3:$L$252,0),5),"")</f>
        <v/>
      </c>
      <c r="J155" s="1" t="str">
        <f t="shared" si="8"/>
        <v/>
      </c>
      <c r="K155" t="str">
        <f>IFERROR(INDEX('Enter Draw'!$G$3:$I$252,MATCH(SMALL('Enter Draw'!$M$3:$M$252,I155),'Enter Draw'!$M$3:$M$252,0),2),"")</f>
        <v/>
      </c>
      <c r="L155" t="str">
        <f>IFERROR(INDEX('Enter Draw'!$G$3:$I$252,MATCH(SMALL('Enter Draw'!$M$3:$M$252,I155),'Enter Draw'!$M$3:$M$252,0),3),"")</f>
        <v/>
      </c>
      <c r="N155" s="1" t="str">
        <f>IF(O155="","",IF(INDEX('Enter Draw'!$B$3:$I$252,MATCH(SMALL('Enter Draw'!$N$3:$N$252,D155),'Enter Draw'!$N$3:$N$252,0),1)="oco","oco",D155))</f>
        <v/>
      </c>
      <c r="O155" t="str">
        <f>IFERROR(INDEX('Enter Draw'!$A$3:$K$252,MATCH(SMALL('Enter Draw'!$N$3:$N$252,Q155),'Enter Draw'!$N$3:$N$252,0),7),"")</f>
        <v/>
      </c>
      <c r="P155" t="str">
        <f>IFERROR(INDEX('Enter Draw'!$A$3:$I$252,MATCH(SMALL('Enter Draw'!$N$3:$N$252,Q155),'Enter Draw'!$N$3:$N$252,0),8),"")</f>
        <v/>
      </c>
      <c r="Q155">
        <v>129</v>
      </c>
      <c r="S155" s="1" t="str">
        <f t="shared" si="10"/>
        <v/>
      </c>
      <c r="T155" t="str">
        <f>IFERROR(INDEX('Enter Draw'!$A$3:$K$252,MATCH(SMALL('Enter Draw'!$O$3:$O$252,V156),'Enter Draw'!$O$3:$O$252,0),6),"")</f>
        <v/>
      </c>
      <c r="U155" t="str">
        <f>IFERROR(INDEX('Enter Draw'!$A$3:$I$252,MATCH(SMALL('Enter Draw'!$O$3:$O$252,V156),'Enter Draw'!$O$3:$O$252,0),7),"")</f>
        <v/>
      </c>
      <c r="V155">
        <v>129</v>
      </c>
      <c r="X155" s="1" t="str">
        <f t="shared" si="11"/>
        <v/>
      </c>
      <c r="Y155" t="str">
        <f>IFERROR(INDEX('Enter Draw'!$A$3:$K$252,MATCH(SMALL('Enter Draw'!$P$3:$P$252,Q155),'Enter Draw'!$P$3:$P$252,0),7),"")</f>
        <v/>
      </c>
      <c r="Z155" t="str">
        <f>IFERROR(INDEX('Enter Draw'!$A$3:$I$252,MATCH(SMALL('Enter Draw'!$P$3:$P$252,Q155),'Enter Draw'!$P$3:$P$252,0),8),"")</f>
        <v/>
      </c>
      <c r="AC155" s="1" t="str">
        <f t="shared" si="9"/>
        <v/>
      </c>
      <c r="AD155" t="str">
        <f>IFERROR(INDEX('Enter Draw'!$A$3:$K$252,MATCH(SMALL('Enter Draw'!$Q$3:$Q$252,V155),'Enter Draw'!$Q$3:$Q$252,0),8),"")</f>
        <v/>
      </c>
      <c r="AE155" t="str">
        <f>IFERROR(INDEX('Enter Draw'!$A$3:$I$252,MATCH(SMALL('Enter Draw'!$Q$3:$Q$252,V155),'Enter Draw'!$Q$3:$Q$252,0),9),"")</f>
        <v/>
      </c>
    </row>
    <row r="156" spans="1:31">
      <c r="A156" s="1" t="str">
        <f>IF(B156="","",IF(INDEX('Enter Draw'!$C$3:$I$252,MATCH(SMALL('Enter Draw'!$K$3:$K$252,D156),'Enter Draw'!$K$3:$K$252,0),1)="yco","yco",D156))</f>
        <v/>
      </c>
      <c r="B156" t="str">
        <f>IFERROR(INDEX('Enter Draw'!$C$3:$K$252,MATCH(SMALL('Enter Draw'!$K$3:$K$252,D156),'Enter Draw'!$K$3:$K$252,0),6),"")</f>
        <v/>
      </c>
      <c r="C156" t="str">
        <f>IFERROR(INDEX('Enter Draw'!$C$3:$I$252,MATCH(SMALL('Enter Draw'!$K$3:$K$252,D156),'Enter Draw'!$K$3:$K$252,0),7),"")</f>
        <v/>
      </c>
      <c r="D156">
        <v>130</v>
      </c>
      <c r="F156" s="1" t="str">
        <f>IF(G156="","",IF(INDEX('Enter Draw'!$E$3:$I$252,MATCH(SMALL('Enter Draw'!$L$3:$L$252,D156),'Enter Draw'!$L$3:$L$252,0),1)="co","co",IF(INDEX('Enter Draw'!$E$3:$I$252,MATCH(SMALL('Enter Draw'!$L$3:$L$252,D156),'Enter Draw'!$L$3:$L$252,0),1)="yco","yco",D156)))</f>
        <v/>
      </c>
      <c r="G156" t="str">
        <f>IFERROR(INDEX('Enter Draw'!$E$3:$I$252,MATCH(SMALL('Enter Draw'!$L$3:$L$252,D156),'Enter Draw'!$L$3:$L$252,0),4),"")</f>
        <v/>
      </c>
      <c r="H156" t="str">
        <f>IFERROR(INDEX('Enter Draw'!$E$3:$I$252,MATCH(SMALL('Enter Draw'!$L$3:$L$252,D156),'Enter Draw'!$L$3:$L$252,0),5),"")</f>
        <v/>
      </c>
      <c r="I156">
        <v>141</v>
      </c>
      <c r="J156" s="1" t="str">
        <f t="shared" si="8"/>
        <v/>
      </c>
      <c r="K156" t="str">
        <f>IFERROR(INDEX('Enter Draw'!$G$3:$I$252,MATCH(SMALL('Enter Draw'!$M$3:$M$252,I156),'Enter Draw'!$M$3:$M$252,0),2),"")</f>
        <v/>
      </c>
      <c r="L156" t="str">
        <f>IFERROR(INDEX('Enter Draw'!$G$3:$I$252,MATCH(SMALL('Enter Draw'!$M$3:$M$252,I156),'Enter Draw'!$M$3:$M$252,0),3),"")</f>
        <v/>
      </c>
      <c r="N156" s="1" t="str">
        <f>IF(O156="","",IF(INDEX('Enter Draw'!$B$3:$I$252,MATCH(SMALL('Enter Draw'!$N$3:$N$252,D156),'Enter Draw'!$N$3:$N$252,0),1)="oco","oco",D156))</f>
        <v/>
      </c>
      <c r="O156" t="str">
        <f>IFERROR(INDEX('Enter Draw'!$A$3:$K$252,MATCH(SMALL('Enter Draw'!$N$3:$N$252,Q156),'Enter Draw'!$N$3:$N$252,0),7),"")</f>
        <v/>
      </c>
      <c r="P156" t="str">
        <f>IFERROR(INDEX('Enter Draw'!$A$3:$I$252,MATCH(SMALL('Enter Draw'!$N$3:$N$252,Q156),'Enter Draw'!$N$3:$N$252,0),8),"")</f>
        <v/>
      </c>
      <c r="Q156">
        <v>130</v>
      </c>
      <c r="S156" s="1" t="str">
        <f t="shared" si="10"/>
        <v/>
      </c>
      <c r="T156" t="str">
        <f>IFERROR(INDEX('Enter Draw'!$A$3:$K$252,MATCH(SMALL('Enter Draw'!$O$3:$O$252,V157),'Enter Draw'!$O$3:$O$252,0),6),"")</f>
        <v/>
      </c>
      <c r="U156" t="str">
        <f>IFERROR(INDEX('Enter Draw'!$A$3:$I$252,MATCH(SMALL('Enter Draw'!$O$3:$O$252,V157),'Enter Draw'!$O$3:$O$252,0),7),"")</f>
        <v/>
      </c>
      <c r="V156">
        <v>130</v>
      </c>
      <c r="X156" s="1" t="str">
        <f t="shared" si="11"/>
        <v/>
      </c>
      <c r="Y156" t="str">
        <f>IFERROR(INDEX('Enter Draw'!$A$3:$K$252,MATCH(SMALL('Enter Draw'!$P$3:$P$252,Q156),'Enter Draw'!$P$3:$P$252,0),7),"")</f>
        <v/>
      </c>
      <c r="Z156" t="str">
        <f>IFERROR(INDEX('Enter Draw'!$A$3:$I$252,MATCH(SMALL('Enter Draw'!$P$3:$P$252,Q156),'Enter Draw'!$P$3:$P$252,0),8),"")</f>
        <v/>
      </c>
      <c r="AC156" s="1" t="str">
        <f t="shared" si="9"/>
        <v/>
      </c>
      <c r="AD156" t="str">
        <f>IFERROR(INDEX('Enter Draw'!$A$3:$K$252,MATCH(SMALL('Enter Draw'!$Q$3:$Q$252,V156),'Enter Draw'!$Q$3:$Q$252,0),8),"")</f>
        <v/>
      </c>
      <c r="AE156" t="str">
        <f>IFERROR(INDEX('Enter Draw'!$A$3:$I$252,MATCH(SMALL('Enter Draw'!$Q$3:$Q$252,V156),'Enter Draw'!$Q$3:$Q$252,0),9),"")</f>
        <v/>
      </c>
    </row>
    <row r="157" spans="1:31">
      <c r="A157" s="1" t="str">
        <f>IF(B157="","",IF(INDEX('Enter Draw'!$C$3:$I$252,MATCH(SMALL('Enter Draw'!$K$3:$K$252,D157),'Enter Draw'!$K$3:$K$252,0),1)="yco","yco",D157))</f>
        <v/>
      </c>
      <c r="B157" t="str">
        <f>IFERROR(INDEX('Enter Draw'!$C$3:$K$252,MATCH(SMALL('Enter Draw'!$K$3:$K$252,D157),'Enter Draw'!$K$3:$K$252,0),6),"")</f>
        <v/>
      </c>
      <c r="C157" t="str">
        <f>IFERROR(INDEX('Enter Draw'!$C$3:$I$252,MATCH(SMALL('Enter Draw'!$K$3:$K$252,D157),'Enter Draw'!$K$3:$K$252,0),7),"")</f>
        <v/>
      </c>
      <c r="F157" s="1" t="str">
        <f>IF(G157="","",IF(INDEX('Enter Draw'!$E$3:$I$252,MATCH(SMALL('Enter Draw'!$L$3:$L$252,D157),'Enter Draw'!$L$3:$L$252,0),1)="co","co",IF(INDEX('Enter Draw'!$E$3:$I$252,MATCH(SMALL('Enter Draw'!$L$3:$L$252,D157),'Enter Draw'!$L$3:$L$252,0),1)="yco","yco",D157)))</f>
        <v/>
      </c>
      <c r="G157" t="str">
        <f>IFERROR(INDEX('Enter Draw'!$E$3:$I$252,MATCH(SMALL('Enter Draw'!$L$3:$L$252,D157),'Enter Draw'!$L$3:$L$252,0),4),"")</f>
        <v/>
      </c>
      <c r="H157" t="str">
        <f>IFERROR(INDEX('Enter Draw'!$E$3:$I$252,MATCH(SMALL('Enter Draw'!$L$3:$L$252,D157),'Enter Draw'!$L$3:$L$252,0),5),"")</f>
        <v/>
      </c>
      <c r="I157">
        <v>142</v>
      </c>
      <c r="J157" s="1" t="str">
        <f t="shared" si="8"/>
        <v/>
      </c>
      <c r="K157" t="str">
        <f>IFERROR(INDEX('Enter Draw'!$G$3:$I$252,MATCH(SMALL('Enter Draw'!$M$3:$M$252,I157),'Enter Draw'!$M$3:$M$252,0),2),"")</f>
        <v/>
      </c>
      <c r="L157" t="str">
        <f>IFERROR(INDEX('Enter Draw'!$G$3:$I$252,MATCH(SMALL('Enter Draw'!$M$3:$M$252,I157),'Enter Draw'!$M$3:$M$252,0),3),"")</f>
        <v/>
      </c>
      <c r="N157" s="1" t="str">
        <f>IF(O157="","",IF(INDEX('Enter Draw'!$B$3:$I$252,MATCH(SMALL('Enter Draw'!$N$3:$N$252,D157),'Enter Draw'!$N$3:$N$252,0),1)="oco","oco",D157))</f>
        <v/>
      </c>
      <c r="O157" t="str">
        <f>IFERROR(INDEX('Enter Draw'!$A$3:$K$252,MATCH(SMALL('Enter Draw'!$N$3:$N$252,Q157),'Enter Draw'!$N$3:$N$252,0),7),"")</f>
        <v/>
      </c>
      <c r="P157" t="str">
        <f>IFERROR(INDEX('Enter Draw'!$A$3:$I$252,MATCH(SMALL('Enter Draw'!$N$3:$N$252,Q157),'Enter Draw'!$N$3:$N$252,0),8),"")</f>
        <v/>
      </c>
      <c r="S157" s="1" t="str">
        <f t="shared" si="10"/>
        <v/>
      </c>
      <c r="T157" t="str">
        <f>IFERROR(INDEX('Enter Draw'!$A$3:$K$252,MATCH(SMALL('Enter Draw'!$O$3:$O$252,V158),'Enter Draw'!$O$3:$O$252,0),6),"")</f>
        <v/>
      </c>
      <c r="U157" t="str">
        <f>IFERROR(INDEX('Enter Draw'!$A$3:$I$252,MATCH(SMALL('Enter Draw'!$O$3:$O$252,V158),'Enter Draw'!$O$3:$O$252,0),7),"")</f>
        <v/>
      </c>
      <c r="X157" s="1" t="str">
        <f t="shared" si="11"/>
        <v/>
      </c>
      <c r="Y157" t="str">
        <f>IFERROR(INDEX('Enter Draw'!$A$3:$K$252,MATCH(SMALL('Enter Draw'!$P$3:$P$252,Q157),'Enter Draw'!$P$3:$P$252,0),7),"")</f>
        <v/>
      </c>
      <c r="Z157" t="str">
        <f>IFERROR(INDEX('Enter Draw'!$A$3:$I$252,MATCH(SMALL('Enter Draw'!$P$3:$P$252,Q157),'Enter Draw'!$P$3:$P$252,0),8),"")</f>
        <v/>
      </c>
      <c r="AC157" s="1" t="str">
        <f t="shared" si="9"/>
        <v/>
      </c>
      <c r="AD157" t="str">
        <f>IFERROR(INDEX('Enter Draw'!$A$3:$K$252,MATCH(SMALL('Enter Draw'!$Q$3:$Q$252,V157),'Enter Draw'!$Q$3:$Q$252,0),8),"")</f>
        <v/>
      </c>
      <c r="AE157" t="str">
        <f>IFERROR(INDEX('Enter Draw'!$A$3:$I$252,MATCH(SMALL('Enter Draw'!$Q$3:$Q$252,V157),'Enter Draw'!$Q$3:$Q$252,0),9),"")</f>
        <v/>
      </c>
    </row>
    <row r="158" spans="1:31">
      <c r="A158" s="1" t="str">
        <f>IF(B158="","",IF(INDEX('Enter Draw'!$C$3:$I$252,MATCH(SMALL('Enter Draw'!$K$3:$K$252,D158),'Enter Draw'!$K$3:$K$252,0),1)="yco","yco",D158))</f>
        <v/>
      </c>
      <c r="B158" t="str">
        <f>IFERROR(INDEX('Enter Draw'!$C$3:$K$252,MATCH(SMALL('Enter Draw'!$K$3:$K$252,D158),'Enter Draw'!$K$3:$K$252,0),6),"")</f>
        <v/>
      </c>
      <c r="C158" t="str">
        <f>IFERROR(INDEX('Enter Draw'!$C$3:$I$252,MATCH(SMALL('Enter Draw'!$K$3:$K$252,D158),'Enter Draw'!$K$3:$K$252,0),7),"")</f>
        <v/>
      </c>
      <c r="D158">
        <v>131</v>
      </c>
      <c r="F158" s="1" t="str">
        <f>IF(G158="","",IF(INDEX('Enter Draw'!$E$3:$I$252,MATCH(SMALL('Enter Draw'!$L$3:$L$252,D158),'Enter Draw'!$L$3:$L$252,0),1)="co","co",IF(INDEX('Enter Draw'!$E$3:$I$252,MATCH(SMALL('Enter Draw'!$L$3:$L$252,D158),'Enter Draw'!$L$3:$L$252,0),1)="yco","yco",D158)))</f>
        <v/>
      </c>
      <c r="G158" t="str">
        <f>IFERROR(INDEX('Enter Draw'!$E$3:$I$252,MATCH(SMALL('Enter Draw'!$L$3:$L$252,D158),'Enter Draw'!$L$3:$L$252,0),4),"")</f>
        <v/>
      </c>
      <c r="H158" t="str">
        <f>IFERROR(INDEX('Enter Draw'!$E$3:$I$252,MATCH(SMALL('Enter Draw'!$L$3:$L$252,D158),'Enter Draw'!$L$3:$L$252,0),5),"")</f>
        <v/>
      </c>
      <c r="I158">
        <v>143</v>
      </c>
      <c r="J158" s="1" t="str">
        <f t="shared" si="8"/>
        <v/>
      </c>
      <c r="K158" t="str">
        <f>IFERROR(INDEX('Enter Draw'!$G$3:$I$252,MATCH(SMALL('Enter Draw'!$M$3:$M$252,I158),'Enter Draw'!$M$3:$M$252,0),2),"")</f>
        <v/>
      </c>
      <c r="L158" t="str">
        <f>IFERROR(INDEX('Enter Draw'!$G$3:$I$252,MATCH(SMALL('Enter Draw'!$M$3:$M$252,I158),'Enter Draw'!$M$3:$M$252,0),3),"")</f>
        <v/>
      </c>
      <c r="N158" s="1" t="str">
        <f>IF(O158="","",IF(INDEX('Enter Draw'!$B$3:$I$252,MATCH(SMALL('Enter Draw'!$N$3:$N$252,D158),'Enter Draw'!$N$3:$N$252,0),1)="oco","oco",D158))</f>
        <v/>
      </c>
      <c r="O158" t="str">
        <f>IFERROR(INDEX('Enter Draw'!$A$3:$K$252,MATCH(SMALL('Enter Draw'!$N$3:$N$252,Q158),'Enter Draw'!$N$3:$N$252,0),7),"")</f>
        <v/>
      </c>
      <c r="P158" t="str">
        <f>IFERROR(INDEX('Enter Draw'!$A$3:$I$252,MATCH(SMALL('Enter Draw'!$N$3:$N$252,Q158),'Enter Draw'!$N$3:$N$252,0),8),"")</f>
        <v/>
      </c>
      <c r="Q158">
        <v>131</v>
      </c>
      <c r="S158" s="1" t="str">
        <f t="shared" si="10"/>
        <v/>
      </c>
      <c r="T158" t="str">
        <f>IFERROR(INDEX('Enter Draw'!$A$3:$K$252,MATCH(SMALL('Enter Draw'!$O$3:$O$252,V159),'Enter Draw'!$O$3:$O$252,0),6),"")</f>
        <v/>
      </c>
      <c r="U158" t="str">
        <f>IFERROR(INDEX('Enter Draw'!$A$3:$I$252,MATCH(SMALL('Enter Draw'!$O$3:$O$252,V159),'Enter Draw'!$O$3:$O$252,0),7),"")</f>
        <v/>
      </c>
      <c r="V158">
        <v>131</v>
      </c>
      <c r="X158" s="1" t="str">
        <f t="shared" si="11"/>
        <v/>
      </c>
      <c r="Y158" t="str">
        <f>IFERROR(INDEX('Enter Draw'!$A$3:$K$252,MATCH(SMALL('Enter Draw'!$P$3:$P$252,Q158),'Enter Draw'!$P$3:$P$252,0),7),"")</f>
        <v/>
      </c>
      <c r="Z158" t="str">
        <f>IFERROR(INDEX('Enter Draw'!$A$3:$I$252,MATCH(SMALL('Enter Draw'!$P$3:$P$252,Q158),'Enter Draw'!$P$3:$P$252,0),8),"")</f>
        <v/>
      </c>
      <c r="AC158" s="1" t="str">
        <f t="shared" si="9"/>
        <v/>
      </c>
      <c r="AD158" t="str">
        <f>IFERROR(INDEX('Enter Draw'!$A$3:$K$252,MATCH(SMALL('Enter Draw'!$Q$3:$Q$252,V158),'Enter Draw'!$Q$3:$Q$252,0),8),"")</f>
        <v/>
      </c>
      <c r="AE158" t="str">
        <f>IFERROR(INDEX('Enter Draw'!$A$3:$I$252,MATCH(SMALL('Enter Draw'!$Q$3:$Q$252,V158),'Enter Draw'!$Q$3:$Q$252,0),9),"")</f>
        <v/>
      </c>
    </row>
    <row r="159" spans="1:31">
      <c r="A159" s="1" t="str">
        <f>IF(B159="","",IF(INDEX('Enter Draw'!$C$3:$I$252,MATCH(SMALL('Enter Draw'!$K$3:$K$252,D159),'Enter Draw'!$K$3:$K$252,0),1)="yco","yco",D159))</f>
        <v/>
      </c>
      <c r="B159" t="str">
        <f>IFERROR(INDEX('Enter Draw'!$C$3:$K$252,MATCH(SMALL('Enter Draw'!$K$3:$K$252,D159),'Enter Draw'!$K$3:$K$252,0),6),"")</f>
        <v/>
      </c>
      <c r="C159" t="str">
        <f>IFERROR(INDEX('Enter Draw'!$C$3:$I$252,MATCH(SMALL('Enter Draw'!$K$3:$K$252,D159),'Enter Draw'!$K$3:$K$252,0),7),"")</f>
        <v/>
      </c>
      <c r="D159">
        <v>132</v>
      </c>
      <c r="F159" s="1" t="str">
        <f>IF(G159="","",IF(INDEX('Enter Draw'!$E$3:$I$252,MATCH(SMALL('Enter Draw'!$L$3:$L$252,D159),'Enter Draw'!$L$3:$L$252,0),1)="co","co",IF(INDEX('Enter Draw'!$E$3:$I$252,MATCH(SMALL('Enter Draw'!$L$3:$L$252,D159),'Enter Draw'!$L$3:$L$252,0),1)="yco","yco",D159)))</f>
        <v/>
      </c>
      <c r="G159" t="str">
        <f>IFERROR(INDEX('Enter Draw'!$E$3:$I$252,MATCH(SMALL('Enter Draw'!$L$3:$L$252,D159),'Enter Draw'!$L$3:$L$252,0),4),"")</f>
        <v/>
      </c>
      <c r="H159" t="str">
        <f>IFERROR(INDEX('Enter Draw'!$E$3:$I$252,MATCH(SMALL('Enter Draw'!$L$3:$L$252,D159),'Enter Draw'!$L$3:$L$252,0),5),"")</f>
        <v/>
      </c>
      <c r="I159">
        <v>144</v>
      </c>
      <c r="J159" s="1" t="str">
        <f t="shared" si="8"/>
        <v/>
      </c>
      <c r="K159" t="str">
        <f>IFERROR(INDEX('Enter Draw'!$G$3:$I$252,MATCH(SMALL('Enter Draw'!$M$3:$M$252,I159),'Enter Draw'!$M$3:$M$252,0),2),"")</f>
        <v/>
      </c>
      <c r="L159" t="str">
        <f>IFERROR(INDEX('Enter Draw'!$G$3:$I$252,MATCH(SMALL('Enter Draw'!$M$3:$M$252,I159),'Enter Draw'!$M$3:$M$252,0),3),"")</f>
        <v/>
      </c>
      <c r="N159" s="1" t="str">
        <f>IF(O159="","",IF(INDEX('Enter Draw'!$B$3:$I$252,MATCH(SMALL('Enter Draw'!$N$3:$N$252,D159),'Enter Draw'!$N$3:$N$252,0),1)="oco","oco",D159))</f>
        <v/>
      </c>
      <c r="O159" t="str">
        <f>IFERROR(INDEX('Enter Draw'!$A$3:$K$252,MATCH(SMALL('Enter Draw'!$N$3:$N$252,Q159),'Enter Draw'!$N$3:$N$252,0),7),"")</f>
        <v/>
      </c>
      <c r="P159" t="str">
        <f>IFERROR(INDEX('Enter Draw'!$A$3:$I$252,MATCH(SMALL('Enter Draw'!$N$3:$N$252,Q159),'Enter Draw'!$N$3:$N$252,0),8),"")</f>
        <v/>
      </c>
      <c r="Q159">
        <v>132</v>
      </c>
      <c r="S159" s="1" t="str">
        <f t="shared" si="10"/>
        <v/>
      </c>
      <c r="T159" t="str">
        <f>IFERROR(INDEX('Enter Draw'!$A$3:$K$252,MATCH(SMALL('Enter Draw'!$O$3:$O$252,V160),'Enter Draw'!$O$3:$O$252,0),6),"")</f>
        <v/>
      </c>
      <c r="U159" t="str">
        <f>IFERROR(INDEX('Enter Draw'!$A$3:$I$252,MATCH(SMALL('Enter Draw'!$O$3:$O$252,V160),'Enter Draw'!$O$3:$O$252,0),7),"")</f>
        <v/>
      </c>
      <c r="V159">
        <v>132</v>
      </c>
      <c r="X159" s="1" t="str">
        <f t="shared" si="11"/>
        <v/>
      </c>
      <c r="Y159" t="str">
        <f>IFERROR(INDEX('Enter Draw'!$A$3:$K$252,MATCH(SMALL('Enter Draw'!$P$3:$P$252,Q159),'Enter Draw'!$P$3:$P$252,0),7),"")</f>
        <v/>
      </c>
      <c r="Z159" t="str">
        <f>IFERROR(INDEX('Enter Draw'!$A$3:$I$252,MATCH(SMALL('Enter Draw'!$P$3:$P$252,Q159),'Enter Draw'!$P$3:$P$252,0),8),"")</f>
        <v/>
      </c>
      <c r="AC159" s="1" t="str">
        <f t="shared" si="9"/>
        <v/>
      </c>
      <c r="AD159" t="str">
        <f>IFERROR(INDEX('Enter Draw'!$A$3:$K$252,MATCH(SMALL('Enter Draw'!$Q$3:$Q$252,V159),'Enter Draw'!$Q$3:$Q$252,0),8),"")</f>
        <v/>
      </c>
      <c r="AE159" t="str">
        <f>IFERROR(INDEX('Enter Draw'!$A$3:$I$252,MATCH(SMALL('Enter Draw'!$Q$3:$Q$252,V159),'Enter Draw'!$Q$3:$Q$252,0),9),"")</f>
        <v/>
      </c>
    </row>
    <row r="160" spans="1:31">
      <c r="A160" s="1" t="str">
        <f>IF(B160="","",IF(INDEX('Enter Draw'!$C$3:$I$252,MATCH(SMALL('Enter Draw'!$K$3:$K$252,D160),'Enter Draw'!$K$3:$K$252,0),1)="yco","yco",D160))</f>
        <v/>
      </c>
      <c r="B160" t="str">
        <f>IFERROR(INDEX('Enter Draw'!$C$3:$K$252,MATCH(SMALL('Enter Draw'!$K$3:$K$252,D160),'Enter Draw'!$K$3:$K$252,0),6),"")</f>
        <v/>
      </c>
      <c r="C160" t="str">
        <f>IFERROR(INDEX('Enter Draw'!$C$3:$I$252,MATCH(SMALL('Enter Draw'!$K$3:$K$252,D160),'Enter Draw'!$K$3:$K$252,0),7),"")</f>
        <v/>
      </c>
      <c r="D160">
        <v>133</v>
      </c>
      <c r="F160" s="1" t="str">
        <f>IF(G160="","",IF(INDEX('Enter Draw'!$E$3:$I$252,MATCH(SMALL('Enter Draw'!$L$3:$L$252,D160),'Enter Draw'!$L$3:$L$252,0),1)="co","co",IF(INDEX('Enter Draw'!$E$3:$I$252,MATCH(SMALL('Enter Draw'!$L$3:$L$252,D160),'Enter Draw'!$L$3:$L$252,0),1)="yco","yco",D160)))</f>
        <v/>
      </c>
      <c r="G160" t="str">
        <f>IFERROR(INDEX('Enter Draw'!$E$3:$I$252,MATCH(SMALL('Enter Draw'!$L$3:$L$252,D160),'Enter Draw'!$L$3:$L$252,0),4),"")</f>
        <v/>
      </c>
      <c r="H160" t="str">
        <f>IFERROR(INDEX('Enter Draw'!$E$3:$I$252,MATCH(SMALL('Enter Draw'!$L$3:$L$252,D160),'Enter Draw'!$L$3:$L$252,0),5),"")</f>
        <v/>
      </c>
      <c r="I160">
        <v>145</v>
      </c>
      <c r="J160" s="1" t="str">
        <f t="shared" si="8"/>
        <v/>
      </c>
      <c r="K160" t="str">
        <f>IFERROR(INDEX('Enter Draw'!$G$3:$I$252,MATCH(SMALL('Enter Draw'!$M$3:$M$252,I160),'Enter Draw'!$M$3:$M$252,0),2),"")</f>
        <v/>
      </c>
      <c r="L160" t="str">
        <f>IFERROR(INDEX('Enter Draw'!$G$3:$I$252,MATCH(SMALL('Enter Draw'!$M$3:$M$252,I160),'Enter Draw'!$M$3:$M$252,0),3),"")</f>
        <v/>
      </c>
      <c r="N160" s="1" t="str">
        <f>IF(O160="","",IF(INDEX('Enter Draw'!$B$3:$I$252,MATCH(SMALL('Enter Draw'!$N$3:$N$252,D160),'Enter Draw'!$N$3:$N$252,0),1)="oco","oco",D160))</f>
        <v/>
      </c>
      <c r="O160" t="str">
        <f>IFERROR(INDEX('Enter Draw'!$A$3:$K$252,MATCH(SMALL('Enter Draw'!$N$3:$N$252,Q160),'Enter Draw'!$N$3:$N$252,0),7),"")</f>
        <v/>
      </c>
      <c r="P160" t="str">
        <f>IFERROR(INDEX('Enter Draw'!$A$3:$I$252,MATCH(SMALL('Enter Draw'!$N$3:$N$252,Q160),'Enter Draw'!$N$3:$N$252,0),8),"")</f>
        <v/>
      </c>
      <c r="Q160">
        <v>133</v>
      </c>
      <c r="S160" s="1" t="str">
        <f t="shared" si="10"/>
        <v/>
      </c>
      <c r="T160" t="str">
        <f>IFERROR(INDEX('Enter Draw'!$A$3:$K$252,MATCH(SMALL('Enter Draw'!$O$3:$O$252,V161),'Enter Draw'!$O$3:$O$252,0),6),"")</f>
        <v/>
      </c>
      <c r="U160" t="str">
        <f>IFERROR(INDEX('Enter Draw'!$A$3:$I$252,MATCH(SMALL('Enter Draw'!$O$3:$O$252,V161),'Enter Draw'!$O$3:$O$252,0),7),"")</f>
        <v/>
      </c>
      <c r="V160">
        <v>133</v>
      </c>
      <c r="X160" s="1" t="str">
        <f t="shared" si="11"/>
        <v/>
      </c>
      <c r="Y160" t="str">
        <f>IFERROR(INDEX('Enter Draw'!$A$3:$K$252,MATCH(SMALL('Enter Draw'!$P$3:$P$252,Q160),'Enter Draw'!$P$3:$P$252,0),7),"")</f>
        <v/>
      </c>
      <c r="Z160" t="str">
        <f>IFERROR(INDEX('Enter Draw'!$A$3:$I$252,MATCH(SMALL('Enter Draw'!$P$3:$P$252,Q160),'Enter Draw'!$P$3:$P$252,0),8),"")</f>
        <v/>
      </c>
      <c r="AC160" s="1" t="str">
        <f t="shared" si="9"/>
        <v/>
      </c>
      <c r="AD160" t="str">
        <f>IFERROR(INDEX('Enter Draw'!$A$3:$K$252,MATCH(SMALL('Enter Draw'!$Q$3:$Q$252,V160),'Enter Draw'!$Q$3:$Q$252,0),8),"")</f>
        <v/>
      </c>
      <c r="AE160" t="str">
        <f>IFERROR(INDEX('Enter Draw'!$A$3:$I$252,MATCH(SMALL('Enter Draw'!$Q$3:$Q$252,V160),'Enter Draw'!$Q$3:$Q$252,0),9),"")</f>
        <v/>
      </c>
    </row>
    <row r="161" spans="1:31">
      <c r="A161" s="1" t="str">
        <f>IF(B161="","",IF(INDEX('Enter Draw'!$C$3:$I$252,MATCH(SMALL('Enter Draw'!$K$3:$K$252,D161),'Enter Draw'!$K$3:$K$252,0),1)="yco","yco",D161))</f>
        <v/>
      </c>
      <c r="B161" t="str">
        <f>IFERROR(INDEX('Enter Draw'!$C$3:$K$252,MATCH(SMALL('Enter Draw'!$K$3:$K$252,D161),'Enter Draw'!$K$3:$K$252,0),6),"")</f>
        <v/>
      </c>
      <c r="C161" t="str">
        <f>IFERROR(INDEX('Enter Draw'!$C$3:$I$252,MATCH(SMALL('Enter Draw'!$K$3:$K$252,D161),'Enter Draw'!$K$3:$K$252,0),7),"")</f>
        <v/>
      </c>
      <c r="D161">
        <v>134</v>
      </c>
      <c r="F161" s="1" t="str">
        <f>IF(G161="","",IF(INDEX('Enter Draw'!$E$3:$I$252,MATCH(SMALL('Enter Draw'!$L$3:$L$252,D161),'Enter Draw'!$L$3:$L$252,0),1)="co","co",IF(INDEX('Enter Draw'!$E$3:$I$252,MATCH(SMALL('Enter Draw'!$L$3:$L$252,D161),'Enter Draw'!$L$3:$L$252,0),1)="yco","yco",D161)))</f>
        <v/>
      </c>
      <c r="G161" t="str">
        <f>IFERROR(INDEX('Enter Draw'!$E$3:$I$252,MATCH(SMALL('Enter Draw'!$L$3:$L$252,D161),'Enter Draw'!$L$3:$L$252,0),4),"")</f>
        <v/>
      </c>
      <c r="H161" t="str">
        <f>IFERROR(INDEX('Enter Draw'!$E$3:$I$252,MATCH(SMALL('Enter Draw'!$L$3:$L$252,D161),'Enter Draw'!$L$3:$L$252,0),5),"")</f>
        <v/>
      </c>
      <c r="I161">
        <v>146</v>
      </c>
      <c r="J161" s="1" t="str">
        <f t="shared" si="8"/>
        <v/>
      </c>
      <c r="K161" t="str">
        <f>IFERROR(INDEX('Enter Draw'!$G$3:$I$252,MATCH(SMALL('Enter Draw'!$M$3:$M$252,I161),'Enter Draw'!$M$3:$M$252,0),2),"")</f>
        <v/>
      </c>
      <c r="L161" t="str">
        <f>IFERROR(INDEX('Enter Draw'!$G$3:$I$252,MATCH(SMALL('Enter Draw'!$M$3:$M$252,I161),'Enter Draw'!$M$3:$M$252,0),3),"")</f>
        <v/>
      </c>
      <c r="N161" s="1" t="str">
        <f>IF(O161="","",IF(INDEX('Enter Draw'!$B$3:$I$252,MATCH(SMALL('Enter Draw'!$N$3:$N$252,D161),'Enter Draw'!$N$3:$N$252,0),1)="oco","oco",D161))</f>
        <v/>
      </c>
      <c r="O161" t="str">
        <f>IFERROR(INDEX('Enter Draw'!$A$3:$K$252,MATCH(SMALL('Enter Draw'!$N$3:$N$252,Q161),'Enter Draw'!$N$3:$N$252,0),7),"")</f>
        <v/>
      </c>
      <c r="P161" t="str">
        <f>IFERROR(INDEX('Enter Draw'!$A$3:$I$252,MATCH(SMALL('Enter Draw'!$N$3:$N$252,Q161),'Enter Draw'!$N$3:$N$252,0),8),"")</f>
        <v/>
      </c>
      <c r="Q161">
        <v>134</v>
      </c>
      <c r="S161" s="1" t="str">
        <f t="shared" si="10"/>
        <v/>
      </c>
      <c r="T161" t="str">
        <f>IFERROR(INDEX('Enter Draw'!$A$3:$K$252,MATCH(SMALL('Enter Draw'!$O$3:$O$252,V162),'Enter Draw'!$O$3:$O$252,0),6),"")</f>
        <v/>
      </c>
      <c r="U161" t="str">
        <f>IFERROR(INDEX('Enter Draw'!$A$3:$I$252,MATCH(SMALL('Enter Draw'!$O$3:$O$252,V162),'Enter Draw'!$O$3:$O$252,0),7),"")</f>
        <v/>
      </c>
      <c r="V161">
        <v>134</v>
      </c>
      <c r="X161" s="1" t="str">
        <f t="shared" si="11"/>
        <v/>
      </c>
      <c r="Y161" t="str">
        <f>IFERROR(INDEX('Enter Draw'!$A$3:$K$252,MATCH(SMALL('Enter Draw'!$P$3:$P$252,Q161),'Enter Draw'!$P$3:$P$252,0),7),"")</f>
        <v/>
      </c>
      <c r="Z161" t="str">
        <f>IFERROR(INDEX('Enter Draw'!$A$3:$I$252,MATCH(SMALL('Enter Draw'!$P$3:$P$252,Q161),'Enter Draw'!$P$3:$P$252,0),8),"")</f>
        <v/>
      </c>
      <c r="AC161" s="1" t="str">
        <f t="shared" si="9"/>
        <v/>
      </c>
      <c r="AD161" t="str">
        <f>IFERROR(INDEX('Enter Draw'!$A$3:$K$252,MATCH(SMALL('Enter Draw'!$Q$3:$Q$252,V161),'Enter Draw'!$Q$3:$Q$252,0),8),"")</f>
        <v/>
      </c>
      <c r="AE161" t="str">
        <f>IFERROR(INDEX('Enter Draw'!$A$3:$I$252,MATCH(SMALL('Enter Draw'!$Q$3:$Q$252,V161),'Enter Draw'!$Q$3:$Q$252,0),9),"")</f>
        <v/>
      </c>
    </row>
    <row r="162" spans="1:31">
      <c r="A162" s="1" t="str">
        <f>IF(B162="","",IF(INDEX('Enter Draw'!$C$3:$I$252,MATCH(SMALL('Enter Draw'!$K$3:$K$252,D162),'Enter Draw'!$K$3:$K$252,0),1)="yco","yco",D162))</f>
        <v/>
      </c>
      <c r="B162" t="str">
        <f>IFERROR(INDEX('Enter Draw'!$C$3:$K$252,MATCH(SMALL('Enter Draw'!$K$3:$K$252,D162),'Enter Draw'!$K$3:$K$252,0),6),"")</f>
        <v/>
      </c>
      <c r="C162" t="str">
        <f>IFERROR(INDEX('Enter Draw'!$C$3:$I$252,MATCH(SMALL('Enter Draw'!$K$3:$K$252,D162),'Enter Draw'!$K$3:$K$252,0),7),"")</f>
        <v/>
      </c>
      <c r="D162">
        <v>135</v>
      </c>
      <c r="F162" s="1" t="str">
        <f>IF(G162="","",IF(INDEX('Enter Draw'!$E$3:$I$252,MATCH(SMALL('Enter Draw'!$L$3:$L$252,D162),'Enter Draw'!$L$3:$L$252,0),1)="co","co",IF(INDEX('Enter Draw'!$E$3:$I$252,MATCH(SMALL('Enter Draw'!$L$3:$L$252,D162),'Enter Draw'!$L$3:$L$252,0),1)="yco","yco",D162)))</f>
        <v/>
      </c>
      <c r="G162" t="str">
        <f>IFERROR(INDEX('Enter Draw'!$E$3:$I$252,MATCH(SMALL('Enter Draw'!$L$3:$L$252,D162),'Enter Draw'!$L$3:$L$252,0),4),"")</f>
        <v/>
      </c>
      <c r="H162" t="str">
        <f>IFERROR(INDEX('Enter Draw'!$E$3:$I$252,MATCH(SMALL('Enter Draw'!$L$3:$L$252,D162),'Enter Draw'!$L$3:$L$252,0),5),"")</f>
        <v/>
      </c>
      <c r="I162">
        <v>147</v>
      </c>
      <c r="J162" s="1" t="str">
        <f t="shared" si="8"/>
        <v/>
      </c>
      <c r="K162" t="str">
        <f>IFERROR(INDEX('Enter Draw'!$G$3:$I$252,MATCH(SMALL('Enter Draw'!$M$3:$M$252,I162),'Enter Draw'!$M$3:$M$252,0),2),"")</f>
        <v/>
      </c>
      <c r="L162" t="str">
        <f>IFERROR(INDEX('Enter Draw'!$G$3:$I$252,MATCH(SMALL('Enter Draw'!$M$3:$M$252,I162),'Enter Draw'!$M$3:$M$252,0),3),"")</f>
        <v/>
      </c>
      <c r="N162" s="1" t="str">
        <f>IF(O162="","",IF(INDEX('Enter Draw'!$B$3:$I$252,MATCH(SMALL('Enter Draw'!$N$3:$N$252,D162),'Enter Draw'!$N$3:$N$252,0),1)="oco","oco",D162))</f>
        <v/>
      </c>
      <c r="O162" t="str">
        <f>IFERROR(INDEX('Enter Draw'!$A$3:$K$252,MATCH(SMALL('Enter Draw'!$N$3:$N$252,Q162),'Enter Draw'!$N$3:$N$252,0),7),"")</f>
        <v/>
      </c>
      <c r="P162" t="str">
        <f>IFERROR(INDEX('Enter Draw'!$A$3:$I$252,MATCH(SMALL('Enter Draw'!$N$3:$N$252,Q162),'Enter Draw'!$N$3:$N$252,0),8),"")</f>
        <v/>
      </c>
      <c r="Q162">
        <v>135</v>
      </c>
      <c r="S162" s="1" t="str">
        <f t="shared" si="10"/>
        <v/>
      </c>
      <c r="T162" t="str">
        <f>IFERROR(INDEX('Enter Draw'!$A$3:$K$252,MATCH(SMALL('Enter Draw'!$O$3:$O$252,V163),'Enter Draw'!$O$3:$O$252,0),6),"")</f>
        <v/>
      </c>
      <c r="U162" t="str">
        <f>IFERROR(INDEX('Enter Draw'!$A$3:$I$252,MATCH(SMALL('Enter Draw'!$O$3:$O$252,V163),'Enter Draw'!$O$3:$O$252,0),7),"")</f>
        <v/>
      </c>
      <c r="V162">
        <v>135</v>
      </c>
      <c r="X162" s="1" t="str">
        <f t="shared" si="11"/>
        <v/>
      </c>
      <c r="Y162" t="str">
        <f>IFERROR(INDEX('Enter Draw'!$A$3:$K$252,MATCH(SMALL('Enter Draw'!$P$3:$P$252,Q162),'Enter Draw'!$P$3:$P$252,0),7),"")</f>
        <v/>
      </c>
      <c r="Z162" t="str">
        <f>IFERROR(INDEX('Enter Draw'!$A$3:$I$252,MATCH(SMALL('Enter Draw'!$P$3:$P$252,Q162),'Enter Draw'!$P$3:$P$252,0),8),"")</f>
        <v/>
      </c>
      <c r="AC162" s="1" t="str">
        <f t="shared" si="9"/>
        <v/>
      </c>
      <c r="AD162" t="str">
        <f>IFERROR(INDEX('Enter Draw'!$A$3:$K$252,MATCH(SMALL('Enter Draw'!$Q$3:$Q$252,V162),'Enter Draw'!$Q$3:$Q$252,0),8),"")</f>
        <v/>
      </c>
      <c r="AE162" t="str">
        <f>IFERROR(INDEX('Enter Draw'!$A$3:$I$252,MATCH(SMALL('Enter Draw'!$Q$3:$Q$252,V162),'Enter Draw'!$Q$3:$Q$252,0),9),"")</f>
        <v/>
      </c>
    </row>
    <row r="163" spans="1:31">
      <c r="A163" s="1" t="str">
        <f>IF(B163="","",IF(INDEX('Enter Draw'!$C$3:$I$252,MATCH(SMALL('Enter Draw'!$K$3:$K$252,D163),'Enter Draw'!$K$3:$K$252,0),1)="yco","yco",D163))</f>
        <v/>
      </c>
      <c r="B163" t="str">
        <f>IFERROR(INDEX('Enter Draw'!$C$3:$K$252,MATCH(SMALL('Enter Draw'!$K$3:$K$252,D163),'Enter Draw'!$K$3:$K$252,0),6),"")</f>
        <v/>
      </c>
      <c r="C163" t="str">
        <f>IFERROR(INDEX('Enter Draw'!$C$3:$I$252,MATCH(SMALL('Enter Draw'!$K$3:$K$252,D163),'Enter Draw'!$K$3:$K$252,0),7),"")</f>
        <v/>
      </c>
      <c r="F163" s="1" t="str">
        <f>IF(G163="","",IF(INDEX('Enter Draw'!$E$3:$I$252,MATCH(SMALL('Enter Draw'!$L$3:$L$252,D163),'Enter Draw'!$L$3:$L$252,0),1)="co","co",IF(INDEX('Enter Draw'!$E$3:$I$252,MATCH(SMALL('Enter Draw'!$L$3:$L$252,D163),'Enter Draw'!$L$3:$L$252,0),1)="yco","yco",D163)))</f>
        <v/>
      </c>
      <c r="G163" t="str">
        <f>IFERROR(INDEX('Enter Draw'!$E$3:$I$252,MATCH(SMALL('Enter Draw'!$L$3:$L$252,D163),'Enter Draw'!$L$3:$L$252,0),4),"")</f>
        <v/>
      </c>
      <c r="H163" t="str">
        <f>IFERROR(INDEX('Enter Draw'!$E$3:$I$252,MATCH(SMALL('Enter Draw'!$L$3:$L$252,D163),'Enter Draw'!$L$3:$L$252,0),5),"")</f>
        <v/>
      </c>
      <c r="I163">
        <v>148</v>
      </c>
      <c r="J163" s="1" t="str">
        <f t="shared" si="8"/>
        <v/>
      </c>
      <c r="K163" t="str">
        <f>IFERROR(INDEX('Enter Draw'!$G$3:$I$252,MATCH(SMALL('Enter Draw'!$M$3:$M$252,I163),'Enter Draw'!$M$3:$M$252,0),2),"")</f>
        <v/>
      </c>
      <c r="L163" t="str">
        <f>IFERROR(INDEX('Enter Draw'!$G$3:$I$252,MATCH(SMALL('Enter Draw'!$M$3:$M$252,I163),'Enter Draw'!$M$3:$M$252,0),3),"")</f>
        <v/>
      </c>
      <c r="N163" s="1" t="str">
        <f>IF(O163="","",IF(INDEX('Enter Draw'!$B$3:$I$252,MATCH(SMALL('Enter Draw'!$N$3:$N$252,D163),'Enter Draw'!$N$3:$N$252,0),1)="oco","oco",D163))</f>
        <v/>
      </c>
      <c r="O163" t="str">
        <f>IFERROR(INDEX('Enter Draw'!$A$3:$K$252,MATCH(SMALL('Enter Draw'!$N$3:$N$252,Q163),'Enter Draw'!$N$3:$N$252,0),7),"")</f>
        <v/>
      </c>
      <c r="P163" t="str">
        <f>IFERROR(INDEX('Enter Draw'!$A$3:$I$252,MATCH(SMALL('Enter Draw'!$N$3:$N$252,Q163),'Enter Draw'!$N$3:$N$252,0),8),"")</f>
        <v/>
      </c>
      <c r="S163" s="1" t="str">
        <f t="shared" si="10"/>
        <v/>
      </c>
      <c r="T163" t="str">
        <f>IFERROR(INDEX('Enter Draw'!$A$3:$K$252,MATCH(SMALL('Enter Draw'!$O$3:$O$252,V164),'Enter Draw'!$O$3:$O$252,0),6),"")</f>
        <v/>
      </c>
      <c r="U163" t="str">
        <f>IFERROR(INDEX('Enter Draw'!$A$3:$I$252,MATCH(SMALL('Enter Draw'!$O$3:$O$252,V164),'Enter Draw'!$O$3:$O$252,0),7),"")</f>
        <v/>
      </c>
      <c r="X163" s="1" t="str">
        <f t="shared" si="11"/>
        <v/>
      </c>
      <c r="Y163" t="str">
        <f>IFERROR(INDEX('Enter Draw'!$A$3:$K$252,MATCH(SMALL('Enter Draw'!$P$3:$P$252,Q163),'Enter Draw'!$P$3:$P$252,0),7),"")</f>
        <v/>
      </c>
      <c r="Z163" t="str">
        <f>IFERROR(INDEX('Enter Draw'!$A$3:$I$252,MATCH(SMALL('Enter Draw'!$P$3:$P$252,Q163),'Enter Draw'!$P$3:$P$252,0),8),"")</f>
        <v/>
      </c>
      <c r="AC163" s="1" t="str">
        <f t="shared" si="9"/>
        <v/>
      </c>
      <c r="AD163" t="str">
        <f>IFERROR(INDEX('Enter Draw'!$A$3:$K$252,MATCH(SMALL('Enter Draw'!$Q$3:$Q$252,V163),'Enter Draw'!$Q$3:$Q$252,0),8),"")</f>
        <v/>
      </c>
      <c r="AE163" t="str">
        <f>IFERROR(INDEX('Enter Draw'!$A$3:$I$252,MATCH(SMALL('Enter Draw'!$Q$3:$Q$252,V163),'Enter Draw'!$Q$3:$Q$252,0),9),"")</f>
        <v/>
      </c>
    </row>
    <row r="164" spans="1:31">
      <c r="A164" s="1" t="str">
        <f>IF(B164="","",IF(INDEX('Enter Draw'!$C$3:$I$252,MATCH(SMALL('Enter Draw'!$K$3:$K$252,D164),'Enter Draw'!$K$3:$K$252,0),1)="yco","yco",D164))</f>
        <v/>
      </c>
      <c r="B164" t="str">
        <f>IFERROR(INDEX('Enter Draw'!$C$3:$K$252,MATCH(SMALL('Enter Draw'!$K$3:$K$252,D164),'Enter Draw'!$K$3:$K$252,0),6),"")</f>
        <v/>
      </c>
      <c r="C164" t="str">
        <f>IFERROR(INDEX('Enter Draw'!$C$3:$I$252,MATCH(SMALL('Enter Draw'!$K$3:$K$252,D164),'Enter Draw'!$K$3:$K$252,0),7),"")</f>
        <v/>
      </c>
      <c r="D164">
        <v>136</v>
      </c>
      <c r="F164" s="1" t="str">
        <f>IF(G164="","",IF(INDEX('Enter Draw'!$E$3:$I$252,MATCH(SMALL('Enter Draw'!$L$3:$L$252,D164),'Enter Draw'!$L$3:$L$252,0),1)="co","co",IF(INDEX('Enter Draw'!$E$3:$I$252,MATCH(SMALL('Enter Draw'!$L$3:$L$252,D164),'Enter Draw'!$L$3:$L$252,0),1)="yco","yco",D164)))</f>
        <v/>
      </c>
      <c r="G164" t="str">
        <f>IFERROR(INDEX('Enter Draw'!$E$3:$I$252,MATCH(SMALL('Enter Draw'!$L$3:$L$252,D164),'Enter Draw'!$L$3:$L$252,0),4),"")</f>
        <v/>
      </c>
      <c r="H164" t="str">
        <f>IFERROR(INDEX('Enter Draw'!$E$3:$I$252,MATCH(SMALL('Enter Draw'!$L$3:$L$252,D164),'Enter Draw'!$L$3:$L$252,0),5),"")</f>
        <v/>
      </c>
      <c r="I164">
        <v>149</v>
      </c>
      <c r="J164" s="1" t="str">
        <f t="shared" si="8"/>
        <v/>
      </c>
      <c r="K164" t="str">
        <f>IFERROR(INDEX('Enter Draw'!$G$3:$I$252,MATCH(SMALL('Enter Draw'!$M$3:$M$252,I164),'Enter Draw'!$M$3:$M$252,0),2),"")</f>
        <v/>
      </c>
      <c r="L164" t="str">
        <f>IFERROR(INDEX('Enter Draw'!$G$3:$I$252,MATCH(SMALL('Enter Draw'!$M$3:$M$252,I164),'Enter Draw'!$M$3:$M$252,0),3),"")</f>
        <v/>
      </c>
      <c r="N164" s="1" t="str">
        <f>IF(O164="","",IF(INDEX('Enter Draw'!$B$3:$I$252,MATCH(SMALL('Enter Draw'!$N$3:$N$252,D164),'Enter Draw'!$N$3:$N$252,0),1)="oco","oco",D164))</f>
        <v/>
      </c>
      <c r="O164" t="str">
        <f>IFERROR(INDEX('Enter Draw'!$A$3:$K$252,MATCH(SMALL('Enter Draw'!$N$3:$N$252,Q164),'Enter Draw'!$N$3:$N$252,0),7),"")</f>
        <v/>
      </c>
      <c r="P164" t="str">
        <f>IFERROR(INDEX('Enter Draw'!$A$3:$I$252,MATCH(SMALL('Enter Draw'!$N$3:$N$252,Q164),'Enter Draw'!$N$3:$N$252,0),8),"")</f>
        <v/>
      </c>
      <c r="Q164">
        <v>136</v>
      </c>
      <c r="S164" s="1" t="str">
        <f t="shared" si="10"/>
        <v/>
      </c>
      <c r="T164" t="str">
        <f>IFERROR(INDEX('Enter Draw'!$A$3:$K$252,MATCH(SMALL('Enter Draw'!$O$3:$O$252,V165),'Enter Draw'!$O$3:$O$252,0),6),"")</f>
        <v/>
      </c>
      <c r="U164" t="str">
        <f>IFERROR(INDEX('Enter Draw'!$A$3:$I$252,MATCH(SMALL('Enter Draw'!$O$3:$O$252,V165),'Enter Draw'!$O$3:$O$252,0),7),"")</f>
        <v/>
      </c>
      <c r="V164">
        <v>136</v>
      </c>
      <c r="X164" s="1" t="str">
        <f t="shared" si="11"/>
        <v/>
      </c>
      <c r="Y164" t="str">
        <f>IFERROR(INDEX('Enter Draw'!$A$3:$K$252,MATCH(SMALL('Enter Draw'!$P$3:$P$252,Q164),'Enter Draw'!$P$3:$P$252,0),7),"")</f>
        <v/>
      </c>
      <c r="Z164" t="str">
        <f>IFERROR(INDEX('Enter Draw'!$A$3:$I$252,MATCH(SMALL('Enter Draw'!$P$3:$P$252,Q164),'Enter Draw'!$P$3:$P$252,0),8),"")</f>
        <v/>
      </c>
      <c r="AC164" s="1" t="str">
        <f t="shared" si="9"/>
        <v/>
      </c>
      <c r="AD164" t="str">
        <f>IFERROR(INDEX('Enter Draw'!$A$3:$K$252,MATCH(SMALL('Enter Draw'!$Q$3:$Q$252,V164),'Enter Draw'!$Q$3:$Q$252,0),8),"")</f>
        <v/>
      </c>
      <c r="AE164" t="str">
        <f>IFERROR(INDEX('Enter Draw'!$A$3:$I$252,MATCH(SMALL('Enter Draw'!$Q$3:$Q$252,V164),'Enter Draw'!$Q$3:$Q$252,0),9),"")</f>
        <v/>
      </c>
    </row>
    <row r="165" spans="1:31">
      <c r="A165" s="1" t="str">
        <f>IF(B165="","",IF(INDEX('Enter Draw'!$C$3:$I$252,MATCH(SMALL('Enter Draw'!$K$3:$K$252,D165),'Enter Draw'!$K$3:$K$252,0),1)="yco","yco",D165))</f>
        <v/>
      </c>
      <c r="B165" t="str">
        <f>IFERROR(INDEX('Enter Draw'!$C$3:$K$252,MATCH(SMALL('Enter Draw'!$K$3:$K$252,D165),'Enter Draw'!$K$3:$K$252,0),6),"")</f>
        <v/>
      </c>
      <c r="C165" t="str">
        <f>IFERROR(INDEX('Enter Draw'!$C$3:$I$252,MATCH(SMALL('Enter Draw'!$K$3:$K$252,D165),'Enter Draw'!$K$3:$K$252,0),7),"")</f>
        <v/>
      </c>
      <c r="D165">
        <v>137</v>
      </c>
      <c r="F165" s="1" t="str">
        <f>IF(G165="","",IF(INDEX('Enter Draw'!$E$3:$I$252,MATCH(SMALL('Enter Draw'!$L$3:$L$252,D165),'Enter Draw'!$L$3:$L$252,0),1)="co","co",IF(INDEX('Enter Draw'!$E$3:$I$252,MATCH(SMALL('Enter Draw'!$L$3:$L$252,D165),'Enter Draw'!$L$3:$L$252,0),1)="yco","yco",D165)))</f>
        <v/>
      </c>
      <c r="G165" t="str">
        <f>IFERROR(INDEX('Enter Draw'!$E$3:$I$252,MATCH(SMALL('Enter Draw'!$L$3:$L$252,D165),'Enter Draw'!$L$3:$L$252,0),4),"")</f>
        <v/>
      </c>
      <c r="H165" t="str">
        <f>IFERROR(INDEX('Enter Draw'!$E$3:$I$252,MATCH(SMALL('Enter Draw'!$L$3:$L$252,D165),'Enter Draw'!$L$3:$L$252,0),5),"")</f>
        <v/>
      </c>
      <c r="I165">
        <v>150</v>
      </c>
      <c r="J165" s="1" t="str">
        <f t="shared" si="8"/>
        <v/>
      </c>
      <c r="K165" t="str">
        <f>IFERROR(INDEX('Enter Draw'!$G$3:$I$252,MATCH(SMALL('Enter Draw'!$M$3:$M$252,I165),'Enter Draw'!$M$3:$M$252,0),2),"")</f>
        <v/>
      </c>
      <c r="L165" t="str">
        <f>IFERROR(INDEX('Enter Draw'!$G$3:$I$252,MATCH(SMALL('Enter Draw'!$M$3:$M$252,I165),'Enter Draw'!$M$3:$M$252,0),3),"")</f>
        <v/>
      </c>
      <c r="N165" s="1" t="str">
        <f>IF(O165="","",IF(INDEX('Enter Draw'!$B$3:$I$252,MATCH(SMALL('Enter Draw'!$N$3:$N$252,D165),'Enter Draw'!$N$3:$N$252,0),1)="oco","oco",D165))</f>
        <v/>
      </c>
      <c r="O165" t="str">
        <f>IFERROR(INDEX('Enter Draw'!$A$3:$K$252,MATCH(SMALL('Enter Draw'!$N$3:$N$252,Q165),'Enter Draw'!$N$3:$N$252,0),7),"")</f>
        <v/>
      </c>
      <c r="P165" t="str">
        <f>IFERROR(INDEX('Enter Draw'!$A$3:$I$252,MATCH(SMALL('Enter Draw'!$N$3:$N$252,Q165),'Enter Draw'!$N$3:$N$252,0),8),"")</f>
        <v/>
      </c>
      <c r="Q165">
        <v>137</v>
      </c>
      <c r="S165" s="1" t="str">
        <f t="shared" si="10"/>
        <v/>
      </c>
      <c r="T165" t="str">
        <f>IFERROR(INDEX('Enter Draw'!$A$3:$K$252,MATCH(SMALL('Enter Draw'!$O$3:$O$252,V166),'Enter Draw'!$O$3:$O$252,0),6),"")</f>
        <v/>
      </c>
      <c r="U165" t="str">
        <f>IFERROR(INDEX('Enter Draw'!$A$3:$I$252,MATCH(SMALL('Enter Draw'!$O$3:$O$252,V166),'Enter Draw'!$O$3:$O$252,0),7),"")</f>
        <v/>
      </c>
      <c r="V165">
        <v>137</v>
      </c>
      <c r="X165" s="1" t="str">
        <f t="shared" si="11"/>
        <v/>
      </c>
      <c r="Y165" t="str">
        <f>IFERROR(INDEX('Enter Draw'!$A$3:$K$252,MATCH(SMALL('Enter Draw'!$P$3:$P$252,Q165),'Enter Draw'!$P$3:$P$252,0),7),"")</f>
        <v/>
      </c>
      <c r="Z165" t="str">
        <f>IFERROR(INDEX('Enter Draw'!$A$3:$I$252,MATCH(SMALL('Enter Draw'!$P$3:$P$252,Q165),'Enter Draw'!$P$3:$P$252,0),8),"")</f>
        <v/>
      </c>
      <c r="AC165" s="1" t="str">
        <f t="shared" si="9"/>
        <v/>
      </c>
      <c r="AD165" t="str">
        <f>IFERROR(INDEX('Enter Draw'!$A$3:$K$252,MATCH(SMALL('Enter Draw'!$Q$3:$Q$252,V165),'Enter Draw'!$Q$3:$Q$252,0),8),"")</f>
        <v/>
      </c>
      <c r="AE165" t="str">
        <f>IFERROR(INDEX('Enter Draw'!$A$3:$I$252,MATCH(SMALL('Enter Draw'!$Q$3:$Q$252,V165),'Enter Draw'!$Q$3:$Q$252,0),9),"")</f>
        <v/>
      </c>
    </row>
    <row r="166" spans="1:31">
      <c r="A166" s="1" t="str">
        <f>IF(B166="","",IF(INDEX('Enter Draw'!$C$3:$I$252,MATCH(SMALL('Enter Draw'!$K$3:$K$252,D166),'Enter Draw'!$K$3:$K$252,0),1)="yco","yco",D166))</f>
        <v/>
      </c>
      <c r="B166" t="str">
        <f>IFERROR(INDEX('Enter Draw'!$C$3:$K$252,MATCH(SMALL('Enter Draw'!$K$3:$K$252,D166),'Enter Draw'!$K$3:$K$252,0),6),"")</f>
        <v/>
      </c>
      <c r="C166" t="str">
        <f>IFERROR(INDEX('Enter Draw'!$C$3:$I$252,MATCH(SMALL('Enter Draw'!$K$3:$K$252,D166),'Enter Draw'!$K$3:$K$252,0),7),"")</f>
        <v/>
      </c>
      <c r="D166">
        <v>138</v>
      </c>
      <c r="F166" s="1" t="str">
        <f>IF(G166="","",IF(INDEX('Enter Draw'!$E$3:$I$252,MATCH(SMALL('Enter Draw'!$L$3:$L$252,D166),'Enter Draw'!$L$3:$L$252,0),1)="co","co",IF(INDEX('Enter Draw'!$E$3:$I$252,MATCH(SMALL('Enter Draw'!$L$3:$L$252,D166),'Enter Draw'!$L$3:$L$252,0),1)="yco","yco",D166)))</f>
        <v/>
      </c>
      <c r="G166" t="str">
        <f>IFERROR(INDEX('Enter Draw'!$E$3:$I$252,MATCH(SMALL('Enter Draw'!$L$3:$L$252,D166),'Enter Draw'!$L$3:$L$252,0),4),"")</f>
        <v/>
      </c>
      <c r="H166" t="str">
        <f>IFERROR(INDEX('Enter Draw'!$E$3:$I$252,MATCH(SMALL('Enter Draw'!$L$3:$L$252,D166),'Enter Draw'!$L$3:$L$252,0),5),"")</f>
        <v/>
      </c>
      <c r="J166" s="1" t="str">
        <f t="shared" si="8"/>
        <v/>
      </c>
      <c r="K166" t="str">
        <f>IFERROR(INDEX('Enter Draw'!$G$3:$I$252,MATCH(SMALL('Enter Draw'!$M$3:$M$252,I166),'Enter Draw'!$M$3:$M$252,0),2),"")</f>
        <v/>
      </c>
      <c r="L166" t="str">
        <f>IFERROR(INDEX('Enter Draw'!$G$3:$I$252,MATCH(SMALL('Enter Draw'!$M$3:$M$252,I166),'Enter Draw'!$M$3:$M$252,0),3),"")</f>
        <v/>
      </c>
      <c r="N166" s="1" t="str">
        <f>IF(O166="","",IF(INDEX('Enter Draw'!$B$3:$I$252,MATCH(SMALL('Enter Draw'!$N$3:$N$252,D166),'Enter Draw'!$N$3:$N$252,0),1)="oco","oco",D166))</f>
        <v/>
      </c>
      <c r="O166" t="str">
        <f>IFERROR(INDEX('Enter Draw'!$A$3:$K$252,MATCH(SMALL('Enter Draw'!$N$3:$N$252,Q166),'Enter Draw'!$N$3:$N$252,0),7),"")</f>
        <v/>
      </c>
      <c r="P166" t="str">
        <f>IFERROR(INDEX('Enter Draw'!$A$3:$I$252,MATCH(SMALL('Enter Draw'!$N$3:$N$252,Q166),'Enter Draw'!$N$3:$N$252,0),8),"")</f>
        <v/>
      </c>
      <c r="Q166">
        <v>138</v>
      </c>
      <c r="S166" s="1" t="str">
        <f t="shared" si="10"/>
        <v/>
      </c>
      <c r="T166" t="str">
        <f>IFERROR(INDEX('Enter Draw'!$A$3:$K$252,MATCH(SMALL('Enter Draw'!$O$3:$O$252,V167),'Enter Draw'!$O$3:$O$252,0),6),"")</f>
        <v/>
      </c>
      <c r="U166" t="str">
        <f>IFERROR(INDEX('Enter Draw'!$A$3:$I$252,MATCH(SMALL('Enter Draw'!$O$3:$O$252,V167),'Enter Draw'!$O$3:$O$252,0),7),"")</f>
        <v/>
      </c>
      <c r="V166">
        <v>138</v>
      </c>
      <c r="X166" s="1" t="str">
        <f t="shared" si="11"/>
        <v/>
      </c>
      <c r="Y166" t="str">
        <f>IFERROR(INDEX('Enter Draw'!$A$3:$K$252,MATCH(SMALL('Enter Draw'!$P$3:$P$252,Q166),'Enter Draw'!$P$3:$P$252,0),7),"")</f>
        <v/>
      </c>
      <c r="Z166" t="str">
        <f>IFERROR(INDEX('Enter Draw'!$A$3:$I$252,MATCH(SMALL('Enter Draw'!$P$3:$P$252,Q166),'Enter Draw'!$P$3:$P$252,0),8),"")</f>
        <v/>
      </c>
      <c r="AC166" s="1" t="str">
        <f t="shared" si="9"/>
        <v/>
      </c>
      <c r="AD166" t="str">
        <f>IFERROR(INDEX('Enter Draw'!$A$3:$K$252,MATCH(SMALL('Enter Draw'!$Q$3:$Q$252,V166),'Enter Draw'!$Q$3:$Q$252,0),8),"")</f>
        <v/>
      </c>
      <c r="AE166" t="str">
        <f>IFERROR(INDEX('Enter Draw'!$A$3:$I$252,MATCH(SMALL('Enter Draw'!$Q$3:$Q$252,V166),'Enter Draw'!$Q$3:$Q$252,0),9),"")</f>
        <v/>
      </c>
    </row>
    <row r="167" spans="1:31">
      <c r="A167" s="1" t="str">
        <f>IF(B167="","",IF(INDEX('Enter Draw'!$C$3:$I$252,MATCH(SMALL('Enter Draw'!$K$3:$K$252,D167),'Enter Draw'!$K$3:$K$252,0),1)="yco","yco",D167))</f>
        <v/>
      </c>
      <c r="B167" t="str">
        <f>IFERROR(INDEX('Enter Draw'!$C$3:$K$252,MATCH(SMALL('Enter Draw'!$K$3:$K$252,D167),'Enter Draw'!$K$3:$K$252,0),6),"")</f>
        <v/>
      </c>
      <c r="C167" t="str">
        <f>IFERROR(INDEX('Enter Draw'!$C$3:$I$252,MATCH(SMALL('Enter Draw'!$K$3:$K$252,D167),'Enter Draw'!$K$3:$K$252,0),7),"")</f>
        <v/>
      </c>
      <c r="D167">
        <v>139</v>
      </c>
      <c r="F167" s="1" t="str">
        <f>IF(G167="","",IF(INDEX('Enter Draw'!$E$3:$I$252,MATCH(SMALL('Enter Draw'!$L$3:$L$252,D167),'Enter Draw'!$L$3:$L$252,0),1)="co","co",IF(INDEX('Enter Draw'!$E$3:$I$252,MATCH(SMALL('Enter Draw'!$L$3:$L$252,D167),'Enter Draw'!$L$3:$L$252,0),1)="yco","yco",D167)))</f>
        <v/>
      </c>
      <c r="G167" t="str">
        <f>IFERROR(INDEX('Enter Draw'!$E$3:$I$252,MATCH(SMALL('Enter Draw'!$L$3:$L$252,D167),'Enter Draw'!$L$3:$L$252,0),4),"")</f>
        <v/>
      </c>
      <c r="H167" t="str">
        <f>IFERROR(INDEX('Enter Draw'!$E$3:$I$252,MATCH(SMALL('Enter Draw'!$L$3:$L$252,D167),'Enter Draw'!$L$3:$L$252,0),5),"")</f>
        <v/>
      </c>
      <c r="I167">
        <v>151</v>
      </c>
      <c r="J167" s="1" t="str">
        <f t="shared" si="8"/>
        <v/>
      </c>
      <c r="K167" t="str">
        <f>IFERROR(INDEX('Enter Draw'!$G$3:$I$252,MATCH(SMALL('Enter Draw'!$M$3:$M$252,I167),'Enter Draw'!$M$3:$M$252,0),2),"")</f>
        <v/>
      </c>
      <c r="L167" t="str">
        <f>IFERROR(INDEX('Enter Draw'!$G$3:$I$252,MATCH(SMALL('Enter Draw'!$M$3:$M$252,I167),'Enter Draw'!$M$3:$M$252,0),3),"")</f>
        <v/>
      </c>
      <c r="N167" s="1" t="str">
        <f>IF(O167="","",IF(INDEX('Enter Draw'!$B$3:$I$252,MATCH(SMALL('Enter Draw'!$N$3:$N$252,D167),'Enter Draw'!$N$3:$N$252,0),1)="oco","oco",D167))</f>
        <v/>
      </c>
      <c r="O167" t="str">
        <f>IFERROR(INDEX('Enter Draw'!$A$3:$K$252,MATCH(SMALL('Enter Draw'!$N$3:$N$252,Q167),'Enter Draw'!$N$3:$N$252,0),7),"")</f>
        <v/>
      </c>
      <c r="P167" t="str">
        <f>IFERROR(INDEX('Enter Draw'!$A$3:$I$252,MATCH(SMALL('Enter Draw'!$N$3:$N$252,Q167),'Enter Draw'!$N$3:$N$252,0),8),"")</f>
        <v/>
      </c>
      <c r="Q167">
        <v>139</v>
      </c>
      <c r="S167" s="1" t="str">
        <f t="shared" si="10"/>
        <v/>
      </c>
      <c r="T167" t="str">
        <f>IFERROR(INDEX('Enter Draw'!$A$3:$K$252,MATCH(SMALL('Enter Draw'!$O$3:$O$252,V168),'Enter Draw'!$O$3:$O$252,0),6),"")</f>
        <v/>
      </c>
      <c r="U167" t="str">
        <f>IFERROR(INDEX('Enter Draw'!$A$3:$I$252,MATCH(SMALL('Enter Draw'!$O$3:$O$252,V168),'Enter Draw'!$O$3:$O$252,0),7),"")</f>
        <v/>
      </c>
      <c r="V167">
        <v>139</v>
      </c>
      <c r="X167" s="1" t="str">
        <f t="shared" si="11"/>
        <v/>
      </c>
      <c r="Y167" t="str">
        <f>IFERROR(INDEX('Enter Draw'!$A$3:$K$252,MATCH(SMALL('Enter Draw'!$P$3:$P$252,Q167),'Enter Draw'!$P$3:$P$252,0),7),"")</f>
        <v/>
      </c>
      <c r="Z167" t="str">
        <f>IFERROR(INDEX('Enter Draw'!$A$3:$I$252,MATCH(SMALL('Enter Draw'!$P$3:$P$252,Q167),'Enter Draw'!$P$3:$P$252,0),8),"")</f>
        <v/>
      </c>
      <c r="AC167" s="1" t="str">
        <f t="shared" si="9"/>
        <v/>
      </c>
      <c r="AD167" t="str">
        <f>IFERROR(INDEX('Enter Draw'!$A$3:$K$252,MATCH(SMALL('Enter Draw'!$Q$3:$Q$252,V167),'Enter Draw'!$Q$3:$Q$252,0),8),"")</f>
        <v/>
      </c>
      <c r="AE167" t="str">
        <f>IFERROR(INDEX('Enter Draw'!$A$3:$I$252,MATCH(SMALL('Enter Draw'!$Q$3:$Q$252,V167),'Enter Draw'!$Q$3:$Q$252,0),9),"")</f>
        <v/>
      </c>
    </row>
    <row r="168" spans="1:31">
      <c r="A168" s="1" t="str">
        <f>IF(B168="","",IF(INDEX('Enter Draw'!$C$3:$I$252,MATCH(SMALL('Enter Draw'!$K$3:$K$252,D168),'Enter Draw'!$K$3:$K$252,0),1)="yco","yco",D168))</f>
        <v/>
      </c>
      <c r="B168" t="str">
        <f>IFERROR(INDEX('Enter Draw'!$C$3:$K$252,MATCH(SMALL('Enter Draw'!$K$3:$K$252,D168),'Enter Draw'!$K$3:$K$252,0),6),"")</f>
        <v/>
      </c>
      <c r="C168" t="str">
        <f>IFERROR(INDEX('Enter Draw'!$C$3:$I$252,MATCH(SMALL('Enter Draw'!$K$3:$K$252,D168),'Enter Draw'!$K$3:$K$252,0),7),"")</f>
        <v/>
      </c>
      <c r="D168">
        <v>140</v>
      </c>
      <c r="F168" s="1" t="str">
        <f>IF(G168="","",IF(INDEX('Enter Draw'!$E$3:$I$252,MATCH(SMALL('Enter Draw'!$L$3:$L$252,D168),'Enter Draw'!$L$3:$L$252,0),1)="co","co",IF(INDEX('Enter Draw'!$E$3:$I$252,MATCH(SMALL('Enter Draw'!$L$3:$L$252,D168),'Enter Draw'!$L$3:$L$252,0),1)="yco","yco",D168)))</f>
        <v/>
      </c>
      <c r="G168" t="str">
        <f>IFERROR(INDEX('Enter Draw'!$E$3:$I$252,MATCH(SMALL('Enter Draw'!$L$3:$L$252,D168),'Enter Draw'!$L$3:$L$252,0),4),"")</f>
        <v/>
      </c>
      <c r="H168" t="str">
        <f>IFERROR(INDEX('Enter Draw'!$E$3:$I$252,MATCH(SMALL('Enter Draw'!$L$3:$L$252,D168),'Enter Draw'!$L$3:$L$252,0),5),"")</f>
        <v/>
      </c>
      <c r="I168">
        <v>152</v>
      </c>
      <c r="J168" s="1" t="str">
        <f t="shared" si="8"/>
        <v/>
      </c>
      <c r="K168" t="str">
        <f>IFERROR(INDEX('Enter Draw'!$G$3:$I$252,MATCH(SMALL('Enter Draw'!$M$3:$M$252,I168),'Enter Draw'!$M$3:$M$252,0),2),"")</f>
        <v/>
      </c>
      <c r="L168" t="str">
        <f>IFERROR(INDEX('Enter Draw'!$G$3:$I$252,MATCH(SMALL('Enter Draw'!$M$3:$M$252,I168),'Enter Draw'!$M$3:$M$252,0),3),"")</f>
        <v/>
      </c>
      <c r="N168" s="1" t="str">
        <f>IF(O168="","",IF(INDEX('Enter Draw'!$B$3:$I$252,MATCH(SMALL('Enter Draw'!$N$3:$N$252,D168),'Enter Draw'!$N$3:$N$252,0),1)="oco","oco",D168))</f>
        <v/>
      </c>
      <c r="O168" t="str">
        <f>IFERROR(INDEX('Enter Draw'!$A$3:$K$252,MATCH(SMALL('Enter Draw'!$N$3:$N$252,Q168),'Enter Draw'!$N$3:$N$252,0),7),"")</f>
        <v/>
      </c>
      <c r="P168" t="str">
        <f>IFERROR(INDEX('Enter Draw'!$A$3:$I$252,MATCH(SMALL('Enter Draw'!$N$3:$N$252,Q168),'Enter Draw'!$N$3:$N$252,0),8),"")</f>
        <v/>
      </c>
      <c r="Q168">
        <v>140</v>
      </c>
      <c r="S168" s="1" t="str">
        <f t="shared" si="10"/>
        <v/>
      </c>
      <c r="T168" t="str">
        <f>IFERROR(INDEX('Enter Draw'!$A$3:$K$252,MATCH(SMALL('Enter Draw'!$O$3:$O$252,V169),'Enter Draw'!$O$3:$O$252,0),6),"")</f>
        <v/>
      </c>
      <c r="U168" t="str">
        <f>IFERROR(INDEX('Enter Draw'!$A$3:$I$252,MATCH(SMALL('Enter Draw'!$O$3:$O$252,V169),'Enter Draw'!$O$3:$O$252,0),7),"")</f>
        <v/>
      </c>
      <c r="V168">
        <v>140</v>
      </c>
      <c r="X168" s="1" t="str">
        <f t="shared" si="11"/>
        <v/>
      </c>
      <c r="Y168" t="str">
        <f>IFERROR(INDEX('Enter Draw'!$A$3:$K$252,MATCH(SMALL('Enter Draw'!$P$3:$P$252,Q168),'Enter Draw'!$P$3:$P$252,0),7),"")</f>
        <v/>
      </c>
      <c r="Z168" t="str">
        <f>IFERROR(INDEX('Enter Draw'!$A$3:$I$252,MATCH(SMALL('Enter Draw'!$P$3:$P$252,Q168),'Enter Draw'!$P$3:$P$252,0),8),"")</f>
        <v/>
      </c>
      <c r="AC168" s="1" t="str">
        <f t="shared" si="9"/>
        <v/>
      </c>
      <c r="AD168" t="str">
        <f>IFERROR(INDEX('Enter Draw'!$A$3:$K$252,MATCH(SMALL('Enter Draw'!$Q$3:$Q$252,V168),'Enter Draw'!$Q$3:$Q$252,0),8),"")</f>
        <v/>
      </c>
      <c r="AE168" t="str">
        <f>IFERROR(INDEX('Enter Draw'!$A$3:$I$252,MATCH(SMALL('Enter Draw'!$Q$3:$Q$252,V168),'Enter Draw'!$Q$3:$Q$252,0),9),"")</f>
        <v/>
      </c>
    </row>
    <row r="169" spans="1:31">
      <c r="A169" s="1" t="str">
        <f>IF(B169="","",IF(INDEX('Enter Draw'!$C$3:$I$252,MATCH(SMALL('Enter Draw'!$K$3:$K$252,D169),'Enter Draw'!$K$3:$K$252,0),1)="yco","yco",D169))</f>
        <v/>
      </c>
      <c r="B169" t="str">
        <f>IFERROR(INDEX('Enter Draw'!$C$3:$K$252,MATCH(SMALL('Enter Draw'!$K$3:$K$252,D169),'Enter Draw'!$K$3:$K$252,0),6),"")</f>
        <v/>
      </c>
      <c r="C169" t="str">
        <f>IFERROR(INDEX('Enter Draw'!$C$3:$I$252,MATCH(SMALL('Enter Draw'!$K$3:$K$252,D169),'Enter Draw'!$K$3:$K$252,0),7),"")</f>
        <v/>
      </c>
      <c r="F169" s="1" t="str">
        <f>IF(G169="","",IF(INDEX('Enter Draw'!$E$3:$I$252,MATCH(SMALL('Enter Draw'!$L$3:$L$252,D169),'Enter Draw'!$L$3:$L$252,0),1)="co","co",IF(INDEX('Enter Draw'!$E$3:$I$252,MATCH(SMALL('Enter Draw'!$L$3:$L$252,D169),'Enter Draw'!$L$3:$L$252,0),1)="yco","yco",D169)))</f>
        <v/>
      </c>
      <c r="G169" t="str">
        <f>IFERROR(INDEX('Enter Draw'!$E$3:$I$252,MATCH(SMALL('Enter Draw'!$L$3:$L$252,D169),'Enter Draw'!$L$3:$L$252,0),4),"")</f>
        <v/>
      </c>
      <c r="H169" t="str">
        <f>IFERROR(INDEX('Enter Draw'!$E$3:$I$252,MATCH(SMALL('Enter Draw'!$L$3:$L$252,D169),'Enter Draw'!$L$3:$L$252,0),5),"")</f>
        <v/>
      </c>
      <c r="I169">
        <v>153</v>
      </c>
      <c r="J169" s="1" t="str">
        <f t="shared" si="8"/>
        <v/>
      </c>
      <c r="K169" t="str">
        <f>IFERROR(INDEX('Enter Draw'!$G$3:$I$252,MATCH(SMALL('Enter Draw'!$M$3:$M$252,I169),'Enter Draw'!$M$3:$M$252,0),2),"")</f>
        <v/>
      </c>
      <c r="L169" t="str">
        <f>IFERROR(INDEX('Enter Draw'!$G$3:$I$252,MATCH(SMALL('Enter Draw'!$M$3:$M$252,I169),'Enter Draw'!$M$3:$M$252,0),3),"")</f>
        <v/>
      </c>
      <c r="N169" s="1" t="str">
        <f>IF(O169="","",IF(INDEX('Enter Draw'!$B$3:$I$252,MATCH(SMALL('Enter Draw'!$N$3:$N$252,D169),'Enter Draw'!$N$3:$N$252,0),1)="oco","oco",D169))</f>
        <v/>
      </c>
      <c r="O169" t="str">
        <f>IFERROR(INDEX('Enter Draw'!$A$3:$K$252,MATCH(SMALL('Enter Draw'!$N$3:$N$252,Q169),'Enter Draw'!$N$3:$N$252,0),7),"")</f>
        <v/>
      </c>
      <c r="P169" t="str">
        <f>IFERROR(INDEX('Enter Draw'!$A$3:$I$252,MATCH(SMALL('Enter Draw'!$N$3:$N$252,Q169),'Enter Draw'!$N$3:$N$252,0),8),"")</f>
        <v/>
      </c>
      <c r="S169" s="1" t="str">
        <f t="shared" si="10"/>
        <v/>
      </c>
      <c r="T169" t="str">
        <f>IFERROR(INDEX('Enter Draw'!$A$3:$K$252,MATCH(SMALL('Enter Draw'!$O$3:$O$252,V170),'Enter Draw'!$O$3:$O$252,0),6),"")</f>
        <v/>
      </c>
      <c r="U169" t="str">
        <f>IFERROR(INDEX('Enter Draw'!$A$3:$I$252,MATCH(SMALL('Enter Draw'!$O$3:$O$252,V170),'Enter Draw'!$O$3:$O$252,0),7),"")</f>
        <v/>
      </c>
      <c r="X169" s="1" t="str">
        <f t="shared" si="11"/>
        <v/>
      </c>
      <c r="Y169" t="str">
        <f>IFERROR(INDEX('Enter Draw'!$A$3:$K$252,MATCH(SMALL('Enter Draw'!$P$3:$P$252,Q169),'Enter Draw'!$P$3:$P$252,0),7),"")</f>
        <v/>
      </c>
      <c r="Z169" t="str">
        <f>IFERROR(INDEX('Enter Draw'!$A$3:$I$252,MATCH(SMALL('Enter Draw'!$P$3:$P$252,Q169),'Enter Draw'!$P$3:$P$252,0),8),"")</f>
        <v/>
      </c>
      <c r="AC169" s="1" t="str">
        <f t="shared" si="9"/>
        <v/>
      </c>
      <c r="AD169" t="str">
        <f>IFERROR(INDEX('Enter Draw'!$A$3:$K$252,MATCH(SMALL('Enter Draw'!$Q$3:$Q$252,V169),'Enter Draw'!$Q$3:$Q$252,0),8),"")</f>
        <v/>
      </c>
      <c r="AE169" t="str">
        <f>IFERROR(INDEX('Enter Draw'!$A$3:$I$252,MATCH(SMALL('Enter Draw'!$Q$3:$Q$252,V169),'Enter Draw'!$Q$3:$Q$252,0),9),"")</f>
        <v/>
      </c>
    </row>
    <row r="170" spans="1:31">
      <c r="A170" s="1" t="str">
        <f>IF(B170="","",IF(INDEX('Enter Draw'!$C$3:$I$252,MATCH(SMALL('Enter Draw'!$K$3:$K$252,D170),'Enter Draw'!$K$3:$K$252,0),1)="yco","yco",D170))</f>
        <v/>
      </c>
      <c r="B170" t="str">
        <f>IFERROR(INDEX('Enter Draw'!$C$3:$K$252,MATCH(SMALL('Enter Draw'!$K$3:$K$252,D170),'Enter Draw'!$K$3:$K$252,0),6),"")</f>
        <v/>
      </c>
      <c r="C170" t="str">
        <f>IFERROR(INDEX('Enter Draw'!$C$3:$I$252,MATCH(SMALL('Enter Draw'!$K$3:$K$252,D170),'Enter Draw'!$K$3:$K$252,0),7),"")</f>
        <v/>
      </c>
      <c r="D170">
        <v>141</v>
      </c>
      <c r="F170" s="1" t="str">
        <f>IF(G170="","",IF(INDEX('Enter Draw'!$E$3:$I$252,MATCH(SMALL('Enter Draw'!$L$3:$L$252,D170),'Enter Draw'!$L$3:$L$252,0),1)="co","co",IF(INDEX('Enter Draw'!$E$3:$I$252,MATCH(SMALL('Enter Draw'!$L$3:$L$252,D170),'Enter Draw'!$L$3:$L$252,0),1)="yco","yco",D170)))</f>
        <v/>
      </c>
      <c r="G170" t="str">
        <f>IFERROR(INDEX('Enter Draw'!$E$3:$I$252,MATCH(SMALL('Enter Draw'!$L$3:$L$252,D170),'Enter Draw'!$L$3:$L$252,0),4),"")</f>
        <v/>
      </c>
      <c r="H170" t="str">
        <f>IFERROR(INDEX('Enter Draw'!$E$3:$I$252,MATCH(SMALL('Enter Draw'!$L$3:$L$252,D170),'Enter Draw'!$L$3:$L$252,0),5),"")</f>
        <v/>
      </c>
      <c r="I170">
        <v>154</v>
      </c>
      <c r="J170" s="1" t="str">
        <f t="shared" si="8"/>
        <v/>
      </c>
      <c r="K170" t="str">
        <f>IFERROR(INDEX('Enter Draw'!$G$3:$I$252,MATCH(SMALL('Enter Draw'!$M$3:$M$252,I170),'Enter Draw'!$M$3:$M$252,0),2),"")</f>
        <v/>
      </c>
      <c r="L170" t="str">
        <f>IFERROR(INDEX('Enter Draw'!$G$3:$I$252,MATCH(SMALL('Enter Draw'!$M$3:$M$252,I170),'Enter Draw'!$M$3:$M$252,0),3),"")</f>
        <v/>
      </c>
      <c r="N170" s="1" t="str">
        <f>IF(O170="","",IF(INDEX('Enter Draw'!$B$3:$I$252,MATCH(SMALL('Enter Draw'!$N$3:$N$252,D170),'Enter Draw'!$N$3:$N$252,0),1)="oco","oco",D170))</f>
        <v/>
      </c>
      <c r="O170" t="str">
        <f>IFERROR(INDEX('Enter Draw'!$A$3:$K$252,MATCH(SMALL('Enter Draw'!$N$3:$N$252,Q170),'Enter Draw'!$N$3:$N$252,0),7),"")</f>
        <v/>
      </c>
      <c r="P170" t="str">
        <f>IFERROR(INDEX('Enter Draw'!$A$3:$I$252,MATCH(SMALL('Enter Draw'!$N$3:$N$252,Q170),'Enter Draw'!$N$3:$N$252,0),8),"")</f>
        <v/>
      </c>
      <c r="Q170">
        <v>141</v>
      </c>
      <c r="S170" s="1" t="str">
        <f t="shared" si="10"/>
        <v/>
      </c>
      <c r="T170" t="str">
        <f>IFERROR(INDEX('Enter Draw'!$A$3:$K$252,MATCH(SMALL('Enter Draw'!$O$3:$O$252,V171),'Enter Draw'!$O$3:$O$252,0),6),"")</f>
        <v/>
      </c>
      <c r="U170" t="str">
        <f>IFERROR(INDEX('Enter Draw'!$A$3:$I$252,MATCH(SMALL('Enter Draw'!$O$3:$O$252,V171),'Enter Draw'!$O$3:$O$252,0),7),"")</f>
        <v/>
      </c>
      <c r="V170">
        <v>141</v>
      </c>
      <c r="X170" s="1" t="str">
        <f t="shared" si="11"/>
        <v/>
      </c>
      <c r="Y170" t="str">
        <f>IFERROR(INDEX('Enter Draw'!$A$3:$K$252,MATCH(SMALL('Enter Draw'!$P$3:$P$252,Q170),'Enter Draw'!$P$3:$P$252,0),7),"")</f>
        <v/>
      </c>
      <c r="Z170" t="str">
        <f>IFERROR(INDEX('Enter Draw'!$A$3:$I$252,MATCH(SMALL('Enter Draw'!$P$3:$P$252,Q170),'Enter Draw'!$P$3:$P$252,0),8),"")</f>
        <v/>
      </c>
      <c r="AC170" s="1" t="str">
        <f t="shared" si="9"/>
        <v/>
      </c>
      <c r="AD170" t="str">
        <f>IFERROR(INDEX('Enter Draw'!$A$3:$K$252,MATCH(SMALL('Enter Draw'!$Q$3:$Q$252,V170),'Enter Draw'!$Q$3:$Q$252,0),8),"")</f>
        <v/>
      </c>
      <c r="AE170" t="str">
        <f>IFERROR(INDEX('Enter Draw'!$A$3:$I$252,MATCH(SMALL('Enter Draw'!$Q$3:$Q$252,V170),'Enter Draw'!$Q$3:$Q$252,0),9),"")</f>
        <v/>
      </c>
    </row>
    <row r="171" spans="1:31">
      <c r="A171" s="1" t="str">
        <f>IF(B171="","",IF(INDEX('Enter Draw'!$C$3:$I$252,MATCH(SMALL('Enter Draw'!$K$3:$K$252,D171),'Enter Draw'!$K$3:$K$252,0),1)="yco","yco",D171))</f>
        <v/>
      </c>
      <c r="B171" t="str">
        <f>IFERROR(INDEX('Enter Draw'!$C$3:$K$252,MATCH(SMALL('Enter Draw'!$K$3:$K$252,D171),'Enter Draw'!$K$3:$K$252,0),6),"")</f>
        <v/>
      </c>
      <c r="C171" t="str">
        <f>IFERROR(INDEX('Enter Draw'!$C$3:$I$252,MATCH(SMALL('Enter Draw'!$K$3:$K$252,D171),'Enter Draw'!$K$3:$K$252,0),7),"")</f>
        <v/>
      </c>
      <c r="D171">
        <v>142</v>
      </c>
      <c r="F171" s="1" t="str">
        <f>IF(G171="","",IF(INDEX('Enter Draw'!$E$3:$I$252,MATCH(SMALL('Enter Draw'!$L$3:$L$252,D171),'Enter Draw'!$L$3:$L$252,0),1)="co","co",IF(INDEX('Enter Draw'!$E$3:$I$252,MATCH(SMALL('Enter Draw'!$L$3:$L$252,D171),'Enter Draw'!$L$3:$L$252,0),1)="yco","yco",D171)))</f>
        <v/>
      </c>
      <c r="G171" t="str">
        <f>IFERROR(INDEX('Enter Draw'!$E$3:$I$252,MATCH(SMALL('Enter Draw'!$L$3:$L$252,D171),'Enter Draw'!$L$3:$L$252,0),4),"")</f>
        <v/>
      </c>
      <c r="H171" t="str">
        <f>IFERROR(INDEX('Enter Draw'!$E$3:$I$252,MATCH(SMALL('Enter Draw'!$L$3:$L$252,D171),'Enter Draw'!$L$3:$L$252,0),5),"")</f>
        <v/>
      </c>
      <c r="I171">
        <v>155</v>
      </c>
      <c r="J171" s="1" t="str">
        <f t="shared" si="8"/>
        <v/>
      </c>
      <c r="K171" t="str">
        <f>IFERROR(INDEX('Enter Draw'!$G$3:$I$252,MATCH(SMALL('Enter Draw'!$M$3:$M$252,I171),'Enter Draw'!$M$3:$M$252,0),2),"")</f>
        <v/>
      </c>
      <c r="L171" t="str">
        <f>IFERROR(INDEX('Enter Draw'!$G$3:$I$252,MATCH(SMALL('Enter Draw'!$M$3:$M$252,I171),'Enter Draw'!$M$3:$M$252,0),3),"")</f>
        <v/>
      </c>
      <c r="N171" s="1" t="str">
        <f>IF(O171="","",IF(INDEX('Enter Draw'!$B$3:$I$252,MATCH(SMALL('Enter Draw'!$N$3:$N$252,D171),'Enter Draw'!$N$3:$N$252,0),1)="oco","oco",D171))</f>
        <v/>
      </c>
      <c r="O171" t="str">
        <f>IFERROR(INDEX('Enter Draw'!$A$3:$K$252,MATCH(SMALL('Enter Draw'!$N$3:$N$252,Q171),'Enter Draw'!$N$3:$N$252,0),7),"")</f>
        <v/>
      </c>
      <c r="P171" t="str">
        <f>IFERROR(INDEX('Enter Draw'!$A$3:$I$252,MATCH(SMALL('Enter Draw'!$N$3:$N$252,Q171),'Enter Draw'!$N$3:$N$252,0),8),"")</f>
        <v/>
      </c>
      <c r="Q171">
        <v>142</v>
      </c>
      <c r="S171" s="1" t="str">
        <f t="shared" si="10"/>
        <v/>
      </c>
      <c r="T171" t="str">
        <f>IFERROR(INDEX('Enter Draw'!$A$3:$K$252,MATCH(SMALL('Enter Draw'!$O$3:$O$252,V172),'Enter Draw'!$O$3:$O$252,0),6),"")</f>
        <v/>
      </c>
      <c r="U171" t="str">
        <f>IFERROR(INDEX('Enter Draw'!$A$3:$I$252,MATCH(SMALL('Enter Draw'!$O$3:$O$252,V172),'Enter Draw'!$O$3:$O$252,0),7),"")</f>
        <v/>
      </c>
      <c r="V171">
        <v>142</v>
      </c>
      <c r="X171" s="1" t="str">
        <f t="shared" si="11"/>
        <v/>
      </c>
      <c r="Y171" t="str">
        <f>IFERROR(INDEX('Enter Draw'!$A$3:$K$252,MATCH(SMALL('Enter Draw'!$P$3:$P$252,Q171),'Enter Draw'!$P$3:$P$252,0),7),"")</f>
        <v/>
      </c>
      <c r="Z171" t="str">
        <f>IFERROR(INDEX('Enter Draw'!$A$3:$I$252,MATCH(SMALL('Enter Draw'!$P$3:$P$252,Q171),'Enter Draw'!$P$3:$P$252,0),8),"")</f>
        <v/>
      </c>
      <c r="AC171" s="1" t="str">
        <f t="shared" si="9"/>
        <v/>
      </c>
      <c r="AD171" t="str">
        <f>IFERROR(INDEX('Enter Draw'!$A$3:$K$252,MATCH(SMALL('Enter Draw'!$Q$3:$Q$252,V171),'Enter Draw'!$Q$3:$Q$252,0),8),"")</f>
        <v/>
      </c>
      <c r="AE171" t="str">
        <f>IFERROR(INDEX('Enter Draw'!$A$3:$I$252,MATCH(SMALL('Enter Draw'!$Q$3:$Q$252,V171),'Enter Draw'!$Q$3:$Q$252,0),9),"")</f>
        <v/>
      </c>
    </row>
    <row r="172" spans="1:31">
      <c r="A172" s="1" t="str">
        <f>IF(B172="","",IF(INDEX('Enter Draw'!$C$3:$I$252,MATCH(SMALL('Enter Draw'!$K$3:$K$252,D172),'Enter Draw'!$K$3:$K$252,0),1)="yco","yco",D172))</f>
        <v/>
      </c>
      <c r="B172" t="str">
        <f>IFERROR(INDEX('Enter Draw'!$C$3:$K$252,MATCH(SMALL('Enter Draw'!$K$3:$K$252,D172),'Enter Draw'!$K$3:$K$252,0),6),"")</f>
        <v/>
      </c>
      <c r="C172" t="str">
        <f>IFERROR(INDEX('Enter Draw'!$C$3:$I$252,MATCH(SMALL('Enter Draw'!$K$3:$K$252,D172),'Enter Draw'!$K$3:$K$252,0),7),"")</f>
        <v/>
      </c>
      <c r="D172">
        <v>143</v>
      </c>
      <c r="F172" s="1" t="str">
        <f>IF(G172="","",IF(INDEX('Enter Draw'!$E$3:$I$252,MATCH(SMALL('Enter Draw'!$L$3:$L$252,D172),'Enter Draw'!$L$3:$L$252,0),1)="co","co",IF(INDEX('Enter Draw'!$E$3:$I$252,MATCH(SMALL('Enter Draw'!$L$3:$L$252,D172),'Enter Draw'!$L$3:$L$252,0),1)="yco","yco",D172)))</f>
        <v/>
      </c>
      <c r="G172" t="str">
        <f>IFERROR(INDEX('Enter Draw'!$E$3:$I$252,MATCH(SMALL('Enter Draw'!$L$3:$L$252,D172),'Enter Draw'!$L$3:$L$252,0),4),"")</f>
        <v/>
      </c>
      <c r="H172" t="str">
        <f>IFERROR(INDEX('Enter Draw'!$E$3:$I$252,MATCH(SMALL('Enter Draw'!$L$3:$L$252,D172),'Enter Draw'!$L$3:$L$252,0),5),"")</f>
        <v/>
      </c>
      <c r="I172">
        <v>156</v>
      </c>
      <c r="J172" s="1" t="str">
        <f t="shared" si="8"/>
        <v/>
      </c>
      <c r="K172" t="str">
        <f>IFERROR(INDEX('Enter Draw'!$G$3:$I$252,MATCH(SMALL('Enter Draw'!$M$3:$M$252,I172),'Enter Draw'!$M$3:$M$252,0),2),"")</f>
        <v/>
      </c>
      <c r="L172" t="str">
        <f>IFERROR(INDEX('Enter Draw'!$G$3:$I$252,MATCH(SMALL('Enter Draw'!$M$3:$M$252,I172),'Enter Draw'!$M$3:$M$252,0),3),"")</f>
        <v/>
      </c>
      <c r="N172" s="1" t="str">
        <f>IF(O172="","",IF(INDEX('Enter Draw'!$B$3:$I$252,MATCH(SMALL('Enter Draw'!$N$3:$N$252,D172),'Enter Draw'!$N$3:$N$252,0),1)="oco","oco",D172))</f>
        <v/>
      </c>
      <c r="O172" t="str">
        <f>IFERROR(INDEX('Enter Draw'!$A$3:$K$252,MATCH(SMALL('Enter Draw'!$N$3:$N$252,Q172),'Enter Draw'!$N$3:$N$252,0),7),"")</f>
        <v/>
      </c>
      <c r="P172" t="str">
        <f>IFERROR(INDEX('Enter Draw'!$A$3:$I$252,MATCH(SMALL('Enter Draw'!$N$3:$N$252,Q172),'Enter Draw'!$N$3:$N$252,0),8),"")</f>
        <v/>
      </c>
      <c r="Q172">
        <v>143</v>
      </c>
      <c r="S172" s="1" t="str">
        <f t="shared" si="10"/>
        <v/>
      </c>
      <c r="T172" t="str">
        <f>IFERROR(INDEX('Enter Draw'!$A$3:$K$252,MATCH(SMALL('Enter Draw'!$O$3:$O$252,V173),'Enter Draw'!$O$3:$O$252,0),6),"")</f>
        <v/>
      </c>
      <c r="U172" t="str">
        <f>IFERROR(INDEX('Enter Draw'!$A$3:$I$252,MATCH(SMALL('Enter Draw'!$O$3:$O$252,V173),'Enter Draw'!$O$3:$O$252,0),7),"")</f>
        <v/>
      </c>
      <c r="V172">
        <v>143</v>
      </c>
      <c r="X172" s="1" t="str">
        <f t="shared" si="11"/>
        <v/>
      </c>
      <c r="Y172" t="str">
        <f>IFERROR(INDEX('Enter Draw'!$A$3:$K$252,MATCH(SMALL('Enter Draw'!$P$3:$P$252,Q172),'Enter Draw'!$P$3:$P$252,0),7),"")</f>
        <v/>
      </c>
      <c r="Z172" t="str">
        <f>IFERROR(INDEX('Enter Draw'!$A$3:$I$252,MATCH(SMALL('Enter Draw'!$P$3:$P$252,Q172),'Enter Draw'!$P$3:$P$252,0),8),"")</f>
        <v/>
      </c>
      <c r="AC172" s="1" t="str">
        <f t="shared" si="9"/>
        <v/>
      </c>
      <c r="AD172" t="str">
        <f>IFERROR(INDEX('Enter Draw'!$A$3:$K$252,MATCH(SMALL('Enter Draw'!$Q$3:$Q$252,V172),'Enter Draw'!$Q$3:$Q$252,0),8),"")</f>
        <v/>
      </c>
      <c r="AE172" t="str">
        <f>IFERROR(INDEX('Enter Draw'!$A$3:$I$252,MATCH(SMALL('Enter Draw'!$Q$3:$Q$252,V172),'Enter Draw'!$Q$3:$Q$252,0),9),"")</f>
        <v/>
      </c>
    </row>
    <row r="173" spans="1:31">
      <c r="A173" s="1" t="str">
        <f>IF(B173="","",IF(INDEX('Enter Draw'!$C$3:$I$252,MATCH(SMALL('Enter Draw'!$K$3:$K$252,D173),'Enter Draw'!$K$3:$K$252,0),1)="yco","yco",D173))</f>
        <v/>
      </c>
      <c r="B173" t="str">
        <f>IFERROR(INDEX('Enter Draw'!$C$3:$K$252,MATCH(SMALL('Enter Draw'!$K$3:$K$252,D173),'Enter Draw'!$K$3:$K$252,0),6),"")</f>
        <v/>
      </c>
      <c r="C173" t="str">
        <f>IFERROR(INDEX('Enter Draw'!$C$3:$I$252,MATCH(SMALL('Enter Draw'!$K$3:$K$252,D173),'Enter Draw'!$K$3:$K$252,0),7),"")</f>
        <v/>
      </c>
      <c r="D173">
        <v>144</v>
      </c>
      <c r="F173" s="1" t="str">
        <f>IF(G173="","",IF(INDEX('Enter Draw'!$E$3:$I$252,MATCH(SMALL('Enter Draw'!$L$3:$L$252,D173),'Enter Draw'!$L$3:$L$252,0),1)="co","co",IF(INDEX('Enter Draw'!$E$3:$I$252,MATCH(SMALL('Enter Draw'!$L$3:$L$252,D173),'Enter Draw'!$L$3:$L$252,0),1)="yco","yco",D173)))</f>
        <v/>
      </c>
      <c r="G173" t="str">
        <f>IFERROR(INDEX('Enter Draw'!$E$3:$I$252,MATCH(SMALL('Enter Draw'!$L$3:$L$252,D173),'Enter Draw'!$L$3:$L$252,0),4),"")</f>
        <v/>
      </c>
      <c r="H173" t="str">
        <f>IFERROR(INDEX('Enter Draw'!$E$3:$I$252,MATCH(SMALL('Enter Draw'!$L$3:$L$252,D173),'Enter Draw'!$L$3:$L$252,0),5),"")</f>
        <v/>
      </c>
      <c r="I173">
        <v>157</v>
      </c>
      <c r="J173" s="1" t="str">
        <f t="shared" si="8"/>
        <v/>
      </c>
      <c r="K173" t="str">
        <f>IFERROR(INDEX('Enter Draw'!$G$3:$I$252,MATCH(SMALL('Enter Draw'!$M$3:$M$252,I173),'Enter Draw'!$M$3:$M$252,0),2),"")</f>
        <v/>
      </c>
      <c r="L173" t="str">
        <f>IFERROR(INDEX('Enter Draw'!$G$3:$I$252,MATCH(SMALL('Enter Draw'!$M$3:$M$252,I173),'Enter Draw'!$M$3:$M$252,0),3),"")</f>
        <v/>
      </c>
      <c r="N173" s="1" t="str">
        <f>IF(O173="","",IF(INDEX('Enter Draw'!$B$3:$I$252,MATCH(SMALL('Enter Draw'!$N$3:$N$252,D173),'Enter Draw'!$N$3:$N$252,0),1)="oco","oco",D173))</f>
        <v/>
      </c>
      <c r="O173" t="str">
        <f>IFERROR(INDEX('Enter Draw'!$A$3:$K$252,MATCH(SMALL('Enter Draw'!$N$3:$N$252,Q173),'Enter Draw'!$N$3:$N$252,0),7),"")</f>
        <v/>
      </c>
      <c r="P173" t="str">
        <f>IFERROR(INDEX('Enter Draw'!$A$3:$I$252,MATCH(SMALL('Enter Draw'!$N$3:$N$252,Q173),'Enter Draw'!$N$3:$N$252,0),8),"")</f>
        <v/>
      </c>
      <c r="Q173">
        <v>144</v>
      </c>
      <c r="S173" s="1" t="str">
        <f t="shared" si="10"/>
        <v/>
      </c>
      <c r="T173" t="str">
        <f>IFERROR(INDEX('Enter Draw'!$A$3:$K$252,MATCH(SMALL('Enter Draw'!$O$3:$O$252,V174),'Enter Draw'!$O$3:$O$252,0),6),"")</f>
        <v/>
      </c>
      <c r="U173" t="str">
        <f>IFERROR(INDEX('Enter Draw'!$A$3:$I$252,MATCH(SMALL('Enter Draw'!$O$3:$O$252,V174),'Enter Draw'!$O$3:$O$252,0),7),"")</f>
        <v/>
      </c>
      <c r="V173">
        <v>144</v>
      </c>
      <c r="X173" s="1" t="str">
        <f t="shared" si="11"/>
        <v/>
      </c>
      <c r="Y173" t="str">
        <f>IFERROR(INDEX('Enter Draw'!$A$3:$K$252,MATCH(SMALL('Enter Draw'!$P$3:$P$252,Q173),'Enter Draw'!$P$3:$P$252,0),7),"")</f>
        <v/>
      </c>
      <c r="Z173" t="str">
        <f>IFERROR(INDEX('Enter Draw'!$A$3:$I$252,MATCH(SMALL('Enter Draw'!$P$3:$P$252,Q173),'Enter Draw'!$P$3:$P$252,0),8),"")</f>
        <v/>
      </c>
      <c r="AC173" s="1" t="str">
        <f t="shared" si="9"/>
        <v/>
      </c>
      <c r="AD173" t="str">
        <f>IFERROR(INDEX('Enter Draw'!$A$3:$K$252,MATCH(SMALL('Enter Draw'!$Q$3:$Q$252,V173),'Enter Draw'!$Q$3:$Q$252,0),8),"")</f>
        <v/>
      </c>
      <c r="AE173" t="str">
        <f>IFERROR(INDEX('Enter Draw'!$A$3:$I$252,MATCH(SMALL('Enter Draw'!$Q$3:$Q$252,V173),'Enter Draw'!$Q$3:$Q$252,0),9),"")</f>
        <v/>
      </c>
    </row>
    <row r="174" spans="1:31">
      <c r="A174" s="1" t="str">
        <f>IF(B174="","",IF(INDEX('Enter Draw'!$C$3:$I$252,MATCH(SMALL('Enter Draw'!$K$3:$K$252,D174),'Enter Draw'!$K$3:$K$252,0),1)="yco","yco",D174))</f>
        <v/>
      </c>
      <c r="B174" t="str">
        <f>IFERROR(INDEX('Enter Draw'!$C$3:$K$252,MATCH(SMALL('Enter Draw'!$K$3:$K$252,D174),'Enter Draw'!$K$3:$K$252,0),6),"")</f>
        <v/>
      </c>
      <c r="C174" t="str">
        <f>IFERROR(INDEX('Enter Draw'!$C$3:$I$252,MATCH(SMALL('Enter Draw'!$K$3:$K$252,D174),'Enter Draw'!$K$3:$K$252,0),7),"")</f>
        <v/>
      </c>
      <c r="D174">
        <v>145</v>
      </c>
      <c r="F174" s="1" t="str">
        <f>IF(G174="","",IF(INDEX('Enter Draw'!$E$3:$I$252,MATCH(SMALL('Enter Draw'!$L$3:$L$252,D174),'Enter Draw'!$L$3:$L$252,0),1)="co","co",IF(INDEX('Enter Draw'!$E$3:$I$252,MATCH(SMALL('Enter Draw'!$L$3:$L$252,D174),'Enter Draw'!$L$3:$L$252,0),1)="yco","yco",D174)))</f>
        <v/>
      </c>
      <c r="G174" t="str">
        <f>IFERROR(INDEX('Enter Draw'!$E$3:$I$252,MATCH(SMALL('Enter Draw'!$L$3:$L$252,D174),'Enter Draw'!$L$3:$L$252,0),4),"")</f>
        <v/>
      </c>
      <c r="H174" t="str">
        <f>IFERROR(INDEX('Enter Draw'!$E$3:$I$252,MATCH(SMALL('Enter Draw'!$L$3:$L$252,D174),'Enter Draw'!$L$3:$L$252,0),5),"")</f>
        <v/>
      </c>
      <c r="I174">
        <v>158</v>
      </c>
      <c r="J174" s="1" t="str">
        <f t="shared" si="8"/>
        <v/>
      </c>
      <c r="K174" t="str">
        <f>IFERROR(INDEX('Enter Draw'!$G$3:$I$252,MATCH(SMALL('Enter Draw'!$M$3:$M$252,I174),'Enter Draw'!$M$3:$M$252,0),2),"")</f>
        <v/>
      </c>
      <c r="L174" t="str">
        <f>IFERROR(INDEX('Enter Draw'!$G$3:$I$252,MATCH(SMALL('Enter Draw'!$M$3:$M$252,I174),'Enter Draw'!$M$3:$M$252,0),3),"")</f>
        <v/>
      </c>
      <c r="N174" s="1" t="str">
        <f>IF(O174="","",IF(INDEX('Enter Draw'!$B$3:$I$252,MATCH(SMALL('Enter Draw'!$N$3:$N$252,D174),'Enter Draw'!$N$3:$N$252,0),1)="oco","oco",D174))</f>
        <v/>
      </c>
      <c r="O174" t="str">
        <f>IFERROR(INDEX('Enter Draw'!$A$3:$K$252,MATCH(SMALL('Enter Draw'!$N$3:$N$252,Q174),'Enter Draw'!$N$3:$N$252,0),7),"")</f>
        <v/>
      </c>
      <c r="P174" t="str">
        <f>IFERROR(INDEX('Enter Draw'!$A$3:$I$252,MATCH(SMALL('Enter Draw'!$N$3:$N$252,Q174),'Enter Draw'!$N$3:$N$252,0),8),"")</f>
        <v/>
      </c>
      <c r="Q174">
        <v>145</v>
      </c>
      <c r="S174" s="1" t="str">
        <f t="shared" si="10"/>
        <v/>
      </c>
      <c r="T174" t="str">
        <f>IFERROR(INDEX('Enter Draw'!$A$3:$K$252,MATCH(SMALL('Enter Draw'!$O$3:$O$252,V175),'Enter Draw'!$O$3:$O$252,0),6),"")</f>
        <v/>
      </c>
      <c r="U174" t="str">
        <f>IFERROR(INDEX('Enter Draw'!$A$3:$I$252,MATCH(SMALL('Enter Draw'!$O$3:$O$252,V175),'Enter Draw'!$O$3:$O$252,0),7),"")</f>
        <v/>
      </c>
      <c r="V174">
        <v>145</v>
      </c>
      <c r="X174" s="1" t="str">
        <f t="shared" si="11"/>
        <v/>
      </c>
      <c r="Y174" t="str">
        <f>IFERROR(INDEX('Enter Draw'!$A$3:$K$252,MATCH(SMALL('Enter Draw'!$P$3:$P$252,Q174),'Enter Draw'!$P$3:$P$252,0),7),"")</f>
        <v/>
      </c>
      <c r="Z174" t="str">
        <f>IFERROR(INDEX('Enter Draw'!$A$3:$I$252,MATCH(SMALL('Enter Draw'!$P$3:$P$252,Q174),'Enter Draw'!$P$3:$P$252,0),8),"")</f>
        <v/>
      </c>
      <c r="AC174" s="1" t="str">
        <f t="shared" si="9"/>
        <v/>
      </c>
      <c r="AD174" t="str">
        <f>IFERROR(INDEX('Enter Draw'!$A$3:$K$252,MATCH(SMALL('Enter Draw'!$Q$3:$Q$252,V174),'Enter Draw'!$Q$3:$Q$252,0),8),"")</f>
        <v/>
      </c>
      <c r="AE174" t="str">
        <f>IFERROR(INDEX('Enter Draw'!$A$3:$I$252,MATCH(SMALL('Enter Draw'!$Q$3:$Q$252,V174),'Enter Draw'!$Q$3:$Q$252,0),9),"")</f>
        <v/>
      </c>
    </row>
    <row r="175" spans="1:31">
      <c r="A175" s="1" t="str">
        <f>IF(B175="","",IF(INDEX('Enter Draw'!$C$3:$I$252,MATCH(SMALL('Enter Draw'!$K$3:$K$252,D175),'Enter Draw'!$K$3:$K$252,0),1)="yco","yco",D175))</f>
        <v/>
      </c>
      <c r="B175" t="str">
        <f>IFERROR(INDEX('Enter Draw'!$C$3:$K$252,MATCH(SMALL('Enter Draw'!$K$3:$K$252,D175),'Enter Draw'!$K$3:$K$252,0),6),"")</f>
        <v/>
      </c>
      <c r="C175" t="str">
        <f>IFERROR(INDEX('Enter Draw'!$C$3:$I$252,MATCH(SMALL('Enter Draw'!$K$3:$K$252,D175),'Enter Draw'!$K$3:$K$252,0),7),"")</f>
        <v/>
      </c>
      <c r="F175" s="1" t="str">
        <f>IF(G175="","",IF(INDEX('Enter Draw'!$E$3:$I$252,MATCH(SMALL('Enter Draw'!$L$3:$L$252,D175),'Enter Draw'!$L$3:$L$252,0),1)="co","co",IF(INDEX('Enter Draw'!$E$3:$I$252,MATCH(SMALL('Enter Draw'!$L$3:$L$252,D175),'Enter Draw'!$L$3:$L$252,0),1)="yco","yco",D175)))</f>
        <v/>
      </c>
      <c r="G175" t="str">
        <f>IFERROR(INDEX('Enter Draw'!$E$3:$I$252,MATCH(SMALL('Enter Draw'!$L$3:$L$252,D175),'Enter Draw'!$L$3:$L$252,0),4),"")</f>
        <v/>
      </c>
      <c r="H175" t="str">
        <f>IFERROR(INDEX('Enter Draw'!$E$3:$I$252,MATCH(SMALL('Enter Draw'!$L$3:$L$252,D175),'Enter Draw'!$L$3:$L$252,0),5),"")</f>
        <v/>
      </c>
      <c r="I175">
        <v>159</v>
      </c>
      <c r="J175" s="1" t="str">
        <f t="shared" si="8"/>
        <v/>
      </c>
      <c r="K175" t="str">
        <f>IFERROR(INDEX('Enter Draw'!$G$3:$I$252,MATCH(SMALL('Enter Draw'!$M$3:$M$252,I175),'Enter Draw'!$M$3:$M$252,0),2),"")</f>
        <v/>
      </c>
      <c r="L175" t="str">
        <f>IFERROR(INDEX('Enter Draw'!$G$3:$I$252,MATCH(SMALL('Enter Draw'!$M$3:$M$252,I175),'Enter Draw'!$M$3:$M$252,0),3),"")</f>
        <v/>
      </c>
      <c r="N175" s="1" t="str">
        <f>IF(O175="","",IF(INDEX('Enter Draw'!$B$3:$I$252,MATCH(SMALL('Enter Draw'!$N$3:$N$252,D175),'Enter Draw'!$N$3:$N$252,0),1)="oco","oco",D175))</f>
        <v/>
      </c>
      <c r="O175" t="str">
        <f>IFERROR(INDEX('Enter Draw'!$A$3:$K$252,MATCH(SMALL('Enter Draw'!$N$3:$N$252,Q175),'Enter Draw'!$N$3:$N$252,0),7),"")</f>
        <v/>
      </c>
      <c r="P175" t="str">
        <f>IFERROR(INDEX('Enter Draw'!$A$3:$I$252,MATCH(SMALL('Enter Draw'!$N$3:$N$252,Q175),'Enter Draw'!$N$3:$N$252,0),8),"")</f>
        <v/>
      </c>
      <c r="S175" s="1" t="str">
        <f t="shared" si="10"/>
        <v/>
      </c>
      <c r="T175" t="str">
        <f>IFERROR(INDEX('Enter Draw'!$A$3:$K$252,MATCH(SMALL('Enter Draw'!$O$3:$O$252,V176),'Enter Draw'!$O$3:$O$252,0),6),"")</f>
        <v/>
      </c>
      <c r="U175" t="str">
        <f>IFERROR(INDEX('Enter Draw'!$A$3:$I$252,MATCH(SMALL('Enter Draw'!$O$3:$O$252,V176),'Enter Draw'!$O$3:$O$252,0),7),"")</f>
        <v/>
      </c>
      <c r="X175" s="1" t="str">
        <f t="shared" si="11"/>
        <v/>
      </c>
      <c r="Y175" t="str">
        <f>IFERROR(INDEX('Enter Draw'!$A$3:$K$252,MATCH(SMALL('Enter Draw'!$P$3:$P$252,Q175),'Enter Draw'!$P$3:$P$252,0),7),"")</f>
        <v/>
      </c>
      <c r="Z175" t="str">
        <f>IFERROR(INDEX('Enter Draw'!$A$3:$I$252,MATCH(SMALL('Enter Draw'!$P$3:$P$252,Q175),'Enter Draw'!$P$3:$P$252,0),8),"")</f>
        <v/>
      </c>
      <c r="AC175" s="1" t="str">
        <f t="shared" si="9"/>
        <v/>
      </c>
      <c r="AD175" t="str">
        <f>IFERROR(INDEX('Enter Draw'!$A$3:$K$252,MATCH(SMALL('Enter Draw'!$Q$3:$Q$252,V175),'Enter Draw'!$Q$3:$Q$252,0),8),"")</f>
        <v/>
      </c>
      <c r="AE175" t="str">
        <f>IFERROR(INDEX('Enter Draw'!$A$3:$I$252,MATCH(SMALL('Enter Draw'!$Q$3:$Q$252,V175),'Enter Draw'!$Q$3:$Q$252,0),9),"")</f>
        <v/>
      </c>
    </row>
    <row r="176" spans="1:31">
      <c r="A176" s="1" t="str">
        <f>IF(B176="","",IF(INDEX('Enter Draw'!$C$3:$I$252,MATCH(SMALL('Enter Draw'!$K$3:$K$252,D176),'Enter Draw'!$K$3:$K$252,0),1)="yco","yco",D176))</f>
        <v/>
      </c>
      <c r="B176" t="str">
        <f>IFERROR(INDEX('Enter Draw'!$C$3:$K$252,MATCH(SMALL('Enter Draw'!$K$3:$K$252,D176),'Enter Draw'!$K$3:$K$252,0),6),"")</f>
        <v/>
      </c>
      <c r="C176" t="str">
        <f>IFERROR(INDEX('Enter Draw'!$C$3:$I$252,MATCH(SMALL('Enter Draw'!$K$3:$K$252,D176),'Enter Draw'!$K$3:$K$252,0),7),"")</f>
        <v/>
      </c>
      <c r="D176">
        <v>146</v>
      </c>
      <c r="F176" s="1" t="str">
        <f>IF(G176="","",IF(INDEX('Enter Draw'!$E$3:$I$252,MATCH(SMALL('Enter Draw'!$L$3:$L$252,D176),'Enter Draw'!$L$3:$L$252,0),1)="co","co",IF(INDEX('Enter Draw'!$E$3:$I$252,MATCH(SMALL('Enter Draw'!$L$3:$L$252,D176),'Enter Draw'!$L$3:$L$252,0),1)="yco","yco",D176)))</f>
        <v/>
      </c>
      <c r="G176" t="str">
        <f>IFERROR(INDEX('Enter Draw'!$E$3:$I$252,MATCH(SMALL('Enter Draw'!$L$3:$L$252,D176),'Enter Draw'!$L$3:$L$252,0),4),"")</f>
        <v/>
      </c>
      <c r="H176" t="str">
        <f>IFERROR(INDEX('Enter Draw'!$E$3:$I$252,MATCH(SMALL('Enter Draw'!$L$3:$L$252,D176),'Enter Draw'!$L$3:$L$252,0),5),"")</f>
        <v/>
      </c>
      <c r="I176">
        <v>160</v>
      </c>
      <c r="J176" s="1" t="str">
        <f t="shared" si="8"/>
        <v/>
      </c>
      <c r="K176" t="str">
        <f>IFERROR(INDEX('Enter Draw'!$G$3:$I$252,MATCH(SMALL('Enter Draw'!$M$3:$M$252,I176),'Enter Draw'!$M$3:$M$252,0),2),"")</f>
        <v/>
      </c>
      <c r="L176" t="str">
        <f>IFERROR(INDEX('Enter Draw'!$G$3:$I$252,MATCH(SMALL('Enter Draw'!$M$3:$M$252,I176),'Enter Draw'!$M$3:$M$252,0),3),"")</f>
        <v/>
      </c>
      <c r="N176" s="1" t="str">
        <f>IF(O176="","",IF(INDEX('Enter Draw'!$B$3:$I$252,MATCH(SMALL('Enter Draw'!$N$3:$N$252,D176),'Enter Draw'!$N$3:$N$252,0),1)="oco","oco",D176))</f>
        <v/>
      </c>
      <c r="O176" t="str">
        <f>IFERROR(INDEX('Enter Draw'!$A$3:$K$252,MATCH(SMALL('Enter Draw'!$N$3:$N$252,Q176),'Enter Draw'!$N$3:$N$252,0),7),"")</f>
        <v/>
      </c>
      <c r="P176" t="str">
        <f>IFERROR(INDEX('Enter Draw'!$A$3:$I$252,MATCH(SMALL('Enter Draw'!$N$3:$N$252,Q176),'Enter Draw'!$N$3:$N$252,0),8),"")</f>
        <v/>
      </c>
      <c r="Q176">
        <v>146</v>
      </c>
      <c r="S176" s="1" t="str">
        <f t="shared" si="10"/>
        <v/>
      </c>
      <c r="T176" t="str">
        <f>IFERROR(INDEX('Enter Draw'!$A$3:$K$252,MATCH(SMALL('Enter Draw'!$O$3:$O$252,V177),'Enter Draw'!$O$3:$O$252,0),6),"")</f>
        <v/>
      </c>
      <c r="U176" t="str">
        <f>IFERROR(INDEX('Enter Draw'!$A$3:$I$252,MATCH(SMALL('Enter Draw'!$O$3:$O$252,V177),'Enter Draw'!$O$3:$O$252,0),7),"")</f>
        <v/>
      </c>
      <c r="V176">
        <v>146</v>
      </c>
      <c r="X176" s="1" t="str">
        <f t="shared" si="11"/>
        <v/>
      </c>
      <c r="Y176" t="str">
        <f>IFERROR(INDEX('Enter Draw'!$A$3:$K$252,MATCH(SMALL('Enter Draw'!$P$3:$P$252,Q176),'Enter Draw'!$P$3:$P$252,0),7),"")</f>
        <v/>
      </c>
      <c r="Z176" t="str">
        <f>IFERROR(INDEX('Enter Draw'!$A$3:$I$252,MATCH(SMALL('Enter Draw'!$P$3:$P$252,Q176),'Enter Draw'!$P$3:$P$252,0),8),"")</f>
        <v/>
      </c>
      <c r="AC176" s="1" t="str">
        <f t="shared" si="9"/>
        <v/>
      </c>
      <c r="AD176" t="str">
        <f>IFERROR(INDEX('Enter Draw'!$A$3:$K$252,MATCH(SMALL('Enter Draw'!$Q$3:$Q$252,V176),'Enter Draw'!$Q$3:$Q$252,0),8),"")</f>
        <v/>
      </c>
      <c r="AE176" t="str">
        <f>IFERROR(INDEX('Enter Draw'!$A$3:$I$252,MATCH(SMALL('Enter Draw'!$Q$3:$Q$252,V176),'Enter Draw'!$Q$3:$Q$252,0),9),"")</f>
        <v/>
      </c>
    </row>
    <row r="177" spans="1:31">
      <c r="A177" s="1" t="str">
        <f>IF(B177="","",IF(INDEX('Enter Draw'!$C$3:$I$252,MATCH(SMALL('Enter Draw'!$K$3:$K$252,D177),'Enter Draw'!$K$3:$K$252,0),1)="yco","yco",D177))</f>
        <v/>
      </c>
      <c r="B177" t="str">
        <f>IFERROR(INDEX('Enter Draw'!$C$3:$K$252,MATCH(SMALL('Enter Draw'!$K$3:$K$252,D177),'Enter Draw'!$K$3:$K$252,0),6),"")</f>
        <v/>
      </c>
      <c r="C177" t="str">
        <f>IFERROR(INDEX('Enter Draw'!$C$3:$I$252,MATCH(SMALL('Enter Draw'!$K$3:$K$252,D177),'Enter Draw'!$K$3:$K$252,0),7),"")</f>
        <v/>
      </c>
      <c r="D177">
        <v>147</v>
      </c>
      <c r="F177" s="1" t="str">
        <f>IF(G177="","",IF(INDEX('Enter Draw'!$E$3:$I$252,MATCH(SMALL('Enter Draw'!$L$3:$L$252,D177),'Enter Draw'!$L$3:$L$252,0),1)="co","co",IF(INDEX('Enter Draw'!$E$3:$I$252,MATCH(SMALL('Enter Draw'!$L$3:$L$252,D177),'Enter Draw'!$L$3:$L$252,0),1)="yco","yco",D177)))</f>
        <v/>
      </c>
      <c r="G177" t="str">
        <f>IFERROR(INDEX('Enter Draw'!$E$3:$I$252,MATCH(SMALL('Enter Draw'!$L$3:$L$252,D177),'Enter Draw'!$L$3:$L$252,0),4),"")</f>
        <v/>
      </c>
      <c r="H177" t="str">
        <f>IFERROR(INDEX('Enter Draw'!$E$3:$I$252,MATCH(SMALL('Enter Draw'!$L$3:$L$252,D177),'Enter Draw'!$L$3:$L$252,0),5),"")</f>
        <v/>
      </c>
      <c r="J177" s="1" t="str">
        <f t="shared" si="8"/>
        <v/>
      </c>
      <c r="K177" t="str">
        <f>IFERROR(INDEX('Enter Draw'!$G$3:$I$252,MATCH(SMALL('Enter Draw'!$M$3:$M$252,I177),'Enter Draw'!$M$3:$M$252,0),2),"")</f>
        <v/>
      </c>
      <c r="L177" t="str">
        <f>IFERROR(INDEX('Enter Draw'!$G$3:$I$252,MATCH(SMALL('Enter Draw'!$M$3:$M$252,I177),'Enter Draw'!$M$3:$M$252,0),3),"")</f>
        <v/>
      </c>
      <c r="N177" s="1" t="str">
        <f>IF(O177="","",IF(INDEX('Enter Draw'!$B$3:$I$252,MATCH(SMALL('Enter Draw'!$N$3:$N$252,D177),'Enter Draw'!$N$3:$N$252,0),1)="oco","oco",D177))</f>
        <v/>
      </c>
      <c r="O177" t="str">
        <f>IFERROR(INDEX('Enter Draw'!$A$3:$K$252,MATCH(SMALL('Enter Draw'!$N$3:$N$252,Q177),'Enter Draw'!$N$3:$N$252,0),7),"")</f>
        <v/>
      </c>
      <c r="P177" t="str">
        <f>IFERROR(INDEX('Enter Draw'!$A$3:$I$252,MATCH(SMALL('Enter Draw'!$N$3:$N$252,Q177),'Enter Draw'!$N$3:$N$252,0),8),"")</f>
        <v/>
      </c>
      <c r="Q177">
        <v>147</v>
      </c>
      <c r="S177" s="1" t="str">
        <f t="shared" si="10"/>
        <v/>
      </c>
      <c r="T177" t="str">
        <f>IFERROR(INDEX('Enter Draw'!$A$3:$K$252,MATCH(SMALL('Enter Draw'!$O$3:$O$252,V178),'Enter Draw'!$O$3:$O$252,0),6),"")</f>
        <v/>
      </c>
      <c r="U177" t="str">
        <f>IFERROR(INDEX('Enter Draw'!$A$3:$I$252,MATCH(SMALL('Enter Draw'!$O$3:$O$252,V178),'Enter Draw'!$O$3:$O$252,0),7),"")</f>
        <v/>
      </c>
      <c r="V177">
        <v>147</v>
      </c>
      <c r="X177" s="1" t="str">
        <f t="shared" si="11"/>
        <v/>
      </c>
      <c r="Y177" t="str">
        <f>IFERROR(INDEX('Enter Draw'!$A$3:$K$252,MATCH(SMALL('Enter Draw'!$P$3:$P$252,Q177),'Enter Draw'!$P$3:$P$252,0),7),"")</f>
        <v/>
      </c>
      <c r="Z177" t="str">
        <f>IFERROR(INDEX('Enter Draw'!$A$3:$I$252,MATCH(SMALL('Enter Draw'!$P$3:$P$252,Q177),'Enter Draw'!$P$3:$P$252,0),8),"")</f>
        <v/>
      </c>
      <c r="AC177" s="1" t="str">
        <f t="shared" si="9"/>
        <v/>
      </c>
      <c r="AD177" t="str">
        <f>IFERROR(INDEX('Enter Draw'!$A$3:$K$252,MATCH(SMALL('Enter Draw'!$Q$3:$Q$252,V177),'Enter Draw'!$Q$3:$Q$252,0),8),"")</f>
        <v/>
      </c>
      <c r="AE177" t="str">
        <f>IFERROR(INDEX('Enter Draw'!$A$3:$I$252,MATCH(SMALL('Enter Draw'!$Q$3:$Q$252,V177),'Enter Draw'!$Q$3:$Q$252,0),9),"")</f>
        <v/>
      </c>
    </row>
    <row r="178" spans="1:31">
      <c r="A178" s="1" t="str">
        <f>IF(B178="","",IF(INDEX('Enter Draw'!$C$3:$I$252,MATCH(SMALL('Enter Draw'!$K$3:$K$252,D178),'Enter Draw'!$K$3:$K$252,0),1)="yco","yco",D178))</f>
        <v/>
      </c>
      <c r="B178" t="str">
        <f>IFERROR(INDEX('Enter Draw'!$C$3:$K$252,MATCH(SMALL('Enter Draw'!$K$3:$K$252,D178),'Enter Draw'!$K$3:$K$252,0),6),"")</f>
        <v/>
      </c>
      <c r="C178" t="str">
        <f>IFERROR(INDEX('Enter Draw'!$C$3:$I$252,MATCH(SMALL('Enter Draw'!$K$3:$K$252,D178),'Enter Draw'!$K$3:$K$252,0),7),"")</f>
        <v/>
      </c>
      <c r="D178">
        <v>148</v>
      </c>
      <c r="F178" s="1" t="str">
        <f>IF(G178="","",IF(INDEX('Enter Draw'!$E$3:$I$252,MATCH(SMALL('Enter Draw'!$L$3:$L$252,D178),'Enter Draw'!$L$3:$L$252,0),1)="co","co",IF(INDEX('Enter Draw'!$E$3:$I$252,MATCH(SMALL('Enter Draw'!$L$3:$L$252,D178),'Enter Draw'!$L$3:$L$252,0),1)="yco","yco",D178)))</f>
        <v/>
      </c>
      <c r="G178" t="str">
        <f>IFERROR(INDEX('Enter Draw'!$E$3:$I$252,MATCH(SMALL('Enter Draw'!$L$3:$L$252,D178),'Enter Draw'!$L$3:$L$252,0),4),"")</f>
        <v/>
      </c>
      <c r="H178" t="str">
        <f>IFERROR(INDEX('Enter Draw'!$E$3:$I$252,MATCH(SMALL('Enter Draw'!$L$3:$L$252,D178),'Enter Draw'!$L$3:$L$252,0),5),"")</f>
        <v/>
      </c>
      <c r="I178">
        <v>161</v>
      </c>
      <c r="J178" s="1" t="str">
        <f t="shared" si="8"/>
        <v/>
      </c>
      <c r="K178" t="str">
        <f>IFERROR(INDEX('Enter Draw'!$G$3:$I$252,MATCH(SMALL('Enter Draw'!$M$3:$M$252,I178),'Enter Draw'!$M$3:$M$252,0),2),"")</f>
        <v/>
      </c>
      <c r="L178" t="str">
        <f>IFERROR(INDEX('Enter Draw'!$G$3:$I$252,MATCH(SMALL('Enter Draw'!$M$3:$M$252,I178),'Enter Draw'!$M$3:$M$252,0),3),"")</f>
        <v/>
      </c>
      <c r="N178" s="1" t="str">
        <f>IF(O178="","",IF(INDEX('Enter Draw'!$B$3:$I$252,MATCH(SMALL('Enter Draw'!$N$3:$N$252,D178),'Enter Draw'!$N$3:$N$252,0),1)="oco","oco",D178))</f>
        <v/>
      </c>
      <c r="O178" t="str">
        <f>IFERROR(INDEX('Enter Draw'!$A$3:$K$252,MATCH(SMALL('Enter Draw'!$N$3:$N$252,Q178),'Enter Draw'!$N$3:$N$252,0),7),"")</f>
        <v/>
      </c>
      <c r="P178" t="str">
        <f>IFERROR(INDEX('Enter Draw'!$A$3:$I$252,MATCH(SMALL('Enter Draw'!$N$3:$N$252,Q178),'Enter Draw'!$N$3:$N$252,0),8),"")</f>
        <v/>
      </c>
      <c r="Q178">
        <v>148</v>
      </c>
      <c r="S178" s="1" t="str">
        <f t="shared" si="10"/>
        <v/>
      </c>
      <c r="T178" t="str">
        <f>IFERROR(INDEX('Enter Draw'!$A$3:$K$252,MATCH(SMALL('Enter Draw'!$O$3:$O$252,V179),'Enter Draw'!$O$3:$O$252,0),6),"")</f>
        <v/>
      </c>
      <c r="U178" t="str">
        <f>IFERROR(INDEX('Enter Draw'!$A$3:$I$252,MATCH(SMALL('Enter Draw'!$O$3:$O$252,V179),'Enter Draw'!$O$3:$O$252,0),7),"")</f>
        <v/>
      </c>
      <c r="V178">
        <v>148</v>
      </c>
      <c r="X178" s="1" t="str">
        <f t="shared" si="11"/>
        <v/>
      </c>
      <c r="Y178" t="str">
        <f>IFERROR(INDEX('Enter Draw'!$A$3:$K$252,MATCH(SMALL('Enter Draw'!$P$3:$P$252,Q178),'Enter Draw'!$P$3:$P$252,0),7),"")</f>
        <v/>
      </c>
      <c r="Z178" t="str">
        <f>IFERROR(INDEX('Enter Draw'!$A$3:$I$252,MATCH(SMALL('Enter Draw'!$P$3:$P$252,Q178),'Enter Draw'!$P$3:$P$252,0),8),"")</f>
        <v/>
      </c>
      <c r="AC178" s="1" t="str">
        <f t="shared" si="9"/>
        <v/>
      </c>
      <c r="AD178" t="str">
        <f>IFERROR(INDEX('Enter Draw'!$A$3:$K$252,MATCH(SMALL('Enter Draw'!$Q$3:$Q$252,V178),'Enter Draw'!$Q$3:$Q$252,0),8),"")</f>
        <v/>
      </c>
      <c r="AE178" t="str">
        <f>IFERROR(INDEX('Enter Draw'!$A$3:$I$252,MATCH(SMALL('Enter Draw'!$Q$3:$Q$252,V178),'Enter Draw'!$Q$3:$Q$252,0),9),"")</f>
        <v/>
      </c>
    </row>
    <row r="179" spans="1:31">
      <c r="A179" s="1" t="str">
        <f>IF(B179="","",IF(INDEX('Enter Draw'!$C$3:$I$252,MATCH(SMALL('Enter Draw'!$K$3:$K$252,D179),'Enter Draw'!$K$3:$K$252,0),1)="yco","yco",D179))</f>
        <v/>
      </c>
      <c r="B179" t="str">
        <f>IFERROR(INDEX('Enter Draw'!$C$3:$K$252,MATCH(SMALL('Enter Draw'!$K$3:$K$252,D179),'Enter Draw'!$K$3:$K$252,0),6),"")</f>
        <v/>
      </c>
      <c r="C179" t="str">
        <f>IFERROR(INDEX('Enter Draw'!$C$3:$I$252,MATCH(SMALL('Enter Draw'!$K$3:$K$252,D179),'Enter Draw'!$K$3:$K$252,0),7),"")</f>
        <v/>
      </c>
      <c r="D179">
        <v>149</v>
      </c>
      <c r="F179" s="1" t="str">
        <f>IF(G179="","",IF(INDEX('Enter Draw'!$E$3:$I$252,MATCH(SMALL('Enter Draw'!$L$3:$L$252,D179),'Enter Draw'!$L$3:$L$252,0),1)="co","co",IF(INDEX('Enter Draw'!$E$3:$I$252,MATCH(SMALL('Enter Draw'!$L$3:$L$252,D179),'Enter Draw'!$L$3:$L$252,0),1)="yco","yco",D179)))</f>
        <v/>
      </c>
      <c r="G179" t="str">
        <f>IFERROR(INDEX('Enter Draw'!$E$3:$I$252,MATCH(SMALL('Enter Draw'!$L$3:$L$252,D179),'Enter Draw'!$L$3:$L$252,0),4),"")</f>
        <v/>
      </c>
      <c r="H179" t="str">
        <f>IFERROR(INDEX('Enter Draw'!$E$3:$I$252,MATCH(SMALL('Enter Draw'!$L$3:$L$252,D179),'Enter Draw'!$L$3:$L$252,0),5),"")</f>
        <v/>
      </c>
      <c r="I179">
        <v>162</v>
      </c>
      <c r="J179" s="1" t="str">
        <f t="shared" si="8"/>
        <v/>
      </c>
      <c r="K179" t="str">
        <f>IFERROR(INDEX('Enter Draw'!$G$3:$I$252,MATCH(SMALL('Enter Draw'!$M$3:$M$252,I179),'Enter Draw'!$M$3:$M$252,0),2),"")</f>
        <v/>
      </c>
      <c r="L179" t="str">
        <f>IFERROR(INDEX('Enter Draw'!$G$3:$I$252,MATCH(SMALL('Enter Draw'!$M$3:$M$252,I179),'Enter Draw'!$M$3:$M$252,0),3),"")</f>
        <v/>
      </c>
      <c r="N179" s="1" t="str">
        <f>IF(O179="","",IF(INDEX('Enter Draw'!$B$3:$I$252,MATCH(SMALL('Enter Draw'!$N$3:$N$252,D179),'Enter Draw'!$N$3:$N$252,0),1)="oco","oco",D179))</f>
        <v/>
      </c>
      <c r="O179" t="str">
        <f>IFERROR(INDEX('Enter Draw'!$A$3:$K$252,MATCH(SMALL('Enter Draw'!$N$3:$N$252,Q179),'Enter Draw'!$N$3:$N$252,0),7),"")</f>
        <v/>
      </c>
      <c r="P179" t="str">
        <f>IFERROR(INDEX('Enter Draw'!$A$3:$I$252,MATCH(SMALL('Enter Draw'!$N$3:$N$252,Q179),'Enter Draw'!$N$3:$N$252,0),8),"")</f>
        <v/>
      </c>
      <c r="Q179">
        <v>149</v>
      </c>
      <c r="S179" s="1" t="str">
        <f t="shared" si="10"/>
        <v/>
      </c>
      <c r="T179" t="str">
        <f>IFERROR(INDEX('Enter Draw'!$A$3:$K$252,MATCH(SMALL('Enter Draw'!$O$3:$O$252,V180),'Enter Draw'!$O$3:$O$252,0),6),"")</f>
        <v/>
      </c>
      <c r="U179" t="str">
        <f>IFERROR(INDEX('Enter Draw'!$A$3:$I$252,MATCH(SMALL('Enter Draw'!$O$3:$O$252,V180),'Enter Draw'!$O$3:$O$252,0),7),"")</f>
        <v/>
      </c>
      <c r="V179">
        <v>149</v>
      </c>
      <c r="X179" s="1" t="str">
        <f t="shared" si="11"/>
        <v/>
      </c>
      <c r="Y179" t="str">
        <f>IFERROR(INDEX('Enter Draw'!$A$3:$K$252,MATCH(SMALL('Enter Draw'!$P$3:$P$252,Q179),'Enter Draw'!$P$3:$P$252,0),7),"")</f>
        <v/>
      </c>
      <c r="Z179" t="str">
        <f>IFERROR(INDEX('Enter Draw'!$A$3:$I$252,MATCH(SMALL('Enter Draw'!$P$3:$P$252,Q179),'Enter Draw'!$P$3:$P$252,0),8),"")</f>
        <v/>
      </c>
      <c r="AC179" s="1" t="str">
        <f t="shared" si="9"/>
        <v/>
      </c>
      <c r="AD179" t="str">
        <f>IFERROR(INDEX('Enter Draw'!$A$3:$K$252,MATCH(SMALL('Enter Draw'!$Q$3:$Q$252,V179),'Enter Draw'!$Q$3:$Q$252,0),8),"")</f>
        <v/>
      </c>
      <c r="AE179" t="str">
        <f>IFERROR(INDEX('Enter Draw'!$A$3:$I$252,MATCH(SMALL('Enter Draw'!$Q$3:$Q$252,V179),'Enter Draw'!$Q$3:$Q$252,0),9),"")</f>
        <v/>
      </c>
    </row>
    <row r="180" spans="1:31">
      <c r="A180" s="1" t="str">
        <f>IF(B180="","",IF(INDEX('Enter Draw'!$C$3:$I$252,MATCH(SMALL('Enter Draw'!$K$3:$K$252,D180),'Enter Draw'!$K$3:$K$252,0),1)="yco","yco",D180))</f>
        <v/>
      </c>
      <c r="B180" t="str">
        <f>IFERROR(INDEX('Enter Draw'!$C$3:$K$252,MATCH(SMALL('Enter Draw'!$K$3:$K$252,D180),'Enter Draw'!$K$3:$K$252,0),6),"")</f>
        <v/>
      </c>
      <c r="C180" t="str">
        <f>IFERROR(INDEX('Enter Draw'!$C$3:$I$252,MATCH(SMALL('Enter Draw'!$K$3:$K$252,D180),'Enter Draw'!$K$3:$K$252,0),7),"")</f>
        <v/>
      </c>
      <c r="D180">
        <v>150</v>
      </c>
      <c r="F180" s="1" t="str">
        <f>IF(G180="","",IF(INDEX('Enter Draw'!$E$3:$I$252,MATCH(SMALL('Enter Draw'!$L$3:$L$252,D180),'Enter Draw'!$L$3:$L$252,0),1)="co","co",IF(INDEX('Enter Draw'!$E$3:$I$252,MATCH(SMALL('Enter Draw'!$L$3:$L$252,D180),'Enter Draw'!$L$3:$L$252,0),1)="yco","yco",D180)))</f>
        <v/>
      </c>
      <c r="G180" t="str">
        <f>IFERROR(INDEX('Enter Draw'!$E$3:$I$252,MATCH(SMALL('Enter Draw'!$L$3:$L$252,D180),'Enter Draw'!$L$3:$L$252,0),4),"")</f>
        <v/>
      </c>
      <c r="H180" t="str">
        <f>IFERROR(INDEX('Enter Draw'!$E$3:$I$252,MATCH(SMALL('Enter Draw'!$L$3:$L$252,D180),'Enter Draw'!$L$3:$L$252,0),5),"")</f>
        <v/>
      </c>
      <c r="I180">
        <v>163</v>
      </c>
      <c r="J180" s="1" t="str">
        <f t="shared" si="8"/>
        <v/>
      </c>
      <c r="K180" t="str">
        <f>IFERROR(INDEX('Enter Draw'!$G$3:$I$252,MATCH(SMALL('Enter Draw'!$M$3:$M$252,I180),'Enter Draw'!$M$3:$M$252,0),2),"")</f>
        <v/>
      </c>
      <c r="L180" t="str">
        <f>IFERROR(INDEX('Enter Draw'!$G$3:$I$252,MATCH(SMALL('Enter Draw'!$M$3:$M$252,I180),'Enter Draw'!$M$3:$M$252,0),3),"")</f>
        <v/>
      </c>
      <c r="N180" s="1" t="str">
        <f>IF(O180="","",IF(INDEX('Enter Draw'!$B$3:$I$252,MATCH(SMALL('Enter Draw'!$N$3:$N$252,D180),'Enter Draw'!$N$3:$N$252,0),1)="oco","oco",D180))</f>
        <v/>
      </c>
      <c r="O180" t="str">
        <f>IFERROR(INDEX('Enter Draw'!$A$3:$K$252,MATCH(SMALL('Enter Draw'!$N$3:$N$252,Q180),'Enter Draw'!$N$3:$N$252,0),7),"")</f>
        <v/>
      </c>
      <c r="P180" t="str">
        <f>IFERROR(INDEX('Enter Draw'!$A$3:$I$252,MATCH(SMALL('Enter Draw'!$N$3:$N$252,Q180),'Enter Draw'!$N$3:$N$252,0),8),"")</f>
        <v/>
      </c>
      <c r="Q180">
        <v>150</v>
      </c>
      <c r="S180" s="1" t="str">
        <f t="shared" si="10"/>
        <v/>
      </c>
      <c r="T180" t="str">
        <f>IFERROR(INDEX('Enter Draw'!$A$3:$K$252,MATCH(SMALL('Enter Draw'!$O$3:$O$252,V181),'Enter Draw'!$O$3:$O$252,0),6),"")</f>
        <v/>
      </c>
      <c r="U180" t="str">
        <f>IFERROR(INDEX('Enter Draw'!$A$3:$I$252,MATCH(SMALL('Enter Draw'!$O$3:$O$252,V181),'Enter Draw'!$O$3:$O$252,0),7),"")</f>
        <v/>
      </c>
      <c r="V180">
        <v>150</v>
      </c>
      <c r="X180" s="1" t="str">
        <f t="shared" si="11"/>
        <v/>
      </c>
      <c r="Y180" t="str">
        <f>IFERROR(INDEX('Enter Draw'!$A$3:$K$252,MATCH(SMALL('Enter Draw'!$P$3:$P$252,Q180),'Enter Draw'!$P$3:$P$252,0),7),"")</f>
        <v/>
      </c>
      <c r="Z180" t="str">
        <f>IFERROR(INDEX('Enter Draw'!$A$3:$I$252,MATCH(SMALL('Enter Draw'!$P$3:$P$252,Q180),'Enter Draw'!$P$3:$P$252,0),8),"")</f>
        <v/>
      </c>
      <c r="AC180" s="1" t="str">
        <f t="shared" si="9"/>
        <v/>
      </c>
      <c r="AD180" t="str">
        <f>IFERROR(INDEX('Enter Draw'!$A$3:$K$252,MATCH(SMALL('Enter Draw'!$Q$3:$Q$252,V180),'Enter Draw'!$Q$3:$Q$252,0),8),"")</f>
        <v/>
      </c>
      <c r="AE180" t="str">
        <f>IFERROR(INDEX('Enter Draw'!$A$3:$I$252,MATCH(SMALL('Enter Draw'!$Q$3:$Q$252,V180),'Enter Draw'!$Q$3:$Q$252,0),9),"")</f>
        <v/>
      </c>
    </row>
    <row r="181" spans="1:31">
      <c r="A181" s="1" t="str">
        <f>IF(B181="","",IF(INDEX('Enter Draw'!$C$3:$I$252,MATCH(SMALL('Enter Draw'!$K$3:$K$252,D181),'Enter Draw'!$K$3:$K$252,0),1)="yco","yco",D181))</f>
        <v/>
      </c>
      <c r="B181" t="str">
        <f>IFERROR(INDEX('Enter Draw'!$C$3:$K$252,MATCH(SMALL('Enter Draw'!$K$3:$K$252,D181),'Enter Draw'!$K$3:$K$252,0),6),"")</f>
        <v/>
      </c>
      <c r="C181" t="str">
        <f>IFERROR(INDEX('Enter Draw'!$C$3:$I$252,MATCH(SMALL('Enter Draw'!$K$3:$K$252,D181),'Enter Draw'!$K$3:$K$252,0),7),"")</f>
        <v/>
      </c>
      <c r="F181" s="1" t="str">
        <f>IF(G181="","",IF(INDEX('Enter Draw'!$E$3:$I$252,MATCH(SMALL('Enter Draw'!$L$3:$L$252,D181),'Enter Draw'!$L$3:$L$252,0),1)="co","co",IF(INDEX('Enter Draw'!$E$3:$I$252,MATCH(SMALL('Enter Draw'!$L$3:$L$252,D181),'Enter Draw'!$L$3:$L$252,0),1)="yco","yco",D181)))</f>
        <v/>
      </c>
      <c r="G181" t="str">
        <f>IFERROR(INDEX('Enter Draw'!$E$3:$I$252,MATCH(SMALL('Enter Draw'!$L$3:$L$252,D181),'Enter Draw'!$L$3:$L$252,0),4),"")</f>
        <v/>
      </c>
      <c r="H181" t="str">
        <f>IFERROR(INDEX('Enter Draw'!$E$3:$I$252,MATCH(SMALL('Enter Draw'!$L$3:$L$252,D181),'Enter Draw'!$L$3:$L$252,0),5),"")</f>
        <v/>
      </c>
      <c r="I181">
        <v>164</v>
      </c>
      <c r="J181" s="1" t="str">
        <f t="shared" si="8"/>
        <v/>
      </c>
      <c r="K181" t="str">
        <f>IFERROR(INDEX('Enter Draw'!$G$3:$I$252,MATCH(SMALL('Enter Draw'!$M$3:$M$252,I181),'Enter Draw'!$M$3:$M$252,0),2),"")</f>
        <v/>
      </c>
      <c r="L181" t="str">
        <f>IFERROR(INDEX('Enter Draw'!$G$3:$I$252,MATCH(SMALL('Enter Draw'!$M$3:$M$252,I181),'Enter Draw'!$M$3:$M$252,0),3),"")</f>
        <v/>
      </c>
      <c r="N181" s="1" t="str">
        <f>IF(O181="","",IF(INDEX('Enter Draw'!$B$3:$I$252,MATCH(SMALL('Enter Draw'!$N$3:$N$252,D181),'Enter Draw'!$N$3:$N$252,0),1)="oco","oco",D181))</f>
        <v/>
      </c>
      <c r="O181" t="str">
        <f>IFERROR(INDEX('Enter Draw'!$A$3:$K$252,MATCH(SMALL('Enter Draw'!$N$3:$N$252,Q181),'Enter Draw'!$N$3:$N$252,0),7),"")</f>
        <v/>
      </c>
      <c r="P181" t="str">
        <f>IFERROR(INDEX('Enter Draw'!$A$3:$I$252,MATCH(SMALL('Enter Draw'!$N$3:$N$252,Q181),'Enter Draw'!$N$3:$N$252,0),8),"")</f>
        <v/>
      </c>
      <c r="S181" s="1" t="str">
        <f t="shared" si="10"/>
        <v/>
      </c>
      <c r="T181" t="str">
        <f>IFERROR(INDEX('Enter Draw'!$A$3:$K$252,MATCH(SMALL('Enter Draw'!$O$3:$O$252,V182),'Enter Draw'!$O$3:$O$252,0),6),"")</f>
        <v/>
      </c>
      <c r="U181" t="str">
        <f>IFERROR(INDEX('Enter Draw'!$A$3:$I$252,MATCH(SMALL('Enter Draw'!$O$3:$O$252,V182),'Enter Draw'!$O$3:$O$252,0),7),"")</f>
        <v/>
      </c>
      <c r="X181" s="1" t="str">
        <f t="shared" si="11"/>
        <v/>
      </c>
      <c r="Y181" t="str">
        <f>IFERROR(INDEX('Enter Draw'!$A$3:$K$252,MATCH(SMALL('Enter Draw'!$P$3:$P$252,Q181),'Enter Draw'!$P$3:$P$252,0),7),"")</f>
        <v/>
      </c>
      <c r="Z181" t="str">
        <f>IFERROR(INDEX('Enter Draw'!$A$3:$I$252,MATCH(SMALL('Enter Draw'!$P$3:$P$252,Q181),'Enter Draw'!$P$3:$P$252,0),8),"")</f>
        <v/>
      </c>
      <c r="AC181" s="1" t="str">
        <f t="shared" si="9"/>
        <v/>
      </c>
      <c r="AD181" t="str">
        <f>IFERROR(INDEX('Enter Draw'!$A$3:$K$252,MATCH(SMALL('Enter Draw'!$Q$3:$Q$252,V181),'Enter Draw'!$Q$3:$Q$252,0),8),"")</f>
        <v/>
      </c>
      <c r="AE181" t="str">
        <f>IFERROR(INDEX('Enter Draw'!$A$3:$I$252,MATCH(SMALL('Enter Draw'!$Q$3:$Q$252,V181),'Enter Draw'!$Q$3:$Q$252,0),9),"")</f>
        <v/>
      </c>
    </row>
    <row r="182" spans="1:31">
      <c r="A182" s="1" t="str">
        <f>IF(B182="","",IF(INDEX('Enter Draw'!$C$3:$I$252,MATCH(SMALL('Enter Draw'!$K$3:$K$252,D182),'Enter Draw'!$K$3:$K$252,0),1)="yco","yco",D182))</f>
        <v/>
      </c>
      <c r="B182" t="str">
        <f>IFERROR(INDEX('Enter Draw'!$C$3:$K$252,MATCH(SMALL('Enter Draw'!$K$3:$K$252,D182),'Enter Draw'!$K$3:$K$252,0),6),"")</f>
        <v/>
      </c>
      <c r="C182" t="str">
        <f>IFERROR(INDEX('Enter Draw'!$C$3:$I$252,MATCH(SMALL('Enter Draw'!$K$3:$K$252,D182),'Enter Draw'!$K$3:$K$252,0),7),"")</f>
        <v/>
      </c>
      <c r="D182">
        <v>151</v>
      </c>
      <c r="F182" s="1" t="str">
        <f>IF(G182="","",IF(INDEX('Enter Draw'!$E$3:$I$252,MATCH(SMALL('Enter Draw'!$L$3:$L$252,D182),'Enter Draw'!$L$3:$L$252,0),1)="co","co",IF(INDEX('Enter Draw'!$E$3:$I$252,MATCH(SMALL('Enter Draw'!$L$3:$L$252,D182),'Enter Draw'!$L$3:$L$252,0),1)="yco","yco",D182)))</f>
        <v/>
      </c>
      <c r="G182" t="str">
        <f>IFERROR(INDEX('Enter Draw'!$E$3:$I$252,MATCH(SMALL('Enter Draw'!$L$3:$L$252,D182),'Enter Draw'!$L$3:$L$252,0),4),"")</f>
        <v/>
      </c>
      <c r="H182" t="str">
        <f>IFERROR(INDEX('Enter Draw'!$E$3:$I$252,MATCH(SMALL('Enter Draw'!$L$3:$L$252,D182),'Enter Draw'!$L$3:$L$252,0),5),"")</f>
        <v/>
      </c>
      <c r="I182">
        <v>165</v>
      </c>
      <c r="J182" s="1" t="str">
        <f t="shared" si="8"/>
        <v/>
      </c>
      <c r="K182" t="str">
        <f>IFERROR(INDEX('Enter Draw'!$G$3:$I$252,MATCH(SMALL('Enter Draw'!$M$3:$M$252,I182),'Enter Draw'!$M$3:$M$252,0),2),"")</f>
        <v/>
      </c>
      <c r="L182" t="str">
        <f>IFERROR(INDEX('Enter Draw'!$G$3:$I$252,MATCH(SMALL('Enter Draw'!$M$3:$M$252,I182),'Enter Draw'!$M$3:$M$252,0),3),"")</f>
        <v/>
      </c>
      <c r="N182" s="1" t="str">
        <f>IF(O182="","",IF(INDEX('Enter Draw'!$B$3:$I$252,MATCH(SMALL('Enter Draw'!$N$3:$N$252,D182),'Enter Draw'!$N$3:$N$252,0),1)="oco","oco",D182))</f>
        <v/>
      </c>
      <c r="O182" t="str">
        <f>IFERROR(INDEX('Enter Draw'!$A$3:$K$252,MATCH(SMALL('Enter Draw'!$N$3:$N$252,Q182),'Enter Draw'!$N$3:$N$252,0),7),"")</f>
        <v/>
      </c>
      <c r="P182" t="str">
        <f>IFERROR(INDEX('Enter Draw'!$A$3:$I$252,MATCH(SMALL('Enter Draw'!$N$3:$N$252,Q182),'Enter Draw'!$N$3:$N$252,0),8),"")</f>
        <v/>
      </c>
      <c r="Q182">
        <v>151</v>
      </c>
      <c r="S182" s="1" t="str">
        <f t="shared" si="10"/>
        <v/>
      </c>
      <c r="T182" t="str">
        <f>IFERROR(INDEX('Enter Draw'!$A$3:$K$252,MATCH(SMALL('Enter Draw'!$O$3:$O$252,V183),'Enter Draw'!$O$3:$O$252,0),6),"")</f>
        <v/>
      </c>
      <c r="U182" t="str">
        <f>IFERROR(INDEX('Enter Draw'!$A$3:$I$252,MATCH(SMALL('Enter Draw'!$O$3:$O$252,V183),'Enter Draw'!$O$3:$O$252,0),7),"")</f>
        <v/>
      </c>
      <c r="V182">
        <v>151</v>
      </c>
      <c r="X182" s="1" t="str">
        <f t="shared" si="11"/>
        <v/>
      </c>
      <c r="Y182" t="str">
        <f>IFERROR(INDEX('Enter Draw'!$A$3:$K$252,MATCH(SMALL('Enter Draw'!$P$3:$P$252,Q182),'Enter Draw'!$P$3:$P$252,0),7),"")</f>
        <v/>
      </c>
      <c r="Z182" t="str">
        <f>IFERROR(INDEX('Enter Draw'!$A$3:$I$252,MATCH(SMALL('Enter Draw'!$P$3:$P$252,Q182),'Enter Draw'!$P$3:$P$252,0),8),"")</f>
        <v/>
      </c>
      <c r="AC182" s="1" t="str">
        <f t="shared" si="9"/>
        <v/>
      </c>
      <c r="AD182" t="str">
        <f>IFERROR(INDEX('Enter Draw'!$A$3:$K$252,MATCH(SMALL('Enter Draw'!$Q$3:$Q$252,V182),'Enter Draw'!$Q$3:$Q$252,0),8),"")</f>
        <v/>
      </c>
      <c r="AE182" t="str">
        <f>IFERROR(INDEX('Enter Draw'!$A$3:$I$252,MATCH(SMALL('Enter Draw'!$Q$3:$Q$252,V182),'Enter Draw'!$Q$3:$Q$252,0),9),"")</f>
        <v/>
      </c>
    </row>
    <row r="183" spans="1:31">
      <c r="A183" s="1" t="str">
        <f>IF(B183="","",IF(INDEX('Enter Draw'!$C$3:$I$252,MATCH(SMALL('Enter Draw'!$K$3:$K$252,D183),'Enter Draw'!$K$3:$K$252,0),1)="yco","yco",D183))</f>
        <v/>
      </c>
      <c r="B183" t="str">
        <f>IFERROR(INDEX('Enter Draw'!$C$3:$K$252,MATCH(SMALL('Enter Draw'!$K$3:$K$252,D183),'Enter Draw'!$K$3:$K$252,0),6),"")</f>
        <v/>
      </c>
      <c r="C183" t="str">
        <f>IFERROR(INDEX('Enter Draw'!$C$3:$I$252,MATCH(SMALL('Enter Draw'!$K$3:$K$252,D183),'Enter Draw'!$K$3:$K$252,0),7),"")</f>
        <v/>
      </c>
      <c r="D183">
        <v>152</v>
      </c>
      <c r="F183" s="1" t="str">
        <f>IF(G183="","",IF(INDEX('Enter Draw'!$E$3:$I$252,MATCH(SMALL('Enter Draw'!$L$3:$L$252,D183),'Enter Draw'!$L$3:$L$252,0),1)="co","co",IF(INDEX('Enter Draw'!$E$3:$I$252,MATCH(SMALL('Enter Draw'!$L$3:$L$252,D183),'Enter Draw'!$L$3:$L$252,0),1)="yco","yco",D183)))</f>
        <v/>
      </c>
      <c r="G183" t="str">
        <f>IFERROR(INDEX('Enter Draw'!$E$3:$I$252,MATCH(SMALL('Enter Draw'!$L$3:$L$252,D183),'Enter Draw'!$L$3:$L$252,0),4),"")</f>
        <v/>
      </c>
      <c r="H183" t="str">
        <f>IFERROR(INDEX('Enter Draw'!$E$3:$I$252,MATCH(SMALL('Enter Draw'!$L$3:$L$252,D183),'Enter Draw'!$L$3:$L$252,0),5),"")</f>
        <v/>
      </c>
      <c r="I183">
        <v>166</v>
      </c>
      <c r="J183" s="1" t="str">
        <f t="shared" si="8"/>
        <v/>
      </c>
      <c r="K183" t="str">
        <f>IFERROR(INDEX('Enter Draw'!$G$3:$I$252,MATCH(SMALL('Enter Draw'!$M$3:$M$252,I183),'Enter Draw'!$M$3:$M$252,0),2),"")</f>
        <v/>
      </c>
      <c r="L183" t="str">
        <f>IFERROR(INDEX('Enter Draw'!$G$3:$I$252,MATCH(SMALL('Enter Draw'!$M$3:$M$252,I183),'Enter Draw'!$M$3:$M$252,0),3),"")</f>
        <v/>
      </c>
      <c r="N183" s="1" t="str">
        <f>IF(O183="","",IF(INDEX('Enter Draw'!$B$3:$I$252,MATCH(SMALL('Enter Draw'!$N$3:$N$252,D183),'Enter Draw'!$N$3:$N$252,0),1)="oco","oco",D183))</f>
        <v/>
      </c>
      <c r="O183" t="str">
        <f>IFERROR(INDEX('Enter Draw'!$A$3:$K$252,MATCH(SMALL('Enter Draw'!$N$3:$N$252,Q183),'Enter Draw'!$N$3:$N$252,0),7),"")</f>
        <v/>
      </c>
      <c r="P183" t="str">
        <f>IFERROR(INDEX('Enter Draw'!$A$3:$I$252,MATCH(SMALL('Enter Draw'!$N$3:$N$252,Q183),'Enter Draw'!$N$3:$N$252,0),8),"")</f>
        <v/>
      </c>
      <c r="Q183">
        <v>152</v>
      </c>
      <c r="S183" s="1" t="str">
        <f t="shared" si="10"/>
        <v/>
      </c>
      <c r="T183" t="str">
        <f>IFERROR(INDEX('Enter Draw'!$A$3:$K$252,MATCH(SMALL('Enter Draw'!$O$3:$O$252,V184),'Enter Draw'!$O$3:$O$252,0),6),"")</f>
        <v/>
      </c>
      <c r="U183" t="str">
        <f>IFERROR(INDEX('Enter Draw'!$A$3:$I$252,MATCH(SMALL('Enter Draw'!$O$3:$O$252,V184),'Enter Draw'!$O$3:$O$252,0),7),"")</f>
        <v/>
      </c>
      <c r="V183">
        <v>152</v>
      </c>
      <c r="X183" s="1" t="str">
        <f t="shared" si="11"/>
        <v/>
      </c>
      <c r="Y183" t="str">
        <f>IFERROR(INDEX('Enter Draw'!$A$3:$K$252,MATCH(SMALL('Enter Draw'!$P$3:$P$252,Q183),'Enter Draw'!$P$3:$P$252,0),7),"")</f>
        <v/>
      </c>
      <c r="Z183" t="str">
        <f>IFERROR(INDEX('Enter Draw'!$A$3:$I$252,MATCH(SMALL('Enter Draw'!$P$3:$P$252,Q183),'Enter Draw'!$P$3:$P$252,0),8),"")</f>
        <v/>
      </c>
      <c r="AC183" s="1" t="str">
        <f t="shared" si="9"/>
        <v/>
      </c>
      <c r="AD183" t="str">
        <f>IFERROR(INDEX('Enter Draw'!$A$3:$K$252,MATCH(SMALL('Enter Draw'!$Q$3:$Q$252,V183),'Enter Draw'!$Q$3:$Q$252,0),8),"")</f>
        <v/>
      </c>
      <c r="AE183" t="str">
        <f>IFERROR(INDEX('Enter Draw'!$A$3:$I$252,MATCH(SMALL('Enter Draw'!$Q$3:$Q$252,V183),'Enter Draw'!$Q$3:$Q$252,0),9),"")</f>
        <v/>
      </c>
    </row>
    <row r="184" spans="1:31">
      <c r="A184" s="1" t="str">
        <f>IF(B184="","",IF(INDEX('Enter Draw'!$C$3:$I$252,MATCH(SMALL('Enter Draw'!$K$3:$K$252,D184),'Enter Draw'!$K$3:$K$252,0),1)="yco","yco",D184))</f>
        <v/>
      </c>
      <c r="B184" t="str">
        <f>IFERROR(INDEX('Enter Draw'!$C$3:$K$252,MATCH(SMALL('Enter Draw'!$K$3:$K$252,D184),'Enter Draw'!$K$3:$K$252,0),6),"")</f>
        <v/>
      </c>
      <c r="C184" t="str">
        <f>IFERROR(INDEX('Enter Draw'!$C$3:$I$252,MATCH(SMALL('Enter Draw'!$K$3:$K$252,D184),'Enter Draw'!$K$3:$K$252,0),7),"")</f>
        <v/>
      </c>
      <c r="D184">
        <v>153</v>
      </c>
      <c r="F184" s="1" t="str">
        <f>IF(G184="","",IF(INDEX('Enter Draw'!$E$3:$I$252,MATCH(SMALL('Enter Draw'!$L$3:$L$252,D184),'Enter Draw'!$L$3:$L$252,0),1)="co","co",IF(INDEX('Enter Draw'!$E$3:$I$252,MATCH(SMALL('Enter Draw'!$L$3:$L$252,D184),'Enter Draw'!$L$3:$L$252,0),1)="yco","yco",D184)))</f>
        <v/>
      </c>
      <c r="G184" t="str">
        <f>IFERROR(INDEX('Enter Draw'!$E$3:$I$252,MATCH(SMALL('Enter Draw'!$L$3:$L$252,D184),'Enter Draw'!$L$3:$L$252,0),4),"")</f>
        <v/>
      </c>
      <c r="H184" t="str">
        <f>IFERROR(INDEX('Enter Draw'!$E$3:$I$252,MATCH(SMALL('Enter Draw'!$L$3:$L$252,D184),'Enter Draw'!$L$3:$L$252,0),5),"")</f>
        <v/>
      </c>
      <c r="I184">
        <v>167</v>
      </c>
      <c r="J184" s="1" t="str">
        <f t="shared" si="8"/>
        <v/>
      </c>
      <c r="K184" t="str">
        <f>IFERROR(INDEX('Enter Draw'!$G$3:$I$252,MATCH(SMALL('Enter Draw'!$M$3:$M$252,I184),'Enter Draw'!$M$3:$M$252,0),2),"")</f>
        <v/>
      </c>
      <c r="L184" t="str">
        <f>IFERROR(INDEX('Enter Draw'!$G$3:$I$252,MATCH(SMALL('Enter Draw'!$M$3:$M$252,I184),'Enter Draw'!$M$3:$M$252,0),3),"")</f>
        <v/>
      </c>
      <c r="N184" s="1" t="str">
        <f>IF(O184="","",IF(INDEX('Enter Draw'!$B$3:$I$252,MATCH(SMALL('Enter Draw'!$N$3:$N$252,D184),'Enter Draw'!$N$3:$N$252,0),1)="oco","oco",D184))</f>
        <v/>
      </c>
      <c r="O184" t="str">
        <f>IFERROR(INDEX('Enter Draw'!$A$3:$K$252,MATCH(SMALL('Enter Draw'!$N$3:$N$252,Q184),'Enter Draw'!$N$3:$N$252,0),7),"")</f>
        <v/>
      </c>
      <c r="P184" t="str">
        <f>IFERROR(INDEX('Enter Draw'!$A$3:$I$252,MATCH(SMALL('Enter Draw'!$N$3:$N$252,Q184),'Enter Draw'!$N$3:$N$252,0),8),"")</f>
        <v/>
      </c>
      <c r="Q184">
        <v>153</v>
      </c>
      <c r="S184" s="1" t="str">
        <f t="shared" si="10"/>
        <v/>
      </c>
      <c r="T184" t="str">
        <f>IFERROR(INDEX('Enter Draw'!$A$3:$K$252,MATCH(SMALL('Enter Draw'!$O$3:$O$252,V185),'Enter Draw'!$O$3:$O$252,0),6),"")</f>
        <v/>
      </c>
      <c r="U184" t="str">
        <f>IFERROR(INDEX('Enter Draw'!$A$3:$I$252,MATCH(SMALL('Enter Draw'!$O$3:$O$252,V185),'Enter Draw'!$O$3:$O$252,0),7),"")</f>
        <v/>
      </c>
      <c r="V184">
        <v>153</v>
      </c>
      <c r="X184" s="1" t="str">
        <f t="shared" si="11"/>
        <v/>
      </c>
      <c r="Y184" t="str">
        <f>IFERROR(INDEX('Enter Draw'!$A$3:$K$252,MATCH(SMALL('Enter Draw'!$P$3:$P$252,Q184),'Enter Draw'!$P$3:$P$252,0),7),"")</f>
        <v/>
      </c>
      <c r="Z184" t="str">
        <f>IFERROR(INDEX('Enter Draw'!$A$3:$I$252,MATCH(SMALL('Enter Draw'!$P$3:$P$252,Q184),'Enter Draw'!$P$3:$P$252,0),8),"")</f>
        <v/>
      </c>
      <c r="AC184" s="1" t="str">
        <f t="shared" si="9"/>
        <v/>
      </c>
      <c r="AD184" t="str">
        <f>IFERROR(INDEX('Enter Draw'!$A$3:$K$252,MATCH(SMALL('Enter Draw'!$Q$3:$Q$252,V184),'Enter Draw'!$Q$3:$Q$252,0),8),"")</f>
        <v/>
      </c>
      <c r="AE184" t="str">
        <f>IFERROR(INDEX('Enter Draw'!$A$3:$I$252,MATCH(SMALL('Enter Draw'!$Q$3:$Q$252,V184),'Enter Draw'!$Q$3:$Q$252,0),9),"")</f>
        <v/>
      </c>
    </row>
    <row r="185" spans="1:31">
      <c r="A185" s="1" t="str">
        <f>IF(B185="","",IF(INDEX('Enter Draw'!$C$3:$I$252,MATCH(SMALL('Enter Draw'!$K$3:$K$252,D185),'Enter Draw'!$K$3:$K$252,0),1)="yco","yco",D185))</f>
        <v/>
      </c>
      <c r="B185" t="str">
        <f>IFERROR(INDEX('Enter Draw'!$C$3:$K$252,MATCH(SMALL('Enter Draw'!$K$3:$K$252,D185),'Enter Draw'!$K$3:$K$252,0),6),"")</f>
        <v/>
      </c>
      <c r="C185" t="str">
        <f>IFERROR(INDEX('Enter Draw'!$C$3:$I$252,MATCH(SMALL('Enter Draw'!$K$3:$K$252,D185),'Enter Draw'!$K$3:$K$252,0),7),"")</f>
        <v/>
      </c>
      <c r="D185">
        <v>154</v>
      </c>
      <c r="F185" s="1" t="str">
        <f>IF(G185="","",IF(INDEX('Enter Draw'!$E$3:$I$252,MATCH(SMALL('Enter Draw'!$L$3:$L$252,D185),'Enter Draw'!$L$3:$L$252,0),1)="co","co",IF(INDEX('Enter Draw'!$E$3:$I$252,MATCH(SMALL('Enter Draw'!$L$3:$L$252,D185),'Enter Draw'!$L$3:$L$252,0),1)="yco","yco",D185)))</f>
        <v/>
      </c>
      <c r="G185" t="str">
        <f>IFERROR(INDEX('Enter Draw'!$E$3:$I$252,MATCH(SMALL('Enter Draw'!$L$3:$L$252,D185),'Enter Draw'!$L$3:$L$252,0),4),"")</f>
        <v/>
      </c>
      <c r="H185" t="str">
        <f>IFERROR(INDEX('Enter Draw'!$E$3:$I$252,MATCH(SMALL('Enter Draw'!$L$3:$L$252,D185),'Enter Draw'!$L$3:$L$252,0),5),"")</f>
        <v/>
      </c>
      <c r="I185">
        <v>168</v>
      </c>
      <c r="J185" s="1" t="str">
        <f t="shared" si="8"/>
        <v/>
      </c>
      <c r="K185" t="str">
        <f>IFERROR(INDEX('Enter Draw'!$G$3:$I$252,MATCH(SMALL('Enter Draw'!$M$3:$M$252,I185),'Enter Draw'!$M$3:$M$252,0),2),"")</f>
        <v/>
      </c>
      <c r="L185" t="str">
        <f>IFERROR(INDEX('Enter Draw'!$G$3:$I$252,MATCH(SMALL('Enter Draw'!$M$3:$M$252,I185),'Enter Draw'!$M$3:$M$252,0),3),"")</f>
        <v/>
      </c>
      <c r="N185" s="1" t="str">
        <f>IF(O185="","",IF(INDEX('Enter Draw'!$B$3:$I$252,MATCH(SMALL('Enter Draw'!$N$3:$N$252,D185),'Enter Draw'!$N$3:$N$252,0),1)="oco","oco",D185))</f>
        <v/>
      </c>
      <c r="O185" t="str">
        <f>IFERROR(INDEX('Enter Draw'!$A$3:$K$252,MATCH(SMALL('Enter Draw'!$N$3:$N$252,Q185),'Enter Draw'!$N$3:$N$252,0),7),"")</f>
        <v/>
      </c>
      <c r="P185" t="str">
        <f>IFERROR(INDEX('Enter Draw'!$A$3:$I$252,MATCH(SMALL('Enter Draw'!$N$3:$N$252,Q185),'Enter Draw'!$N$3:$N$252,0),8),"")</f>
        <v/>
      </c>
      <c r="Q185">
        <v>154</v>
      </c>
      <c r="S185" s="1" t="str">
        <f t="shared" si="10"/>
        <v/>
      </c>
      <c r="T185" t="str">
        <f>IFERROR(INDEX('Enter Draw'!$A$3:$K$252,MATCH(SMALL('Enter Draw'!$O$3:$O$252,V186),'Enter Draw'!$O$3:$O$252,0),6),"")</f>
        <v/>
      </c>
      <c r="U185" t="str">
        <f>IFERROR(INDEX('Enter Draw'!$A$3:$I$252,MATCH(SMALL('Enter Draw'!$O$3:$O$252,V186),'Enter Draw'!$O$3:$O$252,0),7),"")</f>
        <v/>
      </c>
      <c r="V185">
        <v>154</v>
      </c>
      <c r="X185" s="1" t="str">
        <f t="shared" si="11"/>
        <v/>
      </c>
      <c r="Y185" t="str">
        <f>IFERROR(INDEX('Enter Draw'!$A$3:$K$252,MATCH(SMALL('Enter Draw'!$P$3:$P$252,Q185),'Enter Draw'!$P$3:$P$252,0),7),"")</f>
        <v/>
      </c>
      <c r="Z185" t="str">
        <f>IFERROR(INDEX('Enter Draw'!$A$3:$I$252,MATCH(SMALL('Enter Draw'!$P$3:$P$252,Q185),'Enter Draw'!$P$3:$P$252,0),8),"")</f>
        <v/>
      </c>
      <c r="AC185" s="1" t="str">
        <f t="shared" si="9"/>
        <v/>
      </c>
      <c r="AD185" t="str">
        <f>IFERROR(INDEX('Enter Draw'!$A$3:$K$252,MATCH(SMALL('Enter Draw'!$Q$3:$Q$252,V185),'Enter Draw'!$Q$3:$Q$252,0),8),"")</f>
        <v/>
      </c>
      <c r="AE185" t="str">
        <f>IFERROR(INDEX('Enter Draw'!$A$3:$I$252,MATCH(SMALL('Enter Draw'!$Q$3:$Q$252,V185),'Enter Draw'!$Q$3:$Q$252,0),9),"")</f>
        <v/>
      </c>
    </row>
    <row r="186" spans="1:31">
      <c r="A186" s="1" t="str">
        <f>IF(B186="","",IF(INDEX('Enter Draw'!$C$3:$I$252,MATCH(SMALL('Enter Draw'!$K$3:$K$252,D186),'Enter Draw'!$K$3:$K$252,0),1)="yco","yco",D186))</f>
        <v/>
      </c>
      <c r="B186" t="str">
        <f>IFERROR(INDEX('Enter Draw'!$C$3:$K$252,MATCH(SMALL('Enter Draw'!$K$3:$K$252,D186),'Enter Draw'!$K$3:$K$252,0),6),"")</f>
        <v/>
      </c>
      <c r="C186" t="str">
        <f>IFERROR(INDEX('Enter Draw'!$C$3:$I$252,MATCH(SMALL('Enter Draw'!$K$3:$K$252,D186),'Enter Draw'!$K$3:$K$252,0),7),"")</f>
        <v/>
      </c>
      <c r="D186">
        <v>155</v>
      </c>
      <c r="F186" s="1" t="str">
        <f>IF(G186="","",IF(INDEX('Enter Draw'!$E$3:$I$252,MATCH(SMALL('Enter Draw'!$L$3:$L$252,D186),'Enter Draw'!$L$3:$L$252,0),1)="co","co",IF(INDEX('Enter Draw'!$E$3:$I$252,MATCH(SMALL('Enter Draw'!$L$3:$L$252,D186),'Enter Draw'!$L$3:$L$252,0),1)="yco","yco",D186)))</f>
        <v/>
      </c>
      <c r="G186" t="str">
        <f>IFERROR(INDEX('Enter Draw'!$E$3:$I$252,MATCH(SMALL('Enter Draw'!$L$3:$L$252,D186),'Enter Draw'!$L$3:$L$252,0),4),"")</f>
        <v/>
      </c>
      <c r="H186" t="str">
        <f>IFERROR(INDEX('Enter Draw'!$E$3:$I$252,MATCH(SMALL('Enter Draw'!$L$3:$L$252,D186),'Enter Draw'!$L$3:$L$252,0),5),"")</f>
        <v/>
      </c>
      <c r="I186">
        <v>169</v>
      </c>
      <c r="J186" s="1" t="str">
        <f t="shared" si="8"/>
        <v/>
      </c>
      <c r="K186" t="str">
        <f>IFERROR(INDEX('Enter Draw'!$G$3:$I$252,MATCH(SMALL('Enter Draw'!$M$3:$M$252,I186),'Enter Draw'!$M$3:$M$252,0),2),"")</f>
        <v/>
      </c>
      <c r="L186" t="str">
        <f>IFERROR(INDEX('Enter Draw'!$G$3:$I$252,MATCH(SMALL('Enter Draw'!$M$3:$M$252,I186),'Enter Draw'!$M$3:$M$252,0),3),"")</f>
        <v/>
      </c>
      <c r="N186" s="1" t="str">
        <f>IF(O186="","",IF(INDEX('Enter Draw'!$B$3:$I$252,MATCH(SMALL('Enter Draw'!$N$3:$N$252,D186),'Enter Draw'!$N$3:$N$252,0),1)="oco","oco",D186))</f>
        <v/>
      </c>
      <c r="O186" t="str">
        <f>IFERROR(INDEX('Enter Draw'!$A$3:$K$252,MATCH(SMALL('Enter Draw'!$N$3:$N$252,Q186),'Enter Draw'!$N$3:$N$252,0),7),"")</f>
        <v/>
      </c>
      <c r="P186" t="str">
        <f>IFERROR(INDEX('Enter Draw'!$A$3:$I$252,MATCH(SMALL('Enter Draw'!$N$3:$N$252,Q186),'Enter Draw'!$N$3:$N$252,0),8),"")</f>
        <v/>
      </c>
      <c r="Q186">
        <v>155</v>
      </c>
      <c r="S186" s="1" t="str">
        <f t="shared" si="10"/>
        <v/>
      </c>
      <c r="T186" t="str">
        <f>IFERROR(INDEX('Enter Draw'!$A$3:$K$252,MATCH(SMALL('Enter Draw'!$O$3:$O$252,V187),'Enter Draw'!$O$3:$O$252,0),6),"")</f>
        <v/>
      </c>
      <c r="U186" t="str">
        <f>IFERROR(INDEX('Enter Draw'!$A$3:$I$252,MATCH(SMALL('Enter Draw'!$O$3:$O$252,V187),'Enter Draw'!$O$3:$O$252,0),7),"")</f>
        <v/>
      </c>
      <c r="V186">
        <v>155</v>
      </c>
      <c r="X186" s="1" t="str">
        <f t="shared" si="11"/>
        <v/>
      </c>
      <c r="Y186" t="str">
        <f>IFERROR(INDEX('Enter Draw'!$A$3:$K$252,MATCH(SMALL('Enter Draw'!$P$3:$P$252,Q186),'Enter Draw'!$P$3:$P$252,0),7),"")</f>
        <v/>
      </c>
      <c r="Z186" t="str">
        <f>IFERROR(INDEX('Enter Draw'!$A$3:$I$252,MATCH(SMALL('Enter Draw'!$P$3:$P$252,Q186),'Enter Draw'!$P$3:$P$252,0),8),"")</f>
        <v/>
      </c>
      <c r="AC186" s="1" t="str">
        <f t="shared" si="9"/>
        <v/>
      </c>
      <c r="AD186" t="str">
        <f>IFERROR(INDEX('Enter Draw'!$A$3:$K$252,MATCH(SMALL('Enter Draw'!$Q$3:$Q$252,V186),'Enter Draw'!$Q$3:$Q$252,0),8),"")</f>
        <v/>
      </c>
      <c r="AE186" t="str">
        <f>IFERROR(INDEX('Enter Draw'!$A$3:$I$252,MATCH(SMALL('Enter Draw'!$Q$3:$Q$252,V186),'Enter Draw'!$Q$3:$Q$252,0),9),"")</f>
        <v/>
      </c>
    </row>
    <row r="187" spans="1:31">
      <c r="A187" s="1" t="str">
        <f>IF(B187="","",IF(INDEX('Enter Draw'!$C$3:$I$252,MATCH(SMALL('Enter Draw'!$K$3:$K$252,D187),'Enter Draw'!$K$3:$K$252,0),1)="yco","yco",D187))</f>
        <v/>
      </c>
      <c r="B187" t="str">
        <f>IFERROR(INDEX('Enter Draw'!$C$3:$K$252,MATCH(SMALL('Enter Draw'!$K$3:$K$252,D187),'Enter Draw'!$K$3:$K$252,0),6),"")</f>
        <v/>
      </c>
      <c r="C187" t="str">
        <f>IFERROR(INDEX('Enter Draw'!$C$3:$I$252,MATCH(SMALL('Enter Draw'!$K$3:$K$252,D187),'Enter Draw'!$K$3:$K$252,0),7),"")</f>
        <v/>
      </c>
      <c r="F187" s="1" t="str">
        <f>IF(G187="","",IF(INDEX('Enter Draw'!$E$3:$I$252,MATCH(SMALL('Enter Draw'!$L$3:$L$252,D187),'Enter Draw'!$L$3:$L$252,0),1)="co","co",IF(INDEX('Enter Draw'!$E$3:$I$252,MATCH(SMALL('Enter Draw'!$L$3:$L$252,D187),'Enter Draw'!$L$3:$L$252,0),1)="yco","yco",D187)))</f>
        <v/>
      </c>
      <c r="G187" t="str">
        <f>IFERROR(INDEX('Enter Draw'!$E$3:$I$252,MATCH(SMALL('Enter Draw'!$L$3:$L$252,D187),'Enter Draw'!$L$3:$L$252,0),4),"")</f>
        <v/>
      </c>
      <c r="H187" t="str">
        <f>IFERROR(INDEX('Enter Draw'!$E$3:$I$252,MATCH(SMALL('Enter Draw'!$L$3:$L$252,D187),'Enter Draw'!$L$3:$L$252,0),5),"")</f>
        <v/>
      </c>
      <c r="I187">
        <v>170</v>
      </c>
      <c r="J187" s="1" t="str">
        <f t="shared" si="8"/>
        <v/>
      </c>
      <c r="K187" t="str">
        <f>IFERROR(INDEX('Enter Draw'!$G$3:$I$252,MATCH(SMALL('Enter Draw'!$M$3:$M$252,I187),'Enter Draw'!$M$3:$M$252,0),2),"")</f>
        <v/>
      </c>
      <c r="L187" t="str">
        <f>IFERROR(INDEX('Enter Draw'!$G$3:$I$252,MATCH(SMALL('Enter Draw'!$M$3:$M$252,I187),'Enter Draw'!$M$3:$M$252,0),3),"")</f>
        <v/>
      </c>
      <c r="N187" s="1" t="str">
        <f>IF(O187="","",IF(INDEX('Enter Draw'!$B$3:$I$252,MATCH(SMALL('Enter Draw'!$N$3:$N$252,D187),'Enter Draw'!$N$3:$N$252,0),1)="oco","oco",D187))</f>
        <v/>
      </c>
      <c r="O187" t="str">
        <f>IFERROR(INDEX('Enter Draw'!$A$3:$K$252,MATCH(SMALL('Enter Draw'!$N$3:$N$252,Q187),'Enter Draw'!$N$3:$N$252,0),7),"")</f>
        <v/>
      </c>
      <c r="P187" t="str">
        <f>IFERROR(INDEX('Enter Draw'!$A$3:$I$252,MATCH(SMALL('Enter Draw'!$N$3:$N$252,Q187),'Enter Draw'!$N$3:$N$252,0),8),"")</f>
        <v/>
      </c>
      <c r="S187" s="1" t="str">
        <f t="shared" si="10"/>
        <v/>
      </c>
      <c r="T187" t="str">
        <f>IFERROR(INDEX('Enter Draw'!$A$3:$K$252,MATCH(SMALL('Enter Draw'!$O$3:$O$252,V188),'Enter Draw'!$O$3:$O$252,0),6),"")</f>
        <v/>
      </c>
      <c r="U187" t="str">
        <f>IFERROR(INDEX('Enter Draw'!$A$3:$I$252,MATCH(SMALL('Enter Draw'!$O$3:$O$252,V188),'Enter Draw'!$O$3:$O$252,0),7),"")</f>
        <v/>
      </c>
      <c r="X187" s="1" t="str">
        <f t="shared" si="11"/>
        <v/>
      </c>
      <c r="Y187" t="str">
        <f>IFERROR(INDEX('Enter Draw'!$A$3:$K$252,MATCH(SMALL('Enter Draw'!$P$3:$P$252,Q187),'Enter Draw'!$P$3:$P$252,0),7),"")</f>
        <v/>
      </c>
      <c r="Z187" t="str">
        <f>IFERROR(INDEX('Enter Draw'!$A$3:$I$252,MATCH(SMALL('Enter Draw'!$P$3:$P$252,Q187),'Enter Draw'!$P$3:$P$252,0),8),"")</f>
        <v/>
      </c>
      <c r="AC187" s="1" t="str">
        <f t="shared" si="9"/>
        <v/>
      </c>
      <c r="AD187" t="str">
        <f>IFERROR(INDEX('Enter Draw'!$A$3:$K$252,MATCH(SMALL('Enter Draw'!$Q$3:$Q$252,V187),'Enter Draw'!$Q$3:$Q$252,0),8),"")</f>
        <v/>
      </c>
      <c r="AE187" t="str">
        <f>IFERROR(INDEX('Enter Draw'!$A$3:$I$252,MATCH(SMALL('Enter Draw'!$Q$3:$Q$252,V187),'Enter Draw'!$Q$3:$Q$252,0),9),"")</f>
        <v/>
      </c>
    </row>
    <row r="188" spans="1:31">
      <c r="A188" s="1" t="str">
        <f>IF(B188="","",IF(INDEX('Enter Draw'!$C$3:$I$252,MATCH(SMALL('Enter Draw'!$K$3:$K$252,D188),'Enter Draw'!$K$3:$K$252,0),1)="yco","yco",D188))</f>
        <v/>
      </c>
      <c r="B188" t="str">
        <f>IFERROR(INDEX('Enter Draw'!$C$3:$K$252,MATCH(SMALL('Enter Draw'!$K$3:$K$252,D188),'Enter Draw'!$K$3:$K$252,0),6),"")</f>
        <v/>
      </c>
      <c r="C188" t="str">
        <f>IFERROR(INDEX('Enter Draw'!$C$3:$I$252,MATCH(SMALL('Enter Draw'!$K$3:$K$252,D188),'Enter Draw'!$K$3:$K$252,0),7),"")</f>
        <v/>
      </c>
      <c r="D188">
        <v>156</v>
      </c>
      <c r="F188" s="1" t="str">
        <f>IF(G188="","",IF(INDEX('Enter Draw'!$E$3:$I$252,MATCH(SMALL('Enter Draw'!$L$3:$L$252,D188),'Enter Draw'!$L$3:$L$252,0),1)="co","co",IF(INDEX('Enter Draw'!$E$3:$I$252,MATCH(SMALL('Enter Draw'!$L$3:$L$252,D188),'Enter Draw'!$L$3:$L$252,0),1)="yco","yco",D188)))</f>
        <v/>
      </c>
      <c r="G188" t="str">
        <f>IFERROR(INDEX('Enter Draw'!$E$3:$I$252,MATCH(SMALL('Enter Draw'!$L$3:$L$252,D188),'Enter Draw'!$L$3:$L$252,0),4),"")</f>
        <v/>
      </c>
      <c r="H188" t="str">
        <f>IFERROR(INDEX('Enter Draw'!$E$3:$I$252,MATCH(SMALL('Enter Draw'!$L$3:$L$252,D188),'Enter Draw'!$L$3:$L$252,0),5),"")</f>
        <v/>
      </c>
      <c r="J188" s="1" t="str">
        <f t="shared" si="8"/>
        <v/>
      </c>
      <c r="K188" t="str">
        <f>IFERROR(INDEX('Enter Draw'!$G$3:$I$252,MATCH(SMALL('Enter Draw'!$M$3:$M$252,I188),'Enter Draw'!$M$3:$M$252,0),2),"")</f>
        <v/>
      </c>
      <c r="L188" t="str">
        <f>IFERROR(INDEX('Enter Draw'!$G$3:$I$252,MATCH(SMALL('Enter Draw'!$M$3:$M$252,I188),'Enter Draw'!$M$3:$M$252,0),3),"")</f>
        <v/>
      </c>
      <c r="N188" s="1" t="str">
        <f>IF(O188="","",IF(INDEX('Enter Draw'!$B$3:$I$252,MATCH(SMALL('Enter Draw'!$N$3:$N$252,D188),'Enter Draw'!$N$3:$N$252,0),1)="oco","oco",D188))</f>
        <v/>
      </c>
      <c r="O188" t="str">
        <f>IFERROR(INDEX('Enter Draw'!$A$3:$K$252,MATCH(SMALL('Enter Draw'!$N$3:$N$252,Q188),'Enter Draw'!$N$3:$N$252,0),7),"")</f>
        <v/>
      </c>
      <c r="P188" t="str">
        <f>IFERROR(INDEX('Enter Draw'!$A$3:$I$252,MATCH(SMALL('Enter Draw'!$N$3:$N$252,Q188),'Enter Draw'!$N$3:$N$252,0),8),"")</f>
        <v/>
      </c>
      <c r="Q188">
        <v>156</v>
      </c>
      <c r="S188" s="1" t="str">
        <f t="shared" si="10"/>
        <v/>
      </c>
      <c r="T188" t="str">
        <f>IFERROR(INDEX('Enter Draw'!$A$3:$K$252,MATCH(SMALL('Enter Draw'!$O$3:$O$252,V189),'Enter Draw'!$O$3:$O$252,0),6),"")</f>
        <v/>
      </c>
      <c r="U188" t="str">
        <f>IFERROR(INDEX('Enter Draw'!$A$3:$I$252,MATCH(SMALL('Enter Draw'!$O$3:$O$252,V189),'Enter Draw'!$O$3:$O$252,0),7),"")</f>
        <v/>
      </c>
      <c r="V188">
        <v>156</v>
      </c>
      <c r="X188" s="1" t="str">
        <f t="shared" si="11"/>
        <v/>
      </c>
      <c r="Y188" t="str">
        <f>IFERROR(INDEX('Enter Draw'!$A$3:$K$252,MATCH(SMALL('Enter Draw'!$P$3:$P$252,Q188),'Enter Draw'!$P$3:$P$252,0),7),"")</f>
        <v/>
      </c>
      <c r="Z188" t="str">
        <f>IFERROR(INDEX('Enter Draw'!$A$3:$I$252,MATCH(SMALL('Enter Draw'!$P$3:$P$252,Q188),'Enter Draw'!$P$3:$P$252,0),8),"")</f>
        <v/>
      </c>
      <c r="AC188" s="1" t="str">
        <f t="shared" si="9"/>
        <v/>
      </c>
      <c r="AD188" t="str">
        <f>IFERROR(INDEX('Enter Draw'!$A$3:$K$252,MATCH(SMALL('Enter Draw'!$Q$3:$Q$252,V188),'Enter Draw'!$Q$3:$Q$252,0),8),"")</f>
        <v/>
      </c>
      <c r="AE188" t="str">
        <f>IFERROR(INDEX('Enter Draw'!$A$3:$I$252,MATCH(SMALL('Enter Draw'!$Q$3:$Q$252,V188),'Enter Draw'!$Q$3:$Q$252,0),9),"")</f>
        <v/>
      </c>
    </row>
    <row r="189" spans="1:31">
      <c r="A189" s="1" t="str">
        <f>IF(B189="","",IF(INDEX('Enter Draw'!$C$3:$I$252,MATCH(SMALL('Enter Draw'!$K$3:$K$252,D189),'Enter Draw'!$K$3:$K$252,0),1)="yco","yco",D189))</f>
        <v/>
      </c>
      <c r="B189" t="str">
        <f>IFERROR(INDEX('Enter Draw'!$C$3:$K$252,MATCH(SMALL('Enter Draw'!$K$3:$K$252,D189),'Enter Draw'!$K$3:$K$252,0),6),"")</f>
        <v/>
      </c>
      <c r="C189" t="str">
        <f>IFERROR(INDEX('Enter Draw'!$C$3:$I$252,MATCH(SMALL('Enter Draw'!$K$3:$K$252,D189),'Enter Draw'!$K$3:$K$252,0),7),"")</f>
        <v/>
      </c>
      <c r="D189">
        <v>157</v>
      </c>
      <c r="F189" s="1" t="str">
        <f>IF(G189="","",IF(INDEX('Enter Draw'!$E$3:$I$252,MATCH(SMALL('Enter Draw'!$L$3:$L$252,D189),'Enter Draw'!$L$3:$L$252,0),1)="co","co",IF(INDEX('Enter Draw'!$E$3:$I$252,MATCH(SMALL('Enter Draw'!$L$3:$L$252,D189),'Enter Draw'!$L$3:$L$252,0),1)="yco","yco",D189)))</f>
        <v/>
      </c>
      <c r="G189" t="str">
        <f>IFERROR(INDEX('Enter Draw'!$E$3:$I$252,MATCH(SMALL('Enter Draw'!$L$3:$L$252,D189),'Enter Draw'!$L$3:$L$252,0),4),"")</f>
        <v/>
      </c>
      <c r="H189" t="str">
        <f>IFERROR(INDEX('Enter Draw'!$E$3:$I$252,MATCH(SMALL('Enter Draw'!$L$3:$L$252,D189),'Enter Draw'!$L$3:$L$252,0),5),"")</f>
        <v/>
      </c>
      <c r="I189">
        <v>171</v>
      </c>
      <c r="J189" s="1" t="str">
        <f t="shared" si="8"/>
        <v/>
      </c>
      <c r="K189" t="str">
        <f>IFERROR(INDEX('Enter Draw'!$G$3:$I$252,MATCH(SMALL('Enter Draw'!$M$3:$M$252,I189),'Enter Draw'!$M$3:$M$252,0),2),"")</f>
        <v/>
      </c>
      <c r="L189" t="str">
        <f>IFERROR(INDEX('Enter Draw'!$G$3:$I$252,MATCH(SMALL('Enter Draw'!$M$3:$M$252,I189),'Enter Draw'!$M$3:$M$252,0),3),"")</f>
        <v/>
      </c>
      <c r="N189" s="1" t="str">
        <f>IF(O189="","",IF(INDEX('Enter Draw'!$B$3:$I$252,MATCH(SMALL('Enter Draw'!$N$3:$N$252,D189),'Enter Draw'!$N$3:$N$252,0),1)="oco","oco",D189))</f>
        <v/>
      </c>
      <c r="O189" t="str">
        <f>IFERROR(INDEX('Enter Draw'!$A$3:$K$252,MATCH(SMALL('Enter Draw'!$N$3:$N$252,Q189),'Enter Draw'!$N$3:$N$252,0),7),"")</f>
        <v/>
      </c>
      <c r="P189" t="str">
        <f>IFERROR(INDEX('Enter Draw'!$A$3:$I$252,MATCH(SMALL('Enter Draw'!$N$3:$N$252,Q189),'Enter Draw'!$N$3:$N$252,0),8),"")</f>
        <v/>
      </c>
      <c r="Q189">
        <v>157</v>
      </c>
      <c r="S189" s="1" t="str">
        <f t="shared" si="10"/>
        <v/>
      </c>
      <c r="T189" t="str">
        <f>IFERROR(INDEX('Enter Draw'!$A$3:$K$252,MATCH(SMALL('Enter Draw'!$O$3:$O$252,V190),'Enter Draw'!$O$3:$O$252,0),6),"")</f>
        <v/>
      </c>
      <c r="U189" t="str">
        <f>IFERROR(INDEX('Enter Draw'!$A$3:$I$252,MATCH(SMALL('Enter Draw'!$O$3:$O$252,V190),'Enter Draw'!$O$3:$O$252,0),7),"")</f>
        <v/>
      </c>
      <c r="V189">
        <v>157</v>
      </c>
      <c r="X189" s="1" t="str">
        <f t="shared" si="11"/>
        <v/>
      </c>
      <c r="Y189" t="str">
        <f>IFERROR(INDEX('Enter Draw'!$A$3:$K$252,MATCH(SMALL('Enter Draw'!$P$3:$P$252,Q189),'Enter Draw'!$P$3:$P$252,0),7),"")</f>
        <v/>
      </c>
      <c r="Z189" t="str">
        <f>IFERROR(INDEX('Enter Draw'!$A$3:$I$252,MATCH(SMALL('Enter Draw'!$P$3:$P$252,Q189),'Enter Draw'!$P$3:$P$252,0),8),"")</f>
        <v/>
      </c>
      <c r="AC189" s="1" t="str">
        <f t="shared" si="9"/>
        <v/>
      </c>
      <c r="AD189" t="str">
        <f>IFERROR(INDEX('Enter Draw'!$A$3:$K$252,MATCH(SMALL('Enter Draw'!$Q$3:$Q$252,V189),'Enter Draw'!$Q$3:$Q$252,0),8),"")</f>
        <v/>
      </c>
      <c r="AE189" t="str">
        <f>IFERROR(INDEX('Enter Draw'!$A$3:$I$252,MATCH(SMALL('Enter Draw'!$Q$3:$Q$252,V189),'Enter Draw'!$Q$3:$Q$252,0),9),"")</f>
        <v/>
      </c>
    </row>
    <row r="190" spans="1:31">
      <c r="A190" s="1" t="str">
        <f>IF(B190="","",IF(INDEX('Enter Draw'!$C$3:$I$252,MATCH(SMALL('Enter Draw'!$K$3:$K$252,D190),'Enter Draw'!$K$3:$K$252,0),1)="yco","yco",D190))</f>
        <v/>
      </c>
      <c r="B190" t="str">
        <f>IFERROR(INDEX('Enter Draw'!$C$3:$K$252,MATCH(SMALL('Enter Draw'!$K$3:$K$252,D190),'Enter Draw'!$K$3:$K$252,0),6),"")</f>
        <v/>
      </c>
      <c r="C190" t="str">
        <f>IFERROR(INDEX('Enter Draw'!$C$3:$I$252,MATCH(SMALL('Enter Draw'!$K$3:$K$252,D190),'Enter Draw'!$K$3:$K$252,0),7),"")</f>
        <v/>
      </c>
      <c r="D190">
        <v>158</v>
      </c>
      <c r="F190" s="1" t="str">
        <f>IF(G190="","",IF(INDEX('Enter Draw'!$E$3:$I$252,MATCH(SMALL('Enter Draw'!$L$3:$L$252,D190),'Enter Draw'!$L$3:$L$252,0),1)="co","co",IF(INDEX('Enter Draw'!$E$3:$I$252,MATCH(SMALL('Enter Draw'!$L$3:$L$252,D190),'Enter Draw'!$L$3:$L$252,0),1)="yco","yco",D190)))</f>
        <v/>
      </c>
      <c r="G190" t="str">
        <f>IFERROR(INDEX('Enter Draw'!$E$3:$I$252,MATCH(SMALL('Enter Draw'!$L$3:$L$252,D190),'Enter Draw'!$L$3:$L$252,0),4),"")</f>
        <v/>
      </c>
      <c r="H190" t="str">
        <f>IFERROR(INDEX('Enter Draw'!$E$3:$I$252,MATCH(SMALL('Enter Draw'!$L$3:$L$252,D190),'Enter Draw'!$L$3:$L$252,0),5),"")</f>
        <v/>
      </c>
      <c r="I190">
        <v>172</v>
      </c>
      <c r="J190" s="1" t="str">
        <f t="shared" si="8"/>
        <v/>
      </c>
      <c r="K190" t="str">
        <f>IFERROR(INDEX('Enter Draw'!$G$3:$I$252,MATCH(SMALL('Enter Draw'!$M$3:$M$252,I190),'Enter Draw'!$M$3:$M$252,0),2),"")</f>
        <v/>
      </c>
      <c r="L190" t="str">
        <f>IFERROR(INDEX('Enter Draw'!$G$3:$I$252,MATCH(SMALL('Enter Draw'!$M$3:$M$252,I190),'Enter Draw'!$M$3:$M$252,0),3),"")</f>
        <v/>
      </c>
      <c r="N190" s="1" t="str">
        <f>IF(O190="","",IF(INDEX('Enter Draw'!$B$3:$I$252,MATCH(SMALL('Enter Draw'!$N$3:$N$252,D190),'Enter Draw'!$N$3:$N$252,0),1)="oco","oco",D190))</f>
        <v/>
      </c>
      <c r="O190" t="str">
        <f>IFERROR(INDEX('Enter Draw'!$A$3:$K$252,MATCH(SMALL('Enter Draw'!$N$3:$N$252,Q190),'Enter Draw'!$N$3:$N$252,0),7),"")</f>
        <v/>
      </c>
      <c r="P190" t="str">
        <f>IFERROR(INDEX('Enter Draw'!$A$3:$I$252,MATCH(SMALL('Enter Draw'!$N$3:$N$252,Q190),'Enter Draw'!$N$3:$N$252,0),8),"")</f>
        <v/>
      </c>
      <c r="Q190">
        <v>158</v>
      </c>
      <c r="S190" s="1" t="str">
        <f t="shared" si="10"/>
        <v/>
      </c>
      <c r="T190" t="str">
        <f>IFERROR(INDEX('Enter Draw'!$A$3:$K$252,MATCH(SMALL('Enter Draw'!$O$3:$O$252,V191),'Enter Draw'!$O$3:$O$252,0),6),"")</f>
        <v/>
      </c>
      <c r="U190" t="str">
        <f>IFERROR(INDEX('Enter Draw'!$A$3:$I$252,MATCH(SMALL('Enter Draw'!$O$3:$O$252,V191),'Enter Draw'!$O$3:$O$252,0),7),"")</f>
        <v/>
      </c>
      <c r="V190">
        <v>158</v>
      </c>
      <c r="X190" s="1" t="str">
        <f t="shared" si="11"/>
        <v/>
      </c>
      <c r="Y190" t="str">
        <f>IFERROR(INDEX('Enter Draw'!$A$3:$K$252,MATCH(SMALL('Enter Draw'!$P$3:$P$252,Q190),'Enter Draw'!$P$3:$P$252,0),7),"")</f>
        <v/>
      </c>
      <c r="Z190" t="str">
        <f>IFERROR(INDEX('Enter Draw'!$A$3:$I$252,MATCH(SMALL('Enter Draw'!$P$3:$P$252,Q190),'Enter Draw'!$P$3:$P$252,0),8),"")</f>
        <v/>
      </c>
      <c r="AC190" s="1" t="str">
        <f t="shared" si="9"/>
        <v/>
      </c>
      <c r="AD190" t="str">
        <f>IFERROR(INDEX('Enter Draw'!$A$3:$K$252,MATCH(SMALL('Enter Draw'!$Q$3:$Q$252,V190),'Enter Draw'!$Q$3:$Q$252,0),8),"")</f>
        <v/>
      </c>
      <c r="AE190" t="str">
        <f>IFERROR(INDEX('Enter Draw'!$A$3:$I$252,MATCH(SMALL('Enter Draw'!$Q$3:$Q$252,V190),'Enter Draw'!$Q$3:$Q$252,0),9),"")</f>
        <v/>
      </c>
    </row>
    <row r="191" spans="1:31">
      <c r="A191" s="1" t="str">
        <f>IF(B191="","",IF(INDEX('Enter Draw'!$C$3:$I$252,MATCH(SMALL('Enter Draw'!$K$3:$K$252,D191),'Enter Draw'!$K$3:$K$252,0),1)="yco","yco",D191))</f>
        <v/>
      </c>
      <c r="B191" t="str">
        <f>IFERROR(INDEX('Enter Draw'!$C$3:$K$252,MATCH(SMALL('Enter Draw'!$K$3:$K$252,D191),'Enter Draw'!$K$3:$K$252,0),6),"")</f>
        <v/>
      </c>
      <c r="C191" t="str">
        <f>IFERROR(INDEX('Enter Draw'!$C$3:$I$252,MATCH(SMALL('Enter Draw'!$K$3:$K$252,D191),'Enter Draw'!$K$3:$K$252,0),7),"")</f>
        <v/>
      </c>
      <c r="D191">
        <v>159</v>
      </c>
      <c r="F191" s="1" t="str">
        <f>IF(G191="","",IF(INDEX('Enter Draw'!$E$3:$I$252,MATCH(SMALL('Enter Draw'!$L$3:$L$252,D191),'Enter Draw'!$L$3:$L$252,0),1)="co","co",IF(INDEX('Enter Draw'!$E$3:$I$252,MATCH(SMALL('Enter Draw'!$L$3:$L$252,D191),'Enter Draw'!$L$3:$L$252,0),1)="yco","yco",D191)))</f>
        <v/>
      </c>
      <c r="G191" t="str">
        <f>IFERROR(INDEX('Enter Draw'!$E$3:$I$252,MATCH(SMALL('Enter Draw'!$L$3:$L$252,D191),'Enter Draw'!$L$3:$L$252,0),4),"")</f>
        <v/>
      </c>
      <c r="H191" t="str">
        <f>IFERROR(INDEX('Enter Draw'!$E$3:$I$252,MATCH(SMALL('Enter Draw'!$L$3:$L$252,D191),'Enter Draw'!$L$3:$L$252,0),5),"")</f>
        <v/>
      </c>
      <c r="I191">
        <v>173</v>
      </c>
      <c r="J191" s="1" t="str">
        <f t="shared" si="8"/>
        <v/>
      </c>
      <c r="K191" t="str">
        <f>IFERROR(INDEX('Enter Draw'!$G$3:$I$252,MATCH(SMALL('Enter Draw'!$M$3:$M$252,I191),'Enter Draw'!$M$3:$M$252,0),2),"")</f>
        <v/>
      </c>
      <c r="L191" t="str">
        <f>IFERROR(INDEX('Enter Draw'!$G$3:$I$252,MATCH(SMALL('Enter Draw'!$M$3:$M$252,I191),'Enter Draw'!$M$3:$M$252,0),3),"")</f>
        <v/>
      </c>
      <c r="N191" s="1" t="str">
        <f>IF(O191="","",IF(INDEX('Enter Draw'!$B$3:$I$252,MATCH(SMALL('Enter Draw'!$N$3:$N$252,D191),'Enter Draw'!$N$3:$N$252,0),1)="oco","oco",D191))</f>
        <v/>
      </c>
      <c r="O191" t="str">
        <f>IFERROR(INDEX('Enter Draw'!$A$3:$K$252,MATCH(SMALL('Enter Draw'!$N$3:$N$252,Q191),'Enter Draw'!$N$3:$N$252,0),7),"")</f>
        <v/>
      </c>
      <c r="P191" t="str">
        <f>IFERROR(INDEX('Enter Draw'!$A$3:$I$252,MATCH(SMALL('Enter Draw'!$N$3:$N$252,Q191),'Enter Draw'!$N$3:$N$252,0),8),"")</f>
        <v/>
      </c>
      <c r="Q191">
        <v>159</v>
      </c>
      <c r="S191" s="1" t="str">
        <f t="shared" si="10"/>
        <v/>
      </c>
      <c r="T191" t="str">
        <f>IFERROR(INDEX('Enter Draw'!$A$3:$K$252,MATCH(SMALL('Enter Draw'!$O$3:$O$252,V192),'Enter Draw'!$O$3:$O$252,0),6),"")</f>
        <v/>
      </c>
      <c r="U191" t="str">
        <f>IFERROR(INDEX('Enter Draw'!$A$3:$I$252,MATCH(SMALL('Enter Draw'!$O$3:$O$252,V192),'Enter Draw'!$O$3:$O$252,0),7),"")</f>
        <v/>
      </c>
      <c r="V191">
        <v>159</v>
      </c>
      <c r="X191" s="1" t="str">
        <f t="shared" si="11"/>
        <v/>
      </c>
      <c r="Y191" t="str">
        <f>IFERROR(INDEX('Enter Draw'!$A$3:$K$252,MATCH(SMALL('Enter Draw'!$P$3:$P$252,Q191),'Enter Draw'!$P$3:$P$252,0),7),"")</f>
        <v/>
      </c>
      <c r="Z191" t="str">
        <f>IFERROR(INDEX('Enter Draw'!$A$3:$I$252,MATCH(SMALL('Enter Draw'!$P$3:$P$252,Q191),'Enter Draw'!$P$3:$P$252,0),8),"")</f>
        <v/>
      </c>
      <c r="AC191" s="1" t="str">
        <f t="shared" si="9"/>
        <v/>
      </c>
      <c r="AD191" t="str">
        <f>IFERROR(INDEX('Enter Draw'!$A$3:$K$252,MATCH(SMALL('Enter Draw'!$Q$3:$Q$252,V191),'Enter Draw'!$Q$3:$Q$252,0),8),"")</f>
        <v/>
      </c>
      <c r="AE191" t="str">
        <f>IFERROR(INDEX('Enter Draw'!$A$3:$I$252,MATCH(SMALL('Enter Draw'!$Q$3:$Q$252,V191),'Enter Draw'!$Q$3:$Q$252,0),9),"")</f>
        <v/>
      </c>
    </row>
    <row r="192" spans="1:31">
      <c r="A192" s="1" t="str">
        <f>IF(B192="","",IF(INDEX('Enter Draw'!$C$3:$I$252,MATCH(SMALL('Enter Draw'!$K$3:$K$252,D192),'Enter Draw'!$K$3:$K$252,0),1)="yco","yco",D192))</f>
        <v/>
      </c>
      <c r="B192" t="str">
        <f>IFERROR(INDEX('Enter Draw'!$C$3:$K$252,MATCH(SMALL('Enter Draw'!$K$3:$K$252,D192),'Enter Draw'!$K$3:$K$252,0),6),"")</f>
        <v/>
      </c>
      <c r="C192" t="str">
        <f>IFERROR(INDEX('Enter Draw'!$C$3:$I$252,MATCH(SMALL('Enter Draw'!$K$3:$K$252,D192),'Enter Draw'!$K$3:$K$252,0),7),"")</f>
        <v/>
      </c>
      <c r="D192">
        <v>160</v>
      </c>
      <c r="F192" s="1" t="str">
        <f>IF(G192="","",IF(INDEX('Enter Draw'!$E$3:$I$252,MATCH(SMALL('Enter Draw'!$L$3:$L$252,D192),'Enter Draw'!$L$3:$L$252,0),1)="co","co",IF(INDEX('Enter Draw'!$E$3:$I$252,MATCH(SMALL('Enter Draw'!$L$3:$L$252,D192),'Enter Draw'!$L$3:$L$252,0),1)="yco","yco",D192)))</f>
        <v/>
      </c>
      <c r="G192" t="str">
        <f>IFERROR(INDEX('Enter Draw'!$E$3:$I$252,MATCH(SMALL('Enter Draw'!$L$3:$L$252,D192),'Enter Draw'!$L$3:$L$252,0),4),"")</f>
        <v/>
      </c>
      <c r="H192" t="str">
        <f>IFERROR(INDEX('Enter Draw'!$E$3:$I$252,MATCH(SMALL('Enter Draw'!$L$3:$L$252,D192),'Enter Draw'!$L$3:$L$252,0),5),"")</f>
        <v/>
      </c>
      <c r="I192">
        <v>174</v>
      </c>
      <c r="J192" s="1" t="str">
        <f t="shared" si="8"/>
        <v/>
      </c>
      <c r="K192" t="str">
        <f>IFERROR(INDEX('Enter Draw'!$G$3:$I$252,MATCH(SMALL('Enter Draw'!$M$3:$M$252,I192),'Enter Draw'!$M$3:$M$252,0),2),"")</f>
        <v/>
      </c>
      <c r="L192" t="str">
        <f>IFERROR(INDEX('Enter Draw'!$G$3:$I$252,MATCH(SMALL('Enter Draw'!$M$3:$M$252,I192),'Enter Draw'!$M$3:$M$252,0),3),"")</f>
        <v/>
      </c>
      <c r="N192" s="1" t="str">
        <f>IF(O192="","",IF(INDEX('Enter Draw'!$B$3:$I$252,MATCH(SMALL('Enter Draw'!$N$3:$N$252,D192),'Enter Draw'!$N$3:$N$252,0),1)="oco","oco",D192))</f>
        <v/>
      </c>
      <c r="O192" t="str">
        <f>IFERROR(INDEX('Enter Draw'!$A$3:$K$252,MATCH(SMALL('Enter Draw'!$N$3:$N$252,Q192),'Enter Draw'!$N$3:$N$252,0),7),"")</f>
        <v/>
      </c>
      <c r="P192" t="str">
        <f>IFERROR(INDEX('Enter Draw'!$A$3:$I$252,MATCH(SMALL('Enter Draw'!$N$3:$N$252,Q192),'Enter Draw'!$N$3:$N$252,0),8),"")</f>
        <v/>
      </c>
      <c r="Q192">
        <v>160</v>
      </c>
      <c r="S192" s="1" t="str">
        <f t="shared" si="10"/>
        <v/>
      </c>
      <c r="T192" t="str">
        <f>IFERROR(INDEX('Enter Draw'!$A$3:$K$252,MATCH(SMALL('Enter Draw'!$O$3:$O$252,V193),'Enter Draw'!$O$3:$O$252,0),6),"")</f>
        <v/>
      </c>
      <c r="U192" t="str">
        <f>IFERROR(INDEX('Enter Draw'!$A$3:$I$252,MATCH(SMALL('Enter Draw'!$O$3:$O$252,V193),'Enter Draw'!$O$3:$O$252,0),7),"")</f>
        <v/>
      </c>
      <c r="V192">
        <v>160</v>
      </c>
      <c r="X192" s="1" t="str">
        <f t="shared" si="11"/>
        <v/>
      </c>
      <c r="Y192" t="str">
        <f>IFERROR(INDEX('Enter Draw'!$A$3:$K$252,MATCH(SMALL('Enter Draw'!$P$3:$P$252,Q192),'Enter Draw'!$P$3:$P$252,0),7),"")</f>
        <v/>
      </c>
      <c r="Z192" t="str">
        <f>IFERROR(INDEX('Enter Draw'!$A$3:$I$252,MATCH(SMALL('Enter Draw'!$P$3:$P$252,Q192),'Enter Draw'!$P$3:$P$252,0),8),"")</f>
        <v/>
      </c>
      <c r="AC192" s="1" t="str">
        <f t="shared" si="9"/>
        <v/>
      </c>
      <c r="AD192" t="str">
        <f>IFERROR(INDEX('Enter Draw'!$A$3:$K$252,MATCH(SMALL('Enter Draw'!$Q$3:$Q$252,V192),'Enter Draw'!$Q$3:$Q$252,0),8),"")</f>
        <v/>
      </c>
      <c r="AE192" t="str">
        <f>IFERROR(INDEX('Enter Draw'!$A$3:$I$252,MATCH(SMALL('Enter Draw'!$Q$3:$Q$252,V192),'Enter Draw'!$Q$3:$Q$252,0),9),"")</f>
        <v/>
      </c>
    </row>
    <row r="193" spans="1:31">
      <c r="A193" s="1" t="str">
        <f>IF(B193="","",IF(INDEX('Enter Draw'!$C$3:$I$252,MATCH(SMALL('Enter Draw'!$K$3:$K$252,D193),'Enter Draw'!$K$3:$K$252,0),1)="yco","yco",D193))</f>
        <v/>
      </c>
      <c r="B193" t="str">
        <f>IFERROR(INDEX('Enter Draw'!$C$3:$K$252,MATCH(SMALL('Enter Draw'!$K$3:$K$252,D193),'Enter Draw'!$K$3:$K$252,0),6),"")</f>
        <v/>
      </c>
      <c r="C193" t="str">
        <f>IFERROR(INDEX('Enter Draw'!$C$3:$I$252,MATCH(SMALL('Enter Draw'!$K$3:$K$252,D193),'Enter Draw'!$K$3:$K$252,0),7),"")</f>
        <v/>
      </c>
      <c r="F193" s="1" t="str">
        <f>IF(G193="","",IF(INDEX('Enter Draw'!$E$3:$I$252,MATCH(SMALL('Enter Draw'!$L$3:$L$252,D193),'Enter Draw'!$L$3:$L$252,0),1)="co","co",IF(INDEX('Enter Draw'!$E$3:$I$252,MATCH(SMALL('Enter Draw'!$L$3:$L$252,D193),'Enter Draw'!$L$3:$L$252,0),1)="yco","yco",D193)))</f>
        <v/>
      </c>
      <c r="G193" t="str">
        <f>IFERROR(INDEX('Enter Draw'!$E$3:$I$252,MATCH(SMALL('Enter Draw'!$L$3:$L$252,D193),'Enter Draw'!$L$3:$L$252,0),4),"")</f>
        <v/>
      </c>
      <c r="H193" t="str">
        <f>IFERROR(INDEX('Enter Draw'!$E$3:$I$252,MATCH(SMALL('Enter Draw'!$L$3:$L$252,D193),'Enter Draw'!$L$3:$L$252,0),5),"")</f>
        <v/>
      </c>
      <c r="I193">
        <v>175</v>
      </c>
      <c r="J193" s="1" t="str">
        <f t="shared" si="8"/>
        <v/>
      </c>
      <c r="K193" t="str">
        <f>IFERROR(INDEX('Enter Draw'!$G$3:$I$252,MATCH(SMALL('Enter Draw'!$M$3:$M$252,I193),'Enter Draw'!$M$3:$M$252,0),2),"")</f>
        <v/>
      </c>
      <c r="L193" t="str">
        <f>IFERROR(INDEX('Enter Draw'!$G$3:$I$252,MATCH(SMALL('Enter Draw'!$M$3:$M$252,I193),'Enter Draw'!$M$3:$M$252,0),3),"")</f>
        <v/>
      </c>
      <c r="N193" s="1" t="str">
        <f>IF(O193="","",IF(INDEX('Enter Draw'!$B$3:$I$252,MATCH(SMALL('Enter Draw'!$N$3:$N$252,D193),'Enter Draw'!$N$3:$N$252,0),1)="oco","oco",D193))</f>
        <v/>
      </c>
      <c r="O193" t="str">
        <f>IFERROR(INDEX('Enter Draw'!$A$3:$K$252,MATCH(SMALL('Enter Draw'!$N$3:$N$252,Q193),'Enter Draw'!$N$3:$N$252,0),7),"")</f>
        <v/>
      </c>
      <c r="P193" t="str">
        <f>IFERROR(INDEX('Enter Draw'!$A$3:$I$252,MATCH(SMALL('Enter Draw'!$N$3:$N$252,Q193),'Enter Draw'!$N$3:$N$252,0),8),"")</f>
        <v/>
      </c>
      <c r="S193" s="1" t="str">
        <f t="shared" si="10"/>
        <v/>
      </c>
      <c r="T193" t="str">
        <f>IFERROR(INDEX('Enter Draw'!$A$3:$K$252,MATCH(SMALL('Enter Draw'!$O$3:$O$252,V194),'Enter Draw'!$O$3:$O$252,0),6),"")</f>
        <v/>
      </c>
      <c r="U193" t="str">
        <f>IFERROR(INDEX('Enter Draw'!$A$3:$I$252,MATCH(SMALL('Enter Draw'!$O$3:$O$252,V194),'Enter Draw'!$O$3:$O$252,0),7),"")</f>
        <v/>
      </c>
      <c r="X193" s="1" t="str">
        <f t="shared" si="11"/>
        <v/>
      </c>
      <c r="Y193" t="str">
        <f>IFERROR(INDEX('Enter Draw'!$A$3:$K$252,MATCH(SMALL('Enter Draw'!$P$3:$P$252,Q193),'Enter Draw'!$P$3:$P$252,0),7),"")</f>
        <v/>
      </c>
      <c r="Z193" t="str">
        <f>IFERROR(INDEX('Enter Draw'!$A$3:$I$252,MATCH(SMALL('Enter Draw'!$P$3:$P$252,Q193),'Enter Draw'!$P$3:$P$252,0),8),"")</f>
        <v/>
      </c>
      <c r="AC193" s="1" t="str">
        <f t="shared" si="9"/>
        <v/>
      </c>
      <c r="AD193" t="str">
        <f>IFERROR(INDEX('Enter Draw'!$A$3:$K$252,MATCH(SMALL('Enter Draw'!$Q$3:$Q$252,V193),'Enter Draw'!$Q$3:$Q$252,0),8),"")</f>
        <v/>
      </c>
      <c r="AE193" t="str">
        <f>IFERROR(INDEX('Enter Draw'!$A$3:$I$252,MATCH(SMALL('Enter Draw'!$Q$3:$Q$252,V193),'Enter Draw'!$Q$3:$Q$252,0),9),"")</f>
        <v/>
      </c>
    </row>
    <row r="194" spans="1:31">
      <c r="A194" s="1" t="str">
        <f>IF(B194="","",IF(INDEX('Enter Draw'!$C$3:$I$252,MATCH(SMALL('Enter Draw'!$K$3:$K$252,D194),'Enter Draw'!$K$3:$K$252,0),1)="yco","yco",D194))</f>
        <v/>
      </c>
      <c r="B194" t="str">
        <f>IFERROR(INDEX('Enter Draw'!$C$3:$K$252,MATCH(SMALL('Enter Draw'!$K$3:$K$252,D194),'Enter Draw'!$K$3:$K$252,0),6),"")</f>
        <v/>
      </c>
      <c r="C194" t="str">
        <f>IFERROR(INDEX('Enter Draw'!$C$3:$I$252,MATCH(SMALL('Enter Draw'!$K$3:$K$252,D194),'Enter Draw'!$K$3:$K$252,0),7),"")</f>
        <v/>
      </c>
      <c r="D194">
        <v>161</v>
      </c>
      <c r="F194" s="1" t="str">
        <f>IF(G194="","",IF(INDEX('Enter Draw'!$E$3:$I$252,MATCH(SMALL('Enter Draw'!$L$3:$L$252,D194),'Enter Draw'!$L$3:$L$252,0),1)="co","co",IF(INDEX('Enter Draw'!$E$3:$I$252,MATCH(SMALL('Enter Draw'!$L$3:$L$252,D194),'Enter Draw'!$L$3:$L$252,0),1)="yco","yco",D194)))</f>
        <v/>
      </c>
      <c r="G194" t="str">
        <f>IFERROR(INDEX('Enter Draw'!$E$3:$I$252,MATCH(SMALL('Enter Draw'!$L$3:$L$252,D194),'Enter Draw'!$L$3:$L$252,0),4),"")</f>
        <v/>
      </c>
      <c r="H194" t="str">
        <f>IFERROR(INDEX('Enter Draw'!$E$3:$I$252,MATCH(SMALL('Enter Draw'!$L$3:$L$252,D194),'Enter Draw'!$L$3:$L$252,0),5),"")</f>
        <v/>
      </c>
      <c r="I194">
        <v>176</v>
      </c>
      <c r="J194" s="1" t="str">
        <f t="shared" si="8"/>
        <v/>
      </c>
      <c r="K194" t="str">
        <f>IFERROR(INDEX('Enter Draw'!$G$3:$I$252,MATCH(SMALL('Enter Draw'!$M$3:$M$252,I194),'Enter Draw'!$M$3:$M$252,0),2),"")</f>
        <v/>
      </c>
      <c r="L194" t="str">
        <f>IFERROR(INDEX('Enter Draw'!$G$3:$I$252,MATCH(SMALL('Enter Draw'!$M$3:$M$252,I194),'Enter Draw'!$M$3:$M$252,0),3),"")</f>
        <v/>
      </c>
      <c r="N194" s="1" t="str">
        <f>IF(O194="","",IF(INDEX('Enter Draw'!$B$3:$I$252,MATCH(SMALL('Enter Draw'!$N$3:$N$252,D194),'Enter Draw'!$N$3:$N$252,0),1)="oco","oco",D194))</f>
        <v/>
      </c>
      <c r="O194" t="str">
        <f>IFERROR(INDEX('Enter Draw'!$A$3:$K$252,MATCH(SMALL('Enter Draw'!$N$3:$N$252,Q194),'Enter Draw'!$N$3:$N$252,0),7),"")</f>
        <v/>
      </c>
      <c r="P194" t="str">
        <f>IFERROR(INDEX('Enter Draw'!$A$3:$I$252,MATCH(SMALL('Enter Draw'!$N$3:$N$252,Q194),'Enter Draw'!$N$3:$N$252,0),8),"")</f>
        <v/>
      </c>
      <c r="Q194">
        <v>161</v>
      </c>
      <c r="S194" s="1" t="str">
        <f t="shared" si="10"/>
        <v/>
      </c>
      <c r="T194" t="str">
        <f>IFERROR(INDEX('Enter Draw'!$A$3:$K$252,MATCH(SMALL('Enter Draw'!$O$3:$O$252,V195),'Enter Draw'!$O$3:$O$252,0),6),"")</f>
        <v/>
      </c>
      <c r="U194" t="str">
        <f>IFERROR(INDEX('Enter Draw'!$A$3:$I$252,MATCH(SMALL('Enter Draw'!$O$3:$O$252,V195),'Enter Draw'!$O$3:$O$252,0),7),"")</f>
        <v/>
      </c>
      <c r="V194">
        <v>161</v>
      </c>
      <c r="X194" s="1" t="str">
        <f t="shared" si="11"/>
        <v/>
      </c>
      <c r="Y194" t="str">
        <f>IFERROR(INDEX('Enter Draw'!$A$3:$K$252,MATCH(SMALL('Enter Draw'!$P$3:$P$252,Q194),'Enter Draw'!$P$3:$P$252,0),7),"")</f>
        <v/>
      </c>
      <c r="Z194" t="str">
        <f>IFERROR(INDEX('Enter Draw'!$A$3:$I$252,MATCH(SMALL('Enter Draw'!$P$3:$P$252,Q194),'Enter Draw'!$P$3:$P$252,0),8),"")</f>
        <v/>
      </c>
      <c r="AC194" s="1" t="str">
        <f t="shared" si="9"/>
        <v/>
      </c>
      <c r="AD194" t="str">
        <f>IFERROR(INDEX('Enter Draw'!$A$3:$K$252,MATCH(SMALL('Enter Draw'!$Q$3:$Q$252,V194),'Enter Draw'!$Q$3:$Q$252,0),8),"")</f>
        <v/>
      </c>
      <c r="AE194" t="str">
        <f>IFERROR(INDEX('Enter Draw'!$A$3:$I$252,MATCH(SMALL('Enter Draw'!$Q$3:$Q$252,V194),'Enter Draw'!$Q$3:$Q$252,0),9),"")</f>
        <v/>
      </c>
    </row>
    <row r="195" spans="1:31">
      <c r="A195" s="1" t="str">
        <f>IF(B195="","",IF(INDEX('Enter Draw'!$C$3:$I$252,MATCH(SMALL('Enter Draw'!$K$3:$K$252,D195),'Enter Draw'!$K$3:$K$252,0),1)="yco","yco",D195))</f>
        <v/>
      </c>
      <c r="B195" t="str">
        <f>IFERROR(INDEX('Enter Draw'!$C$3:$K$252,MATCH(SMALL('Enter Draw'!$K$3:$K$252,D195),'Enter Draw'!$K$3:$K$252,0),6),"")</f>
        <v/>
      </c>
      <c r="C195" t="str">
        <f>IFERROR(INDEX('Enter Draw'!$C$3:$I$252,MATCH(SMALL('Enter Draw'!$K$3:$K$252,D195),'Enter Draw'!$K$3:$K$252,0),7),"")</f>
        <v/>
      </c>
      <c r="D195">
        <v>162</v>
      </c>
      <c r="F195" s="1" t="str">
        <f>IF(G195="","",IF(INDEX('Enter Draw'!$E$3:$I$252,MATCH(SMALL('Enter Draw'!$L$3:$L$252,D195),'Enter Draw'!$L$3:$L$252,0),1)="co","co",IF(INDEX('Enter Draw'!$E$3:$I$252,MATCH(SMALL('Enter Draw'!$L$3:$L$252,D195),'Enter Draw'!$L$3:$L$252,0),1)="yco","yco",D195)))</f>
        <v/>
      </c>
      <c r="G195" t="str">
        <f>IFERROR(INDEX('Enter Draw'!$E$3:$I$252,MATCH(SMALL('Enter Draw'!$L$3:$L$252,D195),'Enter Draw'!$L$3:$L$252,0),4),"")</f>
        <v/>
      </c>
      <c r="H195" t="str">
        <f>IFERROR(INDEX('Enter Draw'!$E$3:$I$252,MATCH(SMALL('Enter Draw'!$L$3:$L$252,D195),'Enter Draw'!$L$3:$L$252,0),5),"")</f>
        <v/>
      </c>
      <c r="I195">
        <v>177</v>
      </c>
      <c r="J195" s="1" t="str">
        <f t="shared" ref="J195:J258" si="12">IF(K195="","",I195)</f>
        <v/>
      </c>
      <c r="K195" t="str">
        <f>IFERROR(INDEX('Enter Draw'!$G$3:$I$252,MATCH(SMALL('Enter Draw'!$M$3:$M$252,I195),'Enter Draw'!$M$3:$M$252,0),2),"")</f>
        <v/>
      </c>
      <c r="L195" t="str">
        <f>IFERROR(INDEX('Enter Draw'!$G$3:$I$252,MATCH(SMALL('Enter Draw'!$M$3:$M$252,I195),'Enter Draw'!$M$3:$M$252,0),3),"")</f>
        <v/>
      </c>
      <c r="N195" s="1" t="str">
        <f>IF(O195="","",IF(INDEX('Enter Draw'!$B$3:$I$252,MATCH(SMALL('Enter Draw'!$N$3:$N$252,D195),'Enter Draw'!$N$3:$N$252,0),1)="oco","oco",D195))</f>
        <v/>
      </c>
      <c r="O195" t="str">
        <f>IFERROR(INDEX('Enter Draw'!$A$3:$K$252,MATCH(SMALL('Enter Draw'!$N$3:$N$252,Q195),'Enter Draw'!$N$3:$N$252,0),7),"")</f>
        <v/>
      </c>
      <c r="P195" t="str">
        <f>IFERROR(INDEX('Enter Draw'!$A$3:$I$252,MATCH(SMALL('Enter Draw'!$N$3:$N$252,Q195),'Enter Draw'!$N$3:$N$252,0),8),"")</f>
        <v/>
      </c>
      <c r="Q195">
        <v>162</v>
      </c>
      <c r="S195" s="1" t="str">
        <f t="shared" si="10"/>
        <v/>
      </c>
      <c r="T195" t="str">
        <f>IFERROR(INDEX('Enter Draw'!$A$3:$K$252,MATCH(SMALL('Enter Draw'!$O$3:$O$252,V196),'Enter Draw'!$O$3:$O$252,0),6),"")</f>
        <v/>
      </c>
      <c r="U195" t="str">
        <f>IFERROR(INDEX('Enter Draw'!$A$3:$I$252,MATCH(SMALL('Enter Draw'!$O$3:$O$252,V196),'Enter Draw'!$O$3:$O$252,0),7),"")</f>
        <v/>
      </c>
      <c r="V195">
        <v>162</v>
      </c>
      <c r="X195" s="1" t="str">
        <f t="shared" si="11"/>
        <v/>
      </c>
      <c r="Y195" t="str">
        <f>IFERROR(INDEX('Enter Draw'!$A$3:$K$252,MATCH(SMALL('Enter Draw'!$P$3:$P$252,Q195),'Enter Draw'!$P$3:$P$252,0),7),"")</f>
        <v/>
      </c>
      <c r="Z195" t="str">
        <f>IFERROR(INDEX('Enter Draw'!$A$3:$I$252,MATCH(SMALL('Enter Draw'!$P$3:$P$252,Q195),'Enter Draw'!$P$3:$P$252,0),8),"")</f>
        <v/>
      </c>
      <c r="AC195" s="1" t="str">
        <f t="shared" ref="AC195:AC258" si="13">IF(AD195="","",V195)</f>
        <v/>
      </c>
      <c r="AD195" t="str">
        <f>IFERROR(INDEX('Enter Draw'!$A$3:$K$252,MATCH(SMALL('Enter Draw'!$Q$3:$Q$252,V195),'Enter Draw'!$Q$3:$Q$252,0),8),"")</f>
        <v/>
      </c>
      <c r="AE195" t="str">
        <f>IFERROR(INDEX('Enter Draw'!$A$3:$I$252,MATCH(SMALL('Enter Draw'!$Q$3:$Q$252,V195),'Enter Draw'!$Q$3:$Q$252,0),9),"")</f>
        <v/>
      </c>
    </row>
    <row r="196" spans="1:31">
      <c r="A196" s="1" t="str">
        <f>IF(B196="","",IF(INDEX('Enter Draw'!$C$3:$I$252,MATCH(SMALL('Enter Draw'!$K$3:$K$252,D196),'Enter Draw'!$K$3:$K$252,0),1)="yco","yco",D196))</f>
        <v/>
      </c>
      <c r="B196" t="str">
        <f>IFERROR(INDEX('Enter Draw'!$C$3:$K$252,MATCH(SMALL('Enter Draw'!$K$3:$K$252,D196),'Enter Draw'!$K$3:$K$252,0),6),"")</f>
        <v/>
      </c>
      <c r="C196" t="str">
        <f>IFERROR(INDEX('Enter Draw'!$C$3:$I$252,MATCH(SMALL('Enter Draw'!$K$3:$K$252,D196),'Enter Draw'!$K$3:$K$252,0),7),"")</f>
        <v/>
      </c>
      <c r="D196">
        <v>163</v>
      </c>
      <c r="F196" s="1" t="str">
        <f>IF(G196="","",IF(INDEX('Enter Draw'!$E$3:$I$252,MATCH(SMALL('Enter Draw'!$L$3:$L$252,D196),'Enter Draw'!$L$3:$L$252,0),1)="co","co",IF(INDEX('Enter Draw'!$E$3:$I$252,MATCH(SMALL('Enter Draw'!$L$3:$L$252,D196),'Enter Draw'!$L$3:$L$252,0),1)="yco","yco",D196)))</f>
        <v/>
      </c>
      <c r="G196" t="str">
        <f>IFERROR(INDEX('Enter Draw'!$E$3:$I$252,MATCH(SMALL('Enter Draw'!$L$3:$L$252,D196),'Enter Draw'!$L$3:$L$252,0),4),"")</f>
        <v/>
      </c>
      <c r="H196" t="str">
        <f>IFERROR(INDEX('Enter Draw'!$E$3:$I$252,MATCH(SMALL('Enter Draw'!$L$3:$L$252,D196),'Enter Draw'!$L$3:$L$252,0),5),"")</f>
        <v/>
      </c>
      <c r="I196">
        <v>178</v>
      </c>
      <c r="J196" s="1" t="str">
        <f t="shared" si="12"/>
        <v/>
      </c>
      <c r="K196" t="str">
        <f>IFERROR(INDEX('Enter Draw'!$G$3:$I$252,MATCH(SMALL('Enter Draw'!$M$3:$M$252,I196),'Enter Draw'!$M$3:$M$252,0),2),"")</f>
        <v/>
      </c>
      <c r="L196" t="str">
        <f>IFERROR(INDEX('Enter Draw'!$G$3:$I$252,MATCH(SMALL('Enter Draw'!$M$3:$M$252,I196),'Enter Draw'!$M$3:$M$252,0),3),"")</f>
        <v/>
      </c>
      <c r="N196" s="1" t="str">
        <f>IF(O196="","",IF(INDEX('Enter Draw'!$B$3:$I$252,MATCH(SMALL('Enter Draw'!$N$3:$N$252,D196),'Enter Draw'!$N$3:$N$252,0),1)="oco","oco",D196))</f>
        <v/>
      </c>
      <c r="O196" t="str">
        <f>IFERROR(INDEX('Enter Draw'!$A$3:$K$252,MATCH(SMALL('Enter Draw'!$N$3:$N$252,Q196),'Enter Draw'!$N$3:$N$252,0),7),"")</f>
        <v/>
      </c>
      <c r="P196" t="str">
        <f>IFERROR(INDEX('Enter Draw'!$A$3:$I$252,MATCH(SMALL('Enter Draw'!$N$3:$N$252,Q196),'Enter Draw'!$N$3:$N$252,0),8),"")</f>
        <v/>
      </c>
      <c r="Q196">
        <v>163</v>
      </c>
      <c r="S196" s="1" t="str">
        <f t="shared" si="10"/>
        <v/>
      </c>
      <c r="T196" t="str">
        <f>IFERROR(INDEX('Enter Draw'!$A$3:$K$252,MATCH(SMALL('Enter Draw'!$O$3:$O$252,V197),'Enter Draw'!$O$3:$O$252,0),6),"")</f>
        <v/>
      </c>
      <c r="U196" t="str">
        <f>IFERROR(INDEX('Enter Draw'!$A$3:$I$252,MATCH(SMALL('Enter Draw'!$O$3:$O$252,V197),'Enter Draw'!$O$3:$O$252,0),7),"")</f>
        <v/>
      </c>
      <c r="V196">
        <v>163</v>
      </c>
      <c r="X196" s="1" t="str">
        <f t="shared" si="11"/>
        <v/>
      </c>
      <c r="Y196" t="str">
        <f>IFERROR(INDEX('Enter Draw'!$A$3:$K$252,MATCH(SMALL('Enter Draw'!$P$3:$P$252,Q196),'Enter Draw'!$P$3:$P$252,0),7),"")</f>
        <v/>
      </c>
      <c r="Z196" t="str">
        <f>IFERROR(INDEX('Enter Draw'!$A$3:$I$252,MATCH(SMALL('Enter Draw'!$P$3:$P$252,Q196),'Enter Draw'!$P$3:$P$252,0),8),"")</f>
        <v/>
      </c>
      <c r="AC196" s="1" t="str">
        <f t="shared" si="13"/>
        <v/>
      </c>
      <c r="AD196" t="str">
        <f>IFERROR(INDEX('Enter Draw'!$A$3:$K$252,MATCH(SMALL('Enter Draw'!$Q$3:$Q$252,V196),'Enter Draw'!$Q$3:$Q$252,0),8),"")</f>
        <v/>
      </c>
      <c r="AE196" t="str">
        <f>IFERROR(INDEX('Enter Draw'!$A$3:$I$252,MATCH(SMALL('Enter Draw'!$Q$3:$Q$252,V196),'Enter Draw'!$Q$3:$Q$252,0),9),"")</f>
        <v/>
      </c>
    </row>
    <row r="197" spans="1:31">
      <c r="A197" s="1" t="str">
        <f>IF(B197="","",IF(INDEX('Enter Draw'!$C$3:$I$252,MATCH(SMALL('Enter Draw'!$K$3:$K$252,D197),'Enter Draw'!$K$3:$K$252,0),1)="yco","yco",D197))</f>
        <v/>
      </c>
      <c r="B197" t="str">
        <f>IFERROR(INDEX('Enter Draw'!$C$3:$K$252,MATCH(SMALL('Enter Draw'!$K$3:$K$252,D197),'Enter Draw'!$K$3:$K$252,0),6),"")</f>
        <v/>
      </c>
      <c r="C197" t="str">
        <f>IFERROR(INDEX('Enter Draw'!$C$3:$I$252,MATCH(SMALL('Enter Draw'!$K$3:$K$252,D197),'Enter Draw'!$K$3:$K$252,0),7),"")</f>
        <v/>
      </c>
      <c r="D197">
        <v>164</v>
      </c>
      <c r="F197" s="1" t="str">
        <f>IF(G197="","",IF(INDEX('Enter Draw'!$E$3:$I$252,MATCH(SMALL('Enter Draw'!$L$3:$L$252,D197),'Enter Draw'!$L$3:$L$252,0),1)="co","co",IF(INDEX('Enter Draw'!$E$3:$I$252,MATCH(SMALL('Enter Draw'!$L$3:$L$252,D197),'Enter Draw'!$L$3:$L$252,0),1)="yco","yco",D197)))</f>
        <v/>
      </c>
      <c r="G197" t="str">
        <f>IFERROR(INDEX('Enter Draw'!$E$3:$I$252,MATCH(SMALL('Enter Draw'!$L$3:$L$252,D197),'Enter Draw'!$L$3:$L$252,0),4),"")</f>
        <v/>
      </c>
      <c r="H197" t="str">
        <f>IFERROR(INDEX('Enter Draw'!$E$3:$I$252,MATCH(SMALL('Enter Draw'!$L$3:$L$252,D197),'Enter Draw'!$L$3:$L$252,0),5),"")</f>
        <v/>
      </c>
      <c r="I197">
        <v>179</v>
      </c>
      <c r="J197" s="1" t="str">
        <f t="shared" si="12"/>
        <v/>
      </c>
      <c r="K197" t="str">
        <f>IFERROR(INDEX('Enter Draw'!$G$3:$I$252,MATCH(SMALL('Enter Draw'!$M$3:$M$252,I197),'Enter Draw'!$M$3:$M$252,0),2),"")</f>
        <v/>
      </c>
      <c r="L197" t="str">
        <f>IFERROR(INDEX('Enter Draw'!$G$3:$I$252,MATCH(SMALL('Enter Draw'!$M$3:$M$252,I197),'Enter Draw'!$M$3:$M$252,0),3),"")</f>
        <v/>
      </c>
      <c r="N197" s="1" t="str">
        <f>IF(O197="","",IF(INDEX('Enter Draw'!$B$3:$I$252,MATCH(SMALL('Enter Draw'!$N$3:$N$252,D197),'Enter Draw'!$N$3:$N$252,0),1)="oco","oco",D197))</f>
        <v/>
      </c>
      <c r="O197" t="str">
        <f>IFERROR(INDEX('Enter Draw'!$A$3:$K$252,MATCH(SMALL('Enter Draw'!$N$3:$N$252,Q197),'Enter Draw'!$N$3:$N$252,0),7),"")</f>
        <v/>
      </c>
      <c r="P197" t="str">
        <f>IFERROR(INDEX('Enter Draw'!$A$3:$I$252,MATCH(SMALL('Enter Draw'!$N$3:$N$252,Q197),'Enter Draw'!$N$3:$N$252,0),8),"")</f>
        <v/>
      </c>
      <c r="Q197">
        <v>164</v>
      </c>
      <c r="S197" s="1" t="str">
        <f t="shared" si="10"/>
        <v/>
      </c>
      <c r="T197" t="str">
        <f>IFERROR(INDEX('Enter Draw'!$A$3:$K$252,MATCH(SMALL('Enter Draw'!$O$3:$O$252,V198),'Enter Draw'!$O$3:$O$252,0),6),"")</f>
        <v/>
      </c>
      <c r="U197" t="str">
        <f>IFERROR(INDEX('Enter Draw'!$A$3:$I$252,MATCH(SMALL('Enter Draw'!$O$3:$O$252,V198),'Enter Draw'!$O$3:$O$252,0),7),"")</f>
        <v/>
      </c>
      <c r="V197">
        <v>164</v>
      </c>
      <c r="X197" s="1" t="str">
        <f t="shared" si="11"/>
        <v/>
      </c>
      <c r="Y197" t="str">
        <f>IFERROR(INDEX('Enter Draw'!$A$3:$K$252,MATCH(SMALL('Enter Draw'!$P$3:$P$252,Q197),'Enter Draw'!$P$3:$P$252,0),7),"")</f>
        <v/>
      </c>
      <c r="Z197" t="str">
        <f>IFERROR(INDEX('Enter Draw'!$A$3:$I$252,MATCH(SMALL('Enter Draw'!$P$3:$P$252,Q197),'Enter Draw'!$P$3:$P$252,0),8),"")</f>
        <v/>
      </c>
      <c r="AC197" s="1" t="str">
        <f t="shared" si="13"/>
        <v/>
      </c>
      <c r="AD197" t="str">
        <f>IFERROR(INDEX('Enter Draw'!$A$3:$K$252,MATCH(SMALL('Enter Draw'!$Q$3:$Q$252,V197),'Enter Draw'!$Q$3:$Q$252,0),8),"")</f>
        <v/>
      </c>
      <c r="AE197" t="str">
        <f>IFERROR(INDEX('Enter Draw'!$A$3:$I$252,MATCH(SMALL('Enter Draw'!$Q$3:$Q$252,V197),'Enter Draw'!$Q$3:$Q$252,0),9),"")</f>
        <v/>
      </c>
    </row>
    <row r="198" spans="1:31">
      <c r="A198" s="1" t="str">
        <f>IF(B198="","",IF(INDEX('Enter Draw'!$C$3:$I$252,MATCH(SMALL('Enter Draw'!$K$3:$K$252,D198),'Enter Draw'!$K$3:$K$252,0),1)="yco","yco",D198))</f>
        <v/>
      </c>
      <c r="B198" t="str">
        <f>IFERROR(INDEX('Enter Draw'!$C$3:$K$252,MATCH(SMALL('Enter Draw'!$K$3:$K$252,D198),'Enter Draw'!$K$3:$K$252,0),6),"")</f>
        <v/>
      </c>
      <c r="C198" t="str">
        <f>IFERROR(INDEX('Enter Draw'!$C$3:$I$252,MATCH(SMALL('Enter Draw'!$K$3:$K$252,D198),'Enter Draw'!$K$3:$K$252,0),7),"")</f>
        <v/>
      </c>
      <c r="D198">
        <v>165</v>
      </c>
      <c r="F198" s="1" t="str">
        <f>IF(G198="","",IF(INDEX('Enter Draw'!$E$3:$I$252,MATCH(SMALL('Enter Draw'!$L$3:$L$252,D198),'Enter Draw'!$L$3:$L$252,0),1)="co","co",IF(INDEX('Enter Draw'!$E$3:$I$252,MATCH(SMALL('Enter Draw'!$L$3:$L$252,D198),'Enter Draw'!$L$3:$L$252,0),1)="yco","yco",D198)))</f>
        <v/>
      </c>
      <c r="G198" t="str">
        <f>IFERROR(INDEX('Enter Draw'!$E$3:$I$252,MATCH(SMALL('Enter Draw'!$L$3:$L$252,D198),'Enter Draw'!$L$3:$L$252,0),4),"")</f>
        <v/>
      </c>
      <c r="H198" t="str">
        <f>IFERROR(INDEX('Enter Draw'!$E$3:$I$252,MATCH(SMALL('Enter Draw'!$L$3:$L$252,D198),'Enter Draw'!$L$3:$L$252,0),5),"")</f>
        <v/>
      </c>
      <c r="I198">
        <v>180</v>
      </c>
      <c r="J198" s="1" t="str">
        <f t="shared" si="12"/>
        <v/>
      </c>
      <c r="K198" t="str">
        <f>IFERROR(INDEX('Enter Draw'!$G$3:$I$252,MATCH(SMALL('Enter Draw'!$M$3:$M$252,I198),'Enter Draw'!$M$3:$M$252,0),2),"")</f>
        <v/>
      </c>
      <c r="L198" t="str">
        <f>IFERROR(INDEX('Enter Draw'!$G$3:$I$252,MATCH(SMALL('Enter Draw'!$M$3:$M$252,I198),'Enter Draw'!$M$3:$M$252,0),3),"")</f>
        <v/>
      </c>
      <c r="N198" s="1" t="str">
        <f>IF(O198="","",IF(INDEX('Enter Draw'!$B$3:$I$252,MATCH(SMALL('Enter Draw'!$N$3:$N$252,D198),'Enter Draw'!$N$3:$N$252,0),1)="oco","oco",D198))</f>
        <v/>
      </c>
      <c r="O198" t="str">
        <f>IFERROR(INDEX('Enter Draw'!$A$3:$K$252,MATCH(SMALL('Enter Draw'!$N$3:$N$252,Q198),'Enter Draw'!$N$3:$N$252,0),7),"")</f>
        <v/>
      </c>
      <c r="P198" t="str">
        <f>IFERROR(INDEX('Enter Draw'!$A$3:$I$252,MATCH(SMALL('Enter Draw'!$N$3:$N$252,Q198),'Enter Draw'!$N$3:$N$252,0),8),"")</f>
        <v/>
      </c>
      <c r="Q198">
        <v>165</v>
      </c>
      <c r="S198" s="1" t="str">
        <f t="shared" si="10"/>
        <v/>
      </c>
      <c r="T198" t="str">
        <f>IFERROR(INDEX('Enter Draw'!$A$3:$K$252,MATCH(SMALL('Enter Draw'!$O$3:$O$252,V199),'Enter Draw'!$O$3:$O$252,0),6),"")</f>
        <v/>
      </c>
      <c r="U198" t="str">
        <f>IFERROR(INDEX('Enter Draw'!$A$3:$I$252,MATCH(SMALL('Enter Draw'!$O$3:$O$252,V199),'Enter Draw'!$O$3:$O$252,0),7),"")</f>
        <v/>
      </c>
      <c r="V198">
        <v>165</v>
      </c>
      <c r="X198" s="1" t="str">
        <f t="shared" si="11"/>
        <v/>
      </c>
      <c r="Y198" t="str">
        <f>IFERROR(INDEX('Enter Draw'!$A$3:$K$252,MATCH(SMALL('Enter Draw'!$P$3:$P$252,Q198),'Enter Draw'!$P$3:$P$252,0),7),"")</f>
        <v/>
      </c>
      <c r="Z198" t="str">
        <f>IFERROR(INDEX('Enter Draw'!$A$3:$I$252,MATCH(SMALL('Enter Draw'!$P$3:$P$252,Q198),'Enter Draw'!$P$3:$P$252,0),8),"")</f>
        <v/>
      </c>
      <c r="AC198" s="1" t="str">
        <f t="shared" si="13"/>
        <v/>
      </c>
      <c r="AD198" t="str">
        <f>IFERROR(INDEX('Enter Draw'!$A$3:$K$252,MATCH(SMALL('Enter Draw'!$Q$3:$Q$252,V198),'Enter Draw'!$Q$3:$Q$252,0),8),"")</f>
        <v/>
      </c>
      <c r="AE198" t="str">
        <f>IFERROR(INDEX('Enter Draw'!$A$3:$I$252,MATCH(SMALL('Enter Draw'!$Q$3:$Q$252,V198),'Enter Draw'!$Q$3:$Q$252,0),9),"")</f>
        <v/>
      </c>
    </row>
    <row r="199" spans="1:31">
      <c r="A199" s="1" t="str">
        <f>IF(B199="","",IF(INDEX('Enter Draw'!$C$3:$I$252,MATCH(SMALL('Enter Draw'!$K$3:$K$252,D199),'Enter Draw'!$K$3:$K$252,0),1)="yco","yco",D199))</f>
        <v/>
      </c>
      <c r="B199" t="str">
        <f>IFERROR(INDEX('Enter Draw'!$C$3:$K$252,MATCH(SMALL('Enter Draw'!$K$3:$K$252,D199),'Enter Draw'!$K$3:$K$252,0),6),"")</f>
        <v/>
      </c>
      <c r="C199" t="str">
        <f>IFERROR(INDEX('Enter Draw'!$C$3:$I$252,MATCH(SMALL('Enter Draw'!$K$3:$K$252,D199),'Enter Draw'!$K$3:$K$252,0),7),"")</f>
        <v/>
      </c>
      <c r="F199" s="1" t="str">
        <f>IF(G199="","",IF(INDEX('Enter Draw'!$E$3:$I$252,MATCH(SMALL('Enter Draw'!$L$3:$L$252,D199),'Enter Draw'!$L$3:$L$252,0),1)="co","co",IF(INDEX('Enter Draw'!$E$3:$I$252,MATCH(SMALL('Enter Draw'!$L$3:$L$252,D199),'Enter Draw'!$L$3:$L$252,0),1)="yco","yco",D199)))</f>
        <v/>
      </c>
      <c r="G199" t="str">
        <f>IFERROR(INDEX('Enter Draw'!$E$3:$I$252,MATCH(SMALL('Enter Draw'!$L$3:$L$252,D199),'Enter Draw'!$L$3:$L$252,0),4),"")</f>
        <v/>
      </c>
      <c r="H199" t="str">
        <f>IFERROR(INDEX('Enter Draw'!$E$3:$I$252,MATCH(SMALL('Enter Draw'!$L$3:$L$252,D199),'Enter Draw'!$L$3:$L$252,0),5),"")</f>
        <v/>
      </c>
      <c r="J199" s="1" t="str">
        <f t="shared" si="12"/>
        <v/>
      </c>
      <c r="K199" t="str">
        <f>IFERROR(INDEX('Enter Draw'!$G$3:$I$252,MATCH(SMALL('Enter Draw'!$M$3:$M$252,I199),'Enter Draw'!$M$3:$M$252,0),2),"")</f>
        <v/>
      </c>
      <c r="L199" t="str">
        <f>IFERROR(INDEX('Enter Draw'!$G$3:$I$252,MATCH(SMALL('Enter Draw'!$M$3:$M$252,I199),'Enter Draw'!$M$3:$M$252,0),3),"")</f>
        <v/>
      </c>
      <c r="N199" s="1" t="str">
        <f>IF(O199="","",IF(INDEX('Enter Draw'!$B$3:$I$252,MATCH(SMALL('Enter Draw'!$N$3:$N$252,D199),'Enter Draw'!$N$3:$N$252,0),1)="oco","oco",D199))</f>
        <v/>
      </c>
      <c r="O199" t="str">
        <f>IFERROR(INDEX('Enter Draw'!$A$3:$K$252,MATCH(SMALL('Enter Draw'!$N$3:$N$252,Q199),'Enter Draw'!$N$3:$N$252,0),7),"")</f>
        <v/>
      </c>
      <c r="P199" t="str">
        <f>IFERROR(INDEX('Enter Draw'!$A$3:$I$252,MATCH(SMALL('Enter Draw'!$N$3:$N$252,Q199),'Enter Draw'!$N$3:$N$252,0),8),"")</f>
        <v/>
      </c>
      <c r="S199" s="1" t="str">
        <f t="shared" ref="S199:S251" si="14">IF(T199="","",V200)</f>
        <v/>
      </c>
      <c r="T199" t="str">
        <f>IFERROR(INDEX('Enter Draw'!$A$3:$K$252,MATCH(SMALL('Enter Draw'!$O$3:$O$252,V200),'Enter Draw'!$O$3:$O$252,0),6),"")</f>
        <v/>
      </c>
      <c r="U199" t="str">
        <f>IFERROR(INDEX('Enter Draw'!$A$3:$I$252,MATCH(SMALL('Enter Draw'!$O$3:$O$252,V200),'Enter Draw'!$O$3:$O$252,0),7),"")</f>
        <v/>
      </c>
      <c r="X199" s="1" t="str">
        <f t="shared" ref="X199:X262" si="15">IF(Y199="","",V199)</f>
        <v/>
      </c>
      <c r="Y199" t="str">
        <f>IFERROR(INDEX('Enter Draw'!$A$3:$K$252,MATCH(SMALL('Enter Draw'!$P$3:$P$252,Q199),'Enter Draw'!$P$3:$P$252,0),7),"")</f>
        <v/>
      </c>
      <c r="Z199" t="str">
        <f>IFERROR(INDEX('Enter Draw'!$A$3:$I$252,MATCH(SMALL('Enter Draw'!$P$3:$P$252,Q199),'Enter Draw'!$P$3:$P$252,0),8),"")</f>
        <v/>
      </c>
      <c r="AC199" s="1" t="str">
        <f t="shared" si="13"/>
        <v/>
      </c>
      <c r="AD199" t="str">
        <f>IFERROR(INDEX('Enter Draw'!$A$3:$K$252,MATCH(SMALL('Enter Draw'!$Q$3:$Q$252,V199),'Enter Draw'!$Q$3:$Q$252,0),8),"")</f>
        <v/>
      </c>
      <c r="AE199" t="str">
        <f>IFERROR(INDEX('Enter Draw'!$A$3:$I$252,MATCH(SMALL('Enter Draw'!$Q$3:$Q$252,V199),'Enter Draw'!$Q$3:$Q$252,0),9),"")</f>
        <v/>
      </c>
    </row>
    <row r="200" spans="1:31">
      <c r="A200" s="1" t="str">
        <f>IF(B200="","",IF(INDEX('Enter Draw'!$C$3:$I$252,MATCH(SMALL('Enter Draw'!$K$3:$K$252,D200),'Enter Draw'!$K$3:$K$252,0),1)="yco","yco",D200))</f>
        <v/>
      </c>
      <c r="B200" t="str">
        <f>IFERROR(INDEX('Enter Draw'!$C$3:$K$252,MATCH(SMALL('Enter Draw'!$K$3:$K$252,D200),'Enter Draw'!$K$3:$K$252,0),6),"")</f>
        <v/>
      </c>
      <c r="C200" t="str">
        <f>IFERROR(INDEX('Enter Draw'!$C$3:$I$252,MATCH(SMALL('Enter Draw'!$K$3:$K$252,D200),'Enter Draw'!$K$3:$K$252,0),7),"")</f>
        <v/>
      </c>
      <c r="D200">
        <v>166</v>
      </c>
      <c r="F200" s="1" t="str">
        <f>IF(G200="","",IF(INDEX('Enter Draw'!$E$3:$I$252,MATCH(SMALL('Enter Draw'!$L$3:$L$252,D200),'Enter Draw'!$L$3:$L$252,0),1)="co","co",IF(INDEX('Enter Draw'!$E$3:$I$252,MATCH(SMALL('Enter Draw'!$L$3:$L$252,D200),'Enter Draw'!$L$3:$L$252,0),1)="yco","yco",D200)))</f>
        <v/>
      </c>
      <c r="G200" t="str">
        <f>IFERROR(INDEX('Enter Draw'!$E$3:$I$252,MATCH(SMALL('Enter Draw'!$L$3:$L$252,D200),'Enter Draw'!$L$3:$L$252,0),4),"")</f>
        <v/>
      </c>
      <c r="H200" t="str">
        <f>IFERROR(INDEX('Enter Draw'!$E$3:$I$252,MATCH(SMALL('Enter Draw'!$L$3:$L$252,D200),'Enter Draw'!$L$3:$L$252,0),5),"")</f>
        <v/>
      </c>
      <c r="I200">
        <v>181</v>
      </c>
      <c r="J200" s="1" t="str">
        <f t="shared" si="12"/>
        <v/>
      </c>
      <c r="K200" t="str">
        <f>IFERROR(INDEX('Enter Draw'!$G$3:$I$252,MATCH(SMALL('Enter Draw'!$M$3:$M$252,I200),'Enter Draw'!$M$3:$M$252,0),2),"")</f>
        <v/>
      </c>
      <c r="L200" t="str">
        <f>IFERROR(INDEX('Enter Draw'!$G$3:$I$252,MATCH(SMALL('Enter Draw'!$M$3:$M$252,I200),'Enter Draw'!$M$3:$M$252,0),3),"")</f>
        <v/>
      </c>
      <c r="N200" s="1" t="str">
        <f>IF(O200="","",IF(INDEX('Enter Draw'!$B$3:$I$252,MATCH(SMALL('Enter Draw'!$N$3:$N$252,D200),'Enter Draw'!$N$3:$N$252,0),1)="oco","oco",D200))</f>
        <v/>
      </c>
      <c r="O200" t="str">
        <f>IFERROR(INDEX('Enter Draw'!$A$3:$K$252,MATCH(SMALL('Enter Draw'!$N$3:$N$252,Q200),'Enter Draw'!$N$3:$N$252,0),7),"")</f>
        <v/>
      </c>
      <c r="P200" t="str">
        <f>IFERROR(INDEX('Enter Draw'!$A$3:$I$252,MATCH(SMALL('Enter Draw'!$N$3:$N$252,Q200),'Enter Draw'!$N$3:$N$252,0),8),"")</f>
        <v/>
      </c>
      <c r="Q200">
        <v>166</v>
      </c>
      <c r="S200" s="1" t="str">
        <f t="shared" si="14"/>
        <v/>
      </c>
      <c r="T200" t="str">
        <f>IFERROR(INDEX('Enter Draw'!$A$3:$K$252,MATCH(SMALL('Enter Draw'!$O$3:$O$252,V201),'Enter Draw'!$O$3:$O$252,0),6),"")</f>
        <v/>
      </c>
      <c r="U200" t="str">
        <f>IFERROR(INDEX('Enter Draw'!$A$3:$I$252,MATCH(SMALL('Enter Draw'!$O$3:$O$252,V201),'Enter Draw'!$O$3:$O$252,0),7),"")</f>
        <v/>
      </c>
      <c r="V200">
        <v>166</v>
      </c>
      <c r="X200" s="1" t="str">
        <f t="shared" si="15"/>
        <v/>
      </c>
      <c r="Y200" t="str">
        <f>IFERROR(INDEX('Enter Draw'!$A$3:$K$252,MATCH(SMALL('Enter Draw'!$P$3:$P$252,Q200),'Enter Draw'!$P$3:$P$252,0),7),"")</f>
        <v/>
      </c>
      <c r="Z200" t="str">
        <f>IFERROR(INDEX('Enter Draw'!$A$3:$I$252,MATCH(SMALL('Enter Draw'!$P$3:$P$252,Q200),'Enter Draw'!$P$3:$P$252,0),8),"")</f>
        <v/>
      </c>
      <c r="AC200" s="1" t="str">
        <f t="shared" si="13"/>
        <v/>
      </c>
      <c r="AD200" t="str">
        <f>IFERROR(INDEX('Enter Draw'!$A$3:$K$252,MATCH(SMALL('Enter Draw'!$Q$3:$Q$252,V200),'Enter Draw'!$Q$3:$Q$252,0),8),"")</f>
        <v/>
      </c>
      <c r="AE200" t="str">
        <f>IFERROR(INDEX('Enter Draw'!$A$3:$I$252,MATCH(SMALL('Enter Draw'!$Q$3:$Q$252,V200),'Enter Draw'!$Q$3:$Q$252,0),9),"")</f>
        <v/>
      </c>
    </row>
    <row r="201" spans="1:31">
      <c r="A201" s="1" t="str">
        <f>IF(B201="","",IF(INDEX('Enter Draw'!$C$3:$I$252,MATCH(SMALL('Enter Draw'!$K$3:$K$252,D201),'Enter Draw'!$K$3:$K$252,0),1)="yco","yco",D201))</f>
        <v/>
      </c>
      <c r="B201" t="str">
        <f>IFERROR(INDEX('Enter Draw'!$C$3:$K$252,MATCH(SMALL('Enter Draw'!$K$3:$K$252,D201),'Enter Draw'!$K$3:$K$252,0),6),"")</f>
        <v/>
      </c>
      <c r="C201" t="str">
        <f>IFERROR(INDEX('Enter Draw'!$C$3:$I$252,MATCH(SMALL('Enter Draw'!$K$3:$K$252,D201),'Enter Draw'!$K$3:$K$252,0),7),"")</f>
        <v/>
      </c>
      <c r="D201">
        <v>167</v>
      </c>
      <c r="F201" s="1" t="str">
        <f>IF(G201="","",IF(INDEX('Enter Draw'!$E$3:$I$252,MATCH(SMALL('Enter Draw'!$L$3:$L$252,D201),'Enter Draw'!$L$3:$L$252,0),1)="co","co",IF(INDEX('Enter Draw'!$E$3:$I$252,MATCH(SMALL('Enter Draw'!$L$3:$L$252,D201),'Enter Draw'!$L$3:$L$252,0),1)="yco","yco",D201)))</f>
        <v/>
      </c>
      <c r="G201" t="str">
        <f>IFERROR(INDEX('Enter Draw'!$E$3:$I$252,MATCH(SMALL('Enter Draw'!$L$3:$L$252,D201),'Enter Draw'!$L$3:$L$252,0),4),"")</f>
        <v/>
      </c>
      <c r="H201" t="str">
        <f>IFERROR(INDEX('Enter Draw'!$E$3:$I$252,MATCH(SMALL('Enter Draw'!$L$3:$L$252,D201),'Enter Draw'!$L$3:$L$252,0),5),"")</f>
        <v/>
      </c>
      <c r="I201">
        <v>182</v>
      </c>
      <c r="J201" s="1" t="str">
        <f t="shared" si="12"/>
        <v/>
      </c>
      <c r="K201" t="str">
        <f>IFERROR(INDEX('Enter Draw'!$G$3:$I$252,MATCH(SMALL('Enter Draw'!$M$3:$M$252,I201),'Enter Draw'!$M$3:$M$252,0),2),"")</f>
        <v/>
      </c>
      <c r="L201" t="str">
        <f>IFERROR(INDEX('Enter Draw'!$G$3:$I$252,MATCH(SMALL('Enter Draw'!$M$3:$M$252,I201),'Enter Draw'!$M$3:$M$252,0),3),"")</f>
        <v/>
      </c>
      <c r="N201" s="1" t="str">
        <f>IF(O201="","",IF(INDEX('Enter Draw'!$B$3:$I$252,MATCH(SMALL('Enter Draw'!$N$3:$N$252,D201),'Enter Draw'!$N$3:$N$252,0),1)="oco","oco",D201))</f>
        <v/>
      </c>
      <c r="O201" t="str">
        <f>IFERROR(INDEX('Enter Draw'!$A$3:$K$252,MATCH(SMALL('Enter Draw'!$N$3:$N$252,Q201),'Enter Draw'!$N$3:$N$252,0),7),"")</f>
        <v/>
      </c>
      <c r="P201" t="str">
        <f>IFERROR(INDEX('Enter Draw'!$A$3:$I$252,MATCH(SMALL('Enter Draw'!$N$3:$N$252,Q201),'Enter Draw'!$N$3:$N$252,0),8),"")</f>
        <v/>
      </c>
      <c r="Q201">
        <v>167</v>
      </c>
      <c r="S201" s="1" t="str">
        <f t="shared" si="14"/>
        <v/>
      </c>
      <c r="T201" t="str">
        <f>IFERROR(INDEX('Enter Draw'!$A$3:$K$252,MATCH(SMALL('Enter Draw'!$O$3:$O$252,V202),'Enter Draw'!$O$3:$O$252,0),6),"")</f>
        <v/>
      </c>
      <c r="U201" t="str">
        <f>IFERROR(INDEX('Enter Draw'!$A$3:$I$252,MATCH(SMALL('Enter Draw'!$O$3:$O$252,V202),'Enter Draw'!$O$3:$O$252,0),7),"")</f>
        <v/>
      </c>
      <c r="V201">
        <v>167</v>
      </c>
      <c r="X201" s="1" t="str">
        <f t="shared" si="15"/>
        <v/>
      </c>
      <c r="Y201" t="str">
        <f>IFERROR(INDEX('Enter Draw'!$A$3:$K$252,MATCH(SMALL('Enter Draw'!$P$3:$P$252,Q201),'Enter Draw'!$P$3:$P$252,0),7),"")</f>
        <v/>
      </c>
      <c r="Z201" t="str">
        <f>IFERROR(INDEX('Enter Draw'!$A$3:$I$252,MATCH(SMALL('Enter Draw'!$P$3:$P$252,Q201),'Enter Draw'!$P$3:$P$252,0),8),"")</f>
        <v/>
      </c>
      <c r="AC201" s="1" t="str">
        <f t="shared" si="13"/>
        <v/>
      </c>
      <c r="AD201" t="str">
        <f>IFERROR(INDEX('Enter Draw'!$A$3:$K$252,MATCH(SMALL('Enter Draw'!$Q$3:$Q$252,V201),'Enter Draw'!$Q$3:$Q$252,0),8),"")</f>
        <v/>
      </c>
      <c r="AE201" t="str">
        <f>IFERROR(INDEX('Enter Draw'!$A$3:$I$252,MATCH(SMALL('Enter Draw'!$Q$3:$Q$252,V201),'Enter Draw'!$Q$3:$Q$252,0),9),"")</f>
        <v/>
      </c>
    </row>
    <row r="202" spans="1:31">
      <c r="A202" s="1" t="str">
        <f>IF(B202="","",IF(INDEX('Enter Draw'!$C$3:$I$252,MATCH(SMALL('Enter Draw'!$K$3:$K$252,D202),'Enter Draw'!$K$3:$K$252,0),1)="yco","yco",D202))</f>
        <v/>
      </c>
      <c r="B202" t="str">
        <f>IFERROR(INDEX('Enter Draw'!$C$3:$K$252,MATCH(SMALL('Enter Draw'!$K$3:$K$252,D202),'Enter Draw'!$K$3:$K$252,0),6),"")</f>
        <v/>
      </c>
      <c r="C202" t="str">
        <f>IFERROR(INDEX('Enter Draw'!$C$3:$I$252,MATCH(SMALL('Enter Draw'!$K$3:$K$252,D202),'Enter Draw'!$K$3:$K$252,0),7),"")</f>
        <v/>
      </c>
      <c r="D202">
        <v>168</v>
      </c>
      <c r="F202" s="1" t="str">
        <f>IF(G202="","",IF(INDEX('Enter Draw'!$E$3:$I$252,MATCH(SMALL('Enter Draw'!$L$3:$L$252,D202),'Enter Draw'!$L$3:$L$252,0),1)="co","co",IF(INDEX('Enter Draw'!$E$3:$I$252,MATCH(SMALL('Enter Draw'!$L$3:$L$252,D202),'Enter Draw'!$L$3:$L$252,0),1)="yco","yco",D202)))</f>
        <v/>
      </c>
      <c r="G202" t="str">
        <f>IFERROR(INDEX('Enter Draw'!$E$3:$I$252,MATCH(SMALL('Enter Draw'!$L$3:$L$252,D202),'Enter Draw'!$L$3:$L$252,0),4),"")</f>
        <v/>
      </c>
      <c r="H202" t="str">
        <f>IFERROR(INDEX('Enter Draw'!$E$3:$I$252,MATCH(SMALL('Enter Draw'!$L$3:$L$252,D202),'Enter Draw'!$L$3:$L$252,0),5),"")</f>
        <v/>
      </c>
      <c r="I202">
        <v>183</v>
      </c>
      <c r="J202" s="1" t="str">
        <f t="shared" si="12"/>
        <v/>
      </c>
      <c r="K202" t="str">
        <f>IFERROR(INDEX('Enter Draw'!$G$3:$I$252,MATCH(SMALL('Enter Draw'!$M$3:$M$252,I202),'Enter Draw'!$M$3:$M$252,0),2),"")</f>
        <v/>
      </c>
      <c r="L202" t="str">
        <f>IFERROR(INDEX('Enter Draw'!$G$3:$I$252,MATCH(SMALL('Enter Draw'!$M$3:$M$252,I202),'Enter Draw'!$M$3:$M$252,0),3),"")</f>
        <v/>
      </c>
      <c r="N202" s="1" t="str">
        <f>IF(O202="","",IF(INDEX('Enter Draw'!$B$3:$I$252,MATCH(SMALL('Enter Draw'!$N$3:$N$252,D202),'Enter Draw'!$N$3:$N$252,0),1)="oco","oco",D202))</f>
        <v/>
      </c>
      <c r="O202" t="str">
        <f>IFERROR(INDEX('Enter Draw'!$A$3:$K$252,MATCH(SMALL('Enter Draw'!$N$3:$N$252,Q202),'Enter Draw'!$N$3:$N$252,0),7),"")</f>
        <v/>
      </c>
      <c r="P202" t="str">
        <f>IFERROR(INDEX('Enter Draw'!$A$3:$I$252,MATCH(SMALL('Enter Draw'!$N$3:$N$252,Q202),'Enter Draw'!$N$3:$N$252,0),8),"")</f>
        <v/>
      </c>
      <c r="Q202">
        <v>168</v>
      </c>
      <c r="S202" s="1" t="str">
        <f t="shared" si="14"/>
        <v/>
      </c>
      <c r="T202" t="str">
        <f>IFERROR(INDEX('Enter Draw'!$A$3:$K$252,MATCH(SMALL('Enter Draw'!$O$3:$O$252,V203),'Enter Draw'!$O$3:$O$252,0),6),"")</f>
        <v/>
      </c>
      <c r="U202" t="str">
        <f>IFERROR(INDEX('Enter Draw'!$A$3:$I$252,MATCH(SMALL('Enter Draw'!$O$3:$O$252,V203),'Enter Draw'!$O$3:$O$252,0),7),"")</f>
        <v/>
      </c>
      <c r="V202">
        <v>168</v>
      </c>
      <c r="X202" s="1" t="str">
        <f t="shared" si="15"/>
        <v/>
      </c>
      <c r="Y202" t="str">
        <f>IFERROR(INDEX('Enter Draw'!$A$3:$K$252,MATCH(SMALL('Enter Draw'!$P$3:$P$252,Q202),'Enter Draw'!$P$3:$P$252,0),7),"")</f>
        <v/>
      </c>
      <c r="Z202" t="str">
        <f>IFERROR(INDEX('Enter Draw'!$A$3:$I$252,MATCH(SMALL('Enter Draw'!$P$3:$P$252,Q202),'Enter Draw'!$P$3:$P$252,0),8),"")</f>
        <v/>
      </c>
      <c r="AC202" s="1" t="str">
        <f t="shared" si="13"/>
        <v/>
      </c>
      <c r="AD202" t="str">
        <f>IFERROR(INDEX('Enter Draw'!$A$3:$K$252,MATCH(SMALL('Enter Draw'!$Q$3:$Q$252,V202),'Enter Draw'!$Q$3:$Q$252,0),8),"")</f>
        <v/>
      </c>
      <c r="AE202" t="str">
        <f>IFERROR(INDEX('Enter Draw'!$A$3:$I$252,MATCH(SMALL('Enter Draw'!$Q$3:$Q$252,V202),'Enter Draw'!$Q$3:$Q$252,0),9),"")</f>
        <v/>
      </c>
    </row>
    <row r="203" spans="1:31">
      <c r="A203" s="1" t="str">
        <f>IF(B203="","",IF(INDEX('Enter Draw'!$C$3:$I$252,MATCH(SMALL('Enter Draw'!$K$3:$K$252,D203),'Enter Draw'!$K$3:$K$252,0),1)="yco","yco",D203))</f>
        <v/>
      </c>
      <c r="B203" t="str">
        <f>IFERROR(INDEX('Enter Draw'!$C$3:$K$252,MATCH(SMALL('Enter Draw'!$K$3:$K$252,D203),'Enter Draw'!$K$3:$K$252,0),6),"")</f>
        <v/>
      </c>
      <c r="C203" t="str">
        <f>IFERROR(INDEX('Enter Draw'!$C$3:$I$252,MATCH(SMALL('Enter Draw'!$K$3:$K$252,D203),'Enter Draw'!$K$3:$K$252,0),7),"")</f>
        <v/>
      </c>
      <c r="D203">
        <v>169</v>
      </c>
      <c r="F203" s="1" t="str">
        <f>IF(G203="","",IF(INDEX('Enter Draw'!$E$3:$I$252,MATCH(SMALL('Enter Draw'!$L$3:$L$252,D203),'Enter Draw'!$L$3:$L$252,0),1)="co","co",IF(INDEX('Enter Draw'!$E$3:$I$252,MATCH(SMALL('Enter Draw'!$L$3:$L$252,D203),'Enter Draw'!$L$3:$L$252,0),1)="yco","yco",D203)))</f>
        <v/>
      </c>
      <c r="G203" t="str">
        <f>IFERROR(INDEX('Enter Draw'!$E$3:$I$252,MATCH(SMALL('Enter Draw'!$L$3:$L$252,D203),'Enter Draw'!$L$3:$L$252,0),4),"")</f>
        <v/>
      </c>
      <c r="H203" t="str">
        <f>IFERROR(INDEX('Enter Draw'!$E$3:$I$252,MATCH(SMALL('Enter Draw'!$L$3:$L$252,D203),'Enter Draw'!$L$3:$L$252,0),5),"")</f>
        <v/>
      </c>
      <c r="I203">
        <v>184</v>
      </c>
      <c r="J203" s="1" t="str">
        <f t="shared" si="12"/>
        <v/>
      </c>
      <c r="K203" t="str">
        <f>IFERROR(INDEX('Enter Draw'!$G$3:$I$252,MATCH(SMALL('Enter Draw'!$M$3:$M$252,I203),'Enter Draw'!$M$3:$M$252,0),2),"")</f>
        <v/>
      </c>
      <c r="L203" t="str">
        <f>IFERROR(INDEX('Enter Draw'!$G$3:$I$252,MATCH(SMALL('Enter Draw'!$M$3:$M$252,I203),'Enter Draw'!$M$3:$M$252,0),3),"")</f>
        <v/>
      </c>
      <c r="N203" s="1" t="str">
        <f>IF(O203="","",IF(INDEX('Enter Draw'!$B$3:$I$252,MATCH(SMALL('Enter Draw'!$N$3:$N$252,D203),'Enter Draw'!$N$3:$N$252,0),1)="oco","oco",D203))</f>
        <v/>
      </c>
      <c r="O203" t="str">
        <f>IFERROR(INDEX('Enter Draw'!$A$3:$K$252,MATCH(SMALL('Enter Draw'!$N$3:$N$252,Q203),'Enter Draw'!$N$3:$N$252,0),7),"")</f>
        <v/>
      </c>
      <c r="P203" t="str">
        <f>IFERROR(INDEX('Enter Draw'!$A$3:$I$252,MATCH(SMALL('Enter Draw'!$N$3:$N$252,Q203),'Enter Draw'!$N$3:$N$252,0),8),"")</f>
        <v/>
      </c>
      <c r="Q203">
        <v>169</v>
      </c>
      <c r="S203" s="1" t="str">
        <f t="shared" si="14"/>
        <v/>
      </c>
      <c r="T203" t="str">
        <f>IFERROR(INDEX('Enter Draw'!$A$3:$K$252,MATCH(SMALL('Enter Draw'!$O$3:$O$252,V204),'Enter Draw'!$O$3:$O$252,0),6),"")</f>
        <v/>
      </c>
      <c r="U203" t="str">
        <f>IFERROR(INDEX('Enter Draw'!$A$3:$I$252,MATCH(SMALL('Enter Draw'!$O$3:$O$252,V204),'Enter Draw'!$O$3:$O$252,0),7),"")</f>
        <v/>
      </c>
      <c r="V203">
        <v>169</v>
      </c>
      <c r="X203" s="1" t="str">
        <f t="shared" si="15"/>
        <v/>
      </c>
      <c r="Y203" t="str">
        <f>IFERROR(INDEX('Enter Draw'!$A$3:$K$252,MATCH(SMALL('Enter Draw'!$P$3:$P$252,Q203),'Enter Draw'!$P$3:$P$252,0),7),"")</f>
        <v/>
      </c>
      <c r="Z203" t="str">
        <f>IFERROR(INDEX('Enter Draw'!$A$3:$I$252,MATCH(SMALL('Enter Draw'!$P$3:$P$252,Q203),'Enter Draw'!$P$3:$P$252,0),8),"")</f>
        <v/>
      </c>
      <c r="AC203" s="1" t="str">
        <f t="shared" si="13"/>
        <v/>
      </c>
      <c r="AD203" t="str">
        <f>IFERROR(INDEX('Enter Draw'!$A$3:$K$252,MATCH(SMALL('Enter Draw'!$Q$3:$Q$252,V203),'Enter Draw'!$Q$3:$Q$252,0),8),"")</f>
        <v/>
      </c>
      <c r="AE203" t="str">
        <f>IFERROR(INDEX('Enter Draw'!$A$3:$I$252,MATCH(SMALL('Enter Draw'!$Q$3:$Q$252,V203),'Enter Draw'!$Q$3:$Q$252,0),9),"")</f>
        <v/>
      </c>
    </row>
    <row r="204" spans="1:31">
      <c r="A204" s="1" t="str">
        <f>IF(B204="","",IF(INDEX('Enter Draw'!$C$3:$I$252,MATCH(SMALL('Enter Draw'!$K$3:$K$252,D204),'Enter Draw'!$K$3:$K$252,0),1)="yco","yco",D204))</f>
        <v/>
      </c>
      <c r="B204" t="str">
        <f>IFERROR(INDEX('Enter Draw'!$C$3:$K$252,MATCH(SMALL('Enter Draw'!$K$3:$K$252,D204),'Enter Draw'!$K$3:$K$252,0),6),"")</f>
        <v/>
      </c>
      <c r="C204" t="str">
        <f>IFERROR(INDEX('Enter Draw'!$C$3:$I$252,MATCH(SMALL('Enter Draw'!$K$3:$K$252,D204),'Enter Draw'!$K$3:$K$252,0),7),"")</f>
        <v/>
      </c>
      <c r="D204">
        <v>170</v>
      </c>
      <c r="F204" s="1" t="str">
        <f>IF(G204="","",IF(INDEX('Enter Draw'!$E$3:$I$252,MATCH(SMALL('Enter Draw'!$L$3:$L$252,D204),'Enter Draw'!$L$3:$L$252,0),1)="co","co",IF(INDEX('Enter Draw'!$E$3:$I$252,MATCH(SMALL('Enter Draw'!$L$3:$L$252,D204),'Enter Draw'!$L$3:$L$252,0),1)="yco","yco",D204)))</f>
        <v/>
      </c>
      <c r="G204" t="str">
        <f>IFERROR(INDEX('Enter Draw'!$E$3:$I$252,MATCH(SMALL('Enter Draw'!$L$3:$L$252,D204),'Enter Draw'!$L$3:$L$252,0),4),"")</f>
        <v/>
      </c>
      <c r="H204" t="str">
        <f>IFERROR(INDEX('Enter Draw'!$E$3:$I$252,MATCH(SMALL('Enter Draw'!$L$3:$L$252,D204),'Enter Draw'!$L$3:$L$252,0),5),"")</f>
        <v/>
      </c>
      <c r="I204">
        <v>185</v>
      </c>
      <c r="J204" s="1" t="str">
        <f t="shared" si="12"/>
        <v/>
      </c>
      <c r="K204" t="str">
        <f>IFERROR(INDEX('Enter Draw'!$G$3:$I$252,MATCH(SMALL('Enter Draw'!$M$3:$M$252,I204),'Enter Draw'!$M$3:$M$252,0),2),"")</f>
        <v/>
      </c>
      <c r="L204" t="str">
        <f>IFERROR(INDEX('Enter Draw'!$G$3:$I$252,MATCH(SMALL('Enter Draw'!$M$3:$M$252,I204),'Enter Draw'!$M$3:$M$252,0),3),"")</f>
        <v/>
      </c>
      <c r="N204" s="1" t="str">
        <f>IF(O204="","",IF(INDEX('Enter Draw'!$B$3:$I$252,MATCH(SMALL('Enter Draw'!$N$3:$N$252,D204),'Enter Draw'!$N$3:$N$252,0),1)="oco","oco",D204))</f>
        <v/>
      </c>
      <c r="O204" t="str">
        <f>IFERROR(INDEX('Enter Draw'!$A$3:$K$252,MATCH(SMALL('Enter Draw'!$N$3:$N$252,Q204),'Enter Draw'!$N$3:$N$252,0),7),"")</f>
        <v/>
      </c>
      <c r="P204" t="str">
        <f>IFERROR(INDEX('Enter Draw'!$A$3:$I$252,MATCH(SMALL('Enter Draw'!$N$3:$N$252,Q204),'Enter Draw'!$N$3:$N$252,0),8),"")</f>
        <v/>
      </c>
      <c r="Q204">
        <v>170</v>
      </c>
      <c r="S204" s="1" t="str">
        <f t="shared" si="14"/>
        <v/>
      </c>
      <c r="T204" t="str">
        <f>IFERROR(INDEX('Enter Draw'!$A$3:$K$252,MATCH(SMALL('Enter Draw'!$O$3:$O$252,V205),'Enter Draw'!$O$3:$O$252,0),6),"")</f>
        <v/>
      </c>
      <c r="U204" t="str">
        <f>IFERROR(INDEX('Enter Draw'!$A$3:$I$252,MATCH(SMALL('Enter Draw'!$O$3:$O$252,V205),'Enter Draw'!$O$3:$O$252,0),7),"")</f>
        <v/>
      </c>
      <c r="V204">
        <v>170</v>
      </c>
      <c r="X204" s="1" t="str">
        <f t="shared" si="15"/>
        <v/>
      </c>
      <c r="Y204" t="str">
        <f>IFERROR(INDEX('Enter Draw'!$A$3:$K$252,MATCH(SMALL('Enter Draw'!$P$3:$P$252,Q204),'Enter Draw'!$P$3:$P$252,0),7),"")</f>
        <v/>
      </c>
      <c r="Z204" t="str">
        <f>IFERROR(INDEX('Enter Draw'!$A$3:$I$252,MATCH(SMALL('Enter Draw'!$P$3:$P$252,Q204),'Enter Draw'!$P$3:$P$252,0),8),"")</f>
        <v/>
      </c>
      <c r="AC204" s="1" t="str">
        <f t="shared" si="13"/>
        <v/>
      </c>
      <c r="AD204" t="str">
        <f>IFERROR(INDEX('Enter Draw'!$A$3:$K$252,MATCH(SMALL('Enter Draw'!$Q$3:$Q$252,V204),'Enter Draw'!$Q$3:$Q$252,0),8),"")</f>
        <v/>
      </c>
      <c r="AE204" t="str">
        <f>IFERROR(INDEX('Enter Draw'!$A$3:$I$252,MATCH(SMALL('Enter Draw'!$Q$3:$Q$252,V204),'Enter Draw'!$Q$3:$Q$252,0),9),"")</f>
        <v/>
      </c>
    </row>
    <row r="205" spans="1:31">
      <c r="A205" s="1" t="str">
        <f>IF(B205="","",IF(INDEX('Enter Draw'!$C$3:$I$252,MATCH(SMALL('Enter Draw'!$K$3:$K$252,D205),'Enter Draw'!$K$3:$K$252,0),1)="yco","yco",D205))</f>
        <v/>
      </c>
      <c r="B205" t="str">
        <f>IFERROR(INDEX('Enter Draw'!$C$3:$K$252,MATCH(SMALL('Enter Draw'!$K$3:$K$252,D205),'Enter Draw'!$K$3:$K$252,0),6),"")</f>
        <v/>
      </c>
      <c r="C205" t="str">
        <f>IFERROR(INDEX('Enter Draw'!$C$3:$I$252,MATCH(SMALL('Enter Draw'!$K$3:$K$252,D205),'Enter Draw'!$K$3:$K$252,0),7),"")</f>
        <v/>
      </c>
      <c r="F205" s="1" t="str">
        <f>IF(G205="","",IF(INDEX('Enter Draw'!$E$3:$I$252,MATCH(SMALL('Enter Draw'!$L$3:$L$252,D205),'Enter Draw'!$L$3:$L$252,0),1)="co","co",IF(INDEX('Enter Draw'!$E$3:$I$252,MATCH(SMALL('Enter Draw'!$L$3:$L$252,D205),'Enter Draw'!$L$3:$L$252,0),1)="yco","yco",D205)))</f>
        <v/>
      </c>
      <c r="G205" t="str">
        <f>IFERROR(INDEX('Enter Draw'!$E$3:$I$252,MATCH(SMALL('Enter Draw'!$L$3:$L$252,D205),'Enter Draw'!$L$3:$L$252,0),4),"")</f>
        <v/>
      </c>
      <c r="H205" t="str">
        <f>IFERROR(INDEX('Enter Draw'!$E$3:$I$252,MATCH(SMALL('Enter Draw'!$L$3:$L$252,D205),'Enter Draw'!$L$3:$L$252,0),5),"")</f>
        <v/>
      </c>
      <c r="I205">
        <v>186</v>
      </c>
      <c r="J205" s="1" t="str">
        <f t="shared" si="12"/>
        <v/>
      </c>
      <c r="K205" t="str">
        <f>IFERROR(INDEX('Enter Draw'!$G$3:$I$252,MATCH(SMALL('Enter Draw'!$M$3:$M$252,I205),'Enter Draw'!$M$3:$M$252,0),2),"")</f>
        <v/>
      </c>
      <c r="L205" t="str">
        <f>IFERROR(INDEX('Enter Draw'!$G$3:$I$252,MATCH(SMALL('Enter Draw'!$M$3:$M$252,I205),'Enter Draw'!$M$3:$M$252,0),3),"")</f>
        <v/>
      </c>
      <c r="N205" s="1" t="str">
        <f>IF(O205="","",IF(INDEX('Enter Draw'!$B$3:$I$252,MATCH(SMALL('Enter Draw'!$N$3:$N$252,D205),'Enter Draw'!$N$3:$N$252,0),1)="oco","oco",D205))</f>
        <v/>
      </c>
      <c r="O205" t="str">
        <f>IFERROR(INDEX('Enter Draw'!$A$3:$K$252,MATCH(SMALL('Enter Draw'!$N$3:$N$252,Q205),'Enter Draw'!$N$3:$N$252,0),7),"")</f>
        <v/>
      </c>
      <c r="P205" t="str">
        <f>IFERROR(INDEX('Enter Draw'!$A$3:$I$252,MATCH(SMALL('Enter Draw'!$N$3:$N$252,Q205),'Enter Draw'!$N$3:$N$252,0),8),"")</f>
        <v/>
      </c>
      <c r="S205" s="1" t="str">
        <f t="shared" si="14"/>
        <v/>
      </c>
      <c r="T205" t="str">
        <f>IFERROR(INDEX('Enter Draw'!$A$3:$K$252,MATCH(SMALL('Enter Draw'!$O$3:$O$252,V206),'Enter Draw'!$O$3:$O$252,0),6),"")</f>
        <v/>
      </c>
      <c r="U205" t="str">
        <f>IFERROR(INDEX('Enter Draw'!$A$3:$I$252,MATCH(SMALL('Enter Draw'!$O$3:$O$252,V206),'Enter Draw'!$O$3:$O$252,0),7),"")</f>
        <v/>
      </c>
      <c r="X205" s="1" t="str">
        <f t="shared" si="15"/>
        <v/>
      </c>
      <c r="Y205" t="str">
        <f>IFERROR(INDEX('Enter Draw'!$A$3:$K$252,MATCH(SMALL('Enter Draw'!$P$3:$P$252,Q205),'Enter Draw'!$P$3:$P$252,0),7),"")</f>
        <v/>
      </c>
      <c r="Z205" t="str">
        <f>IFERROR(INDEX('Enter Draw'!$A$3:$I$252,MATCH(SMALL('Enter Draw'!$P$3:$P$252,Q205),'Enter Draw'!$P$3:$P$252,0),8),"")</f>
        <v/>
      </c>
      <c r="AC205" s="1" t="str">
        <f t="shared" si="13"/>
        <v/>
      </c>
      <c r="AD205" t="str">
        <f>IFERROR(INDEX('Enter Draw'!$A$3:$K$252,MATCH(SMALL('Enter Draw'!$Q$3:$Q$252,V205),'Enter Draw'!$Q$3:$Q$252,0),8),"")</f>
        <v/>
      </c>
      <c r="AE205" t="str">
        <f>IFERROR(INDEX('Enter Draw'!$A$3:$I$252,MATCH(SMALL('Enter Draw'!$Q$3:$Q$252,V205),'Enter Draw'!$Q$3:$Q$252,0),9),"")</f>
        <v/>
      </c>
    </row>
    <row r="206" spans="1:31">
      <c r="A206" s="1" t="str">
        <f>IF(B206="","",IF(INDEX('Enter Draw'!$C$3:$I$252,MATCH(SMALL('Enter Draw'!$K$3:$K$252,D206),'Enter Draw'!$K$3:$K$252,0),1)="yco","yco",D206))</f>
        <v/>
      </c>
      <c r="B206" t="str">
        <f>IFERROR(INDEX('Enter Draw'!$C$3:$K$252,MATCH(SMALL('Enter Draw'!$K$3:$K$252,D206),'Enter Draw'!$K$3:$K$252,0),6),"")</f>
        <v/>
      </c>
      <c r="C206" t="str">
        <f>IFERROR(INDEX('Enter Draw'!$C$3:$I$252,MATCH(SMALL('Enter Draw'!$K$3:$K$252,D206),'Enter Draw'!$K$3:$K$252,0),7),"")</f>
        <v/>
      </c>
      <c r="D206">
        <v>171</v>
      </c>
      <c r="F206" s="1" t="str">
        <f>IF(G206="","",IF(INDEX('Enter Draw'!$E$3:$I$252,MATCH(SMALL('Enter Draw'!$L$3:$L$252,D206),'Enter Draw'!$L$3:$L$252,0),1)="co","co",IF(INDEX('Enter Draw'!$E$3:$I$252,MATCH(SMALL('Enter Draw'!$L$3:$L$252,D206),'Enter Draw'!$L$3:$L$252,0),1)="yco","yco",D206)))</f>
        <v/>
      </c>
      <c r="G206" t="str">
        <f>IFERROR(INDEX('Enter Draw'!$E$3:$I$252,MATCH(SMALL('Enter Draw'!$L$3:$L$252,D206),'Enter Draw'!$L$3:$L$252,0),4),"")</f>
        <v/>
      </c>
      <c r="H206" t="str">
        <f>IFERROR(INDEX('Enter Draw'!$E$3:$I$252,MATCH(SMALL('Enter Draw'!$L$3:$L$252,D206),'Enter Draw'!$L$3:$L$252,0),5),"")</f>
        <v/>
      </c>
      <c r="I206">
        <v>187</v>
      </c>
      <c r="J206" s="1" t="str">
        <f t="shared" si="12"/>
        <v/>
      </c>
      <c r="K206" t="str">
        <f>IFERROR(INDEX('Enter Draw'!$G$3:$I$252,MATCH(SMALL('Enter Draw'!$M$3:$M$252,I206),'Enter Draw'!$M$3:$M$252,0),2),"")</f>
        <v/>
      </c>
      <c r="L206" t="str">
        <f>IFERROR(INDEX('Enter Draw'!$G$3:$I$252,MATCH(SMALL('Enter Draw'!$M$3:$M$252,I206),'Enter Draw'!$M$3:$M$252,0),3),"")</f>
        <v/>
      </c>
      <c r="N206" s="1" t="str">
        <f>IF(O206="","",IF(INDEX('Enter Draw'!$B$3:$I$252,MATCH(SMALL('Enter Draw'!$N$3:$N$252,D206),'Enter Draw'!$N$3:$N$252,0),1)="oco","oco",D206))</f>
        <v/>
      </c>
      <c r="O206" t="str">
        <f>IFERROR(INDEX('Enter Draw'!$A$3:$K$252,MATCH(SMALL('Enter Draw'!$N$3:$N$252,Q206),'Enter Draw'!$N$3:$N$252,0),7),"")</f>
        <v/>
      </c>
      <c r="P206" t="str">
        <f>IFERROR(INDEX('Enter Draw'!$A$3:$I$252,MATCH(SMALL('Enter Draw'!$N$3:$N$252,Q206),'Enter Draw'!$N$3:$N$252,0),8),"")</f>
        <v/>
      </c>
      <c r="Q206">
        <v>171</v>
      </c>
      <c r="S206" s="1" t="str">
        <f t="shared" si="14"/>
        <v/>
      </c>
      <c r="T206" t="str">
        <f>IFERROR(INDEX('Enter Draw'!$A$3:$K$252,MATCH(SMALL('Enter Draw'!$O$3:$O$252,V207),'Enter Draw'!$O$3:$O$252,0),6),"")</f>
        <v/>
      </c>
      <c r="U206" t="str">
        <f>IFERROR(INDEX('Enter Draw'!$A$3:$I$252,MATCH(SMALL('Enter Draw'!$O$3:$O$252,V207),'Enter Draw'!$O$3:$O$252,0),7),"")</f>
        <v/>
      </c>
      <c r="V206">
        <v>171</v>
      </c>
      <c r="X206" s="1" t="str">
        <f t="shared" si="15"/>
        <v/>
      </c>
      <c r="Y206" t="str">
        <f>IFERROR(INDEX('Enter Draw'!$A$3:$K$252,MATCH(SMALL('Enter Draw'!$P$3:$P$252,Q206),'Enter Draw'!$P$3:$P$252,0),7),"")</f>
        <v/>
      </c>
      <c r="Z206" t="str">
        <f>IFERROR(INDEX('Enter Draw'!$A$3:$I$252,MATCH(SMALL('Enter Draw'!$P$3:$P$252,Q206),'Enter Draw'!$P$3:$P$252,0),8),"")</f>
        <v/>
      </c>
      <c r="AC206" s="1" t="str">
        <f t="shared" si="13"/>
        <v/>
      </c>
      <c r="AD206" t="str">
        <f>IFERROR(INDEX('Enter Draw'!$A$3:$K$252,MATCH(SMALL('Enter Draw'!$Q$3:$Q$252,V206),'Enter Draw'!$Q$3:$Q$252,0),8),"")</f>
        <v/>
      </c>
      <c r="AE206" t="str">
        <f>IFERROR(INDEX('Enter Draw'!$A$3:$I$252,MATCH(SMALL('Enter Draw'!$Q$3:$Q$252,V206),'Enter Draw'!$Q$3:$Q$252,0),9),"")</f>
        <v/>
      </c>
    </row>
    <row r="207" spans="1:31">
      <c r="A207" s="1" t="str">
        <f>IF(B207="","",IF(INDEX('Enter Draw'!$C$3:$I$252,MATCH(SMALL('Enter Draw'!$K$3:$K$252,D207),'Enter Draw'!$K$3:$K$252,0),1)="yco","yco",D207))</f>
        <v/>
      </c>
      <c r="B207" t="str">
        <f>IFERROR(INDEX('Enter Draw'!$C$3:$K$252,MATCH(SMALL('Enter Draw'!$K$3:$K$252,D207),'Enter Draw'!$K$3:$K$252,0),6),"")</f>
        <v/>
      </c>
      <c r="C207" t="str">
        <f>IFERROR(INDEX('Enter Draw'!$C$3:$I$252,MATCH(SMALL('Enter Draw'!$K$3:$K$252,D207),'Enter Draw'!$K$3:$K$252,0),7),"")</f>
        <v/>
      </c>
      <c r="D207">
        <v>172</v>
      </c>
      <c r="F207" s="1" t="str">
        <f>IF(G207="","",IF(INDEX('Enter Draw'!$E$3:$I$252,MATCH(SMALL('Enter Draw'!$L$3:$L$252,D207),'Enter Draw'!$L$3:$L$252,0),1)="co","co",IF(INDEX('Enter Draw'!$E$3:$I$252,MATCH(SMALL('Enter Draw'!$L$3:$L$252,D207),'Enter Draw'!$L$3:$L$252,0),1)="yco","yco",D207)))</f>
        <v/>
      </c>
      <c r="G207" t="str">
        <f>IFERROR(INDEX('Enter Draw'!$E$3:$I$252,MATCH(SMALL('Enter Draw'!$L$3:$L$252,D207),'Enter Draw'!$L$3:$L$252,0),4),"")</f>
        <v/>
      </c>
      <c r="H207" t="str">
        <f>IFERROR(INDEX('Enter Draw'!$E$3:$I$252,MATCH(SMALL('Enter Draw'!$L$3:$L$252,D207),'Enter Draw'!$L$3:$L$252,0),5),"")</f>
        <v/>
      </c>
      <c r="I207">
        <v>188</v>
      </c>
      <c r="J207" s="1" t="str">
        <f t="shared" si="12"/>
        <v/>
      </c>
      <c r="K207" t="str">
        <f>IFERROR(INDEX('Enter Draw'!$G$3:$I$252,MATCH(SMALL('Enter Draw'!$M$3:$M$252,I207),'Enter Draw'!$M$3:$M$252,0),2),"")</f>
        <v/>
      </c>
      <c r="L207" t="str">
        <f>IFERROR(INDEX('Enter Draw'!$G$3:$I$252,MATCH(SMALL('Enter Draw'!$M$3:$M$252,I207),'Enter Draw'!$M$3:$M$252,0),3),"")</f>
        <v/>
      </c>
      <c r="N207" s="1" t="str">
        <f>IF(O207="","",IF(INDEX('Enter Draw'!$B$3:$I$252,MATCH(SMALL('Enter Draw'!$N$3:$N$252,D207),'Enter Draw'!$N$3:$N$252,0),1)="oco","oco",D207))</f>
        <v/>
      </c>
      <c r="O207" t="str">
        <f>IFERROR(INDEX('Enter Draw'!$A$3:$K$252,MATCH(SMALL('Enter Draw'!$N$3:$N$252,Q207),'Enter Draw'!$N$3:$N$252,0),7),"")</f>
        <v/>
      </c>
      <c r="P207" t="str">
        <f>IFERROR(INDEX('Enter Draw'!$A$3:$I$252,MATCH(SMALL('Enter Draw'!$N$3:$N$252,Q207),'Enter Draw'!$N$3:$N$252,0),8),"")</f>
        <v/>
      </c>
      <c r="Q207">
        <v>172</v>
      </c>
      <c r="S207" s="1" t="str">
        <f t="shared" si="14"/>
        <v/>
      </c>
      <c r="T207" t="str">
        <f>IFERROR(INDEX('Enter Draw'!$A$3:$K$252,MATCH(SMALL('Enter Draw'!$O$3:$O$252,V208),'Enter Draw'!$O$3:$O$252,0),6),"")</f>
        <v/>
      </c>
      <c r="U207" t="str">
        <f>IFERROR(INDEX('Enter Draw'!$A$3:$I$252,MATCH(SMALL('Enter Draw'!$O$3:$O$252,V208),'Enter Draw'!$O$3:$O$252,0),7),"")</f>
        <v/>
      </c>
      <c r="V207">
        <v>172</v>
      </c>
      <c r="X207" s="1" t="str">
        <f t="shared" si="15"/>
        <v/>
      </c>
      <c r="Y207" t="str">
        <f>IFERROR(INDEX('Enter Draw'!$A$3:$K$252,MATCH(SMALL('Enter Draw'!$P$3:$P$252,Q207),'Enter Draw'!$P$3:$P$252,0),7),"")</f>
        <v/>
      </c>
      <c r="Z207" t="str">
        <f>IFERROR(INDEX('Enter Draw'!$A$3:$I$252,MATCH(SMALL('Enter Draw'!$P$3:$P$252,Q207),'Enter Draw'!$P$3:$P$252,0),8),"")</f>
        <v/>
      </c>
      <c r="AC207" s="1" t="str">
        <f t="shared" si="13"/>
        <v/>
      </c>
      <c r="AD207" t="str">
        <f>IFERROR(INDEX('Enter Draw'!$A$3:$K$252,MATCH(SMALL('Enter Draw'!$Q$3:$Q$252,V207),'Enter Draw'!$Q$3:$Q$252,0),8),"")</f>
        <v/>
      </c>
      <c r="AE207" t="str">
        <f>IFERROR(INDEX('Enter Draw'!$A$3:$I$252,MATCH(SMALL('Enter Draw'!$Q$3:$Q$252,V207),'Enter Draw'!$Q$3:$Q$252,0),9),"")</f>
        <v/>
      </c>
    </row>
    <row r="208" spans="1:31">
      <c r="A208" s="1" t="str">
        <f>IF(B208="","",IF(INDEX('Enter Draw'!$C$3:$I$252,MATCH(SMALL('Enter Draw'!$K$3:$K$252,D208),'Enter Draw'!$K$3:$K$252,0),1)="yco","yco",D208))</f>
        <v/>
      </c>
      <c r="B208" t="str">
        <f>IFERROR(INDEX('Enter Draw'!$C$3:$K$252,MATCH(SMALL('Enter Draw'!$K$3:$K$252,D208),'Enter Draw'!$K$3:$K$252,0),6),"")</f>
        <v/>
      </c>
      <c r="C208" t="str">
        <f>IFERROR(INDEX('Enter Draw'!$C$3:$I$252,MATCH(SMALL('Enter Draw'!$K$3:$K$252,D208),'Enter Draw'!$K$3:$K$252,0),7),"")</f>
        <v/>
      </c>
      <c r="D208">
        <v>173</v>
      </c>
      <c r="F208" s="1" t="str">
        <f>IF(G208="","",IF(INDEX('Enter Draw'!$E$3:$I$252,MATCH(SMALL('Enter Draw'!$L$3:$L$252,D208),'Enter Draw'!$L$3:$L$252,0),1)="co","co",IF(INDEX('Enter Draw'!$E$3:$I$252,MATCH(SMALL('Enter Draw'!$L$3:$L$252,D208),'Enter Draw'!$L$3:$L$252,0),1)="yco","yco",D208)))</f>
        <v/>
      </c>
      <c r="G208" t="str">
        <f>IFERROR(INDEX('Enter Draw'!$E$3:$I$252,MATCH(SMALL('Enter Draw'!$L$3:$L$252,D208),'Enter Draw'!$L$3:$L$252,0),4),"")</f>
        <v/>
      </c>
      <c r="H208" t="str">
        <f>IFERROR(INDEX('Enter Draw'!$E$3:$I$252,MATCH(SMALL('Enter Draw'!$L$3:$L$252,D208),'Enter Draw'!$L$3:$L$252,0),5),"")</f>
        <v/>
      </c>
      <c r="I208">
        <v>189</v>
      </c>
      <c r="J208" s="1" t="str">
        <f t="shared" si="12"/>
        <v/>
      </c>
      <c r="K208" t="str">
        <f>IFERROR(INDEX('Enter Draw'!$G$3:$I$252,MATCH(SMALL('Enter Draw'!$M$3:$M$252,I208),'Enter Draw'!$M$3:$M$252,0),2),"")</f>
        <v/>
      </c>
      <c r="L208" t="str">
        <f>IFERROR(INDEX('Enter Draw'!$G$3:$I$252,MATCH(SMALL('Enter Draw'!$M$3:$M$252,I208),'Enter Draw'!$M$3:$M$252,0),3),"")</f>
        <v/>
      </c>
      <c r="N208" s="1" t="str">
        <f>IF(O208="","",IF(INDEX('Enter Draw'!$B$3:$I$252,MATCH(SMALL('Enter Draw'!$N$3:$N$252,D208),'Enter Draw'!$N$3:$N$252,0),1)="oco","oco",D208))</f>
        <v/>
      </c>
      <c r="O208" t="str">
        <f>IFERROR(INDEX('Enter Draw'!$A$3:$K$252,MATCH(SMALL('Enter Draw'!$N$3:$N$252,Q208),'Enter Draw'!$N$3:$N$252,0),7),"")</f>
        <v/>
      </c>
      <c r="P208" t="str">
        <f>IFERROR(INDEX('Enter Draw'!$A$3:$I$252,MATCH(SMALL('Enter Draw'!$N$3:$N$252,Q208),'Enter Draw'!$N$3:$N$252,0),8),"")</f>
        <v/>
      </c>
      <c r="Q208">
        <v>173</v>
      </c>
      <c r="S208" s="1" t="str">
        <f t="shared" si="14"/>
        <v/>
      </c>
      <c r="T208" t="str">
        <f>IFERROR(INDEX('Enter Draw'!$A$3:$K$252,MATCH(SMALL('Enter Draw'!$O$3:$O$252,V209),'Enter Draw'!$O$3:$O$252,0),6),"")</f>
        <v/>
      </c>
      <c r="U208" t="str">
        <f>IFERROR(INDEX('Enter Draw'!$A$3:$I$252,MATCH(SMALL('Enter Draw'!$O$3:$O$252,V209),'Enter Draw'!$O$3:$O$252,0),7),"")</f>
        <v/>
      </c>
      <c r="V208">
        <v>173</v>
      </c>
      <c r="X208" s="1" t="str">
        <f t="shared" si="15"/>
        <v/>
      </c>
      <c r="Y208" t="str">
        <f>IFERROR(INDEX('Enter Draw'!$A$3:$K$252,MATCH(SMALL('Enter Draw'!$P$3:$P$252,Q208),'Enter Draw'!$P$3:$P$252,0),7),"")</f>
        <v/>
      </c>
      <c r="Z208" t="str">
        <f>IFERROR(INDEX('Enter Draw'!$A$3:$I$252,MATCH(SMALL('Enter Draw'!$P$3:$P$252,Q208),'Enter Draw'!$P$3:$P$252,0),8),"")</f>
        <v/>
      </c>
      <c r="AC208" s="1" t="str">
        <f t="shared" si="13"/>
        <v/>
      </c>
      <c r="AD208" t="str">
        <f>IFERROR(INDEX('Enter Draw'!$A$3:$K$252,MATCH(SMALL('Enter Draw'!$Q$3:$Q$252,V208),'Enter Draw'!$Q$3:$Q$252,0),8),"")</f>
        <v/>
      </c>
      <c r="AE208" t="str">
        <f>IFERROR(INDEX('Enter Draw'!$A$3:$I$252,MATCH(SMALL('Enter Draw'!$Q$3:$Q$252,V208),'Enter Draw'!$Q$3:$Q$252,0),9),"")</f>
        <v/>
      </c>
    </row>
    <row r="209" spans="1:31">
      <c r="A209" s="1" t="str">
        <f>IF(B209="","",IF(INDEX('Enter Draw'!$C$3:$I$252,MATCH(SMALL('Enter Draw'!$K$3:$K$252,D209),'Enter Draw'!$K$3:$K$252,0),1)="yco","yco",D209))</f>
        <v/>
      </c>
      <c r="B209" t="str">
        <f>IFERROR(INDEX('Enter Draw'!$C$3:$K$252,MATCH(SMALL('Enter Draw'!$K$3:$K$252,D209),'Enter Draw'!$K$3:$K$252,0),6),"")</f>
        <v/>
      </c>
      <c r="C209" t="str">
        <f>IFERROR(INDEX('Enter Draw'!$C$3:$I$252,MATCH(SMALL('Enter Draw'!$K$3:$K$252,D209),'Enter Draw'!$K$3:$K$252,0),7),"")</f>
        <v/>
      </c>
      <c r="D209">
        <v>174</v>
      </c>
      <c r="F209" s="1" t="str">
        <f>IF(G209="","",IF(INDEX('Enter Draw'!$E$3:$I$252,MATCH(SMALL('Enter Draw'!$L$3:$L$252,D209),'Enter Draw'!$L$3:$L$252,0),1)="co","co",IF(INDEX('Enter Draw'!$E$3:$I$252,MATCH(SMALL('Enter Draw'!$L$3:$L$252,D209),'Enter Draw'!$L$3:$L$252,0),1)="yco","yco",D209)))</f>
        <v/>
      </c>
      <c r="G209" t="str">
        <f>IFERROR(INDEX('Enter Draw'!$E$3:$I$252,MATCH(SMALL('Enter Draw'!$L$3:$L$252,D209),'Enter Draw'!$L$3:$L$252,0),4),"")</f>
        <v/>
      </c>
      <c r="H209" t="str">
        <f>IFERROR(INDEX('Enter Draw'!$E$3:$I$252,MATCH(SMALL('Enter Draw'!$L$3:$L$252,D209),'Enter Draw'!$L$3:$L$252,0),5),"")</f>
        <v/>
      </c>
      <c r="I209">
        <v>190</v>
      </c>
      <c r="J209" s="1" t="str">
        <f t="shared" si="12"/>
        <v/>
      </c>
      <c r="K209" t="str">
        <f>IFERROR(INDEX('Enter Draw'!$G$3:$I$252,MATCH(SMALL('Enter Draw'!$M$3:$M$252,I209),'Enter Draw'!$M$3:$M$252,0),2),"")</f>
        <v/>
      </c>
      <c r="L209" t="str">
        <f>IFERROR(INDEX('Enter Draw'!$G$3:$I$252,MATCH(SMALL('Enter Draw'!$M$3:$M$252,I209),'Enter Draw'!$M$3:$M$252,0),3),"")</f>
        <v/>
      </c>
      <c r="N209" s="1" t="str">
        <f>IF(O209="","",IF(INDEX('Enter Draw'!$B$3:$I$252,MATCH(SMALL('Enter Draw'!$N$3:$N$252,D209),'Enter Draw'!$N$3:$N$252,0),1)="oco","oco",D209))</f>
        <v/>
      </c>
      <c r="O209" t="str">
        <f>IFERROR(INDEX('Enter Draw'!$A$3:$K$252,MATCH(SMALL('Enter Draw'!$N$3:$N$252,Q209),'Enter Draw'!$N$3:$N$252,0),7),"")</f>
        <v/>
      </c>
      <c r="P209" t="str">
        <f>IFERROR(INDEX('Enter Draw'!$A$3:$I$252,MATCH(SMALL('Enter Draw'!$N$3:$N$252,Q209),'Enter Draw'!$N$3:$N$252,0),8),"")</f>
        <v/>
      </c>
      <c r="Q209">
        <v>174</v>
      </c>
      <c r="S209" s="1" t="str">
        <f t="shared" si="14"/>
        <v/>
      </c>
      <c r="T209" t="str">
        <f>IFERROR(INDEX('Enter Draw'!$A$3:$K$252,MATCH(SMALL('Enter Draw'!$O$3:$O$252,V210),'Enter Draw'!$O$3:$O$252,0),6),"")</f>
        <v/>
      </c>
      <c r="U209" t="str">
        <f>IFERROR(INDEX('Enter Draw'!$A$3:$I$252,MATCH(SMALL('Enter Draw'!$O$3:$O$252,V210),'Enter Draw'!$O$3:$O$252,0),7),"")</f>
        <v/>
      </c>
      <c r="V209">
        <v>174</v>
      </c>
      <c r="X209" s="1" t="str">
        <f t="shared" si="15"/>
        <v/>
      </c>
      <c r="Y209" t="str">
        <f>IFERROR(INDEX('Enter Draw'!$A$3:$K$252,MATCH(SMALL('Enter Draw'!$P$3:$P$252,Q209),'Enter Draw'!$P$3:$P$252,0),7),"")</f>
        <v/>
      </c>
      <c r="Z209" t="str">
        <f>IFERROR(INDEX('Enter Draw'!$A$3:$I$252,MATCH(SMALL('Enter Draw'!$P$3:$P$252,Q209),'Enter Draw'!$P$3:$P$252,0),8),"")</f>
        <v/>
      </c>
      <c r="AC209" s="1" t="str">
        <f t="shared" si="13"/>
        <v/>
      </c>
      <c r="AD209" t="str">
        <f>IFERROR(INDEX('Enter Draw'!$A$3:$K$252,MATCH(SMALL('Enter Draw'!$Q$3:$Q$252,V209),'Enter Draw'!$Q$3:$Q$252,0),8),"")</f>
        <v/>
      </c>
      <c r="AE209" t="str">
        <f>IFERROR(INDEX('Enter Draw'!$A$3:$I$252,MATCH(SMALL('Enter Draw'!$Q$3:$Q$252,V209),'Enter Draw'!$Q$3:$Q$252,0),9),"")</f>
        <v/>
      </c>
    </row>
    <row r="210" spans="1:31">
      <c r="A210" s="1" t="str">
        <f>IF(B210="","",IF(INDEX('Enter Draw'!$C$3:$I$252,MATCH(SMALL('Enter Draw'!$K$3:$K$252,D210),'Enter Draw'!$K$3:$K$252,0),1)="yco","yco",D210))</f>
        <v/>
      </c>
      <c r="B210" t="str">
        <f>IFERROR(INDEX('Enter Draw'!$C$3:$K$252,MATCH(SMALL('Enter Draw'!$K$3:$K$252,D210),'Enter Draw'!$K$3:$K$252,0),6),"")</f>
        <v/>
      </c>
      <c r="C210" t="str">
        <f>IFERROR(INDEX('Enter Draw'!$C$3:$I$252,MATCH(SMALL('Enter Draw'!$K$3:$K$252,D210),'Enter Draw'!$K$3:$K$252,0),7),"")</f>
        <v/>
      </c>
      <c r="D210">
        <v>175</v>
      </c>
      <c r="F210" s="1" t="str">
        <f>IF(G210="","",IF(INDEX('Enter Draw'!$E$3:$I$252,MATCH(SMALL('Enter Draw'!$L$3:$L$252,D210),'Enter Draw'!$L$3:$L$252,0),1)="co","co",IF(INDEX('Enter Draw'!$E$3:$I$252,MATCH(SMALL('Enter Draw'!$L$3:$L$252,D210),'Enter Draw'!$L$3:$L$252,0),1)="yco","yco",D210)))</f>
        <v/>
      </c>
      <c r="G210" t="str">
        <f>IFERROR(INDEX('Enter Draw'!$E$3:$I$252,MATCH(SMALL('Enter Draw'!$L$3:$L$252,D210),'Enter Draw'!$L$3:$L$252,0),4),"")</f>
        <v/>
      </c>
      <c r="H210" t="str">
        <f>IFERROR(INDEX('Enter Draw'!$E$3:$I$252,MATCH(SMALL('Enter Draw'!$L$3:$L$252,D210),'Enter Draw'!$L$3:$L$252,0),5),"")</f>
        <v/>
      </c>
      <c r="J210" s="1" t="str">
        <f t="shared" si="12"/>
        <v/>
      </c>
      <c r="K210" t="str">
        <f>IFERROR(INDEX('Enter Draw'!$G$3:$I$252,MATCH(SMALL('Enter Draw'!$M$3:$M$252,I210),'Enter Draw'!$M$3:$M$252,0),2),"")</f>
        <v/>
      </c>
      <c r="L210" t="str">
        <f>IFERROR(INDEX('Enter Draw'!$G$3:$I$252,MATCH(SMALL('Enter Draw'!$M$3:$M$252,I210),'Enter Draw'!$M$3:$M$252,0),3),"")</f>
        <v/>
      </c>
      <c r="N210" s="1" t="str">
        <f>IF(O210="","",IF(INDEX('Enter Draw'!$B$3:$I$252,MATCH(SMALL('Enter Draw'!$N$3:$N$252,D210),'Enter Draw'!$N$3:$N$252,0),1)="oco","oco",D210))</f>
        <v/>
      </c>
      <c r="O210" t="str">
        <f>IFERROR(INDEX('Enter Draw'!$A$3:$K$252,MATCH(SMALL('Enter Draw'!$N$3:$N$252,Q210),'Enter Draw'!$N$3:$N$252,0),7),"")</f>
        <v/>
      </c>
      <c r="P210" t="str">
        <f>IFERROR(INDEX('Enter Draw'!$A$3:$I$252,MATCH(SMALL('Enter Draw'!$N$3:$N$252,Q210),'Enter Draw'!$N$3:$N$252,0),8),"")</f>
        <v/>
      </c>
      <c r="Q210">
        <v>175</v>
      </c>
      <c r="S210" s="1" t="str">
        <f t="shared" si="14"/>
        <v/>
      </c>
      <c r="T210" t="str">
        <f>IFERROR(INDEX('Enter Draw'!$A$3:$K$252,MATCH(SMALL('Enter Draw'!$O$3:$O$252,V211),'Enter Draw'!$O$3:$O$252,0),6),"")</f>
        <v/>
      </c>
      <c r="U210" t="str">
        <f>IFERROR(INDEX('Enter Draw'!$A$3:$I$252,MATCH(SMALL('Enter Draw'!$O$3:$O$252,V211),'Enter Draw'!$O$3:$O$252,0),7),"")</f>
        <v/>
      </c>
      <c r="V210">
        <v>175</v>
      </c>
      <c r="X210" s="1" t="str">
        <f t="shared" si="15"/>
        <v/>
      </c>
      <c r="Y210" t="str">
        <f>IFERROR(INDEX('Enter Draw'!$A$3:$K$252,MATCH(SMALL('Enter Draw'!$P$3:$P$252,Q210),'Enter Draw'!$P$3:$P$252,0),7),"")</f>
        <v/>
      </c>
      <c r="Z210" t="str">
        <f>IFERROR(INDEX('Enter Draw'!$A$3:$I$252,MATCH(SMALL('Enter Draw'!$P$3:$P$252,Q210),'Enter Draw'!$P$3:$P$252,0),8),"")</f>
        <v/>
      </c>
      <c r="AC210" s="1" t="str">
        <f t="shared" si="13"/>
        <v/>
      </c>
      <c r="AD210" t="str">
        <f>IFERROR(INDEX('Enter Draw'!$A$3:$K$252,MATCH(SMALL('Enter Draw'!$Q$3:$Q$252,V210),'Enter Draw'!$Q$3:$Q$252,0),8),"")</f>
        <v/>
      </c>
      <c r="AE210" t="str">
        <f>IFERROR(INDEX('Enter Draw'!$A$3:$I$252,MATCH(SMALL('Enter Draw'!$Q$3:$Q$252,V210),'Enter Draw'!$Q$3:$Q$252,0),9),"")</f>
        <v/>
      </c>
    </row>
    <row r="211" spans="1:31">
      <c r="A211" s="1" t="str">
        <f>IF(B211="","",IF(INDEX('Enter Draw'!$C$3:$I$252,MATCH(SMALL('Enter Draw'!$K$3:$K$252,D211),'Enter Draw'!$K$3:$K$252,0),1)="yco","yco",D211))</f>
        <v/>
      </c>
      <c r="B211" t="str">
        <f>IFERROR(INDEX('Enter Draw'!$C$3:$K$252,MATCH(SMALL('Enter Draw'!$K$3:$K$252,D211),'Enter Draw'!$K$3:$K$252,0),6),"")</f>
        <v/>
      </c>
      <c r="C211" t="str">
        <f>IFERROR(INDEX('Enter Draw'!$C$3:$I$252,MATCH(SMALL('Enter Draw'!$K$3:$K$252,D211),'Enter Draw'!$K$3:$K$252,0),7),"")</f>
        <v/>
      </c>
      <c r="F211" s="1" t="str">
        <f>IF(G211="","",IF(INDEX('Enter Draw'!$E$3:$I$252,MATCH(SMALL('Enter Draw'!$L$3:$L$252,D211),'Enter Draw'!$L$3:$L$252,0),1)="co","co",IF(INDEX('Enter Draw'!$E$3:$I$252,MATCH(SMALL('Enter Draw'!$L$3:$L$252,D211),'Enter Draw'!$L$3:$L$252,0),1)="yco","yco",D211)))</f>
        <v/>
      </c>
      <c r="G211" t="str">
        <f>IFERROR(INDEX('Enter Draw'!$E$3:$I$252,MATCH(SMALL('Enter Draw'!$L$3:$L$252,D211),'Enter Draw'!$L$3:$L$252,0),4),"")</f>
        <v/>
      </c>
      <c r="H211" t="str">
        <f>IFERROR(INDEX('Enter Draw'!$E$3:$I$252,MATCH(SMALL('Enter Draw'!$L$3:$L$252,D211),'Enter Draw'!$L$3:$L$252,0),5),"")</f>
        <v/>
      </c>
      <c r="I211">
        <v>191</v>
      </c>
      <c r="J211" s="1" t="str">
        <f t="shared" si="12"/>
        <v/>
      </c>
      <c r="K211" t="str">
        <f>IFERROR(INDEX('Enter Draw'!$G$3:$I$252,MATCH(SMALL('Enter Draw'!$M$3:$M$252,I211),'Enter Draw'!$M$3:$M$252,0),2),"")</f>
        <v/>
      </c>
      <c r="L211" t="str">
        <f>IFERROR(INDEX('Enter Draw'!$G$3:$I$252,MATCH(SMALL('Enter Draw'!$M$3:$M$252,I211),'Enter Draw'!$M$3:$M$252,0),3),"")</f>
        <v/>
      </c>
      <c r="N211" s="1" t="str">
        <f>IF(O211="","",IF(INDEX('Enter Draw'!$B$3:$I$252,MATCH(SMALL('Enter Draw'!$N$3:$N$252,D211),'Enter Draw'!$N$3:$N$252,0),1)="oco","oco",D211))</f>
        <v/>
      </c>
      <c r="O211" t="str">
        <f>IFERROR(INDEX('Enter Draw'!$A$3:$K$252,MATCH(SMALL('Enter Draw'!$N$3:$N$252,Q211),'Enter Draw'!$N$3:$N$252,0),7),"")</f>
        <v/>
      </c>
      <c r="P211" t="str">
        <f>IFERROR(INDEX('Enter Draw'!$A$3:$I$252,MATCH(SMALL('Enter Draw'!$N$3:$N$252,Q211),'Enter Draw'!$N$3:$N$252,0),8),"")</f>
        <v/>
      </c>
      <c r="S211" s="1" t="str">
        <f t="shared" si="14"/>
        <v/>
      </c>
      <c r="T211" t="str">
        <f>IFERROR(INDEX('Enter Draw'!$A$3:$K$252,MATCH(SMALL('Enter Draw'!$O$3:$O$252,V212),'Enter Draw'!$O$3:$O$252,0),6),"")</f>
        <v/>
      </c>
      <c r="U211" t="str">
        <f>IFERROR(INDEX('Enter Draw'!$A$3:$I$252,MATCH(SMALL('Enter Draw'!$O$3:$O$252,V212),'Enter Draw'!$O$3:$O$252,0),7),"")</f>
        <v/>
      </c>
      <c r="X211" s="1" t="str">
        <f t="shared" si="15"/>
        <v/>
      </c>
      <c r="Y211" t="str">
        <f>IFERROR(INDEX('Enter Draw'!$A$3:$K$252,MATCH(SMALL('Enter Draw'!$P$3:$P$252,Q211),'Enter Draw'!$P$3:$P$252,0),7),"")</f>
        <v/>
      </c>
      <c r="Z211" t="str">
        <f>IFERROR(INDEX('Enter Draw'!$A$3:$I$252,MATCH(SMALL('Enter Draw'!$P$3:$P$252,Q211),'Enter Draw'!$P$3:$P$252,0),8),"")</f>
        <v/>
      </c>
      <c r="AC211" s="1" t="str">
        <f t="shared" si="13"/>
        <v/>
      </c>
      <c r="AD211" t="str">
        <f>IFERROR(INDEX('Enter Draw'!$A$3:$K$252,MATCH(SMALL('Enter Draw'!$Q$3:$Q$252,V211),'Enter Draw'!$Q$3:$Q$252,0),8),"")</f>
        <v/>
      </c>
      <c r="AE211" t="str">
        <f>IFERROR(INDEX('Enter Draw'!$A$3:$I$252,MATCH(SMALL('Enter Draw'!$Q$3:$Q$252,V211),'Enter Draw'!$Q$3:$Q$252,0),9),"")</f>
        <v/>
      </c>
    </row>
    <row r="212" spans="1:31">
      <c r="A212" s="1" t="str">
        <f>IF(B212="","",IF(INDEX('Enter Draw'!$C$3:$I$252,MATCH(SMALL('Enter Draw'!$K$3:$K$252,D212),'Enter Draw'!$K$3:$K$252,0),1)="yco","yco",D212))</f>
        <v/>
      </c>
      <c r="B212" t="str">
        <f>IFERROR(INDEX('Enter Draw'!$C$3:$K$252,MATCH(SMALL('Enter Draw'!$K$3:$K$252,D212),'Enter Draw'!$K$3:$K$252,0),6),"")</f>
        <v/>
      </c>
      <c r="C212" t="str">
        <f>IFERROR(INDEX('Enter Draw'!$C$3:$I$252,MATCH(SMALL('Enter Draw'!$K$3:$K$252,D212),'Enter Draw'!$K$3:$K$252,0),7),"")</f>
        <v/>
      </c>
      <c r="D212">
        <v>176</v>
      </c>
      <c r="F212" s="1" t="str">
        <f>IF(G212="","",IF(INDEX('Enter Draw'!$E$3:$I$252,MATCH(SMALL('Enter Draw'!$L$3:$L$252,D212),'Enter Draw'!$L$3:$L$252,0),1)="co","co",IF(INDEX('Enter Draw'!$E$3:$I$252,MATCH(SMALL('Enter Draw'!$L$3:$L$252,D212),'Enter Draw'!$L$3:$L$252,0),1)="yco","yco",D212)))</f>
        <v/>
      </c>
      <c r="G212" t="str">
        <f>IFERROR(INDEX('Enter Draw'!$E$3:$I$252,MATCH(SMALL('Enter Draw'!$L$3:$L$252,D212),'Enter Draw'!$L$3:$L$252,0),4),"")</f>
        <v/>
      </c>
      <c r="H212" t="str">
        <f>IFERROR(INDEX('Enter Draw'!$E$3:$I$252,MATCH(SMALL('Enter Draw'!$L$3:$L$252,D212),'Enter Draw'!$L$3:$L$252,0),5),"")</f>
        <v/>
      </c>
      <c r="I212">
        <v>192</v>
      </c>
      <c r="J212" s="1" t="str">
        <f t="shared" si="12"/>
        <v/>
      </c>
      <c r="K212" t="str">
        <f>IFERROR(INDEX('Enter Draw'!$G$3:$I$252,MATCH(SMALL('Enter Draw'!$M$3:$M$252,I212),'Enter Draw'!$M$3:$M$252,0),2),"")</f>
        <v/>
      </c>
      <c r="L212" t="str">
        <f>IFERROR(INDEX('Enter Draw'!$G$3:$I$252,MATCH(SMALL('Enter Draw'!$M$3:$M$252,I212),'Enter Draw'!$M$3:$M$252,0),3),"")</f>
        <v/>
      </c>
      <c r="N212" s="1" t="str">
        <f>IF(O212="","",IF(INDEX('Enter Draw'!$B$3:$I$252,MATCH(SMALL('Enter Draw'!$N$3:$N$252,D212),'Enter Draw'!$N$3:$N$252,0),1)="oco","oco",D212))</f>
        <v/>
      </c>
      <c r="O212" t="str">
        <f>IFERROR(INDEX('Enter Draw'!$A$3:$K$252,MATCH(SMALL('Enter Draw'!$N$3:$N$252,Q212),'Enter Draw'!$N$3:$N$252,0),7),"")</f>
        <v/>
      </c>
      <c r="P212" t="str">
        <f>IFERROR(INDEX('Enter Draw'!$A$3:$I$252,MATCH(SMALL('Enter Draw'!$N$3:$N$252,Q212),'Enter Draw'!$N$3:$N$252,0),8),"")</f>
        <v/>
      </c>
      <c r="Q212">
        <v>176</v>
      </c>
      <c r="S212" s="1" t="str">
        <f t="shared" si="14"/>
        <v/>
      </c>
      <c r="T212" t="str">
        <f>IFERROR(INDEX('Enter Draw'!$A$3:$K$252,MATCH(SMALL('Enter Draw'!$O$3:$O$252,V213),'Enter Draw'!$O$3:$O$252,0),6),"")</f>
        <v/>
      </c>
      <c r="U212" t="str">
        <f>IFERROR(INDEX('Enter Draw'!$A$3:$I$252,MATCH(SMALL('Enter Draw'!$O$3:$O$252,V213),'Enter Draw'!$O$3:$O$252,0),7),"")</f>
        <v/>
      </c>
      <c r="V212">
        <v>176</v>
      </c>
      <c r="X212" s="1" t="str">
        <f t="shared" si="15"/>
        <v/>
      </c>
      <c r="Y212" t="str">
        <f>IFERROR(INDEX('Enter Draw'!$A$3:$K$252,MATCH(SMALL('Enter Draw'!$P$3:$P$252,Q212),'Enter Draw'!$P$3:$P$252,0),7),"")</f>
        <v/>
      </c>
      <c r="Z212" t="str">
        <f>IFERROR(INDEX('Enter Draw'!$A$3:$I$252,MATCH(SMALL('Enter Draw'!$P$3:$P$252,Q212),'Enter Draw'!$P$3:$P$252,0),8),"")</f>
        <v/>
      </c>
      <c r="AC212" s="1" t="str">
        <f t="shared" si="13"/>
        <v/>
      </c>
      <c r="AD212" t="str">
        <f>IFERROR(INDEX('Enter Draw'!$A$3:$K$252,MATCH(SMALL('Enter Draw'!$Q$3:$Q$252,V212),'Enter Draw'!$Q$3:$Q$252,0),8),"")</f>
        <v/>
      </c>
      <c r="AE212" t="str">
        <f>IFERROR(INDEX('Enter Draw'!$A$3:$I$252,MATCH(SMALL('Enter Draw'!$Q$3:$Q$252,V212),'Enter Draw'!$Q$3:$Q$252,0),9),"")</f>
        <v/>
      </c>
    </row>
    <row r="213" spans="1:31">
      <c r="A213" s="1" t="str">
        <f>IF(B213="","",IF(INDEX('Enter Draw'!$C$3:$I$252,MATCH(SMALL('Enter Draw'!$K$3:$K$252,D213),'Enter Draw'!$K$3:$K$252,0),1)="yco","yco",D213))</f>
        <v/>
      </c>
      <c r="B213" t="str">
        <f>IFERROR(INDEX('Enter Draw'!$C$3:$K$252,MATCH(SMALL('Enter Draw'!$K$3:$K$252,D213),'Enter Draw'!$K$3:$K$252,0),6),"")</f>
        <v/>
      </c>
      <c r="C213" t="str">
        <f>IFERROR(INDEX('Enter Draw'!$C$3:$I$252,MATCH(SMALL('Enter Draw'!$K$3:$K$252,D213),'Enter Draw'!$K$3:$K$252,0),7),"")</f>
        <v/>
      </c>
      <c r="D213">
        <v>177</v>
      </c>
      <c r="F213" s="1" t="str">
        <f>IF(G213="","",IF(INDEX('Enter Draw'!$E$3:$I$252,MATCH(SMALL('Enter Draw'!$L$3:$L$252,D213),'Enter Draw'!$L$3:$L$252,0),1)="co","co",IF(INDEX('Enter Draw'!$E$3:$I$252,MATCH(SMALL('Enter Draw'!$L$3:$L$252,D213),'Enter Draw'!$L$3:$L$252,0),1)="yco","yco",D213)))</f>
        <v/>
      </c>
      <c r="G213" t="str">
        <f>IFERROR(INDEX('Enter Draw'!$E$3:$I$252,MATCH(SMALL('Enter Draw'!$L$3:$L$252,D213),'Enter Draw'!$L$3:$L$252,0),4),"")</f>
        <v/>
      </c>
      <c r="H213" t="str">
        <f>IFERROR(INDEX('Enter Draw'!$E$3:$I$252,MATCH(SMALL('Enter Draw'!$L$3:$L$252,D213),'Enter Draw'!$L$3:$L$252,0),5),"")</f>
        <v/>
      </c>
      <c r="I213">
        <v>193</v>
      </c>
      <c r="J213" s="1" t="str">
        <f t="shared" si="12"/>
        <v/>
      </c>
      <c r="K213" t="str">
        <f>IFERROR(INDEX('Enter Draw'!$G$3:$I$252,MATCH(SMALL('Enter Draw'!$M$3:$M$252,I213),'Enter Draw'!$M$3:$M$252,0),2),"")</f>
        <v/>
      </c>
      <c r="L213" t="str">
        <f>IFERROR(INDEX('Enter Draw'!$G$3:$I$252,MATCH(SMALL('Enter Draw'!$M$3:$M$252,I213),'Enter Draw'!$M$3:$M$252,0),3),"")</f>
        <v/>
      </c>
      <c r="N213" s="1" t="str">
        <f>IF(O213="","",IF(INDEX('Enter Draw'!$B$3:$I$252,MATCH(SMALL('Enter Draw'!$N$3:$N$252,D213),'Enter Draw'!$N$3:$N$252,0),1)="oco","oco",D213))</f>
        <v/>
      </c>
      <c r="O213" t="str">
        <f>IFERROR(INDEX('Enter Draw'!$A$3:$K$252,MATCH(SMALL('Enter Draw'!$N$3:$N$252,Q213),'Enter Draw'!$N$3:$N$252,0),7),"")</f>
        <v/>
      </c>
      <c r="P213" t="str">
        <f>IFERROR(INDEX('Enter Draw'!$A$3:$I$252,MATCH(SMALL('Enter Draw'!$N$3:$N$252,Q213),'Enter Draw'!$N$3:$N$252,0),8),"")</f>
        <v/>
      </c>
      <c r="Q213">
        <v>177</v>
      </c>
      <c r="S213" s="1" t="str">
        <f t="shared" si="14"/>
        <v/>
      </c>
      <c r="T213" t="str">
        <f>IFERROR(INDEX('Enter Draw'!$A$3:$K$252,MATCH(SMALL('Enter Draw'!$O$3:$O$252,V214),'Enter Draw'!$O$3:$O$252,0),6),"")</f>
        <v/>
      </c>
      <c r="U213" t="str">
        <f>IFERROR(INDEX('Enter Draw'!$A$3:$I$252,MATCH(SMALL('Enter Draw'!$O$3:$O$252,V214),'Enter Draw'!$O$3:$O$252,0),7),"")</f>
        <v/>
      </c>
      <c r="V213">
        <v>177</v>
      </c>
      <c r="X213" s="1" t="str">
        <f t="shared" si="15"/>
        <v/>
      </c>
      <c r="Y213" t="str">
        <f>IFERROR(INDEX('Enter Draw'!$A$3:$K$252,MATCH(SMALL('Enter Draw'!$P$3:$P$252,Q213),'Enter Draw'!$P$3:$P$252,0),7),"")</f>
        <v/>
      </c>
      <c r="Z213" t="str">
        <f>IFERROR(INDEX('Enter Draw'!$A$3:$I$252,MATCH(SMALL('Enter Draw'!$P$3:$P$252,Q213),'Enter Draw'!$P$3:$P$252,0),8),"")</f>
        <v/>
      </c>
      <c r="AC213" s="1" t="str">
        <f t="shared" si="13"/>
        <v/>
      </c>
      <c r="AD213" t="str">
        <f>IFERROR(INDEX('Enter Draw'!$A$3:$K$252,MATCH(SMALL('Enter Draw'!$Q$3:$Q$252,V213),'Enter Draw'!$Q$3:$Q$252,0),8),"")</f>
        <v/>
      </c>
      <c r="AE213" t="str">
        <f>IFERROR(INDEX('Enter Draw'!$A$3:$I$252,MATCH(SMALL('Enter Draw'!$Q$3:$Q$252,V213),'Enter Draw'!$Q$3:$Q$252,0),9),"")</f>
        <v/>
      </c>
    </row>
    <row r="214" spans="1:31">
      <c r="A214" s="1" t="str">
        <f>IF(B214="","",IF(INDEX('Enter Draw'!$C$3:$I$252,MATCH(SMALL('Enter Draw'!$K$3:$K$252,D214),'Enter Draw'!$K$3:$K$252,0),1)="yco","yco",D214))</f>
        <v/>
      </c>
      <c r="B214" t="str">
        <f>IFERROR(INDEX('Enter Draw'!$C$3:$K$252,MATCH(SMALL('Enter Draw'!$K$3:$K$252,D214),'Enter Draw'!$K$3:$K$252,0),6),"")</f>
        <v/>
      </c>
      <c r="C214" t="str">
        <f>IFERROR(INDEX('Enter Draw'!$C$3:$I$252,MATCH(SMALL('Enter Draw'!$K$3:$K$252,D214),'Enter Draw'!$K$3:$K$252,0),7),"")</f>
        <v/>
      </c>
      <c r="D214">
        <v>178</v>
      </c>
      <c r="F214" s="1" t="str">
        <f>IF(G214="","",IF(INDEX('Enter Draw'!$E$3:$I$252,MATCH(SMALL('Enter Draw'!$L$3:$L$252,D214),'Enter Draw'!$L$3:$L$252,0),1)="co","co",IF(INDEX('Enter Draw'!$E$3:$I$252,MATCH(SMALL('Enter Draw'!$L$3:$L$252,D214),'Enter Draw'!$L$3:$L$252,0),1)="yco","yco",D214)))</f>
        <v/>
      </c>
      <c r="G214" t="str">
        <f>IFERROR(INDEX('Enter Draw'!$E$3:$I$252,MATCH(SMALL('Enter Draw'!$L$3:$L$252,D214),'Enter Draw'!$L$3:$L$252,0),4),"")</f>
        <v/>
      </c>
      <c r="H214" t="str">
        <f>IFERROR(INDEX('Enter Draw'!$E$3:$I$252,MATCH(SMALL('Enter Draw'!$L$3:$L$252,D214),'Enter Draw'!$L$3:$L$252,0),5),"")</f>
        <v/>
      </c>
      <c r="I214">
        <v>194</v>
      </c>
      <c r="J214" s="1" t="str">
        <f t="shared" si="12"/>
        <v/>
      </c>
      <c r="K214" t="str">
        <f>IFERROR(INDEX('Enter Draw'!$G$3:$I$252,MATCH(SMALL('Enter Draw'!$M$3:$M$252,I214),'Enter Draw'!$M$3:$M$252,0),2),"")</f>
        <v/>
      </c>
      <c r="L214" t="str">
        <f>IFERROR(INDEX('Enter Draw'!$G$3:$I$252,MATCH(SMALL('Enter Draw'!$M$3:$M$252,I214),'Enter Draw'!$M$3:$M$252,0),3),"")</f>
        <v/>
      </c>
      <c r="N214" s="1" t="str">
        <f>IF(O214="","",IF(INDEX('Enter Draw'!$B$3:$I$252,MATCH(SMALL('Enter Draw'!$N$3:$N$252,D214),'Enter Draw'!$N$3:$N$252,0),1)="oco","oco",D214))</f>
        <v/>
      </c>
      <c r="O214" t="str">
        <f>IFERROR(INDEX('Enter Draw'!$A$3:$K$252,MATCH(SMALL('Enter Draw'!$N$3:$N$252,Q214),'Enter Draw'!$N$3:$N$252,0),7),"")</f>
        <v/>
      </c>
      <c r="P214" t="str">
        <f>IFERROR(INDEX('Enter Draw'!$A$3:$I$252,MATCH(SMALL('Enter Draw'!$N$3:$N$252,Q214),'Enter Draw'!$N$3:$N$252,0),8),"")</f>
        <v/>
      </c>
      <c r="Q214">
        <v>178</v>
      </c>
      <c r="S214" s="1" t="str">
        <f t="shared" si="14"/>
        <v/>
      </c>
      <c r="T214" t="str">
        <f>IFERROR(INDEX('Enter Draw'!$A$3:$K$252,MATCH(SMALL('Enter Draw'!$O$3:$O$252,V215),'Enter Draw'!$O$3:$O$252,0),6),"")</f>
        <v/>
      </c>
      <c r="U214" t="str">
        <f>IFERROR(INDEX('Enter Draw'!$A$3:$I$252,MATCH(SMALL('Enter Draw'!$O$3:$O$252,V215),'Enter Draw'!$O$3:$O$252,0),7),"")</f>
        <v/>
      </c>
      <c r="V214">
        <v>178</v>
      </c>
      <c r="X214" s="1" t="str">
        <f t="shared" si="15"/>
        <v/>
      </c>
      <c r="Y214" t="str">
        <f>IFERROR(INDEX('Enter Draw'!$A$3:$K$252,MATCH(SMALL('Enter Draw'!$P$3:$P$252,Q214),'Enter Draw'!$P$3:$P$252,0),7),"")</f>
        <v/>
      </c>
      <c r="Z214" t="str">
        <f>IFERROR(INDEX('Enter Draw'!$A$3:$I$252,MATCH(SMALL('Enter Draw'!$P$3:$P$252,Q214),'Enter Draw'!$P$3:$P$252,0),8),"")</f>
        <v/>
      </c>
      <c r="AC214" s="1" t="str">
        <f t="shared" si="13"/>
        <v/>
      </c>
      <c r="AD214" t="str">
        <f>IFERROR(INDEX('Enter Draw'!$A$3:$K$252,MATCH(SMALL('Enter Draw'!$Q$3:$Q$252,V214),'Enter Draw'!$Q$3:$Q$252,0),8),"")</f>
        <v/>
      </c>
      <c r="AE214" t="str">
        <f>IFERROR(INDEX('Enter Draw'!$A$3:$I$252,MATCH(SMALL('Enter Draw'!$Q$3:$Q$252,V214),'Enter Draw'!$Q$3:$Q$252,0),9),"")</f>
        <v/>
      </c>
    </row>
    <row r="215" spans="1:31">
      <c r="A215" s="1" t="str">
        <f>IF(B215="","",IF(INDEX('Enter Draw'!$C$3:$I$252,MATCH(SMALL('Enter Draw'!$K$3:$K$252,D215),'Enter Draw'!$K$3:$K$252,0),1)="yco","yco",D215))</f>
        <v/>
      </c>
      <c r="B215" t="str">
        <f>IFERROR(INDEX('Enter Draw'!$C$3:$K$252,MATCH(SMALL('Enter Draw'!$K$3:$K$252,D215),'Enter Draw'!$K$3:$K$252,0),6),"")</f>
        <v/>
      </c>
      <c r="C215" t="str">
        <f>IFERROR(INDEX('Enter Draw'!$C$3:$I$252,MATCH(SMALL('Enter Draw'!$K$3:$K$252,D215),'Enter Draw'!$K$3:$K$252,0),7),"")</f>
        <v/>
      </c>
      <c r="D215">
        <v>179</v>
      </c>
      <c r="F215" s="1" t="str">
        <f>IF(G215="","",IF(INDEX('Enter Draw'!$E$3:$I$252,MATCH(SMALL('Enter Draw'!$L$3:$L$252,D215),'Enter Draw'!$L$3:$L$252,0),1)="co","co",IF(INDEX('Enter Draw'!$E$3:$I$252,MATCH(SMALL('Enter Draw'!$L$3:$L$252,D215),'Enter Draw'!$L$3:$L$252,0),1)="yco","yco",D215)))</f>
        <v/>
      </c>
      <c r="G215" t="str">
        <f>IFERROR(INDEX('Enter Draw'!$E$3:$I$252,MATCH(SMALL('Enter Draw'!$L$3:$L$252,D215),'Enter Draw'!$L$3:$L$252,0),4),"")</f>
        <v/>
      </c>
      <c r="H215" t="str">
        <f>IFERROR(INDEX('Enter Draw'!$E$3:$I$252,MATCH(SMALL('Enter Draw'!$L$3:$L$252,D215),'Enter Draw'!$L$3:$L$252,0),5),"")</f>
        <v/>
      </c>
      <c r="I215">
        <v>195</v>
      </c>
      <c r="J215" s="1" t="str">
        <f t="shared" si="12"/>
        <v/>
      </c>
      <c r="K215" t="str">
        <f>IFERROR(INDEX('Enter Draw'!$G$3:$I$252,MATCH(SMALL('Enter Draw'!$M$3:$M$252,I215),'Enter Draw'!$M$3:$M$252,0),2),"")</f>
        <v/>
      </c>
      <c r="L215" t="str">
        <f>IFERROR(INDEX('Enter Draw'!$G$3:$I$252,MATCH(SMALL('Enter Draw'!$M$3:$M$252,I215),'Enter Draw'!$M$3:$M$252,0),3),"")</f>
        <v/>
      </c>
      <c r="N215" s="1" t="str">
        <f>IF(O215="","",IF(INDEX('Enter Draw'!$B$3:$I$252,MATCH(SMALL('Enter Draw'!$N$3:$N$252,D215),'Enter Draw'!$N$3:$N$252,0),1)="oco","oco",D215))</f>
        <v/>
      </c>
      <c r="O215" t="str">
        <f>IFERROR(INDEX('Enter Draw'!$A$3:$K$252,MATCH(SMALL('Enter Draw'!$N$3:$N$252,Q215),'Enter Draw'!$N$3:$N$252,0),7),"")</f>
        <v/>
      </c>
      <c r="P215" t="str">
        <f>IFERROR(INDEX('Enter Draw'!$A$3:$I$252,MATCH(SMALL('Enter Draw'!$N$3:$N$252,Q215),'Enter Draw'!$N$3:$N$252,0),8),"")</f>
        <v/>
      </c>
      <c r="Q215">
        <v>179</v>
      </c>
      <c r="S215" s="1" t="str">
        <f t="shared" si="14"/>
        <v/>
      </c>
      <c r="T215" t="str">
        <f>IFERROR(INDEX('Enter Draw'!$A$3:$K$252,MATCH(SMALL('Enter Draw'!$O$3:$O$252,V216),'Enter Draw'!$O$3:$O$252,0),6),"")</f>
        <v/>
      </c>
      <c r="U215" t="str">
        <f>IFERROR(INDEX('Enter Draw'!$A$3:$I$252,MATCH(SMALL('Enter Draw'!$O$3:$O$252,V216),'Enter Draw'!$O$3:$O$252,0),7),"")</f>
        <v/>
      </c>
      <c r="V215">
        <v>179</v>
      </c>
      <c r="X215" s="1" t="str">
        <f t="shared" si="15"/>
        <v/>
      </c>
      <c r="Y215" t="str">
        <f>IFERROR(INDEX('Enter Draw'!$A$3:$K$252,MATCH(SMALL('Enter Draw'!$P$3:$P$252,Q215),'Enter Draw'!$P$3:$P$252,0),7),"")</f>
        <v/>
      </c>
      <c r="Z215" t="str">
        <f>IFERROR(INDEX('Enter Draw'!$A$3:$I$252,MATCH(SMALL('Enter Draw'!$P$3:$P$252,Q215),'Enter Draw'!$P$3:$P$252,0),8),"")</f>
        <v/>
      </c>
      <c r="AC215" s="1" t="str">
        <f t="shared" si="13"/>
        <v/>
      </c>
      <c r="AD215" t="str">
        <f>IFERROR(INDEX('Enter Draw'!$A$3:$K$252,MATCH(SMALL('Enter Draw'!$Q$3:$Q$252,V215),'Enter Draw'!$Q$3:$Q$252,0),8),"")</f>
        <v/>
      </c>
      <c r="AE215" t="str">
        <f>IFERROR(INDEX('Enter Draw'!$A$3:$I$252,MATCH(SMALL('Enter Draw'!$Q$3:$Q$252,V215),'Enter Draw'!$Q$3:$Q$252,0),9),"")</f>
        <v/>
      </c>
    </row>
    <row r="216" spans="1:31">
      <c r="A216" s="1" t="str">
        <f>IF(B216="","",IF(INDEX('Enter Draw'!$C$3:$I$252,MATCH(SMALL('Enter Draw'!$K$3:$K$252,D216),'Enter Draw'!$K$3:$K$252,0),1)="yco","yco",D216))</f>
        <v/>
      </c>
      <c r="B216" t="str">
        <f>IFERROR(INDEX('Enter Draw'!$C$3:$K$252,MATCH(SMALL('Enter Draw'!$K$3:$K$252,D216),'Enter Draw'!$K$3:$K$252,0),6),"")</f>
        <v/>
      </c>
      <c r="C216" t="str">
        <f>IFERROR(INDEX('Enter Draw'!$C$3:$I$252,MATCH(SMALL('Enter Draw'!$K$3:$K$252,D216),'Enter Draw'!$K$3:$K$252,0),7),"")</f>
        <v/>
      </c>
      <c r="D216">
        <v>180</v>
      </c>
      <c r="F216" s="1" t="str">
        <f>IF(G216="","",IF(INDEX('Enter Draw'!$E$3:$I$252,MATCH(SMALL('Enter Draw'!$L$3:$L$252,D216),'Enter Draw'!$L$3:$L$252,0),1)="co","co",IF(INDEX('Enter Draw'!$E$3:$I$252,MATCH(SMALL('Enter Draw'!$L$3:$L$252,D216),'Enter Draw'!$L$3:$L$252,0),1)="yco","yco",D216)))</f>
        <v/>
      </c>
      <c r="G216" t="str">
        <f>IFERROR(INDEX('Enter Draw'!$E$3:$I$252,MATCH(SMALL('Enter Draw'!$L$3:$L$252,D216),'Enter Draw'!$L$3:$L$252,0),4),"")</f>
        <v/>
      </c>
      <c r="H216" t="str">
        <f>IFERROR(INDEX('Enter Draw'!$E$3:$I$252,MATCH(SMALL('Enter Draw'!$L$3:$L$252,D216),'Enter Draw'!$L$3:$L$252,0),5),"")</f>
        <v/>
      </c>
      <c r="I216">
        <v>196</v>
      </c>
      <c r="J216" s="1" t="str">
        <f t="shared" si="12"/>
        <v/>
      </c>
      <c r="K216" t="str">
        <f>IFERROR(INDEX('Enter Draw'!$G$3:$I$252,MATCH(SMALL('Enter Draw'!$M$3:$M$252,I216),'Enter Draw'!$M$3:$M$252,0),2),"")</f>
        <v/>
      </c>
      <c r="L216" t="str">
        <f>IFERROR(INDEX('Enter Draw'!$G$3:$I$252,MATCH(SMALL('Enter Draw'!$M$3:$M$252,I216),'Enter Draw'!$M$3:$M$252,0),3),"")</f>
        <v/>
      </c>
      <c r="N216" s="1" t="str">
        <f>IF(O216="","",IF(INDEX('Enter Draw'!$B$3:$I$252,MATCH(SMALL('Enter Draw'!$N$3:$N$252,D216),'Enter Draw'!$N$3:$N$252,0),1)="oco","oco",D216))</f>
        <v/>
      </c>
      <c r="O216" t="str">
        <f>IFERROR(INDEX('Enter Draw'!$A$3:$K$252,MATCH(SMALL('Enter Draw'!$N$3:$N$252,Q216),'Enter Draw'!$N$3:$N$252,0),7),"")</f>
        <v/>
      </c>
      <c r="P216" t="str">
        <f>IFERROR(INDEX('Enter Draw'!$A$3:$I$252,MATCH(SMALL('Enter Draw'!$N$3:$N$252,Q216),'Enter Draw'!$N$3:$N$252,0),8),"")</f>
        <v/>
      </c>
      <c r="Q216">
        <v>180</v>
      </c>
      <c r="S216" s="1" t="str">
        <f t="shared" si="14"/>
        <v/>
      </c>
      <c r="T216" t="str">
        <f>IFERROR(INDEX('Enter Draw'!$A$3:$K$252,MATCH(SMALL('Enter Draw'!$O$3:$O$252,V217),'Enter Draw'!$O$3:$O$252,0),6),"")</f>
        <v/>
      </c>
      <c r="U216" t="str">
        <f>IFERROR(INDEX('Enter Draw'!$A$3:$I$252,MATCH(SMALL('Enter Draw'!$O$3:$O$252,V217),'Enter Draw'!$O$3:$O$252,0),7),"")</f>
        <v/>
      </c>
      <c r="V216">
        <v>180</v>
      </c>
      <c r="X216" s="1" t="str">
        <f t="shared" si="15"/>
        <v/>
      </c>
      <c r="Y216" t="str">
        <f>IFERROR(INDEX('Enter Draw'!$A$3:$K$252,MATCH(SMALL('Enter Draw'!$P$3:$P$252,Q216),'Enter Draw'!$P$3:$P$252,0),7),"")</f>
        <v/>
      </c>
      <c r="Z216" t="str">
        <f>IFERROR(INDEX('Enter Draw'!$A$3:$I$252,MATCH(SMALL('Enter Draw'!$P$3:$P$252,Q216),'Enter Draw'!$P$3:$P$252,0),8),"")</f>
        <v/>
      </c>
      <c r="AC216" s="1" t="str">
        <f t="shared" si="13"/>
        <v/>
      </c>
      <c r="AD216" t="str">
        <f>IFERROR(INDEX('Enter Draw'!$A$3:$K$252,MATCH(SMALL('Enter Draw'!$Q$3:$Q$252,V216),'Enter Draw'!$Q$3:$Q$252,0),8),"")</f>
        <v/>
      </c>
      <c r="AE216" t="str">
        <f>IFERROR(INDEX('Enter Draw'!$A$3:$I$252,MATCH(SMALL('Enter Draw'!$Q$3:$Q$252,V216),'Enter Draw'!$Q$3:$Q$252,0),9),"")</f>
        <v/>
      </c>
    </row>
    <row r="217" spans="1:31">
      <c r="A217" s="1" t="str">
        <f>IF(B217="","",IF(INDEX('Enter Draw'!$C$3:$I$252,MATCH(SMALL('Enter Draw'!$K$3:$K$252,D217),'Enter Draw'!$K$3:$K$252,0),1)="yco","yco",D217))</f>
        <v/>
      </c>
      <c r="B217" t="str">
        <f>IFERROR(INDEX('Enter Draw'!$C$3:$K$252,MATCH(SMALL('Enter Draw'!$K$3:$K$252,D217),'Enter Draw'!$K$3:$K$252,0),6),"")</f>
        <v/>
      </c>
      <c r="C217" t="str">
        <f>IFERROR(INDEX('Enter Draw'!$C$3:$I$252,MATCH(SMALL('Enter Draw'!$K$3:$K$252,D217),'Enter Draw'!$K$3:$K$252,0),7),"")</f>
        <v/>
      </c>
      <c r="F217" s="1" t="str">
        <f>IF(G217="","",IF(INDEX('Enter Draw'!$E$3:$I$252,MATCH(SMALL('Enter Draw'!$L$3:$L$252,D217),'Enter Draw'!$L$3:$L$252,0),1)="co","co",IF(INDEX('Enter Draw'!$E$3:$I$252,MATCH(SMALL('Enter Draw'!$L$3:$L$252,D217),'Enter Draw'!$L$3:$L$252,0),1)="yco","yco",D217)))</f>
        <v/>
      </c>
      <c r="G217" t="str">
        <f>IFERROR(INDEX('Enter Draw'!$E$3:$I$252,MATCH(SMALL('Enter Draw'!$L$3:$L$252,D217),'Enter Draw'!$L$3:$L$252,0),4),"")</f>
        <v/>
      </c>
      <c r="H217" t="str">
        <f>IFERROR(INDEX('Enter Draw'!$E$3:$I$252,MATCH(SMALL('Enter Draw'!$L$3:$L$252,D217),'Enter Draw'!$L$3:$L$252,0),5),"")</f>
        <v/>
      </c>
      <c r="I217">
        <v>197</v>
      </c>
      <c r="J217" s="1" t="str">
        <f t="shared" si="12"/>
        <v/>
      </c>
      <c r="K217" t="str">
        <f>IFERROR(INDEX('Enter Draw'!$G$3:$I$252,MATCH(SMALL('Enter Draw'!$M$3:$M$252,I217),'Enter Draw'!$M$3:$M$252,0),2),"")</f>
        <v/>
      </c>
      <c r="L217" t="str">
        <f>IFERROR(INDEX('Enter Draw'!$G$3:$I$252,MATCH(SMALL('Enter Draw'!$M$3:$M$252,I217),'Enter Draw'!$M$3:$M$252,0),3),"")</f>
        <v/>
      </c>
      <c r="N217" s="1" t="str">
        <f>IF(O217="","",IF(INDEX('Enter Draw'!$B$3:$I$252,MATCH(SMALL('Enter Draw'!$N$3:$N$252,D217),'Enter Draw'!$N$3:$N$252,0),1)="oco","oco",D217))</f>
        <v/>
      </c>
      <c r="O217" t="str">
        <f>IFERROR(INDEX('Enter Draw'!$A$3:$K$252,MATCH(SMALL('Enter Draw'!$N$3:$N$252,Q217),'Enter Draw'!$N$3:$N$252,0),7),"")</f>
        <v/>
      </c>
      <c r="P217" t="str">
        <f>IFERROR(INDEX('Enter Draw'!$A$3:$I$252,MATCH(SMALL('Enter Draw'!$N$3:$N$252,Q217),'Enter Draw'!$N$3:$N$252,0),8),"")</f>
        <v/>
      </c>
      <c r="S217" s="1" t="str">
        <f t="shared" si="14"/>
        <v/>
      </c>
      <c r="T217" t="str">
        <f>IFERROR(INDEX('Enter Draw'!$A$3:$K$252,MATCH(SMALL('Enter Draw'!$O$3:$O$252,V218),'Enter Draw'!$O$3:$O$252,0),6),"")</f>
        <v/>
      </c>
      <c r="U217" t="str">
        <f>IFERROR(INDEX('Enter Draw'!$A$3:$I$252,MATCH(SMALL('Enter Draw'!$O$3:$O$252,V218),'Enter Draw'!$O$3:$O$252,0),7),"")</f>
        <v/>
      </c>
      <c r="X217" s="1" t="str">
        <f t="shared" si="15"/>
        <v/>
      </c>
      <c r="Y217" t="str">
        <f>IFERROR(INDEX('Enter Draw'!$A$3:$K$252,MATCH(SMALL('Enter Draw'!$P$3:$P$252,Q217),'Enter Draw'!$P$3:$P$252,0),7),"")</f>
        <v/>
      </c>
      <c r="Z217" t="str">
        <f>IFERROR(INDEX('Enter Draw'!$A$3:$I$252,MATCH(SMALL('Enter Draw'!$P$3:$P$252,Q217),'Enter Draw'!$P$3:$P$252,0),8),"")</f>
        <v/>
      </c>
      <c r="AC217" s="1" t="str">
        <f t="shared" si="13"/>
        <v/>
      </c>
      <c r="AD217" t="str">
        <f>IFERROR(INDEX('Enter Draw'!$A$3:$K$252,MATCH(SMALL('Enter Draw'!$Q$3:$Q$252,V217),'Enter Draw'!$Q$3:$Q$252,0),8),"")</f>
        <v/>
      </c>
      <c r="AE217" t="str">
        <f>IFERROR(INDEX('Enter Draw'!$A$3:$I$252,MATCH(SMALL('Enter Draw'!$Q$3:$Q$252,V217),'Enter Draw'!$Q$3:$Q$252,0),9),"")</f>
        <v/>
      </c>
    </row>
    <row r="218" spans="1:31">
      <c r="A218" s="1" t="str">
        <f>IF(B218="","",IF(INDEX('Enter Draw'!$C$3:$I$252,MATCH(SMALL('Enter Draw'!$K$3:$K$252,D218),'Enter Draw'!$K$3:$K$252,0),1)="yco","yco",D218))</f>
        <v/>
      </c>
      <c r="B218" t="str">
        <f>IFERROR(INDEX('Enter Draw'!$C$3:$K$252,MATCH(SMALL('Enter Draw'!$K$3:$K$252,D218),'Enter Draw'!$K$3:$K$252,0),6),"")</f>
        <v/>
      </c>
      <c r="C218" t="str">
        <f>IFERROR(INDEX('Enter Draw'!$C$3:$I$252,MATCH(SMALL('Enter Draw'!$K$3:$K$252,D218),'Enter Draw'!$K$3:$K$252,0),7),"")</f>
        <v/>
      </c>
      <c r="D218">
        <v>181</v>
      </c>
      <c r="F218" s="1" t="str">
        <f>IF(G218="","",IF(INDEX('Enter Draw'!$E$3:$I$252,MATCH(SMALL('Enter Draw'!$L$3:$L$252,D218),'Enter Draw'!$L$3:$L$252,0),1)="co","co",IF(INDEX('Enter Draw'!$E$3:$I$252,MATCH(SMALL('Enter Draw'!$L$3:$L$252,D218),'Enter Draw'!$L$3:$L$252,0),1)="yco","yco",D218)))</f>
        <v/>
      </c>
      <c r="G218" t="str">
        <f>IFERROR(INDEX('Enter Draw'!$E$3:$I$252,MATCH(SMALL('Enter Draw'!$L$3:$L$252,D218),'Enter Draw'!$L$3:$L$252,0),4),"")</f>
        <v/>
      </c>
      <c r="H218" t="str">
        <f>IFERROR(INDEX('Enter Draw'!$E$3:$I$252,MATCH(SMALL('Enter Draw'!$L$3:$L$252,D218),'Enter Draw'!$L$3:$L$252,0),5),"")</f>
        <v/>
      </c>
      <c r="I218">
        <v>198</v>
      </c>
      <c r="J218" s="1" t="str">
        <f t="shared" si="12"/>
        <v/>
      </c>
      <c r="K218" t="str">
        <f>IFERROR(INDEX('Enter Draw'!$G$3:$I$252,MATCH(SMALL('Enter Draw'!$M$3:$M$252,I218),'Enter Draw'!$M$3:$M$252,0),2),"")</f>
        <v/>
      </c>
      <c r="L218" t="str">
        <f>IFERROR(INDEX('Enter Draw'!$G$3:$I$252,MATCH(SMALL('Enter Draw'!$M$3:$M$252,I218),'Enter Draw'!$M$3:$M$252,0),3),"")</f>
        <v/>
      </c>
      <c r="N218" s="1" t="str">
        <f>IF(O218="","",IF(INDEX('Enter Draw'!$B$3:$I$252,MATCH(SMALL('Enter Draw'!$N$3:$N$252,D218),'Enter Draw'!$N$3:$N$252,0),1)="oco","oco",D218))</f>
        <v/>
      </c>
      <c r="O218" t="str">
        <f>IFERROR(INDEX('Enter Draw'!$A$3:$K$252,MATCH(SMALL('Enter Draw'!$N$3:$N$252,Q218),'Enter Draw'!$N$3:$N$252,0),7),"")</f>
        <v/>
      </c>
      <c r="P218" t="str">
        <f>IFERROR(INDEX('Enter Draw'!$A$3:$I$252,MATCH(SMALL('Enter Draw'!$N$3:$N$252,Q218),'Enter Draw'!$N$3:$N$252,0),8),"")</f>
        <v/>
      </c>
      <c r="Q218">
        <v>181</v>
      </c>
      <c r="S218" s="1" t="str">
        <f t="shared" si="14"/>
        <v/>
      </c>
      <c r="T218" t="str">
        <f>IFERROR(INDEX('Enter Draw'!$A$3:$K$252,MATCH(SMALL('Enter Draw'!$O$3:$O$252,V219),'Enter Draw'!$O$3:$O$252,0),6),"")</f>
        <v/>
      </c>
      <c r="U218" t="str">
        <f>IFERROR(INDEX('Enter Draw'!$A$3:$I$252,MATCH(SMALL('Enter Draw'!$O$3:$O$252,V219),'Enter Draw'!$O$3:$O$252,0),7),"")</f>
        <v/>
      </c>
      <c r="V218">
        <v>181</v>
      </c>
      <c r="X218" s="1" t="str">
        <f t="shared" si="15"/>
        <v/>
      </c>
      <c r="Y218" t="str">
        <f>IFERROR(INDEX('Enter Draw'!$A$3:$K$252,MATCH(SMALL('Enter Draw'!$P$3:$P$252,Q218),'Enter Draw'!$P$3:$P$252,0),7),"")</f>
        <v/>
      </c>
      <c r="Z218" t="str">
        <f>IFERROR(INDEX('Enter Draw'!$A$3:$I$252,MATCH(SMALL('Enter Draw'!$P$3:$P$252,Q218),'Enter Draw'!$P$3:$P$252,0),8),"")</f>
        <v/>
      </c>
      <c r="AC218" s="1" t="str">
        <f t="shared" si="13"/>
        <v/>
      </c>
      <c r="AD218" t="str">
        <f>IFERROR(INDEX('Enter Draw'!$A$3:$K$252,MATCH(SMALL('Enter Draw'!$Q$3:$Q$252,V218),'Enter Draw'!$Q$3:$Q$252,0),8),"")</f>
        <v/>
      </c>
      <c r="AE218" t="str">
        <f>IFERROR(INDEX('Enter Draw'!$A$3:$I$252,MATCH(SMALL('Enter Draw'!$Q$3:$Q$252,V218),'Enter Draw'!$Q$3:$Q$252,0),9),"")</f>
        <v/>
      </c>
    </row>
    <row r="219" spans="1:31">
      <c r="A219" s="1" t="str">
        <f>IF(B219="","",IF(INDEX('Enter Draw'!$C$3:$I$252,MATCH(SMALL('Enter Draw'!$K$3:$K$252,D219),'Enter Draw'!$K$3:$K$252,0),1)="yco","yco",D219))</f>
        <v/>
      </c>
      <c r="B219" t="str">
        <f>IFERROR(INDEX('Enter Draw'!$C$3:$K$252,MATCH(SMALL('Enter Draw'!$K$3:$K$252,D219),'Enter Draw'!$K$3:$K$252,0),6),"")</f>
        <v/>
      </c>
      <c r="C219" t="str">
        <f>IFERROR(INDEX('Enter Draw'!$C$3:$I$252,MATCH(SMALL('Enter Draw'!$K$3:$K$252,D219),'Enter Draw'!$K$3:$K$252,0),7),"")</f>
        <v/>
      </c>
      <c r="D219">
        <v>182</v>
      </c>
      <c r="F219" s="1" t="str">
        <f>IF(G219="","",IF(INDEX('Enter Draw'!$E$3:$I$252,MATCH(SMALL('Enter Draw'!$L$3:$L$252,D219),'Enter Draw'!$L$3:$L$252,0),1)="co","co",IF(INDEX('Enter Draw'!$E$3:$I$252,MATCH(SMALL('Enter Draw'!$L$3:$L$252,D219),'Enter Draw'!$L$3:$L$252,0),1)="yco","yco",D219)))</f>
        <v/>
      </c>
      <c r="G219" t="str">
        <f>IFERROR(INDEX('Enter Draw'!$E$3:$I$252,MATCH(SMALL('Enter Draw'!$L$3:$L$252,D219),'Enter Draw'!$L$3:$L$252,0),4),"")</f>
        <v/>
      </c>
      <c r="H219" t="str">
        <f>IFERROR(INDEX('Enter Draw'!$E$3:$I$252,MATCH(SMALL('Enter Draw'!$L$3:$L$252,D219),'Enter Draw'!$L$3:$L$252,0),5),"")</f>
        <v/>
      </c>
      <c r="I219">
        <v>199</v>
      </c>
      <c r="J219" s="1" t="str">
        <f t="shared" si="12"/>
        <v/>
      </c>
      <c r="K219" t="str">
        <f>IFERROR(INDEX('Enter Draw'!$G$3:$I$252,MATCH(SMALL('Enter Draw'!$M$3:$M$252,I219),'Enter Draw'!$M$3:$M$252,0),2),"")</f>
        <v/>
      </c>
      <c r="L219" t="str">
        <f>IFERROR(INDEX('Enter Draw'!$G$3:$I$252,MATCH(SMALL('Enter Draw'!$M$3:$M$252,I219),'Enter Draw'!$M$3:$M$252,0),3),"")</f>
        <v/>
      </c>
      <c r="N219" s="1" t="str">
        <f>IF(O219="","",IF(INDEX('Enter Draw'!$B$3:$I$252,MATCH(SMALL('Enter Draw'!$N$3:$N$252,D219),'Enter Draw'!$N$3:$N$252,0),1)="oco","oco",D219))</f>
        <v/>
      </c>
      <c r="O219" t="str">
        <f>IFERROR(INDEX('Enter Draw'!$A$3:$K$252,MATCH(SMALL('Enter Draw'!$N$3:$N$252,Q219),'Enter Draw'!$N$3:$N$252,0),7),"")</f>
        <v/>
      </c>
      <c r="P219" t="str">
        <f>IFERROR(INDEX('Enter Draw'!$A$3:$I$252,MATCH(SMALL('Enter Draw'!$N$3:$N$252,Q219),'Enter Draw'!$N$3:$N$252,0),8),"")</f>
        <v/>
      </c>
      <c r="Q219">
        <v>182</v>
      </c>
      <c r="S219" s="1" t="str">
        <f t="shared" si="14"/>
        <v/>
      </c>
      <c r="T219" t="str">
        <f>IFERROR(INDEX('Enter Draw'!$A$3:$K$252,MATCH(SMALL('Enter Draw'!$O$3:$O$252,V220),'Enter Draw'!$O$3:$O$252,0),6),"")</f>
        <v/>
      </c>
      <c r="U219" t="str">
        <f>IFERROR(INDEX('Enter Draw'!$A$3:$I$252,MATCH(SMALL('Enter Draw'!$O$3:$O$252,V220),'Enter Draw'!$O$3:$O$252,0),7),"")</f>
        <v/>
      </c>
      <c r="V219">
        <v>182</v>
      </c>
      <c r="X219" s="1" t="str">
        <f t="shared" si="15"/>
        <v/>
      </c>
      <c r="Y219" t="str">
        <f>IFERROR(INDEX('Enter Draw'!$A$3:$K$252,MATCH(SMALL('Enter Draw'!$P$3:$P$252,Q219),'Enter Draw'!$P$3:$P$252,0),7),"")</f>
        <v/>
      </c>
      <c r="Z219" t="str">
        <f>IFERROR(INDEX('Enter Draw'!$A$3:$I$252,MATCH(SMALL('Enter Draw'!$P$3:$P$252,Q219),'Enter Draw'!$P$3:$P$252,0),8),"")</f>
        <v/>
      </c>
      <c r="AC219" s="1" t="str">
        <f t="shared" si="13"/>
        <v/>
      </c>
      <c r="AD219" t="str">
        <f>IFERROR(INDEX('Enter Draw'!$A$3:$K$252,MATCH(SMALL('Enter Draw'!$Q$3:$Q$252,V219),'Enter Draw'!$Q$3:$Q$252,0),8),"")</f>
        <v/>
      </c>
      <c r="AE219" t="str">
        <f>IFERROR(INDEX('Enter Draw'!$A$3:$I$252,MATCH(SMALL('Enter Draw'!$Q$3:$Q$252,V219),'Enter Draw'!$Q$3:$Q$252,0),9),"")</f>
        <v/>
      </c>
    </row>
    <row r="220" spans="1:31">
      <c r="A220" s="1" t="str">
        <f>IF(B220="","",IF(INDEX('Enter Draw'!$C$3:$I$252,MATCH(SMALL('Enter Draw'!$K$3:$K$252,D220),'Enter Draw'!$K$3:$K$252,0),1)="yco","yco",D220))</f>
        <v/>
      </c>
      <c r="B220" t="str">
        <f>IFERROR(INDEX('Enter Draw'!$C$3:$K$252,MATCH(SMALL('Enter Draw'!$K$3:$K$252,D220),'Enter Draw'!$K$3:$K$252,0),6),"")</f>
        <v/>
      </c>
      <c r="C220" t="str">
        <f>IFERROR(INDEX('Enter Draw'!$C$3:$I$252,MATCH(SMALL('Enter Draw'!$K$3:$K$252,D220),'Enter Draw'!$K$3:$K$252,0),7),"")</f>
        <v/>
      </c>
      <c r="D220">
        <v>183</v>
      </c>
      <c r="F220" s="1" t="str">
        <f>IF(G220="","",IF(INDEX('Enter Draw'!$E$3:$I$252,MATCH(SMALL('Enter Draw'!$L$3:$L$252,D220),'Enter Draw'!$L$3:$L$252,0),1)="co","co",IF(INDEX('Enter Draw'!$E$3:$I$252,MATCH(SMALL('Enter Draw'!$L$3:$L$252,D220),'Enter Draw'!$L$3:$L$252,0),1)="yco","yco",D220)))</f>
        <v/>
      </c>
      <c r="G220" t="str">
        <f>IFERROR(INDEX('Enter Draw'!$E$3:$I$252,MATCH(SMALL('Enter Draw'!$L$3:$L$252,D220),'Enter Draw'!$L$3:$L$252,0),4),"")</f>
        <v/>
      </c>
      <c r="H220" t="str">
        <f>IFERROR(INDEX('Enter Draw'!$E$3:$I$252,MATCH(SMALL('Enter Draw'!$L$3:$L$252,D220),'Enter Draw'!$L$3:$L$252,0),5),"")</f>
        <v/>
      </c>
      <c r="I220">
        <v>200</v>
      </c>
      <c r="J220" s="1" t="str">
        <f t="shared" si="12"/>
        <v/>
      </c>
      <c r="K220" t="str">
        <f>IFERROR(INDEX('Enter Draw'!$G$3:$I$252,MATCH(SMALL('Enter Draw'!$M$3:$M$252,I220),'Enter Draw'!$M$3:$M$252,0),2),"")</f>
        <v/>
      </c>
      <c r="L220" t="str">
        <f>IFERROR(INDEX('Enter Draw'!$G$3:$I$252,MATCH(SMALL('Enter Draw'!$M$3:$M$252,I220),'Enter Draw'!$M$3:$M$252,0),3),"")</f>
        <v/>
      </c>
      <c r="N220" s="1" t="str">
        <f>IF(O220="","",IF(INDEX('Enter Draw'!$B$3:$I$252,MATCH(SMALL('Enter Draw'!$N$3:$N$252,D220),'Enter Draw'!$N$3:$N$252,0),1)="oco","oco",D220))</f>
        <v/>
      </c>
      <c r="O220" t="str">
        <f>IFERROR(INDEX('Enter Draw'!$A$3:$K$252,MATCH(SMALL('Enter Draw'!$N$3:$N$252,Q220),'Enter Draw'!$N$3:$N$252,0),7),"")</f>
        <v/>
      </c>
      <c r="P220" t="str">
        <f>IFERROR(INDEX('Enter Draw'!$A$3:$I$252,MATCH(SMALL('Enter Draw'!$N$3:$N$252,Q220),'Enter Draw'!$N$3:$N$252,0),8),"")</f>
        <v/>
      </c>
      <c r="Q220">
        <v>183</v>
      </c>
      <c r="S220" s="1" t="str">
        <f t="shared" si="14"/>
        <v/>
      </c>
      <c r="T220" t="str">
        <f>IFERROR(INDEX('Enter Draw'!$A$3:$K$252,MATCH(SMALL('Enter Draw'!$O$3:$O$252,V221),'Enter Draw'!$O$3:$O$252,0),6),"")</f>
        <v/>
      </c>
      <c r="U220" t="str">
        <f>IFERROR(INDEX('Enter Draw'!$A$3:$I$252,MATCH(SMALL('Enter Draw'!$O$3:$O$252,V221),'Enter Draw'!$O$3:$O$252,0),7),"")</f>
        <v/>
      </c>
      <c r="V220">
        <v>183</v>
      </c>
      <c r="X220" s="1" t="str">
        <f t="shared" si="15"/>
        <v/>
      </c>
      <c r="Y220" t="str">
        <f>IFERROR(INDEX('Enter Draw'!$A$3:$K$252,MATCH(SMALL('Enter Draw'!$P$3:$P$252,Q220),'Enter Draw'!$P$3:$P$252,0),7),"")</f>
        <v/>
      </c>
      <c r="Z220" t="str">
        <f>IFERROR(INDEX('Enter Draw'!$A$3:$I$252,MATCH(SMALL('Enter Draw'!$P$3:$P$252,Q220),'Enter Draw'!$P$3:$P$252,0),8),"")</f>
        <v/>
      </c>
      <c r="AC220" s="1" t="str">
        <f t="shared" si="13"/>
        <v/>
      </c>
      <c r="AD220" t="str">
        <f>IFERROR(INDEX('Enter Draw'!$A$3:$K$252,MATCH(SMALL('Enter Draw'!$Q$3:$Q$252,V220),'Enter Draw'!$Q$3:$Q$252,0),8),"")</f>
        <v/>
      </c>
      <c r="AE220" t="str">
        <f>IFERROR(INDEX('Enter Draw'!$A$3:$I$252,MATCH(SMALL('Enter Draw'!$Q$3:$Q$252,V220),'Enter Draw'!$Q$3:$Q$252,0),9),"")</f>
        <v/>
      </c>
    </row>
    <row r="221" spans="1:31">
      <c r="A221" s="1" t="str">
        <f>IF(B221="","",IF(INDEX('Enter Draw'!$C$3:$I$252,MATCH(SMALL('Enter Draw'!$K$3:$K$252,D221),'Enter Draw'!$K$3:$K$252,0),1)="yco","yco",D221))</f>
        <v/>
      </c>
      <c r="B221" t="str">
        <f>IFERROR(INDEX('Enter Draw'!$C$3:$K$252,MATCH(SMALL('Enter Draw'!$K$3:$K$252,D221),'Enter Draw'!$K$3:$K$252,0),6),"")</f>
        <v/>
      </c>
      <c r="C221" t="str">
        <f>IFERROR(INDEX('Enter Draw'!$C$3:$I$252,MATCH(SMALL('Enter Draw'!$K$3:$K$252,D221),'Enter Draw'!$K$3:$K$252,0),7),"")</f>
        <v/>
      </c>
      <c r="D221">
        <v>184</v>
      </c>
      <c r="F221" s="1" t="str">
        <f>IF(G221="","",IF(INDEX('Enter Draw'!$E$3:$I$252,MATCH(SMALL('Enter Draw'!$L$3:$L$252,D221),'Enter Draw'!$L$3:$L$252,0),1)="co","co",IF(INDEX('Enter Draw'!$E$3:$I$252,MATCH(SMALL('Enter Draw'!$L$3:$L$252,D221),'Enter Draw'!$L$3:$L$252,0),1)="yco","yco",D221)))</f>
        <v/>
      </c>
      <c r="G221" t="str">
        <f>IFERROR(INDEX('Enter Draw'!$E$3:$I$252,MATCH(SMALL('Enter Draw'!$L$3:$L$252,D221),'Enter Draw'!$L$3:$L$252,0),4),"")</f>
        <v/>
      </c>
      <c r="H221" t="str">
        <f>IFERROR(INDEX('Enter Draw'!$E$3:$I$252,MATCH(SMALL('Enter Draw'!$L$3:$L$252,D221),'Enter Draw'!$L$3:$L$252,0),5),"")</f>
        <v/>
      </c>
      <c r="J221" s="1" t="str">
        <f t="shared" si="12"/>
        <v/>
      </c>
      <c r="K221" t="str">
        <f>IFERROR(INDEX('Enter Draw'!$G$3:$I$252,MATCH(SMALL('Enter Draw'!$M$3:$M$252,I221),'Enter Draw'!$M$3:$M$252,0),2),"")</f>
        <v/>
      </c>
      <c r="L221" t="str">
        <f>IFERROR(INDEX('Enter Draw'!$G$3:$I$252,MATCH(SMALL('Enter Draw'!$M$3:$M$252,I221),'Enter Draw'!$M$3:$M$252,0),3),"")</f>
        <v/>
      </c>
      <c r="N221" s="1" t="str">
        <f>IF(O221="","",IF(INDEX('Enter Draw'!$B$3:$I$252,MATCH(SMALL('Enter Draw'!$N$3:$N$252,D221),'Enter Draw'!$N$3:$N$252,0),1)="oco","oco",D221))</f>
        <v/>
      </c>
      <c r="O221" t="str">
        <f>IFERROR(INDEX('Enter Draw'!$A$3:$K$252,MATCH(SMALL('Enter Draw'!$N$3:$N$252,Q221),'Enter Draw'!$N$3:$N$252,0),7),"")</f>
        <v/>
      </c>
      <c r="P221" t="str">
        <f>IFERROR(INDEX('Enter Draw'!$A$3:$I$252,MATCH(SMALL('Enter Draw'!$N$3:$N$252,Q221),'Enter Draw'!$N$3:$N$252,0),8),"")</f>
        <v/>
      </c>
      <c r="Q221">
        <v>184</v>
      </c>
      <c r="S221" s="1" t="str">
        <f t="shared" si="14"/>
        <v/>
      </c>
      <c r="T221" t="str">
        <f>IFERROR(INDEX('Enter Draw'!$A$3:$K$252,MATCH(SMALL('Enter Draw'!$O$3:$O$252,V222),'Enter Draw'!$O$3:$O$252,0),6),"")</f>
        <v/>
      </c>
      <c r="U221" t="str">
        <f>IFERROR(INDEX('Enter Draw'!$A$3:$I$252,MATCH(SMALL('Enter Draw'!$O$3:$O$252,V222),'Enter Draw'!$O$3:$O$252,0),7),"")</f>
        <v/>
      </c>
      <c r="V221">
        <v>184</v>
      </c>
      <c r="X221" s="1" t="str">
        <f t="shared" si="15"/>
        <v/>
      </c>
      <c r="Y221" t="str">
        <f>IFERROR(INDEX('Enter Draw'!$A$3:$K$252,MATCH(SMALL('Enter Draw'!$P$3:$P$252,Q221),'Enter Draw'!$P$3:$P$252,0),7),"")</f>
        <v/>
      </c>
      <c r="Z221" t="str">
        <f>IFERROR(INDEX('Enter Draw'!$A$3:$I$252,MATCH(SMALL('Enter Draw'!$P$3:$P$252,Q221),'Enter Draw'!$P$3:$P$252,0),8),"")</f>
        <v/>
      </c>
      <c r="AC221" s="1" t="str">
        <f t="shared" si="13"/>
        <v/>
      </c>
      <c r="AD221" t="str">
        <f>IFERROR(INDEX('Enter Draw'!$A$3:$K$252,MATCH(SMALL('Enter Draw'!$Q$3:$Q$252,V221),'Enter Draw'!$Q$3:$Q$252,0),8),"")</f>
        <v/>
      </c>
      <c r="AE221" t="str">
        <f>IFERROR(INDEX('Enter Draw'!$A$3:$I$252,MATCH(SMALL('Enter Draw'!$Q$3:$Q$252,V221),'Enter Draw'!$Q$3:$Q$252,0),9),"")</f>
        <v/>
      </c>
    </row>
    <row r="222" spans="1:31">
      <c r="A222" s="1" t="str">
        <f>IF(B222="","",IF(INDEX('Enter Draw'!$C$3:$I$252,MATCH(SMALL('Enter Draw'!$K$3:$K$252,D222),'Enter Draw'!$K$3:$K$252,0),1)="yco","yco",D222))</f>
        <v/>
      </c>
      <c r="B222" t="str">
        <f>IFERROR(INDEX('Enter Draw'!$C$3:$K$252,MATCH(SMALL('Enter Draw'!$K$3:$K$252,D222),'Enter Draw'!$K$3:$K$252,0),6),"")</f>
        <v/>
      </c>
      <c r="C222" t="str">
        <f>IFERROR(INDEX('Enter Draw'!$C$3:$I$252,MATCH(SMALL('Enter Draw'!$K$3:$K$252,D222),'Enter Draw'!$K$3:$K$252,0),7),"")</f>
        <v/>
      </c>
      <c r="D222">
        <v>185</v>
      </c>
      <c r="F222" s="1" t="str">
        <f>IF(G222="","",IF(INDEX('Enter Draw'!$E$3:$I$252,MATCH(SMALL('Enter Draw'!$L$3:$L$252,D222),'Enter Draw'!$L$3:$L$252,0),1)="co","co",IF(INDEX('Enter Draw'!$E$3:$I$252,MATCH(SMALL('Enter Draw'!$L$3:$L$252,D222),'Enter Draw'!$L$3:$L$252,0),1)="yco","yco",D222)))</f>
        <v/>
      </c>
      <c r="G222" t="str">
        <f>IFERROR(INDEX('Enter Draw'!$E$3:$I$252,MATCH(SMALL('Enter Draw'!$L$3:$L$252,D222),'Enter Draw'!$L$3:$L$252,0),4),"")</f>
        <v/>
      </c>
      <c r="H222" t="str">
        <f>IFERROR(INDEX('Enter Draw'!$E$3:$I$252,MATCH(SMALL('Enter Draw'!$L$3:$L$252,D222),'Enter Draw'!$L$3:$L$252,0),5),"")</f>
        <v/>
      </c>
      <c r="I222">
        <v>201</v>
      </c>
      <c r="J222" s="1" t="str">
        <f t="shared" si="12"/>
        <v/>
      </c>
      <c r="K222" t="str">
        <f>IFERROR(INDEX('Enter Draw'!$G$3:$I$252,MATCH(SMALL('Enter Draw'!$M$3:$M$252,I222),'Enter Draw'!$M$3:$M$252,0),2),"")</f>
        <v/>
      </c>
      <c r="L222" t="str">
        <f>IFERROR(INDEX('Enter Draw'!$G$3:$I$252,MATCH(SMALL('Enter Draw'!$M$3:$M$252,I222),'Enter Draw'!$M$3:$M$252,0),3),"")</f>
        <v/>
      </c>
      <c r="N222" s="1" t="str">
        <f>IF(O222="","",IF(INDEX('Enter Draw'!$B$3:$I$252,MATCH(SMALL('Enter Draw'!$N$3:$N$252,D222),'Enter Draw'!$N$3:$N$252,0),1)="oco","oco",D222))</f>
        <v/>
      </c>
      <c r="O222" t="str">
        <f>IFERROR(INDEX('Enter Draw'!$A$3:$K$252,MATCH(SMALL('Enter Draw'!$N$3:$N$252,Q222),'Enter Draw'!$N$3:$N$252,0),7),"")</f>
        <v/>
      </c>
      <c r="P222" t="str">
        <f>IFERROR(INDEX('Enter Draw'!$A$3:$I$252,MATCH(SMALL('Enter Draw'!$N$3:$N$252,Q222),'Enter Draw'!$N$3:$N$252,0),8),"")</f>
        <v/>
      </c>
      <c r="Q222">
        <v>185</v>
      </c>
      <c r="S222" s="1" t="str">
        <f t="shared" si="14"/>
        <v/>
      </c>
      <c r="T222" t="str">
        <f>IFERROR(INDEX('Enter Draw'!$A$3:$K$252,MATCH(SMALL('Enter Draw'!$O$3:$O$252,V223),'Enter Draw'!$O$3:$O$252,0),6),"")</f>
        <v/>
      </c>
      <c r="U222" t="str">
        <f>IFERROR(INDEX('Enter Draw'!$A$3:$I$252,MATCH(SMALL('Enter Draw'!$O$3:$O$252,V223),'Enter Draw'!$O$3:$O$252,0),7),"")</f>
        <v/>
      </c>
      <c r="V222">
        <v>185</v>
      </c>
      <c r="X222" s="1" t="str">
        <f t="shared" si="15"/>
        <v/>
      </c>
      <c r="Y222" t="str">
        <f>IFERROR(INDEX('Enter Draw'!$A$3:$K$252,MATCH(SMALL('Enter Draw'!$P$3:$P$252,Q222),'Enter Draw'!$P$3:$P$252,0),7),"")</f>
        <v/>
      </c>
      <c r="Z222" t="str">
        <f>IFERROR(INDEX('Enter Draw'!$A$3:$I$252,MATCH(SMALL('Enter Draw'!$P$3:$P$252,Q222),'Enter Draw'!$P$3:$P$252,0),8),"")</f>
        <v/>
      </c>
      <c r="AC222" s="1" t="str">
        <f t="shared" si="13"/>
        <v/>
      </c>
      <c r="AD222" t="str">
        <f>IFERROR(INDEX('Enter Draw'!$A$3:$K$252,MATCH(SMALL('Enter Draw'!$Q$3:$Q$252,V222),'Enter Draw'!$Q$3:$Q$252,0),8),"")</f>
        <v/>
      </c>
      <c r="AE222" t="str">
        <f>IFERROR(INDEX('Enter Draw'!$A$3:$I$252,MATCH(SMALL('Enter Draw'!$Q$3:$Q$252,V222),'Enter Draw'!$Q$3:$Q$252,0),9),"")</f>
        <v/>
      </c>
    </row>
    <row r="223" spans="1:31">
      <c r="A223" s="1" t="str">
        <f>IF(B223="","",IF(INDEX('Enter Draw'!$C$3:$I$252,MATCH(SMALL('Enter Draw'!$K$3:$K$252,D223),'Enter Draw'!$K$3:$K$252,0),1)="yco","yco",D223))</f>
        <v/>
      </c>
      <c r="B223" t="str">
        <f>IFERROR(INDEX('Enter Draw'!$C$3:$K$252,MATCH(SMALL('Enter Draw'!$K$3:$K$252,D223),'Enter Draw'!$K$3:$K$252,0),6),"")</f>
        <v/>
      </c>
      <c r="C223" t="str">
        <f>IFERROR(INDEX('Enter Draw'!$C$3:$I$252,MATCH(SMALL('Enter Draw'!$K$3:$K$252,D223),'Enter Draw'!$K$3:$K$252,0),7),"")</f>
        <v/>
      </c>
      <c r="F223" s="1" t="str">
        <f>IF(G223="","",IF(INDEX('Enter Draw'!$E$3:$I$252,MATCH(SMALL('Enter Draw'!$L$3:$L$252,D223),'Enter Draw'!$L$3:$L$252,0),1)="co","co",IF(INDEX('Enter Draw'!$E$3:$I$252,MATCH(SMALL('Enter Draw'!$L$3:$L$252,D223),'Enter Draw'!$L$3:$L$252,0),1)="yco","yco",D223)))</f>
        <v/>
      </c>
      <c r="G223" t="str">
        <f>IFERROR(INDEX('Enter Draw'!$E$3:$I$252,MATCH(SMALL('Enter Draw'!$L$3:$L$252,D223),'Enter Draw'!$L$3:$L$252,0),4),"")</f>
        <v/>
      </c>
      <c r="H223" t="str">
        <f>IFERROR(INDEX('Enter Draw'!$E$3:$I$252,MATCH(SMALL('Enter Draw'!$L$3:$L$252,D223),'Enter Draw'!$L$3:$L$252,0),5),"")</f>
        <v/>
      </c>
      <c r="I223">
        <v>202</v>
      </c>
      <c r="J223" s="1" t="str">
        <f t="shared" si="12"/>
        <v/>
      </c>
      <c r="K223" t="str">
        <f>IFERROR(INDEX('Enter Draw'!$G$3:$I$252,MATCH(SMALL('Enter Draw'!$M$3:$M$252,I223),'Enter Draw'!$M$3:$M$252,0),2),"")</f>
        <v/>
      </c>
      <c r="L223" t="str">
        <f>IFERROR(INDEX('Enter Draw'!$G$3:$I$252,MATCH(SMALL('Enter Draw'!$M$3:$M$252,I223),'Enter Draw'!$M$3:$M$252,0),3),"")</f>
        <v/>
      </c>
      <c r="N223" s="1" t="str">
        <f>IF(O223="","",IF(INDEX('Enter Draw'!$B$3:$I$252,MATCH(SMALL('Enter Draw'!$N$3:$N$252,D223),'Enter Draw'!$N$3:$N$252,0),1)="oco","oco",D223))</f>
        <v/>
      </c>
      <c r="O223" t="str">
        <f>IFERROR(INDEX('Enter Draw'!$A$3:$K$252,MATCH(SMALL('Enter Draw'!$N$3:$N$252,Q223),'Enter Draw'!$N$3:$N$252,0),7),"")</f>
        <v/>
      </c>
      <c r="P223" t="str">
        <f>IFERROR(INDEX('Enter Draw'!$A$3:$I$252,MATCH(SMALL('Enter Draw'!$N$3:$N$252,Q223),'Enter Draw'!$N$3:$N$252,0),8),"")</f>
        <v/>
      </c>
      <c r="S223" s="1" t="str">
        <f t="shared" si="14"/>
        <v/>
      </c>
      <c r="T223" t="str">
        <f>IFERROR(INDEX('Enter Draw'!$A$3:$K$252,MATCH(SMALL('Enter Draw'!$O$3:$O$252,V224),'Enter Draw'!$O$3:$O$252,0),6),"")</f>
        <v/>
      </c>
      <c r="U223" t="str">
        <f>IFERROR(INDEX('Enter Draw'!$A$3:$I$252,MATCH(SMALL('Enter Draw'!$O$3:$O$252,V224),'Enter Draw'!$O$3:$O$252,0),7),"")</f>
        <v/>
      </c>
      <c r="X223" s="1" t="str">
        <f t="shared" si="15"/>
        <v/>
      </c>
      <c r="Y223" t="str">
        <f>IFERROR(INDEX('Enter Draw'!$A$3:$K$252,MATCH(SMALL('Enter Draw'!$P$3:$P$252,Q223),'Enter Draw'!$P$3:$P$252,0),7),"")</f>
        <v/>
      </c>
      <c r="Z223" t="str">
        <f>IFERROR(INDEX('Enter Draw'!$A$3:$I$252,MATCH(SMALL('Enter Draw'!$P$3:$P$252,Q223),'Enter Draw'!$P$3:$P$252,0),8),"")</f>
        <v/>
      </c>
      <c r="AC223" s="1" t="str">
        <f t="shared" si="13"/>
        <v/>
      </c>
      <c r="AD223" t="str">
        <f>IFERROR(INDEX('Enter Draw'!$A$3:$K$252,MATCH(SMALL('Enter Draw'!$Q$3:$Q$252,V223),'Enter Draw'!$Q$3:$Q$252,0),8),"")</f>
        <v/>
      </c>
      <c r="AE223" t="str">
        <f>IFERROR(INDEX('Enter Draw'!$A$3:$I$252,MATCH(SMALL('Enter Draw'!$Q$3:$Q$252,V223),'Enter Draw'!$Q$3:$Q$252,0),9),"")</f>
        <v/>
      </c>
    </row>
    <row r="224" spans="1:31">
      <c r="A224" s="1" t="str">
        <f>IF(B224="","",IF(INDEX('Enter Draw'!$C$3:$I$252,MATCH(SMALL('Enter Draw'!$K$3:$K$252,D224),'Enter Draw'!$K$3:$K$252,0),1)="yco","yco",D224))</f>
        <v/>
      </c>
      <c r="B224" t="str">
        <f>IFERROR(INDEX('Enter Draw'!$C$3:$K$252,MATCH(SMALL('Enter Draw'!$K$3:$K$252,D224),'Enter Draw'!$K$3:$K$252,0),6),"")</f>
        <v/>
      </c>
      <c r="C224" t="str">
        <f>IFERROR(INDEX('Enter Draw'!$C$3:$I$252,MATCH(SMALL('Enter Draw'!$K$3:$K$252,D224),'Enter Draw'!$K$3:$K$252,0),7),"")</f>
        <v/>
      </c>
      <c r="D224">
        <v>186</v>
      </c>
      <c r="F224" s="1" t="str">
        <f>IF(G224="","",IF(INDEX('Enter Draw'!$E$3:$I$252,MATCH(SMALL('Enter Draw'!$L$3:$L$252,D224),'Enter Draw'!$L$3:$L$252,0),1)="co","co",IF(INDEX('Enter Draw'!$E$3:$I$252,MATCH(SMALL('Enter Draw'!$L$3:$L$252,D224),'Enter Draw'!$L$3:$L$252,0),1)="yco","yco",D224)))</f>
        <v/>
      </c>
      <c r="G224" t="str">
        <f>IFERROR(INDEX('Enter Draw'!$E$3:$I$252,MATCH(SMALL('Enter Draw'!$L$3:$L$252,D224),'Enter Draw'!$L$3:$L$252,0),4),"")</f>
        <v/>
      </c>
      <c r="H224" t="str">
        <f>IFERROR(INDEX('Enter Draw'!$E$3:$I$252,MATCH(SMALL('Enter Draw'!$L$3:$L$252,D224),'Enter Draw'!$L$3:$L$252,0),5),"")</f>
        <v/>
      </c>
      <c r="I224">
        <v>203</v>
      </c>
      <c r="J224" s="1" t="str">
        <f t="shared" si="12"/>
        <v/>
      </c>
      <c r="K224" t="str">
        <f>IFERROR(INDEX('Enter Draw'!$G$3:$I$252,MATCH(SMALL('Enter Draw'!$M$3:$M$252,I224),'Enter Draw'!$M$3:$M$252,0),2),"")</f>
        <v/>
      </c>
      <c r="L224" t="str">
        <f>IFERROR(INDEX('Enter Draw'!$G$3:$I$252,MATCH(SMALL('Enter Draw'!$M$3:$M$252,I224),'Enter Draw'!$M$3:$M$252,0),3),"")</f>
        <v/>
      </c>
      <c r="N224" s="1" t="str">
        <f>IF(O224="","",IF(INDEX('Enter Draw'!$B$3:$I$252,MATCH(SMALL('Enter Draw'!$N$3:$N$252,D224),'Enter Draw'!$N$3:$N$252,0),1)="oco","oco",D224))</f>
        <v/>
      </c>
      <c r="O224" t="str">
        <f>IFERROR(INDEX('Enter Draw'!$A$3:$K$252,MATCH(SMALL('Enter Draw'!$N$3:$N$252,Q224),'Enter Draw'!$N$3:$N$252,0),7),"")</f>
        <v/>
      </c>
      <c r="P224" t="str">
        <f>IFERROR(INDEX('Enter Draw'!$A$3:$I$252,MATCH(SMALL('Enter Draw'!$N$3:$N$252,Q224),'Enter Draw'!$N$3:$N$252,0),8),"")</f>
        <v/>
      </c>
      <c r="Q224">
        <v>186</v>
      </c>
      <c r="S224" s="1" t="str">
        <f t="shared" si="14"/>
        <v/>
      </c>
      <c r="T224" t="str">
        <f>IFERROR(INDEX('Enter Draw'!$A$3:$K$252,MATCH(SMALL('Enter Draw'!$O$3:$O$252,V225),'Enter Draw'!$O$3:$O$252,0),6),"")</f>
        <v/>
      </c>
      <c r="U224" t="str">
        <f>IFERROR(INDEX('Enter Draw'!$A$3:$I$252,MATCH(SMALL('Enter Draw'!$O$3:$O$252,V225),'Enter Draw'!$O$3:$O$252,0),7),"")</f>
        <v/>
      </c>
      <c r="V224">
        <v>186</v>
      </c>
      <c r="X224" s="1" t="str">
        <f t="shared" si="15"/>
        <v/>
      </c>
      <c r="Y224" t="str">
        <f>IFERROR(INDEX('Enter Draw'!$A$3:$K$252,MATCH(SMALL('Enter Draw'!$P$3:$P$252,Q224),'Enter Draw'!$P$3:$P$252,0),7),"")</f>
        <v/>
      </c>
      <c r="Z224" t="str">
        <f>IFERROR(INDEX('Enter Draw'!$A$3:$I$252,MATCH(SMALL('Enter Draw'!$P$3:$P$252,Q224),'Enter Draw'!$P$3:$P$252,0),8),"")</f>
        <v/>
      </c>
      <c r="AC224" s="1" t="str">
        <f t="shared" si="13"/>
        <v/>
      </c>
      <c r="AD224" t="str">
        <f>IFERROR(INDEX('Enter Draw'!$A$3:$K$252,MATCH(SMALL('Enter Draw'!$Q$3:$Q$252,V224),'Enter Draw'!$Q$3:$Q$252,0),8),"")</f>
        <v/>
      </c>
      <c r="AE224" t="str">
        <f>IFERROR(INDEX('Enter Draw'!$A$3:$I$252,MATCH(SMALL('Enter Draw'!$Q$3:$Q$252,V224),'Enter Draw'!$Q$3:$Q$252,0),9),"")</f>
        <v/>
      </c>
    </row>
    <row r="225" spans="1:31">
      <c r="A225" s="1" t="str">
        <f>IF(B225="","",IF(INDEX('Enter Draw'!$C$3:$I$252,MATCH(SMALL('Enter Draw'!$K$3:$K$252,D225),'Enter Draw'!$K$3:$K$252,0),1)="yco","yco",D225))</f>
        <v/>
      </c>
      <c r="B225" t="str">
        <f>IFERROR(INDEX('Enter Draw'!$C$3:$K$252,MATCH(SMALL('Enter Draw'!$K$3:$K$252,D225),'Enter Draw'!$K$3:$K$252,0),6),"")</f>
        <v/>
      </c>
      <c r="C225" t="str">
        <f>IFERROR(INDEX('Enter Draw'!$C$3:$I$252,MATCH(SMALL('Enter Draw'!$K$3:$K$252,D225),'Enter Draw'!$K$3:$K$252,0),7),"")</f>
        <v/>
      </c>
      <c r="D225">
        <v>187</v>
      </c>
      <c r="F225" s="1" t="str">
        <f>IF(G225="","",IF(INDEX('Enter Draw'!$E$3:$I$252,MATCH(SMALL('Enter Draw'!$L$3:$L$252,D225),'Enter Draw'!$L$3:$L$252,0),1)="co","co",IF(INDEX('Enter Draw'!$E$3:$I$252,MATCH(SMALL('Enter Draw'!$L$3:$L$252,D225),'Enter Draw'!$L$3:$L$252,0),1)="yco","yco",D225)))</f>
        <v/>
      </c>
      <c r="G225" t="str">
        <f>IFERROR(INDEX('Enter Draw'!$E$3:$I$252,MATCH(SMALL('Enter Draw'!$L$3:$L$252,D225),'Enter Draw'!$L$3:$L$252,0),4),"")</f>
        <v/>
      </c>
      <c r="H225" t="str">
        <f>IFERROR(INDEX('Enter Draw'!$E$3:$I$252,MATCH(SMALL('Enter Draw'!$L$3:$L$252,D225),'Enter Draw'!$L$3:$L$252,0),5),"")</f>
        <v/>
      </c>
      <c r="I225">
        <v>204</v>
      </c>
      <c r="J225" s="1" t="str">
        <f t="shared" si="12"/>
        <v/>
      </c>
      <c r="K225" t="str">
        <f>IFERROR(INDEX('Enter Draw'!$G$3:$I$252,MATCH(SMALL('Enter Draw'!$M$3:$M$252,I225),'Enter Draw'!$M$3:$M$252,0),2),"")</f>
        <v/>
      </c>
      <c r="L225" t="str">
        <f>IFERROR(INDEX('Enter Draw'!$G$3:$I$252,MATCH(SMALL('Enter Draw'!$M$3:$M$252,I225),'Enter Draw'!$M$3:$M$252,0),3),"")</f>
        <v/>
      </c>
      <c r="N225" s="1" t="str">
        <f>IF(O225="","",IF(INDEX('Enter Draw'!$B$3:$I$252,MATCH(SMALL('Enter Draw'!$N$3:$N$252,D225),'Enter Draw'!$N$3:$N$252,0),1)="oco","oco",D225))</f>
        <v/>
      </c>
      <c r="O225" t="str">
        <f>IFERROR(INDEX('Enter Draw'!$A$3:$K$252,MATCH(SMALL('Enter Draw'!$N$3:$N$252,Q225),'Enter Draw'!$N$3:$N$252,0),7),"")</f>
        <v/>
      </c>
      <c r="P225" t="str">
        <f>IFERROR(INDEX('Enter Draw'!$A$3:$I$252,MATCH(SMALL('Enter Draw'!$N$3:$N$252,Q225),'Enter Draw'!$N$3:$N$252,0),8),"")</f>
        <v/>
      </c>
      <c r="Q225">
        <v>187</v>
      </c>
      <c r="S225" s="1" t="str">
        <f t="shared" si="14"/>
        <v/>
      </c>
      <c r="T225" t="str">
        <f>IFERROR(INDEX('Enter Draw'!$A$3:$K$252,MATCH(SMALL('Enter Draw'!$O$3:$O$252,V226),'Enter Draw'!$O$3:$O$252,0),6),"")</f>
        <v/>
      </c>
      <c r="U225" t="str">
        <f>IFERROR(INDEX('Enter Draw'!$A$3:$I$252,MATCH(SMALL('Enter Draw'!$O$3:$O$252,V226),'Enter Draw'!$O$3:$O$252,0),7),"")</f>
        <v/>
      </c>
      <c r="V225">
        <v>187</v>
      </c>
      <c r="X225" s="1" t="str">
        <f t="shared" si="15"/>
        <v/>
      </c>
      <c r="Y225" t="str">
        <f>IFERROR(INDEX('Enter Draw'!$A$3:$K$252,MATCH(SMALL('Enter Draw'!$P$3:$P$252,Q225),'Enter Draw'!$P$3:$P$252,0),7),"")</f>
        <v/>
      </c>
      <c r="Z225" t="str">
        <f>IFERROR(INDEX('Enter Draw'!$A$3:$I$252,MATCH(SMALL('Enter Draw'!$P$3:$P$252,Q225),'Enter Draw'!$P$3:$P$252,0),8),"")</f>
        <v/>
      </c>
      <c r="AC225" s="1" t="str">
        <f t="shared" si="13"/>
        <v/>
      </c>
      <c r="AD225" t="str">
        <f>IFERROR(INDEX('Enter Draw'!$A$3:$K$252,MATCH(SMALL('Enter Draw'!$Q$3:$Q$252,V225),'Enter Draw'!$Q$3:$Q$252,0),8),"")</f>
        <v/>
      </c>
      <c r="AE225" t="str">
        <f>IFERROR(INDEX('Enter Draw'!$A$3:$I$252,MATCH(SMALL('Enter Draw'!$Q$3:$Q$252,V225),'Enter Draw'!$Q$3:$Q$252,0),9),"")</f>
        <v/>
      </c>
    </row>
    <row r="226" spans="1:31">
      <c r="A226" s="1" t="str">
        <f>IF(B226="","",IF(INDEX('Enter Draw'!$C$3:$I$252,MATCH(SMALL('Enter Draw'!$K$3:$K$252,D226),'Enter Draw'!$K$3:$K$252,0),1)="yco","yco",D226))</f>
        <v/>
      </c>
      <c r="B226" t="str">
        <f>IFERROR(INDEX('Enter Draw'!$C$3:$K$252,MATCH(SMALL('Enter Draw'!$K$3:$K$252,D226),'Enter Draw'!$K$3:$K$252,0),6),"")</f>
        <v/>
      </c>
      <c r="C226" t="str">
        <f>IFERROR(INDEX('Enter Draw'!$C$3:$I$252,MATCH(SMALL('Enter Draw'!$K$3:$K$252,D226),'Enter Draw'!$K$3:$K$252,0),7),"")</f>
        <v/>
      </c>
      <c r="D226">
        <v>188</v>
      </c>
      <c r="F226" s="1" t="str">
        <f>IF(G226="","",IF(INDEX('Enter Draw'!$E$3:$I$252,MATCH(SMALL('Enter Draw'!$L$3:$L$252,D226),'Enter Draw'!$L$3:$L$252,0),1)="co","co",IF(INDEX('Enter Draw'!$E$3:$I$252,MATCH(SMALL('Enter Draw'!$L$3:$L$252,D226),'Enter Draw'!$L$3:$L$252,0),1)="yco","yco",D226)))</f>
        <v/>
      </c>
      <c r="G226" t="str">
        <f>IFERROR(INDEX('Enter Draw'!$E$3:$I$252,MATCH(SMALL('Enter Draw'!$L$3:$L$252,D226),'Enter Draw'!$L$3:$L$252,0),4),"")</f>
        <v/>
      </c>
      <c r="H226" t="str">
        <f>IFERROR(INDEX('Enter Draw'!$E$3:$I$252,MATCH(SMALL('Enter Draw'!$L$3:$L$252,D226),'Enter Draw'!$L$3:$L$252,0),5),"")</f>
        <v/>
      </c>
      <c r="I226">
        <v>205</v>
      </c>
      <c r="J226" s="1" t="str">
        <f t="shared" si="12"/>
        <v/>
      </c>
      <c r="K226" t="str">
        <f>IFERROR(INDEX('Enter Draw'!$G$3:$I$252,MATCH(SMALL('Enter Draw'!$M$3:$M$252,I226),'Enter Draw'!$M$3:$M$252,0),2),"")</f>
        <v/>
      </c>
      <c r="L226" t="str">
        <f>IFERROR(INDEX('Enter Draw'!$G$3:$I$252,MATCH(SMALL('Enter Draw'!$M$3:$M$252,I226),'Enter Draw'!$M$3:$M$252,0),3),"")</f>
        <v/>
      </c>
      <c r="N226" s="1" t="str">
        <f>IF(O226="","",IF(INDEX('Enter Draw'!$B$3:$I$252,MATCH(SMALL('Enter Draw'!$N$3:$N$252,D226),'Enter Draw'!$N$3:$N$252,0),1)="oco","oco",D226))</f>
        <v/>
      </c>
      <c r="O226" t="str">
        <f>IFERROR(INDEX('Enter Draw'!$A$3:$K$252,MATCH(SMALL('Enter Draw'!$N$3:$N$252,Q226),'Enter Draw'!$N$3:$N$252,0),7),"")</f>
        <v/>
      </c>
      <c r="P226" t="str">
        <f>IFERROR(INDEX('Enter Draw'!$A$3:$I$252,MATCH(SMALL('Enter Draw'!$N$3:$N$252,Q226),'Enter Draw'!$N$3:$N$252,0),8),"")</f>
        <v/>
      </c>
      <c r="Q226">
        <v>188</v>
      </c>
      <c r="S226" s="1" t="str">
        <f t="shared" si="14"/>
        <v/>
      </c>
      <c r="T226" t="str">
        <f>IFERROR(INDEX('Enter Draw'!$A$3:$K$252,MATCH(SMALL('Enter Draw'!$O$3:$O$252,V227),'Enter Draw'!$O$3:$O$252,0),6),"")</f>
        <v/>
      </c>
      <c r="U226" t="str">
        <f>IFERROR(INDEX('Enter Draw'!$A$3:$I$252,MATCH(SMALL('Enter Draw'!$O$3:$O$252,V227),'Enter Draw'!$O$3:$O$252,0),7),"")</f>
        <v/>
      </c>
      <c r="V226">
        <v>188</v>
      </c>
      <c r="X226" s="1" t="str">
        <f t="shared" si="15"/>
        <v/>
      </c>
      <c r="Y226" t="str">
        <f>IFERROR(INDEX('Enter Draw'!$A$3:$K$252,MATCH(SMALL('Enter Draw'!$P$3:$P$252,Q226),'Enter Draw'!$P$3:$P$252,0),7),"")</f>
        <v/>
      </c>
      <c r="Z226" t="str">
        <f>IFERROR(INDEX('Enter Draw'!$A$3:$I$252,MATCH(SMALL('Enter Draw'!$P$3:$P$252,Q226),'Enter Draw'!$P$3:$P$252,0),8),"")</f>
        <v/>
      </c>
      <c r="AC226" s="1" t="str">
        <f t="shared" si="13"/>
        <v/>
      </c>
      <c r="AD226" t="str">
        <f>IFERROR(INDEX('Enter Draw'!$A$3:$K$252,MATCH(SMALL('Enter Draw'!$Q$3:$Q$252,V226),'Enter Draw'!$Q$3:$Q$252,0),8),"")</f>
        <v/>
      </c>
      <c r="AE226" t="str">
        <f>IFERROR(INDEX('Enter Draw'!$A$3:$I$252,MATCH(SMALL('Enter Draw'!$Q$3:$Q$252,V226),'Enter Draw'!$Q$3:$Q$252,0),9),"")</f>
        <v/>
      </c>
    </row>
    <row r="227" spans="1:31">
      <c r="A227" s="1" t="str">
        <f>IF(B227="","",IF(INDEX('Enter Draw'!$C$3:$I$252,MATCH(SMALL('Enter Draw'!$K$3:$K$252,D227),'Enter Draw'!$K$3:$K$252,0),1)="yco","yco",D227))</f>
        <v/>
      </c>
      <c r="B227" t="str">
        <f>IFERROR(INDEX('Enter Draw'!$C$3:$K$252,MATCH(SMALL('Enter Draw'!$K$3:$K$252,D227),'Enter Draw'!$K$3:$K$252,0),6),"")</f>
        <v/>
      </c>
      <c r="C227" t="str">
        <f>IFERROR(INDEX('Enter Draw'!$C$3:$I$252,MATCH(SMALL('Enter Draw'!$K$3:$K$252,D227),'Enter Draw'!$K$3:$K$252,0),7),"")</f>
        <v/>
      </c>
      <c r="D227">
        <v>189</v>
      </c>
      <c r="F227" s="1" t="str">
        <f>IF(G227="","",IF(INDEX('Enter Draw'!$E$3:$I$252,MATCH(SMALL('Enter Draw'!$L$3:$L$252,D227),'Enter Draw'!$L$3:$L$252,0),1)="co","co",IF(INDEX('Enter Draw'!$E$3:$I$252,MATCH(SMALL('Enter Draw'!$L$3:$L$252,D227),'Enter Draw'!$L$3:$L$252,0),1)="yco","yco",D227)))</f>
        <v/>
      </c>
      <c r="G227" t="str">
        <f>IFERROR(INDEX('Enter Draw'!$E$3:$I$252,MATCH(SMALL('Enter Draw'!$L$3:$L$252,D227),'Enter Draw'!$L$3:$L$252,0),4),"")</f>
        <v/>
      </c>
      <c r="H227" t="str">
        <f>IFERROR(INDEX('Enter Draw'!$E$3:$I$252,MATCH(SMALL('Enter Draw'!$L$3:$L$252,D227),'Enter Draw'!$L$3:$L$252,0),5),"")</f>
        <v/>
      </c>
      <c r="I227">
        <v>206</v>
      </c>
      <c r="J227" s="1" t="str">
        <f t="shared" si="12"/>
        <v/>
      </c>
      <c r="K227" t="str">
        <f>IFERROR(INDEX('Enter Draw'!$G$3:$I$252,MATCH(SMALL('Enter Draw'!$M$3:$M$252,I227),'Enter Draw'!$M$3:$M$252,0),2),"")</f>
        <v/>
      </c>
      <c r="L227" t="str">
        <f>IFERROR(INDEX('Enter Draw'!$G$3:$I$252,MATCH(SMALL('Enter Draw'!$M$3:$M$252,I227),'Enter Draw'!$M$3:$M$252,0),3),"")</f>
        <v/>
      </c>
      <c r="N227" s="1" t="str">
        <f>IF(O227="","",IF(INDEX('Enter Draw'!$B$3:$I$252,MATCH(SMALL('Enter Draw'!$N$3:$N$252,D227),'Enter Draw'!$N$3:$N$252,0),1)="oco","oco",D227))</f>
        <v/>
      </c>
      <c r="O227" t="str">
        <f>IFERROR(INDEX('Enter Draw'!$A$3:$K$252,MATCH(SMALL('Enter Draw'!$N$3:$N$252,Q227),'Enter Draw'!$N$3:$N$252,0),7),"")</f>
        <v/>
      </c>
      <c r="P227" t="str">
        <f>IFERROR(INDEX('Enter Draw'!$A$3:$I$252,MATCH(SMALL('Enter Draw'!$N$3:$N$252,Q227),'Enter Draw'!$N$3:$N$252,0),8),"")</f>
        <v/>
      </c>
      <c r="Q227">
        <v>189</v>
      </c>
      <c r="S227" s="1" t="str">
        <f t="shared" si="14"/>
        <v/>
      </c>
      <c r="T227" t="str">
        <f>IFERROR(INDEX('Enter Draw'!$A$3:$K$252,MATCH(SMALL('Enter Draw'!$O$3:$O$252,V228),'Enter Draw'!$O$3:$O$252,0),6),"")</f>
        <v/>
      </c>
      <c r="U227" t="str">
        <f>IFERROR(INDEX('Enter Draw'!$A$3:$I$252,MATCH(SMALL('Enter Draw'!$O$3:$O$252,V228),'Enter Draw'!$O$3:$O$252,0),7),"")</f>
        <v/>
      </c>
      <c r="V227">
        <v>189</v>
      </c>
      <c r="X227" s="1" t="str">
        <f t="shared" si="15"/>
        <v/>
      </c>
      <c r="Y227" t="str">
        <f>IFERROR(INDEX('Enter Draw'!$A$3:$K$252,MATCH(SMALL('Enter Draw'!$P$3:$P$252,Q227),'Enter Draw'!$P$3:$P$252,0),7),"")</f>
        <v/>
      </c>
      <c r="Z227" t="str">
        <f>IFERROR(INDEX('Enter Draw'!$A$3:$I$252,MATCH(SMALL('Enter Draw'!$P$3:$P$252,Q227),'Enter Draw'!$P$3:$P$252,0),8),"")</f>
        <v/>
      </c>
      <c r="AC227" s="1" t="str">
        <f t="shared" si="13"/>
        <v/>
      </c>
      <c r="AD227" t="str">
        <f>IFERROR(INDEX('Enter Draw'!$A$3:$K$252,MATCH(SMALL('Enter Draw'!$Q$3:$Q$252,V227),'Enter Draw'!$Q$3:$Q$252,0),8),"")</f>
        <v/>
      </c>
      <c r="AE227" t="str">
        <f>IFERROR(INDEX('Enter Draw'!$A$3:$I$252,MATCH(SMALL('Enter Draw'!$Q$3:$Q$252,V227),'Enter Draw'!$Q$3:$Q$252,0),9),"")</f>
        <v/>
      </c>
    </row>
    <row r="228" spans="1:31">
      <c r="A228" s="1" t="str">
        <f>IF(B228="","",IF(INDEX('Enter Draw'!$C$3:$I$252,MATCH(SMALL('Enter Draw'!$K$3:$K$252,D228),'Enter Draw'!$K$3:$K$252,0),1)="yco","yco",D228))</f>
        <v/>
      </c>
      <c r="B228" t="str">
        <f>IFERROR(INDEX('Enter Draw'!$C$3:$K$252,MATCH(SMALL('Enter Draw'!$K$3:$K$252,D228),'Enter Draw'!$K$3:$K$252,0),6),"")</f>
        <v/>
      </c>
      <c r="C228" t="str">
        <f>IFERROR(INDEX('Enter Draw'!$C$3:$I$252,MATCH(SMALL('Enter Draw'!$K$3:$K$252,D228),'Enter Draw'!$K$3:$K$252,0),7),"")</f>
        <v/>
      </c>
      <c r="D228">
        <v>190</v>
      </c>
      <c r="F228" s="1" t="str">
        <f>IF(G228="","",IF(INDEX('Enter Draw'!$E$3:$I$252,MATCH(SMALL('Enter Draw'!$L$3:$L$252,D228),'Enter Draw'!$L$3:$L$252,0),1)="co","co",IF(INDEX('Enter Draw'!$E$3:$I$252,MATCH(SMALL('Enter Draw'!$L$3:$L$252,D228),'Enter Draw'!$L$3:$L$252,0),1)="yco","yco",D228)))</f>
        <v/>
      </c>
      <c r="G228" t="str">
        <f>IFERROR(INDEX('Enter Draw'!$E$3:$I$252,MATCH(SMALL('Enter Draw'!$L$3:$L$252,D228),'Enter Draw'!$L$3:$L$252,0),4),"")</f>
        <v/>
      </c>
      <c r="H228" t="str">
        <f>IFERROR(INDEX('Enter Draw'!$E$3:$I$252,MATCH(SMALL('Enter Draw'!$L$3:$L$252,D228),'Enter Draw'!$L$3:$L$252,0),5),"")</f>
        <v/>
      </c>
      <c r="I228">
        <v>207</v>
      </c>
      <c r="J228" s="1" t="str">
        <f t="shared" si="12"/>
        <v/>
      </c>
      <c r="K228" t="str">
        <f>IFERROR(INDEX('Enter Draw'!$G$3:$I$252,MATCH(SMALL('Enter Draw'!$M$3:$M$252,I228),'Enter Draw'!$M$3:$M$252,0),2),"")</f>
        <v/>
      </c>
      <c r="L228" t="str">
        <f>IFERROR(INDEX('Enter Draw'!$G$3:$I$252,MATCH(SMALL('Enter Draw'!$M$3:$M$252,I228),'Enter Draw'!$M$3:$M$252,0),3),"")</f>
        <v/>
      </c>
      <c r="N228" s="1" t="str">
        <f>IF(O228="","",IF(INDEX('Enter Draw'!$B$3:$I$252,MATCH(SMALL('Enter Draw'!$N$3:$N$252,D228),'Enter Draw'!$N$3:$N$252,0),1)="oco","oco",D228))</f>
        <v/>
      </c>
      <c r="O228" t="str">
        <f>IFERROR(INDEX('Enter Draw'!$A$3:$K$252,MATCH(SMALL('Enter Draw'!$N$3:$N$252,Q228),'Enter Draw'!$N$3:$N$252,0),7),"")</f>
        <v/>
      </c>
      <c r="P228" t="str">
        <f>IFERROR(INDEX('Enter Draw'!$A$3:$I$252,MATCH(SMALL('Enter Draw'!$N$3:$N$252,Q228),'Enter Draw'!$N$3:$N$252,0),8),"")</f>
        <v/>
      </c>
      <c r="Q228">
        <v>190</v>
      </c>
      <c r="S228" s="1" t="str">
        <f t="shared" si="14"/>
        <v/>
      </c>
      <c r="T228" t="str">
        <f>IFERROR(INDEX('Enter Draw'!$A$3:$K$252,MATCH(SMALL('Enter Draw'!$O$3:$O$252,V229),'Enter Draw'!$O$3:$O$252,0),6),"")</f>
        <v/>
      </c>
      <c r="U228" t="str">
        <f>IFERROR(INDEX('Enter Draw'!$A$3:$I$252,MATCH(SMALL('Enter Draw'!$O$3:$O$252,V229),'Enter Draw'!$O$3:$O$252,0),7),"")</f>
        <v/>
      </c>
      <c r="V228">
        <v>190</v>
      </c>
      <c r="X228" s="1" t="str">
        <f t="shared" si="15"/>
        <v/>
      </c>
      <c r="Y228" t="str">
        <f>IFERROR(INDEX('Enter Draw'!$A$3:$K$252,MATCH(SMALL('Enter Draw'!$P$3:$P$252,Q228),'Enter Draw'!$P$3:$P$252,0),7),"")</f>
        <v/>
      </c>
      <c r="Z228" t="str">
        <f>IFERROR(INDEX('Enter Draw'!$A$3:$I$252,MATCH(SMALL('Enter Draw'!$P$3:$P$252,Q228),'Enter Draw'!$P$3:$P$252,0),8),"")</f>
        <v/>
      </c>
      <c r="AC228" s="1" t="str">
        <f t="shared" si="13"/>
        <v/>
      </c>
      <c r="AD228" t="str">
        <f>IFERROR(INDEX('Enter Draw'!$A$3:$K$252,MATCH(SMALL('Enter Draw'!$Q$3:$Q$252,V228),'Enter Draw'!$Q$3:$Q$252,0),8),"")</f>
        <v/>
      </c>
      <c r="AE228" t="str">
        <f>IFERROR(INDEX('Enter Draw'!$A$3:$I$252,MATCH(SMALL('Enter Draw'!$Q$3:$Q$252,V228),'Enter Draw'!$Q$3:$Q$252,0),9),"")</f>
        <v/>
      </c>
    </row>
    <row r="229" spans="1:31">
      <c r="A229" s="1" t="str">
        <f>IF(B229="","",IF(INDEX('Enter Draw'!$C$3:$I$252,MATCH(SMALL('Enter Draw'!$K$3:$K$252,D229),'Enter Draw'!$K$3:$K$252,0),1)="yco","yco",D229))</f>
        <v/>
      </c>
      <c r="B229" t="str">
        <f>IFERROR(INDEX('Enter Draw'!$C$3:$K$252,MATCH(SMALL('Enter Draw'!$K$3:$K$252,D229),'Enter Draw'!$K$3:$K$252,0),6),"")</f>
        <v/>
      </c>
      <c r="C229" t="str">
        <f>IFERROR(INDEX('Enter Draw'!$C$3:$I$252,MATCH(SMALL('Enter Draw'!$K$3:$K$252,D229),'Enter Draw'!$K$3:$K$252,0),7),"")</f>
        <v/>
      </c>
      <c r="F229" s="1" t="str">
        <f>IF(G229="","",IF(INDEX('Enter Draw'!$E$3:$I$252,MATCH(SMALL('Enter Draw'!$L$3:$L$252,D229),'Enter Draw'!$L$3:$L$252,0),1)="co","co",IF(INDEX('Enter Draw'!$E$3:$I$252,MATCH(SMALL('Enter Draw'!$L$3:$L$252,D229),'Enter Draw'!$L$3:$L$252,0),1)="yco","yco",D229)))</f>
        <v/>
      </c>
      <c r="G229" t="str">
        <f>IFERROR(INDEX('Enter Draw'!$E$3:$I$252,MATCH(SMALL('Enter Draw'!$L$3:$L$252,D229),'Enter Draw'!$L$3:$L$252,0),4),"")</f>
        <v/>
      </c>
      <c r="H229" t="str">
        <f>IFERROR(INDEX('Enter Draw'!$E$3:$I$252,MATCH(SMALL('Enter Draw'!$L$3:$L$252,D229),'Enter Draw'!$L$3:$L$252,0),5),"")</f>
        <v/>
      </c>
      <c r="I229">
        <v>208</v>
      </c>
      <c r="J229" s="1" t="str">
        <f t="shared" si="12"/>
        <v/>
      </c>
      <c r="K229" t="str">
        <f>IFERROR(INDEX('Enter Draw'!$G$3:$I$252,MATCH(SMALL('Enter Draw'!$M$3:$M$252,I229),'Enter Draw'!$M$3:$M$252,0),2),"")</f>
        <v/>
      </c>
      <c r="L229" t="str">
        <f>IFERROR(INDEX('Enter Draw'!$G$3:$I$252,MATCH(SMALL('Enter Draw'!$M$3:$M$252,I229),'Enter Draw'!$M$3:$M$252,0),3),"")</f>
        <v/>
      </c>
      <c r="N229" s="1" t="str">
        <f>IF(O229="","",IF(INDEX('Enter Draw'!$B$3:$I$252,MATCH(SMALL('Enter Draw'!$N$3:$N$252,D229),'Enter Draw'!$N$3:$N$252,0),1)="oco","oco",D229))</f>
        <v/>
      </c>
      <c r="O229" t="str">
        <f>IFERROR(INDEX('Enter Draw'!$A$3:$K$252,MATCH(SMALL('Enter Draw'!$N$3:$N$252,Q229),'Enter Draw'!$N$3:$N$252,0),7),"")</f>
        <v/>
      </c>
      <c r="P229" t="str">
        <f>IFERROR(INDEX('Enter Draw'!$A$3:$I$252,MATCH(SMALL('Enter Draw'!$N$3:$N$252,Q229),'Enter Draw'!$N$3:$N$252,0),8),"")</f>
        <v/>
      </c>
      <c r="S229" s="1" t="str">
        <f t="shared" si="14"/>
        <v/>
      </c>
      <c r="T229" t="str">
        <f>IFERROR(INDEX('Enter Draw'!$A$3:$K$252,MATCH(SMALL('Enter Draw'!$O$3:$O$252,V230),'Enter Draw'!$O$3:$O$252,0),6),"")</f>
        <v/>
      </c>
      <c r="U229" t="str">
        <f>IFERROR(INDEX('Enter Draw'!$A$3:$I$252,MATCH(SMALL('Enter Draw'!$O$3:$O$252,V230),'Enter Draw'!$O$3:$O$252,0),7),"")</f>
        <v/>
      </c>
      <c r="X229" s="1" t="str">
        <f t="shared" si="15"/>
        <v/>
      </c>
      <c r="Y229" t="str">
        <f>IFERROR(INDEX('Enter Draw'!$A$3:$K$252,MATCH(SMALL('Enter Draw'!$P$3:$P$252,Q229),'Enter Draw'!$P$3:$P$252,0),7),"")</f>
        <v/>
      </c>
      <c r="Z229" t="str">
        <f>IFERROR(INDEX('Enter Draw'!$A$3:$I$252,MATCH(SMALL('Enter Draw'!$P$3:$P$252,Q229),'Enter Draw'!$P$3:$P$252,0),8),"")</f>
        <v/>
      </c>
      <c r="AC229" s="1" t="str">
        <f t="shared" si="13"/>
        <v/>
      </c>
      <c r="AD229" t="str">
        <f>IFERROR(INDEX('Enter Draw'!$A$3:$K$252,MATCH(SMALL('Enter Draw'!$Q$3:$Q$252,V229),'Enter Draw'!$Q$3:$Q$252,0),8),"")</f>
        <v/>
      </c>
      <c r="AE229" t="str">
        <f>IFERROR(INDEX('Enter Draw'!$A$3:$I$252,MATCH(SMALL('Enter Draw'!$Q$3:$Q$252,V229),'Enter Draw'!$Q$3:$Q$252,0),9),"")</f>
        <v/>
      </c>
    </row>
    <row r="230" spans="1:31">
      <c r="A230" s="1" t="str">
        <f>IF(B230="","",IF(INDEX('Enter Draw'!$C$3:$I$252,MATCH(SMALL('Enter Draw'!$K$3:$K$252,D230),'Enter Draw'!$K$3:$K$252,0),1)="yco","yco",D230))</f>
        <v/>
      </c>
      <c r="B230" t="str">
        <f>IFERROR(INDEX('Enter Draw'!$C$3:$K$252,MATCH(SMALL('Enter Draw'!$K$3:$K$252,D230),'Enter Draw'!$K$3:$K$252,0),6),"")</f>
        <v/>
      </c>
      <c r="C230" t="str">
        <f>IFERROR(INDEX('Enter Draw'!$C$3:$I$252,MATCH(SMALL('Enter Draw'!$K$3:$K$252,D230),'Enter Draw'!$K$3:$K$252,0),7),"")</f>
        <v/>
      </c>
      <c r="D230">
        <v>191</v>
      </c>
      <c r="F230" s="1" t="str">
        <f>IF(G230="","",IF(INDEX('Enter Draw'!$E$3:$I$252,MATCH(SMALL('Enter Draw'!$L$3:$L$252,D230),'Enter Draw'!$L$3:$L$252,0),1)="co","co",IF(INDEX('Enter Draw'!$E$3:$I$252,MATCH(SMALL('Enter Draw'!$L$3:$L$252,D230),'Enter Draw'!$L$3:$L$252,0),1)="yco","yco",D230)))</f>
        <v/>
      </c>
      <c r="G230" t="str">
        <f>IFERROR(INDEX('Enter Draw'!$E$3:$I$252,MATCH(SMALL('Enter Draw'!$L$3:$L$252,D230),'Enter Draw'!$L$3:$L$252,0),4),"")</f>
        <v/>
      </c>
      <c r="H230" t="str">
        <f>IFERROR(INDEX('Enter Draw'!$E$3:$I$252,MATCH(SMALL('Enter Draw'!$L$3:$L$252,D230),'Enter Draw'!$L$3:$L$252,0),5),"")</f>
        <v/>
      </c>
      <c r="I230">
        <v>209</v>
      </c>
      <c r="J230" s="1" t="str">
        <f t="shared" si="12"/>
        <v/>
      </c>
      <c r="K230" t="str">
        <f>IFERROR(INDEX('Enter Draw'!$G$3:$I$252,MATCH(SMALL('Enter Draw'!$M$3:$M$252,I230),'Enter Draw'!$M$3:$M$252,0),2),"")</f>
        <v/>
      </c>
      <c r="L230" t="str">
        <f>IFERROR(INDEX('Enter Draw'!$G$3:$I$252,MATCH(SMALL('Enter Draw'!$M$3:$M$252,I230),'Enter Draw'!$M$3:$M$252,0),3),"")</f>
        <v/>
      </c>
      <c r="N230" s="1" t="str">
        <f>IF(O230="","",IF(INDEX('Enter Draw'!$B$3:$I$252,MATCH(SMALL('Enter Draw'!$N$3:$N$252,D230),'Enter Draw'!$N$3:$N$252,0),1)="oco","oco",D230))</f>
        <v/>
      </c>
      <c r="O230" t="str">
        <f>IFERROR(INDEX('Enter Draw'!$A$3:$K$252,MATCH(SMALL('Enter Draw'!$N$3:$N$252,Q230),'Enter Draw'!$N$3:$N$252,0),7),"")</f>
        <v/>
      </c>
      <c r="P230" t="str">
        <f>IFERROR(INDEX('Enter Draw'!$A$3:$I$252,MATCH(SMALL('Enter Draw'!$N$3:$N$252,Q230),'Enter Draw'!$N$3:$N$252,0),8),"")</f>
        <v/>
      </c>
      <c r="Q230">
        <v>191</v>
      </c>
      <c r="S230" s="1" t="str">
        <f t="shared" si="14"/>
        <v/>
      </c>
      <c r="T230" t="str">
        <f>IFERROR(INDEX('Enter Draw'!$A$3:$K$252,MATCH(SMALL('Enter Draw'!$O$3:$O$252,V231),'Enter Draw'!$O$3:$O$252,0),6),"")</f>
        <v/>
      </c>
      <c r="U230" t="str">
        <f>IFERROR(INDEX('Enter Draw'!$A$3:$I$252,MATCH(SMALL('Enter Draw'!$O$3:$O$252,V231),'Enter Draw'!$O$3:$O$252,0),7),"")</f>
        <v/>
      </c>
      <c r="V230">
        <v>191</v>
      </c>
      <c r="X230" s="1" t="str">
        <f t="shared" si="15"/>
        <v/>
      </c>
      <c r="Y230" t="str">
        <f>IFERROR(INDEX('Enter Draw'!$A$3:$K$252,MATCH(SMALL('Enter Draw'!$P$3:$P$252,Q230),'Enter Draw'!$P$3:$P$252,0),7),"")</f>
        <v/>
      </c>
      <c r="Z230" t="str">
        <f>IFERROR(INDEX('Enter Draw'!$A$3:$I$252,MATCH(SMALL('Enter Draw'!$P$3:$P$252,Q230),'Enter Draw'!$P$3:$P$252,0),8),"")</f>
        <v/>
      </c>
      <c r="AC230" s="1" t="str">
        <f t="shared" si="13"/>
        <v/>
      </c>
      <c r="AD230" t="str">
        <f>IFERROR(INDEX('Enter Draw'!$A$3:$K$252,MATCH(SMALL('Enter Draw'!$Q$3:$Q$252,V230),'Enter Draw'!$Q$3:$Q$252,0),8),"")</f>
        <v/>
      </c>
      <c r="AE230" t="str">
        <f>IFERROR(INDEX('Enter Draw'!$A$3:$I$252,MATCH(SMALL('Enter Draw'!$Q$3:$Q$252,V230),'Enter Draw'!$Q$3:$Q$252,0),9),"")</f>
        <v/>
      </c>
    </row>
    <row r="231" spans="1:31">
      <c r="A231" s="1" t="str">
        <f>IF(B231="","",IF(INDEX('Enter Draw'!$C$3:$I$252,MATCH(SMALL('Enter Draw'!$K$3:$K$252,D231),'Enter Draw'!$K$3:$K$252,0),1)="yco","yco",D231))</f>
        <v/>
      </c>
      <c r="B231" t="str">
        <f>IFERROR(INDEX('Enter Draw'!$C$3:$K$252,MATCH(SMALL('Enter Draw'!$K$3:$K$252,D231),'Enter Draw'!$K$3:$K$252,0),6),"")</f>
        <v/>
      </c>
      <c r="C231" t="str">
        <f>IFERROR(INDEX('Enter Draw'!$C$3:$I$252,MATCH(SMALL('Enter Draw'!$K$3:$K$252,D231),'Enter Draw'!$K$3:$K$252,0),7),"")</f>
        <v/>
      </c>
      <c r="D231">
        <v>192</v>
      </c>
      <c r="F231" s="1" t="str">
        <f>IF(G231="","",IF(INDEX('Enter Draw'!$E$3:$I$252,MATCH(SMALL('Enter Draw'!$L$3:$L$252,D231),'Enter Draw'!$L$3:$L$252,0),1)="co","co",IF(INDEX('Enter Draw'!$E$3:$I$252,MATCH(SMALL('Enter Draw'!$L$3:$L$252,D231),'Enter Draw'!$L$3:$L$252,0),1)="yco","yco",D231)))</f>
        <v/>
      </c>
      <c r="G231" t="str">
        <f>IFERROR(INDEX('Enter Draw'!$E$3:$I$252,MATCH(SMALL('Enter Draw'!$L$3:$L$252,D231),'Enter Draw'!$L$3:$L$252,0),4),"")</f>
        <v/>
      </c>
      <c r="H231" t="str">
        <f>IFERROR(INDEX('Enter Draw'!$E$3:$I$252,MATCH(SMALL('Enter Draw'!$L$3:$L$252,D231),'Enter Draw'!$L$3:$L$252,0),5),"")</f>
        <v/>
      </c>
      <c r="I231">
        <v>210</v>
      </c>
      <c r="J231" s="1" t="str">
        <f t="shared" si="12"/>
        <v/>
      </c>
      <c r="K231" t="str">
        <f>IFERROR(INDEX('Enter Draw'!$G$3:$I$252,MATCH(SMALL('Enter Draw'!$M$3:$M$252,I231),'Enter Draw'!$M$3:$M$252,0),2),"")</f>
        <v/>
      </c>
      <c r="L231" t="str">
        <f>IFERROR(INDEX('Enter Draw'!$G$3:$I$252,MATCH(SMALL('Enter Draw'!$M$3:$M$252,I231),'Enter Draw'!$M$3:$M$252,0),3),"")</f>
        <v/>
      </c>
      <c r="N231" s="1" t="str">
        <f>IF(O231="","",IF(INDEX('Enter Draw'!$B$3:$I$252,MATCH(SMALL('Enter Draw'!$N$3:$N$252,D231),'Enter Draw'!$N$3:$N$252,0),1)="oco","oco",D231))</f>
        <v/>
      </c>
      <c r="O231" t="str">
        <f>IFERROR(INDEX('Enter Draw'!$A$3:$K$252,MATCH(SMALL('Enter Draw'!$N$3:$N$252,Q231),'Enter Draw'!$N$3:$N$252,0),7),"")</f>
        <v/>
      </c>
      <c r="P231" t="str">
        <f>IFERROR(INDEX('Enter Draw'!$A$3:$I$252,MATCH(SMALL('Enter Draw'!$N$3:$N$252,Q231),'Enter Draw'!$N$3:$N$252,0),8),"")</f>
        <v/>
      </c>
      <c r="Q231">
        <v>192</v>
      </c>
      <c r="S231" s="1" t="str">
        <f t="shared" si="14"/>
        <v/>
      </c>
      <c r="T231" t="str">
        <f>IFERROR(INDEX('Enter Draw'!$A$3:$K$252,MATCH(SMALL('Enter Draw'!$O$3:$O$252,V232),'Enter Draw'!$O$3:$O$252,0),6),"")</f>
        <v/>
      </c>
      <c r="U231" t="str">
        <f>IFERROR(INDEX('Enter Draw'!$A$3:$I$252,MATCH(SMALL('Enter Draw'!$O$3:$O$252,V232),'Enter Draw'!$O$3:$O$252,0),7),"")</f>
        <v/>
      </c>
      <c r="V231">
        <v>192</v>
      </c>
      <c r="X231" s="1" t="str">
        <f t="shared" si="15"/>
        <v/>
      </c>
      <c r="Y231" t="str">
        <f>IFERROR(INDEX('Enter Draw'!$A$3:$K$252,MATCH(SMALL('Enter Draw'!$P$3:$P$252,Q231),'Enter Draw'!$P$3:$P$252,0),7),"")</f>
        <v/>
      </c>
      <c r="Z231" t="str">
        <f>IFERROR(INDEX('Enter Draw'!$A$3:$I$252,MATCH(SMALL('Enter Draw'!$P$3:$P$252,Q231),'Enter Draw'!$P$3:$P$252,0),8),"")</f>
        <v/>
      </c>
      <c r="AC231" s="1" t="str">
        <f t="shared" si="13"/>
        <v/>
      </c>
      <c r="AD231" t="str">
        <f>IFERROR(INDEX('Enter Draw'!$A$3:$K$252,MATCH(SMALL('Enter Draw'!$Q$3:$Q$252,V231),'Enter Draw'!$Q$3:$Q$252,0),8),"")</f>
        <v/>
      </c>
      <c r="AE231" t="str">
        <f>IFERROR(INDEX('Enter Draw'!$A$3:$I$252,MATCH(SMALL('Enter Draw'!$Q$3:$Q$252,V231),'Enter Draw'!$Q$3:$Q$252,0),9),"")</f>
        <v/>
      </c>
    </row>
    <row r="232" spans="1:31">
      <c r="A232" s="1" t="str">
        <f>IF(B232="","",IF(INDEX('Enter Draw'!$C$3:$I$252,MATCH(SMALL('Enter Draw'!$K$3:$K$252,D232),'Enter Draw'!$K$3:$K$252,0),1)="yco","yco",D232))</f>
        <v/>
      </c>
      <c r="B232" t="str">
        <f>IFERROR(INDEX('Enter Draw'!$C$3:$K$252,MATCH(SMALL('Enter Draw'!$K$3:$K$252,D232),'Enter Draw'!$K$3:$K$252,0),6),"")</f>
        <v/>
      </c>
      <c r="C232" t="str">
        <f>IFERROR(INDEX('Enter Draw'!$C$3:$I$252,MATCH(SMALL('Enter Draw'!$K$3:$K$252,D232),'Enter Draw'!$K$3:$K$252,0),7),"")</f>
        <v/>
      </c>
      <c r="D232">
        <v>193</v>
      </c>
      <c r="F232" s="1" t="str">
        <f>IF(G232="","",IF(INDEX('Enter Draw'!$E$3:$I$252,MATCH(SMALL('Enter Draw'!$L$3:$L$252,D232),'Enter Draw'!$L$3:$L$252,0),1)="co","co",IF(INDEX('Enter Draw'!$E$3:$I$252,MATCH(SMALL('Enter Draw'!$L$3:$L$252,D232),'Enter Draw'!$L$3:$L$252,0),1)="yco","yco",D232)))</f>
        <v/>
      </c>
      <c r="G232" t="str">
        <f>IFERROR(INDEX('Enter Draw'!$E$3:$I$252,MATCH(SMALL('Enter Draw'!$L$3:$L$252,D232),'Enter Draw'!$L$3:$L$252,0),4),"")</f>
        <v/>
      </c>
      <c r="H232" t="str">
        <f>IFERROR(INDEX('Enter Draw'!$E$3:$I$252,MATCH(SMALL('Enter Draw'!$L$3:$L$252,D232),'Enter Draw'!$L$3:$L$252,0),5),"")</f>
        <v/>
      </c>
      <c r="J232" s="1" t="str">
        <f t="shared" si="12"/>
        <v/>
      </c>
      <c r="K232" t="str">
        <f>IFERROR(INDEX('Enter Draw'!$G$3:$I$252,MATCH(SMALL('Enter Draw'!$M$3:$M$252,I232),'Enter Draw'!$M$3:$M$252,0),2),"")</f>
        <v/>
      </c>
      <c r="L232" t="str">
        <f>IFERROR(INDEX('Enter Draw'!$G$3:$I$252,MATCH(SMALL('Enter Draw'!$M$3:$M$252,I232),'Enter Draw'!$M$3:$M$252,0),3),"")</f>
        <v/>
      </c>
      <c r="N232" s="1" t="str">
        <f>IF(O232="","",IF(INDEX('Enter Draw'!$B$3:$I$252,MATCH(SMALL('Enter Draw'!$N$3:$N$252,D232),'Enter Draw'!$N$3:$N$252,0),1)="oco","oco",D232))</f>
        <v/>
      </c>
      <c r="O232" t="str">
        <f>IFERROR(INDEX('Enter Draw'!$A$3:$K$252,MATCH(SMALL('Enter Draw'!$N$3:$N$252,Q232),'Enter Draw'!$N$3:$N$252,0),7),"")</f>
        <v/>
      </c>
      <c r="P232" t="str">
        <f>IFERROR(INDEX('Enter Draw'!$A$3:$I$252,MATCH(SMALL('Enter Draw'!$N$3:$N$252,Q232),'Enter Draw'!$N$3:$N$252,0),8),"")</f>
        <v/>
      </c>
      <c r="Q232">
        <v>193</v>
      </c>
      <c r="S232" s="1" t="str">
        <f t="shared" si="14"/>
        <v/>
      </c>
      <c r="T232" t="str">
        <f>IFERROR(INDEX('Enter Draw'!$A$3:$K$252,MATCH(SMALL('Enter Draw'!$O$3:$O$252,V233),'Enter Draw'!$O$3:$O$252,0),6),"")</f>
        <v/>
      </c>
      <c r="U232" t="str">
        <f>IFERROR(INDEX('Enter Draw'!$A$3:$I$252,MATCH(SMALL('Enter Draw'!$O$3:$O$252,V233),'Enter Draw'!$O$3:$O$252,0),7),"")</f>
        <v/>
      </c>
      <c r="V232">
        <v>193</v>
      </c>
      <c r="X232" s="1" t="str">
        <f t="shared" si="15"/>
        <v/>
      </c>
      <c r="Y232" t="str">
        <f>IFERROR(INDEX('Enter Draw'!$A$3:$K$252,MATCH(SMALL('Enter Draw'!$P$3:$P$252,Q232),'Enter Draw'!$P$3:$P$252,0),7),"")</f>
        <v/>
      </c>
      <c r="Z232" t="str">
        <f>IFERROR(INDEX('Enter Draw'!$A$3:$I$252,MATCH(SMALL('Enter Draw'!$P$3:$P$252,Q232),'Enter Draw'!$P$3:$P$252,0),8),"")</f>
        <v/>
      </c>
      <c r="AC232" s="1" t="str">
        <f t="shared" si="13"/>
        <v/>
      </c>
      <c r="AD232" t="str">
        <f>IFERROR(INDEX('Enter Draw'!$A$3:$K$252,MATCH(SMALL('Enter Draw'!$Q$3:$Q$252,V232),'Enter Draw'!$Q$3:$Q$252,0),8),"")</f>
        <v/>
      </c>
      <c r="AE232" t="str">
        <f>IFERROR(INDEX('Enter Draw'!$A$3:$I$252,MATCH(SMALL('Enter Draw'!$Q$3:$Q$252,V232),'Enter Draw'!$Q$3:$Q$252,0),9),"")</f>
        <v/>
      </c>
    </row>
    <row r="233" spans="1:31">
      <c r="A233" s="1" t="str">
        <f>IF(B233="","",IF(INDEX('Enter Draw'!$C$3:$I$252,MATCH(SMALL('Enter Draw'!$K$3:$K$252,D233),'Enter Draw'!$K$3:$K$252,0),1)="yco","yco",D233))</f>
        <v/>
      </c>
      <c r="B233" t="str">
        <f>IFERROR(INDEX('Enter Draw'!$C$3:$K$252,MATCH(SMALL('Enter Draw'!$K$3:$K$252,D233),'Enter Draw'!$K$3:$K$252,0),6),"")</f>
        <v/>
      </c>
      <c r="C233" t="str">
        <f>IFERROR(INDEX('Enter Draw'!$C$3:$I$252,MATCH(SMALL('Enter Draw'!$K$3:$K$252,D233),'Enter Draw'!$K$3:$K$252,0),7),"")</f>
        <v/>
      </c>
      <c r="D233">
        <v>194</v>
      </c>
      <c r="F233" s="1" t="str">
        <f>IF(G233="","",IF(INDEX('Enter Draw'!$E$3:$I$252,MATCH(SMALL('Enter Draw'!$L$3:$L$252,D233),'Enter Draw'!$L$3:$L$252,0),1)="co","co",IF(INDEX('Enter Draw'!$E$3:$I$252,MATCH(SMALL('Enter Draw'!$L$3:$L$252,D233),'Enter Draw'!$L$3:$L$252,0),1)="yco","yco",D233)))</f>
        <v/>
      </c>
      <c r="G233" t="str">
        <f>IFERROR(INDEX('Enter Draw'!$E$3:$I$252,MATCH(SMALL('Enter Draw'!$L$3:$L$252,D233),'Enter Draw'!$L$3:$L$252,0),4),"")</f>
        <v/>
      </c>
      <c r="H233" t="str">
        <f>IFERROR(INDEX('Enter Draw'!$E$3:$I$252,MATCH(SMALL('Enter Draw'!$L$3:$L$252,D233),'Enter Draw'!$L$3:$L$252,0),5),"")</f>
        <v/>
      </c>
      <c r="I233">
        <v>211</v>
      </c>
      <c r="J233" s="1" t="str">
        <f t="shared" si="12"/>
        <v/>
      </c>
      <c r="K233" t="str">
        <f>IFERROR(INDEX('Enter Draw'!$G$3:$I$252,MATCH(SMALL('Enter Draw'!$M$3:$M$252,I233),'Enter Draw'!$M$3:$M$252,0),2),"")</f>
        <v/>
      </c>
      <c r="L233" t="str">
        <f>IFERROR(INDEX('Enter Draw'!$G$3:$I$252,MATCH(SMALL('Enter Draw'!$M$3:$M$252,I233),'Enter Draw'!$M$3:$M$252,0),3),"")</f>
        <v/>
      </c>
      <c r="N233" s="1" t="str">
        <f>IF(O233="","",IF(INDEX('Enter Draw'!$B$3:$I$252,MATCH(SMALL('Enter Draw'!$N$3:$N$252,D233),'Enter Draw'!$N$3:$N$252,0),1)="oco","oco",D233))</f>
        <v/>
      </c>
      <c r="O233" t="str">
        <f>IFERROR(INDEX('Enter Draw'!$A$3:$K$252,MATCH(SMALL('Enter Draw'!$N$3:$N$252,Q233),'Enter Draw'!$N$3:$N$252,0),7),"")</f>
        <v/>
      </c>
      <c r="P233" t="str">
        <f>IFERROR(INDEX('Enter Draw'!$A$3:$I$252,MATCH(SMALL('Enter Draw'!$N$3:$N$252,Q233),'Enter Draw'!$N$3:$N$252,0),8),"")</f>
        <v/>
      </c>
      <c r="Q233">
        <v>194</v>
      </c>
      <c r="S233" s="1" t="str">
        <f t="shared" si="14"/>
        <v/>
      </c>
      <c r="T233" t="str">
        <f>IFERROR(INDEX('Enter Draw'!$A$3:$K$252,MATCH(SMALL('Enter Draw'!$O$3:$O$252,V234),'Enter Draw'!$O$3:$O$252,0),6),"")</f>
        <v/>
      </c>
      <c r="U233" t="str">
        <f>IFERROR(INDEX('Enter Draw'!$A$3:$I$252,MATCH(SMALL('Enter Draw'!$O$3:$O$252,V234),'Enter Draw'!$O$3:$O$252,0),7),"")</f>
        <v/>
      </c>
      <c r="V233">
        <v>194</v>
      </c>
      <c r="X233" s="1" t="str">
        <f t="shared" si="15"/>
        <v/>
      </c>
      <c r="Y233" t="str">
        <f>IFERROR(INDEX('Enter Draw'!$A$3:$K$252,MATCH(SMALL('Enter Draw'!$P$3:$P$252,Q233),'Enter Draw'!$P$3:$P$252,0),7),"")</f>
        <v/>
      </c>
      <c r="Z233" t="str">
        <f>IFERROR(INDEX('Enter Draw'!$A$3:$I$252,MATCH(SMALL('Enter Draw'!$P$3:$P$252,Q233),'Enter Draw'!$P$3:$P$252,0),8),"")</f>
        <v/>
      </c>
      <c r="AC233" s="1" t="str">
        <f t="shared" si="13"/>
        <v/>
      </c>
      <c r="AD233" t="str">
        <f>IFERROR(INDEX('Enter Draw'!$A$3:$K$252,MATCH(SMALL('Enter Draw'!$Q$3:$Q$252,V233),'Enter Draw'!$Q$3:$Q$252,0),8),"")</f>
        <v/>
      </c>
      <c r="AE233" t="str">
        <f>IFERROR(INDEX('Enter Draw'!$A$3:$I$252,MATCH(SMALL('Enter Draw'!$Q$3:$Q$252,V233),'Enter Draw'!$Q$3:$Q$252,0),9),"")</f>
        <v/>
      </c>
    </row>
    <row r="234" spans="1:31">
      <c r="A234" s="1" t="str">
        <f>IF(B234="","",IF(INDEX('Enter Draw'!$C$3:$I$252,MATCH(SMALL('Enter Draw'!$K$3:$K$252,D234),'Enter Draw'!$K$3:$K$252,0),1)="yco","yco",D234))</f>
        <v/>
      </c>
      <c r="B234" t="str">
        <f>IFERROR(INDEX('Enter Draw'!$C$3:$K$252,MATCH(SMALL('Enter Draw'!$K$3:$K$252,D234),'Enter Draw'!$K$3:$K$252,0),6),"")</f>
        <v/>
      </c>
      <c r="C234" t="str">
        <f>IFERROR(INDEX('Enter Draw'!$C$3:$I$252,MATCH(SMALL('Enter Draw'!$K$3:$K$252,D234),'Enter Draw'!$K$3:$K$252,0),7),"")</f>
        <v/>
      </c>
      <c r="D234">
        <v>195</v>
      </c>
      <c r="F234" s="1" t="str">
        <f>IF(G234="","",IF(INDEX('Enter Draw'!$E$3:$I$252,MATCH(SMALL('Enter Draw'!$L$3:$L$252,D234),'Enter Draw'!$L$3:$L$252,0),1)="co","co",IF(INDEX('Enter Draw'!$E$3:$I$252,MATCH(SMALL('Enter Draw'!$L$3:$L$252,D234),'Enter Draw'!$L$3:$L$252,0),1)="yco","yco",D234)))</f>
        <v/>
      </c>
      <c r="G234" t="str">
        <f>IFERROR(INDEX('Enter Draw'!$E$3:$I$252,MATCH(SMALL('Enter Draw'!$L$3:$L$252,D234),'Enter Draw'!$L$3:$L$252,0),4),"")</f>
        <v/>
      </c>
      <c r="H234" t="str">
        <f>IFERROR(INDEX('Enter Draw'!$E$3:$I$252,MATCH(SMALL('Enter Draw'!$L$3:$L$252,D234),'Enter Draw'!$L$3:$L$252,0),5),"")</f>
        <v/>
      </c>
      <c r="I234">
        <v>212</v>
      </c>
      <c r="J234" s="1" t="str">
        <f t="shared" si="12"/>
        <v/>
      </c>
      <c r="K234" t="str">
        <f>IFERROR(INDEX('Enter Draw'!$G$3:$I$252,MATCH(SMALL('Enter Draw'!$M$3:$M$252,I234),'Enter Draw'!$M$3:$M$252,0),2),"")</f>
        <v/>
      </c>
      <c r="L234" t="str">
        <f>IFERROR(INDEX('Enter Draw'!$G$3:$I$252,MATCH(SMALL('Enter Draw'!$M$3:$M$252,I234),'Enter Draw'!$M$3:$M$252,0),3),"")</f>
        <v/>
      </c>
      <c r="N234" s="1" t="str">
        <f>IF(O234="","",IF(INDEX('Enter Draw'!$B$3:$I$252,MATCH(SMALL('Enter Draw'!$N$3:$N$252,D234),'Enter Draw'!$N$3:$N$252,0),1)="oco","oco",D234))</f>
        <v/>
      </c>
      <c r="O234" t="str">
        <f>IFERROR(INDEX('Enter Draw'!$A$3:$K$252,MATCH(SMALL('Enter Draw'!$N$3:$N$252,Q234),'Enter Draw'!$N$3:$N$252,0),7),"")</f>
        <v/>
      </c>
      <c r="P234" t="str">
        <f>IFERROR(INDEX('Enter Draw'!$A$3:$I$252,MATCH(SMALL('Enter Draw'!$N$3:$N$252,Q234),'Enter Draw'!$N$3:$N$252,0),8),"")</f>
        <v/>
      </c>
      <c r="Q234">
        <v>195</v>
      </c>
      <c r="S234" s="1" t="str">
        <f t="shared" si="14"/>
        <v/>
      </c>
      <c r="T234" t="str">
        <f>IFERROR(INDEX('Enter Draw'!$A$3:$K$252,MATCH(SMALL('Enter Draw'!$O$3:$O$252,V235),'Enter Draw'!$O$3:$O$252,0),6),"")</f>
        <v/>
      </c>
      <c r="U234" t="str">
        <f>IFERROR(INDEX('Enter Draw'!$A$3:$I$252,MATCH(SMALL('Enter Draw'!$O$3:$O$252,V235),'Enter Draw'!$O$3:$O$252,0),7),"")</f>
        <v/>
      </c>
      <c r="V234">
        <v>195</v>
      </c>
      <c r="X234" s="1" t="str">
        <f t="shared" si="15"/>
        <v/>
      </c>
      <c r="Y234" t="str">
        <f>IFERROR(INDEX('Enter Draw'!$A$3:$K$252,MATCH(SMALL('Enter Draw'!$P$3:$P$252,Q234),'Enter Draw'!$P$3:$P$252,0),7),"")</f>
        <v/>
      </c>
      <c r="Z234" t="str">
        <f>IFERROR(INDEX('Enter Draw'!$A$3:$I$252,MATCH(SMALL('Enter Draw'!$P$3:$P$252,Q234),'Enter Draw'!$P$3:$P$252,0),8),"")</f>
        <v/>
      </c>
      <c r="AC234" s="1" t="str">
        <f t="shared" si="13"/>
        <v/>
      </c>
      <c r="AD234" t="str">
        <f>IFERROR(INDEX('Enter Draw'!$A$3:$K$252,MATCH(SMALL('Enter Draw'!$Q$3:$Q$252,V234),'Enter Draw'!$Q$3:$Q$252,0),8),"")</f>
        <v/>
      </c>
      <c r="AE234" t="str">
        <f>IFERROR(INDEX('Enter Draw'!$A$3:$I$252,MATCH(SMALL('Enter Draw'!$Q$3:$Q$252,V234),'Enter Draw'!$Q$3:$Q$252,0),9),"")</f>
        <v/>
      </c>
    </row>
    <row r="235" spans="1:31">
      <c r="A235" s="1" t="str">
        <f>IF(B235="","",IF(INDEX('Enter Draw'!$C$3:$I$252,MATCH(SMALL('Enter Draw'!$K$3:$K$252,D235),'Enter Draw'!$K$3:$K$252,0),1)="yco","yco",D235))</f>
        <v/>
      </c>
      <c r="B235" t="str">
        <f>IFERROR(INDEX('Enter Draw'!$C$3:$K$252,MATCH(SMALL('Enter Draw'!$K$3:$K$252,D235),'Enter Draw'!$K$3:$K$252,0),6),"")</f>
        <v/>
      </c>
      <c r="C235" t="str">
        <f>IFERROR(INDEX('Enter Draw'!$C$3:$I$252,MATCH(SMALL('Enter Draw'!$K$3:$K$252,D235),'Enter Draw'!$K$3:$K$252,0),7),"")</f>
        <v/>
      </c>
      <c r="F235" s="1" t="str">
        <f>IF(G235="","",IF(INDEX('Enter Draw'!$E$3:$I$252,MATCH(SMALL('Enter Draw'!$L$3:$L$252,D235),'Enter Draw'!$L$3:$L$252,0),1)="co","co",IF(INDEX('Enter Draw'!$E$3:$I$252,MATCH(SMALL('Enter Draw'!$L$3:$L$252,D235),'Enter Draw'!$L$3:$L$252,0),1)="yco","yco",D235)))</f>
        <v/>
      </c>
      <c r="G235" t="str">
        <f>IFERROR(INDEX('Enter Draw'!$E$3:$I$252,MATCH(SMALL('Enter Draw'!$L$3:$L$252,D235),'Enter Draw'!$L$3:$L$252,0),4),"")</f>
        <v/>
      </c>
      <c r="H235" t="str">
        <f>IFERROR(INDEX('Enter Draw'!$E$3:$I$252,MATCH(SMALL('Enter Draw'!$L$3:$L$252,D235),'Enter Draw'!$L$3:$L$252,0),5),"")</f>
        <v/>
      </c>
      <c r="I235">
        <v>213</v>
      </c>
      <c r="J235" s="1" t="str">
        <f t="shared" si="12"/>
        <v/>
      </c>
      <c r="K235" t="str">
        <f>IFERROR(INDEX('Enter Draw'!$G$3:$I$252,MATCH(SMALL('Enter Draw'!$M$3:$M$252,I235),'Enter Draw'!$M$3:$M$252,0),2),"")</f>
        <v/>
      </c>
      <c r="L235" t="str">
        <f>IFERROR(INDEX('Enter Draw'!$G$3:$I$252,MATCH(SMALL('Enter Draw'!$M$3:$M$252,I235),'Enter Draw'!$M$3:$M$252,0),3),"")</f>
        <v/>
      </c>
      <c r="N235" s="1" t="str">
        <f>IF(O235="","",IF(INDEX('Enter Draw'!$B$3:$I$252,MATCH(SMALL('Enter Draw'!$N$3:$N$252,D235),'Enter Draw'!$N$3:$N$252,0),1)="oco","oco",D235))</f>
        <v/>
      </c>
      <c r="O235" t="str">
        <f>IFERROR(INDEX('Enter Draw'!$A$3:$K$252,MATCH(SMALL('Enter Draw'!$N$3:$N$252,Q235),'Enter Draw'!$N$3:$N$252,0),7),"")</f>
        <v/>
      </c>
      <c r="P235" t="str">
        <f>IFERROR(INDEX('Enter Draw'!$A$3:$I$252,MATCH(SMALL('Enter Draw'!$N$3:$N$252,Q235),'Enter Draw'!$N$3:$N$252,0),8),"")</f>
        <v/>
      </c>
      <c r="S235" s="1" t="str">
        <f t="shared" si="14"/>
        <v/>
      </c>
      <c r="T235" t="str">
        <f>IFERROR(INDEX('Enter Draw'!$A$3:$K$252,MATCH(SMALL('Enter Draw'!$O$3:$O$252,V236),'Enter Draw'!$O$3:$O$252,0),6),"")</f>
        <v/>
      </c>
      <c r="U235" t="str">
        <f>IFERROR(INDEX('Enter Draw'!$A$3:$I$252,MATCH(SMALL('Enter Draw'!$O$3:$O$252,V236),'Enter Draw'!$O$3:$O$252,0),7),"")</f>
        <v/>
      </c>
      <c r="X235" s="1" t="str">
        <f t="shared" si="15"/>
        <v/>
      </c>
      <c r="Y235" t="str">
        <f>IFERROR(INDEX('Enter Draw'!$A$3:$K$252,MATCH(SMALL('Enter Draw'!$P$3:$P$252,Q235),'Enter Draw'!$P$3:$P$252,0),7),"")</f>
        <v/>
      </c>
      <c r="Z235" t="str">
        <f>IFERROR(INDEX('Enter Draw'!$A$3:$I$252,MATCH(SMALL('Enter Draw'!$P$3:$P$252,Q235),'Enter Draw'!$P$3:$P$252,0),8),"")</f>
        <v/>
      </c>
      <c r="AC235" s="1" t="str">
        <f t="shared" si="13"/>
        <v/>
      </c>
      <c r="AD235" t="str">
        <f>IFERROR(INDEX('Enter Draw'!$A$3:$K$252,MATCH(SMALL('Enter Draw'!$Q$3:$Q$252,V235),'Enter Draw'!$Q$3:$Q$252,0),8),"")</f>
        <v/>
      </c>
      <c r="AE235" t="str">
        <f>IFERROR(INDEX('Enter Draw'!$A$3:$I$252,MATCH(SMALL('Enter Draw'!$Q$3:$Q$252,V235),'Enter Draw'!$Q$3:$Q$252,0),9),"")</f>
        <v/>
      </c>
    </row>
    <row r="236" spans="1:31">
      <c r="A236" s="1" t="str">
        <f>IF(B236="","",IF(INDEX('Enter Draw'!$C$3:$I$252,MATCH(SMALL('Enter Draw'!$K$3:$K$252,D236),'Enter Draw'!$K$3:$K$252,0),1)="yco","yco",D236))</f>
        <v/>
      </c>
      <c r="B236" t="str">
        <f>IFERROR(INDEX('Enter Draw'!$C$3:$K$252,MATCH(SMALL('Enter Draw'!$K$3:$K$252,D236),'Enter Draw'!$K$3:$K$252,0),6),"")</f>
        <v/>
      </c>
      <c r="C236" t="str">
        <f>IFERROR(INDEX('Enter Draw'!$C$3:$I$252,MATCH(SMALL('Enter Draw'!$K$3:$K$252,D236),'Enter Draw'!$K$3:$K$252,0),7),"")</f>
        <v/>
      </c>
      <c r="D236">
        <v>196</v>
      </c>
      <c r="F236" s="1" t="str">
        <f>IF(G236="","",IF(INDEX('Enter Draw'!$E$3:$I$252,MATCH(SMALL('Enter Draw'!$L$3:$L$252,D236),'Enter Draw'!$L$3:$L$252,0),1)="co","co",IF(INDEX('Enter Draw'!$E$3:$I$252,MATCH(SMALL('Enter Draw'!$L$3:$L$252,D236),'Enter Draw'!$L$3:$L$252,0),1)="yco","yco",D236)))</f>
        <v/>
      </c>
      <c r="G236" t="str">
        <f>IFERROR(INDEX('Enter Draw'!$E$3:$I$252,MATCH(SMALL('Enter Draw'!$L$3:$L$252,D236),'Enter Draw'!$L$3:$L$252,0),4),"")</f>
        <v/>
      </c>
      <c r="H236" t="str">
        <f>IFERROR(INDEX('Enter Draw'!$E$3:$I$252,MATCH(SMALL('Enter Draw'!$L$3:$L$252,D236),'Enter Draw'!$L$3:$L$252,0),5),"")</f>
        <v/>
      </c>
      <c r="I236">
        <v>214</v>
      </c>
      <c r="J236" s="1" t="str">
        <f t="shared" si="12"/>
        <v/>
      </c>
      <c r="K236" t="str">
        <f>IFERROR(INDEX('Enter Draw'!$G$3:$I$252,MATCH(SMALL('Enter Draw'!$M$3:$M$252,I236),'Enter Draw'!$M$3:$M$252,0),2),"")</f>
        <v/>
      </c>
      <c r="L236" t="str">
        <f>IFERROR(INDEX('Enter Draw'!$G$3:$I$252,MATCH(SMALL('Enter Draw'!$M$3:$M$252,I236),'Enter Draw'!$M$3:$M$252,0),3),"")</f>
        <v/>
      </c>
      <c r="N236" s="1" t="str">
        <f>IF(O236="","",IF(INDEX('Enter Draw'!$B$3:$I$252,MATCH(SMALL('Enter Draw'!$N$3:$N$252,D236),'Enter Draw'!$N$3:$N$252,0),1)="oco","oco",D236))</f>
        <v/>
      </c>
      <c r="O236" t="str">
        <f>IFERROR(INDEX('Enter Draw'!$A$3:$K$252,MATCH(SMALL('Enter Draw'!$N$3:$N$252,Q236),'Enter Draw'!$N$3:$N$252,0),7),"")</f>
        <v/>
      </c>
      <c r="P236" t="str">
        <f>IFERROR(INDEX('Enter Draw'!$A$3:$I$252,MATCH(SMALL('Enter Draw'!$N$3:$N$252,Q236),'Enter Draw'!$N$3:$N$252,0),8),"")</f>
        <v/>
      </c>
      <c r="Q236">
        <v>196</v>
      </c>
      <c r="S236" s="1" t="str">
        <f t="shared" si="14"/>
        <v/>
      </c>
      <c r="T236" t="str">
        <f>IFERROR(INDEX('Enter Draw'!$A$3:$K$252,MATCH(SMALL('Enter Draw'!$O$3:$O$252,V237),'Enter Draw'!$O$3:$O$252,0),6),"")</f>
        <v/>
      </c>
      <c r="U236" t="str">
        <f>IFERROR(INDEX('Enter Draw'!$A$3:$I$252,MATCH(SMALL('Enter Draw'!$O$3:$O$252,V237),'Enter Draw'!$O$3:$O$252,0),7),"")</f>
        <v/>
      </c>
      <c r="V236">
        <v>196</v>
      </c>
      <c r="X236" s="1" t="str">
        <f t="shared" si="15"/>
        <v/>
      </c>
      <c r="Y236" t="str">
        <f>IFERROR(INDEX('Enter Draw'!$A$3:$K$252,MATCH(SMALL('Enter Draw'!$P$3:$P$252,Q236),'Enter Draw'!$P$3:$P$252,0),7),"")</f>
        <v/>
      </c>
      <c r="Z236" t="str">
        <f>IFERROR(INDEX('Enter Draw'!$A$3:$I$252,MATCH(SMALL('Enter Draw'!$P$3:$P$252,Q236),'Enter Draw'!$P$3:$P$252,0),8),"")</f>
        <v/>
      </c>
      <c r="AC236" s="1" t="str">
        <f t="shared" si="13"/>
        <v/>
      </c>
      <c r="AD236" t="str">
        <f>IFERROR(INDEX('Enter Draw'!$A$3:$K$252,MATCH(SMALL('Enter Draw'!$Q$3:$Q$252,V236),'Enter Draw'!$Q$3:$Q$252,0),8),"")</f>
        <v/>
      </c>
      <c r="AE236" t="str">
        <f>IFERROR(INDEX('Enter Draw'!$A$3:$I$252,MATCH(SMALL('Enter Draw'!$Q$3:$Q$252,V236),'Enter Draw'!$Q$3:$Q$252,0),9),"")</f>
        <v/>
      </c>
    </row>
    <row r="237" spans="1:31">
      <c r="A237" s="1" t="str">
        <f>IF(B237="","",IF(INDEX('Enter Draw'!$C$3:$I$252,MATCH(SMALL('Enter Draw'!$K$3:$K$252,D237),'Enter Draw'!$K$3:$K$252,0),1)="yco","yco",D237))</f>
        <v/>
      </c>
      <c r="B237" t="str">
        <f>IFERROR(INDEX('Enter Draw'!$C$3:$K$252,MATCH(SMALL('Enter Draw'!$K$3:$K$252,D237),'Enter Draw'!$K$3:$K$252,0),6),"")</f>
        <v/>
      </c>
      <c r="C237" t="str">
        <f>IFERROR(INDEX('Enter Draw'!$C$3:$I$252,MATCH(SMALL('Enter Draw'!$K$3:$K$252,D237),'Enter Draw'!$K$3:$K$252,0),7),"")</f>
        <v/>
      </c>
      <c r="D237">
        <v>197</v>
      </c>
      <c r="F237" s="1" t="str">
        <f>IF(G237="","",IF(INDEX('Enter Draw'!$E$3:$I$252,MATCH(SMALL('Enter Draw'!$L$3:$L$252,D237),'Enter Draw'!$L$3:$L$252,0),1)="co","co",IF(INDEX('Enter Draw'!$E$3:$I$252,MATCH(SMALL('Enter Draw'!$L$3:$L$252,D237),'Enter Draw'!$L$3:$L$252,0),1)="yco","yco",D237)))</f>
        <v/>
      </c>
      <c r="G237" t="str">
        <f>IFERROR(INDEX('Enter Draw'!$E$3:$I$252,MATCH(SMALL('Enter Draw'!$L$3:$L$252,D237),'Enter Draw'!$L$3:$L$252,0),4),"")</f>
        <v/>
      </c>
      <c r="H237" t="str">
        <f>IFERROR(INDEX('Enter Draw'!$E$3:$I$252,MATCH(SMALL('Enter Draw'!$L$3:$L$252,D237),'Enter Draw'!$L$3:$L$252,0),5),"")</f>
        <v/>
      </c>
      <c r="I237">
        <v>215</v>
      </c>
      <c r="J237" s="1" t="str">
        <f t="shared" si="12"/>
        <v/>
      </c>
      <c r="K237" t="str">
        <f>IFERROR(INDEX('Enter Draw'!$G$3:$I$252,MATCH(SMALL('Enter Draw'!$M$3:$M$252,I237),'Enter Draw'!$M$3:$M$252,0),2),"")</f>
        <v/>
      </c>
      <c r="L237" t="str">
        <f>IFERROR(INDEX('Enter Draw'!$G$3:$I$252,MATCH(SMALL('Enter Draw'!$M$3:$M$252,I237),'Enter Draw'!$M$3:$M$252,0),3),"")</f>
        <v/>
      </c>
      <c r="N237" s="1" t="str">
        <f>IF(O237="","",IF(INDEX('Enter Draw'!$B$3:$I$252,MATCH(SMALL('Enter Draw'!$N$3:$N$252,D237),'Enter Draw'!$N$3:$N$252,0),1)="oco","oco",D237))</f>
        <v/>
      </c>
      <c r="O237" t="str">
        <f>IFERROR(INDEX('Enter Draw'!$A$3:$K$252,MATCH(SMALL('Enter Draw'!$N$3:$N$252,Q237),'Enter Draw'!$N$3:$N$252,0),7),"")</f>
        <v/>
      </c>
      <c r="P237" t="str">
        <f>IFERROR(INDEX('Enter Draw'!$A$3:$I$252,MATCH(SMALL('Enter Draw'!$N$3:$N$252,Q237),'Enter Draw'!$N$3:$N$252,0),8),"")</f>
        <v/>
      </c>
      <c r="Q237">
        <v>197</v>
      </c>
      <c r="S237" s="1" t="str">
        <f t="shared" si="14"/>
        <v/>
      </c>
      <c r="T237" t="str">
        <f>IFERROR(INDEX('Enter Draw'!$A$3:$K$252,MATCH(SMALL('Enter Draw'!$O$3:$O$252,V238),'Enter Draw'!$O$3:$O$252,0),6),"")</f>
        <v/>
      </c>
      <c r="U237" t="str">
        <f>IFERROR(INDEX('Enter Draw'!$A$3:$I$252,MATCH(SMALL('Enter Draw'!$O$3:$O$252,V238),'Enter Draw'!$O$3:$O$252,0),7),"")</f>
        <v/>
      </c>
      <c r="V237">
        <v>197</v>
      </c>
      <c r="X237" s="1" t="str">
        <f t="shared" si="15"/>
        <v/>
      </c>
      <c r="Y237" t="str">
        <f>IFERROR(INDEX('Enter Draw'!$A$3:$K$252,MATCH(SMALL('Enter Draw'!$P$3:$P$252,Q237),'Enter Draw'!$P$3:$P$252,0),7),"")</f>
        <v/>
      </c>
      <c r="Z237" t="str">
        <f>IFERROR(INDEX('Enter Draw'!$A$3:$I$252,MATCH(SMALL('Enter Draw'!$P$3:$P$252,Q237),'Enter Draw'!$P$3:$P$252,0),8),"")</f>
        <v/>
      </c>
      <c r="AC237" s="1" t="str">
        <f t="shared" si="13"/>
        <v/>
      </c>
      <c r="AD237" t="str">
        <f>IFERROR(INDEX('Enter Draw'!$A$3:$K$252,MATCH(SMALL('Enter Draw'!$Q$3:$Q$252,V237),'Enter Draw'!$Q$3:$Q$252,0),8),"")</f>
        <v/>
      </c>
      <c r="AE237" t="str">
        <f>IFERROR(INDEX('Enter Draw'!$A$3:$I$252,MATCH(SMALL('Enter Draw'!$Q$3:$Q$252,V237),'Enter Draw'!$Q$3:$Q$252,0),9),"")</f>
        <v/>
      </c>
    </row>
    <row r="238" spans="1:31">
      <c r="A238" s="1" t="str">
        <f>IF(B238="","",IF(INDEX('Enter Draw'!$C$3:$I$252,MATCH(SMALL('Enter Draw'!$K$3:$K$252,D238),'Enter Draw'!$K$3:$K$252,0),1)="yco","yco",D238))</f>
        <v/>
      </c>
      <c r="B238" t="str">
        <f>IFERROR(INDEX('Enter Draw'!$C$3:$K$252,MATCH(SMALL('Enter Draw'!$K$3:$K$252,D238),'Enter Draw'!$K$3:$K$252,0),6),"")</f>
        <v/>
      </c>
      <c r="C238" t="str">
        <f>IFERROR(INDEX('Enter Draw'!$C$3:$I$252,MATCH(SMALL('Enter Draw'!$K$3:$K$252,D238),'Enter Draw'!$K$3:$K$252,0),7),"")</f>
        <v/>
      </c>
      <c r="D238">
        <v>198</v>
      </c>
      <c r="F238" s="1" t="str">
        <f>IF(G238="","",IF(INDEX('Enter Draw'!$E$3:$I$252,MATCH(SMALL('Enter Draw'!$L$3:$L$252,D238),'Enter Draw'!$L$3:$L$252,0),1)="co","co",IF(INDEX('Enter Draw'!$E$3:$I$252,MATCH(SMALL('Enter Draw'!$L$3:$L$252,D238),'Enter Draw'!$L$3:$L$252,0),1)="yco","yco",D238)))</f>
        <v/>
      </c>
      <c r="G238" t="str">
        <f>IFERROR(INDEX('Enter Draw'!$E$3:$I$252,MATCH(SMALL('Enter Draw'!$L$3:$L$252,D238),'Enter Draw'!$L$3:$L$252,0),4),"")</f>
        <v/>
      </c>
      <c r="H238" t="str">
        <f>IFERROR(INDEX('Enter Draw'!$E$3:$I$252,MATCH(SMALL('Enter Draw'!$L$3:$L$252,D238),'Enter Draw'!$L$3:$L$252,0),5),"")</f>
        <v/>
      </c>
      <c r="I238">
        <v>216</v>
      </c>
      <c r="J238" s="1" t="str">
        <f t="shared" si="12"/>
        <v/>
      </c>
      <c r="K238" t="str">
        <f>IFERROR(INDEX('Enter Draw'!$G$3:$I$252,MATCH(SMALL('Enter Draw'!$M$3:$M$252,I238),'Enter Draw'!$M$3:$M$252,0),2),"")</f>
        <v/>
      </c>
      <c r="L238" t="str">
        <f>IFERROR(INDEX('Enter Draw'!$G$3:$I$252,MATCH(SMALL('Enter Draw'!$M$3:$M$252,I238),'Enter Draw'!$M$3:$M$252,0),3),"")</f>
        <v/>
      </c>
      <c r="N238" s="1" t="str">
        <f>IF(O238="","",IF(INDEX('Enter Draw'!$B$3:$I$252,MATCH(SMALL('Enter Draw'!$N$3:$N$252,D238),'Enter Draw'!$N$3:$N$252,0),1)="oco","oco",D238))</f>
        <v/>
      </c>
      <c r="O238" t="str">
        <f>IFERROR(INDEX('Enter Draw'!$A$3:$K$252,MATCH(SMALL('Enter Draw'!$N$3:$N$252,Q238),'Enter Draw'!$N$3:$N$252,0),7),"")</f>
        <v/>
      </c>
      <c r="P238" t="str">
        <f>IFERROR(INDEX('Enter Draw'!$A$3:$I$252,MATCH(SMALL('Enter Draw'!$N$3:$N$252,Q238),'Enter Draw'!$N$3:$N$252,0),8),"")</f>
        <v/>
      </c>
      <c r="Q238">
        <v>198</v>
      </c>
      <c r="S238" s="1" t="str">
        <f t="shared" si="14"/>
        <v/>
      </c>
      <c r="T238" t="str">
        <f>IFERROR(INDEX('Enter Draw'!$A$3:$K$252,MATCH(SMALL('Enter Draw'!$O$3:$O$252,V239),'Enter Draw'!$O$3:$O$252,0),6),"")</f>
        <v/>
      </c>
      <c r="U238" t="str">
        <f>IFERROR(INDEX('Enter Draw'!$A$3:$I$252,MATCH(SMALL('Enter Draw'!$O$3:$O$252,V239),'Enter Draw'!$O$3:$O$252,0),7),"")</f>
        <v/>
      </c>
      <c r="V238">
        <v>198</v>
      </c>
      <c r="X238" s="1" t="str">
        <f t="shared" si="15"/>
        <v/>
      </c>
      <c r="Y238" t="str">
        <f>IFERROR(INDEX('Enter Draw'!$A$3:$K$252,MATCH(SMALL('Enter Draw'!$P$3:$P$252,Q238),'Enter Draw'!$P$3:$P$252,0),7),"")</f>
        <v/>
      </c>
      <c r="Z238" t="str">
        <f>IFERROR(INDEX('Enter Draw'!$A$3:$I$252,MATCH(SMALL('Enter Draw'!$P$3:$P$252,Q238),'Enter Draw'!$P$3:$P$252,0),8),"")</f>
        <v/>
      </c>
      <c r="AC238" s="1" t="str">
        <f t="shared" si="13"/>
        <v/>
      </c>
      <c r="AD238" t="str">
        <f>IFERROR(INDEX('Enter Draw'!$A$3:$K$252,MATCH(SMALL('Enter Draw'!$Q$3:$Q$252,V238),'Enter Draw'!$Q$3:$Q$252,0),8),"")</f>
        <v/>
      </c>
      <c r="AE238" t="str">
        <f>IFERROR(INDEX('Enter Draw'!$A$3:$I$252,MATCH(SMALL('Enter Draw'!$Q$3:$Q$252,V238),'Enter Draw'!$Q$3:$Q$252,0),9),"")</f>
        <v/>
      </c>
    </row>
    <row r="239" spans="1:31">
      <c r="A239" s="1" t="str">
        <f>IF(B239="","",IF(INDEX('Enter Draw'!$C$3:$I$252,MATCH(SMALL('Enter Draw'!$K$3:$K$252,D239),'Enter Draw'!$K$3:$K$252,0),1)="yco","yco",D239))</f>
        <v/>
      </c>
      <c r="B239" t="str">
        <f>IFERROR(INDEX('Enter Draw'!$C$3:$K$252,MATCH(SMALL('Enter Draw'!$K$3:$K$252,D239),'Enter Draw'!$K$3:$K$252,0),6),"")</f>
        <v/>
      </c>
      <c r="C239" t="str">
        <f>IFERROR(INDEX('Enter Draw'!$C$3:$I$252,MATCH(SMALL('Enter Draw'!$K$3:$K$252,D239),'Enter Draw'!$K$3:$K$252,0),7),"")</f>
        <v/>
      </c>
      <c r="D239">
        <v>199</v>
      </c>
      <c r="F239" s="1" t="str">
        <f>IF(G239="","",IF(INDEX('Enter Draw'!$E$3:$I$252,MATCH(SMALL('Enter Draw'!$L$3:$L$252,D239),'Enter Draw'!$L$3:$L$252,0),1)="co","co",IF(INDEX('Enter Draw'!$E$3:$I$252,MATCH(SMALL('Enter Draw'!$L$3:$L$252,D239),'Enter Draw'!$L$3:$L$252,0),1)="yco","yco",D239)))</f>
        <v/>
      </c>
      <c r="G239" t="str">
        <f>IFERROR(INDEX('Enter Draw'!$E$3:$I$252,MATCH(SMALL('Enter Draw'!$L$3:$L$252,D239),'Enter Draw'!$L$3:$L$252,0),4),"")</f>
        <v/>
      </c>
      <c r="H239" t="str">
        <f>IFERROR(INDEX('Enter Draw'!$E$3:$I$252,MATCH(SMALL('Enter Draw'!$L$3:$L$252,D239),'Enter Draw'!$L$3:$L$252,0),5),"")</f>
        <v/>
      </c>
      <c r="I239">
        <v>217</v>
      </c>
      <c r="J239" s="1" t="str">
        <f t="shared" si="12"/>
        <v/>
      </c>
      <c r="K239" t="str">
        <f>IFERROR(INDEX('Enter Draw'!$G$3:$I$252,MATCH(SMALL('Enter Draw'!$M$3:$M$252,I239),'Enter Draw'!$M$3:$M$252,0),2),"")</f>
        <v/>
      </c>
      <c r="L239" t="str">
        <f>IFERROR(INDEX('Enter Draw'!$G$3:$I$252,MATCH(SMALL('Enter Draw'!$M$3:$M$252,I239),'Enter Draw'!$M$3:$M$252,0),3),"")</f>
        <v/>
      </c>
      <c r="N239" s="1" t="str">
        <f>IF(O239="","",IF(INDEX('Enter Draw'!$B$3:$I$252,MATCH(SMALL('Enter Draw'!$N$3:$N$252,D239),'Enter Draw'!$N$3:$N$252,0),1)="oco","oco",D239))</f>
        <v/>
      </c>
      <c r="O239" t="str">
        <f>IFERROR(INDEX('Enter Draw'!$A$3:$K$252,MATCH(SMALL('Enter Draw'!$N$3:$N$252,Q239),'Enter Draw'!$N$3:$N$252,0),7),"")</f>
        <v/>
      </c>
      <c r="P239" t="str">
        <f>IFERROR(INDEX('Enter Draw'!$A$3:$I$252,MATCH(SMALL('Enter Draw'!$N$3:$N$252,Q239),'Enter Draw'!$N$3:$N$252,0),8),"")</f>
        <v/>
      </c>
      <c r="Q239">
        <v>199</v>
      </c>
      <c r="S239" s="1" t="str">
        <f t="shared" si="14"/>
        <v/>
      </c>
      <c r="T239" t="str">
        <f>IFERROR(INDEX('Enter Draw'!$A$3:$K$252,MATCH(SMALL('Enter Draw'!$O$3:$O$252,V240),'Enter Draw'!$O$3:$O$252,0),6),"")</f>
        <v/>
      </c>
      <c r="U239" t="str">
        <f>IFERROR(INDEX('Enter Draw'!$A$3:$I$252,MATCH(SMALL('Enter Draw'!$O$3:$O$252,V240),'Enter Draw'!$O$3:$O$252,0),7),"")</f>
        <v/>
      </c>
      <c r="V239">
        <v>199</v>
      </c>
      <c r="X239" s="1" t="str">
        <f t="shared" si="15"/>
        <v/>
      </c>
      <c r="Y239" t="str">
        <f>IFERROR(INDEX('Enter Draw'!$A$3:$K$252,MATCH(SMALL('Enter Draw'!$P$3:$P$252,Q239),'Enter Draw'!$P$3:$P$252,0),7),"")</f>
        <v/>
      </c>
      <c r="Z239" t="str">
        <f>IFERROR(INDEX('Enter Draw'!$A$3:$I$252,MATCH(SMALL('Enter Draw'!$P$3:$P$252,Q239),'Enter Draw'!$P$3:$P$252,0),8),"")</f>
        <v/>
      </c>
      <c r="AC239" s="1" t="str">
        <f t="shared" si="13"/>
        <v/>
      </c>
      <c r="AD239" t="str">
        <f>IFERROR(INDEX('Enter Draw'!$A$3:$K$252,MATCH(SMALL('Enter Draw'!$Q$3:$Q$252,V239),'Enter Draw'!$Q$3:$Q$252,0),8),"")</f>
        <v/>
      </c>
      <c r="AE239" t="str">
        <f>IFERROR(INDEX('Enter Draw'!$A$3:$I$252,MATCH(SMALL('Enter Draw'!$Q$3:$Q$252,V239),'Enter Draw'!$Q$3:$Q$252,0),9),"")</f>
        <v/>
      </c>
    </row>
    <row r="240" spans="1:31">
      <c r="A240" s="1" t="str">
        <f>IF(B240="","",IF(INDEX('Enter Draw'!$C$3:$I$252,MATCH(SMALL('Enter Draw'!$K$3:$K$252,D240),'Enter Draw'!$K$3:$K$252,0),1)="yco","yco",D240))</f>
        <v/>
      </c>
      <c r="B240" t="str">
        <f>IFERROR(INDEX('Enter Draw'!$C$3:$K$252,MATCH(SMALL('Enter Draw'!$K$3:$K$252,D240),'Enter Draw'!$K$3:$K$252,0),6),"")</f>
        <v/>
      </c>
      <c r="C240" t="str">
        <f>IFERROR(INDEX('Enter Draw'!$C$3:$I$252,MATCH(SMALL('Enter Draw'!$K$3:$K$252,D240),'Enter Draw'!$K$3:$K$252,0),7),"")</f>
        <v/>
      </c>
      <c r="D240">
        <v>200</v>
      </c>
      <c r="F240" s="1" t="str">
        <f>IF(G240="","",IF(INDEX('Enter Draw'!$E$3:$I$252,MATCH(SMALL('Enter Draw'!$L$3:$L$252,D240),'Enter Draw'!$L$3:$L$252,0),1)="co","co",IF(INDEX('Enter Draw'!$E$3:$I$252,MATCH(SMALL('Enter Draw'!$L$3:$L$252,D240),'Enter Draw'!$L$3:$L$252,0),1)="yco","yco",D240)))</f>
        <v/>
      </c>
      <c r="G240" t="str">
        <f>IFERROR(INDEX('Enter Draw'!$E$3:$I$252,MATCH(SMALL('Enter Draw'!$L$3:$L$252,D240),'Enter Draw'!$L$3:$L$252,0),4),"")</f>
        <v/>
      </c>
      <c r="H240" t="str">
        <f>IFERROR(INDEX('Enter Draw'!$E$3:$I$252,MATCH(SMALL('Enter Draw'!$L$3:$L$252,D240),'Enter Draw'!$L$3:$L$252,0),5),"")</f>
        <v/>
      </c>
      <c r="I240">
        <v>218</v>
      </c>
      <c r="J240" s="1" t="str">
        <f t="shared" si="12"/>
        <v/>
      </c>
      <c r="K240" t="str">
        <f>IFERROR(INDEX('Enter Draw'!$G$3:$I$252,MATCH(SMALL('Enter Draw'!$M$3:$M$252,I240),'Enter Draw'!$M$3:$M$252,0),2),"")</f>
        <v/>
      </c>
      <c r="L240" t="str">
        <f>IFERROR(INDEX('Enter Draw'!$G$3:$I$252,MATCH(SMALL('Enter Draw'!$M$3:$M$252,I240),'Enter Draw'!$M$3:$M$252,0),3),"")</f>
        <v/>
      </c>
      <c r="N240" s="1" t="str">
        <f>IF(O240="","",IF(INDEX('Enter Draw'!$B$3:$I$252,MATCH(SMALL('Enter Draw'!$N$3:$N$252,D240),'Enter Draw'!$N$3:$N$252,0),1)="oco","oco",D240))</f>
        <v/>
      </c>
      <c r="O240" t="str">
        <f>IFERROR(INDEX('Enter Draw'!$A$3:$K$252,MATCH(SMALL('Enter Draw'!$N$3:$N$252,Q240),'Enter Draw'!$N$3:$N$252,0),7),"")</f>
        <v/>
      </c>
      <c r="P240" t="str">
        <f>IFERROR(INDEX('Enter Draw'!$A$3:$I$252,MATCH(SMALL('Enter Draw'!$N$3:$N$252,Q240),'Enter Draw'!$N$3:$N$252,0),8),"")</f>
        <v/>
      </c>
      <c r="Q240">
        <v>200</v>
      </c>
      <c r="S240" s="1" t="str">
        <f t="shared" si="14"/>
        <v/>
      </c>
      <c r="T240" t="str">
        <f>IFERROR(INDEX('Enter Draw'!$A$3:$K$252,MATCH(SMALL('Enter Draw'!$O$3:$O$252,V241),'Enter Draw'!$O$3:$O$252,0),6),"")</f>
        <v/>
      </c>
      <c r="U240" t="str">
        <f>IFERROR(INDEX('Enter Draw'!$A$3:$I$252,MATCH(SMALL('Enter Draw'!$O$3:$O$252,V241),'Enter Draw'!$O$3:$O$252,0),7),"")</f>
        <v/>
      </c>
      <c r="V240">
        <v>200</v>
      </c>
      <c r="X240" s="1" t="str">
        <f t="shared" si="15"/>
        <v/>
      </c>
      <c r="Y240" t="str">
        <f>IFERROR(INDEX('Enter Draw'!$A$3:$K$252,MATCH(SMALL('Enter Draw'!$P$3:$P$252,Q240),'Enter Draw'!$P$3:$P$252,0),7),"")</f>
        <v/>
      </c>
      <c r="Z240" t="str">
        <f>IFERROR(INDEX('Enter Draw'!$A$3:$I$252,MATCH(SMALL('Enter Draw'!$P$3:$P$252,Q240),'Enter Draw'!$P$3:$P$252,0),8),"")</f>
        <v/>
      </c>
      <c r="AC240" s="1" t="str">
        <f t="shared" si="13"/>
        <v/>
      </c>
      <c r="AD240" t="str">
        <f>IFERROR(INDEX('Enter Draw'!$A$3:$K$252,MATCH(SMALL('Enter Draw'!$Q$3:$Q$252,V240),'Enter Draw'!$Q$3:$Q$252,0),8),"")</f>
        <v/>
      </c>
      <c r="AE240" t="str">
        <f>IFERROR(INDEX('Enter Draw'!$A$3:$I$252,MATCH(SMALL('Enter Draw'!$Q$3:$Q$252,V240),'Enter Draw'!$Q$3:$Q$252,0),9),"")</f>
        <v/>
      </c>
    </row>
    <row r="241" spans="1:31">
      <c r="A241" s="1" t="str">
        <f>IF(B241="","",IF(INDEX('Enter Draw'!$C$3:$I$252,MATCH(SMALL('Enter Draw'!$K$3:$K$252,D241),'Enter Draw'!$K$3:$K$252,0),1)="yco","yco",D241))</f>
        <v/>
      </c>
      <c r="B241" t="str">
        <f>IFERROR(INDEX('Enter Draw'!$C$3:$K$252,MATCH(SMALL('Enter Draw'!$K$3:$K$252,D241),'Enter Draw'!$K$3:$K$252,0),6),"")</f>
        <v/>
      </c>
      <c r="C241" t="str">
        <f>IFERROR(INDEX('Enter Draw'!$C$3:$I$252,MATCH(SMALL('Enter Draw'!$K$3:$K$252,D241),'Enter Draw'!$K$3:$K$252,0),7),"")</f>
        <v/>
      </c>
      <c r="F241" s="1" t="str">
        <f>IF(G241="","",IF(INDEX('Enter Draw'!$E$3:$I$252,MATCH(SMALL('Enter Draw'!$L$3:$L$252,D241),'Enter Draw'!$L$3:$L$252,0),1)="co","co",IF(INDEX('Enter Draw'!$E$3:$I$252,MATCH(SMALL('Enter Draw'!$L$3:$L$252,D241),'Enter Draw'!$L$3:$L$252,0),1)="yco","yco",D241)))</f>
        <v/>
      </c>
      <c r="G241" t="str">
        <f>IFERROR(INDEX('Enter Draw'!$E$3:$I$252,MATCH(SMALL('Enter Draw'!$L$3:$L$252,D241),'Enter Draw'!$L$3:$L$252,0),4),"")</f>
        <v/>
      </c>
      <c r="H241" t="str">
        <f>IFERROR(INDEX('Enter Draw'!$E$3:$I$252,MATCH(SMALL('Enter Draw'!$L$3:$L$252,D241),'Enter Draw'!$L$3:$L$252,0),5),"")</f>
        <v/>
      </c>
      <c r="I241">
        <v>219</v>
      </c>
      <c r="J241" s="1" t="str">
        <f t="shared" si="12"/>
        <v/>
      </c>
      <c r="K241" t="str">
        <f>IFERROR(INDEX('Enter Draw'!$G$3:$I$252,MATCH(SMALL('Enter Draw'!$M$3:$M$252,I241),'Enter Draw'!$M$3:$M$252,0),2),"")</f>
        <v/>
      </c>
      <c r="L241" t="str">
        <f>IFERROR(INDEX('Enter Draw'!$G$3:$I$252,MATCH(SMALL('Enter Draw'!$M$3:$M$252,I241),'Enter Draw'!$M$3:$M$252,0),3),"")</f>
        <v/>
      </c>
      <c r="N241" s="1" t="str">
        <f>IF(O241="","",IF(INDEX('Enter Draw'!$B$3:$I$252,MATCH(SMALL('Enter Draw'!$N$3:$N$252,D241),'Enter Draw'!$N$3:$N$252,0),1)="oco","oco",D241))</f>
        <v/>
      </c>
      <c r="O241" t="str">
        <f>IFERROR(INDEX('Enter Draw'!$A$3:$K$252,MATCH(SMALL('Enter Draw'!$N$3:$N$252,Q241),'Enter Draw'!$N$3:$N$252,0),7),"")</f>
        <v/>
      </c>
      <c r="P241" t="str">
        <f>IFERROR(INDEX('Enter Draw'!$A$3:$I$252,MATCH(SMALL('Enter Draw'!$N$3:$N$252,Q241),'Enter Draw'!$N$3:$N$252,0),8),"")</f>
        <v/>
      </c>
      <c r="S241" s="1" t="str">
        <f t="shared" si="14"/>
        <v/>
      </c>
      <c r="T241" t="str">
        <f>IFERROR(INDEX('Enter Draw'!$A$3:$K$252,MATCH(SMALL('Enter Draw'!$O$3:$O$252,V242),'Enter Draw'!$O$3:$O$252,0),6),"")</f>
        <v/>
      </c>
      <c r="U241" t="str">
        <f>IFERROR(INDEX('Enter Draw'!$A$3:$I$252,MATCH(SMALL('Enter Draw'!$O$3:$O$252,V242),'Enter Draw'!$O$3:$O$252,0),7),"")</f>
        <v/>
      </c>
      <c r="X241" s="1" t="str">
        <f t="shared" si="15"/>
        <v/>
      </c>
      <c r="Y241" t="str">
        <f>IFERROR(INDEX('Enter Draw'!$A$3:$K$252,MATCH(SMALL('Enter Draw'!$P$3:$P$252,Q241),'Enter Draw'!$P$3:$P$252,0),7),"")</f>
        <v/>
      </c>
      <c r="Z241" t="str">
        <f>IFERROR(INDEX('Enter Draw'!$A$3:$I$252,MATCH(SMALL('Enter Draw'!$P$3:$P$252,Q241),'Enter Draw'!$P$3:$P$252,0),8),"")</f>
        <v/>
      </c>
      <c r="AC241" s="1" t="str">
        <f t="shared" si="13"/>
        <v/>
      </c>
      <c r="AD241" t="str">
        <f>IFERROR(INDEX('Enter Draw'!$A$3:$K$252,MATCH(SMALL('Enter Draw'!$Q$3:$Q$252,V241),'Enter Draw'!$Q$3:$Q$252,0),8),"")</f>
        <v/>
      </c>
      <c r="AE241" t="str">
        <f>IFERROR(INDEX('Enter Draw'!$A$3:$I$252,MATCH(SMALL('Enter Draw'!$Q$3:$Q$252,V241),'Enter Draw'!$Q$3:$Q$252,0),9),"")</f>
        <v/>
      </c>
    </row>
    <row r="242" spans="1:31">
      <c r="A242" s="1" t="str">
        <f>IF(B242="","",IF(INDEX('Enter Draw'!$C$3:$I$252,MATCH(SMALL('Enter Draw'!$K$3:$K$252,D242),'Enter Draw'!$K$3:$K$252,0),1)="yco","yco",D242))</f>
        <v/>
      </c>
      <c r="B242" t="str">
        <f>IFERROR(INDEX('Enter Draw'!$C$3:$K$252,MATCH(SMALL('Enter Draw'!$K$3:$K$252,D242),'Enter Draw'!$K$3:$K$252,0),6),"")</f>
        <v/>
      </c>
      <c r="C242" t="str">
        <f>IFERROR(INDEX('Enter Draw'!$C$3:$I$252,MATCH(SMALL('Enter Draw'!$K$3:$K$252,D242),'Enter Draw'!$K$3:$K$252,0),7),"")</f>
        <v/>
      </c>
      <c r="D242">
        <v>201</v>
      </c>
      <c r="F242" s="1" t="str">
        <f>IF(G242="","",IF(INDEX('Enter Draw'!$E$3:$I$252,MATCH(SMALL('Enter Draw'!$L$3:$L$252,D242),'Enter Draw'!$L$3:$L$252,0),1)="co","co",IF(INDEX('Enter Draw'!$E$3:$I$252,MATCH(SMALL('Enter Draw'!$L$3:$L$252,D242),'Enter Draw'!$L$3:$L$252,0),1)="yco","yco",D242)))</f>
        <v/>
      </c>
      <c r="G242" t="str">
        <f>IFERROR(INDEX('Enter Draw'!$E$3:$I$252,MATCH(SMALL('Enter Draw'!$L$3:$L$252,D242),'Enter Draw'!$L$3:$L$252,0),4),"")</f>
        <v/>
      </c>
      <c r="H242" t="str">
        <f>IFERROR(INDEX('Enter Draw'!$E$3:$I$252,MATCH(SMALL('Enter Draw'!$L$3:$L$252,D242),'Enter Draw'!$L$3:$L$252,0),5),"")</f>
        <v/>
      </c>
      <c r="I242">
        <v>220</v>
      </c>
      <c r="J242" s="1" t="str">
        <f t="shared" si="12"/>
        <v/>
      </c>
      <c r="K242" t="str">
        <f>IFERROR(INDEX('Enter Draw'!$G$3:$I$252,MATCH(SMALL('Enter Draw'!$M$3:$M$252,I242),'Enter Draw'!$M$3:$M$252,0),2),"")</f>
        <v/>
      </c>
      <c r="L242" t="str">
        <f>IFERROR(INDEX('Enter Draw'!$G$3:$I$252,MATCH(SMALL('Enter Draw'!$M$3:$M$252,I242),'Enter Draw'!$M$3:$M$252,0),3),"")</f>
        <v/>
      </c>
      <c r="N242" s="1" t="str">
        <f>IF(O242="","",IF(INDEX('Enter Draw'!$B$3:$I$252,MATCH(SMALL('Enter Draw'!$N$3:$N$252,D242),'Enter Draw'!$N$3:$N$252,0),1)="oco","oco",D242))</f>
        <v/>
      </c>
      <c r="O242" t="str">
        <f>IFERROR(INDEX('Enter Draw'!$A$3:$K$252,MATCH(SMALL('Enter Draw'!$N$3:$N$252,Q242),'Enter Draw'!$N$3:$N$252,0),7),"")</f>
        <v/>
      </c>
      <c r="P242" t="str">
        <f>IFERROR(INDEX('Enter Draw'!$A$3:$I$252,MATCH(SMALL('Enter Draw'!$N$3:$N$252,Q242),'Enter Draw'!$N$3:$N$252,0),8),"")</f>
        <v/>
      </c>
      <c r="Q242">
        <v>201</v>
      </c>
      <c r="S242" s="1" t="str">
        <f t="shared" si="14"/>
        <v/>
      </c>
      <c r="T242" t="str">
        <f>IFERROR(INDEX('Enter Draw'!$A$3:$K$252,MATCH(SMALL('Enter Draw'!$O$3:$O$252,V243),'Enter Draw'!$O$3:$O$252,0),6),"")</f>
        <v/>
      </c>
      <c r="U242" t="str">
        <f>IFERROR(INDEX('Enter Draw'!$A$3:$I$252,MATCH(SMALL('Enter Draw'!$O$3:$O$252,V243),'Enter Draw'!$O$3:$O$252,0),7),"")</f>
        <v/>
      </c>
      <c r="V242">
        <v>201</v>
      </c>
      <c r="X242" s="1" t="str">
        <f t="shared" si="15"/>
        <v/>
      </c>
      <c r="Y242" t="str">
        <f>IFERROR(INDEX('Enter Draw'!$A$3:$K$252,MATCH(SMALL('Enter Draw'!$P$3:$P$252,Q242),'Enter Draw'!$P$3:$P$252,0),7),"")</f>
        <v/>
      </c>
      <c r="Z242" t="str">
        <f>IFERROR(INDEX('Enter Draw'!$A$3:$I$252,MATCH(SMALL('Enter Draw'!$P$3:$P$252,Q242),'Enter Draw'!$P$3:$P$252,0),8),"")</f>
        <v/>
      </c>
      <c r="AC242" s="1" t="str">
        <f t="shared" si="13"/>
        <v/>
      </c>
      <c r="AD242" t="str">
        <f>IFERROR(INDEX('Enter Draw'!$A$3:$K$252,MATCH(SMALL('Enter Draw'!$Q$3:$Q$252,V242),'Enter Draw'!$Q$3:$Q$252,0),8),"")</f>
        <v/>
      </c>
      <c r="AE242" t="str">
        <f>IFERROR(INDEX('Enter Draw'!$A$3:$I$252,MATCH(SMALL('Enter Draw'!$Q$3:$Q$252,V242),'Enter Draw'!$Q$3:$Q$252,0),9),"")</f>
        <v/>
      </c>
    </row>
    <row r="243" spans="1:31">
      <c r="A243" s="1" t="str">
        <f>IF(B243="","",IF(INDEX('Enter Draw'!$C$3:$I$252,MATCH(SMALL('Enter Draw'!$K$3:$K$252,D243),'Enter Draw'!$K$3:$K$252,0),1)="yco","yco",D243))</f>
        <v/>
      </c>
      <c r="B243" t="str">
        <f>IFERROR(INDEX('Enter Draw'!$C$3:$K$252,MATCH(SMALL('Enter Draw'!$K$3:$K$252,D243),'Enter Draw'!$K$3:$K$252,0),6),"")</f>
        <v/>
      </c>
      <c r="C243" t="str">
        <f>IFERROR(INDEX('Enter Draw'!$C$3:$I$252,MATCH(SMALL('Enter Draw'!$K$3:$K$252,D243),'Enter Draw'!$K$3:$K$252,0),7),"")</f>
        <v/>
      </c>
      <c r="D243">
        <v>202</v>
      </c>
      <c r="F243" s="1" t="str">
        <f>IF(G243="","",IF(INDEX('Enter Draw'!$E$3:$I$252,MATCH(SMALL('Enter Draw'!$L$3:$L$252,D243),'Enter Draw'!$L$3:$L$252,0),1)="co","co",IF(INDEX('Enter Draw'!$E$3:$I$252,MATCH(SMALL('Enter Draw'!$L$3:$L$252,D243),'Enter Draw'!$L$3:$L$252,0),1)="yco","yco",D243)))</f>
        <v/>
      </c>
      <c r="G243" t="str">
        <f>IFERROR(INDEX('Enter Draw'!$E$3:$I$252,MATCH(SMALL('Enter Draw'!$L$3:$L$252,D243),'Enter Draw'!$L$3:$L$252,0),4),"")</f>
        <v/>
      </c>
      <c r="H243" t="str">
        <f>IFERROR(INDEX('Enter Draw'!$E$3:$I$252,MATCH(SMALL('Enter Draw'!$L$3:$L$252,D243),'Enter Draw'!$L$3:$L$252,0),5),"")</f>
        <v/>
      </c>
      <c r="J243" s="1" t="str">
        <f t="shared" si="12"/>
        <v/>
      </c>
      <c r="K243" t="str">
        <f>IFERROR(INDEX('Enter Draw'!$G$3:$I$252,MATCH(SMALL('Enter Draw'!$M$3:$M$252,I243),'Enter Draw'!$M$3:$M$252,0),2),"")</f>
        <v/>
      </c>
      <c r="L243" t="str">
        <f>IFERROR(INDEX('Enter Draw'!$G$3:$I$252,MATCH(SMALL('Enter Draw'!$M$3:$M$252,I243),'Enter Draw'!$M$3:$M$252,0),3),"")</f>
        <v/>
      </c>
      <c r="N243" s="1" t="str">
        <f>IF(O243="","",IF(INDEX('Enter Draw'!$B$3:$I$252,MATCH(SMALL('Enter Draw'!$N$3:$N$252,D243),'Enter Draw'!$N$3:$N$252,0),1)="oco","oco",D243))</f>
        <v/>
      </c>
      <c r="O243" t="str">
        <f>IFERROR(INDEX('Enter Draw'!$A$3:$K$252,MATCH(SMALL('Enter Draw'!$N$3:$N$252,Q243),'Enter Draw'!$N$3:$N$252,0),7),"")</f>
        <v/>
      </c>
      <c r="P243" t="str">
        <f>IFERROR(INDEX('Enter Draw'!$A$3:$I$252,MATCH(SMALL('Enter Draw'!$N$3:$N$252,Q243),'Enter Draw'!$N$3:$N$252,0),8),"")</f>
        <v/>
      </c>
      <c r="Q243">
        <v>202</v>
      </c>
      <c r="S243" s="1" t="str">
        <f t="shared" si="14"/>
        <v/>
      </c>
      <c r="T243" t="str">
        <f>IFERROR(INDEX('Enter Draw'!$A$3:$K$252,MATCH(SMALL('Enter Draw'!$O$3:$O$252,V244),'Enter Draw'!$O$3:$O$252,0),6),"")</f>
        <v/>
      </c>
      <c r="U243" t="str">
        <f>IFERROR(INDEX('Enter Draw'!$A$3:$I$252,MATCH(SMALL('Enter Draw'!$O$3:$O$252,V244),'Enter Draw'!$O$3:$O$252,0),7),"")</f>
        <v/>
      </c>
      <c r="V243">
        <v>202</v>
      </c>
      <c r="X243" s="1" t="str">
        <f t="shared" si="15"/>
        <v/>
      </c>
      <c r="Y243" t="str">
        <f>IFERROR(INDEX('Enter Draw'!$A$3:$K$252,MATCH(SMALL('Enter Draw'!$P$3:$P$252,Q243),'Enter Draw'!$P$3:$P$252,0),7),"")</f>
        <v/>
      </c>
      <c r="Z243" t="str">
        <f>IFERROR(INDEX('Enter Draw'!$A$3:$I$252,MATCH(SMALL('Enter Draw'!$P$3:$P$252,Q243),'Enter Draw'!$P$3:$P$252,0),8),"")</f>
        <v/>
      </c>
      <c r="AC243" s="1" t="str">
        <f t="shared" si="13"/>
        <v/>
      </c>
      <c r="AD243" t="str">
        <f>IFERROR(INDEX('Enter Draw'!$A$3:$K$252,MATCH(SMALL('Enter Draw'!$Q$3:$Q$252,V243),'Enter Draw'!$Q$3:$Q$252,0),8),"")</f>
        <v/>
      </c>
      <c r="AE243" t="str">
        <f>IFERROR(INDEX('Enter Draw'!$A$3:$I$252,MATCH(SMALL('Enter Draw'!$Q$3:$Q$252,V243),'Enter Draw'!$Q$3:$Q$252,0),9),"")</f>
        <v/>
      </c>
    </row>
    <row r="244" spans="1:31">
      <c r="A244" s="1" t="str">
        <f>IF(B244="","",IF(INDEX('Enter Draw'!$C$3:$I$252,MATCH(SMALL('Enter Draw'!$K$3:$K$252,D244),'Enter Draw'!$K$3:$K$252,0),1)="yco","yco",D244))</f>
        <v/>
      </c>
      <c r="B244" t="str">
        <f>IFERROR(INDEX('Enter Draw'!$C$3:$K$252,MATCH(SMALL('Enter Draw'!$K$3:$K$252,D244),'Enter Draw'!$K$3:$K$252,0),6),"")</f>
        <v/>
      </c>
      <c r="C244" t="str">
        <f>IFERROR(INDEX('Enter Draw'!$C$3:$I$252,MATCH(SMALL('Enter Draw'!$K$3:$K$252,D244),'Enter Draw'!$K$3:$K$252,0),7),"")</f>
        <v/>
      </c>
      <c r="D244">
        <v>203</v>
      </c>
      <c r="F244" s="1" t="str">
        <f>IF(G244="","",IF(INDEX('Enter Draw'!$E$3:$I$252,MATCH(SMALL('Enter Draw'!$L$3:$L$252,D244),'Enter Draw'!$L$3:$L$252,0),1)="co","co",IF(INDEX('Enter Draw'!$E$3:$I$252,MATCH(SMALL('Enter Draw'!$L$3:$L$252,D244),'Enter Draw'!$L$3:$L$252,0),1)="yco","yco",D244)))</f>
        <v/>
      </c>
      <c r="G244" t="str">
        <f>IFERROR(INDEX('Enter Draw'!$E$3:$I$252,MATCH(SMALL('Enter Draw'!$L$3:$L$252,D244),'Enter Draw'!$L$3:$L$252,0),4),"")</f>
        <v/>
      </c>
      <c r="H244" t="str">
        <f>IFERROR(INDEX('Enter Draw'!$E$3:$I$252,MATCH(SMALL('Enter Draw'!$L$3:$L$252,D244),'Enter Draw'!$L$3:$L$252,0),5),"")</f>
        <v/>
      </c>
      <c r="I244">
        <v>221</v>
      </c>
      <c r="J244" s="1" t="str">
        <f t="shared" si="12"/>
        <v/>
      </c>
      <c r="K244" t="str">
        <f>IFERROR(INDEX('Enter Draw'!$G$3:$I$252,MATCH(SMALL('Enter Draw'!$M$3:$M$252,I244),'Enter Draw'!$M$3:$M$252,0),2),"")</f>
        <v/>
      </c>
      <c r="L244" t="str">
        <f>IFERROR(INDEX('Enter Draw'!$G$3:$I$252,MATCH(SMALL('Enter Draw'!$M$3:$M$252,I244),'Enter Draw'!$M$3:$M$252,0),3),"")</f>
        <v/>
      </c>
      <c r="N244" s="1" t="str">
        <f>IF(O244="","",IF(INDEX('Enter Draw'!$B$3:$I$252,MATCH(SMALL('Enter Draw'!$N$3:$N$252,D244),'Enter Draw'!$N$3:$N$252,0),1)="oco","oco",D244))</f>
        <v/>
      </c>
      <c r="O244" t="str">
        <f>IFERROR(INDEX('Enter Draw'!$A$3:$K$252,MATCH(SMALL('Enter Draw'!$N$3:$N$252,Q244),'Enter Draw'!$N$3:$N$252,0),7),"")</f>
        <v/>
      </c>
      <c r="P244" t="str">
        <f>IFERROR(INDEX('Enter Draw'!$A$3:$I$252,MATCH(SMALL('Enter Draw'!$N$3:$N$252,Q244),'Enter Draw'!$N$3:$N$252,0),8),"")</f>
        <v/>
      </c>
      <c r="Q244">
        <v>203</v>
      </c>
      <c r="S244" s="1" t="str">
        <f t="shared" si="14"/>
        <v/>
      </c>
      <c r="T244" t="str">
        <f>IFERROR(INDEX('Enter Draw'!$A$3:$K$252,MATCH(SMALL('Enter Draw'!$O$3:$O$252,V245),'Enter Draw'!$O$3:$O$252,0),6),"")</f>
        <v/>
      </c>
      <c r="U244" t="str">
        <f>IFERROR(INDEX('Enter Draw'!$A$3:$I$252,MATCH(SMALL('Enter Draw'!$O$3:$O$252,V245),'Enter Draw'!$O$3:$O$252,0),7),"")</f>
        <v/>
      </c>
      <c r="V244">
        <v>203</v>
      </c>
      <c r="X244" s="1" t="str">
        <f t="shared" si="15"/>
        <v/>
      </c>
      <c r="Y244" t="str">
        <f>IFERROR(INDEX('Enter Draw'!$A$3:$K$252,MATCH(SMALL('Enter Draw'!$P$3:$P$252,Q244),'Enter Draw'!$P$3:$P$252,0),7),"")</f>
        <v/>
      </c>
      <c r="Z244" t="str">
        <f>IFERROR(INDEX('Enter Draw'!$A$3:$I$252,MATCH(SMALL('Enter Draw'!$P$3:$P$252,Q244),'Enter Draw'!$P$3:$P$252,0),8),"")</f>
        <v/>
      </c>
      <c r="AC244" s="1" t="str">
        <f t="shared" si="13"/>
        <v/>
      </c>
      <c r="AD244" t="str">
        <f>IFERROR(INDEX('Enter Draw'!$A$3:$K$252,MATCH(SMALL('Enter Draw'!$Q$3:$Q$252,V244),'Enter Draw'!$Q$3:$Q$252,0),8),"")</f>
        <v/>
      </c>
      <c r="AE244" t="str">
        <f>IFERROR(INDEX('Enter Draw'!$A$3:$I$252,MATCH(SMALL('Enter Draw'!$Q$3:$Q$252,V244),'Enter Draw'!$Q$3:$Q$252,0),9),"")</f>
        <v/>
      </c>
    </row>
    <row r="245" spans="1:31">
      <c r="A245" s="1" t="str">
        <f>IF(B245="","",IF(INDEX('Enter Draw'!$C$3:$I$252,MATCH(SMALL('Enter Draw'!$K$3:$K$252,D245),'Enter Draw'!$K$3:$K$252,0),1)="yco","yco",D245))</f>
        <v/>
      </c>
      <c r="B245" t="str">
        <f>IFERROR(INDEX('Enter Draw'!$C$3:$K$252,MATCH(SMALL('Enter Draw'!$K$3:$K$252,D245),'Enter Draw'!$K$3:$K$252,0),6),"")</f>
        <v/>
      </c>
      <c r="C245" t="str">
        <f>IFERROR(INDEX('Enter Draw'!$C$3:$I$252,MATCH(SMALL('Enter Draw'!$K$3:$K$252,D245),'Enter Draw'!$K$3:$K$252,0),7),"")</f>
        <v/>
      </c>
      <c r="D245">
        <v>204</v>
      </c>
      <c r="F245" s="1" t="str">
        <f>IF(G245="","",IF(INDEX('Enter Draw'!$E$3:$I$252,MATCH(SMALL('Enter Draw'!$L$3:$L$252,D245),'Enter Draw'!$L$3:$L$252,0),1)="co","co",IF(INDEX('Enter Draw'!$E$3:$I$252,MATCH(SMALL('Enter Draw'!$L$3:$L$252,D245),'Enter Draw'!$L$3:$L$252,0),1)="yco","yco",D245)))</f>
        <v/>
      </c>
      <c r="G245" t="str">
        <f>IFERROR(INDEX('Enter Draw'!$E$3:$I$252,MATCH(SMALL('Enter Draw'!$L$3:$L$252,D245),'Enter Draw'!$L$3:$L$252,0),4),"")</f>
        <v/>
      </c>
      <c r="H245" t="str">
        <f>IFERROR(INDEX('Enter Draw'!$E$3:$I$252,MATCH(SMALL('Enter Draw'!$L$3:$L$252,D245),'Enter Draw'!$L$3:$L$252,0),5),"")</f>
        <v/>
      </c>
      <c r="I245">
        <v>222</v>
      </c>
      <c r="J245" s="1" t="str">
        <f t="shared" si="12"/>
        <v/>
      </c>
      <c r="K245" t="str">
        <f>IFERROR(INDEX('Enter Draw'!$G$3:$I$252,MATCH(SMALL('Enter Draw'!$M$3:$M$252,I245),'Enter Draw'!$M$3:$M$252,0),2),"")</f>
        <v/>
      </c>
      <c r="L245" t="str">
        <f>IFERROR(INDEX('Enter Draw'!$G$3:$I$252,MATCH(SMALL('Enter Draw'!$M$3:$M$252,I245),'Enter Draw'!$M$3:$M$252,0),3),"")</f>
        <v/>
      </c>
      <c r="N245" s="1" t="str">
        <f>IF(O245="","",IF(INDEX('Enter Draw'!$B$3:$I$252,MATCH(SMALL('Enter Draw'!$N$3:$N$252,D245),'Enter Draw'!$N$3:$N$252,0),1)="oco","oco",D245))</f>
        <v/>
      </c>
      <c r="O245" t="str">
        <f>IFERROR(INDEX('Enter Draw'!$A$3:$K$252,MATCH(SMALL('Enter Draw'!$N$3:$N$252,Q245),'Enter Draw'!$N$3:$N$252,0),7),"")</f>
        <v/>
      </c>
      <c r="P245" t="str">
        <f>IFERROR(INDEX('Enter Draw'!$A$3:$I$252,MATCH(SMALL('Enter Draw'!$N$3:$N$252,Q245),'Enter Draw'!$N$3:$N$252,0),8),"")</f>
        <v/>
      </c>
      <c r="Q245">
        <v>204</v>
      </c>
      <c r="S245" s="1" t="str">
        <f t="shared" si="14"/>
        <v/>
      </c>
      <c r="T245" t="str">
        <f>IFERROR(INDEX('Enter Draw'!$A$3:$K$252,MATCH(SMALL('Enter Draw'!$O$3:$O$252,V246),'Enter Draw'!$O$3:$O$252,0),6),"")</f>
        <v/>
      </c>
      <c r="U245" t="str">
        <f>IFERROR(INDEX('Enter Draw'!$A$3:$I$252,MATCH(SMALL('Enter Draw'!$O$3:$O$252,V246),'Enter Draw'!$O$3:$O$252,0),7),"")</f>
        <v/>
      </c>
      <c r="V245">
        <v>204</v>
      </c>
      <c r="X245" s="1" t="str">
        <f t="shared" si="15"/>
        <v/>
      </c>
      <c r="Y245" t="str">
        <f>IFERROR(INDEX('Enter Draw'!$A$3:$K$252,MATCH(SMALL('Enter Draw'!$P$3:$P$252,Q245),'Enter Draw'!$P$3:$P$252,0),7),"")</f>
        <v/>
      </c>
      <c r="Z245" t="str">
        <f>IFERROR(INDEX('Enter Draw'!$A$3:$I$252,MATCH(SMALL('Enter Draw'!$P$3:$P$252,Q245),'Enter Draw'!$P$3:$P$252,0),8),"")</f>
        <v/>
      </c>
      <c r="AC245" s="1" t="str">
        <f t="shared" si="13"/>
        <v/>
      </c>
      <c r="AD245" t="str">
        <f>IFERROR(INDEX('Enter Draw'!$A$3:$K$252,MATCH(SMALL('Enter Draw'!$Q$3:$Q$252,V245),'Enter Draw'!$Q$3:$Q$252,0),8),"")</f>
        <v/>
      </c>
      <c r="AE245" t="str">
        <f>IFERROR(INDEX('Enter Draw'!$A$3:$I$252,MATCH(SMALL('Enter Draw'!$Q$3:$Q$252,V245),'Enter Draw'!$Q$3:$Q$252,0),9),"")</f>
        <v/>
      </c>
    </row>
    <row r="246" spans="1:31">
      <c r="A246" s="1" t="str">
        <f>IF(B246="","",IF(INDEX('Enter Draw'!$C$3:$I$252,MATCH(SMALL('Enter Draw'!$K$3:$K$252,D246),'Enter Draw'!$K$3:$K$252,0),1)="yco","yco",D246))</f>
        <v/>
      </c>
      <c r="B246" t="str">
        <f>IFERROR(INDEX('Enter Draw'!$C$3:$K$252,MATCH(SMALL('Enter Draw'!$K$3:$K$252,D246),'Enter Draw'!$K$3:$K$252,0),6),"")</f>
        <v/>
      </c>
      <c r="C246" t="str">
        <f>IFERROR(INDEX('Enter Draw'!$C$3:$I$252,MATCH(SMALL('Enter Draw'!$K$3:$K$252,D246),'Enter Draw'!$K$3:$K$252,0),7),"")</f>
        <v/>
      </c>
      <c r="D246">
        <v>205</v>
      </c>
      <c r="F246" s="1" t="str">
        <f>IF(G246="","",IF(INDEX('Enter Draw'!$E$3:$I$252,MATCH(SMALL('Enter Draw'!$L$3:$L$252,D246),'Enter Draw'!$L$3:$L$252,0),1)="co","co",IF(INDEX('Enter Draw'!$E$3:$I$252,MATCH(SMALL('Enter Draw'!$L$3:$L$252,D246),'Enter Draw'!$L$3:$L$252,0),1)="yco","yco",D246)))</f>
        <v/>
      </c>
      <c r="G246" t="str">
        <f>IFERROR(INDEX('Enter Draw'!$E$3:$I$252,MATCH(SMALL('Enter Draw'!$L$3:$L$252,D246),'Enter Draw'!$L$3:$L$252,0),4),"")</f>
        <v/>
      </c>
      <c r="H246" t="str">
        <f>IFERROR(INDEX('Enter Draw'!$E$3:$I$252,MATCH(SMALL('Enter Draw'!$L$3:$L$252,D246),'Enter Draw'!$L$3:$L$252,0),5),"")</f>
        <v/>
      </c>
      <c r="I246">
        <v>223</v>
      </c>
      <c r="J246" s="1" t="str">
        <f t="shared" si="12"/>
        <v/>
      </c>
      <c r="K246" t="str">
        <f>IFERROR(INDEX('Enter Draw'!$G$3:$I$252,MATCH(SMALL('Enter Draw'!$M$3:$M$252,I246),'Enter Draw'!$M$3:$M$252,0),2),"")</f>
        <v/>
      </c>
      <c r="L246" t="str">
        <f>IFERROR(INDEX('Enter Draw'!$G$3:$I$252,MATCH(SMALL('Enter Draw'!$M$3:$M$252,I246),'Enter Draw'!$M$3:$M$252,0),3),"")</f>
        <v/>
      </c>
      <c r="N246" s="1" t="str">
        <f>IF(O246="","",IF(INDEX('Enter Draw'!$B$3:$I$252,MATCH(SMALL('Enter Draw'!$N$3:$N$252,D246),'Enter Draw'!$N$3:$N$252,0),1)="oco","oco",D246))</f>
        <v/>
      </c>
      <c r="O246" t="str">
        <f>IFERROR(INDEX('Enter Draw'!$A$3:$K$252,MATCH(SMALL('Enter Draw'!$N$3:$N$252,Q246),'Enter Draw'!$N$3:$N$252,0),7),"")</f>
        <v/>
      </c>
      <c r="P246" t="str">
        <f>IFERROR(INDEX('Enter Draw'!$A$3:$I$252,MATCH(SMALL('Enter Draw'!$N$3:$N$252,Q246),'Enter Draw'!$N$3:$N$252,0),8),"")</f>
        <v/>
      </c>
      <c r="Q246">
        <v>205</v>
      </c>
      <c r="S246" s="1" t="str">
        <f t="shared" si="14"/>
        <v/>
      </c>
      <c r="T246" t="str">
        <f>IFERROR(INDEX('Enter Draw'!$A$3:$K$252,MATCH(SMALL('Enter Draw'!$O$3:$O$252,V247),'Enter Draw'!$O$3:$O$252,0),6),"")</f>
        <v/>
      </c>
      <c r="U246" t="str">
        <f>IFERROR(INDEX('Enter Draw'!$A$3:$I$252,MATCH(SMALL('Enter Draw'!$O$3:$O$252,V247),'Enter Draw'!$O$3:$O$252,0),7),"")</f>
        <v/>
      </c>
      <c r="V246">
        <v>205</v>
      </c>
      <c r="X246" s="1" t="str">
        <f t="shared" si="15"/>
        <v/>
      </c>
      <c r="Y246" t="str">
        <f>IFERROR(INDEX('Enter Draw'!$A$3:$K$252,MATCH(SMALL('Enter Draw'!$P$3:$P$252,Q246),'Enter Draw'!$P$3:$P$252,0),7),"")</f>
        <v/>
      </c>
      <c r="Z246" t="str">
        <f>IFERROR(INDEX('Enter Draw'!$A$3:$I$252,MATCH(SMALL('Enter Draw'!$P$3:$P$252,Q246),'Enter Draw'!$P$3:$P$252,0),8),"")</f>
        <v/>
      </c>
      <c r="AC246" s="1" t="str">
        <f t="shared" si="13"/>
        <v/>
      </c>
      <c r="AD246" t="str">
        <f>IFERROR(INDEX('Enter Draw'!$A$3:$K$252,MATCH(SMALL('Enter Draw'!$Q$3:$Q$252,V246),'Enter Draw'!$Q$3:$Q$252,0),8),"")</f>
        <v/>
      </c>
      <c r="AE246" t="str">
        <f>IFERROR(INDEX('Enter Draw'!$A$3:$I$252,MATCH(SMALL('Enter Draw'!$Q$3:$Q$252,V246),'Enter Draw'!$Q$3:$Q$252,0),9),"")</f>
        <v/>
      </c>
    </row>
    <row r="247" spans="1:31">
      <c r="A247" s="1" t="str">
        <f>IF(B247="","",IF(INDEX('Enter Draw'!$C$3:$I$252,MATCH(SMALL('Enter Draw'!$K$3:$K$252,D247),'Enter Draw'!$K$3:$K$252,0),1)="yco","yco",D247))</f>
        <v/>
      </c>
      <c r="B247" t="str">
        <f>IFERROR(INDEX('Enter Draw'!$C$3:$K$252,MATCH(SMALL('Enter Draw'!$K$3:$K$252,D247),'Enter Draw'!$K$3:$K$252,0),6),"")</f>
        <v/>
      </c>
      <c r="C247" t="str">
        <f>IFERROR(INDEX('Enter Draw'!$C$3:$I$252,MATCH(SMALL('Enter Draw'!$K$3:$K$252,D247),'Enter Draw'!$K$3:$K$252,0),7),"")</f>
        <v/>
      </c>
      <c r="F247" s="1" t="str">
        <f>IF(G247="","",IF(INDEX('Enter Draw'!$E$3:$I$252,MATCH(SMALL('Enter Draw'!$L$3:$L$252,D247),'Enter Draw'!$L$3:$L$252,0),1)="co","co",IF(INDEX('Enter Draw'!$E$3:$I$252,MATCH(SMALL('Enter Draw'!$L$3:$L$252,D247),'Enter Draw'!$L$3:$L$252,0),1)="yco","yco",D247)))</f>
        <v/>
      </c>
      <c r="G247" t="str">
        <f>IFERROR(INDEX('Enter Draw'!$E$3:$I$252,MATCH(SMALL('Enter Draw'!$L$3:$L$252,D247),'Enter Draw'!$L$3:$L$252,0),4),"")</f>
        <v/>
      </c>
      <c r="H247" t="str">
        <f>IFERROR(INDEX('Enter Draw'!$E$3:$I$252,MATCH(SMALL('Enter Draw'!$L$3:$L$252,D247),'Enter Draw'!$L$3:$L$252,0),5),"")</f>
        <v/>
      </c>
      <c r="I247">
        <v>224</v>
      </c>
      <c r="J247" s="1" t="str">
        <f t="shared" si="12"/>
        <v/>
      </c>
      <c r="K247" t="str">
        <f>IFERROR(INDEX('Enter Draw'!$G$3:$I$252,MATCH(SMALL('Enter Draw'!$M$3:$M$252,I247),'Enter Draw'!$M$3:$M$252,0),2),"")</f>
        <v/>
      </c>
      <c r="L247" t="str">
        <f>IFERROR(INDEX('Enter Draw'!$G$3:$I$252,MATCH(SMALL('Enter Draw'!$M$3:$M$252,I247),'Enter Draw'!$M$3:$M$252,0),3),"")</f>
        <v/>
      </c>
      <c r="N247" s="1" t="str">
        <f>IF(O247="","",IF(INDEX('Enter Draw'!$B$3:$I$252,MATCH(SMALL('Enter Draw'!$N$3:$N$252,D247),'Enter Draw'!$N$3:$N$252,0),1)="oco","oco",D247))</f>
        <v/>
      </c>
      <c r="O247" t="str">
        <f>IFERROR(INDEX('Enter Draw'!$A$3:$K$252,MATCH(SMALL('Enter Draw'!$N$3:$N$252,Q247),'Enter Draw'!$N$3:$N$252,0),7),"")</f>
        <v/>
      </c>
      <c r="P247" t="str">
        <f>IFERROR(INDEX('Enter Draw'!$A$3:$I$252,MATCH(SMALL('Enter Draw'!$N$3:$N$252,Q247),'Enter Draw'!$N$3:$N$252,0),8),"")</f>
        <v/>
      </c>
      <c r="S247" s="1" t="str">
        <f t="shared" si="14"/>
        <v/>
      </c>
      <c r="T247" t="str">
        <f>IFERROR(INDEX('Enter Draw'!$A$3:$K$252,MATCH(SMALL('Enter Draw'!$O$3:$O$252,V248),'Enter Draw'!$O$3:$O$252,0),6),"")</f>
        <v/>
      </c>
      <c r="U247" t="str">
        <f>IFERROR(INDEX('Enter Draw'!$A$3:$I$252,MATCH(SMALL('Enter Draw'!$O$3:$O$252,V248),'Enter Draw'!$O$3:$O$252,0),7),"")</f>
        <v/>
      </c>
      <c r="X247" s="1" t="str">
        <f t="shared" si="15"/>
        <v/>
      </c>
      <c r="Y247" t="str">
        <f>IFERROR(INDEX('Enter Draw'!$A$3:$K$252,MATCH(SMALL('Enter Draw'!$P$3:$P$252,Q247),'Enter Draw'!$P$3:$P$252,0),7),"")</f>
        <v/>
      </c>
      <c r="Z247" t="str">
        <f>IFERROR(INDEX('Enter Draw'!$A$3:$I$252,MATCH(SMALL('Enter Draw'!$P$3:$P$252,Q247),'Enter Draw'!$P$3:$P$252,0),8),"")</f>
        <v/>
      </c>
      <c r="AC247" s="1" t="str">
        <f t="shared" si="13"/>
        <v/>
      </c>
      <c r="AD247" t="str">
        <f>IFERROR(INDEX('Enter Draw'!$A$3:$K$252,MATCH(SMALL('Enter Draw'!$Q$3:$Q$252,V247),'Enter Draw'!$Q$3:$Q$252,0),8),"")</f>
        <v/>
      </c>
      <c r="AE247" t="str">
        <f>IFERROR(INDEX('Enter Draw'!$A$3:$I$252,MATCH(SMALL('Enter Draw'!$Q$3:$Q$252,V247),'Enter Draw'!$Q$3:$Q$252,0),9),"")</f>
        <v/>
      </c>
    </row>
    <row r="248" spans="1:31">
      <c r="A248" s="1" t="str">
        <f>IF(B248="","",IF(INDEX('Enter Draw'!$C$3:$I$252,MATCH(SMALL('Enter Draw'!$K$3:$K$252,D248),'Enter Draw'!$K$3:$K$252,0),1)="yco","yco",D248))</f>
        <v/>
      </c>
      <c r="B248" t="str">
        <f>IFERROR(INDEX('Enter Draw'!$C$3:$K$252,MATCH(SMALL('Enter Draw'!$K$3:$K$252,D248),'Enter Draw'!$K$3:$K$252,0),6),"")</f>
        <v/>
      </c>
      <c r="C248" t="str">
        <f>IFERROR(INDEX('Enter Draw'!$C$3:$I$252,MATCH(SMALL('Enter Draw'!$K$3:$K$252,D248),'Enter Draw'!$K$3:$K$252,0),7),"")</f>
        <v/>
      </c>
      <c r="D248">
        <v>206</v>
      </c>
      <c r="F248" s="1" t="str">
        <f>IF(G248="","",IF(INDEX('Enter Draw'!$E$3:$I$252,MATCH(SMALL('Enter Draw'!$L$3:$L$252,D248),'Enter Draw'!$L$3:$L$252,0),1)="co","co",IF(INDEX('Enter Draw'!$E$3:$I$252,MATCH(SMALL('Enter Draw'!$L$3:$L$252,D248),'Enter Draw'!$L$3:$L$252,0),1)="yco","yco",D248)))</f>
        <v/>
      </c>
      <c r="G248" t="str">
        <f>IFERROR(INDEX('Enter Draw'!$E$3:$I$252,MATCH(SMALL('Enter Draw'!$L$3:$L$252,D248),'Enter Draw'!$L$3:$L$252,0),4),"")</f>
        <v/>
      </c>
      <c r="H248" t="str">
        <f>IFERROR(INDEX('Enter Draw'!$E$3:$I$252,MATCH(SMALL('Enter Draw'!$L$3:$L$252,D248),'Enter Draw'!$L$3:$L$252,0),5),"")</f>
        <v/>
      </c>
      <c r="I248">
        <v>225</v>
      </c>
      <c r="J248" s="1" t="str">
        <f t="shared" si="12"/>
        <v/>
      </c>
      <c r="K248" t="str">
        <f>IFERROR(INDEX('Enter Draw'!$G$3:$I$252,MATCH(SMALL('Enter Draw'!$M$3:$M$252,I248),'Enter Draw'!$M$3:$M$252,0),2),"")</f>
        <v/>
      </c>
      <c r="L248" t="str">
        <f>IFERROR(INDEX('Enter Draw'!$G$3:$I$252,MATCH(SMALL('Enter Draw'!$M$3:$M$252,I248),'Enter Draw'!$M$3:$M$252,0),3),"")</f>
        <v/>
      </c>
      <c r="N248" s="1" t="str">
        <f>IF(O248="","",IF(INDEX('Enter Draw'!$B$3:$I$252,MATCH(SMALL('Enter Draw'!$N$3:$N$252,D248),'Enter Draw'!$N$3:$N$252,0),1)="oco","oco",D248))</f>
        <v/>
      </c>
      <c r="O248" t="str">
        <f>IFERROR(INDEX('Enter Draw'!$A$3:$K$252,MATCH(SMALL('Enter Draw'!$N$3:$N$252,Q248),'Enter Draw'!$N$3:$N$252,0),7),"")</f>
        <v/>
      </c>
      <c r="P248" t="str">
        <f>IFERROR(INDEX('Enter Draw'!$A$3:$I$252,MATCH(SMALL('Enter Draw'!$N$3:$N$252,Q248),'Enter Draw'!$N$3:$N$252,0),8),"")</f>
        <v/>
      </c>
      <c r="Q248">
        <v>206</v>
      </c>
      <c r="S248" s="1" t="str">
        <f t="shared" si="14"/>
        <v/>
      </c>
      <c r="T248" t="str">
        <f>IFERROR(INDEX('Enter Draw'!$A$3:$K$252,MATCH(SMALL('Enter Draw'!$O$3:$O$252,V249),'Enter Draw'!$O$3:$O$252,0),6),"")</f>
        <v/>
      </c>
      <c r="U248" t="str">
        <f>IFERROR(INDEX('Enter Draw'!$A$3:$I$252,MATCH(SMALL('Enter Draw'!$O$3:$O$252,V249),'Enter Draw'!$O$3:$O$252,0),7),"")</f>
        <v/>
      </c>
      <c r="V248">
        <v>206</v>
      </c>
      <c r="X248" s="1" t="str">
        <f t="shared" si="15"/>
        <v/>
      </c>
      <c r="Y248" t="str">
        <f>IFERROR(INDEX('Enter Draw'!$A$3:$K$252,MATCH(SMALL('Enter Draw'!$P$3:$P$252,Q248),'Enter Draw'!$P$3:$P$252,0),7),"")</f>
        <v/>
      </c>
      <c r="Z248" t="str">
        <f>IFERROR(INDEX('Enter Draw'!$A$3:$I$252,MATCH(SMALL('Enter Draw'!$P$3:$P$252,Q248),'Enter Draw'!$P$3:$P$252,0),8),"")</f>
        <v/>
      </c>
      <c r="AC248" s="1" t="str">
        <f t="shared" si="13"/>
        <v/>
      </c>
      <c r="AD248" t="str">
        <f>IFERROR(INDEX('Enter Draw'!$A$3:$K$252,MATCH(SMALL('Enter Draw'!$Q$3:$Q$252,V248),'Enter Draw'!$Q$3:$Q$252,0),8),"")</f>
        <v/>
      </c>
      <c r="AE248" t="str">
        <f>IFERROR(INDEX('Enter Draw'!$A$3:$I$252,MATCH(SMALL('Enter Draw'!$Q$3:$Q$252,V248),'Enter Draw'!$Q$3:$Q$252,0),9),"")</f>
        <v/>
      </c>
    </row>
    <row r="249" spans="1:31">
      <c r="A249" s="1" t="str">
        <f>IF(B249="","",IF(INDEX('Enter Draw'!$C$3:$I$252,MATCH(SMALL('Enter Draw'!$K$3:$K$252,D249),'Enter Draw'!$K$3:$K$252,0),1)="yco","yco",D249))</f>
        <v/>
      </c>
      <c r="B249" t="str">
        <f>IFERROR(INDEX('Enter Draw'!$C$3:$K$252,MATCH(SMALL('Enter Draw'!$K$3:$K$252,D249),'Enter Draw'!$K$3:$K$252,0),6),"")</f>
        <v/>
      </c>
      <c r="C249" t="str">
        <f>IFERROR(INDEX('Enter Draw'!$C$3:$I$252,MATCH(SMALL('Enter Draw'!$K$3:$K$252,D249),'Enter Draw'!$K$3:$K$252,0),7),"")</f>
        <v/>
      </c>
      <c r="D249">
        <v>207</v>
      </c>
      <c r="F249" s="1" t="str">
        <f>IF(G249="","",IF(INDEX('Enter Draw'!$E$3:$I$252,MATCH(SMALL('Enter Draw'!$L$3:$L$252,D249),'Enter Draw'!$L$3:$L$252,0),1)="co","co",IF(INDEX('Enter Draw'!$E$3:$I$252,MATCH(SMALL('Enter Draw'!$L$3:$L$252,D249),'Enter Draw'!$L$3:$L$252,0),1)="yco","yco",D249)))</f>
        <v/>
      </c>
      <c r="G249" t="str">
        <f>IFERROR(INDEX('Enter Draw'!$E$3:$I$252,MATCH(SMALL('Enter Draw'!$L$3:$L$252,D249),'Enter Draw'!$L$3:$L$252,0),4),"")</f>
        <v/>
      </c>
      <c r="H249" t="str">
        <f>IFERROR(INDEX('Enter Draw'!$E$3:$I$252,MATCH(SMALL('Enter Draw'!$L$3:$L$252,D249),'Enter Draw'!$L$3:$L$252,0),5),"")</f>
        <v/>
      </c>
      <c r="I249">
        <v>226</v>
      </c>
      <c r="J249" s="1" t="str">
        <f t="shared" si="12"/>
        <v/>
      </c>
      <c r="K249" t="str">
        <f>IFERROR(INDEX('Enter Draw'!$G$3:$I$252,MATCH(SMALL('Enter Draw'!$M$3:$M$252,I249),'Enter Draw'!$M$3:$M$252,0),2),"")</f>
        <v/>
      </c>
      <c r="L249" t="str">
        <f>IFERROR(INDEX('Enter Draw'!$G$3:$I$252,MATCH(SMALL('Enter Draw'!$M$3:$M$252,I249),'Enter Draw'!$M$3:$M$252,0),3),"")</f>
        <v/>
      </c>
      <c r="N249" s="1" t="str">
        <f>IF(O249="","",IF(INDEX('Enter Draw'!$B$3:$I$252,MATCH(SMALL('Enter Draw'!$N$3:$N$252,D249),'Enter Draw'!$N$3:$N$252,0),1)="oco","oco",D249))</f>
        <v/>
      </c>
      <c r="O249" t="str">
        <f>IFERROR(INDEX('Enter Draw'!$A$3:$K$252,MATCH(SMALL('Enter Draw'!$N$3:$N$252,Q249),'Enter Draw'!$N$3:$N$252,0),7),"")</f>
        <v/>
      </c>
      <c r="P249" t="str">
        <f>IFERROR(INDEX('Enter Draw'!$A$3:$I$252,MATCH(SMALL('Enter Draw'!$N$3:$N$252,Q249),'Enter Draw'!$N$3:$N$252,0),8),"")</f>
        <v/>
      </c>
      <c r="Q249">
        <v>207</v>
      </c>
      <c r="S249" s="1" t="str">
        <f t="shared" si="14"/>
        <v/>
      </c>
      <c r="T249" t="str">
        <f>IFERROR(INDEX('Enter Draw'!$A$3:$K$252,MATCH(SMALL('Enter Draw'!$O$3:$O$252,V250),'Enter Draw'!$O$3:$O$252,0),6),"")</f>
        <v/>
      </c>
      <c r="U249" t="str">
        <f>IFERROR(INDEX('Enter Draw'!$A$3:$I$252,MATCH(SMALL('Enter Draw'!$O$3:$O$252,V250),'Enter Draw'!$O$3:$O$252,0),7),"")</f>
        <v/>
      </c>
      <c r="V249">
        <v>207</v>
      </c>
      <c r="X249" s="1" t="str">
        <f t="shared" si="15"/>
        <v/>
      </c>
      <c r="Y249" t="str">
        <f>IFERROR(INDEX('Enter Draw'!$A$3:$K$252,MATCH(SMALL('Enter Draw'!$P$3:$P$252,Q249),'Enter Draw'!$P$3:$P$252,0),7),"")</f>
        <v/>
      </c>
      <c r="Z249" t="str">
        <f>IFERROR(INDEX('Enter Draw'!$A$3:$I$252,MATCH(SMALL('Enter Draw'!$P$3:$P$252,Q249),'Enter Draw'!$P$3:$P$252,0),8),"")</f>
        <v/>
      </c>
      <c r="AC249" s="1" t="str">
        <f t="shared" si="13"/>
        <v/>
      </c>
      <c r="AD249" t="str">
        <f>IFERROR(INDEX('Enter Draw'!$A$3:$K$252,MATCH(SMALL('Enter Draw'!$Q$3:$Q$252,V249),'Enter Draw'!$Q$3:$Q$252,0),8),"")</f>
        <v/>
      </c>
      <c r="AE249" t="str">
        <f>IFERROR(INDEX('Enter Draw'!$A$3:$I$252,MATCH(SMALL('Enter Draw'!$Q$3:$Q$252,V249),'Enter Draw'!$Q$3:$Q$252,0),9),"")</f>
        <v/>
      </c>
    </row>
    <row r="250" spans="1:31">
      <c r="A250" s="1" t="str">
        <f>IF(B250="","",IF(INDEX('Enter Draw'!$C$3:$I$252,MATCH(SMALL('Enter Draw'!$K$3:$K$252,D250),'Enter Draw'!$K$3:$K$252,0),1)="yco","yco",D250))</f>
        <v/>
      </c>
      <c r="B250" t="str">
        <f>IFERROR(INDEX('Enter Draw'!$C$3:$K$252,MATCH(SMALL('Enter Draw'!$K$3:$K$252,D250),'Enter Draw'!$K$3:$K$252,0),6),"")</f>
        <v/>
      </c>
      <c r="C250" t="str">
        <f>IFERROR(INDEX('Enter Draw'!$C$3:$I$252,MATCH(SMALL('Enter Draw'!$K$3:$K$252,D250),'Enter Draw'!$K$3:$K$252,0),7),"")</f>
        <v/>
      </c>
      <c r="D250">
        <v>208</v>
      </c>
      <c r="F250" s="1" t="str">
        <f>IF(G250="","",IF(INDEX('Enter Draw'!$E$3:$I$252,MATCH(SMALL('Enter Draw'!$L$3:$L$252,D250),'Enter Draw'!$L$3:$L$252,0),1)="co","co",IF(INDEX('Enter Draw'!$E$3:$I$252,MATCH(SMALL('Enter Draw'!$L$3:$L$252,D250),'Enter Draw'!$L$3:$L$252,0),1)="yco","yco",D250)))</f>
        <v/>
      </c>
      <c r="G250" t="str">
        <f>IFERROR(INDEX('Enter Draw'!$E$3:$I$252,MATCH(SMALL('Enter Draw'!$L$3:$L$252,D250),'Enter Draw'!$L$3:$L$252,0),4),"")</f>
        <v/>
      </c>
      <c r="H250" t="str">
        <f>IFERROR(INDEX('Enter Draw'!$E$3:$I$252,MATCH(SMALL('Enter Draw'!$L$3:$L$252,D250),'Enter Draw'!$L$3:$L$252,0),5),"")</f>
        <v/>
      </c>
      <c r="I250">
        <v>227</v>
      </c>
      <c r="J250" s="1" t="str">
        <f t="shared" si="12"/>
        <v/>
      </c>
      <c r="K250" t="str">
        <f>IFERROR(INDEX('Enter Draw'!$G$3:$I$252,MATCH(SMALL('Enter Draw'!$M$3:$M$252,I250),'Enter Draw'!$M$3:$M$252,0),2),"")</f>
        <v/>
      </c>
      <c r="L250" t="str">
        <f>IFERROR(INDEX('Enter Draw'!$G$3:$I$252,MATCH(SMALL('Enter Draw'!$M$3:$M$252,I250),'Enter Draw'!$M$3:$M$252,0),3),"")</f>
        <v/>
      </c>
      <c r="N250" s="1" t="str">
        <f>IF(O250="","",IF(INDEX('Enter Draw'!$B$3:$I$252,MATCH(SMALL('Enter Draw'!$N$3:$N$252,D250),'Enter Draw'!$N$3:$N$252,0),1)="oco","oco",D250))</f>
        <v/>
      </c>
      <c r="O250" t="str">
        <f>IFERROR(INDEX('Enter Draw'!$A$3:$K$252,MATCH(SMALL('Enter Draw'!$N$3:$N$252,Q250),'Enter Draw'!$N$3:$N$252,0),7),"")</f>
        <v/>
      </c>
      <c r="P250" t="str">
        <f>IFERROR(INDEX('Enter Draw'!$A$3:$I$252,MATCH(SMALL('Enter Draw'!$N$3:$N$252,Q250),'Enter Draw'!$N$3:$N$252,0),8),"")</f>
        <v/>
      </c>
      <c r="Q250">
        <v>208</v>
      </c>
      <c r="S250" s="1" t="str">
        <f t="shared" si="14"/>
        <v/>
      </c>
      <c r="T250" t="str">
        <f>IFERROR(INDEX('Enter Draw'!$A$3:$K$252,MATCH(SMALL('Enter Draw'!$O$3:$O$252,V251),'Enter Draw'!$O$3:$O$252,0),6),"")</f>
        <v/>
      </c>
      <c r="U250" t="str">
        <f>IFERROR(INDEX('Enter Draw'!$A$3:$I$252,MATCH(SMALL('Enter Draw'!$O$3:$O$252,V251),'Enter Draw'!$O$3:$O$252,0),7),"")</f>
        <v/>
      </c>
      <c r="V250">
        <v>208</v>
      </c>
      <c r="X250" s="1" t="str">
        <f t="shared" si="15"/>
        <v/>
      </c>
      <c r="Y250" t="str">
        <f>IFERROR(INDEX('Enter Draw'!$A$3:$K$252,MATCH(SMALL('Enter Draw'!$P$3:$P$252,Q250),'Enter Draw'!$P$3:$P$252,0),7),"")</f>
        <v/>
      </c>
      <c r="Z250" t="str">
        <f>IFERROR(INDEX('Enter Draw'!$A$3:$I$252,MATCH(SMALL('Enter Draw'!$P$3:$P$252,Q250),'Enter Draw'!$P$3:$P$252,0),8),"")</f>
        <v/>
      </c>
      <c r="AC250" s="1" t="str">
        <f t="shared" si="13"/>
        <v/>
      </c>
      <c r="AD250" t="str">
        <f>IFERROR(INDEX('Enter Draw'!$A$3:$K$252,MATCH(SMALL('Enter Draw'!$Q$3:$Q$252,V250),'Enter Draw'!$Q$3:$Q$252,0),8),"")</f>
        <v/>
      </c>
      <c r="AE250" t="str">
        <f>IFERROR(INDEX('Enter Draw'!$A$3:$I$252,MATCH(SMALL('Enter Draw'!$Q$3:$Q$252,V250),'Enter Draw'!$Q$3:$Q$252,0),9),"")</f>
        <v/>
      </c>
    </row>
    <row r="251" spans="1:31">
      <c r="A251" s="1" t="str">
        <f>IF(B251="","",IF(INDEX('Enter Draw'!$C$3:$I$252,MATCH(SMALL('Enter Draw'!$K$3:$K$252,D251),'Enter Draw'!$K$3:$K$252,0),1)="yco","yco",D251))</f>
        <v/>
      </c>
      <c r="B251" t="str">
        <f>IFERROR(INDEX('Enter Draw'!$C$3:$K$252,MATCH(SMALL('Enter Draw'!$K$3:$K$252,D251),'Enter Draw'!$K$3:$K$252,0),6),"")</f>
        <v/>
      </c>
      <c r="C251" t="str">
        <f>IFERROR(INDEX('Enter Draw'!$C$3:$I$252,MATCH(SMALL('Enter Draw'!$K$3:$K$252,D251),'Enter Draw'!$K$3:$K$252,0),7),"")</f>
        <v/>
      </c>
      <c r="D251">
        <v>209</v>
      </c>
      <c r="F251" s="1" t="str">
        <f>IF(G251="","",IF(INDEX('Enter Draw'!$E$3:$I$252,MATCH(SMALL('Enter Draw'!$L$3:$L$252,D251),'Enter Draw'!$L$3:$L$252,0),1)="co","co",IF(INDEX('Enter Draw'!$E$3:$I$252,MATCH(SMALL('Enter Draw'!$L$3:$L$252,D251),'Enter Draw'!$L$3:$L$252,0),1)="yco","yco",D251)))</f>
        <v/>
      </c>
      <c r="G251" t="str">
        <f>IFERROR(INDEX('Enter Draw'!$E$3:$I$252,MATCH(SMALL('Enter Draw'!$L$3:$L$252,D251),'Enter Draw'!$L$3:$L$252,0),4),"")</f>
        <v/>
      </c>
      <c r="H251" t="str">
        <f>IFERROR(INDEX('Enter Draw'!$E$3:$I$252,MATCH(SMALL('Enter Draw'!$L$3:$L$252,D251),'Enter Draw'!$L$3:$L$252,0),5),"")</f>
        <v/>
      </c>
      <c r="I251">
        <v>228</v>
      </c>
      <c r="J251" s="1" t="str">
        <f t="shared" si="12"/>
        <v/>
      </c>
      <c r="K251" t="str">
        <f>IFERROR(INDEX('Enter Draw'!$G$3:$I$252,MATCH(SMALL('Enter Draw'!$M$3:$M$252,I251),'Enter Draw'!$M$3:$M$252,0),2),"")</f>
        <v/>
      </c>
      <c r="L251" t="str">
        <f>IFERROR(INDEX('Enter Draw'!$G$3:$I$252,MATCH(SMALL('Enter Draw'!$M$3:$M$252,I251),'Enter Draw'!$M$3:$M$252,0),3),"")</f>
        <v/>
      </c>
      <c r="N251" s="1" t="str">
        <f>IF(O251="","",IF(INDEX('Enter Draw'!$B$3:$I$252,MATCH(SMALL('Enter Draw'!$N$3:$N$252,D251),'Enter Draw'!$N$3:$N$252,0),1)="oco","oco",D251))</f>
        <v/>
      </c>
      <c r="O251" t="str">
        <f>IFERROR(INDEX('Enter Draw'!$A$3:$K$252,MATCH(SMALL('Enter Draw'!$N$3:$N$252,Q251),'Enter Draw'!$N$3:$N$252,0),7),"")</f>
        <v/>
      </c>
      <c r="P251" t="str">
        <f>IFERROR(INDEX('Enter Draw'!$A$3:$I$252,MATCH(SMALL('Enter Draw'!$N$3:$N$252,Q251),'Enter Draw'!$N$3:$N$252,0),8),"")</f>
        <v/>
      </c>
      <c r="Q251">
        <v>209</v>
      </c>
      <c r="S251" s="1" t="str">
        <f t="shared" si="14"/>
        <v/>
      </c>
      <c r="T251" t="str">
        <f>IFERROR(INDEX('Enter Draw'!$A$3:$K$252,MATCH(SMALL('Enter Draw'!$O$3:$O$252,V252),'Enter Draw'!$O$3:$O$252,0),6),"")</f>
        <v/>
      </c>
      <c r="U251" t="str">
        <f>IFERROR(INDEX('Enter Draw'!$A$3:$I$252,MATCH(SMALL('Enter Draw'!$O$3:$O$252,V252),'Enter Draw'!$O$3:$O$252,0),7),"")</f>
        <v/>
      </c>
      <c r="V251">
        <v>209</v>
      </c>
      <c r="X251" s="1" t="str">
        <f t="shared" si="15"/>
        <v/>
      </c>
      <c r="Y251" t="str">
        <f>IFERROR(INDEX('Enter Draw'!$A$3:$K$252,MATCH(SMALL('Enter Draw'!$P$3:$P$252,Q251),'Enter Draw'!$P$3:$P$252,0),7),"")</f>
        <v/>
      </c>
      <c r="Z251" t="str">
        <f>IFERROR(INDEX('Enter Draw'!$A$3:$I$252,MATCH(SMALL('Enter Draw'!$P$3:$P$252,Q251),'Enter Draw'!$P$3:$P$252,0),8),"")</f>
        <v/>
      </c>
      <c r="AC251" s="1" t="str">
        <f t="shared" si="13"/>
        <v/>
      </c>
      <c r="AD251" t="str">
        <f>IFERROR(INDEX('Enter Draw'!$A$3:$K$252,MATCH(SMALL('Enter Draw'!$Q$3:$Q$252,V251),'Enter Draw'!$Q$3:$Q$252,0),8),"")</f>
        <v/>
      </c>
      <c r="AE251" t="str">
        <f>IFERROR(INDEX('Enter Draw'!$A$3:$I$252,MATCH(SMALL('Enter Draw'!$Q$3:$Q$252,V251),'Enter Draw'!$Q$3:$Q$252,0),9),"")</f>
        <v/>
      </c>
    </row>
    <row r="252" spans="1:31">
      <c r="A252" s="1" t="str">
        <f>IF(B252="","",IF(INDEX('Enter Draw'!$C$3:$I$252,MATCH(SMALL('Enter Draw'!$K$3:$K$252,D252),'Enter Draw'!$K$3:$K$252,0),1)="yco","yco",D252))</f>
        <v/>
      </c>
      <c r="B252" t="str">
        <f>IFERROR(INDEX('Enter Draw'!$C$3:$K$252,MATCH(SMALL('Enter Draw'!$K$3:$K$252,D252),'Enter Draw'!$K$3:$K$252,0),6),"")</f>
        <v/>
      </c>
      <c r="C252" t="str">
        <f>IFERROR(INDEX('Enter Draw'!$C$3:$I$252,MATCH(SMALL('Enter Draw'!$K$3:$K$252,D252),'Enter Draw'!$K$3:$K$252,0),7),"")</f>
        <v/>
      </c>
      <c r="D252">
        <v>210</v>
      </c>
      <c r="F252" s="1" t="str">
        <f>IF(G252="","",IF(INDEX('Enter Draw'!$E$3:$I$252,MATCH(SMALL('Enter Draw'!$L$3:$L$252,D252),'Enter Draw'!$L$3:$L$252,0),1)="co","co",IF(INDEX('Enter Draw'!$E$3:$I$252,MATCH(SMALL('Enter Draw'!$L$3:$L$252,D252),'Enter Draw'!$L$3:$L$252,0),1)="yco","yco",D252)))</f>
        <v/>
      </c>
      <c r="G252" t="str">
        <f>IFERROR(INDEX('Enter Draw'!$E$3:$I$252,MATCH(SMALL('Enter Draw'!$L$3:$L$252,D252),'Enter Draw'!$L$3:$L$252,0),4),"")</f>
        <v/>
      </c>
      <c r="H252" t="str">
        <f>IFERROR(INDEX('Enter Draw'!$E$3:$I$252,MATCH(SMALL('Enter Draw'!$L$3:$L$252,D252),'Enter Draw'!$L$3:$L$252,0),5),"")</f>
        <v/>
      </c>
      <c r="I252">
        <v>229</v>
      </c>
      <c r="J252" s="1" t="str">
        <f t="shared" si="12"/>
        <v/>
      </c>
      <c r="K252" t="str">
        <f>IFERROR(INDEX('Enter Draw'!$G$3:$I$252,MATCH(SMALL('Enter Draw'!$M$3:$M$252,I252),'Enter Draw'!$M$3:$M$252,0),2),"")</f>
        <v/>
      </c>
      <c r="L252" t="str">
        <f>IFERROR(INDEX('Enter Draw'!$G$3:$I$252,MATCH(SMALL('Enter Draw'!$M$3:$M$252,I252),'Enter Draw'!$M$3:$M$252,0),3),"")</f>
        <v/>
      </c>
      <c r="N252" s="1" t="str">
        <f>IF(O252="","",IF(INDEX('Enter Draw'!$B$3:$I$252,MATCH(SMALL('Enter Draw'!$N$3:$N$252,D252),'Enter Draw'!$N$3:$N$252,0),1)="oco","oco",D252))</f>
        <v/>
      </c>
      <c r="O252" t="str">
        <f>IFERROR(INDEX('Enter Draw'!$A$3:$K$252,MATCH(SMALL('Enter Draw'!$N$3:$N$252,Q252),'Enter Draw'!$N$3:$N$252,0),7),"")</f>
        <v/>
      </c>
      <c r="P252" t="str">
        <f>IFERROR(INDEX('Enter Draw'!$A$3:$I$252,MATCH(SMALL('Enter Draw'!$N$3:$N$252,Q252),'Enter Draw'!$N$3:$N$252,0),8),"")</f>
        <v/>
      </c>
      <c r="Q252">
        <v>210</v>
      </c>
      <c r="V252">
        <v>210</v>
      </c>
      <c r="X252" s="1" t="str">
        <f t="shared" si="15"/>
        <v/>
      </c>
      <c r="Y252" t="str">
        <f>IFERROR(INDEX('Enter Draw'!$A$3:$K$252,MATCH(SMALL('Enter Draw'!$P$3:$P$252,Q252),'Enter Draw'!$P$3:$P$252,0),7),"")</f>
        <v/>
      </c>
      <c r="Z252" t="str">
        <f>IFERROR(INDEX('Enter Draw'!$A$3:$I$252,MATCH(SMALL('Enter Draw'!$P$3:$P$252,Q252),'Enter Draw'!$P$3:$P$252,0),8),"")</f>
        <v/>
      </c>
      <c r="AC252" s="1" t="str">
        <f t="shared" si="13"/>
        <v/>
      </c>
      <c r="AD252" t="str">
        <f>IFERROR(INDEX('Enter Draw'!$A$3:$K$252,MATCH(SMALL('Enter Draw'!$Q$3:$Q$252,V252),'Enter Draw'!$Q$3:$Q$252,0),8),"")</f>
        <v/>
      </c>
      <c r="AE252" t="str">
        <f>IFERROR(INDEX('Enter Draw'!$A$3:$I$252,MATCH(SMALL('Enter Draw'!$Q$3:$Q$252,V252),'Enter Draw'!$Q$3:$Q$252,0),9),"")</f>
        <v/>
      </c>
    </row>
    <row r="253" spans="1:31">
      <c r="A253" s="1" t="str">
        <f>IF(B253="","",IF(INDEX('Enter Draw'!$C$3:$I$252,MATCH(SMALL('Enter Draw'!$K$3:$K$252,D253),'Enter Draw'!$K$3:$K$252,0),1)="yco","yco",D253))</f>
        <v/>
      </c>
      <c r="B253" t="str">
        <f>IFERROR(INDEX('Enter Draw'!$C$3:$K$252,MATCH(SMALL('Enter Draw'!$K$3:$K$252,D253),'Enter Draw'!$K$3:$K$252,0),6),"")</f>
        <v/>
      </c>
      <c r="C253" t="str">
        <f>IFERROR(INDEX('Enter Draw'!$C$3:$I$252,MATCH(SMALL('Enter Draw'!$K$3:$K$252,D253),'Enter Draw'!$K$3:$K$252,0),7),"")</f>
        <v/>
      </c>
      <c r="F253" s="1" t="str">
        <f>IF(G253="","",IF(INDEX('Enter Draw'!$E$3:$I$252,MATCH(SMALL('Enter Draw'!$L$3:$L$252,D253),'Enter Draw'!$L$3:$L$252,0),1)="co","co",IF(INDEX('Enter Draw'!$E$3:$I$252,MATCH(SMALL('Enter Draw'!$L$3:$L$252,D253),'Enter Draw'!$L$3:$L$252,0),1)="yco","yco",D253)))</f>
        <v/>
      </c>
      <c r="G253" t="str">
        <f>IFERROR(INDEX('Enter Draw'!$E$3:$I$252,MATCH(SMALL('Enter Draw'!$L$3:$L$252,D253),'Enter Draw'!$L$3:$L$252,0),4),"")</f>
        <v/>
      </c>
      <c r="H253" t="str">
        <f>IFERROR(INDEX('Enter Draw'!$E$3:$I$252,MATCH(SMALL('Enter Draw'!$L$3:$L$252,D253),'Enter Draw'!$L$3:$L$252,0),5),"")</f>
        <v/>
      </c>
      <c r="I253">
        <v>230</v>
      </c>
      <c r="J253" s="1" t="str">
        <f t="shared" si="12"/>
        <v/>
      </c>
      <c r="K253" t="str">
        <f>IFERROR(INDEX('Enter Draw'!$G$3:$I$252,MATCH(SMALL('Enter Draw'!$M$3:$M$252,I253),'Enter Draw'!$M$3:$M$252,0),2),"")</f>
        <v/>
      </c>
      <c r="L253" t="str">
        <f>IFERROR(INDEX('Enter Draw'!$G$3:$I$252,MATCH(SMALL('Enter Draw'!$M$3:$M$252,I253),'Enter Draw'!$M$3:$M$252,0),3),"")</f>
        <v/>
      </c>
      <c r="N253" s="1" t="str">
        <f>IF(O253="","",IF(INDEX('Enter Draw'!$B$3:$I$252,MATCH(SMALL('Enter Draw'!$N$3:$N$252,D253),'Enter Draw'!$N$3:$N$252,0),1)="oco","oco",D253))</f>
        <v/>
      </c>
      <c r="O253" t="str">
        <f>IFERROR(INDEX('Enter Draw'!$A$3:$K$252,MATCH(SMALL('Enter Draw'!$N$3:$N$252,Q253),'Enter Draw'!$N$3:$N$252,0),7),"")</f>
        <v/>
      </c>
      <c r="P253" t="str">
        <f>IFERROR(INDEX('Enter Draw'!$A$3:$I$252,MATCH(SMALL('Enter Draw'!$N$3:$N$252,Q253),'Enter Draw'!$N$3:$N$252,0),8),"")</f>
        <v/>
      </c>
      <c r="X253" s="1" t="str">
        <f t="shared" si="15"/>
        <v/>
      </c>
      <c r="Y253" t="str">
        <f>IFERROR(INDEX('Enter Draw'!$A$3:$K$252,MATCH(SMALL('Enter Draw'!$P$3:$P$252,Q253),'Enter Draw'!$P$3:$P$252,0),7),"")</f>
        <v/>
      </c>
      <c r="Z253" t="str">
        <f>IFERROR(INDEX('Enter Draw'!$A$3:$I$252,MATCH(SMALL('Enter Draw'!$P$3:$P$252,Q253),'Enter Draw'!$P$3:$P$252,0),8),"")</f>
        <v/>
      </c>
      <c r="AC253" s="1" t="str">
        <f t="shared" si="13"/>
        <v/>
      </c>
      <c r="AD253" t="str">
        <f>IFERROR(INDEX('Enter Draw'!$A$3:$K$252,MATCH(SMALL('Enter Draw'!$Q$3:$Q$252,V253),'Enter Draw'!$Q$3:$Q$252,0),8),"")</f>
        <v/>
      </c>
      <c r="AE253" t="str">
        <f>IFERROR(INDEX('Enter Draw'!$A$3:$I$252,MATCH(SMALL('Enter Draw'!$Q$3:$Q$252,V253),'Enter Draw'!$Q$3:$Q$252,0),9),"")</f>
        <v/>
      </c>
    </row>
    <row r="254" spans="1:31">
      <c r="A254" s="1" t="str">
        <f>IF(B254="","",IF(INDEX('Enter Draw'!$C$3:$I$252,MATCH(SMALL('Enter Draw'!$K$3:$K$252,D254),'Enter Draw'!$K$3:$K$252,0),1)="yco","yco",D254))</f>
        <v/>
      </c>
      <c r="B254" t="str">
        <f>IFERROR(INDEX('Enter Draw'!$C$3:$K$252,MATCH(SMALL('Enter Draw'!$K$3:$K$252,D254),'Enter Draw'!$K$3:$K$252,0),6),"")</f>
        <v/>
      </c>
      <c r="C254" t="str">
        <f>IFERROR(INDEX('Enter Draw'!$C$3:$I$252,MATCH(SMALL('Enter Draw'!$K$3:$K$252,D254),'Enter Draw'!$K$3:$K$252,0),7),"")</f>
        <v/>
      </c>
      <c r="D254">
        <v>211</v>
      </c>
      <c r="F254" s="1" t="str">
        <f>IF(G254="","",IF(INDEX('Enter Draw'!$E$3:$I$252,MATCH(SMALL('Enter Draw'!$L$3:$L$252,D254),'Enter Draw'!$L$3:$L$252,0),1)="co","co",IF(INDEX('Enter Draw'!$E$3:$I$252,MATCH(SMALL('Enter Draw'!$L$3:$L$252,D254),'Enter Draw'!$L$3:$L$252,0),1)="yco","yco",D254)))</f>
        <v/>
      </c>
      <c r="G254" t="str">
        <f>IFERROR(INDEX('Enter Draw'!$E$3:$I$252,MATCH(SMALL('Enter Draw'!$L$3:$L$252,D254),'Enter Draw'!$L$3:$L$252,0),4),"")</f>
        <v/>
      </c>
      <c r="H254" t="str">
        <f>IFERROR(INDEX('Enter Draw'!$E$3:$I$252,MATCH(SMALL('Enter Draw'!$L$3:$L$252,D254),'Enter Draw'!$L$3:$L$252,0),5),"")</f>
        <v/>
      </c>
      <c r="J254" s="1" t="str">
        <f t="shared" si="12"/>
        <v/>
      </c>
      <c r="K254" t="str">
        <f>IFERROR(INDEX('Enter Draw'!$G$3:$I$252,MATCH(SMALL('Enter Draw'!$M$3:$M$252,I254),'Enter Draw'!$M$3:$M$252,0),2),"")</f>
        <v/>
      </c>
      <c r="L254" t="str">
        <f>IFERROR(INDEX('Enter Draw'!$G$3:$I$252,MATCH(SMALL('Enter Draw'!$M$3:$M$252,I254),'Enter Draw'!$M$3:$M$252,0),3),"")</f>
        <v/>
      </c>
      <c r="N254" s="1" t="str">
        <f>IF(O254="","",IF(INDEX('Enter Draw'!$B$3:$I$252,MATCH(SMALL('Enter Draw'!$N$3:$N$252,D254),'Enter Draw'!$N$3:$N$252,0),1)="oco","oco",D254))</f>
        <v/>
      </c>
      <c r="O254" t="str">
        <f>IFERROR(INDEX('Enter Draw'!$A$3:$K$252,MATCH(SMALL('Enter Draw'!$N$3:$N$252,Q254),'Enter Draw'!$N$3:$N$252,0),7),"")</f>
        <v/>
      </c>
      <c r="P254" t="str">
        <f>IFERROR(INDEX('Enter Draw'!$A$3:$I$252,MATCH(SMALL('Enter Draw'!$N$3:$N$252,Q254),'Enter Draw'!$N$3:$N$252,0),8),"")</f>
        <v/>
      </c>
      <c r="Q254">
        <v>211</v>
      </c>
      <c r="V254">
        <v>211</v>
      </c>
      <c r="X254" s="1" t="str">
        <f t="shared" si="15"/>
        <v/>
      </c>
      <c r="Y254" t="str">
        <f>IFERROR(INDEX('Enter Draw'!$A$3:$K$252,MATCH(SMALL('Enter Draw'!$P$3:$P$252,Q254),'Enter Draw'!$P$3:$P$252,0),7),"")</f>
        <v/>
      </c>
      <c r="Z254" t="str">
        <f>IFERROR(INDEX('Enter Draw'!$A$3:$I$252,MATCH(SMALL('Enter Draw'!$P$3:$P$252,Q254),'Enter Draw'!$P$3:$P$252,0),8),"")</f>
        <v/>
      </c>
      <c r="AC254" s="1" t="str">
        <f t="shared" si="13"/>
        <v/>
      </c>
      <c r="AD254" t="str">
        <f>IFERROR(INDEX('Enter Draw'!$A$3:$K$252,MATCH(SMALL('Enter Draw'!$Q$3:$Q$252,V254),'Enter Draw'!$Q$3:$Q$252,0),8),"")</f>
        <v/>
      </c>
      <c r="AE254" t="str">
        <f>IFERROR(INDEX('Enter Draw'!$A$3:$I$252,MATCH(SMALL('Enter Draw'!$Q$3:$Q$252,V254),'Enter Draw'!$Q$3:$Q$252,0),9),"")</f>
        <v/>
      </c>
    </row>
    <row r="255" spans="1:31">
      <c r="A255" s="1" t="str">
        <f>IF(B255="","",IF(INDEX('Enter Draw'!$C$3:$I$252,MATCH(SMALL('Enter Draw'!$K$3:$K$252,D255),'Enter Draw'!$K$3:$K$252,0),1)="yco","yco",D255))</f>
        <v/>
      </c>
      <c r="B255" t="str">
        <f>IFERROR(INDEX('Enter Draw'!$C$3:$K$252,MATCH(SMALL('Enter Draw'!$K$3:$K$252,D255),'Enter Draw'!$K$3:$K$252,0),6),"")</f>
        <v/>
      </c>
      <c r="C255" t="str">
        <f>IFERROR(INDEX('Enter Draw'!$C$3:$I$252,MATCH(SMALL('Enter Draw'!$K$3:$K$252,D255),'Enter Draw'!$K$3:$K$252,0),7),"")</f>
        <v/>
      </c>
      <c r="D255">
        <v>212</v>
      </c>
      <c r="F255" s="1" t="str">
        <f>IF(G255="","",IF(INDEX('Enter Draw'!$E$3:$I$252,MATCH(SMALL('Enter Draw'!$L$3:$L$252,D255),'Enter Draw'!$L$3:$L$252,0),1)="co","co",IF(INDEX('Enter Draw'!$E$3:$I$252,MATCH(SMALL('Enter Draw'!$L$3:$L$252,D255),'Enter Draw'!$L$3:$L$252,0),1)="yco","yco",D255)))</f>
        <v/>
      </c>
      <c r="G255" t="str">
        <f>IFERROR(INDEX('Enter Draw'!$E$3:$I$252,MATCH(SMALL('Enter Draw'!$L$3:$L$252,D255),'Enter Draw'!$L$3:$L$252,0),4),"")</f>
        <v/>
      </c>
      <c r="H255" t="str">
        <f>IFERROR(INDEX('Enter Draw'!$E$3:$I$252,MATCH(SMALL('Enter Draw'!$L$3:$L$252,D255),'Enter Draw'!$L$3:$L$252,0),5),"")</f>
        <v/>
      </c>
      <c r="I255">
        <v>231</v>
      </c>
      <c r="J255" s="1" t="str">
        <f t="shared" si="12"/>
        <v/>
      </c>
      <c r="K255" t="str">
        <f>IFERROR(INDEX('Enter Draw'!$G$3:$I$252,MATCH(SMALL('Enter Draw'!$M$3:$M$252,I255),'Enter Draw'!$M$3:$M$252,0),2),"")</f>
        <v/>
      </c>
      <c r="L255" t="str">
        <f>IFERROR(INDEX('Enter Draw'!$G$3:$I$252,MATCH(SMALL('Enter Draw'!$M$3:$M$252,I255),'Enter Draw'!$M$3:$M$252,0),3),"")</f>
        <v/>
      </c>
      <c r="N255" s="1" t="str">
        <f>IF(O255="","",IF(INDEX('Enter Draw'!$B$3:$I$252,MATCH(SMALL('Enter Draw'!$N$3:$N$252,D255),'Enter Draw'!$N$3:$N$252,0),1)="oco","oco",D255))</f>
        <v/>
      </c>
      <c r="O255" t="str">
        <f>IFERROR(INDEX('Enter Draw'!$A$3:$K$252,MATCH(SMALL('Enter Draw'!$N$3:$N$252,Q255),'Enter Draw'!$N$3:$N$252,0),7),"")</f>
        <v/>
      </c>
      <c r="P255" t="str">
        <f>IFERROR(INDEX('Enter Draw'!$A$3:$I$252,MATCH(SMALL('Enter Draw'!$N$3:$N$252,Q255),'Enter Draw'!$N$3:$N$252,0),8),"")</f>
        <v/>
      </c>
      <c r="Q255">
        <v>212</v>
      </c>
      <c r="V255">
        <v>212</v>
      </c>
      <c r="X255" s="1" t="str">
        <f t="shared" si="15"/>
        <v/>
      </c>
      <c r="Y255" t="str">
        <f>IFERROR(INDEX('Enter Draw'!$A$3:$K$252,MATCH(SMALL('Enter Draw'!$P$3:$P$252,Q255),'Enter Draw'!$P$3:$P$252,0),7),"")</f>
        <v/>
      </c>
      <c r="Z255" t="str">
        <f>IFERROR(INDEX('Enter Draw'!$A$3:$I$252,MATCH(SMALL('Enter Draw'!$P$3:$P$252,Q255),'Enter Draw'!$P$3:$P$252,0),8),"")</f>
        <v/>
      </c>
      <c r="AC255" s="1" t="str">
        <f t="shared" si="13"/>
        <v/>
      </c>
      <c r="AD255" t="str">
        <f>IFERROR(INDEX('Enter Draw'!$A$3:$K$252,MATCH(SMALL('Enter Draw'!$Q$3:$Q$252,V255),'Enter Draw'!$Q$3:$Q$252,0),8),"")</f>
        <v/>
      </c>
      <c r="AE255" t="str">
        <f>IFERROR(INDEX('Enter Draw'!$A$3:$I$252,MATCH(SMALL('Enter Draw'!$Q$3:$Q$252,V255),'Enter Draw'!$Q$3:$Q$252,0),9),"")</f>
        <v/>
      </c>
    </row>
    <row r="256" spans="1:31">
      <c r="A256" s="1" t="str">
        <f>IF(B256="","",IF(INDEX('Enter Draw'!$C$3:$I$252,MATCH(SMALL('Enter Draw'!$K$3:$K$252,D256),'Enter Draw'!$K$3:$K$252,0),1)="yco","yco",D256))</f>
        <v/>
      </c>
      <c r="B256" t="str">
        <f>IFERROR(INDEX('Enter Draw'!$C$3:$K$252,MATCH(SMALL('Enter Draw'!$K$3:$K$252,D256),'Enter Draw'!$K$3:$K$252,0),6),"")</f>
        <v/>
      </c>
      <c r="C256" t="str">
        <f>IFERROR(INDEX('Enter Draw'!$C$3:$I$252,MATCH(SMALL('Enter Draw'!$K$3:$K$252,D256),'Enter Draw'!$K$3:$K$252,0),7),"")</f>
        <v/>
      </c>
      <c r="D256">
        <v>213</v>
      </c>
      <c r="F256" s="1" t="str">
        <f>IF(G256="","",IF(INDEX('Enter Draw'!$E$3:$I$252,MATCH(SMALL('Enter Draw'!$L$3:$L$252,D256),'Enter Draw'!$L$3:$L$252,0),1)="co","co",IF(INDEX('Enter Draw'!$E$3:$I$252,MATCH(SMALL('Enter Draw'!$L$3:$L$252,D256),'Enter Draw'!$L$3:$L$252,0),1)="yco","yco",D256)))</f>
        <v/>
      </c>
      <c r="G256" t="str">
        <f>IFERROR(INDEX('Enter Draw'!$E$3:$I$252,MATCH(SMALL('Enter Draw'!$L$3:$L$252,D256),'Enter Draw'!$L$3:$L$252,0),4),"")</f>
        <v/>
      </c>
      <c r="H256" t="str">
        <f>IFERROR(INDEX('Enter Draw'!$E$3:$I$252,MATCH(SMALL('Enter Draw'!$L$3:$L$252,D256),'Enter Draw'!$L$3:$L$252,0),5),"")</f>
        <v/>
      </c>
      <c r="I256">
        <v>232</v>
      </c>
      <c r="J256" s="1" t="str">
        <f t="shared" si="12"/>
        <v/>
      </c>
      <c r="K256" t="str">
        <f>IFERROR(INDEX('Enter Draw'!$G$3:$I$252,MATCH(SMALL('Enter Draw'!$M$3:$M$252,I256),'Enter Draw'!$M$3:$M$252,0),2),"")</f>
        <v/>
      </c>
      <c r="L256" t="str">
        <f>IFERROR(INDEX('Enter Draw'!$G$3:$I$252,MATCH(SMALL('Enter Draw'!$M$3:$M$252,I256),'Enter Draw'!$M$3:$M$252,0),3),"")</f>
        <v/>
      </c>
      <c r="N256" s="1" t="str">
        <f>IF(O256="","",IF(INDEX('Enter Draw'!$B$3:$I$252,MATCH(SMALL('Enter Draw'!$N$3:$N$252,D256),'Enter Draw'!$N$3:$N$252,0),1)="oco","oco",D256))</f>
        <v/>
      </c>
      <c r="O256" t="str">
        <f>IFERROR(INDEX('Enter Draw'!$A$3:$K$252,MATCH(SMALL('Enter Draw'!$N$3:$N$252,Q256),'Enter Draw'!$N$3:$N$252,0),7),"")</f>
        <v/>
      </c>
      <c r="P256" t="str">
        <f>IFERROR(INDEX('Enter Draw'!$A$3:$I$252,MATCH(SMALL('Enter Draw'!$N$3:$N$252,Q256),'Enter Draw'!$N$3:$N$252,0),8),"")</f>
        <v/>
      </c>
      <c r="Q256">
        <v>213</v>
      </c>
      <c r="V256">
        <v>213</v>
      </c>
      <c r="X256" s="1" t="str">
        <f t="shared" si="15"/>
        <v/>
      </c>
      <c r="Y256" t="str">
        <f>IFERROR(INDEX('Enter Draw'!$A$3:$K$252,MATCH(SMALL('Enter Draw'!$P$3:$P$252,Q256),'Enter Draw'!$P$3:$P$252,0),7),"")</f>
        <v/>
      </c>
      <c r="Z256" t="str">
        <f>IFERROR(INDEX('Enter Draw'!$A$3:$I$252,MATCH(SMALL('Enter Draw'!$P$3:$P$252,Q256),'Enter Draw'!$P$3:$P$252,0),8),"")</f>
        <v/>
      </c>
      <c r="AC256" s="1" t="str">
        <f t="shared" si="13"/>
        <v/>
      </c>
      <c r="AD256" t="str">
        <f>IFERROR(INDEX('Enter Draw'!$A$3:$K$252,MATCH(SMALL('Enter Draw'!$Q$3:$Q$252,V256),'Enter Draw'!$Q$3:$Q$252,0),8),"")</f>
        <v/>
      </c>
      <c r="AE256" t="str">
        <f>IFERROR(INDEX('Enter Draw'!$A$3:$I$252,MATCH(SMALL('Enter Draw'!$Q$3:$Q$252,V256),'Enter Draw'!$Q$3:$Q$252,0),9),"")</f>
        <v/>
      </c>
    </row>
    <row r="257" spans="1:31">
      <c r="A257" s="1" t="str">
        <f>IF(B257="","",IF(INDEX('Enter Draw'!$C$3:$I$252,MATCH(SMALL('Enter Draw'!$K$3:$K$252,D257),'Enter Draw'!$K$3:$K$252,0),1)="yco","yco",D257))</f>
        <v/>
      </c>
      <c r="B257" t="str">
        <f>IFERROR(INDEX('Enter Draw'!$C$3:$K$252,MATCH(SMALL('Enter Draw'!$K$3:$K$252,D257),'Enter Draw'!$K$3:$K$252,0),6),"")</f>
        <v/>
      </c>
      <c r="C257" t="str">
        <f>IFERROR(INDEX('Enter Draw'!$C$3:$I$252,MATCH(SMALL('Enter Draw'!$K$3:$K$252,D257),'Enter Draw'!$K$3:$K$252,0),7),"")</f>
        <v/>
      </c>
      <c r="D257">
        <v>214</v>
      </c>
      <c r="F257" s="1" t="str">
        <f>IF(G257="","",IF(INDEX('Enter Draw'!$E$3:$I$252,MATCH(SMALL('Enter Draw'!$L$3:$L$252,D257),'Enter Draw'!$L$3:$L$252,0),1)="co","co",IF(INDEX('Enter Draw'!$E$3:$I$252,MATCH(SMALL('Enter Draw'!$L$3:$L$252,D257),'Enter Draw'!$L$3:$L$252,0),1)="yco","yco",D257)))</f>
        <v/>
      </c>
      <c r="G257" t="str">
        <f>IFERROR(INDEX('Enter Draw'!$E$3:$I$252,MATCH(SMALL('Enter Draw'!$L$3:$L$252,D257),'Enter Draw'!$L$3:$L$252,0),4),"")</f>
        <v/>
      </c>
      <c r="H257" t="str">
        <f>IFERROR(INDEX('Enter Draw'!$E$3:$I$252,MATCH(SMALL('Enter Draw'!$L$3:$L$252,D257),'Enter Draw'!$L$3:$L$252,0),5),"")</f>
        <v/>
      </c>
      <c r="I257">
        <v>233</v>
      </c>
      <c r="J257" s="1" t="str">
        <f t="shared" si="12"/>
        <v/>
      </c>
      <c r="K257" t="str">
        <f>IFERROR(INDEX('Enter Draw'!$G$3:$I$252,MATCH(SMALL('Enter Draw'!$M$3:$M$252,I257),'Enter Draw'!$M$3:$M$252,0),2),"")</f>
        <v/>
      </c>
      <c r="L257" t="str">
        <f>IFERROR(INDEX('Enter Draw'!$G$3:$I$252,MATCH(SMALL('Enter Draw'!$M$3:$M$252,I257),'Enter Draw'!$M$3:$M$252,0),3),"")</f>
        <v/>
      </c>
      <c r="N257" s="1" t="str">
        <f>IF(O257="","",IF(INDEX('Enter Draw'!$B$3:$I$252,MATCH(SMALL('Enter Draw'!$N$3:$N$252,D257),'Enter Draw'!$N$3:$N$252,0),1)="oco","oco",D257))</f>
        <v/>
      </c>
      <c r="O257" t="str">
        <f>IFERROR(INDEX('Enter Draw'!$A$3:$K$252,MATCH(SMALL('Enter Draw'!$N$3:$N$252,Q257),'Enter Draw'!$N$3:$N$252,0),7),"")</f>
        <v/>
      </c>
      <c r="P257" t="str">
        <f>IFERROR(INDEX('Enter Draw'!$A$3:$I$252,MATCH(SMALL('Enter Draw'!$N$3:$N$252,Q257),'Enter Draw'!$N$3:$N$252,0),8),"")</f>
        <v/>
      </c>
      <c r="Q257">
        <v>214</v>
      </c>
      <c r="V257">
        <v>214</v>
      </c>
      <c r="X257" s="1" t="str">
        <f t="shared" si="15"/>
        <v/>
      </c>
      <c r="Y257" t="str">
        <f>IFERROR(INDEX('Enter Draw'!$A$3:$K$252,MATCH(SMALL('Enter Draw'!$P$3:$P$252,Q257),'Enter Draw'!$P$3:$P$252,0),7),"")</f>
        <v/>
      </c>
      <c r="Z257" t="str">
        <f>IFERROR(INDEX('Enter Draw'!$A$3:$I$252,MATCH(SMALL('Enter Draw'!$P$3:$P$252,Q257),'Enter Draw'!$P$3:$P$252,0),8),"")</f>
        <v/>
      </c>
      <c r="AC257" s="1" t="str">
        <f t="shared" si="13"/>
        <v/>
      </c>
      <c r="AD257" t="str">
        <f>IFERROR(INDEX('Enter Draw'!$A$3:$K$252,MATCH(SMALL('Enter Draw'!$Q$3:$Q$252,V257),'Enter Draw'!$Q$3:$Q$252,0),8),"")</f>
        <v/>
      </c>
      <c r="AE257" t="str">
        <f>IFERROR(INDEX('Enter Draw'!$A$3:$I$252,MATCH(SMALL('Enter Draw'!$Q$3:$Q$252,V257),'Enter Draw'!$Q$3:$Q$252,0),9),"")</f>
        <v/>
      </c>
    </row>
    <row r="258" spans="1:31">
      <c r="A258" s="1" t="str">
        <f>IF(B258="","",IF(INDEX('Enter Draw'!$C$3:$I$252,MATCH(SMALL('Enter Draw'!$K$3:$K$252,D258),'Enter Draw'!$K$3:$K$252,0),1)="yco","yco",D258))</f>
        <v/>
      </c>
      <c r="B258" t="str">
        <f>IFERROR(INDEX('Enter Draw'!$C$3:$K$252,MATCH(SMALL('Enter Draw'!$K$3:$K$252,D258),'Enter Draw'!$K$3:$K$252,0),6),"")</f>
        <v/>
      </c>
      <c r="C258" t="str">
        <f>IFERROR(INDEX('Enter Draw'!$C$3:$I$252,MATCH(SMALL('Enter Draw'!$K$3:$K$252,D258),'Enter Draw'!$K$3:$K$252,0),7),"")</f>
        <v/>
      </c>
      <c r="D258">
        <v>215</v>
      </c>
      <c r="F258" s="1" t="str">
        <f>IF(G258="","",IF(INDEX('Enter Draw'!$E$3:$I$252,MATCH(SMALL('Enter Draw'!$L$3:$L$252,D258),'Enter Draw'!$L$3:$L$252,0),1)="co","co",IF(INDEX('Enter Draw'!$E$3:$I$252,MATCH(SMALL('Enter Draw'!$L$3:$L$252,D258),'Enter Draw'!$L$3:$L$252,0),1)="yco","yco",D258)))</f>
        <v/>
      </c>
      <c r="G258" t="str">
        <f>IFERROR(INDEX('Enter Draw'!$E$3:$I$252,MATCH(SMALL('Enter Draw'!$L$3:$L$252,D258),'Enter Draw'!$L$3:$L$252,0),4),"")</f>
        <v/>
      </c>
      <c r="H258" t="str">
        <f>IFERROR(INDEX('Enter Draw'!$E$3:$I$252,MATCH(SMALL('Enter Draw'!$L$3:$L$252,D258),'Enter Draw'!$L$3:$L$252,0),5),"")</f>
        <v/>
      </c>
      <c r="I258">
        <v>234</v>
      </c>
      <c r="J258" s="1" t="str">
        <f t="shared" si="12"/>
        <v/>
      </c>
      <c r="K258" t="str">
        <f>IFERROR(INDEX('Enter Draw'!$G$3:$I$252,MATCH(SMALL('Enter Draw'!$M$3:$M$252,I258),'Enter Draw'!$M$3:$M$252,0),2),"")</f>
        <v/>
      </c>
      <c r="L258" t="str">
        <f>IFERROR(INDEX('Enter Draw'!$G$3:$I$252,MATCH(SMALL('Enter Draw'!$M$3:$M$252,I258),'Enter Draw'!$M$3:$M$252,0),3),"")</f>
        <v/>
      </c>
      <c r="N258" s="1" t="str">
        <f>IF(O258="","",IF(INDEX('Enter Draw'!$B$3:$I$252,MATCH(SMALL('Enter Draw'!$N$3:$N$252,D258),'Enter Draw'!$N$3:$N$252,0),1)="oco","oco",D258))</f>
        <v/>
      </c>
      <c r="O258" t="str">
        <f>IFERROR(INDEX('Enter Draw'!$A$3:$K$252,MATCH(SMALL('Enter Draw'!$N$3:$N$252,Q258),'Enter Draw'!$N$3:$N$252,0),7),"")</f>
        <v/>
      </c>
      <c r="P258" t="str">
        <f>IFERROR(INDEX('Enter Draw'!$A$3:$I$252,MATCH(SMALL('Enter Draw'!$N$3:$N$252,Q258),'Enter Draw'!$N$3:$N$252,0),8),"")</f>
        <v/>
      </c>
      <c r="Q258">
        <v>215</v>
      </c>
      <c r="V258">
        <v>215</v>
      </c>
      <c r="X258" s="1" t="str">
        <f t="shared" si="15"/>
        <v/>
      </c>
      <c r="Y258" t="str">
        <f>IFERROR(INDEX('Enter Draw'!$A$3:$K$252,MATCH(SMALL('Enter Draw'!$P$3:$P$252,Q258),'Enter Draw'!$P$3:$P$252,0),7),"")</f>
        <v/>
      </c>
      <c r="Z258" t="str">
        <f>IFERROR(INDEX('Enter Draw'!$A$3:$I$252,MATCH(SMALL('Enter Draw'!$P$3:$P$252,Q258),'Enter Draw'!$P$3:$P$252,0),8),"")</f>
        <v/>
      </c>
      <c r="AC258" s="1" t="str">
        <f t="shared" si="13"/>
        <v/>
      </c>
      <c r="AD258" t="str">
        <f>IFERROR(INDEX('Enter Draw'!$A$3:$K$252,MATCH(SMALL('Enter Draw'!$Q$3:$Q$252,V258),'Enter Draw'!$Q$3:$Q$252,0),8),"")</f>
        <v/>
      </c>
      <c r="AE258" t="str">
        <f>IFERROR(INDEX('Enter Draw'!$A$3:$I$252,MATCH(SMALL('Enter Draw'!$Q$3:$Q$252,V258),'Enter Draw'!$Q$3:$Q$252,0),9),"")</f>
        <v/>
      </c>
    </row>
    <row r="259" spans="1:31">
      <c r="A259" s="1" t="str">
        <f>IF(B259="","",IF(INDEX('Enter Draw'!$C$3:$I$252,MATCH(SMALL('Enter Draw'!$K$3:$K$252,D259),'Enter Draw'!$K$3:$K$252,0),1)="yco","yco",D259))</f>
        <v/>
      </c>
      <c r="B259" t="str">
        <f>IFERROR(INDEX('Enter Draw'!$C$3:$K$252,MATCH(SMALL('Enter Draw'!$K$3:$K$252,D259),'Enter Draw'!$K$3:$K$252,0),6),"")</f>
        <v/>
      </c>
      <c r="C259" t="str">
        <f>IFERROR(INDEX('Enter Draw'!$C$3:$I$252,MATCH(SMALL('Enter Draw'!$K$3:$K$252,D259),'Enter Draw'!$K$3:$K$252,0),7),"")</f>
        <v/>
      </c>
      <c r="F259" s="1" t="str">
        <f>IF(G259="","",IF(INDEX('Enter Draw'!$E$3:$I$252,MATCH(SMALL('Enter Draw'!$L$3:$L$252,D259),'Enter Draw'!$L$3:$L$252,0),1)="co","co",IF(INDEX('Enter Draw'!$E$3:$I$252,MATCH(SMALL('Enter Draw'!$L$3:$L$252,D259),'Enter Draw'!$L$3:$L$252,0),1)="yco","yco",D259)))</f>
        <v/>
      </c>
      <c r="G259" t="str">
        <f>IFERROR(INDEX('Enter Draw'!$E$3:$I$252,MATCH(SMALL('Enter Draw'!$L$3:$L$252,D259),'Enter Draw'!$L$3:$L$252,0),4),"")</f>
        <v/>
      </c>
      <c r="H259" t="str">
        <f>IFERROR(INDEX('Enter Draw'!$E$3:$I$252,MATCH(SMALL('Enter Draw'!$L$3:$L$252,D259),'Enter Draw'!$L$3:$L$252,0),5),"")</f>
        <v/>
      </c>
      <c r="I259">
        <v>235</v>
      </c>
      <c r="J259" s="1" t="str">
        <f t="shared" ref="J259:J288" si="16">IF(K259="","",I259)</f>
        <v/>
      </c>
      <c r="K259" t="str">
        <f>IFERROR(INDEX('Enter Draw'!$G$3:$I$252,MATCH(SMALL('Enter Draw'!$M$3:$M$252,I259),'Enter Draw'!$M$3:$M$252,0),2),"")</f>
        <v/>
      </c>
      <c r="L259" t="str">
        <f>IFERROR(INDEX('Enter Draw'!$G$3:$I$252,MATCH(SMALL('Enter Draw'!$M$3:$M$252,I259),'Enter Draw'!$M$3:$M$252,0),3),"")</f>
        <v/>
      </c>
      <c r="N259" s="1" t="str">
        <f>IF(O259="","",IF(INDEX('Enter Draw'!$B$3:$I$252,MATCH(SMALL('Enter Draw'!$N$3:$N$252,D259),'Enter Draw'!$N$3:$N$252,0),1)="oco","oco",D259))</f>
        <v/>
      </c>
      <c r="O259" t="str">
        <f>IFERROR(INDEX('Enter Draw'!$A$3:$K$252,MATCH(SMALL('Enter Draw'!$N$3:$N$252,Q259),'Enter Draw'!$N$3:$N$252,0),7),"")</f>
        <v/>
      </c>
      <c r="P259" t="str">
        <f>IFERROR(INDEX('Enter Draw'!$A$3:$I$252,MATCH(SMALL('Enter Draw'!$N$3:$N$252,Q259),'Enter Draw'!$N$3:$N$252,0),8),"")</f>
        <v/>
      </c>
      <c r="X259" s="1" t="str">
        <f t="shared" si="15"/>
        <v/>
      </c>
      <c r="Y259" t="str">
        <f>IFERROR(INDEX('Enter Draw'!$A$3:$K$252,MATCH(SMALL('Enter Draw'!$P$3:$P$252,Q259),'Enter Draw'!$P$3:$P$252,0),7),"")</f>
        <v/>
      </c>
      <c r="Z259" t="str">
        <f>IFERROR(INDEX('Enter Draw'!$A$3:$I$252,MATCH(SMALL('Enter Draw'!$P$3:$P$252,Q259),'Enter Draw'!$P$3:$P$252,0),8),"")</f>
        <v/>
      </c>
      <c r="AC259" s="1" t="str">
        <f t="shared" ref="AC259:AC300" si="17">IF(AD259="","",V259)</f>
        <v/>
      </c>
      <c r="AD259" t="str">
        <f>IFERROR(INDEX('Enter Draw'!$A$3:$K$252,MATCH(SMALL('Enter Draw'!$Q$3:$Q$252,V259),'Enter Draw'!$Q$3:$Q$252,0),8),"")</f>
        <v/>
      </c>
      <c r="AE259" t="str">
        <f>IFERROR(INDEX('Enter Draw'!$A$3:$I$252,MATCH(SMALL('Enter Draw'!$Q$3:$Q$252,V259),'Enter Draw'!$Q$3:$Q$252,0),9),"")</f>
        <v/>
      </c>
    </row>
    <row r="260" spans="1:31">
      <c r="A260" s="1" t="str">
        <f>IF(B260="","",IF(INDEX('Enter Draw'!$C$3:$I$252,MATCH(SMALL('Enter Draw'!$K$3:$K$252,D260),'Enter Draw'!$K$3:$K$252,0),1)="yco","yco",D260))</f>
        <v/>
      </c>
      <c r="B260" t="str">
        <f>IFERROR(INDEX('Enter Draw'!$C$3:$K$252,MATCH(SMALL('Enter Draw'!$K$3:$K$252,D260),'Enter Draw'!$K$3:$K$252,0),6),"")</f>
        <v/>
      </c>
      <c r="C260" t="str">
        <f>IFERROR(INDEX('Enter Draw'!$C$3:$I$252,MATCH(SMALL('Enter Draw'!$K$3:$K$252,D260),'Enter Draw'!$K$3:$K$252,0),7),"")</f>
        <v/>
      </c>
      <c r="D260">
        <v>216</v>
      </c>
      <c r="F260" s="1" t="str">
        <f>IF(G260="","",IF(INDEX('Enter Draw'!$E$3:$I$252,MATCH(SMALL('Enter Draw'!$L$3:$L$252,D260),'Enter Draw'!$L$3:$L$252,0),1)="co","co",IF(INDEX('Enter Draw'!$E$3:$I$252,MATCH(SMALL('Enter Draw'!$L$3:$L$252,D260),'Enter Draw'!$L$3:$L$252,0),1)="yco","yco",D260)))</f>
        <v/>
      </c>
      <c r="G260" t="str">
        <f>IFERROR(INDEX('Enter Draw'!$E$3:$I$252,MATCH(SMALL('Enter Draw'!$L$3:$L$252,D260),'Enter Draw'!$L$3:$L$252,0),4),"")</f>
        <v/>
      </c>
      <c r="H260" t="str">
        <f>IFERROR(INDEX('Enter Draw'!$E$3:$I$252,MATCH(SMALL('Enter Draw'!$L$3:$L$252,D260),'Enter Draw'!$L$3:$L$252,0),5),"")</f>
        <v/>
      </c>
      <c r="I260">
        <v>236</v>
      </c>
      <c r="J260" s="1" t="str">
        <f t="shared" si="16"/>
        <v/>
      </c>
      <c r="K260" t="str">
        <f>IFERROR(INDEX('Enter Draw'!$G$3:$I$252,MATCH(SMALL('Enter Draw'!$M$3:$M$252,I260),'Enter Draw'!$M$3:$M$252,0),2),"")</f>
        <v/>
      </c>
      <c r="L260" t="str">
        <f>IFERROR(INDEX('Enter Draw'!$G$3:$I$252,MATCH(SMALL('Enter Draw'!$M$3:$M$252,I260),'Enter Draw'!$M$3:$M$252,0),3),"")</f>
        <v/>
      </c>
      <c r="N260" s="1" t="str">
        <f>IF(O260="","",IF(INDEX('Enter Draw'!$B$3:$I$252,MATCH(SMALL('Enter Draw'!$N$3:$N$252,D260),'Enter Draw'!$N$3:$N$252,0),1)="oco","oco",D260))</f>
        <v/>
      </c>
      <c r="O260" t="str">
        <f>IFERROR(INDEX('Enter Draw'!$A$3:$K$252,MATCH(SMALL('Enter Draw'!$N$3:$N$252,Q260),'Enter Draw'!$N$3:$N$252,0),7),"")</f>
        <v/>
      </c>
      <c r="P260" t="str">
        <f>IFERROR(INDEX('Enter Draw'!$A$3:$I$252,MATCH(SMALL('Enter Draw'!$N$3:$N$252,Q260),'Enter Draw'!$N$3:$N$252,0),8),"")</f>
        <v/>
      </c>
      <c r="Q260">
        <v>216</v>
      </c>
      <c r="V260">
        <v>216</v>
      </c>
      <c r="X260" s="1" t="str">
        <f t="shared" si="15"/>
        <v/>
      </c>
      <c r="Y260" t="str">
        <f>IFERROR(INDEX('Enter Draw'!$A$3:$K$252,MATCH(SMALL('Enter Draw'!$P$3:$P$252,Q260),'Enter Draw'!$P$3:$P$252,0),7),"")</f>
        <v/>
      </c>
      <c r="Z260" t="str">
        <f>IFERROR(INDEX('Enter Draw'!$A$3:$I$252,MATCH(SMALL('Enter Draw'!$P$3:$P$252,Q260),'Enter Draw'!$P$3:$P$252,0),8),"")</f>
        <v/>
      </c>
      <c r="AC260" s="1" t="str">
        <f t="shared" si="17"/>
        <v/>
      </c>
      <c r="AD260" t="str">
        <f>IFERROR(INDEX('Enter Draw'!$A$3:$K$252,MATCH(SMALL('Enter Draw'!$Q$3:$Q$252,V260),'Enter Draw'!$Q$3:$Q$252,0),8),"")</f>
        <v/>
      </c>
      <c r="AE260" t="str">
        <f>IFERROR(INDEX('Enter Draw'!$A$3:$I$252,MATCH(SMALL('Enter Draw'!$Q$3:$Q$252,V260),'Enter Draw'!$Q$3:$Q$252,0),9),"")</f>
        <v/>
      </c>
    </row>
    <row r="261" spans="1:31">
      <c r="A261" s="1" t="str">
        <f>IF(B261="","",IF(INDEX('Enter Draw'!$C$3:$I$252,MATCH(SMALL('Enter Draw'!$K$3:$K$252,D261),'Enter Draw'!$K$3:$K$252,0),1)="yco","yco",D261))</f>
        <v/>
      </c>
      <c r="B261" t="str">
        <f>IFERROR(INDEX('Enter Draw'!$C$3:$K$252,MATCH(SMALL('Enter Draw'!$K$3:$K$252,D261),'Enter Draw'!$K$3:$K$252,0),6),"")</f>
        <v/>
      </c>
      <c r="C261" t="str">
        <f>IFERROR(INDEX('Enter Draw'!$C$3:$I$252,MATCH(SMALL('Enter Draw'!$K$3:$K$252,D261),'Enter Draw'!$K$3:$K$252,0),7),"")</f>
        <v/>
      </c>
      <c r="D261">
        <v>217</v>
      </c>
      <c r="F261" s="1" t="str">
        <f>IF(G261="","",IF(INDEX('Enter Draw'!$E$3:$I$252,MATCH(SMALL('Enter Draw'!$L$3:$L$252,D261),'Enter Draw'!$L$3:$L$252,0),1)="co","co",IF(INDEX('Enter Draw'!$E$3:$I$252,MATCH(SMALL('Enter Draw'!$L$3:$L$252,D261),'Enter Draw'!$L$3:$L$252,0),1)="yco","yco",D261)))</f>
        <v/>
      </c>
      <c r="G261" t="str">
        <f>IFERROR(INDEX('Enter Draw'!$E$3:$I$252,MATCH(SMALL('Enter Draw'!$L$3:$L$252,D261),'Enter Draw'!$L$3:$L$252,0),4),"")</f>
        <v/>
      </c>
      <c r="H261" t="str">
        <f>IFERROR(INDEX('Enter Draw'!$E$3:$I$252,MATCH(SMALL('Enter Draw'!$L$3:$L$252,D261),'Enter Draw'!$L$3:$L$252,0),5),"")</f>
        <v/>
      </c>
      <c r="I261">
        <v>237</v>
      </c>
      <c r="J261" s="1" t="str">
        <f t="shared" si="16"/>
        <v/>
      </c>
      <c r="K261" t="str">
        <f>IFERROR(INDEX('Enter Draw'!$G$3:$I$252,MATCH(SMALL('Enter Draw'!$M$3:$M$252,I261),'Enter Draw'!$M$3:$M$252,0),2),"")</f>
        <v/>
      </c>
      <c r="L261" t="str">
        <f>IFERROR(INDEX('Enter Draw'!$G$3:$I$252,MATCH(SMALL('Enter Draw'!$M$3:$M$252,I261),'Enter Draw'!$M$3:$M$252,0),3),"")</f>
        <v/>
      </c>
      <c r="N261" s="1" t="str">
        <f>IF(O261="","",IF(INDEX('Enter Draw'!$B$3:$I$252,MATCH(SMALL('Enter Draw'!$N$3:$N$252,D261),'Enter Draw'!$N$3:$N$252,0),1)="oco","oco",D261))</f>
        <v/>
      </c>
      <c r="O261" t="str">
        <f>IFERROR(INDEX('Enter Draw'!$A$3:$K$252,MATCH(SMALL('Enter Draw'!$N$3:$N$252,Q261),'Enter Draw'!$N$3:$N$252,0),7),"")</f>
        <v/>
      </c>
      <c r="P261" t="str">
        <f>IFERROR(INDEX('Enter Draw'!$A$3:$I$252,MATCH(SMALL('Enter Draw'!$N$3:$N$252,Q261),'Enter Draw'!$N$3:$N$252,0),8),"")</f>
        <v/>
      </c>
      <c r="Q261">
        <v>217</v>
      </c>
      <c r="V261">
        <v>217</v>
      </c>
      <c r="X261" s="1" t="str">
        <f t="shared" si="15"/>
        <v/>
      </c>
      <c r="Y261" t="str">
        <f>IFERROR(INDEX('Enter Draw'!$A$3:$K$252,MATCH(SMALL('Enter Draw'!$P$3:$P$252,Q261),'Enter Draw'!$P$3:$P$252,0),7),"")</f>
        <v/>
      </c>
      <c r="Z261" t="str">
        <f>IFERROR(INDEX('Enter Draw'!$A$3:$I$252,MATCH(SMALL('Enter Draw'!$P$3:$P$252,Q261),'Enter Draw'!$P$3:$P$252,0),8),"")</f>
        <v/>
      </c>
      <c r="AC261" s="1" t="str">
        <f t="shared" si="17"/>
        <v/>
      </c>
      <c r="AD261" t="str">
        <f>IFERROR(INDEX('Enter Draw'!$A$3:$K$252,MATCH(SMALL('Enter Draw'!$Q$3:$Q$252,V261),'Enter Draw'!$Q$3:$Q$252,0),8),"")</f>
        <v/>
      </c>
      <c r="AE261" t="str">
        <f>IFERROR(INDEX('Enter Draw'!$A$3:$I$252,MATCH(SMALL('Enter Draw'!$Q$3:$Q$252,V261),'Enter Draw'!$Q$3:$Q$252,0),9),"")</f>
        <v/>
      </c>
    </row>
    <row r="262" spans="1:31">
      <c r="A262" s="1" t="str">
        <f>IF(B262="","",IF(INDEX('Enter Draw'!$C$3:$I$252,MATCH(SMALL('Enter Draw'!$K$3:$K$252,D262),'Enter Draw'!$K$3:$K$252,0),1)="yco","yco",D262))</f>
        <v/>
      </c>
      <c r="B262" t="str">
        <f>IFERROR(INDEX('Enter Draw'!$C$3:$K$252,MATCH(SMALL('Enter Draw'!$K$3:$K$252,D262),'Enter Draw'!$K$3:$K$252,0),6),"")</f>
        <v/>
      </c>
      <c r="C262" t="str">
        <f>IFERROR(INDEX('Enter Draw'!$C$3:$I$252,MATCH(SMALL('Enter Draw'!$K$3:$K$252,D262),'Enter Draw'!$K$3:$K$252,0),7),"")</f>
        <v/>
      </c>
      <c r="D262">
        <v>218</v>
      </c>
      <c r="F262" s="1" t="str">
        <f>IF(G262="","",IF(INDEX('Enter Draw'!$E$3:$I$252,MATCH(SMALL('Enter Draw'!$L$3:$L$252,D262),'Enter Draw'!$L$3:$L$252,0),1)="co","co",IF(INDEX('Enter Draw'!$E$3:$I$252,MATCH(SMALL('Enter Draw'!$L$3:$L$252,D262),'Enter Draw'!$L$3:$L$252,0),1)="yco","yco",D262)))</f>
        <v/>
      </c>
      <c r="G262" t="str">
        <f>IFERROR(INDEX('Enter Draw'!$E$3:$I$252,MATCH(SMALL('Enter Draw'!$L$3:$L$252,D262),'Enter Draw'!$L$3:$L$252,0),4),"")</f>
        <v/>
      </c>
      <c r="H262" t="str">
        <f>IFERROR(INDEX('Enter Draw'!$E$3:$I$252,MATCH(SMALL('Enter Draw'!$L$3:$L$252,D262),'Enter Draw'!$L$3:$L$252,0),5),"")</f>
        <v/>
      </c>
      <c r="I262">
        <v>238</v>
      </c>
      <c r="J262" s="1" t="str">
        <f t="shared" si="16"/>
        <v/>
      </c>
      <c r="K262" t="str">
        <f>IFERROR(INDEX('Enter Draw'!$G$3:$I$252,MATCH(SMALL('Enter Draw'!$M$3:$M$252,I262),'Enter Draw'!$M$3:$M$252,0),2),"")</f>
        <v/>
      </c>
      <c r="L262" t="str">
        <f>IFERROR(INDEX('Enter Draw'!$G$3:$I$252,MATCH(SMALL('Enter Draw'!$M$3:$M$252,I262),'Enter Draw'!$M$3:$M$252,0),3),"")</f>
        <v/>
      </c>
      <c r="N262" s="1" t="str">
        <f>IF(O262="","",IF(INDEX('Enter Draw'!$B$3:$I$252,MATCH(SMALL('Enter Draw'!$N$3:$N$252,D262),'Enter Draw'!$N$3:$N$252,0),1)="oco","oco",D262))</f>
        <v/>
      </c>
      <c r="O262" t="str">
        <f>IFERROR(INDEX('Enter Draw'!$A$3:$K$252,MATCH(SMALL('Enter Draw'!$N$3:$N$252,Q262),'Enter Draw'!$N$3:$N$252,0),7),"")</f>
        <v/>
      </c>
      <c r="P262" t="str">
        <f>IFERROR(INDEX('Enter Draw'!$A$3:$I$252,MATCH(SMALL('Enter Draw'!$N$3:$N$252,Q262),'Enter Draw'!$N$3:$N$252,0),8),"")</f>
        <v/>
      </c>
      <c r="Q262">
        <v>218</v>
      </c>
      <c r="V262">
        <v>218</v>
      </c>
      <c r="X262" s="1" t="str">
        <f t="shared" si="15"/>
        <v/>
      </c>
      <c r="Y262" t="str">
        <f>IFERROR(INDEX('Enter Draw'!$A$3:$K$252,MATCH(SMALL('Enter Draw'!$P$3:$P$252,Q262),'Enter Draw'!$P$3:$P$252,0),7),"")</f>
        <v/>
      </c>
      <c r="Z262" t="str">
        <f>IFERROR(INDEX('Enter Draw'!$A$3:$I$252,MATCH(SMALL('Enter Draw'!$P$3:$P$252,Q262),'Enter Draw'!$P$3:$P$252,0),8),"")</f>
        <v/>
      </c>
      <c r="AC262" s="1" t="str">
        <f t="shared" si="17"/>
        <v/>
      </c>
      <c r="AD262" t="str">
        <f>IFERROR(INDEX('Enter Draw'!$A$3:$K$252,MATCH(SMALL('Enter Draw'!$Q$3:$Q$252,V262),'Enter Draw'!$Q$3:$Q$252,0),8),"")</f>
        <v/>
      </c>
      <c r="AE262" t="str">
        <f>IFERROR(INDEX('Enter Draw'!$A$3:$I$252,MATCH(SMALL('Enter Draw'!$Q$3:$Q$252,V262),'Enter Draw'!$Q$3:$Q$252,0),9),"")</f>
        <v/>
      </c>
    </row>
    <row r="263" spans="1:31">
      <c r="A263" s="1" t="str">
        <f>IF(B263="","",IF(INDEX('Enter Draw'!$C$3:$I$252,MATCH(SMALL('Enter Draw'!$K$3:$K$252,D263),'Enter Draw'!$K$3:$K$252,0),1)="yco","yco",D263))</f>
        <v/>
      </c>
      <c r="B263" t="str">
        <f>IFERROR(INDEX('Enter Draw'!$C$3:$K$252,MATCH(SMALL('Enter Draw'!$K$3:$K$252,D263),'Enter Draw'!$K$3:$K$252,0),6),"")</f>
        <v/>
      </c>
      <c r="C263" t="str">
        <f>IFERROR(INDEX('Enter Draw'!$C$3:$I$252,MATCH(SMALL('Enter Draw'!$K$3:$K$252,D263),'Enter Draw'!$K$3:$K$252,0),7),"")</f>
        <v/>
      </c>
      <c r="D263">
        <v>219</v>
      </c>
      <c r="F263" s="1" t="str">
        <f>IF(G263="","",IF(INDEX('Enter Draw'!$E$3:$I$252,MATCH(SMALL('Enter Draw'!$L$3:$L$252,D263),'Enter Draw'!$L$3:$L$252,0),1)="co","co",IF(INDEX('Enter Draw'!$E$3:$I$252,MATCH(SMALL('Enter Draw'!$L$3:$L$252,D263),'Enter Draw'!$L$3:$L$252,0),1)="yco","yco",D263)))</f>
        <v/>
      </c>
      <c r="G263" t="str">
        <f>IFERROR(INDEX('Enter Draw'!$E$3:$I$252,MATCH(SMALL('Enter Draw'!$L$3:$L$252,D263),'Enter Draw'!$L$3:$L$252,0),4),"")</f>
        <v/>
      </c>
      <c r="H263" t="str">
        <f>IFERROR(INDEX('Enter Draw'!$E$3:$I$252,MATCH(SMALL('Enter Draw'!$L$3:$L$252,D263),'Enter Draw'!$L$3:$L$252,0),5),"")</f>
        <v/>
      </c>
      <c r="I263">
        <v>239</v>
      </c>
      <c r="J263" s="1" t="str">
        <f t="shared" si="16"/>
        <v/>
      </c>
      <c r="K263" t="str">
        <f>IFERROR(INDEX('Enter Draw'!$G$3:$I$252,MATCH(SMALL('Enter Draw'!$M$3:$M$252,I263),'Enter Draw'!$M$3:$M$252,0),2),"")</f>
        <v/>
      </c>
      <c r="L263" t="str">
        <f>IFERROR(INDEX('Enter Draw'!$G$3:$I$252,MATCH(SMALL('Enter Draw'!$M$3:$M$252,I263),'Enter Draw'!$M$3:$M$252,0),3),"")</f>
        <v/>
      </c>
      <c r="N263" s="1" t="str">
        <f>IF(O263="","",IF(INDEX('Enter Draw'!$B$3:$I$252,MATCH(SMALL('Enter Draw'!$N$3:$N$252,D263),'Enter Draw'!$N$3:$N$252,0),1)="oco","oco",D263))</f>
        <v/>
      </c>
      <c r="O263" t="str">
        <f>IFERROR(INDEX('Enter Draw'!$A$3:$K$252,MATCH(SMALL('Enter Draw'!$N$3:$N$252,Q263),'Enter Draw'!$N$3:$N$252,0),7),"")</f>
        <v/>
      </c>
      <c r="P263" t="str">
        <f>IFERROR(INDEX('Enter Draw'!$A$3:$I$252,MATCH(SMALL('Enter Draw'!$N$3:$N$252,Q263),'Enter Draw'!$N$3:$N$252,0),8),"")</f>
        <v/>
      </c>
      <c r="Q263">
        <v>219</v>
      </c>
      <c r="V263">
        <v>219</v>
      </c>
      <c r="X263" s="1" t="str">
        <f t="shared" ref="X263:X299" si="18">IF(Y263="","",V263)</f>
        <v/>
      </c>
      <c r="Y263" t="str">
        <f>IFERROR(INDEX('Enter Draw'!$A$3:$K$252,MATCH(SMALL('Enter Draw'!$P$3:$P$252,Q263),'Enter Draw'!$P$3:$P$252,0),7),"")</f>
        <v/>
      </c>
      <c r="Z263" t="str">
        <f>IFERROR(INDEX('Enter Draw'!$A$3:$I$252,MATCH(SMALL('Enter Draw'!$P$3:$P$252,Q263),'Enter Draw'!$P$3:$P$252,0),8),"")</f>
        <v/>
      </c>
      <c r="AC263" s="1" t="str">
        <f t="shared" si="17"/>
        <v/>
      </c>
      <c r="AD263" t="str">
        <f>IFERROR(INDEX('Enter Draw'!$A$3:$K$252,MATCH(SMALL('Enter Draw'!$Q$3:$Q$252,V263),'Enter Draw'!$Q$3:$Q$252,0),8),"")</f>
        <v/>
      </c>
      <c r="AE263" t="str">
        <f>IFERROR(INDEX('Enter Draw'!$A$3:$I$252,MATCH(SMALL('Enter Draw'!$Q$3:$Q$252,V263),'Enter Draw'!$Q$3:$Q$252,0),9),"")</f>
        <v/>
      </c>
    </row>
    <row r="264" spans="1:31">
      <c r="A264" s="1" t="str">
        <f>IF(B264="","",IF(INDEX('Enter Draw'!$C$3:$I$252,MATCH(SMALL('Enter Draw'!$K$3:$K$252,D264),'Enter Draw'!$K$3:$K$252,0),1)="yco","yco",D264))</f>
        <v/>
      </c>
      <c r="B264" t="str">
        <f>IFERROR(INDEX('Enter Draw'!$C$3:$K$252,MATCH(SMALL('Enter Draw'!$K$3:$K$252,D264),'Enter Draw'!$K$3:$K$252,0),6),"")</f>
        <v/>
      </c>
      <c r="C264" t="str">
        <f>IFERROR(INDEX('Enter Draw'!$C$3:$I$252,MATCH(SMALL('Enter Draw'!$K$3:$K$252,D264),'Enter Draw'!$K$3:$K$252,0),7),"")</f>
        <v/>
      </c>
      <c r="D264">
        <v>220</v>
      </c>
      <c r="F264" s="1" t="str">
        <f>IF(G264="","",IF(INDEX('Enter Draw'!$E$3:$I$252,MATCH(SMALL('Enter Draw'!$L$3:$L$252,D264),'Enter Draw'!$L$3:$L$252,0),1)="co","co",IF(INDEX('Enter Draw'!$E$3:$I$252,MATCH(SMALL('Enter Draw'!$L$3:$L$252,D264),'Enter Draw'!$L$3:$L$252,0),1)="yco","yco",D264)))</f>
        <v/>
      </c>
      <c r="G264" t="str">
        <f>IFERROR(INDEX('Enter Draw'!$E$3:$I$252,MATCH(SMALL('Enter Draw'!$L$3:$L$252,D264),'Enter Draw'!$L$3:$L$252,0),4),"")</f>
        <v/>
      </c>
      <c r="H264" t="str">
        <f>IFERROR(INDEX('Enter Draw'!$E$3:$I$252,MATCH(SMALL('Enter Draw'!$L$3:$L$252,D264),'Enter Draw'!$L$3:$L$252,0),5),"")</f>
        <v/>
      </c>
      <c r="I264">
        <v>240</v>
      </c>
      <c r="J264" s="1" t="str">
        <f t="shared" si="16"/>
        <v/>
      </c>
      <c r="K264" t="str">
        <f>IFERROR(INDEX('Enter Draw'!$G$3:$I$252,MATCH(SMALL('Enter Draw'!$M$3:$M$252,I264),'Enter Draw'!$M$3:$M$252,0),2),"")</f>
        <v/>
      </c>
      <c r="L264" t="str">
        <f>IFERROR(INDEX('Enter Draw'!$G$3:$I$252,MATCH(SMALL('Enter Draw'!$M$3:$M$252,I264),'Enter Draw'!$M$3:$M$252,0),3),"")</f>
        <v/>
      </c>
      <c r="N264" s="1" t="str">
        <f>IF(O264="","",IF(INDEX('Enter Draw'!$B$3:$I$252,MATCH(SMALL('Enter Draw'!$N$3:$N$252,D264),'Enter Draw'!$N$3:$N$252,0),1)="oco","oco",D264))</f>
        <v/>
      </c>
      <c r="O264" t="str">
        <f>IFERROR(INDEX('Enter Draw'!$A$3:$K$252,MATCH(SMALL('Enter Draw'!$N$3:$N$252,Q264),'Enter Draw'!$N$3:$N$252,0),7),"")</f>
        <v/>
      </c>
      <c r="P264" t="str">
        <f>IFERROR(INDEX('Enter Draw'!$A$3:$I$252,MATCH(SMALL('Enter Draw'!$N$3:$N$252,Q264),'Enter Draw'!$N$3:$N$252,0),8),"")</f>
        <v/>
      </c>
      <c r="Q264">
        <v>220</v>
      </c>
      <c r="V264">
        <v>220</v>
      </c>
      <c r="X264" s="1" t="str">
        <f t="shared" si="18"/>
        <v/>
      </c>
      <c r="Y264" t="str">
        <f>IFERROR(INDEX('Enter Draw'!$A$3:$K$252,MATCH(SMALL('Enter Draw'!$P$3:$P$252,Q264),'Enter Draw'!$P$3:$P$252,0),7),"")</f>
        <v/>
      </c>
      <c r="Z264" t="str">
        <f>IFERROR(INDEX('Enter Draw'!$A$3:$I$252,MATCH(SMALL('Enter Draw'!$P$3:$P$252,Q264),'Enter Draw'!$P$3:$P$252,0),8),"")</f>
        <v/>
      </c>
      <c r="AC264" s="1" t="str">
        <f t="shared" si="17"/>
        <v/>
      </c>
      <c r="AD264" t="str">
        <f>IFERROR(INDEX('Enter Draw'!$A$3:$K$252,MATCH(SMALL('Enter Draw'!$Q$3:$Q$252,V264),'Enter Draw'!$Q$3:$Q$252,0),8),"")</f>
        <v/>
      </c>
      <c r="AE264" t="str">
        <f>IFERROR(INDEX('Enter Draw'!$A$3:$I$252,MATCH(SMALL('Enter Draw'!$Q$3:$Q$252,V264),'Enter Draw'!$Q$3:$Q$252,0),9),"")</f>
        <v/>
      </c>
    </row>
    <row r="265" spans="1:31">
      <c r="A265" s="1" t="str">
        <f>IF(B265="","",IF(INDEX('Enter Draw'!$C$3:$I$252,MATCH(SMALL('Enter Draw'!$K$3:$K$252,D265),'Enter Draw'!$K$3:$K$252,0),1)="yco","yco",D265))</f>
        <v/>
      </c>
      <c r="B265" t="str">
        <f>IFERROR(INDEX('Enter Draw'!$C$3:$K$252,MATCH(SMALL('Enter Draw'!$K$3:$K$252,D265),'Enter Draw'!$K$3:$K$252,0),6),"")</f>
        <v/>
      </c>
      <c r="C265" t="str">
        <f>IFERROR(INDEX('Enter Draw'!$C$3:$I$252,MATCH(SMALL('Enter Draw'!$K$3:$K$252,D265),'Enter Draw'!$K$3:$K$252,0),7),"")</f>
        <v/>
      </c>
      <c r="F265" s="1" t="str">
        <f>IF(G265="","",IF(INDEX('Enter Draw'!$E$3:$I$252,MATCH(SMALL('Enter Draw'!$L$3:$L$252,D265),'Enter Draw'!$L$3:$L$252,0),1)="co","co",IF(INDEX('Enter Draw'!$E$3:$I$252,MATCH(SMALL('Enter Draw'!$L$3:$L$252,D265),'Enter Draw'!$L$3:$L$252,0),1)="yco","yco",D265)))</f>
        <v/>
      </c>
      <c r="G265" t="str">
        <f>IFERROR(INDEX('Enter Draw'!$E$3:$I$252,MATCH(SMALL('Enter Draw'!$L$3:$L$252,D265),'Enter Draw'!$L$3:$L$252,0),4),"")</f>
        <v/>
      </c>
      <c r="H265" t="str">
        <f>IFERROR(INDEX('Enter Draw'!$E$3:$I$252,MATCH(SMALL('Enter Draw'!$L$3:$L$252,D265),'Enter Draw'!$L$3:$L$252,0),5),"")</f>
        <v/>
      </c>
      <c r="J265" s="1" t="str">
        <f t="shared" si="16"/>
        <v/>
      </c>
      <c r="K265" t="str">
        <f>IFERROR(INDEX('Enter Draw'!$G$3:$I$252,MATCH(SMALL('Enter Draw'!$M$3:$M$252,I265),'Enter Draw'!$M$3:$M$252,0),2),"")</f>
        <v/>
      </c>
      <c r="L265" t="str">
        <f>IFERROR(INDEX('Enter Draw'!$G$3:$I$252,MATCH(SMALL('Enter Draw'!$M$3:$M$252,I265),'Enter Draw'!$M$3:$M$252,0),3),"")</f>
        <v/>
      </c>
      <c r="N265" s="1" t="str">
        <f>IF(O265="","",IF(INDEX('Enter Draw'!$B$3:$I$252,MATCH(SMALL('Enter Draw'!$N$3:$N$252,D265),'Enter Draw'!$N$3:$N$252,0),1)="oco","oco",D265))</f>
        <v/>
      </c>
      <c r="O265" t="str">
        <f>IFERROR(INDEX('Enter Draw'!$A$3:$K$252,MATCH(SMALL('Enter Draw'!$N$3:$N$252,Q265),'Enter Draw'!$N$3:$N$252,0),7),"")</f>
        <v/>
      </c>
      <c r="P265" t="str">
        <f>IFERROR(INDEX('Enter Draw'!$A$3:$I$252,MATCH(SMALL('Enter Draw'!$N$3:$N$252,Q265),'Enter Draw'!$N$3:$N$252,0),8),"")</f>
        <v/>
      </c>
      <c r="X265" s="1" t="str">
        <f t="shared" si="18"/>
        <v/>
      </c>
      <c r="Y265" t="str">
        <f>IFERROR(INDEX('Enter Draw'!$A$3:$K$252,MATCH(SMALL('Enter Draw'!$P$3:$P$252,Q265),'Enter Draw'!$P$3:$P$252,0),7),"")</f>
        <v/>
      </c>
      <c r="Z265" t="str">
        <f>IFERROR(INDEX('Enter Draw'!$A$3:$I$252,MATCH(SMALL('Enter Draw'!$P$3:$P$252,Q265),'Enter Draw'!$P$3:$P$252,0),8),"")</f>
        <v/>
      </c>
      <c r="AC265" s="1" t="str">
        <f t="shared" si="17"/>
        <v/>
      </c>
      <c r="AD265" t="str">
        <f>IFERROR(INDEX('Enter Draw'!$A$3:$K$252,MATCH(SMALL('Enter Draw'!$Q$3:$Q$252,V265),'Enter Draw'!$Q$3:$Q$252,0),8),"")</f>
        <v/>
      </c>
      <c r="AE265" t="str">
        <f>IFERROR(INDEX('Enter Draw'!$A$3:$I$252,MATCH(SMALL('Enter Draw'!$Q$3:$Q$252,V265),'Enter Draw'!$Q$3:$Q$252,0),9),"")</f>
        <v/>
      </c>
    </row>
    <row r="266" spans="1:31">
      <c r="A266" s="1" t="str">
        <f>IF(B266="","",IF(INDEX('Enter Draw'!$C$3:$I$252,MATCH(SMALL('Enter Draw'!$K$3:$K$252,D266),'Enter Draw'!$K$3:$K$252,0),1)="yco","yco",D266))</f>
        <v/>
      </c>
      <c r="B266" t="str">
        <f>IFERROR(INDEX('Enter Draw'!$C$3:$K$252,MATCH(SMALL('Enter Draw'!$K$3:$K$252,D266),'Enter Draw'!$K$3:$K$252,0),6),"")</f>
        <v/>
      </c>
      <c r="C266" t="str">
        <f>IFERROR(INDEX('Enter Draw'!$C$3:$I$252,MATCH(SMALL('Enter Draw'!$K$3:$K$252,D266),'Enter Draw'!$K$3:$K$252,0),7),"")</f>
        <v/>
      </c>
      <c r="D266">
        <v>221</v>
      </c>
      <c r="F266" s="1" t="str">
        <f>IF(G266="","",IF(INDEX('Enter Draw'!$E$3:$I$252,MATCH(SMALL('Enter Draw'!$L$3:$L$252,D266),'Enter Draw'!$L$3:$L$252,0),1)="co","co",IF(INDEX('Enter Draw'!$E$3:$I$252,MATCH(SMALL('Enter Draw'!$L$3:$L$252,D266),'Enter Draw'!$L$3:$L$252,0),1)="yco","yco",D266)))</f>
        <v/>
      </c>
      <c r="G266" t="str">
        <f>IFERROR(INDEX('Enter Draw'!$E$3:$I$252,MATCH(SMALL('Enter Draw'!$L$3:$L$252,D266),'Enter Draw'!$L$3:$L$252,0),4),"")</f>
        <v/>
      </c>
      <c r="H266" t="str">
        <f>IFERROR(INDEX('Enter Draw'!$E$3:$I$252,MATCH(SMALL('Enter Draw'!$L$3:$L$252,D266),'Enter Draw'!$L$3:$L$252,0),5),"")</f>
        <v/>
      </c>
      <c r="I266">
        <v>241</v>
      </c>
      <c r="J266" s="1" t="str">
        <f t="shared" si="16"/>
        <v/>
      </c>
      <c r="K266" t="str">
        <f>IFERROR(INDEX('Enter Draw'!$G$3:$I$252,MATCH(SMALL('Enter Draw'!$M$3:$M$252,I266),'Enter Draw'!$M$3:$M$252,0),2),"")</f>
        <v/>
      </c>
      <c r="L266" t="str">
        <f>IFERROR(INDEX('Enter Draw'!$G$3:$I$252,MATCH(SMALL('Enter Draw'!$M$3:$M$252,I266),'Enter Draw'!$M$3:$M$252,0),3),"")</f>
        <v/>
      </c>
      <c r="N266" s="1" t="str">
        <f>IF(O266="","",IF(INDEX('Enter Draw'!$B$3:$I$252,MATCH(SMALL('Enter Draw'!$N$3:$N$252,D266),'Enter Draw'!$N$3:$N$252,0),1)="oco","oco",D266))</f>
        <v/>
      </c>
      <c r="O266" t="str">
        <f>IFERROR(INDEX('Enter Draw'!$A$3:$K$252,MATCH(SMALL('Enter Draw'!$N$3:$N$252,Q266),'Enter Draw'!$N$3:$N$252,0),7),"")</f>
        <v/>
      </c>
      <c r="P266" t="str">
        <f>IFERROR(INDEX('Enter Draw'!$A$3:$I$252,MATCH(SMALL('Enter Draw'!$N$3:$N$252,Q266),'Enter Draw'!$N$3:$N$252,0),8),"")</f>
        <v/>
      </c>
      <c r="Q266">
        <v>221</v>
      </c>
      <c r="V266">
        <v>221</v>
      </c>
      <c r="X266" s="1" t="str">
        <f t="shared" si="18"/>
        <v/>
      </c>
      <c r="Y266" t="str">
        <f>IFERROR(INDEX('Enter Draw'!$A$3:$K$252,MATCH(SMALL('Enter Draw'!$P$3:$P$252,Q266),'Enter Draw'!$P$3:$P$252,0),7),"")</f>
        <v/>
      </c>
      <c r="Z266" t="str">
        <f>IFERROR(INDEX('Enter Draw'!$A$3:$I$252,MATCH(SMALL('Enter Draw'!$P$3:$P$252,Q266),'Enter Draw'!$P$3:$P$252,0),8),"")</f>
        <v/>
      </c>
      <c r="AC266" s="1" t="str">
        <f t="shared" si="17"/>
        <v/>
      </c>
      <c r="AD266" t="str">
        <f>IFERROR(INDEX('Enter Draw'!$A$3:$K$252,MATCH(SMALL('Enter Draw'!$Q$3:$Q$252,V266),'Enter Draw'!$Q$3:$Q$252,0),8),"")</f>
        <v/>
      </c>
      <c r="AE266" t="str">
        <f>IFERROR(INDEX('Enter Draw'!$A$3:$I$252,MATCH(SMALL('Enter Draw'!$Q$3:$Q$252,V266),'Enter Draw'!$Q$3:$Q$252,0),9),"")</f>
        <v/>
      </c>
    </row>
    <row r="267" spans="1:31">
      <c r="A267" s="1" t="str">
        <f>IF(B267="","",IF(INDEX('Enter Draw'!$C$3:$I$252,MATCH(SMALL('Enter Draw'!$K$3:$K$252,D267),'Enter Draw'!$K$3:$K$252,0),1)="yco","yco",D267))</f>
        <v/>
      </c>
      <c r="B267" t="str">
        <f>IFERROR(INDEX('Enter Draw'!$C$3:$K$252,MATCH(SMALL('Enter Draw'!$K$3:$K$252,D267),'Enter Draw'!$K$3:$K$252,0),6),"")</f>
        <v/>
      </c>
      <c r="C267" t="str">
        <f>IFERROR(INDEX('Enter Draw'!$C$3:$I$252,MATCH(SMALL('Enter Draw'!$K$3:$K$252,D267),'Enter Draw'!$K$3:$K$252,0),7),"")</f>
        <v/>
      </c>
      <c r="D267">
        <v>222</v>
      </c>
      <c r="F267" s="1" t="str">
        <f>IF(G267="","",IF(INDEX('Enter Draw'!$E$3:$I$252,MATCH(SMALL('Enter Draw'!$L$3:$L$252,D267),'Enter Draw'!$L$3:$L$252,0),1)="co","co",IF(INDEX('Enter Draw'!$E$3:$I$252,MATCH(SMALL('Enter Draw'!$L$3:$L$252,D267),'Enter Draw'!$L$3:$L$252,0),1)="yco","yco",D267)))</f>
        <v/>
      </c>
      <c r="G267" t="str">
        <f>IFERROR(INDEX('Enter Draw'!$E$3:$I$252,MATCH(SMALL('Enter Draw'!$L$3:$L$252,D267),'Enter Draw'!$L$3:$L$252,0),4),"")</f>
        <v/>
      </c>
      <c r="H267" t="str">
        <f>IFERROR(INDEX('Enter Draw'!$E$3:$I$252,MATCH(SMALL('Enter Draw'!$L$3:$L$252,D267),'Enter Draw'!$L$3:$L$252,0),5),"")</f>
        <v/>
      </c>
      <c r="I267">
        <v>242</v>
      </c>
      <c r="J267" s="1" t="str">
        <f t="shared" si="16"/>
        <v/>
      </c>
      <c r="K267" t="str">
        <f>IFERROR(INDEX('Enter Draw'!$G$3:$I$252,MATCH(SMALL('Enter Draw'!$M$3:$M$252,I267),'Enter Draw'!$M$3:$M$252,0),2),"")</f>
        <v/>
      </c>
      <c r="L267" t="str">
        <f>IFERROR(INDEX('Enter Draw'!$G$3:$I$252,MATCH(SMALL('Enter Draw'!$M$3:$M$252,I267),'Enter Draw'!$M$3:$M$252,0),3),"")</f>
        <v/>
      </c>
      <c r="N267" s="1" t="str">
        <f>IF(O267="","",IF(INDEX('Enter Draw'!$B$3:$I$252,MATCH(SMALL('Enter Draw'!$N$3:$N$252,D267),'Enter Draw'!$N$3:$N$252,0),1)="oco","oco",D267))</f>
        <v/>
      </c>
      <c r="O267" t="str">
        <f>IFERROR(INDEX('Enter Draw'!$A$3:$K$252,MATCH(SMALL('Enter Draw'!$N$3:$N$252,Q267),'Enter Draw'!$N$3:$N$252,0),7),"")</f>
        <v/>
      </c>
      <c r="P267" t="str">
        <f>IFERROR(INDEX('Enter Draw'!$A$3:$I$252,MATCH(SMALL('Enter Draw'!$N$3:$N$252,Q267),'Enter Draw'!$N$3:$N$252,0),8),"")</f>
        <v/>
      </c>
      <c r="Q267">
        <v>222</v>
      </c>
      <c r="V267">
        <v>222</v>
      </c>
      <c r="X267" s="1" t="str">
        <f t="shared" si="18"/>
        <v/>
      </c>
      <c r="Y267" t="str">
        <f>IFERROR(INDEX('Enter Draw'!$A$3:$K$252,MATCH(SMALL('Enter Draw'!$P$3:$P$252,Q267),'Enter Draw'!$P$3:$P$252,0),7),"")</f>
        <v/>
      </c>
      <c r="Z267" t="str">
        <f>IFERROR(INDEX('Enter Draw'!$A$3:$I$252,MATCH(SMALL('Enter Draw'!$P$3:$P$252,Q267),'Enter Draw'!$P$3:$P$252,0),8),"")</f>
        <v/>
      </c>
      <c r="AC267" s="1" t="str">
        <f t="shared" si="17"/>
        <v/>
      </c>
      <c r="AD267" t="str">
        <f>IFERROR(INDEX('Enter Draw'!$A$3:$K$252,MATCH(SMALL('Enter Draw'!$Q$3:$Q$252,V267),'Enter Draw'!$Q$3:$Q$252,0),8),"")</f>
        <v/>
      </c>
      <c r="AE267" t="str">
        <f>IFERROR(INDEX('Enter Draw'!$A$3:$I$252,MATCH(SMALL('Enter Draw'!$Q$3:$Q$252,V267),'Enter Draw'!$Q$3:$Q$252,0),9),"")</f>
        <v/>
      </c>
    </row>
    <row r="268" spans="1:31">
      <c r="A268" s="1" t="str">
        <f>IF(B268="","",IF(INDEX('Enter Draw'!$C$3:$I$252,MATCH(SMALL('Enter Draw'!$K$3:$K$252,D268),'Enter Draw'!$K$3:$K$252,0),1)="yco","yco",D268))</f>
        <v/>
      </c>
      <c r="B268" t="str">
        <f>IFERROR(INDEX('Enter Draw'!$C$3:$K$252,MATCH(SMALL('Enter Draw'!$K$3:$K$252,D268),'Enter Draw'!$K$3:$K$252,0),6),"")</f>
        <v/>
      </c>
      <c r="C268" t="str">
        <f>IFERROR(INDEX('Enter Draw'!$C$3:$I$252,MATCH(SMALL('Enter Draw'!$K$3:$K$252,D268),'Enter Draw'!$K$3:$K$252,0),7),"")</f>
        <v/>
      </c>
      <c r="D268">
        <v>223</v>
      </c>
      <c r="F268" s="1" t="str">
        <f>IF(G268="","",IF(INDEX('Enter Draw'!$E$3:$I$252,MATCH(SMALL('Enter Draw'!$L$3:$L$252,D268),'Enter Draw'!$L$3:$L$252,0),1)="co","co",IF(INDEX('Enter Draw'!$E$3:$I$252,MATCH(SMALL('Enter Draw'!$L$3:$L$252,D268),'Enter Draw'!$L$3:$L$252,0),1)="yco","yco",D268)))</f>
        <v/>
      </c>
      <c r="G268" t="str">
        <f>IFERROR(INDEX('Enter Draw'!$E$3:$I$252,MATCH(SMALL('Enter Draw'!$L$3:$L$252,D268),'Enter Draw'!$L$3:$L$252,0),4),"")</f>
        <v/>
      </c>
      <c r="H268" t="str">
        <f>IFERROR(INDEX('Enter Draw'!$E$3:$I$252,MATCH(SMALL('Enter Draw'!$L$3:$L$252,D268),'Enter Draw'!$L$3:$L$252,0),5),"")</f>
        <v/>
      </c>
      <c r="I268">
        <v>243</v>
      </c>
      <c r="J268" s="1" t="str">
        <f t="shared" si="16"/>
        <v/>
      </c>
      <c r="K268" t="str">
        <f>IFERROR(INDEX('Enter Draw'!$G$3:$I$252,MATCH(SMALL('Enter Draw'!$M$3:$M$252,I268),'Enter Draw'!$M$3:$M$252,0),2),"")</f>
        <v/>
      </c>
      <c r="L268" t="str">
        <f>IFERROR(INDEX('Enter Draw'!$G$3:$I$252,MATCH(SMALL('Enter Draw'!$M$3:$M$252,I268),'Enter Draw'!$M$3:$M$252,0),3),"")</f>
        <v/>
      </c>
      <c r="N268" s="1" t="str">
        <f>IF(O268="","",IF(INDEX('Enter Draw'!$B$3:$I$252,MATCH(SMALL('Enter Draw'!$N$3:$N$252,D268),'Enter Draw'!$N$3:$N$252,0),1)="oco","oco",D268))</f>
        <v/>
      </c>
      <c r="O268" t="str">
        <f>IFERROR(INDEX('Enter Draw'!$A$3:$K$252,MATCH(SMALL('Enter Draw'!$N$3:$N$252,Q268),'Enter Draw'!$N$3:$N$252,0),7),"")</f>
        <v/>
      </c>
      <c r="P268" t="str">
        <f>IFERROR(INDEX('Enter Draw'!$A$3:$I$252,MATCH(SMALL('Enter Draw'!$N$3:$N$252,Q268),'Enter Draw'!$N$3:$N$252,0),8),"")</f>
        <v/>
      </c>
      <c r="Q268">
        <v>223</v>
      </c>
      <c r="V268">
        <v>223</v>
      </c>
      <c r="X268" s="1" t="str">
        <f t="shared" si="18"/>
        <v/>
      </c>
      <c r="Y268" t="str">
        <f>IFERROR(INDEX('Enter Draw'!$A$3:$K$252,MATCH(SMALL('Enter Draw'!$P$3:$P$252,Q268),'Enter Draw'!$P$3:$P$252,0),7),"")</f>
        <v/>
      </c>
      <c r="Z268" t="str">
        <f>IFERROR(INDEX('Enter Draw'!$A$3:$I$252,MATCH(SMALL('Enter Draw'!$P$3:$P$252,Q268),'Enter Draw'!$P$3:$P$252,0),8),"")</f>
        <v/>
      </c>
      <c r="AC268" s="1" t="str">
        <f t="shared" si="17"/>
        <v/>
      </c>
      <c r="AD268" t="str">
        <f>IFERROR(INDEX('Enter Draw'!$A$3:$K$252,MATCH(SMALL('Enter Draw'!$Q$3:$Q$252,V268),'Enter Draw'!$Q$3:$Q$252,0),8),"")</f>
        <v/>
      </c>
      <c r="AE268" t="str">
        <f>IFERROR(INDEX('Enter Draw'!$A$3:$I$252,MATCH(SMALL('Enter Draw'!$Q$3:$Q$252,V268),'Enter Draw'!$Q$3:$Q$252,0),9),"")</f>
        <v/>
      </c>
    </row>
    <row r="269" spans="1:31">
      <c r="A269" s="1" t="str">
        <f>IF(B269="","",IF(INDEX('Enter Draw'!$C$3:$I$252,MATCH(SMALL('Enter Draw'!$K$3:$K$252,D269),'Enter Draw'!$K$3:$K$252,0),1)="yco","yco",D269))</f>
        <v/>
      </c>
      <c r="B269" t="str">
        <f>IFERROR(INDEX('Enter Draw'!$C$3:$K$252,MATCH(SMALL('Enter Draw'!$K$3:$K$252,D269),'Enter Draw'!$K$3:$K$252,0),6),"")</f>
        <v/>
      </c>
      <c r="C269" t="str">
        <f>IFERROR(INDEX('Enter Draw'!$C$3:$I$252,MATCH(SMALL('Enter Draw'!$K$3:$K$252,D269),'Enter Draw'!$K$3:$K$252,0),7),"")</f>
        <v/>
      </c>
      <c r="D269">
        <v>224</v>
      </c>
      <c r="F269" s="1" t="str">
        <f>IF(G269="","",IF(INDEX('Enter Draw'!$E$3:$I$252,MATCH(SMALL('Enter Draw'!$L$3:$L$252,D269),'Enter Draw'!$L$3:$L$252,0),1)="co","co",IF(INDEX('Enter Draw'!$E$3:$I$252,MATCH(SMALL('Enter Draw'!$L$3:$L$252,D269),'Enter Draw'!$L$3:$L$252,0),1)="yco","yco",D269)))</f>
        <v/>
      </c>
      <c r="G269" t="str">
        <f>IFERROR(INDEX('Enter Draw'!$E$3:$I$252,MATCH(SMALL('Enter Draw'!$L$3:$L$252,D269),'Enter Draw'!$L$3:$L$252,0),4),"")</f>
        <v/>
      </c>
      <c r="H269" t="str">
        <f>IFERROR(INDEX('Enter Draw'!$E$3:$I$252,MATCH(SMALL('Enter Draw'!$L$3:$L$252,D269),'Enter Draw'!$L$3:$L$252,0),5),"")</f>
        <v/>
      </c>
      <c r="I269">
        <v>244</v>
      </c>
      <c r="J269" s="1" t="str">
        <f t="shared" si="16"/>
        <v/>
      </c>
      <c r="K269" t="str">
        <f>IFERROR(INDEX('Enter Draw'!$G$3:$I$252,MATCH(SMALL('Enter Draw'!$M$3:$M$252,I269),'Enter Draw'!$M$3:$M$252,0),2),"")</f>
        <v/>
      </c>
      <c r="L269" t="str">
        <f>IFERROR(INDEX('Enter Draw'!$G$3:$I$252,MATCH(SMALL('Enter Draw'!$M$3:$M$252,I269),'Enter Draw'!$M$3:$M$252,0),3),"")</f>
        <v/>
      </c>
      <c r="N269" s="1" t="str">
        <f>IF(O269="","",IF(INDEX('Enter Draw'!$B$3:$I$252,MATCH(SMALL('Enter Draw'!$N$3:$N$252,D269),'Enter Draw'!$N$3:$N$252,0),1)="oco","oco",D269))</f>
        <v/>
      </c>
      <c r="O269" t="str">
        <f>IFERROR(INDEX('Enter Draw'!$A$3:$K$252,MATCH(SMALL('Enter Draw'!$N$3:$N$252,Q269),'Enter Draw'!$N$3:$N$252,0),7),"")</f>
        <v/>
      </c>
      <c r="P269" t="str">
        <f>IFERROR(INDEX('Enter Draw'!$A$3:$I$252,MATCH(SMALL('Enter Draw'!$N$3:$N$252,Q269),'Enter Draw'!$N$3:$N$252,0),8),"")</f>
        <v/>
      </c>
      <c r="Q269">
        <v>224</v>
      </c>
      <c r="V269">
        <v>224</v>
      </c>
      <c r="X269" s="1" t="str">
        <f t="shared" si="18"/>
        <v/>
      </c>
      <c r="Y269" t="str">
        <f>IFERROR(INDEX('Enter Draw'!$A$3:$K$252,MATCH(SMALL('Enter Draw'!$P$3:$P$252,Q269),'Enter Draw'!$P$3:$P$252,0),7),"")</f>
        <v/>
      </c>
      <c r="Z269" t="str">
        <f>IFERROR(INDEX('Enter Draw'!$A$3:$I$252,MATCH(SMALL('Enter Draw'!$P$3:$P$252,Q269),'Enter Draw'!$P$3:$P$252,0),8),"")</f>
        <v/>
      </c>
      <c r="AC269" s="1" t="str">
        <f t="shared" si="17"/>
        <v/>
      </c>
      <c r="AD269" t="str">
        <f>IFERROR(INDEX('Enter Draw'!$A$3:$K$252,MATCH(SMALL('Enter Draw'!$Q$3:$Q$252,V269),'Enter Draw'!$Q$3:$Q$252,0),8),"")</f>
        <v/>
      </c>
      <c r="AE269" t="str">
        <f>IFERROR(INDEX('Enter Draw'!$A$3:$I$252,MATCH(SMALL('Enter Draw'!$Q$3:$Q$252,V269),'Enter Draw'!$Q$3:$Q$252,0),9),"")</f>
        <v/>
      </c>
    </row>
    <row r="270" spans="1:31">
      <c r="A270" s="1" t="str">
        <f>IF(B270="","",IF(INDEX('Enter Draw'!$C$3:$I$252,MATCH(SMALL('Enter Draw'!$K$3:$K$252,D270),'Enter Draw'!$K$3:$K$252,0),1)="yco","yco",D270))</f>
        <v/>
      </c>
      <c r="B270" t="str">
        <f>IFERROR(INDEX('Enter Draw'!$C$3:$K$252,MATCH(SMALL('Enter Draw'!$K$3:$K$252,D270),'Enter Draw'!$K$3:$K$252,0),6),"")</f>
        <v/>
      </c>
      <c r="C270" t="str">
        <f>IFERROR(INDEX('Enter Draw'!$C$3:$I$252,MATCH(SMALL('Enter Draw'!$K$3:$K$252,D270),'Enter Draw'!$K$3:$K$252,0),7),"")</f>
        <v/>
      </c>
      <c r="D270">
        <v>225</v>
      </c>
      <c r="F270" s="1" t="str">
        <f>IF(G270="","",IF(INDEX('Enter Draw'!$E$3:$I$252,MATCH(SMALL('Enter Draw'!$L$3:$L$252,D270),'Enter Draw'!$L$3:$L$252,0),1)="co","co",IF(INDEX('Enter Draw'!$E$3:$I$252,MATCH(SMALL('Enter Draw'!$L$3:$L$252,D270),'Enter Draw'!$L$3:$L$252,0),1)="yco","yco",D270)))</f>
        <v/>
      </c>
      <c r="G270" t="str">
        <f>IFERROR(INDEX('Enter Draw'!$E$3:$I$252,MATCH(SMALL('Enter Draw'!$L$3:$L$252,D270),'Enter Draw'!$L$3:$L$252,0),4),"")</f>
        <v/>
      </c>
      <c r="H270" t="str">
        <f>IFERROR(INDEX('Enter Draw'!$E$3:$I$252,MATCH(SMALL('Enter Draw'!$L$3:$L$252,D270),'Enter Draw'!$L$3:$L$252,0),5),"")</f>
        <v/>
      </c>
      <c r="I270">
        <v>245</v>
      </c>
      <c r="J270" s="1" t="str">
        <f t="shared" si="16"/>
        <v/>
      </c>
      <c r="K270" t="str">
        <f>IFERROR(INDEX('Enter Draw'!$G$3:$I$252,MATCH(SMALL('Enter Draw'!$M$3:$M$252,I270),'Enter Draw'!$M$3:$M$252,0),2),"")</f>
        <v/>
      </c>
      <c r="L270" t="str">
        <f>IFERROR(INDEX('Enter Draw'!$G$3:$I$252,MATCH(SMALL('Enter Draw'!$M$3:$M$252,I270),'Enter Draw'!$M$3:$M$252,0),3),"")</f>
        <v/>
      </c>
      <c r="N270" s="1" t="str">
        <f>IF(O270="","",IF(INDEX('Enter Draw'!$B$3:$I$252,MATCH(SMALL('Enter Draw'!$N$3:$N$252,D270),'Enter Draw'!$N$3:$N$252,0),1)="oco","oco",D270))</f>
        <v/>
      </c>
      <c r="O270" t="str">
        <f>IFERROR(INDEX('Enter Draw'!$A$3:$K$252,MATCH(SMALL('Enter Draw'!$N$3:$N$252,Q270),'Enter Draw'!$N$3:$N$252,0),7),"")</f>
        <v/>
      </c>
      <c r="P270" t="str">
        <f>IFERROR(INDEX('Enter Draw'!$A$3:$I$252,MATCH(SMALL('Enter Draw'!$N$3:$N$252,Q270),'Enter Draw'!$N$3:$N$252,0),8),"")</f>
        <v/>
      </c>
      <c r="Q270">
        <v>225</v>
      </c>
      <c r="V270">
        <v>225</v>
      </c>
      <c r="X270" s="1" t="str">
        <f t="shared" si="18"/>
        <v/>
      </c>
      <c r="Y270" t="str">
        <f>IFERROR(INDEX('Enter Draw'!$A$3:$K$252,MATCH(SMALL('Enter Draw'!$P$3:$P$252,Q270),'Enter Draw'!$P$3:$P$252,0),7),"")</f>
        <v/>
      </c>
      <c r="Z270" t="str">
        <f>IFERROR(INDEX('Enter Draw'!$A$3:$I$252,MATCH(SMALL('Enter Draw'!$P$3:$P$252,Q270),'Enter Draw'!$P$3:$P$252,0),8),"")</f>
        <v/>
      </c>
      <c r="AC270" s="1" t="str">
        <f t="shared" si="17"/>
        <v/>
      </c>
      <c r="AD270" t="str">
        <f>IFERROR(INDEX('Enter Draw'!$A$3:$K$252,MATCH(SMALL('Enter Draw'!$Q$3:$Q$252,V270),'Enter Draw'!$Q$3:$Q$252,0),8),"")</f>
        <v/>
      </c>
      <c r="AE270" t="str">
        <f>IFERROR(INDEX('Enter Draw'!$A$3:$I$252,MATCH(SMALL('Enter Draw'!$Q$3:$Q$252,V270),'Enter Draw'!$Q$3:$Q$252,0),9),"")</f>
        <v/>
      </c>
    </row>
    <row r="271" spans="1:31">
      <c r="A271" s="1" t="str">
        <f>IF(B271="","",IF(INDEX('Enter Draw'!$C$3:$I$252,MATCH(SMALL('Enter Draw'!$K$3:$K$252,D271),'Enter Draw'!$K$3:$K$252,0),1)="yco","yco",D271))</f>
        <v/>
      </c>
      <c r="B271" t="str">
        <f>IFERROR(INDEX('Enter Draw'!$C$3:$K$252,MATCH(SMALL('Enter Draw'!$K$3:$K$252,D271),'Enter Draw'!$K$3:$K$252,0),6),"")</f>
        <v/>
      </c>
      <c r="C271" t="str">
        <f>IFERROR(INDEX('Enter Draw'!$C$3:$I$252,MATCH(SMALL('Enter Draw'!$K$3:$K$252,D271),'Enter Draw'!$K$3:$K$252,0),7),"")</f>
        <v/>
      </c>
      <c r="F271" s="1" t="str">
        <f>IF(G271="","",IF(INDEX('Enter Draw'!$E$3:$I$252,MATCH(SMALL('Enter Draw'!$L$3:$L$252,D271),'Enter Draw'!$L$3:$L$252,0),1)="co","co",IF(INDEX('Enter Draw'!$E$3:$I$252,MATCH(SMALL('Enter Draw'!$L$3:$L$252,D271),'Enter Draw'!$L$3:$L$252,0),1)="yco","yco",D271)))</f>
        <v/>
      </c>
      <c r="G271" t="str">
        <f>IFERROR(INDEX('Enter Draw'!$E$3:$I$252,MATCH(SMALL('Enter Draw'!$L$3:$L$252,D271),'Enter Draw'!$L$3:$L$252,0),4),"")</f>
        <v/>
      </c>
      <c r="H271" t="str">
        <f>IFERROR(INDEX('Enter Draw'!$E$3:$I$252,MATCH(SMALL('Enter Draw'!$L$3:$L$252,D271),'Enter Draw'!$L$3:$L$252,0),5),"")</f>
        <v/>
      </c>
      <c r="I271">
        <v>246</v>
      </c>
      <c r="J271" s="1" t="str">
        <f t="shared" si="16"/>
        <v/>
      </c>
      <c r="K271" t="str">
        <f>IFERROR(INDEX('Enter Draw'!$G$3:$I$252,MATCH(SMALL('Enter Draw'!$M$3:$M$252,I271),'Enter Draw'!$M$3:$M$252,0),2),"")</f>
        <v/>
      </c>
      <c r="L271" t="str">
        <f>IFERROR(INDEX('Enter Draw'!$G$3:$I$252,MATCH(SMALL('Enter Draw'!$M$3:$M$252,I271),'Enter Draw'!$M$3:$M$252,0),3),"")</f>
        <v/>
      </c>
      <c r="N271" s="1" t="str">
        <f>IF(O271="","",IF(INDEX('Enter Draw'!$B$3:$I$252,MATCH(SMALL('Enter Draw'!$N$3:$N$252,D271),'Enter Draw'!$N$3:$N$252,0),1)="oco","oco",D271))</f>
        <v/>
      </c>
      <c r="O271" t="str">
        <f>IFERROR(INDEX('Enter Draw'!$A$3:$K$252,MATCH(SMALL('Enter Draw'!$N$3:$N$252,Q271),'Enter Draw'!$N$3:$N$252,0),7),"")</f>
        <v/>
      </c>
      <c r="P271" t="str">
        <f>IFERROR(INDEX('Enter Draw'!$A$3:$I$252,MATCH(SMALL('Enter Draw'!$N$3:$N$252,Q271),'Enter Draw'!$N$3:$N$252,0),8),"")</f>
        <v/>
      </c>
      <c r="X271" s="1" t="str">
        <f t="shared" si="18"/>
        <v/>
      </c>
      <c r="Y271" t="str">
        <f>IFERROR(INDEX('Enter Draw'!$A$3:$K$252,MATCH(SMALL('Enter Draw'!$P$3:$P$252,Q271),'Enter Draw'!$P$3:$P$252,0),7),"")</f>
        <v/>
      </c>
      <c r="Z271" t="str">
        <f>IFERROR(INDEX('Enter Draw'!$A$3:$I$252,MATCH(SMALL('Enter Draw'!$P$3:$P$252,Q271),'Enter Draw'!$P$3:$P$252,0),8),"")</f>
        <v/>
      </c>
      <c r="AC271" s="1" t="str">
        <f t="shared" si="17"/>
        <v/>
      </c>
      <c r="AD271" t="str">
        <f>IFERROR(INDEX('Enter Draw'!$A$3:$K$252,MATCH(SMALL('Enter Draw'!$Q$3:$Q$252,V271),'Enter Draw'!$Q$3:$Q$252,0),8),"")</f>
        <v/>
      </c>
      <c r="AE271" t="str">
        <f>IFERROR(INDEX('Enter Draw'!$A$3:$I$252,MATCH(SMALL('Enter Draw'!$Q$3:$Q$252,V271),'Enter Draw'!$Q$3:$Q$252,0),9),"")</f>
        <v/>
      </c>
    </row>
    <row r="272" spans="1:31">
      <c r="A272" s="1" t="str">
        <f>IF(B272="","",IF(INDEX('Enter Draw'!$C$3:$I$252,MATCH(SMALL('Enter Draw'!$K$3:$K$252,D272),'Enter Draw'!$K$3:$K$252,0),1)="yco","yco",D272))</f>
        <v/>
      </c>
      <c r="B272" t="str">
        <f>IFERROR(INDEX('Enter Draw'!$C$3:$K$252,MATCH(SMALL('Enter Draw'!$K$3:$K$252,D272),'Enter Draw'!$K$3:$K$252,0),6),"")</f>
        <v/>
      </c>
      <c r="C272" t="str">
        <f>IFERROR(INDEX('Enter Draw'!$C$3:$I$252,MATCH(SMALL('Enter Draw'!$K$3:$K$252,D272),'Enter Draw'!$K$3:$K$252,0),7),"")</f>
        <v/>
      </c>
      <c r="D272">
        <v>226</v>
      </c>
      <c r="F272" s="1" t="str">
        <f>IF(G272="","",IF(INDEX('Enter Draw'!$E$3:$I$252,MATCH(SMALL('Enter Draw'!$L$3:$L$252,D272),'Enter Draw'!$L$3:$L$252,0),1)="co","co",IF(INDEX('Enter Draw'!$E$3:$I$252,MATCH(SMALL('Enter Draw'!$L$3:$L$252,D272),'Enter Draw'!$L$3:$L$252,0),1)="yco","yco",D272)))</f>
        <v/>
      </c>
      <c r="G272" t="str">
        <f>IFERROR(INDEX('Enter Draw'!$E$3:$I$252,MATCH(SMALL('Enter Draw'!$L$3:$L$252,D272),'Enter Draw'!$L$3:$L$252,0),4),"")</f>
        <v/>
      </c>
      <c r="H272" t="str">
        <f>IFERROR(INDEX('Enter Draw'!$E$3:$I$252,MATCH(SMALL('Enter Draw'!$L$3:$L$252,D272),'Enter Draw'!$L$3:$L$252,0),5),"")</f>
        <v/>
      </c>
      <c r="I272">
        <v>247</v>
      </c>
      <c r="J272" s="1" t="str">
        <f t="shared" si="16"/>
        <v/>
      </c>
      <c r="K272" t="str">
        <f>IFERROR(INDEX('Enter Draw'!$G$3:$I$252,MATCH(SMALL('Enter Draw'!$M$3:$M$252,I272),'Enter Draw'!$M$3:$M$252,0),2),"")</f>
        <v/>
      </c>
      <c r="L272" t="str">
        <f>IFERROR(INDEX('Enter Draw'!$G$3:$I$252,MATCH(SMALL('Enter Draw'!$M$3:$M$252,I272),'Enter Draw'!$M$3:$M$252,0),3),"")</f>
        <v/>
      </c>
      <c r="N272" s="1" t="str">
        <f>IF(O272="","",IF(INDEX('Enter Draw'!$B$3:$I$252,MATCH(SMALL('Enter Draw'!$N$3:$N$252,D272),'Enter Draw'!$N$3:$N$252,0),1)="oco","oco",D272))</f>
        <v/>
      </c>
      <c r="O272" t="str">
        <f>IFERROR(INDEX('Enter Draw'!$A$3:$K$252,MATCH(SMALL('Enter Draw'!$N$3:$N$252,Q272),'Enter Draw'!$N$3:$N$252,0),7),"")</f>
        <v/>
      </c>
      <c r="P272" t="str">
        <f>IFERROR(INDEX('Enter Draw'!$A$3:$I$252,MATCH(SMALL('Enter Draw'!$N$3:$N$252,Q272),'Enter Draw'!$N$3:$N$252,0),8),"")</f>
        <v/>
      </c>
      <c r="Q272">
        <v>226</v>
      </c>
      <c r="V272">
        <v>226</v>
      </c>
      <c r="X272" s="1" t="str">
        <f t="shared" si="18"/>
        <v/>
      </c>
      <c r="Y272" t="str">
        <f>IFERROR(INDEX('Enter Draw'!$A$3:$K$252,MATCH(SMALL('Enter Draw'!$P$3:$P$252,Q272),'Enter Draw'!$P$3:$P$252,0),7),"")</f>
        <v/>
      </c>
      <c r="Z272" t="str">
        <f>IFERROR(INDEX('Enter Draw'!$A$3:$I$252,MATCH(SMALL('Enter Draw'!$P$3:$P$252,Q272),'Enter Draw'!$P$3:$P$252,0),8),"")</f>
        <v/>
      </c>
      <c r="AC272" s="1" t="str">
        <f t="shared" si="17"/>
        <v/>
      </c>
      <c r="AD272" t="str">
        <f>IFERROR(INDEX('Enter Draw'!$A$3:$K$252,MATCH(SMALL('Enter Draw'!$Q$3:$Q$252,V272),'Enter Draw'!$Q$3:$Q$252,0),8),"")</f>
        <v/>
      </c>
      <c r="AE272" t="str">
        <f>IFERROR(INDEX('Enter Draw'!$A$3:$I$252,MATCH(SMALL('Enter Draw'!$Q$3:$Q$252,V272),'Enter Draw'!$Q$3:$Q$252,0),9),"")</f>
        <v/>
      </c>
    </row>
    <row r="273" spans="1:31">
      <c r="A273" s="1" t="str">
        <f>IF(B273="","",IF(INDEX('Enter Draw'!$C$3:$I$252,MATCH(SMALL('Enter Draw'!$K$3:$K$252,D273),'Enter Draw'!$K$3:$K$252,0),1)="yco","yco",D273))</f>
        <v/>
      </c>
      <c r="B273" t="str">
        <f>IFERROR(INDEX('Enter Draw'!$C$3:$K$252,MATCH(SMALL('Enter Draw'!$K$3:$K$252,D273),'Enter Draw'!$K$3:$K$252,0),6),"")</f>
        <v/>
      </c>
      <c r="C273" t="str">
        <f>IFERROR(INDEX('Enter Draw'!$C$3:$I$252,MATCH(SMALL('Enter Draw'!$K$3:$K$252,D273),'Enter Draw'!$K$3:$K$252,0),7),"")</f>
        <v/>
      </c>
      <c r="D273">
        <v>227</v>
      </c>
      <c r="F273" s="1" t="str">
        <f>IF(G273="","",IF(INDEX('Enter Draw'!$E$3:$I$252,MATCH(SMALL('Enter Draw'!$L$3:$L$252,D273),'Enter Draw'!$L$3:$L$252,0),1)="co","co",IF(INDEX('Enter Draw'!$E$3:$I$252,MATCH(SMALL('Enter Draw'!$L$3:$L$252,D273),'Enter Draw'!$L$3:$L$252,0),1)="yco","yco",D273)))</f>
        <v/>
      </c>
      <c r="G273" t="str">
        <f>IFERROR(INDEX('Enter Draw'!$E$3:$I$252,MATCH(SMALL('Enter Draw'!$L$3:$L$252,D273),'Enter Draw'!$L$3:$L$252,0),4),"")</f>
        <v/>
      </c>
      <c r="H273" t="str">
        <f>IFERROR(INDEX('Enter Draw'!$E$3:$I$252,MATCH(SMALL('Enter Draw'!$L$3:$L$252,D273),'Enter Draw'!$L$3:$L$252,0),5),"")</f>
        <v/>
      </c>
      <c r="I273">
        <v>248</v>
      </c>
      <c r="J273" s="1" t="str">
        <f t="shared" si="16"/>
        <v/>
      </c>
      <c r="K273" t="str">
        <f>IFERROR(INDEX('Enter Draw'!$G$3:$I$252,MATCH(SMALL('Enter Draw'!$M$3:$M$252,I273),'Enter Draw'!$M$3:$M$252,0),2),"")</f>
        <v/>
      </c>
      <c r="L273" t="str">
        <f>IFERROR(INDEX('Enter Draw'!$G$3:$I$252,MATCH(SMALL('Enter Draw'!$M$3:$M$252,I273),'Enter Draw'!$M$3:$M$252,0),3),"")</f>
        <v/>
      </c>
      <c r="N273" s="1" t="str">
        <f>IF(O273="","",IF(INDEX('Enter Draw'!$B$3:$I$252,MATCH(SMALL('Enter Draw'!$N$3:$N$252,D273),'Enter Draw'!$N$3:$N$252,0),1)="oco","oco",D273))</f>
        <v/>
      </c>
      <c r="O273" t="str">
        <f>IFERROR(INDEX('Enter Draw'!$A$3:$K$252,MATCH(SMALL('Enter Draw'!$N$3:$N$252,Q273),'Enter Draw'!$N$3:$N$252,0),7),"")</f>
        <v/>
      </c>
      <c r="P273" t="str">
        <f>IFERROR(INDEX('Enter Draw'!$A$3:$I$252,MATCH(SMALL('Enter Draw'!$N$3:$N$252,Q273),'Enter Draw'!$N$3:$N$252,0),8),"")</f>
        <v/>
      </c>
      <c r="Q273">
        <v>227</v>
      </c>
      <c r="V273">
        <v>227</v>
      </c>
      <c r="X273" s="1" t="str">
        <f t="shared" si="18"/>
        <v/>
      </c>
      <c r="Y273" t="str">
        <f>IFERROR(INDEX('Enter Draw'!$A$3:$K$252,MATCH(SMALL('Enter Draw'!$P$3:$P$252,Q273),'Enter Draw'!$P$3:$P$252,0),7),"")</f>
        <v/>
      </c>
      <c r="Z273" t="str">
        <f>IFERROR(INDEX('Enter Draw'!$A$3:$I$252,MATCH(SMALL('Enter Draw'!$P$3:$P$252,Q273),'Enter Draw'!$P$3:$P$252,0),8),"")</f>
        <v/>
      </c>
      <c r="AC273" s="1" t="str">
        <f t="shared" si="17"/>
        <v/>
      </c>
      <c r="AD273" t="str">
        <f>IFERROR(INDEX('Enter Draw'!$A$3:$K$252,MATCH(SMALL('Enter Draw'!$Q$3:$Q$252,V273),'Enter Draw'!$Q$3:$Q$252,0),8),"")</f>
        <v/>
      </c>
      <c r="AE273" t="str">
        <f>IFERROR(INDEX('Enter Draw'!$A$3:$I$252,MATCH(SMALL('Enter Draw'!$Q$3:$Q$252,V273),'Enter Draw'!$Q$3:$Q$252,0),9),"")</f>
        <v/>
      </c>
    </row>
    <row r="274" spans="1:31">
      <c r="A274" s="1" t="str">
        <f>IF(B274="","",IF(INDEX('Enter Draw'!$C$3:$I$252,MATCH(SMALL('Enter Draw'!$K$3:$K$252,D274),'Enter Draw'!$K$3:$K$252,0),1)="yco","yco",D274))</f>
        <v/>
      </c>
      <c r="B274" t="str">
        <f>IFERROR(INDEX('Enter Draw'!$C$3:$K$252,MATCH(SMALL('Enter Draw'!$K$3:$K$252,D274),'Enter Draw'!$K$3:$K$252,0),6),"")</f>
        <v/>
      </c>
      <c r="C274" t="str">
        <f>IFERROR(INDEX('Enter Draw'!$C$3:$I$252,MATCH(SMALL('Enter Draw'!$K$3:$K$252,D274),'Enter Draw'!$K$3:$K$252,0),7),"")</f>
        <v/>
      </c>
      <c r="D274">
        <v>228</v>
      </c>
      <c r="F274" s="1" t="str">
        <f>IF(G274="","",IF(INDEX('Enter Draw'!$E$3:$I$252,MATCH(SMALL('Enter Draw'!$L$3:$L$252,D274),'Enter Draw'!$L$3:$L$252,0),1)="co","co",IF(INDEX('Enter Draw'!$E$3:$I$252,MATCH(SMALL('Enter Draw'!$L$3:$L$252,D274),'Enter Draw'!$L$3:$L$252,0),1)="yco","yco",D274)))</f>
        <v/>
      </c>
      <c r="G274" t="str">
        <f>IFERROR(INDEX('Enter Draw'!$E$3:$I$252,MATCH(SMALL('Enter Draw'!$L$3:$L$252,D274),'Enter Draw'!$L$3:$L$252,0),4),"")</f>
        <v/>
      </c>
      <c r="H274" t="str">
        <f>IFERROR(INDEX('Enter Draw'!$E$3:$I$252,MATCH(SMALL('Enter Draw'!$L$3:$L$252,D274),'Enter Draw'!$L$3:$L$252,0),5),"")</f>
        <v/>
      </c>
      <c r="I274">
        <v>249</v>
      </c>
      <c r="J274" s="1" t="str">
        <f t="shared" si="16"/>
        <v/>
      </c>
      <c r="K274" t="str">
        <f>IFERROR(INDEX('Enter Draw'!$G$3:$I$252,MATCH(SMALL('Enter Draw'!$M$3:$M$252,I274),'Enter Draw'!$M$3:$M$252,0),2),"")</f>
        <v/>
      </c>
      <c r="L274" t="str">
        <f>IFERROR(INDEX('Enter Draw'!$G$3:$I$252,MATCH(SMALL('Enter Draw'!$M$3:$M$252,I274),'Enter Draw'!$M$3:$M$252,0),3),"")</f>
        <v/>
      </c>
      <c r="N274" s="1" t="str">
        <f>IF(O274="","",IF(INDEX('Enter Draw'!$B$3:$I$252,MATCH(SMALL('Enter Draw'!$N$3:$N$252,D274),'Enter Draw'!$N$3:$N$252,0),1)="oco","oco",D274))</f>
        <v/>
      </c>
      <c r="O274" t="str">
        <f>IFERROR(INDEX('Enter Draw'!$A$3:$K$252,MATCH(SMALL('Enter Draw'!$N$3:$N$252,Q274),'Enter Draw'!$N$3:$N$252,0),7),"")</f>
        <v/>
      </c>
      <c r="P274" t="str">
        <f>IFERROR(INDEX('Enter Draw'!$A$3:$I$252,MATCH(SMALL('Enter Draw'!$N$3:$N$252,Q274),'Enter Draw'!$N$3:$N$252,0),8),"")</f>
        <v/>
      </c>
      <c r="Q274">
        <v>228</v>
      </c>
      <c r="V274">
        <v>228</v>
      </c>
      <c r="X274" s="1" t="str">
        <f t="shared" si="18"/>
        <v/>
      </c>
      <c r="Y274" t="str">
        <f>IFERROR(INDEX('Enter Draw'!$A$3:$K$252,MATCH(SMALL('Enter Draw'!$P$3:$P$252,Q274),'Enter Draw'!$P$3:$P$252,0),7),"")</f>
        <v/>
      </c>
      <c r="Z274" t="str">
        <f>IFERROR(INDEX('Enter Draw'!$A$3:$I$252,MATCH(SMALL('Enter Draw'!$P$3:$P$252,Q274),'Enter Draw'!$P$3:$P$252,0),8),"")</f>
        <v/>
      </c>
      <c r="AC274" s="1" t="str">
        <f t="shared" si="17"/>
        <v/>
      </c>
      <c r="AD274" t="str">
        <f>IFERROR(INDEX('Enter Draw'!$A$3:$K$252,MATCH(SMALL('Enter Draw'!$Q$3:$Q$252,V274),'Enter Draw'!$Q$3:$Q$252,0),8),"")</f>
        <v/>
      </c>
      <c r="AE274" t="str">
        <f>IFERROR(INDEX('Enter Draw'!$A$3:$I$252,MATCH(SMALL('Enter Draw'!$Q$3:$Q$252,V274),'Enter Draw'!$Q$3:$Q$252,0),9),"")</f>
        <v/>
      </c>
    </row>
    <row r="275" spans="1:31">
      <c r="A275" s="1" t="str">
        <f>IF(B275="","",IF(INDEX('Enter Draw'!$C$3:$I$252,MATCH(SMALL('Enter Draw'!$K$3:$K$252,D275),'Enter Draw'!$K$3:$K$252,0),1)="yco","yco",D275))</f>
        <v/>
      </c>
      <c r="B275" t="str">
        <f>IFERROR(INDEX('Enter Draw'!$C$3:$K$252,MATCH(SMALL('Enter Draw'!$K$3:$K$252,D275),'Enter Draw'!$K$3:$K$252,0),6),"")</f>
        <v/>
      </c>
      <c r="C275" t="str">
        <f>IFERROR(INDEX('Enter Draw'!$C$3:$I$252,MATCH(SMALL('Enter Draw'!$K$3:$K$252,D275),'Enter Draw'!$K$3:$K$252,0),7),"")</f>
        <v/>
      </c>
      <c r="D275">
        <v>229</v>
      </c>
      <c r="F275" s="1" t="str">
        <f>IF(G275="","",IF(INDEX('Enter Draw'!$E$3:$I$252,MATCH(SMALL('Enter Draw'!$L$3:$L$252,D275),'Enter Draw'!$L$3:$L$252,0),1)="co","co",IF(INDEX('Enter Draw'!$E$3:$I$252,MATCH(SMALL('Enter Draw'!$L$3:$L$252,D275),'Enter Draw'!$L$3:$L$252,0),1)="yco","yco",D275)))</f>
        <v/>
      </c>
      <c r="G275" t="str">
        <f>IFERROR(INDEX('Enter Draw'!$E$3:$I$252,MATCH(SMALL('Enter Draw'!$L$3:$L$252,D275),'Enter Draw'!$L$3:$L$252,0),4),"")</f>
        <v/>
      </c>
      <c r="H275" t="str">
        <f>IFERROR(INDEX('Enter Draw'!$E$3:$I$252,MATCH(SMALL('Enter Draw'!$L$3:$L$252,D275),'Enter Draw'!$L$3:$L$252,0),5),"")</f>
        <v/>
      </c>
      <c r="I275">
        <v>250</v>
      </c>
      <c r="J275" s="1" t="str">
        <f t="shared" si="16"/>
        <v/>
      </c>
      <c r="K275" t="str">
        <f>IFERROR(INDEX('Enter Draw'!$G$3:$I$252,MATCH(SMALL('Enter Draw'!$M$3:$M$252,I275),'Enter Draw'!$M$3:$M$252,0),2),"")</f>
        <v/>
      </c>
      <c r="L275" t="str">
        <f>IFERROR(INDEX('Enter Draw'!$G$3:$I$252,MATCH(SMALL('Enter Draw'!$M$3:$M$252,I275),'Enter Draw'!$M$3:$M$252,0),3),"")</f>
        <v/>
      </c>
      <c r="N275" s="1" t="str">
        <f>IF(O275="","",IF(INDEX('Enter Draw'!$B$3:$I$252,MATCH(SMALL('Enter Draw'!$N$3:$N$252,D275),'Enter Draw'!$N$3:$N$252,0),1)="oco","oco",D275))</f>
        <v/>
      </c>
      <c r="O275" t="str">
        <f>IFERROR(INDEX('Enter Draw'!$A$3:$K$252,MATCH(SMALL('Enter Draw'!$N$3:$N$252,Q275),'Enter Draw'!$N$3:$N$252,0),7),"")</f>
        <v/>
      </c>
      <c r="P275" t="str">
        <f>IFERROR(INDEX('Enter Draw'!$A$3:$I$252,MATCH(SMALL('Enter Draw'!$N$3:$N$252,Q275),'Enter Draw'!$N$3:$N$252,0),8),"")</f>
        <v/>
      </c>
      <c r="Q275">
        <v>229</v>
      </c>
      <c r="V275">
        <v>229</v>
      </c>
      <c r="X275" s="1" t="str">
        <f t="shared" si="18"/>
        <v/>
      </c>
      <c r="Y275" t="str">
        <f>IFERROR(INDEX('Enter Draw'!$A$3:$K$252,MATCH(SMALL('Enter Draw'!$P$3:$P$252,Q275),'Enter Draw'!$P$3:$P$252,0),7),"")</f>
        <v/>
      </c>
      <c r="Z275" t="str">
        <f>IFERROR(INDEX('Enter Draw'!$A$3:$I$252,MATCH(SMALL('Enter Draw'!$P$3:$P$252,Q275),'Enter Draw'!$P$3:$P$252,0),8),"")</f>
        <v/>
      </c>
      <c r="AC275" s="1" t="str">
        <f t="shared" si="17"/>
        <v/>
      </c>
      <c r="AD275" t="str">
        <f>IFERROR(INDEX('Enter Draw'!$A$3:$K$252,MATCH(SMALL('Enter Draw'!$Q$3:$Q$252,V275),'Enter Draw'!$Q$3:$Q$252,0),8),"")</f>
        <v/>
      </c>
      <c r="AE275" t="str">
        <f>IFERROR(INDEX('Enter Draw'!$A$3:$I$252,MATCH(SMALL('Enter Draw'!$Q$3:$Q$252,V275),'Enter Draw'!$Q$3:$Q$252,0),9),"")</f>
        <v/>
      </c>
    </row>
    <row r="276" spans="1:31">
      <c r="A276" s="1" t="str">
        <f>IF(B276="","",IF(INDEX('Enter Draw'!$C$3:$I$252,MATCH(SMALL('Enter Draw'!$K$3:$K$252,D276),'Enter Draw'!$K$3:$K$252,0),1)="yco","yco",D276))</f>
        <v/>
      </c>
      <c r="B276" t="str">
        <f>IFERROR(INDEX('Enter Draw'!$C$3:$K$252,MATCH(SMALL('Enter Draw'!$K$3:$K$252,D276),'Enter Draw'!$K$3:$K$252,0),6),"")</f>
        <v/>
      </c>
      <c r="C276" t="str">
        <f>IFERROR(INDEX('Enter Draw'!$C$3:$I$252,MATCH(SMALL('Enter Draw'!$K$3:$K$252,D276),'Enter Draw'!$K$3:$K$252,0),7),"")</f>
        <v/>
      </c>
      <c r="D276">
        <v>230</v>
      </c>
      <c r="F276" s="1" t="str">
        <f>IF(G276="","",IF(INDEX('Enter Draw'!$E$3:$I$252,MATCH(SMALL('Enter Draw'!$L$3:$L$252,D276),'Enter Draw'!$L$3:$L$252,0),1)="co","co",IF(INDEX('Enter Draw'!$E$3:$I$252,MATCH(SMALL('Enter Draw'!$L$3:$L$252,D276),'Enter Draw'!$L$3:$L$252,0),1)="yco","yco",D276)))</f>
        <v/>
      </c>
      <c r="G276" t="str">
        <f>IFERROR(INDEX('Enter Draw'!$E$3:$I$252,MATCH(SMALL('Enter Draw'!$L$3:$L$252,D276),'Enter Draw'!$L$3:$L$252,0),4),"")</f>
        <v/>
      </c>
      <c r="H276" t="str">
        <f>IFERROR(INDEX('Enter Draw'!$E$3:$I$252,MATCH(SMALL('Enter Draw'!$L$3:$L$252,D276),'Enter Draw'!$L$3:$L$252,0),5),"")</f>
        <v/>
      </c>
      <c r="J276" s="1" t="str">
        <f t="shared" si="16"/>
        <v/>
      </c>
      <c r="K276" t="str">
        <f>IFERROR(INDEX('Enter Draw'!$G$3:$I$252,MATCH(SMALL('Enter Draw'!$M$3:$M$252,I276),'Enter Draw'!$M$3:$M$252,0),2),"")</f>
        <v/>
      </c>
      <c r="L276" t="str">
        <f>IFERROR(INDEX('Enter Draw'!$G$3:$I$252,MATCH(SMALL('Enter Draw'!$M$3:$M$252,I276),'Enter Draw'!$M$3:$M$252,0),3),"")</f>
        <v/>
      </c>
      <c r="N276" s="1" t="str">
        <f>IF(O276="","",IF(INDEX('Enter Draw'!$B$3:$I$252,MATCH(SMALL('Enter Draw'!$N$3:$N$252,D276),'Enter Draw'!$N$3:$N$252,0),1)="oco","oco",D276))</f>
        <v/>
      </c>
      <c r="O276" t="str">
        <f>IFERROR(INDEX('Enter Draw'!$A$3:$K$252,MATCH(SMALL('Enter Draw'!$N$3:$N$252,Q276),'Enter Draw'!$N$3:$N$252,0),7),"")</f>
        <v/>
      </c>
      <c r="P276" t="str">
        <f>IFERROR(INDEX('Enter Draw'!$A$3:$I$252,MATCH(SMALL('Enter Draw'!$N$3:$N$252,Q276),'Enter Draw'!$N$3:$N$252,0),8),"")</f>
        <v/>
      </c>
      <c r="Q276">
        <v>230</v>
      </c>
      <c r="V276">
        <v>230</v>
      </c>
      <c r="X276" s="1" t="str">
        <f t="shared" si="18"/>
        <v/>
      </c>
      <c r="Y276" t="str">
        <f>IFERROR(INDEX('Enter Draw'!$A$3:$K$252,MATCH(SMALL('Enter Draw'!$P$3:$P$252,Q276),'Enter Draw'!$P$3:$P$252,0),7),"")</f>
        <v/>
      </c>
      <c r="Z276" t="str">
        <f>IFERROR(INDEX('Enter Draw'!$A$3:$I$252,MATCH(SMALL('Enter Draw'!$P$3:$P$252,Q276),'Enter Draw'!$P$3:$P$252,0),8),"")</f>
        <v/>
      </c>
      <c r="AC276" s="1" t="str">
        <f t="shared" si="17"/>
        <v/>
      </c>
      <c r="AD276" t="str">
        <f>IFERROR(INDEX('Enter Draw'!$A$3:$K$252,MATCH(SMALL('Enter Draw'!$Q$3:$Q$252,V276),'Enter Draw'!$Q$3:$Q$252,0),8),"")</f>
        <v/>
      </c>
      <c r="AE276" t="str">
        <f>IFERROR(INDEX('Enter Draw'!$A$3:$I$252,MATCH(SMALL('Enter Draw'!$Q$3:$Q$252,V276),'Enter Draw'!$Q$3:$Q$252,0),9),"")</f>
        <v/>
      </c>
    </row>
    <row r="277" spans="1:31">
      <c r="A277" s="1" t="str">
        <f>IF(B277="","",IF(INDEX('Enter Draw'!$C$3:$I$252,MATCH(SMALL('Enter Draw'!$K$3:$K$252,D277),'Enter Draw'!$K$3:$K$252,0),1)="yco","yco",D277))</f>
        <v/>
      </c>
      <c r="B277" t="str">
        <f>IFERROR(INDEX('Enter Draw'!$C$3:$K$252,MATCH(SMALL('Enter Draw'!$K$3:$K$252,D277),'Enter Draw'!$K$3:$K$252,0),6),"")</f>
        <v/>
      </c>
      <c r="C277" t="str">
        <f>IFERROR(INDEX('Enter Draw'!$C$3:$I$252,MATCH(SMALL('Enter Draw'!$K$3:$K$252,D277),'Enter Draw'!$K$3:$K$252,0),7),"")</f>
        <v/>
      </c>
      <c r="F277" s="1" t="str">
        <f>IF(G277="","",IF(INDEX('Enter Draw'!$E$3:$I$252,MATCH(SMALL('Enter Draw'!$L$3:$L$252,D277),'Enter Draw'!$L$3:$L$252,0),1)="co","co",IF(INDEX('Enter Draw'!$E$3:$I$252,MATCH(SMALL('Enter Draw'!$L$3:$L$252,D277),'Enter Draw'!$L$3:$L$252,0),1)="yco","yco",D277)))</f>
        <v/>
      </c>
      <c r="G277" t="str">
        <f>IFERROR(INDEX('Enter Draw'!$E$3:$I$252,MATCH(SMALL('Enter Draw'!$L$3:$L$252,D277),'Enter Draw'!$L$3:$L$252,0),4),"")</f>
        <v/>
      </c>
      <c r="H277" t="str">
        <f>IFERROR(INDEX('Enter Draw'!$E$3:$I$252,MATCH(SMALL('Enter Draw'!$L$3:$L$252,D277),'Enter Draw'!$L$3:$L$252,0),5),"")</f>
        <v/>
      </c>
      <c r="I277">
        <v>251</v>
      </c>
      <c r="J277" s="1" t="str">
        <f t="shared" si="16"/>
        <v/>
      </c>
      <c r="K277" t="str">
        <f>IFERROR(INDEX('Enter Draw'!$G$3:$I$252,MATCH(SMALL('Enter Draw'!$M$3:$M$252,I277),'Enter Draw'!$M$3:$M$252,0),2),"")</f>
        <v/>
      </c>
      <c r="L277" t="str">
        <f>IFERROR(INDEX('Enter Draw'!$G$3:$I$252,MATCH(SMALL('Enter Draw'!$M$3:$M$252,I277),'Enter Draw'!$M$3:$M$252,0),3),"")</f>
        <v/>
      </c>
      <c r="N277" s="1" t="str">
        <f>IF(O277="","",IF(INDEX('Enter Draw'!$B$3:$I$252,MATCH(SMALL('Enter Draw'!$N$3:$N$252,D277),'Enter Draw'!$N$3:$N$252,0),1)="oco","oco",D277))</f>
        <v/>
      </c>
      <c r="O277" t="str">
        <f>IFERROR(INDEX('Enter Draw'!$A$3:$K$252,MATCH(SMALL('Enter Draw'!$N$3:$N$252,Q277),'Enter Draw'!$N$3:$N$252,0),7),"")</f>
        <v/>
      </c>
      <c r="P277" t="str">
        <f>IFERROR(INDEX('Enter Draw'!$A$3:$I$252,MATCH(SMALL('Enter Draw'!$N$3:$N$252,Q277),'Enter Draw'!$N$3:$N$252,0),8),"")</f>
        <v/>
      </c>
      <c r="X277" s="1" t="str">
        <f t="shared" si="18"/>
        <v/>
      </c>
      <c r="Y277" t="str">
        <f>IFERROR(INDEX('Enter Draw'!$A$3:$K$252,MATCH(SMALL('Enter Draw'!$P$3:$P$252,Q277),'Enter Draw'!$P$3:$P$252,0),7),"")</f>
        <v/>
      </c>
      <c r="Z277" t="str">
        <f>IFERROR(INDEX('Enter Draw'!$A$3:$I$252,MATCH(SMALL('Enter Draw'!$P$3:$P$252,Q277),'Enter Draw'!$P$3:$P$252,0),8),"")</f>
        <v/>
      </c>
      <c r="AC277" s="1" t="str">
        <f t="shared" si="17"/>
        <v/>
      </c>
      <c r="AD277" t="str">
        <f>IFERROR(INDEX('Enter Draw'!$A$3:$K$252,MATCH(SMALL('Enter Draw'!$Q$3:$Q$252,V277),'Enter Draw'!$Q$3:$Q$252,0),8),"")</f>
        <v/>
      </c>
      <c r="AE277" t="str">
        <f>IFERROR(INDEX('Enter Draw'!$A$3:$I$252,MATCH(SMALL('Enter Draw'!$Q$3:$Q$252,V277),'Enter Draw'!$Q$3:$Q$252,0),9),"")</f>
        <v/>
      </c>
    </row>
    <row r="278" spans="1:31">
      <c r="A278" s="1" t="str">
        <f>IF(B278="","",IF(INDEX('Enter Draw'!$C$3:$I$252,MATCH(SMALL('Enter Draw'!$K$3:$K$252,D278),'Enter Draw'!$K$3:$K$252,0),1)="yco","yco",D278))</f>
        <v/>
      </c>
      <c r="B278" t="str">
        <f>IFERROR(INDEX('Enter Draw'!$C$3:$K$252,MATCH(SMALL('Enter Draw'!$K$3:$K$252,D278),'Enter Draw'!$K$3:$K$252,0),6),"")</f>
        <v/>
      </c>
      <c r="C278" t="str">
        <f>IFERROR(INDEX('Enter Draw'!$C$3:$I$252,MATCH(SMALL('Enter Draw'!$K$3:$K$252,D278),'Enter Draw'!$K$3:$K$252,0),7),"")</f>
        <v/>
      </c>
      <c r="D278">
        <v>231</v>
      </c>
      <c r="F278" s="1" t="str">
        <f>IF(G278="","",IF(INDEX('Enter Draw'!$E$3:$I$252,MATCH(SMALL('Enter Draw'!$L$3:$L$252,D278),'Enter Draw'!$L$3:$L$252,0),1)="co","co",IF(INDEX('Enter Draw'!$E$3:$I$252,MATCH(SMALL('Enter Draw'!$L$3:$L$252,D278),'Enter Draw'!$L$3:$L$252,0),1)="yco","yco",D278)))</f>
        <v/>
      </c>
      <c r="G278" t="str">
        <f>IFERROR(INDEX('Enter Draw'!$E$3:$I$252,MATCH(SMALL('Enter Draw'!$L$3:$L$252,D278),'Enter Draw'!$L$3:$L$252,0),4),"")</f>
        <v/>
      </c>
      <c r="H278" t="str">
        <f>IFERROR(INDEX('Enter Draw'!$E$3:$I$252,MATCH(SMALL('Enter Draw'!$L$3:$L$252,D278),'Enter Draw'!$L$3:$L$252,0),5),"")</f>
        <v/>
      </c>
      <c r="I278">
        <v>252</v>
      </c>
      <c r="J278" s="1" t="str">
        <f t="shared" si="16"/>
        <v/>
      </c>
      <c r="K278" t="str">
        <f>IFERROR(INDEX('Enter Draw'!$G$3:$I$252,MATCH(SMALL('Enter Draw'!$M$3:$M$252,I278),'Enter Draw'!$M$3:$M$252,0),2),"")</f>
        <v/>
      </c>
      <c r="L278" t="str">
        <f>IFERROR(INDEX('Enter Draw'!$G$3:$I$252,MATCH(SMALL('Enter Draw'!$M$3:$M$252,I278),'Enter Draw'!$M$3:$M$252,0),3),"")</f>
        <v/>
      </c>
      <c r="N278" s="1" t="str">
        <f>IF(O278="","",IF(INDEX('Enter Draw'!$B$3:$I$252,MATCH(SMALL('Enter Draw'!$N$3:$N$252,D278),'Enter Draw'!$N$3:$N$252,0),1)="oco","oco",D278))</f>
        <v/>
      </c>
      <c r="O278" t="str">
        <f>IFERROR(INDEX('Enter Draw'!$A$3:$K$252,MATCH(SMALL('Enter Draw'!$N$3:$N$252,Q278),'Enter Draw'!$N$3:$N$252,0),7),"")</f>
        <v/>
      </c>
      <c r="P278" t="str">
        <f>IFERROR(INDEX('Enter Draw'!$A$3:$I$252,MATCH(SMALL('Enter Draw'!$N$3:$N$252,Q278),'Enter Draw'!$N$3:$N$252,0),8),"")</f>
        <v/>
      </c>
      <c r="Q278">
        <v>231</v>
      </c>
      <c r="V278">
        <v>231</v>
      </c>
      <c r="X278" s="1" t="str">
        <f t="shared" si="18"/>
        <v/>
      </c>
      <c r="Y278" t="str">
        <f>IFERROR(INDEX('Enter Draw'!$A$3:$K$252,MATCH(SMALL('Enter Draw'!$P$3:$P$252,Q278),'Enter Draw'!$P$3:$P$252,0),7),"")</f>
        <v/>
      </c>
      <c r="Z278" t="str">
        <f>IFERROR(INDEX('Enter Draw'!$A$3:$I$252,MATCH(SMALL('Enter Draw'!$P$3:$P$252,Q278),'Enter Draw'!$P$3:$P$252,0),8),"")</f>
        <v/>
      </c>
      <c r="AC278" s="1" t="str">
        <f t="shared" si="17"/>
        <v/>
      </c>
      <c r="AD278" t="str">
        <f>IFERROR(INDEX('Enter Draw'!$A$3:$K$252,MATCH(SMALL('Enter Draw'!$Q$3:$Q$252,V278),'Enter Draw'!$Q$3:$Q$252,0),8),"")</f>
        <v/>
      </c>
      <c r="AE278" t="str">
        <f>IFERROR(INDEX('Enter Draw'!$A$3:$I$252,MATCH(SMALL('Enter Draw'!$Q$3:$Q$252,V278),'Enter Draw'!$Q$3:$Q$252,0),9),"")</f>
        <v/>
      </c>
    </row>
    <row r="279" spans="1:31">
      <c r="A279" s="1" t="str">
        <f>IF(B279="","",IF(INDEX('Enter Draw'!$C$3:$I$252,MATCH(SMALL('Enter Draw'!$K$3:$K$252,D279),'Enter Draw'!$K$3:$K$252,0),1)="yco","yco",D279))</f>
        <v/>
      </c>
      <c r="B279" t="str">
        <f>IFERROR(INDEX('Enter Draw'!$C$3:$K$252,MATCH(SMALL('Enter Draw'!$K$3:$K$252,D279),'Enter Draw'!$K$3:$K$252,0),6),"")</f>
        <v/>
      </c>
      <c r="C279" t="str">
        <f>IFERROR(INDEX('Enter Draw'!$C$3:$I$252,MATCH(SMALL('Enter Draw'!$K$3:$K$252,D279),'Enter Draw'!$K$3:$K$252,0),7),"")</f>
        <v/>
      </c>
      <c r="D279">
        <v>232</v>
      </c>
      <c r="F279" s="1" t="str">
        <f>IF(G279="","",IF(INDEX('Enter Draw'!$E$3:$I$252,MATCH(SMALL('Enter Draw'!$L$3:$L$252,D279),'Enter Draw'!$L$3:$L$252,0),1)="co","co",IF(INDEX('Enter Draw'!$E$3:$I$252,MATCH(SMALL('Enter Draw'!$L$3:$L$252,D279),'Enter Draw'!$L$3:$L$252,0),1)="yco","yco",D279)))</f>
        <v/>
      </c>
      <c r="G279" t="str">
        <f>IFERROR(INDEX('Enter Draw'!$E$3:$I$252,MATCH(SMALL('Enter Draw'!$L$3:$L$252,D279),'Enter Draw'!$L$3:$L$252,0),4),"")</f>
        <v/>
      </c>
      <c r="H279" t="str">
        <f>IFERROR(INDEX('Enter Draw'!$E$3:$I$252,MATCH(SMALL('Enter Draw'!$L$3:$L$252,D279),'Enter Draw'!$L$3:$L$252,0),5),"")</f>
        <v/>
      </c>
      <c r="I279">
        <v>253</v>
      </c>
      <c r="J279" s="1" t="str">
        <f t="shared" si="16"/>
        <v/>
      </c>
      <c r="K279" t="str">
        <f>IFERROR(INDEX('Enter Draw'!$G$3:$I$252,MATCH(SMALL('Enter Draw'!$M$3:$M$252,I279),'Enter Draw'!$M$3:$M$252,0),2),"")</f>
        <v/>
      </c>
      <c r="L279" t="str">
        <f>IFERROR(INDEX('Enter Draw'!$G$3:$I$252,MATCH(SMALL('Enter Draw'!$M$3:$M$252,I279),'Enter Draw'!$M$3:$M$252,0),3),"")</f>
        <v/>
      </c>
      <c r="N279" s="1" t="str">
        <f>IF(O279="","",IF(INDEX('Enter Draw'!$B$3:$I$252,MATCH(SMALL('Enter Draw'!$N$3:$N$252,D279),'Enter Draw'!$N$3:$N$252,0),1)="oco","oco",D279))</f>
        <v/>
      </c>
      <c r="O279" t="str">
        <f>IFERROR(INDEX('Enter Draw'!$A$3:$K$252,MATCH(SMALL('Enter Draw'!$N$3:$N$252,Q279),'Enter Draw'!$N$3:$N$252,0),7),"")</f>
        <v/>
      </c>
      <c r="P279" t="str">
        <f>IFERROR(INDEX('Enter Draw'!$A$3:$I$252,MATCH(SMALL('Enter Draw'!$N$3:$N$252,Q279),'Enter Draw'!$N$3:$N$252,0),8),"")</f>
        <v/>
      </c>
      <c r="Q279">
        <v>232</v>
      </c>
      <c r="V279">
        <v>232</v>
      </c>
      <c r="X279" s="1" t="str">
        <f t="shared" si="18"/>
        <v/>
      </c>
      <c r="Y279" t="str">
        <f>IFERROR(INDEX('Enter Draw'!$A$3:$K$252,MATCH(SMALL('Enter Draw'!$P$3:$P$252,Q279),'Enter Draw'!$P$3:$P$252,0),7),"")</f>
        <v/>
      </c>
      <c r="Z279" t="str">
        <f>IFERROR(INDEX('Enter Draw'!$A$3:$I$252,MATCH(SMALL('Enter Draw'!$P$3:$P$252,Q279),'Enter Draw'!$P$3:$P$252,0),8),"")</f>
        <v/>
      </c>
      <c r="AC279" s="1" t="str">
        <f t="shared" si="17"/>
        <v/>
      </c>
      <c r="AD279" t="str">
        <f>IFERROR(INDEX('Enter Draw'!$A$3:$K$252,MATCH(SMALL('Enter Draw'!$Q$3:$Q$252,V279),'Enter Draw'!$Q$3:$Q$252,0),8),"")</f>
        <v/>
      </c>
      <c r="AE279" t="str">
        <f>IFERROR(INDEX('Enter Draw'!$A$3:$I$252,MATCH(SMALL('Enter Draw'!$Q$3:$Q$252,V279),'Enter Draw'!$Q$3:$Q$252,0),9),"")</f>
        <v/>
      </c>
    </row>
    <row r="280" spans="1:31">
      <c r="A280" s="1" t="str">
        <f>IF(B280="","",IF(INDEX('Enter Draw'!$C$3:$I$252,MATCH(SMALL('Enter Draw'!$K$3:$K$252,D280),'Enter Draw'!$K$3:$K$252,0),1)="yco","yco",D280))</f>
        <v/>
      </c>
      <c r="B280" t="str">
        <f>IFERROR(INDEX('Enter Draw'!$C$3:$K$252,MATCH(SMALL('Enter Draw'!$K$3:$K$252,D280),'Enter Draw'!$K$3:$K$252,0),6),"")</f>
        <v/>
      </c>
      <c r="C280" t="str">
        <f>IFERROR(INDEX('Enter Draw'!$C$3:$I$252,MATCH(SMALL('Enter Draw'!$K$3:$K$252,D280),'Enter Draw'!$K$3:$K$252,0),7),"")</f>
        <v/>
      </c>
      <c r="D280">
        <v>233</v>
      </c>
      <c r="F280" s="1" t="str">
        <f>IF(G280="","",IF(INDEX('Enter Draw'!$E$3:$I$252,MATCH(SMALL('Enter Draw'!$L$3:$L$252,D280),'Enter Draw'!$L$3:$L$252,0),1)="co","co",IF(INDEX('Enter Draw'!$E$3:$I$252,MATCH(SMALL('Enter Draw'!$L$3:$L$252,D280),'Enter Draw'!$L$3:$L$252,0),1)="yco","yco",D280)))</f>
        <v/>
      </c>
      <c r="G280" t="str">
        <f>IFERROR(INDEX('Enter Draw'!$E$3:$I$252,MATCH(SMALL('Enter Draw'!$L$3:$L$252,D280),'Enter Draw'!$L$3:$L$252,0),4),"")</f>
        <v/>
      </c>
      <c r="H280" t="str">
        <f>IFERROR(INDEX('Enter Draw'!$E$3:$I$252,MATCH(SMALL('Enter Draw'!$L$3:$L$252,D280),'Enter Draw'!$L$3:$L$252,0),5),"")</f>
        <v/>
      </c>
      <c r="I280">
        <v>254</v>
      </c>
      <c r="J280" s="1" t="str">
        <f t="shared" si="16"/>
        <v/>
      </c>
      <c r="K280" t="str">
        <f>IFERROR(INDEX('Enter Draw'!$G$3:$I$252,MATCH(SMALL('Enter Draw'!$M$3:$M$252,I280),'Enter Draw'!$M$3:$M$252,0),2),"")</f>
        <v/>
      </c>
      <c r="L280" t="str">
        <f>IFERROR(INDEX('Enter Draw'!$G$3:$I$252,MATCH(SMALL('Enter Draw'!$M$3:$M$252,I280),'Enter Draw'!$M$3:$M$252,0),3),"")</f>
        <v/>
      </c>
      <c r="N280" s="1" t="str">
        <f>IF(O280="","",IF(INDEX('Enter Draw'!$B$3:$I$252,MATCH(SMALL('Enter Draw'!$N$3:$N$252,D280),'Enter Draw'!$N$3:$N$252,0),1)="oco","oco",D280))</f>
        <v/>
      </c>
      <c r="O280" t="str">
        <f>IFERROR(INDEX('Enter Draw'!$A$3:$K$252,MATCH(SMALL('Enter Draw'!$N$3:$N$252,Q280),'Enter Draw'!$N$3:$N$252,0),7),"")</f>
        <v/>
      </c>
      <c r="P280" t="str">
        <f>IFERROR(INDEX('Enter Draw'!$A$3:$I$252,MATCH(SMALL('Enter Draw'!$N$3:$N$252,Q280),'Enter Draw'!$N$3:$N$252,0),8),"")</f>
        <v/>
      </c>
      <c r="Q280">
        <v>233</v>
      </c>
      <c r="V280">
        <v>233</v>
      </c>
      <c r="X280" s="1" t="str">
        <f t="shared" si="18"/>
        <v/>
      </c>
      <c r="Y280" t="str">
        <f>IFERROR(INDEX('Enter Draw'!$A$3:$K$252,MATCH(SMALL('Enter Draw'!$P$3:$P$252,Q280),'Enter Draw'!$P$3:$P$252,0),7),"")</f>
        <v/>
      </c>
      <c r="Z280" t="str">
        <f>IFERROR(INDEX('Enter Draw'!$A$3:$I$252,MATCH(SMALL('Enter Draw'!$P$3:$P$252,Q280),'Enter Draw'!$P$3:$P$252,0),8),"")</f>
        <v/>
      </c>
      <c r="AC280" s="1" t="str">
        <f t="shared" si="17"/>
        <v/>
      </c>
      <c r="AD280" t="str">
        <f>IFERROR(INDEX('Enter Draw'!$A$3:$K$252,MATCH(SMALL('Enter Draw'!$Q$3:$Q$252,V280),'Enter Draw'!$Q$3:$Q$252,0),8),"")</f>
        <v/>
      </c>
      <c r="AE280" t="str">
        <f>IFERROR(INDEX('Enter Draw'!$A$3:$I$252,MATCH(SMALL('Enter Draw'!$Q$3:$Q$252,V280),'Enter Draw'!$Q$3:$Q$252,0),9),"")</f>
        <v/>
      </c>
    </row>
    <row r="281" spans="1:31">
      <c r="A281" s="1" t="str">
        <f>IF(B281="","",IF(INDEX('Enter Draw'!$C$3:$I$252,MATCH(SMALL('Enter Draw'!$K$3:$K$252,D281),'Enter Draw'!$K$3:$K$252,0),1)="yco","yco",D281))</f>
        <v/>
      </c>
      <c r="B281" t="str">
        <f>IFERROR(INDEX('Enter Draw'!$C$3:$K$252,MATCH(SMALL('Enter Draw'!$K$3:$K$252,D281),'Enter Draw'!$K$3:$K$252,0),6),"")</f>
        <v/>
      </c>
      <c r="C281" t="str">
        <f>IFERROR(INDEX('Enter Draw'!$C$3:$I$252,MATCH(SMALL('Enter Draw'!$K$3:$K$252,D281),'Enter Draw'!$K$3:$K$252,0),7),"")</f>
        <v/>
      </c>
      <c r="D281">
        <v>234</v>
      </c>
      <c r="F281" s="1" t="str">
        <f>IF(G281="","",IF(INDEX('Enter Draw'!$E$3:$I$252,MATCH(SMALL('Enter Draw'!$L$3:$L$252,D281),'Enter Draw'!$L$3:$L$252,0),1)="co","co",IF(INDEX('Enter Draw'!$E$3:$I$252,MATCH(SMALL('Enter Draw'!$L$3:$L$252,D281),'Enter Draw'!$L$3:$L$252,0),1)="yco","yco",D281)))</f>
        <v/>
      </c>
      <c r="G281" t="str">
        <f>IFERROR(INDEX('Enter Draw'!$E$3:$I$252,MATCH(SMALL('Enter Draw'!$L$3:$L$252,D281),'Enter Draw'!$L$3:$L$252,0),4),"")</f>
        <v/>
      </c>
      <c r="H281" t="str">
        <f>IFERROR(INDEX('Enter Draw'!$E$3:$I$252,MATCH(SMALL('Enter Draw'!$L$3:$L$252,D281),'Enter Draw'!$L$3:$L$252,0),5),"")</f>
        <v/>
      </c>
      <c r="I281">
        <v>255</v>
      </c>
      <c r="J281" s="1" t="str">
        <f t="shared" si="16"/>
        <v/>
      </c>
      <c r="K281" t="str">
        <f>IFERROR(INDEX('Enter Draw'!$G$3:$I$252,MATCH(SMALL('Enter Draw'!$M$3:$M$252,I281),'Enter Draw'!$M$3:$M$252,0),2),"")</f>
        <v/>
      </c>
      <c r="L281" t="str">
        <f>IFERROR(INDEX('Enter Draw'!$G$3:$I$252,MATCH(SMALL('Enter Draw'!$M$3:$M$252,I281),'Enter Draw'!$M$3:$M$252,0),3),"")</f>
        <v/>
      </c>
      <c r="N281" s="1" t="str">
        <f>IF(O281="","",IF(INDEX('Enter Draw'!$B$3:$I$252,MATCH(SMALL('Enter Draw'!$N$3:$N$252,D281),'Enter Draw'!$N$3:$N$252,0),1)="oco","oco",D281))</f>
        <v/>
      </c>
      <c r="O281" t="str">
        <f>IFERROR(INDEX('Enter Draw'!$A$3:$K$252,MATCH(SMALL('Enter Draw'!$N$3:$N$252,Q281),'Enter Draw'!$N$3:$N$252,0),7),"")</f>
        <v/>
      </c>
      <c r="P281" t="str">
        <f>IFERROR(INDEX('Enter Draw'!$A$3:$I$252,MATCH(SMALL('Enter Draw'!$N$3:$N$252,Q281),'Enter Draw'!$N$3:$N$252,0),8),"")</f>
        <v/>
      </c>
      <c r="Q281">
        <v>234</v>
      </c>
      <c r="V281">
        <v>234</v>
      </c>
      <c r="X281" s="1" t="str">
        <f t="shared" si="18"/>
        <v/>
      </c>
      <c r="Y281" t="str">
        <f>IFERROR(INDEX('Enter Draw'!$A$3:$K$252,MATCH(SMALL('Enter Draw'!$P$3:$P$252,Q281),'Enter Draw'!$P$3:$P$252,0),7),"")</f>
        <v/>
      </c>
      <c r="Z281" t="str">
        <f>IFERROR(INDEX('Enter Draw'!$A$3:$I$252,MATCH(SMALL('Enter Draw'!$P$3:$P$252,Q281),'Enter Draw'!$P$3:$P$252,0),8),"")</f>
        <v/>
      </c>
      <c r="AC281" s="1" t="str">
        <f t="shared" si="17"/>
        <v/>
      </c>
      <c r="AD281" t="str">
        <f>IFERROR(INDEX('Enter Draw'!$A$3:$K$252,MATCH(SMALL('Enter Draw'!$Q$3:$Q$252,V281),'Enter Draw'!$Q$3:$Q$252,0),8),"")</f>
        <v/>
      </c>
      <c r="AE281" t="str">
        <f>IFERROR(INDEX('Enter Draw'!$A$3:$I$252,MATCH(SMALL('Enter Draw'!$Q$3:$Q$252,V281),'Enter Draw'!$Q$3:$Q$252,0),9),"")</f>
        <v/>
      </c>
    </row>
    <row r="282" spans="1:31">
      <c r="A282" s="1" t="str">
        <f>IF(B282="","",IF(INDEX('Enter Draw'!$C$3:$I$252,MATCH(SMALL('Enter Draw'!$K$3:$K$252,D282),'Enter Draw'!$K$3:$K$252,0),1)="yco","yco",D282))</f>
        <v/>
      </c>
      <c r="B282" t="str">
        <f>IFERROR(INDEX('Enter Draw'!$C$3:$K$252,MATCH(SMALL('Enter Draw'!$K$3:$K$252,D282),'Enter Draw'!$K$3:$K$252,0),6),"")</f>
        <v/>
      </c>
      <c r="C282" t="str">
        <f>IFERROR(INDEX('Enter Draw'!$C$3:$I$252,MATCH(SMALL('Enter Draw'!$K$3:$K$252,D282),'Enter Draw'!$K$3:$K$252,0),7),"")</f>
        <v/>
      </c>
      <c r="D282">
        <v>235</v>
      </c>
      <c r="F282" s="1" t="str">
        <f>IF(G282="","",IF(INDEX('Enter Draw'!$E$3:$I$252,MATCH(SMALL('Enter Draw'!$L$3:$L$252,D282),'Enter Draw'!$L$3:$L$252,0),1)="co","co",IF(INDEX('Enter Draw'!$E$3:$I$252,MATCH(SMALL('Enter Draw'!$L$3:$L$252,D282),'Enter Draw'!$L$3:$L$252,0),1)="yco","yco",D282)))</f>
        <v/>
      </c>
      <c r="G282" t="str">
        <f>IFERROR(INDEX('Enter Draw'!$E$3:$I$252,MATCH(SMALL('Enter Draw'!$L$3:$L$252,D282),'Enter Draw'!$L$3:$L$252,0),4),"")</f>
        <v/>
      </c>
      <c r="H282" t="str">
        <f>IFERROR(INDEX('Enter Draw'!$E$3:$I$252,MATCH(SMALL('Enter Draw'!$L$3:$L$252,D282),'Enter Draw'!$L$3:$L$252,0),5),"")</f>
        <v/>
      </c>
      <c r="I282">
        <v>256</v>
      </c>
      <c r="J282" s="1" t="str">
        <f t="shared" si="16"/>
        <v/>
      </c>
      <c r="K282" t="str">
        <f>IFERROR(INDEX('Enter Draw'!$G$3:$I$252,MATCH(SMALL('Enter Draw'!$M$3:$M$252,I282),'Enter Draw'!$M$3:$M$252,0),2),"")</f>
        <v/>
      </c>
      <c r="L282" t="str">
        <f>IFERROR(INDEX('Enter Draw'!$G$3:$I$252,MATCH(SMALL('Enter Draw'!$M$3:$M$252,I282),'Enter Draw'!$M$3:$M$252,0),3),"")</f>
        <v/>
      </c>
      <c r="N282" s="1" t="str">
        <f>IF(O282="","",IF(INDEX('Enter Draw'!$B$3:$I$252,MATCH(SMALL('Enter Draw'!$N$3:$N$252,D282),'Enter Draw'!$N$3:$N$252,0),1)="oco","oco",D282))</f>
        <v/>
      </c>
      <c r="O282" t="str">
        <f>IFERROR(INDEX('Enter Draw'!$A$3:$K$252,MATCH(SMALL('Enter Draw'!$N$3:$N$252,Q282),'Enter Draw'!$N$3:$N$252,0),7),"")</f>
        <v/>
      </c>
      <c r="P282" t="str">
        <f>IFERROR(INDEX('Enter Draw'!$A$3:$I$252,MATCH(SMALL('Enter Draw'!$N$3:$N$252,Q282),'Enter Draw'!$N$3:$N$252,0),8),"")</f>
        <v/>
      </c>
      <c r="Q282">
        <v>235</v>
      </c>
      <c r="V282">
        <v>235</v>
      </c>
      <c r="X282" s="1" t="str">
        <f t="shared" si="18"/>
        <v/>
      </c>
      <c r="Y282" t="str">
        <f>IFERROR(INDEX('Enter Draw'!$A$3:$K$252,MATCH(SMALL('Enter Draw'!$P$3:$P$252,Q282),'Enter Draw'!$P$3:$P$252,0),7),"")</f>
        <v/>
      </c>
      <c r="Z282" t="str">
        <f>IFERROR(INDEX('Enter Draw'!$A$3:$I$252,MATCH(SMALL('Enter Draw'!$P$3:$P$252,Q282),'Enter Draw'!$P$3:$P$252,0),8),"")</f>
        <v/>
      </c>
      <c r="AC282" s="1" t="str">
        <f t="shared" si="17"/>
        <v/>
      </c>
      <c r="AD282" t="str">
        <f>IFERROR(INDEX('Enter Draw'!$A$3:$K$252,MATCH(SMALL('Enter Draw'!$Q$3:$Q$252,V282),'Enter Draw'!$Q$3:$Q$252,0),8),"")</f>
        <v/>
      </c>
      <c r="AE282" t="str">
        <f>IFERROR(INDEX('Enter Draw'!$A$3:$I$252,MATCH(SMALL('Enter Draw'!$Q$3:$Q$252,V282),'Enter Draw'!$Q$3:$Q$252,0),9),"")</f>
        <v/>
      </c>
    </row>
    <row r="283" spans="1:31">
      <c r="A283" s="1" t="str">
        <f>IF(B283="","",IF(INDEX('Enter Draw'!$C$3:$I$252,MATCH(SMALL('Enter Draw'!$K$3:$K$252,D283),'Enter Draw'!$K$3:$K$252,0),1)="yco","yco",D283))</f>
        <v/>
      </c>
      <c r="B283" t="str">
        <f>IFERROR(INDEX('Enter Draw'!$C$3:$K$252,MATCH(SMALL('Enter Draw'!$K$3:$K$252,D283),'Enter Draw'!$K$3:$K$252,0),6),"")</f>
        <v/>
      </c>
      <c r="C283" t="str">
        <f>IFERROR(INDEX('Enter Draw'!$C$3:$I$252,MATCH(SMALL('Enter Draw'!$K$3:$K$252,D283),'Enter Draw'!$K$3:$K$252,0),7),"")</f>
        <v/>
      </c>
      <c r="F283" s="1" t="str">
        <f>IF(G283="","",IF(INDEX('Enter Draw'!$E$3:$I$252,MATCH(SMALL('Enter Draw'!$L$3:$L$252,D283),'Enter Draw'!$L$3:$L$252,0),1)="co","co",IF(INDEX('Enter Draw'!$E$3:$I$252,MATCH(SMALL('Enter Draw'!$L$3:$L$252,D283),'Enter Draw'!$L$3:$L$252,0),1)="yco","yco",D283)))</f>
        <v/>
      </c>
      <c r="G283" t="str">
        <f>IFERROR(INDEX('Enter Draw'!$E$3:$I$252,MATCH(SMALL('Enter Draw'!$L$3:$L$252,D283),'Enter Draw'!$L$3:$L$252,0),4),"")</f>
        <v/>
      </c>
      <c r="H283" t="str">
        <f>IFERROR(INDEX('Enter Draw'!$E$3:$I$252,MATCH(SMALL('Enter Draw'!$L$3:$L$252,D283),'Enter Draw'!$L$3:$L$252,0),5),"")</f>
        <v/>
      </c>
      <c r="I283">
        <v>257</v>
      </c>
      <c r="J283" s="1" t="str">
        <f t="shared" si="16"/>
        <v/>
      </c>
      <c r="K283" t="str">
        <f>IFERROR(INDEX('Enter Draw'!$G$3:$I$252,MATCH(SMALL('Enter Draw'!$M$3:$M$252,I283),'Enter Draw'!$M$3:$M$252,0),2),"")</f>
        <v/>
      </c>
      <c r="L283" t="str">
        <f>IFERROR(INDEX('Enter Draw'!$G$3:$I$252,MATCH(SMALL('Enter Draw'!$M$3:$M$252,I283),'Enter Draw'!$M$3:$M$252,0),3),"")</f>
        <v/>
      </c>
      <c r="N283" s="1" t="str">
        <f>IF(O283="","",IF(INDEX('Enter Draw'!$B$3:$I$252,MATCH(SMALL('Enter Draw'!$N$3:$N$252,D283),'Enter Draw'!$N$3:$N$252,0),1)="oco","oco",D283))</f>
        <v/>
      </c>
      <c r="O283" t="str">
        <f>IFERROR(INDEX('Enter Draw'!$A$3:$K$252,MATCH(SMALL('Enter Draw'!$N$3:$N$252,Q283),'Enter Draw'!$N$3:$N$252,0),7),"")</f>
        <v/>
      </c>
      <c r="P283" t="str">
        <f>IFERROR(INDEX('Enter Draw'!$A$3:$I$252,MATCH(SMALL('Enter Draw'!$N$3:$N$252,Q283),'Enter Draw'!$N$3:$N$252,0),8),"")</f>
        <v/>
      </c>
      <c r="X283" s="1" t="str">
        <f t="shared" si="18"/>
        <v/>
      </c>
      <c r="Y283" t="str">
        <f>IFERROR(INDEX('Enter Draw'!$A$3:$K$252,MATCH(SMALL('Enter Draw'!$P$3:$P$252,Q283),'Enter Draw'!$P$3:$P$252,0),7),"")</f>
        <v/>
      </c>
      <c r="Z283" t="str">
        <f>IFERROR(INDEX('Enter Draw'!$A$3:$I$252,MATCH(SMALL('Enter Draw'!$P$3:$P$252,Q283),'Enter Draw'!$P$3:$P$252,0),8),"")</f>
        <v/>
      </c>
      <c r="AC283" s="1" t="str">
        <f t="shared" si="17"/>
        <v/>
      </c>
      <c r="AD283" t="str">
        <f>IFERROR(INDEX('Enter Draw'!$A$3:$K$252,MATCH(SMALL('Enter Draw'!$Q$3:$Q$252,V283),'Enter Draw'!$Q$3:$Q$252,0),8),"")</f>
        <v/>
      </c>
      <c r="AE283" t="str">
        <f>IFERROR(INDEX('Enter Draw'!$A$3:$I$252,MATCH(SMALL('Enter Draw'!$Q$3:$Q$252,V283),'Enter Draw'!$Q$3:$Q$252,0),9),"")</f>
        <v/>
      </c>
    </row>
    <row r="284" spans="1:31">
      <c r="A284" s="1" t="str">
        <f>IF(B284="","",IF(INDEX('Enter Draw'!$C$3:$I$252,MATCH(SMALL('Enter Draw'!$K$3:$K$252,D284),'Enter Draw'!$K$3:$K$252,0),1)="yco","yco",D284))</f>
        <v/>
      </c>
      <c r="B284" t="str">
        <f>IFERROR(INDEX('Enter Draw'!$C$3:$K$252,MATCH(SMALL('Enter Draw'!$K$3:$K$252,D284),'Enter Draw'!$K$3:$K$252,0),6),"")</f>
        <v/>
      </c>
      <c r="C284" t="str">
        <f>IFERROR(INDEX('Enter Draw'!$C$3:$I$252,MATCH(SMALL('Enter Draw'!$K$3:$K$252,D284),'Enter Draw'!$K$3:$K$252,0),7),"")</f>
        <v/>
      </c>
      <c r="D284">
        <v>236</v>
      </c>
      <c r="F284" s="1" t="str">
        <f>IF(G284="","",IF(INDEX('Enter Draw'!$E$3:$I$252,MATCH(SMALL('Enter Draw'!$L$3:$L$252,D284),'Enter Draw'!$L$3:$L$252,0),1)="co","co",IF(INDEX('Enter Draw'!$E$3:$I$252,MATCH(SMALL('Enter Draw'!$L$3:$L$252,D284),'Enter Draw'!$L$3:$L$252,0),1)="yco","yco",D284)))</f>
        <v/>
      </c>
      <c r="G284" t="str">
        <f>IFERROR(INDEX('Enter Draw'!$E$3:$I$252,MATCH(SMALL('Enter Draw'!$L$3:$L$252,D284),'Enter Draw'!$L$3:$L$252,0),4),"")</f>
        <v/>
      </c>
      <c r="H284" t="str">
        <f>IFERROR(INDEX('Enter Draw'!$E$3:$I$252,MATCH(SMALL('Enter Draw'!$L$3:$L$252,D284),'Enter Draw'!$L$3:$L$252,0),5),"")</f>
        <v/>
      </c>
      <c r="I284">
        <v>258</v>
      </c>
      <c r="J284" s="1" t="str">
        <f t="shared" si="16"/>
        <v/>
      </c>
      <c r="K284" t="str">
        <f>IFERROR(INDEX('Enter Draw'!$G$3:$I$252,MATCH(SMALL('Enter Draw'!$M$3:$M$252,I284),'Enter Draw'!$M$3:$M$252,0),2),"")</f>
        <v/>
      </c>
      <c r="L284" t="str">
        <f>IFERROR(INDEX('Enter Draw'!$G$3:$I$252,MATCH(SMALL('Enter Draw'!$M$3:$M$252,I284),'Enter Draw'!$M$3:$M$252,0),3),"")</f>
        <v/>
      </c>
      <c r="N284" s="1" t="str">
        <f>IF(O284="","",IF(INDEX('Enter Draw'!$B$3:$I$252,MATCH(SMALL('Enter Draw'!$N$3:$N$252,D284),'Enter Draw'!$N$3:$N$252,0),1)="oco","oco",D284))</f>
        <v/>
      </c>
      <c r="O284" t="str">
        <f>IFERROR(INDEX('Enter Draw'!$A$3:$K$252,MATCH(SMALL('Enter Draw'!$N$3:$N$252,Q284),'Enter Draw'!$N$3:$N$252,0),7),"")</f>
        <v/>
      </c>
      <c r="P284" t="str">
        <f>IFERROR(INDEX('Enter Draw'!$A$3:$I$252,MATCH(SMALL('Enter Draw'!$N$3:$N$252,Q284),'Enter Draw'!$N$3:$N$252,0),8),"")</f>
        <v/>
      </c>
      <c r="Q284">
        <v>236</v>
      </c>
      <c r="V284">
        <v>236</v>
      </c>
      <c r="X284" s="1" t="str">
        <f t="shared" si="18"/>
        <v/>
      </c>
      <c r="Y284" t="str">
        <f>IFERROR(INDEX('Enter Draw'!$A$3:$K$252,MATCH(SMALL('Enter Draw'!$P$3:$P$252,Q284),'Enter Draw'!$P$3:$P$252,0),7),"")</f>
        <v/>
      </c>
      <c r="Z284" t="str">
        <f>IFERROR(INDEX('Enter Draw'!$A$3:$I$252,MATCH(SMALL('Enter Draw'!$P$3:$P$252,Q284),'Enter Draw'!$P$3:$P$252,0),8),"")</f>
        <v/>
      </c>
      <c r="AC284" s="1" t="str">
        <f t="shared" si="17"/>
        <v/>
      </c>
      <c r="AD284" t="str">
        <f>IFERROR(INDEX('Enter Draw'!$A$3:$K$252,MATCH(SMALL('Enter Draw'!$Q$3:$Q$252,V284),'Enter Draw'!$Q$3:$Q$252,0),8),"")</f>
        <v/>
      </c>
      <c r="AE284" t="str">
        <f>IFERROR(INDEX('Enter Draw'!$A$3:$I$252,MATCH(SMALL('Enter Draw'!$Q$3:$Q$252,V284),'Enter Draw'!$Q$3:$Q$252,0),9),"")</f>
        <v/>
      </c>
    </row>
    <row r="285" spans="1:31">
      <c r="A285" s="1" t="str">
        <f>IF(B285="","",IF(INDEX('Enter Draw'!$C$3:$I$252,MATCH(SMALL('Enter Draw'!$K$3:$K$252,D285),'Enter Draw'!$K$3:$K$252,0),1)="yco","yco",D285))</f>
        <v/>
      </c>
      <c r="B285" t="str">
        <f>IFERROR(INDEX('Enter Draw'!$C$3:$K$252,MATCH(SMALL('Enter Draw'!$K$3:$K$252,D285),'Enter Draw'!$K$3:$K$252,0),6),"")</f>
        <v/>
      </c>
      <c r="C285" t="str">
        <f>IFERROR(INDEX('Enter Draw'!$C$3:$I$252,MATCH(SMALL('Enter Draw'!$K$3:$K$252,D285),'Enter Draw'!$K$3:$K$252,0),7),"")</f>
        <v/>
      </c>
      <c r="D285">
        <v>237</v>
      </c>
      <c r="F285" s="1" t="str">
        <f>IF(G285="","",IF(INDEX('Enter Draw'!$E$3:$I$252,MATCH(SMALL('Enter Draw'!$L$3:$L$252,D285),'Enter Draw'!$L$3:$L$252,0),1)="co","co",IF(INDEX('Enter Draw'!$E$3:$I$252,MATCH(SMALL('Enter Draw'!$L$3:$L$252,D285),'Enter Draw'!$L$3:$L$252,0),1)="yco","yco",D285)))</f>
        <v/>
      </c>
      <c r="G285" t="str">
        <f>IFERROR(INDEX('Enter Draw'!$E$3:$I$252,MATCH(SMALL('Enter Draw'!$L$3:$L$252,D285),'Enter Draw'!$L$3:$L$252,0),4),"")</f>
        <v/>
      </c>
      <c r="H285" t="str">
        <f>IFERROR(INDEX('Enter Draw'!$E$3:$I$252,MATCH(SMALL('Enter Draw'!$L$3:$L$252,D285),'Enter Draw'!$L$3:$L$252,0),5),"")</f>
        <v/>
      </c>
      <c r="I285">
        <v>259</v>
      </c>
      <c r="J285" s="1" t="str">
        <f t="shared" si="16"/>
        <v/>
      </c>
      <c r="K285" t="str">
        <f>IFERROR(INDEX('Enter Draw'!$G$3:$I$252,MATCH(SMALL('Enter Draw'!$M$3:$M$252,I285),'Enter Draw'!$M$3:$M$252,0),2),"")</f>
        <v/>
      </c>
      <c r="L285" t="str">
        <f>IFERROR(INDEX('Enter Draw'!$G$3:$I$252,MATCH(SMALL('Enter Draw'!$M$3:$M$252,I285),'Enter Draw'!$M$3:$M$252,0),3),"")</f>
        <v/>
      </c>
      <c r="N285" s="1" t="str">
        <f>IF(O285="","",IF(INDEX('Enter Draw'!$B$3:$I$252,MATCH(SMALL('Enter Draw'!$N$3:$N$252,D285),'Enter Draw'!$N$3:$N$252,0),1)="oco","oco",D285))</f>
        <v/>
      </c>
      <c r="O285" t="str">
        <f>IFERROR(INDEX('Enter Draw'!$A$3:$K$252,MATCH(SMALL('Enter Draw'!$N$3:$N$252,Q285),'Enter Draw'!$N$3:$N$252,0),7),"")</f>
        <v/>
      </c>
      <c r="P285" t="str">
        <f>IFERROR(INDEX('Enter Draw'!$A$3:$I$252,MATCH(SMALL('Enter Draw'!$N$3:$N$252,Q285),'Enter Draw'!$N$3:$N$252,0),8),"")</f>
        <v/>
      </c>
      <c r="Q285">
        <v>237</v>
      </c>
      <c r="V285">
        <v>237</v>
      </c>
      <c r="X285" s="1" t="str">
        <f t="shared" si="18"/>
        <v/>
      </c>
      <c r="Y285" t="str">
        <f>IFERROR(INDEX('Enter Draw'!$A$3:$K$252,MATCH(SMALL('Enter Draw'!$P$3:$P$252,Q285),'Enter Draw'!$P$3:$P$252,0),7),"")</f>
        <v/>
      </c>
      <c r="Z285" t="str">
        <f>IFERROR(INDEX('Enter Draw'!$A$3:$I$252,MATCH(SMALL('Enter Draw'!$P$3:$P$252,Q285),'Enter Draw'!$P$3:$P$252,0),8),"")</f>
        <v/>
      </c>
      <c r="AC285" s="1" t="str">
        <f t="shared" si="17"/>
        <v/>
      </c>
      <c r="AD285" t="str">
        <f>IFERROR(INDEX('Enter Draw'!$A$3:$K$252,MATCH(SMALL('Enter Draw'!$Q$3:$Q$252,V285),'Enter Draw'!$Q$3:$Q$252,0),8),"")</f>
        <v/>
      </c>
      <c r="AE285" t="str">
        <f>IFERROR(INDEX('Enter Draw'!$A$3:$I$252,MATCH(SMALL('Enter Draw'!$Q$3:$Q$252,V285),'Enter Draw'!$Q$3:$Q$252,0),9),"")</f>
        <v/>
      </c>
    </row>
    <row r="286" spans="1:31">
      <c r="A286" s="1" t="str">
        <f>IF(B286="","",IF(INDEX('Enter Draw'!$C$3:$I$252,MATCH(SMALL('Enter Draw'!$K$3:$K$252,D286),'Enter Draw'!$K$3:$K$252,0),1)="yco","yco",D286))</f>
        <v/>
      </c>
      <c r="B286" t="str">
        <f>IFERROR(INDEX('Enter Draw'!$C$3:$K$252,MATCH(SMALL('Enter Draw'!$K$3:$K$252,D286),'Enter Draw'!$K$3:$K$252,0),6),"")</f>
        <v/>
      </c>
      <c r="C286" t="str">
        <f>IFERROR(INDEX('Enter Draw'!$C$3:$I$252,MATCH(SMALL('Enter Draw'!$K$3:$K$252,D286),'Enter Draw'!$K$3:$K$252,0),7),"")</f>
        <v/>
      </c>
      <c r="D286">
        <v>238</v>
      </c>
      <c r="F286" s="1" t="str">
        <f>IF(G286="","",IF(INDEX('Enter Draw'!$E$3:$I$252,MATCH(SMALL('Enter Draw'!$L$3:$L$252,D286),'Enter Draw'!$L$3:$L$252,0),1)="co","co",IF(INDEX('Enter Draw'!$E$3:$I$252,MATCH(SMALL('Enter Draw'!$L$3:$L$252,D286),'Enter Draw'!$L$3:$L$252,0),1)="yco","yco",D286)))</f>
        <v/>
      </c>
      <c r="G286" t="str">
        <f>IFERROR(INDEX('Enter Draw'!$E$3:$I$252,MATCH(SMALL('Enter Draw'!$L$3:$L$252,D286),'Enter Draw'!$L$3:$L$252,0),4),"")</f>
        <v/>
      </c>
      <c r="H286" t="str">
        <f>IFERROR(INDEX('Enter Draw'!$E$3:$I$252,MATCH(SMALL('Enter Draw'!$L$3:$L$252,D286),'Enter Draw'!$L$3:$L$252,0),5),"")</f>
        <v/>
      </c>
      <c r="I286">
        <v>260</v>
      </c>
      <c r="J286" s="1" t="str">
        <f t="shared" si="16"/>
        <v/>
      </c>
      <c r="K286" t="str">
        <f>IFERROR(INDEX('Enter Draw'!$G$3:$I$252,MATCH(SMALL('Enter Draw'!$M$3:$M$252,I286),'Enter Draw'!$M$3:$M$252,0),2),"")</f>
        <v/>
      </c>
      <c r="L286" t="str">
        <f>IFERROR(INDEX('Enter Draw'!$G$3:$I$252,MATCH(SMALL('Enter Draw'!$M$3:$M$252,I286),'Enter Draw'!$M$3:$M$252,0),3),"")</f>
        <v/>
      </c>
      <c r="N286" s="1" t="str">
        <f>IF(O286="","",IF(INDEX('Enter Draw'!$B$3:$I$252,MATCH(SMALL('Enter Draw'!$N$3:$N$252,D286),'Enter Draw'!$N$3:$N$252,0),1)="oco","oco",D286))</f>
        <v/>
      </c>
      <c r="O286" t="str">
        <f>IFERROR(INDEX('Enter Draw'!$A$3:$K$252,MATCH(SMALL('Enter Draw'!$N$3:$N$252,Q286),'Enter Draw'!$N$3:$N$252,0),7),"")</f>
        <v/>
      </c>
      <c r="P286" t="str">
        <f>IFERROR(INDEX('Enter Draw'!$A$3:$I$252,MATCH(SMALL('Enter Draw'!$N$3:$N$252,Q286),'Enter Draw'!$N$3:$N$252,0),8),"")</f>
        <v/>
      </c>
      <c r="Q286">
        <v>238</v>
      </c>
      <c r="V286">
        <v>238</v>
      </c>
      <c r="X286" s="1" t="str">
        <f t="shared" si="18"/>
        <v/>
      </c>
      <c r="Y286" t="str">
        <f>IFERROR(INDEX('Enter Draw'!$A$3:$K$252,MATCH(SMALL('Enter Draw'!$P$3:$P$252,Q286),'Enter Draw'!$P$3:$P$252,0),7),"")</f>
        <v/>
      </c>
      <c r="Z286" t="str">
        <f>IFERROR(INDEX('Enter Draw'!$A$3:$I$252,MATCH(SMALL('Enter Draw'!$P$3:$P$252,Q286),'Enter Draw'!$P$3:$P$252,0),8),"")</f>
        <v/>
      </c>
      <c r="AC286" s="1" t="str">
        <f t="shared" si="17"/>
        <v/>
      </c>
      <c r="AD286" t="str">
        <f>IFERROR(INDEX('Enter Draw'!$A$3:$K$252,MATCH(SMALL('Enter Draw'!$Q$3:$Q$252,V286),'Enter Draw'!$Q$3:$Q$252,0),8),"")</f>
        <v/>
      </c>
      <c r="AE286" t="str">
        <f>IFERROR(INDEX('Enter Draw'!$A$3:$I$252,MATCH(SMALL('Enter Draw'!$Q$3:$Q$252,V286),'Enter Draw'!$Q$3:$Q$252,0),9),"")</f>
        <v/>
      </c>
    </row>
    <row r="287" spans="1:31">
      <c r="A287" s="1" t="str">
        <f>IF(B287="","",IF(INDEX('Enter Draw'!$C$3:$I$252,MATCH(SMALL('Enter Draw'!$K$3:$K$252,D287),'Enter Draw'!$K$3:$K$252,0),1)="yco","yco",D287))</f>
        <v/>
      </c>
      <c r="B287" t="str">
        <f>IFERROR(INDEX('Enter Draw'!$C$3:$K$252,MATCH(SMALL('Enter Draw'!$K$3:$K$252,D287),'Enter Draw'!$K$3:$K$252,0),6),"")</f>
        <v/>
      </c>
      <c r="C287" t="str">
        <f>IFERROR(INDEX('Enter Draw'!$C$3:$I$252,MATCH(SMALL('Enter Draw'!$K$3:$K$252,D287),'Enter Draw'!$K$3:$K$252,0),7),"")</f>
        <v/>
      </c>
      <c r="D287">
        <v>239</v>
      </c>
      <c r="F287" s="1" t="str">
        <f>IF(G287="","",IF(INDEX('Enter Draw'!$E$3:$I$252,MATCH(SMALL('Enter Draw'!$L$3:$L$252,D287),'Enter Draw'!$L$3:$L$252,0),1)="co","co",IF(INDEX('Enter Draw'!$E$3:$I$252,MATCH(SMALL('Enter Draw'!$L$3:$L$252,D287),'Enter Draw'!$L$3:$L$252,0),1)="yco","yco",D287)))</f>
        <v/>
      </c>
      <c r="G287" t="str">
        <f>IFERROR(INDEX('Enter Draw'!$E$3:$I$252,MATCH(SMALL('Enter Draw'!$L$3:$L$252,D287),'Enter Draw'!$L$3:$L$252,0),4),"")</f>
        <v/>
      </c>
      <c r="H287" t="str">
        <f>IFERROR(INDEX('Enter Draw'!$E$3:$I$252,MATCH(SMALL('Enter Draw'!$L$3:$L$252,D287),'Enter Draw'!$L$3:$L$252,0),5),"")</f>
        <v/>
      </c>
      <c r="J287" s="1" t="str">
        <f t="shared" si="16"/>
        <v/>
      </c>
      <c r="K287" t="str">
        <f>IFERROR(INDEX('Enter Draw'!$G$3:$I$252,MATCH(SMALL('Enter Draw'!$M$3:$M$252,I287),'Enter Draw'!$M$3:$M$252,0),2),"")</f>
        <v/>
      </c>
      <c r="L287" t="str">
        <f>IFERROR(INDEX('Enter Draw'!$G$3:$I$252,MATCH(SMALL('Enter Draw'!$M$3:$M$252,I287),'Enter Draw'!$M$3:$M$252,0),3),"")</f>
        <v/>
      </c>
      <c r="N287" s="1" t="str">
        <f>IF(O287="","",IF(INDEX('Enter Draw'!$B$3:$I$252,MATCH(SMALL('Enter Draw'!$N$3:$N$252,D287),'Enter Draw'!$N$3:$N$252,0),1)="oco","oco",D287))</f>
        <v/>
      </c>
      <c r="O287" t="str">
        <f>IFERROR(INDEX('Enter Draw'!$A$3:$K$252,MATCH(SMALL('Enter Draw'!$N$3:$N$252,Q287),'Enter Draw'!$N$3:$N$252,0),6),"")</f>
        <v/>
      </c>
      <c r="P287" t="str">
        <f>IFERROR(INDEX('Enter Draw'!$A$3:$I$252,MATCH(SMALL('Enter Draw'!$N$3:$N$252,Q287),'Enter Draw'!$N$3:$N$252,0),7),"")</f>
        <v/>
      </c>
      <c r="Q287">
        <v>239</v>
      </c>
      <c r="V287">
        <v>239</v>
      </c>
      <c r="X287" s="1" t="str">
        <f t="shared" si="18"/>
        <v/>
      </c>
      <c r="Y287" t="str">
        <f>IFERROR(INDEX('Enter Draw'!$A$3:$K$252,MATCH(SMALL('Enter Draw'!$P$3:$P$252,Q287),'Enter Draw'!$P$3:$P$252,0),7),"")</f>
        <v/>
      </c>
      <c r="Z287" t="str">
        <f>IFERROR(INDEX('Enter Draw'!$A$3:$I$252,MATCH(SMALL('Enter Draw'!$P$3:$P$252,Q287),'Enter Draw'!$P$3:$P$252,0),8),"")</f>
        <v/>
      </c>
      <c r="AC287" s="1" t="str">
        <f t="shared" si="17"/>
        <v/>
      </c>
      <c r="AD287" t="str">
        <f>IFERROR(INDEX('Enter Draw'!$A$3:$K$252,MATCH(SMALL('Enter Draw'!$Q$3:$Q$252,V287),'Enter Draw'!$Q$3:$Q$252,0),8),"")</f>
        <v/>
      </c>
      <c r="AE287" t="str">
        <f>IFERROR(INDEX('Enter Draw'!$A$3:$I$252,MATCH(SMALL('Enter Draw'!$Q$3:$Q$252,V287),'Enter Draw'!$Q$3:$Q$252,0),9),"")</f>
        <v/>
      </c>
    </row>
    <row r="288" spans="1:31">
      <c r="A288" s="1" t="str">
        <f>IF(B288="","",IF(INDEX('Enter Draw'!$C$3:$I$252,MATCH(SMALL('Enter Draw'!$K$3:$K$252,D288),'Enter Draw'!$K$3:$K$252,0),1)="yco","yco",D288))</f>
        <v/>
      </c>
      <c r="B288" t="str">
        <f>IFERROR(INDEX('Enter Draw'!$C$3:$K$252,MATCH(SMALL('Enter Draw'!$K$3:$K$252,D288),'Enter Draw'!$K$3:$K$252,0),6),"")</f>
        <v/>
      </c>
      <c r="C288" t="str">
        <f>IFERROR(INDEX('Enter Draw'!$C$3:$I$252,MATCH(SMALL('Enter Draw'!$K$3:$K$252,D288),'Enter Draw'!$K$3:$K$252,0),7),"")</f>
        <v/>
      </c>
      <c r="D288">
        <v>240</v>
      </c>
      <c r="F288" s="1" t="str">
        <f>IF(G288="","",IF(INDEX('Enter Draw'!$E$3:$I$252,MATCH(SMALL('Enter Draw'!$L$3:$L$252,D288),'Enter Draw'!$L$3:$L$252,0),1)="co","co",IF(INDEX('Enter Draw'!$E$3:$I$252,MATCH(SMALL('Enter Draw'!$L$3:$L$252,D288),'Enter Draw'!$L$3:$L$252,0),1)="yco","yco",D288)))</f>
        <v/>
      </c>
      <c r="G288" t="str">
        <f>IFERROR(INDEX('Enter Draw'!$E$3:$I$252,MATCH(SMALL('Enter Draw'!$L$3:$L$252,D288),'Enter Draw'!$L$3:$L$252,0),4),"")</f>
        <v/>
      </c>
      <c r="H288" t="str">
        <f>IFERROR(INDEX('Enter Draw'!$E$3:$I$252,MATCH(SMALL('Enter Draw'!$L$3:$L$252,D288),'Enter Draw'!$L$3:$L$252,0),5),"")</f>
        <v/>
      </c>
      <c r="J288" s="1" t="str">
        <f t="shared" si="16"/>
        <v/>
      </c>
      <c r="K288" t="str">
        <f>IFERROR(INDEX('Enter Draw'!$G$3:$I$252,MATCH(SMALL('Enter Draw'!$M$3:$M$252,I288),'Enter Draw'!$M$3:$M$252,0),2),"")</f>
        <v/>
      </c>
      <c r="L288" t="str">
        <f>IFERROR(INDEX('Enter Draw'!$G$3:$I$252,MATCH(SMALL('Enter Draw'!$M$3:$M$252,I288),'Enter Draw'!$M$3:$M$252,0),3),"")</f>
        <v/>
      </c>
      <c r="N288" s="1" t="str">
        <f>IF(O288="","",IF(INDEX('Enter Draw'!$B$3:$I$252,MATCH(SMALL('Enter Draw'!$N$3:$N$252,D288),'Enter Draw'!$N$3:$N$252,0),1)="oco","oco",D288))</f>
        <v/>
      </c>
      <c r="O288" t="str">
        <f>IFERROR(INDEX('Enter Draw'!$A$3:$K$252,MATCH(SMALL('Enter Draw'!$N$3:$N$252,Q288),'Enter Draw'!$N$3:$N$252,0),6),"")</f>
        <v/>
      </c>
      <c r="P288" t="str">
        <f>IFERROR(INDEX('Enter Draw'!$A$3:$I$252,MATCH(SMALL('Enter Draw'!$N$3:$N$252,Q288),'Enter Draw'!$N$3:$N$252,0),7),"")</f>
        <v/>
      </c>
      <c r="Q288">
        <v>240</v>
      </c>
      <c r="V288">
        <v>240</v>
      </c>
      <c r="X288" s="1" t="str">
        <f t="shared" si="18"/>
        <v/>
      </c>
      <c r="Y288" t="str">
        <f>IFERROR(INDEX('Enter Draw'!$A$3:$K$252,MATCH(SMALL('Enter Draw'!$P$3:$P$252,Q288),'Enter Draw'!$P$3:$P$252,0),7),"")</f>
        <v/>
      </c>
      <c r="Z288" t="str">
        <f>IFERROR(INDEX('Enter Draw'!$A$3:$I$252,MATCH(SMALL('Enter Draw'!$P$3:$P$252,Q288),'Enter Draw'!$P$3:$P$252,0),8),"")</f>
        <v/>
      </c>
      <c r="AC288" s="1" t="str">
        <f t="shared" si="17"/>
        <v/>
      </c>
      <c r="AD288" t="str">
        <f>IFERROR(INDEX('Enter Draw'!$A$3:$K$252,MATCH(SMALL('Enter Draw'!$Q$3:$Q$252,V288),'Enter Draw'!$Q$3:$Q$252,0),8),"")</f>
        <v/>
      </c>
      <c r="AE288" t="str">
        <f>IFERROR(INDEX('Enter Draw'!$A$3:$I$252,MATCH(SMALL('Enter Draw'!$Q$3:$Q$252,V288),'Enter Draw'!$Q$3:$Q$252,0),9),"")</f>
        <v/>
      </c>
    </row>
    <row r="289" spans="1:31">
      <c r="N289" s="1" t="str">
        <f>IF(O289="","",IF(INDEX('Enter Draw'!$B$3:$I$252,MATCH(SMALL('Enter Draw'!$N$3:$N$252,D289),'Enter Draw'!$N$3:$N$252,0),1)="oco","oco",D289))</f>
        <v/>
      </c>
      <c r="X289" s="1" t="str">
        <f t="shared" si="18"/>
        <v/>
      </c>
      <c r="Y289" t="str">
        <f>IFERROR(INDEX('Enter Draw'!$A$3:$K$252,MATCH(SMALL('Enter Draw'!$P$3:$P$252,Q289),'Enter Draw'!$P$3:$P$252,0),7),"")</f>
        <v/>
      </c>
      <c r="Z289" t="str">
        <f>IFERROR(INDEX('Enter Draw'!$A$3:$I$252,MATCH(SMALL('Enter Draw'!$P$3:$P$252,Q289),'Enter Draw'!$P$3:$P$252,0),8),"")</f>
        <v/>
      </c>
      <c r="AC289" s="1" t="str">
        <f t="shared" si="17"/>
        <v/>
      </c>
      <c r="AD289" t="str">
        <f>IFERROR(INDEX('Enter Draw'!$A$3:$K$252,MATCH(SMALL('Enter Draw'!$Q$3:$Q$252,V289),'Enter Draw'!$Q$3:$Q$252,0),8),"")</f>
        <v/>
      </c>
      <c r="AE289" t="str">
        <f>IFERROR(INDEX('Enter Draw'!$A$3:$I$252,MATCH(SMALL('Enter Draw'!$Q$3:$Q$252,V289),'Enter Draw'!$Q$3:$Q$252,0),9),"")</f>
        <v/>
      </c>
    </row>
    <row r="290" spans="1:31">
      <c r="A290" s="1" t="str">
        <f>IF(B290="","",IF(INDEX('Enter Draw'!$C$3:$I$252,MATCH(SMALL('Enter Draw'!$K$3:$K$252,D290),'Enter Draw'!$K$3:$K$252,0),1)="yco","yco",D290))</f>
        <v/>
      </c>
      <c r="B290" t="str">
        <f>IFERROR(INDEX('Enter Draw'!$C$3:$K$252,MATCH(SMALL('Enter Draw'!$K$3:$K$252,D290),'Enter Draw'!$K$3:$K$252,0),4),"")</f>
        <v/>
      </c>
      <c r="C290" t="str">
        <f>IFERROR(INDEX('Enter Draw'!$C$3:$I$252,MATCH(SMALL('Enter Draw'!$K$3:$K$252,D290),'Enter Draw'!$K$3:$K$252,0),5),"")</f>
        <v/>
      </c>
      <c r="D290">
        <v>241</v>
      </c>
      <c r="F290" s="1" t="str">
        <f>IF(G290="","",IF(INDEX('Enter Draw'!$E$3:$I$252,MATCH(SMALL('Enter Draw'!$L$3:$L$252,D290),'Enter Draw'!$L$3:$L$252,0),1)="co","co",IF(INDEX('Enter Draw'!$E$3:$I$252,MATCH(SMALL('Enter Draw'!$L$3:$L$252,D290),'Enter Draw'!$L$3:$L$252,0),1)="yco","yco",D290)))</f>
        <v/>
      </c>
      <c r="G290" t="str">
        <f>IFERROR(INDEX('Enter Draw'!$E$3:$I$252,MATCH(SMALL('Enter Draw'!$L$3:$L$252,D290),'Enter Draw'!$L$3:$L$252,0),3),"")</f>
        <v/>
      </c>
      <c r="H290" t="str">
        <f>IFERROR(INDEX('Enter Draw'!$E$3:$I$252,MATCH(SMALL('Enter Draw'!$L$3:$L$252,D290),'Enter Draw'!$L$3:$L$252,0),4),"")</f>
        <v/>
      </c>
      <c r="J290" s="1" t="str">
        <f>IF(K290="","",D290)</f>
        <v/>
      </c>
      <c r="K290" t="str">
        <f>IFERROR(INDEX('Enter Draw'!$G$3:$I$252,MATCH(SMALL('Enter Draw'!$M$3:$M$252,D290),'Enter Draw'!$M$3:$M$252,0),2),"")</f>
        <v/>
      </c>
      <c r="L290" t="str">
        <f>IFERROR(INDEX('Enter Draw'!$G$3:$I$252,MATCH(SMALL('Enter Draw'!$M$3:$M$252,D290),'Enter Draw'!$M$3:$M$252,0),3),"")</f>
        <v/>
      </c>
      <c r="N290" s="1" t="str">
        <f>IF(O290="","",IF(INDEX('Enter Draw'!$B$3:$I$252,MATCH(SMALL('Enter Draw'!$N$3:$N$252,D290),'Enter Draw'!$N$3:$N$252,0),1)="oco","oco",D290))</f>
        <v/>
      </c>
      <c r="O290" t="str">
        <f>IFERROR(INDEX('Enter Draw'!$A$3:$K$252,MATCH(SMALL('Enter Draw'!$N$3:$N$252,Q290),'Enter Draw'!$N$3:$N$252,0),6),"")</f>
        <v/>
      </c>
      <c r="P290" t="str">
        <f>IFERROR(INDEX('Enter Draw'!$A$3:$I$252,MATCH(SMALL('Enter Draw'!$N$3:$N$252,Q290),'Enter Draw'!$N$3:$N$252,0),7),"")</f>
        <v/>
      </c>
      <c r="Q290">
        <v>241</v>
      </c>
      <c r="V290">
        <v>241</v>
      </c>
      <c r="X290" s="1" t="str">
        <f t="shared" si="18"/>
        <v/>
      </c>
      <c r="Y290" t="str">
        <f>IFERROR(INDEX('Enter Draw'!$A$3:$K$252,MATCH(SMALL('Enter Draw'!$P$3:$P$252,Q290),'Enter Draw'!$P$3:$P$252,0),7),"")</f>
        <v/>
      </c>
      <c r="Z290" t="str">
        <f>IFERROR(INDEX('Enter Draw'!$A$3:$I$252,MATCH(SMALL('Enter Draw'!$P$3:$P$252,Q290),'Enter Draw'!$P$3:$P$252,0),8),"")</f>
        <v/>
      </c>
      <c r="AC290" s="1" t="str">
        <f t="shared" si="17"/>
        <v/>
      </c>
      <c r="AD290" t="str">
        <f>IFERROR(INDEX('Enter Draw'!$A$3:$K$252,MATCH(SMALL('Enter Draw'!$Q$3:$Q$252,V290),'Enter Draw'!$Q$3:$Q$252,0),8),"")</f>
        <v/>
      </c>
      <c r="AE290" t="str">
        <f>IFERROR(INDEX('Enter Draw'!$A$3:$I$252,MATCH(SMALL('Enter Draw'!$Q$3:$Q$252,V290),'Enter Draw'!$Q$3:$Q$252,0),9),"")</f>
        <v/>
      </c>
    </row>
    <row r="291" spans="1:31">
      <c r="A291" s="1" t="str">
        <f>IF(B291="","",IF(INDEX('Enter Draw'!$C$3:$I$252,MATCH(SMALL('Enter Draw'!$K$3:$K$252,D291),'Enter Draw'!$K$3:$K$252,0),1)="yco","yco",D291))</f>
        <v/>
      </c>
      <c r="B291" t="str">
        <f>IFERROR(INDEX('Enter Draw'!$C$3:$K$252,MATCH(SMALL('Enter Draw'!$K$3:$K$252,D291),'Enter Draw'!$K$3:$K$252,0),4),"")</f>
        <v/>
      </c>
      <c r="C291" t="str">
        <f>IFERROR(INDEX('Enter Draw'!$C$3:$I$252,MATCH(SMALL('Enter Draw'!$K$3:$K$252,D291),'Enter Draw'!$K$3:$K$252,0),5),"")</f>
        <v/>
      </c>
      <c r="D291">
        <v>242</v>
      </c>
      <c r="F291" s="1" t="str">
        <f>IF(G291="","",IF(INDEX('Enter Draw'!$E$3:$I$252,MATCH(SMALL('Enter Draw'!$L$3:$L$252,D291),'Enter Draw'!$L$3:$L$252,0),1)="co","co",IF(INDEX('Enter Draw'!$E$3:$I$252,MATCH(SMALL('Enter Draw'!$L$3:$L$252,D291),'Enter Draw'!$L$3:$L$252,0),1)="yco","yco",D291)))</f>
        <v/>
      </c>
      <c r="G291" t="str">
        <f>IFERROR(INDEX('Enter Draw'!$E$3:$I$252,MATCH(SMALL('Enter Draw'!$L$3:$L$252,D291),'Enter Draw'!$L$3:$L$252,0),3),"")</f>
        <v/>
      </c>
      <c r="H291" t="str">
        <f>IFERROR(INDEX('Enter Draw'!$E$3:$I$252,MATCH(SMALL('Enter Draw'!$L$3:$L$252,D291),'Enter Draw'!$L$3:$L$252,0),4),"")</f>
        <v/>
      </c>
      <c r="J291" s="1" t="str">
        <f>IF(K291="","",D291)</f>
        <v/>
      </c>
      <c r="K291" t="str">
        <f>IFERROR(INDEX('Enter Draw'!$G$3:$I$252,MATCH(SMALL('Enter Draw'!$M$3:$M$252,D291),'Enter Draw'!$M$3:$M$252,0),2),"")</f>
        <v/>
      </c>
      <c r="L291" t="str">
        <f>IFERROR(INDEX('Enter Draw'!$G$3:$I$252,MATCH(SMALL('Enter Draw'!$M$3:$M$252,D291),'Enter Draw'!$M$3:$M$252,0),3),"")</f>
        <v/>
      </c>
      <c r="N291" s="1" t="str">
        <f>IF(O291="","",IF(INDEX('Enter Draw'!$B$3:$I$252,MATCH(SMALL('Enter Draw'!$N$3:$N$252,D291),'Enter Draw'!$N$3:$N$252,0),1)="oco","oco",D291))</f>
        <v/>
      </c>
      <c r="O291" t="str">
        <f>IFERROR(INDEX('Enter Draw'!$A$3:$K$252,MATCH(SMALL('Enter Draw'!$N$3:$N$252,Q291),'Enter Draw'!$N$3:$N$252,0),6),"")</f>
        <v/>
      </c>
      <c r="P291" t="str">
        <f>IFERROR(INDEX('Enter Draw'!$A$3:$I$252,MATCH(SMALL('Enter Draw'!$N$3:$N$252,Q291),'Enter Draw'!$N$3:$N$252,0),7),"")</f>
        <v/>
      </c>
      <c r="Q291">
        <v>242</v>
      </c>
      <c r="V291">
        <v>242</v>
      </c>
      <c r="X291" s="1" t="str">
        <f t="shared" si="18"/>
        <v/>
      </c>
      <c r="Y291" t="str">
        <f>IFERROR(INDEX('Enter Draw'!$A$3:$K$252,MATCH(SMALL('Enter Draw'!$P$3:$P$252,Q291),'Enter Draw'!$P$3:$P$252,0),7),"")</f>
        <v/>
      </c>
      <c r="Z291" t="str">
        <f>IFERROR(INDEX('Enter Draw'!$A$3:$I$252,MATCH(SMALL('Enter Draw'!$P$3:$P$252,Q291),'Enter Draw'!$P$3:$P$252,0),8),"")</f>
        <v/>
      </c>
      <c r="AC291" s="1" t="str">
        <f t="shared" si="17"/>
        <v/>
      </c>
      <c r="AD291" t="str">
        <f>IFERROR(INDEX('Enter Draw'!$A$3:$K$252,MATCH(SMALL('Enter Draw'!$Q$3:$Q$252,V291),'Enter Draw'!$Q$3:$Q$252,0),8),"")</f>
        <v/>
      </c>
      <c r="AE291" t="str">
        <f>IFERROR(INDEX('Enter Draw'!$A$3:$I$252,MATCH(SMALL('Enter Draw'!$Q$3:$Q$252,V291),'Enter Draw'!$Q$3:$Q$252,0),9),"")</f>
        <v/>
      </c>
    </row>
    <row r="292" spans="1:31">
      <c r="A292" s="1" t="str">
        <f>IF(B292="","",IF(INDEX('Enter Draw'!$C$3:$I$252,MATCH(SMALL('Enter Draw'!$K$3:$K$252,D292),'Enter Draw'!$K$3:$K$252,0),1)="yco","yco",D292))</f>
        <v/>
      </c>
      <c r="B292" t="str">
        <f>IFERROR(INDEX('Enter Draw'!$C$3:$K$252,MATCH(SMALL('Enter Draw'!$K$3:$K$252,D292),'Enter Draw'!$K$3:$K$252,0),4),"")</f>
        <v/>
      </c>
      <c r="C292" t="str">
        <f>IFERROR(INDEX('Enter Draw'!$C$3:$I$252,MATCH(SMALL('Enter Draw'!$K$3:$K$252,D292),'Enter Draw'!$K$3:$K$252,0),5),"")</f>
        <v/>
      </c>
      <c r="D292">
        <v>243</v>
      </c>
      <c r="F292" s="1" t="str">
        <f>IF(G292="","",IF(INDEX('Enter Draw'!$E$3:$I$252,MATCH(SMALL('Enter Draw'!$L$3:$L$252,D292),'Enter Draw'!$L$3:$L$252,0),1)="co","co",IF(INDEX('Enter Draw'!$E$3:$I$252,MATCH(SMALL('Enter Draw'!$L$3:$L$252,D292),'Enter Draw'!$L$3:$L$252,0),1)="yco","yco",D292)))</f>
        <v/>
      </c>
      <c r="G292" t="str">
        <f>IFERROR(INDEX('Enter Draw'!$E$3:$I$252,MATCH(SMALL('Enter Draw'!$L$3:$L$252,D292),'Enter Draw'!$L$3:$L$252,0),3),"")</f>
        <v/>
      </c>
      <c r="H292" t="str">
        <f>IFERROR(INDEX('Enter Draw'!$E$3:$I$252,MATCH(SMALL('Enter Draw'!$L$3:$L$252,D292),'Enter Draw'!$L$3:$L$252,0),4),"")</f>
        <v/>
      </c>
      <c r="J292" s="1" t="str">
        <f>IF(K292="","",D292)</f>
        <v/>
      </c>
      <c r="K292" t="str">
        <f>IFERROR(INDEX('Enter Draw'!$G$3:$I$252,MATCH(SMALL('Enter Draw'!$M$3:$M$252,D292),'Enter Draw'!$M$3:$M$252,0),2),"")</f>
        <v/>
      </c>
      <c r="L292" t="str">
        <f>IFERROR(INDEX('Enter Draw'!$G$3:$I$252,MATCH(SMALL('Enter Draw'!$M$3:$M$252,D292),'Enter Draw'!$M$3:$M$252,0),3),"")</f>
        <v/>
      </c>
      <c r="N292" s="1" t="str">
        <f>IF(O292="","",IF(INDEX('Enter Draw'!$B$3:$I$252,MATCH(SMALL('Enter Draw'!$N$3:$N$252,D292),'Enter Draw'!$N$3:$N$252,0),1)="oco","oco",D292))</f>
        <v/>
      </c>
      <c r="O292" t="str">
        <f>IFERROR(INDEX('Enter Draw'!$A$3:$K$252,MATCH(SMALL('Enter Draw'!$N$3:$N$252,Q292),'Enter Draw'!$N$3:$N$252,0),6),"")</f>
        <v/>
      </c>
      <c r="P292" t="str">
        <f>IFERROR(INDEX('Enter Draw'!$A$3:$I$252,MATCH(SMALL('Enter Draw'!$N$3:$N$252,Q292),'Enter Draw'!$N$3:$N$252,0),7),"")</f>
        <v/>
      </c>
      <c r="Q292">
        <v>243</v>
      </c>
      <c r="V292">
        <v>243</v>
      </c>
      <c r="X292" s="1" t="str">
        <f t="shared" si="18"/>
        <v/>
      </c>
      <c r="Y292" t="str">
        <f>IFERROR(INDEX('Enter Draw'!$A$3:$K$252,MATCH(SMALL('Enter Draw'!$P$3:$P$252,Q292),'Enter Draw'!$P$3:$P$252,0),7),"")</f>
        <v/>
      </c>
      <c r="Z292" t="str">
        <f>IFERROR(INDEX('Enter Draw'!$A$3:$I$252,MATCH(SMALL('Enter Draw'!$P$3:$P$252,Q292),'Enter Draw'!$P$3:$P$252,0),8),"")</f>
        <v/>
      </c>
      <c r="AC292" s="1" t="str">
        <f t="shared" si="17"/>
        <v/>
      </c>
      <c r="AD292" t="str">
        <f>IFERROR(INDEX('Enter Draw'!$A$3:$K$252,MATCH(SMALL('Enter Draw'!$Q$3:$Q$252,V292),'Enter Draw'!$Q$3:$Q$252,0),8),"")</f>
        <v/>
      </c>
      <c r="AE292" t="str">
        <f>IFERROR(INDEX('Enter Draw'!$A$3:$I$252,MATCH(SMALL('Enter Draw'!$Q$3:$Q$252,V292),'Enter Draw'!$Q$3:$Q$252,0),9),"")</f>
        <v/>
      </c>
    </row>
    <row r="293" spans="1:31">
      <c r="A293" s="1" t="str">
        <f>IF(B293="","",IF(INDEX('Enter Draw'!$C$3:$I$252,MATCH(SMALL('Enter Draw'!$K$3:$K$252,D293),'Enter Draw'!$K$3:$K$252,0),1)="yco","yco",D293))</f>
        <v/>
      </c>
      <c r="B293" t="str">
        <f>IFERROR(INDEX('Enter Draw'!$C$3:$K$252,MATCH(SMALL('Enter Draw'!$K$3:$K$252,D293),'Enter Draw'!$K$3:$K$252,0),4),"")</f>
        <v/>
      </c>
      <c r="C293" t="str">
        <f>IFERROR(INDEX('Enter Draw'!$C$3:$I$252,MATCH(SMALL('Enter Draw'!$K$3:$K$252,D293),'Enter Draw'!$K$3:$K$252,0),5),"")</f>
        <v/>
      </c>
      <c r="D293">
        <v>244</v>
      </c>
      <c r="F293" s="1" t="str">
        <f>IF(G293="","",IF(INDEX('Enter Draw'!$E$3:$I$252,MATCH(SMALL('Enter Draw'!$L$3:$L$252,D293),'Enter Draw'!$L$3:$L$252,0),1)="co","co",IF(INDEX('Enter Draw'!$E$3:$I$252,MATCH(SMALL('Enter Draw'!$L$3:$L$252,D293),'Enter Draw'!$L$3:$L$252,0),1)="yco","yco",D293)))</f>
        <v/>
      </c>
      <c r="G293" t="str">
        <f>IFERROR(INDEX('Enter Draw'!$E$3:$I$252,MATCH(SMALL('Enter Draw'!$L$3:$L$252,D293),'Enter Draw'!$L$3:$L$252,0),3),"")</f>
        <v/>
      </c>
      <c r="H293" t="str">
        <f>IFERROR(INDEX('Enter Draw'!$E$3:$I$252,MATCH(SMALL('Enter Draw'!$L$3:$L$252,D293),'Enter Draw'!$L$3:$L$252,0),4),"")</f>
        <v/>
      </c>
      <c r="J293" s="1" t="str">
        <f>IF(K293="","",D293)</f>
        <v/>
      </c>
      <c r="K293" t="str">
        <f>IFERROR(INDEX('Enter Draw'!$G$3:$I$252,MATCH(SMALL('Enter Draw'!$M$3:$M$252,D293),'Enter Draw'!$M$3:$M$252,0),2),"")</f>
        <v/>
      </c>
      <c r="L293" t="str">
        <f>IFERROR(INDEX('Enter Draw'!$G$3:$I$252,MATCH(SMALL('Enter Draw'!$M$3:$M$252,D293),'Enter Draw'!$M$3:$M$252,0),3),"")</f>
        <v/>
      </c>
      <c r="N293" s="1" t="str">
        <f>IF(O293="","",IF(INDEX('Enter Draw'!$B$3:$I$252,MATCH(SMALL('Enter Draw'!$N$3:$N$252,D293),'Enter Draw'!$N$3:$N$252,0),1)="oco","oco",D293))</f>
        <v/>
      </c>
      <c r="O293" t="str">
        <f>IFERROR(INDEX('Enter Draw'!$A$3:$K$252,MATCH(SMALL('Enter Draw'!$N$3:$N$252,Q293),'Enter Draw'!$N$3:$N$252,0),6),"")</f>
        <v/>
      </c>
      <c r="P293" t="str">
        <f>IFERROR(INDEX('Enter Draw'!$A$3:$I$252,MATCH(SMALL('Enter Draw'!$N$3:$N$252,Q293),'Enter Draw'!$N$3:$N$252,0),7),"")</f>
        <v/>
      </c>
      <c r="Q293">
        <v>244</v>
      </c>
      <c r="V293">
        <v>244</v>
      </c>
      <c r="X293" s="1" t="str">
        <f t="shared" si="18"/>
        <v/>
      </c>
      <c r="Y293" t="str">
        <f>IFERROR(INDEX('Enter Draw'!$A$3:$K$252,MATCH(SMALL('Enter Draw'!$P$3:$P$252,Q293),'Enter Draw'!$P$3:$P$252,0),7),"")</f>
        <v/>
      </c>
      <c r="Z293" t="str">
        <f>IFERROR(INDEX('Enter Draw'!$A$3:$I$252,MATCH(SMALL('Enter Draw'!$P$3:$P$252,Q293),'Enter Draw'!$P$3:$P$252,0),8),"")</f>
        <v/>
      </c>
      <c r="AC293" s="1" t="str">
        <f t="shared" si="17"/>
        <v/>
      </c>
      <c r="AD293" t="str">
        <f>IFERROR(INDEX('Enter Draw'!$A$3:$K$252,MATCH(SMALL('Enter Draw'!$Q$3:$Q$252,V293),'Enter Draw'!$Q$3:$Q$252,0),8),"")</f>
        <v/>
      </c>
      <c r="AE293" t="str">
        <f>IFERROR(INDEX('Enter Draw'!$A$3:$I$252,MATCH(SMALL('Enter Draw'!$Q$3:$Q$252,V293),'Enter Draw'!$Q$3:$Q$252,0),9),"")</f>
        <v/>
      </c>
    </row>
    <row r="294" spans="1:31">
      <c r="A294" s="1" t="str">
        <f>IF(B294="","",IF(INDEX('Enter Draw'!$C$3:$I$252,MATCH(SMALL('Enter Draw'!$K$3:$K$252,D294),'Enter Draw'!$K$3:$K$252,0),1)="yco","yco",D294))</f>
        <v/>
      </c>
      <c r="B294" t="str">
        <f>IFERROR(INDEX('Enter Draw'!$C$3:$K$252,MATCH(SMALL('Enter Draw'!$K$3:$K$252,D294),'Enter Draw'!$K$3:$K$252,0),4),"")</f>
        <v/>
      </c>
      <c r="C294" t="str">
        <f>IFERROR(INDEX('Enter Draw'!$C$3:$I$252,MATCH(SMALL('Enter Draw'!$K$3:$K$252,D294),'Enter Draw'!$K$3:$K$252,0),5),"")</f>
        <v/>
      </c>
      <c r="D294">
        <v>245</v>
      </c>
      <c r="F294" s="1" t="str">
        <f>IF(G294="","",IF(INDEX('Enter Draw'!$E$3:$I$252,MATCH(SMALL('Enter Draw'!$L$3:$L$252,D294),'Enter Draw'!$L$3:$L$252,0),1)="co","co",IF(INDEX('Enter Draw'!$E$3:$I$252,MATCH(SMALL('Enter Draw'!$L$3:$L$252,D294),'Enter Draw'!$L$3:$L$252,0),1)="yco","yco",D294)))</f>
        <v/>
      </c>
      <c r="G294" t="str">
        <f>IFERROR(INDEX('Enter Draw'!$E$3:$I$252,MATCH(SMALL('Enter Draw'!$L$3:$L$252,D294),'Enter Draw'!$L$3:$L$252,0),3),"")</f>
        <v/>
      </c>
      <c r="H294" t="str">
        <f>IFERROR(INDEX('Enter Draw'!$E$3:$I$252,MATCH(SMALL('Enter Draw'!$L$3:$L$252,D294),'Enter Draw'!$L$3:$L$252,0),4),"")</f>
        <v/>
      </c>
      <c r="J294" s="1" t="str">
        <f>IF(K294="","",D294)</f>
        <v/>
      </c>
      <c r="K294" t="str">
        <f>IFERROR(INDEX('Enter Draw'!$G$3:$I$252,MATCH(SMALL('Enter Draw'!$M$3:$M$252,D294),'Enter Draw'!$M$3:$M$252,0),2),"")</f>
        <v/>
      </c>
      <c r="L294" t="str">
        <f>IFERROR(INDEX('Enter Draw'!$G$3:$I$252,MATCH(SMALL('Enter Draw'!$M$3:$M$252,D294),'Enter Draw'!$M$3:$M$252,0),3),"")</f>
        <v/>
      </c>
      <c r="N294" s="1" t="str">
        <f>IF(O294="","",IF(INDEX('Enter Draw'!$B$3:$I$252,MATCH(SMALL('Enter Draw'!$N$3:$N$252,D294),'Enter Draw'!$N$3:$N$252,0),1)="oco","oco",D294))</f>
        <v/>
      </c>
      <c r="O294" t="str">
        <f>IFERROR(INDEX('Enter Draw'!$A$3:$K$252,MATCH(SMALL('Enter Draw'!$N$3:$N$252,Q294),'Enter Draw'!$N$3:$N$252,0),6),"")</f>
        <v/>
      </c>
      <c r="P294" t="str">
        <f>IFERROR(INDEX('Enter Draw'!$A$3:$I$252,MATCH(SMALL('Enter Draw'!$N$3:$N$252,Q294),'Enter Draw'!$N$3:$N$252,0),7),"")</f>
        <v/>
      </c>
      <c r="Q294">
        <v>245</v>
      </c>
      <c r="V294">
        <v>245</v>
      </c>
      <c r="X294" s="1" t="str">
        <f t="shared" si="18"/>
        <v/>
      </c>
      <c r="Y294" t="str">
        <f>IFERROR(INDEX('Enter Draw'!$A$3:$K$252,MATCH(SMALL('Enter Draw'!$P$3:$P$252,Q294),'Enter Draw'!$P$3:$P$252,0),7),"")</f>
        <v/>
      </c>
      <c r="Z294" t="str">
        <f>IFERROR(INDEX('Enter Draw'!$A$3:$I$252,MATCH(SMALL('Enter Draw'!$P$3:$P$252,Q294),'Enter Draw'!$P$3:$P$252,0),8),"")</f>
        <v/>
      </c>
      <c r="AC294" s="1" t="str">
        <f t="shared" si="17"/>
        <v/>
      </c>
      <c r="AD294" t="str">
        <f>IFERROR(INDEX('Enter Draw'!$A$3:$K$252,MATCH(SMALL('Enter Draw'!$Q$3:$Q$252,V294),'Enter Draw'!$Q$3:$Q$252,0),8),"")</f>
        <v/>
      </c>
      <c r="AE294" t="str">
        <f>IFERROR(INDEX('Enter Draw'!$A$3:$I$252,MATCH(SMALL('Enter Draw'!$Q$3:$Q$252,V294),'Enter Draw'!$Q$3:$Q$252,0),9),"")</f>
        <v/>
      </c>
    </row>
    <row r="295" spans="1:31">
      <c r="N295" s="1" t="str">
        <f>IF(O295="","",IF(INDEX('Enter Draw'!$B$3:$I$252,MATCH(SMALL('Enter Draw'!$N$3:$N$252,D295),'Enter Draw'!$N$3:$N$252,0),1)="oco","oco",D295))</f>
        <v/>
      </c>
      <c r="X295" s="1" t="str">
        <f t="shared" si="18"/>
        <v/>
      </c>
      <c r="Y295" t="str">
        <f>IFERROR(INDEX('Enter Draw'!$A$3:$K$252,MATCH(SMALL('Enter Draw'!$P$3:$P$252,Q295),'Enter Draw'!$P$3:$P$252,0),7),"")</f>
        <v/>
      </c>
      <c r="Z295" t="str">
        <f>IFERROR(INDEX('Enter Draw'!$A$3:$I$252,MATCH(SMALL('Enter Draw'!$P$3:$P$252,Q295),'Enter Draw'!$P$3:$P$252,0),8),"")</f>
        <v/>
      </c>
      <c r="AC295" s="1" t="str">
        <f t="shared" si="17"/>
        <v/>
      </c>
      <c r="AD295" t="str">
        <f>IFERROR(INDEX('Enter Draw'!$A$3:$K$252,MATCH(SMALL('Enter Draw'!$Q$3:$Q$252,V295),'Enter Draw'!$Q$3:$Q$252,0),8),"")</f>
        <v/>
      </c>
      <c r="AE295" t="str">
        <f>IFERROR(INDEX('Enter Draw'!$A$3:$I$252,MATCH(SMALL('Enter Draw'!$Q$3:$Q$252,V295),'Enter Draw'!$Q$3:$Q$252,0),9),"")</f>
        <v/>
      </c>
    </row>
    <row r="296" spans="1:31">
      <c r="A296" s="1" t="str">
        <f>IF(B296="","",IF(INDEX('Enter Draw'!$C$3:$I$252,MATCH(SMALL('Enter Draw'!$K$3:$K$252,D296),'Enter Draw'!$K$3:$K$252,0),1)="yco","yco",D296))</f>
        <v/>
      </c>
      <c r="B296" t="str">
        <f>IFERROR(INDEX('Enter Draw'!$C$3:$K$252,MATCH(SMALL('Enter Draw'!$K$3:$K$252,D296),'Enter Draw'!$K$3:$K$252,0),4),"")</f>
        <v/>
      </c>
      <c r="C296" t="str">
        <f>IFERROR(INDEX('Enter Draw'!$C$3:$I$252,MATCH(SMALL('Enter Draw'!$K$3:$K$252,D296),'Enter Draw'!$K$3:$K$252,0),5),"")</f>
        <v/>
      </c>
      <c r="D296">
        <v>246</v>
      </c>
      <c r="F296" s="1" t="str">
        <f>IF(G296="","",IF(INDEX('Enter Draw'!$E$3:$I$252,MATCH(SMALL('Enter Draw'!$L$3:$L$252,D296),'Enter Draw'!$L$3:$L$252,0),1)="co","co",IF(INDEX('Enter Draw'!$E$3:$I$252,MATCH(SMALL('Enter Draw'!$L$3:$L$252,D296),'Enter Draw'!$L$3:$L$252,0),1)="yco","yco",D296)))</f>
        <v/>
      </c>
      <c r="G296" t="str">
        <f>IFERROR(INDEX('Enter Draw'!$E$3:$I$252,MATCH(SMALL('Enter Draw'!$L$3:$L$252,D296),'Enter Draw'!$L$3:$L$252,0),3),"")</f>
        <v/>
      </c>
      <c r="H296" t="str">
        <f>IFERROR(INDEX('Enter Draw'!$E$3:$I$252,MATCH(SMALL('Enter Draw'!$L$3:$L$252,D296),'Enter Draw'!$L$3:$L$252,0),4),"")</f>
        <v/>
      </c>
      <c r="J296" s="1" t="str">
        <f>IF(K296="","",D296)</f>
        <v/>
      </c>
      <c r="K296" t="str">
        <f>IFERROR(INDEX('Enter Draw'!$G$3:$I$252,MATCH(SMALL('Enter Draw'!$M$3:$M$252,D296),'Enter Draw'!$M$3:$M$252,0),2),"")</f>
        <v/>
      </c>
      <c r="L296" t="str">
        <f>IFERROR(INDEX('Enter Draw'!$G$3:$I$252,MATCH(SMALL('Enter Draw'!$M$3:$M$252,D296),'Enter Draw'!$M$3:$M$252,0),3),"")</f>
        <v/>
      </c>
      <c r="N296" s="1" t="str">
        <f>IF(O296="","",IF(INDEX('Enter Draw'!$B$3:$I$252,MATCH(SMALL('Enter Draw'!$N$3:$N$252,D296),'Enter Draw'!$N$3:$N$252,0),1)="oco","oco",D296))</f>
        <v/>
      </c>
      <c r="O296" t="str">
        <f>IFERROR(INDEX('Enter Draw'!$A$3:$K$252,MATCH(SMALL('Enter Draw'!$N$3:$N$252,Q296),'Enter Draw'!$N$3:$N$252,0),6),"")</f>
        <v/>
      </c>
      <c r="P296" t="str">
        <f>IFERROR(INDEX('Enter Draw'!$A$3:$I$252,MATCH(SMALL('Enter Draw'!$N$3:$N$252,Q296),'Enter Draw'!$N$3:$N$252,0),7),"")</f>
        <v/>
      </c>
      <c r="Q296">
        <v>246</v>
      </c>
      <c r="V296">
        <v>246</v>
      </c>
      <c r="X296" s="1" t="str">
        <f t="shared" si="18"/>
        <v/>
      </c>
      <c r="Y296" t="str">
        <f>IFERROR(INDEX('Enter Draw'!$A$3:$K$252,MATCH(SMALL('Enter Draw'!$P$3:$P$252,Q296),'Enter Draw'!$P$3:$P$252,0),7),"")</f>
        <v/>
      </c>
      <c r="Z296" t="str">
        <f>IFERROR(INDEX('Enter Draw'!$A$3:$I$252,MATCH(SMALL('Enter Draw'!$P$3:$P$252,Q296),'Enter Draw'!$P$3:$P$252,0),8),"")</f>
        <v/>
      </c>
      <c r="AC296" s="1" t="str">
        <f t="shared" si="17"/>
        <v/>
      </c>
      <c r="AD296" t="str">
        <f>IFERROR(INDEX('Enter Draw'!$A$3:$K$252,MATCH(SMALL('Enter Draw'!$Q$3:$Q$252,V296),'Enter Draw'!$Q$3:$Q$252,0),8),"")</f>
        <v/>
      </c>
      <c r="AE296" t="str">
        <f>IFERROR(INDEX('Enter Draw'!$A$3:$I$252,MATCH(SMALL('Enter Draw'!$Q$3:$Q$252,V296),'Enter Draw'!$Q$3:$Q$252,0),9),"")</f>
        <v/>
      </c>
    </row>
    <row r="297" spans="1:31">
      <c r="A297" s="1" t="str">
        <f>IF(B297="","",IF(INDEX('Enter Draw'!$C$3:$I$252,MATCH(SMALL('Enter Draw'!$K$3:$K$252,D297),'Enter Draw'!$K$3:$K$252,0),1)="yco","yco",D297))</f>
        <v/>
      </c>
      <c r="B297" t="str">
        <f>IFERROR(INDEX('Enter Draw'!$C$3:$K$252,MATCH(SMALL('Enter Draw'!$K$3:$K$252,D297),'Enter Draw'!$K$3:$K$252,0),4),"")</f>
        <v/>
      </c>
      <c r="C297" t="str">
        <f>IFERROR(INDEX('Enter Draw'!$C$3:$I$252,MATCH(SMALL('Enter Draw'!$K$3:$K$252,D297),'Enter Draw'!$K$3:$K$252,0),5),"")</f>
        <v/>
      </c>
      <c r="D297">
        <v>247</v>
      </c>
      <c r="F297" s="1" t="str">
        <f>IF(G297="","",IF(INDEX('Enter Draw'!$E$3:$I$252,MATCH(SMALL('Enter Draw'!$L$3:$L$252,D297),'Enter Draw'!$L$3:$L$252,0),1)="co","co",IF(INDEX('Enter Draw'!$E$3:$I$252,MATCH(SMALL('Enter Draw'!$L$3:$L$252,D297),'Enter Draw'!$L$3:$L$252,0),1)="yco","yco",D297)))</f>
        <v/>
      </c>
      <c r="G297" t="str">
        <f>IFERROR(INDEX('Enter Draw'!$E$3:$I$252,MATCH(SMALL('Enter Draw'!$L$3:$L$252,D297),'Enter Draw'!$L$3:$L$252,0),3),"")</f>
        <v/>
      </c>
      <c r="H297" t="str">
        <f>IFERROR(INDEX('Enter Draw'!$E$3:$I$252,MATCH(SMALL('Enter Draw'!$L$3:$L$252,D297),'Enter Draw'!$L$3:$L$252,0),4),"")</f>
        <v/>
      </c>
      <c r="J297" s="1" t="str">
        <f>IF(K297="","",D297)</f>
        <v/>
      </c>
      <c r="K297" t="str">
        <f>IFERROR(INDEX('Enter Draw'!$G$3:$I$252,MATCH(SMALL('Enter Draw'!$M$3:$M$252,D297),'Enter Draw'!$M$3:$M$252,0),2),"")</f>
        <v/>
      </c>
      <c r="L297" t="str">
        <f>IFERROR(INDEX('Enter Draw'!$G$3:$I$252,MATCH(SMALL('Enter Draw'!$M$3:$M$252,D297),'Enter Draw'!$M$3:$M$252,0),3),"")</f>
        <v/>
      </c>
      <c r="N297" s="1" t="str">
        <f>IF(O297="","",IF(INDEX('Enter Draw'!$B$3:$I$252,MATCH(SMALL('Enter Draw'!$N$3:$N$252,D297),'Enter Draw'!$N$3:$N$252,0),1)="oco","oco",D297))</f>
        <v/>
      </c>
      <c r="O297" t="str">
        <f>IFERROR(INDEX('Enter Draw'!$A$3:$K$252,MATCH(SMALL('Enter Draw'!$N$3:$N$252,Q297),'Enter Draw'!$N$3:$N$252,0),6),"")</f>
        <v/>
      </c>
      <c r="P297" t="str">
        <f>IFERROR(INDEX('Enter Draw'!$A$3:$I$252,MATCH(SMALL('Enter Draw'!$N$3:$N$252,Q297),'Enter Draw'!$N$3:$N$252,0),7),"")</f>
        <v/>
      </c>
      <c r="Q297">
        <v>247</v>
      </c>
      <c r="V297">
        <v>247</v>
      </c>
      <c r="X297" s="1" t="str">
        <f t="shared" si="18"/>
        <v/>
      </c>
      <c r="Y297" t="str">
        <f>IFERROR(INDEX('Enter Draw'!$A$3:$K$252,MATCH(SMALL('Enter Draw'!$P$3:$P$252,Q297),'Enter Draw'!$P$3:$P$252,0),7),"")</f>
        <v/>
      </c>
      <c r="Z297" t="str">
        <f>IFERROR(INDEX('Enter Draw'!$A$3:$I$252,MATCH(SMALL('Enter Draw'!$P$3:$P$252,Q297),'Enter Draw'!$P$3:$P$252,0),8),"")</f>
        <v/>
      </c>
      <c r="AC297" s="1" t="str">
        <f t="shared" si="17"/>
        <v/>
      </c>
      <c r="AD297" t="str">
        <f>IFERROR(INDEX('Enter Draw'!$A$3:$K$252,MATCH(SMALL('Enter Draw'!$Q$3:$Q$252,V297),'Enter Draw'!$Q$3:$Q$252,0),8),"")</f>
        <v/>
      </c>
      <c r="AE297" t="str">
        <f>IFERROR(INDEX('Enter Draw'!$A$3:$I$252,MATCH(SMALL('Enter Draw'!$Q$3:$Q$252,V297),'Enter Draw'!$Q$3:$Q$252,0),9),"")</f>
        <v/>
      </c>
    </row>
    <row r="298" spans="1:31">
      <c r="A298" s="1" t="str">
        <f>IF(B298="","",IF(INDEX('Enter Draw'!$C$3:$I$252,MATCH(SMALL('Enter Draw'!$K$3:$K$252,D298),'Enter Draw'!$K$3:$K$252,0),1)="yco","yco",D298))</f>
        <v/>
      </c>
      <c r="B298" t="str">
        <f>IFERROR(INDEX('Enter Draw'!$C$3:$K$252,MATCH(SMALL('Enter Draw'!$K$3:$K$252,D298),'Enter Draw'!$K$3:$K$252,0),4),"")</f>
        <v/>
      </c>
      <c r="C298" t="str">
        <f>IFERROR(INDEX('Enter Draw'!$C$3:$I$252,MATCH(SMALL('Enter Draw'!$K$3:$K$252,D298),'Enter Draw'!$K$3:$K$252,0),5),"")</f>
        <v/>
      </c>
      <c r="D298">
        <v>248</v>
      </c>
      <c r="F298" s="1" t="str">
        <f>IF(G298="","",IF(INDEX('Enter Draw'!$E$3:$I$252,MATCH(SMALL('Enter Draw'!$L$3:$L$252,D298),'Enter Draw'!$L$3:$L$252,0),1)="co","co",IF(INDEX('Enter Draw'!$E$3:$I$252,MATCH(SMALL('Enter Draw'!$L$3:$L$252,D298),'Enter Draw'!$L$3:$L$252,0),1)="yco","yco",D298)))</f>
        <v/>
      </c>
      <c r="G298" t="str">
        <f>IFERROR(INDEX('Enter Draw'!$E$3:$I$252,MATCH(SMALL('Enter Draw'!$L$3:$L$252,D298),'Enter Draw'!$L$3:$L$252,0),3),"")</f>
        <v/>
      </c>
      <c r="H298" t="str">
        <f>IFERROR(INDEX('Enter Draw'!$E$3:$I$252,MATCH(SMALL('Enter Draw'!$L$3:$L$252,D298),'Enter Draw'!$L$3:$L$252,0),4),"")</f>
        <v/>
      </c>
      <c r="J298" s="1" t="str">
        <f>IF(K298="","",D298)</f>
        <v/>
      </c>
      <c r="K298" t="str">
        <f>IFERROR(INDEX('Enter Draw'!$G$3:$I$252,MATCH(SMALL('Enter Draw'!$M$3:$M$252,D298),'Enter Draw'!$M$3:$M$252,0),2),"")</f>
        <v/>
      </c>
      <c r="L298" t="str">
        <f>IFERROR(INDEX('Enter Draw'!$G$3:$I$252,MATCH(SMALL('Enter Draw'!$M$3:$M$252,D298),'Enter Draw'!$M$3:$M$252,0),3),"")</f>
        <v/>
      </c>
      <c r="N298" s="1" t="str">
        <f>IF(O298="","",IF(INDEX('Enter Draw'!$B$3:$I$252,MATCH(SMALL('Enter Draw'!$N$3:$N$252,D298),'Enter Draw'!$N$3:$N$252,0),1)="oco","oco",D298))</f>
        <v/>
      </c>
      <c r="O298" t="str">
        <f>IFERROR(INDEX('Enter Draw'!$A$3:$K$252,MATCH(SMALL('Enter Draw'!$N$3:$N$252,Q298),'Enter Draw'!$N$3:$N$252,0),6),"")</f>
        <v/>
      </c>
      <c r="P298" t="str">
        <f>IFERROR(INDEX('Enter Draw'!$A$3:$I$252,MATCH(SMALL('Enter Draw'!$N$3:$N$252,Q298),'Enter Draw'!$N$3:$N$252,0),7),"")</f>
        <v/>
      </c>
      <c r="Q298">
        <v>248</v>
      </c>
      <c r="V298">
        <v>248</v>
      </c>
      <c r="X298" s="1" t="str">
        <f t="shared" si="18"/>
        <v/>
      </c>
      <c r="Y298" t="str">
        <f>IFERROR(INDEX('Enter Draw'!$A$3:$K$252,MATCH(SMALL('Enter Draw'!$P$3:$P$252,Q298),'Enter Draw'!$P$3:$P$252,0),7),"")</f>
        <v/>
      </c>
      <c r="Z298" t="str">
        <f>IFERROR(INDEX('Enter Draw'!$A$3:$I$252,MATCH(SMALL('Enter Draw'!$P$3:$P$252,Q298),'Enter Draw'!$P$3:$P$252,0),8),"")</f>
        <v/>
      </c>
      <c r="AC298" s="1" t="str">
        <f t="shared" si="17"/>
        <v/>
      </c>
      <c r="AD298" t="str">
        <f>IFERROR(INDEX('Enter Draw'!$A$3:$K$252,MATCH(SMALL('Enter Draw'!$Q$3:$Q$252,V298),'Enter Draw'!$Q$3:$Q$252,0),8),"")</f>
        <v/>
      </c>
      <c r="AE298" t="str">
        <f>IFERROR(INDEX('Enter Draw'!$A$3:$I$252,MATCH(SMALL('Enter Draw'!$Q$3:$Q$252,V298),'Enter Draw'!$Q$3:$Q$252,0),9),"")</f>
        <v/>
      </c>
    </row>
    <row r="299" spans="1:31">
      <c r="A299" s="1" t="str">
        <f>IF(B299="","",IF(INDEX('Enter Draw'!$C$3:$I$252,MATCH(SMALL('Enter Draw'!$K$3:$K$252,D299),'Enter Draw'!$K$3:$K$252,0),1)="yco","yco",D299))</f>
        <v/>
      </c>
      <c r="B299" t="str">
        <f>IFERROR(INDEX('Enter Draw'!$C$3:$K$252,MATCH(SMALL('Enter Draw'!$K$3:$K$252,D299),'Enter Draw'!$K$3:$K$252,0),4),"")</f>
        <v/>
      </c>
      <c r="C299" t="str">
        <f>IFERROR(INDEX('Enter Draw'!$C$3:$I$252,MATCH(SMALL('Enter Draw'!$K$3:$K$252,D299),'Enter Draw'!$K$3:$K$252,0),5),"")</f>
        <v/>
      </c>
      <c r="D299">
        <v>249</v>
      </c>
      <c r="F299" s="1" t="str">
        <f>IF(G299="","",IF(INDEX('Enter Draw'!$E$3:$I$252,MATCH(SMALL('Enter Draw'!$L$3:$L$252,D299),'Enter Draw'!$L$3:$L$252,0),1)="co","co",IF(INDEX('Enter Draw'!$E$3:$I$252,MATCH(SMALL('Enter Draw'!$L$3:$L$252,D299),'Enter Draw'!$L$3:$L$252,0),1)="yco","yco",D299)))</f>
        <v/>
      </c>
      <c r="G299" t="str">
        <f>IFERROR(INDEX('Enter Draw'!$E$3:$I$252,MATCH(SMALL('Enter Draw'!$L$3:$L$252,D299),'Enter Draw'!$L$3:$L$252,0),3),"")</f>
        <v/>
      </c>
      <c r="H299" t="str">
        <f>IFERROR(INDEX('Enter Draw'!$E$3:$I$252,MATCH(SMALL('Enter Draw'!$L$3:$L$252,D299),'Enter Draw'!$L$3:$L$252,0),4),"")</f>
        <v/>
      </c>
      <c r="J299" s="1" t="str">
        <f>IF(K299="","",D299)</f>
        <v/>
      </c>
      <c r="K299" t="str">
        <f>IFERROR(INDEX('Enter Draw'!$G$3:$I$252,MATCH(SMALL('Enter Draw'!$M$3:$M$252,D299),'Enter Draw'!$M$3:$M$252,0),2),"")</f>
        <v/>
      </c>
      <c r="L299" t="str">
        <f>IFERROR(INDEX('Enter Draw'!$G$3:$I$252,MATCH(SMALL('Enter Draw'!$M$3:$M$252,D299),'Enter Draw'!$M$3:$M$252,0),3),"")</f>
        <v/>
      </c>
      <c r="N299" s="1" t="str">
        <f>IF(O299="","",IF(INDEX('Enter Draw'!$B$3:$I$252,MATCH(SMALL('Enter Draw'!$N$3:$N$252,D299),'Enter Draw'!$N$3:$N$252,0),1)="oco","oco",D299))</f>
        <v/>
      </c>
      <c r="O299" t="str">
        <f>IFERROR(INDEX('Enter Draw'!$A$3:$K$252,MATCH(SMALL('Enter Draw'!$N$3:$N$252,Q299),'Enter Draw'!$N$3:$N$252,0),6),"")</f>
        <v/>
      </c>
      <c r="P299" t="str">
        <f>IFERROR(INDEX('Enter Draw'!$A$3:$I$252,MATCH(SMALL('Enter Draw'!$N$3:$N$252,Q299),'Enter Draw'!$N$3:$N$252,0),7),"")</f>
        <v/>
      </c>
      <c r="Q299">
        <v>249</v>
      </c>
      <c r="V299">
        <v>249</v>
      </c>
      <c r="X299" s="1" t="str">
        <f t="shared" si="18"/>
        <v/>
      </c>
      <c r="Y299" t="str">
        <f>IFERROR(INDEX('Enter Draw'!$A$3:$K$252,MATCH(SMALL('Enter Draw'!$P$3:$P$252,Q299),'Enter Draw'!$P$3:$P$252,0),7),"")</f>
        <v/>
      </c>
      <c r="Z299" t="str">
        <f>IFERROR(INDEX('Enter Draw'!$A$3:$I$252,MATCH(SMALL('Enter Draw'!$P$3:$P$252,Q299),'Enter Draw'!$P$3:$P$252,0),8),"")</f>
        <v/>
      </c>
      <c r="AC299" s="1" t="str">
        <f t="shared" si="17"/>
        <v/>
      </c>
      <c r="AD299" t="str">
        <f>IFERROR(INDEX('Enter Draw'!$A$3:$K$252,MATCH(SMALL('Enter Draw'!$Q$3:$Q$252,V299),'Enter Draw'!$Q$3:$Q$252,0),8),"")</f>
        <v/>
      </c>
      <c r="AE299" t="str">
        <f>IFERROR(INDEX('Enter Draw'!$A$3:$I$252,MATCH(SMALL('Enter Draw'!$Q$3:$Q$252,V299),'Enter Draw'!$Q$3:$Q$252,0),9),"")</f>
        <v/>
      </c>
    </row>
    <row r="300" spans="1:31">
      <c r="A300" s="1" t="str">
        <f>IF(B300="","",IF(INDEX('Enter Draw'!$C$3:$I$252,MATCH(SMALL('Enter Draw'!$K$3:$K$252,D300),'Enter Draw'!$K$3:$K$252,0),1)="yco","yco",D300))</f>
        <v/>
      </c>
      <c r="B300" t="str">
        <f>IFERROR(INDEX('Enter Draw'!$C$3:$K$252,MATCH(SMALL('Enter Draw'!$K$3:$K$252,D300),'Enter Draw'!$K$3:$K$252,0),4),"")</f>
        <v/>
      </c>
      <c r="C300" t="str">
        <f>IFERROR(INDEX('Enter Draw'!$C$3:$I$252,MATCH(SMALL('Enter Draw'!$K$3:$K$252,D300),'Enter Draw'!$K$3:$K$252,0),5),"")</f>
        <v/>
      </c>
      <c r="D300">
        <v>250</v>
      </c>
      <c r="F300" s="1" t="str">
        <f>IF(G300="","",IF(INDEX('Enter Draw'!$E$3:$I$252,MATCH(SMALL('Enter Draw'!$L$3:$L$252,D300),'Enter Draw'!$L$3:$L$252,0),1)="co","co",IF(INDEX('Enter Draw'!$E$3:$I$252,MATCH(SMALL('Enter Draw'!$L$3:$L$252,D300),'Enter Draw'!$L$3:$L$252,0),1)="yco","yco",D300)))</f>
        <v/>
      </c>
      <c r="G300" t="str">
        <f>IFERROR(INDEX('Enter Draw'!$E$3:$I$252,MATCH(SMALL('Enter Draw'!$L$3:$L$252,D300),'Enter Draw'!$L$3:$L$252,0),3),"")</f>
        <v/>
      </c>
      <c r="H300" t="str">
        <f>IFERROR(INDEX('Enter Draw'!$E$3:$I$252,MATCH(SMALL('Enter Draw'!$L$3:$L$252,D300),'Enter Draw'!$L$3:$L$252,0),4),"")</f>
        <v/>
      </c>
      <c r="J300" s="1" t="str">
        <f>IF(K300="","",D300)</f>
        <v/>
      </c>
      <c r="K300" t="str">
        <f>IFERROR(INDEX('Enter Draw'!$G$3:$I$252,MATCH(SMALL('Enter Draw'!$M$3:$M$252,D300),'Enter Draw'!$M$3:$M$252,0),2),"")</f>
        <v/>
      </c>
      <c r="L300" t="str">
        <f>IFERROR(INDEX('Enter Draw'!$G$3:$I$252,MATCH(SMALL('Enter Draw'!$M$3:$M$252,D300),'Enter Draw'!$M$3:$M$252,0),3),"")</f>
        <v/>
      </c>
      <c r="N300" s="1" t="str">
        <f>IF(O300="","",IF(INDEX('Enter Draw'!$B$3:$I$252,MATCH(SMALL('Enter Draw'!$N$3:$N$252,D300),'Enter Draw'!$N$3:$N$252,0),1)="oco","oco",D300))</f>
        <v/>
      </c>
      <c r="O300" t="str">
        <f>IFERROR(INDEX('Enter Draw'!$A$3:$K$252,MATCH(SMALL('Enter Draw'!$N$3:$N$252,Q300),'Enter Draw'!$N$3:$N$252,0),6),"")</f>
        <v/>
      </c>
      <c r="P300" t="str">
        <f>IFERROR(INDEX('Enter Draw'!$A$3:$I$252,MATCH(SMALL('Enter Draw'!$N$3:$N$252,Q300),'Enter Draw'!$N$3:$N$252,0),7),"")</f>
        <v/>
      </c>
      <c r="Q300">
        <v>250</v>
      </c>
      <c r="V300">
        <v>250</v>
      </c>
      <c r="X300" s="1" t="str">
        <f>IF(Y300="","",V300)</f>
        <v/>
      </c>
      <c r="Y300" t="str">
        <f>IFERROR(INDEX('Enter Draw'!$A$3:$K$252,MATCH(SMALL('Enter Draw'!$P$3:$P$252,Q300),'Enter Draw'!$P$3:$P$252,0),7),"")</f>
        <v/>
      </c>
      <c r="Z300" t="str">
        <f>IFERROR(INDEX('Enter Draw'!$A$3:$I$252,MATCH(SMALL('Enter Draw'!$P$3:$P$252,Q300),'Enter Draw'!$P$3:$P$252,0),8),"")</f>
        <v/>
      </c>
      <c r="AC300" s="1" t="str">
        <f t="shared" si="17"/>
        <v/>
      </c>
      <c r="AD300" t="str">
        <f>IFERROR(INDEX('Enter Draw'!$A$3:$K$252,MATCH(SMALL('Enter Draw'!$Q$3:$Q$252,V300),'Enter Draw'!$Q$3:$Q$252,0),8),"")</f>
        <v/>
      </c>
      <c r="AE300" t="str">
        <f>IFERROR(INDEX('Enter Draw'!$A$3:$I$252,MATCH(SMALL('Enter Draw'!$Q$3:$Q$252,V300),'Enter Draw'!$Q$3:$Q$252,0),9),"")</f>
        <v/>
      </c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F43"/>
  <sheetViews>
    <sheetView workbookViewId="0">
      <pane ySplit="1" topLeftCell="A2" activePane="bottomLeft" state="frozen"/>
      <selection pane="bottomLeft" activeCell="D9" sqref="D9"/>
    </sheetView>
  </sheetViews>
  <sheetFormatPr defaultRowHeight="15.75"/>
  <cols>
    <col min="1" max="1" width="6.85546875" style="24" bestFit="1" customWidth="1"/>
    <col min="2" max="2" width="23.85546875" style="17" customWidth="1"/>
    <col min="3" max="3" width="23.5703125" style="17" customWidth="1"/>
    <col min="4" max="4" width="11.28515625" style="62" customWidth="1"/>
    <col min="5" max="5" width="7.5703125" style="92" hidden="1" customWidth="1"/>
    <col min="6" max="6" width="6.85546875" style="17" hidden="1" customWidth="1"/>
    <col min="7" max="7" width="7.5703125" style="17" customWidth="1"/>
    <col min="8" max="16384" width="9.140625" style="17"/>
  </cols>
  <sheetData>
    <row r="1" spans="1: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</row>
    <row r="2" spans="1:6">
      <c r="A2" s="193"/>
      <c r="B2" s="194" t="s">
        <v>105</v>
      </c>
      <c r="C2" s="194" t="s">
        <v>106</v>
      </c>
      <c r="D2" s="51">
        <v>917.09699999999998</v>
      </c>
      <c r="E2" s="92">
        <v>1E-14</v>
      </c>
      <c r="F2" s="93">
        <f>IF((D2+E2)&gt;5,D2+E2,"")</f>
        <v>917.09699999999998</v>
      </c>
    </row>
    <row r="3" spans="1:6">
      <c r="A3" s="193">
        <v>2</v>
      </c>
      <c r="B3" s="194" t="s">
        <v>113</v>
      </c>
      <c r="C3" s="194" t="s">
        <v>114</v>
      </c>
      <c r="D3" s="52">
        <v>923.41800000000001</v>
      </c>
      <c r="E3" s="92">
        <v>2E-14</v>
      </c>
      <c r="F3" s="93">
        <f t="shared" ref="F3:F42" si="0">IF((D3+E3)&gt;5,D3+E3,"")</f>
        <v>923.41800000000001</v>
      </c>
    </row>
    <row r="4" spans="1:6">
      <c r="A4" s="193">
        <v>3</v>
      </c>
      <c r="B4" s="194" t="s">
        <v>153</v>
      </c>
      <c r="C4" s="194" t="s">
        <v>154</v>
      </c>
      <c r="D4" s="53">
        <v>25.937000000000001</v>
      </c>
      <c r="E4" s="92">
        <v>2.9999999999999998E-14</v>
      </c>
      <c r="F4" s="93">
        <f t="shared" si="0"/>
        <v>25.93700000000003</v>
      </c>
    </row>
    <row r="5" spans="1:6">
      <c r="A5" s="193">
        <v>4</v>
      </c>
      <c r="B5" s="194" t="s">
        <v>165</v>
      </c>
      <c r="C5" s="194" t="s">
        <v>166</v>
      </c>
      <c r="D5" s="54">
        <v>47.133000000000003</v>
      </c>
      <c r="E5" s="92">
        <v>4E-14</v>
      </c>
      <c r="F5" s="93">
        <f t="shared" si="0"/>
        <v>47.133000000000045</v>
      </c>
    </row>
    <row r="6" spans="1:6">
      <c r="A6" s="193">
        <v>5</v>
      </c>
      <c r="B6" s="194" t="s">
        <v>167</v>
      </c>
      <c r="C6" s="194" t="s">
        <v>95</v>
      </c>
      <c r="D6" s="54">
        <v>35.470999999999997</v>
      </c>
      <c r="E6" s="92">
        <v>5.0000000000000002E-14</v>
      </c>
      <c r="F6" s="93">
        <f t="shared" si="0"/>
        <v>35.471000000000046</v>
      </c>
    </row>
    <row r="7" spans="1:6">
      <c r="A7" s="193">
        <v>6</v>
      </c>
      <c r="B7" s="194" t="s">
        <v>185</v>
      </c>
      <c r="C7" s="194" t="s">
        <v>106</v>
      </c>
      <c r="D7" s="54">
        <v>18.132000000000001</v>
      </c>
      <c r="F7" s="93">
        <f t="shared" si="0"/>
        <v>18.132000000000001</v>
      </c>
    </row>
    <row r="8" spans="1:6">
      <c r="A8" s="193">
        <v>7</v>
      </c>
      <c r="B8" s="194" t="s">
        <v>194</v>
      </c>
      <c r="C8" s="194" t="s">
        <v>195</v>
      </c>
      <c r="D8" s="54">
        <v>18.303000000000001</v>
      </c>
      <c r="E8" s="92">
        <v>7.0000000000000005E-14</v>
      </c>
      <c r="F8" s="93">
        <f>IF((D8+E8)&gt;5,D8+E8,"")</f>
        <v>18.303000000000072</v>
      </c>
    </row>
    <row r="9" spans="1:6">
      <c r="A9" s="193"/>
      <c r="B9" s="194"/>
      <c r="C9" s="194"/>
      <c r="D9" s="54"/>
      <c r="E9" s="92">
        <v>8E-14</v>
      </c>
      <c r="F9" s="93" t="str">
        <f t="shared" si="0"/>
        <v/>
      </c>
    </row>
    <row r="10" spans="1:6">
      <c r="A10" s="193"/>
      <c r="B10" s="194"/>
      <c r="C10" s="194"/>
      <c r="D10" s="54"/>
      <c r="E10" s="92">
        <v>8.9999999999999995E-14</v>
      </c>
      <c r="F10" s="93" t="str">
        <f t="shared" si="0"/>
        <v/>
      </c>
    </row>
    <row r="11" spans="1:6">
      <c r="A11" s="193"/>
      <c r="B11" s="194"/>
      <c r="C11" s="194"/>
      <c r="D11" s="54"/>
      <c r="E11" s="92">
        <v>1E-13</v>
      </c>
      <c r="F11" s="93" t="str">
        <f t="shared" si="0"/>
        <v/>
      </c>
    </row>
    <row r="12" spans="1:6">
      <c r="A12" s="193"/>
      <c r="B12" s="194"/>
      <c r="C12" s="194"/>
      <c r="D12" s="54"/>
      <c r="E12" s="92">
        <v>1.1E-13</v>
      </c>
      <c r="F12" s="93" t="str">
        <f t="shared" si="0"/>
        <v/>
      </c>
    </row>
    <row r="13" spans="1:6">
      <c r="A13" s="193"/>
      <c r="B13" s="194"/>
      <c r="C13" s="194"/>
      <c r="D13" s="54"/>
      <c r="F13" s="93" t="str">
        <f t="shared" si="0"/>
        <v/>
      </c>
    </row>
    <row r="14" spans="1:6">
      <c r="A14" s="193"/>
      <c r="B14" s="194"/>
      <c r="C14" s="194"/>
      <c r="D14" s="54"/>
      <c r="E14" s="92">
        <v>1.3E-13</v>
      </c>
      <c r="F14" s="93" t="str">
        <f t="shared" si="0"/>
        <v/>
      </c>
    </row>
    <row r="15" spans="1:6">
      <c r="A15" s="193"/>
      <c r="B15" s="194"/>
      <c r="C15" s="194"/>
      <c r="D15" s="54"/>
      <c r="E15" s="92">
        <v>1.4000000000000001E-13</v>
      </c>
      <c r="F15" s="93" t="str">
        <f t="shared" si="0"/>
        <v/>
      </c>
    </row>
    <row r="16" spans="1:6">
      <c r="A16" s="193"/>
      <c r="B16" s="194"/>
      <c r="C16" s="194"/>
      <c r="D16" s="54"/>
      <c r="E16" s="92">
        <v>1.4999999999999999E-13</v>
      </c>
      <c r="F16" s="93" t="str">
        <f t="shared" si="0"/>
        <v/>
      </c>
    </row>
    <row r="17" spans="1:6">
      <c r="A17" s="193"/>
      <c r="B17" s="194"/>
      <c r="C17" s="194"/>
      <c r="D17" s="54"/>
      <c r="E17" s="92">
        <v>1.6E-13</v>
      </c>
      <c r="F17" s="93" t="str">
        <f t="shared" si="0"/>
        <v/>
      </c>
    </row>
    <row r="18" spans="1:6">
      <c r="A18" s="193"/>
      <c r="B18" s="194"/>
      <c r="C18" s="194"/>
      <c r="D18" s="54"/>
      <c r="E18" s="92">
        <v>1.7000000000000001E-13</v>
      </c>
      <c r="F18" s="93" t="str">
        <f t="shared" si="0"/>
        <v/>
      </c>
    </row>
    <row r="19" spans="1:6">
      <c r="A19" s="193"/>
      <c r="B19" s="194"/>
      <c r="C19" s="194"/>
      <c r="D19" s="54"/>
      <c r="F19" s="93" t="str">
        <f t="shared" si="0"/>
        <v/>
      </c>
    </row>
    <row r="20" spans="1:6">
      <c r="A20" s="193"/>
      <c r="B20" s="194"/>
      <c r="C20" s="194"/>
      <c r="D20" s="54"/>
      <c r="E20" s="92">
        <v>1.9E-13</v>
      </c>
      <c r="F20" s="93" t="str">
        <f t="shared" si="0"/>
        <v/>
      </c>
    </row>
    <row r="21" spans="1:6" hidden="1">
      <c r="A21" s="18"/>
      <c r="B21" s="19"/>
      <c r="C21" s="19"/>
      <c r="D21" s="54"/>
      <c r="E21" s="92">
        <v>2.0000000000000001E-13</v>
      </c>
      <c r="F21" s="93" t="str">
        <f t="shared" si="0"/>
        <v/>
      </c>
    </row>
    <row r="22" spans="1:6" hidden="1">
      <c r="A22" s="18"/>
      <c r="B22" s="19"/>
      <c r="C22" s="19"/>
      <c r="D22" s="54"/>
      <c r="E22" s="92">
        <v>2.0999999999999999E-13</v>
      </c>
      <c r="F22" s="93" t="str">
        <f t="shared" si="0"/>
        <v/>
      </c>
    </row>
    <row r="23" spans="1:6" hidden="1">
      <c r="A23" s="18"/>
      <c r="B23" s="19"/>
      <c r="C23" s="19"/>
      <c r="D23" s="54"/>
      <c r="E23" s="92">
        <v>2.2E-13</v>
      </c>
      <c r="F23" s="93" t="str">
        <f t="shared" si="0"/>
        <v/>
      </c>
    </row>
    <row r="24" spans="1:6" hidden="1">
      <c r="A24" s="18"/>
      <c r="B24" s="19"/>
      <c r="C24" s="19"/>
      <c r="D24" s="54"/>
      <c r="E24" s="92">
        <v>2.2999999999999998E-13</v>
      </c>
      <c r="F24" s="93" t="str">
        <f t="shared" si="0"/>
        <v/>
      </c>
    </row>
    <row r="25" spans="1:6" hidden="1">
      <c r="A25" s="18"/>
      <c r="B25" s="19"/>
      <c r="C25" s="19"/>
      <c r="D25" s="54"/>
      <c r="F25" s="93" t="str">
        <f t="shared" si="0"/>
        <v/>
      </c>
    </row>
    <row r="26" spans="1:6" hidden="1">
      <c r="A26" s="18"/>
      <c r="B26" s="19"/>
      <c r="C26" s="19"/>
      <c r="D26" s="54"/>
      <c r="E26" s="92">
        <v>2.4999999999999999E-13</v>
      </c>
      <c r="F26" s="93" t="str">
        <f t="shared" si="0"/>
        <v/>
      </c>
    </row>
    <row r="27" spans="1:6" hidden="1">
      <c r="A27" s="18"/>
      <c r="B27" s="19"/>
      <c r="C27" s="19"/>
      <c r="D27" s="54"/>
      <c r="E27" s="92">
        <v>2.6E-13</v>
      </c>
      <c r="F27" s="93" t="str">
        <f t="shared" si="0"/>
        <v/>
      </c>
    </row>
    <row r="28" spans="1:6" hidden="1">
      <c r="A28" s="18"/>
      <c r="B28" s="19"/>
      <c r="C28" s="19"/>
      <c r="D28" s="54"/>
      <c r="E28" s="92">
        <v>2.7000000000000001E-13</v>
      </c>
      <c r="F28" s="93" t="str">
        <f t="shared" si="0"/>
        <v/>
      </c>
    </row>
    <row r="29" spans="1:6" hidden="1">
      <c r="A29" s="18"/>
      <c r="B29" s="19"/>
      <c r="C29" s="19"/>
      <c r="D29" s="54"/>
      <c r="E29" s="92">
        <v>2.8000000000000002E-13</v>
      </c>
      <c r="F29" s="93" t="str">
        <f t="shared" si="0"/>
        <v/>
      </c>
    </row>
    <row r="30" spans="1:6" hidden="1">
      <c r="A30" s="18"/>
      <c r="B30" s="19"/>
      <c r="C30" s="19"/>
      <c r="D30" s="54"/>
      <c r="E30" s="92">
        <v>2.8999999999999998E-13</v>
      </c>
      <c r="F30" s="93" t="str">
        <f t="shared" si="0"/>
        <v/>
      </c>
    </row>
    <row r="31" spans="1:6" hidden="1">
      <c r="A31" s="18"/>
      <c r="B31" s="19"/>
      <c r="C31" s="19"/>
      <c r="D31" s="54"/>
      <c r="F31" s="93" t="str">
        <f t="shared" si="0"/>
        <v/>
      </c>
    </row>
    <row r="32" spans="1:6" hidden="1">
      <c r="A32" s="18"/>
      <c r="B32" s="19"/>
      <c r="C32" s="19"/>
      <c r="D32" s="54"/>
      <c r="E32" s="92">
        <v>3.0999999999999999E-13</v>
      </c>
      <c r="F32" s="93" t="str">
        <f t="shared" si="0"/>
        <v/>
      </c>
    </row>
    <row r="33" spans="1:6" hidden="1">
      <c r="A33" s="18"/>
      <c r="B33" s="19"/>
      <c r="C33" s="19"/>
      <c r="D33" s="54"/>
      <c r="E33" s="92">
        <v>3.2E-13</v>
      </c>
      <c r="F33" s="93" t="str">
        <f t="shared" si="0"/>
        <v/>
      </c>
    </row>
    <row r="34" spans="1:6" hidden="1">
      <c r="A34" s="18"/>
      <c r="B34" s="19"/>
      <c r="C34" s="19"/>
      <c r="D34" s="54"/>
      <c r="E34" s="92">
        <v>3.3000000000000001E-13</v>
      </c>
      <c r="F34" s="93" t="str">
        <f t="shared" si="0"/>
        <v/>
      </c>
    </row>
    <row r="35" spans="1:6" hidden="1">
      <c r="A35" s="18"/>
      <c r="B35" s="19"/>
      <c r="C35" s="19"/>
      <c r="D35" s="54"/>
      <c r="E35" s="92">
        <v>3.4000000000000002E-13</v>
      </c>
      <c r="F35" s="93" t="str">
        <f t="shared" si="0"/>
        <v/>
      </c>
    </row>
    <row r="36" spans="1:6" hidden="1">
      <c r="A36" s="18"/>
      <c r="B36" s="19"/>
      <c r="C36" s="19"/>
      <c r="D36" s="54"/>
      <c r="E36" s="92">
        <v>3.5000000000000002E-13</v>
      </c>
      <c r="F36" s="93" t="str">
        <f t="shared" si="0"/>
        <v/>
      </c>
    </row>
    <row r="37" spans="1:6" hidden="1">
      <c r="A37" s="18"/>
      <c r="B37" s="19"/>
      <c r="C37" s="19"/>
      <c r="D37" s="54"/>
      <c r="E37" s="92">
        <v>3.5999999999999998E-13</v>
      </c>
      <c r="F37" s="93" t="str">
        <f t="shared" si="0"/>
        <v/>
      </c>
    </row>
    <row r="38" spans="1:6" hidden="1">
      <c r="A38" s="18"/>
      <c r="B38" s="19"/>
      <c r="C38" s="19"/>
      <c r="D38" s="54"/>
      <c r="E38" s="92">
        <v>3.6999999999999999E-13</v>
      </c>
      <c r="F38" s="93" t="str">
        <f t="shared" si="0"/>
        <v/>
      </c>
    </row>
    <row r="39" spans="1:6" hidden="1">
      <c r="A39" s="18"/>
      <c r="B39" s="19"/>
      <c r="C39" s="19"/>
      <c r="D39" s="54"/>
      <c r="E39" s="92">
        <v>3.8E-13</v>
      </c>
      <c r="F39" s="93" t="str">
        <f t="shared" si="0"/>
        <v/>
      </c>
    </row>
    <row r="40" spans="1:6" hidden="1">
      <c r="A40" s="18"/>
      <c r="B40" s="19"/>
      <c r="C40" s="19"/>
      <c r="D40" s="54"/>
      <c r="E40" s="92">
        <v>3.9E-13</v>
      </c>
      <c r="F40" s="93" t="str">
        <f t="shared" si="0"/>
        <v/>
      </c>
    </row>
    <row r="41" spans="1:6" hidden="1">
      <c r="A41" s="18"/>
      <c r="B41" s="19"/>
      <c r="C41" s="19"/>
      <c r="D41" s="54"/>
      <c r="E41" s="92">
        <v>4.0000000000000001E-13</v>
      </c>
      <c r="F41" s="93" t="str">
        <f t="shared" si="0"/>
        <v/>
      </c>
    </row>
    <row r="42" spans="1:6" hidden="1">
      <c r="A42" s="18"/>
      <c r="B42" s="19"/>
      <c r="C42" s="19"/>
      <c r="D42" s="54"/>
      <c r="E42" s="92">
        <v>4.1000000000000002E-13</v>
      </c>
      <c r="F42" s="93" t="str">
        <f t="shared" si="0"/>
        <v/>
      </c>
    </row>
    <row r="43" spans="1:6">
      <c r="D43" s="99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BA8CDC"/>
  </sheetPr>
  <dimension ref="A1:AX287"/>
  <sheetViews>
    <sheetView topLeftCell="C1" workbookViewId="0">
      <pane ySplit="1" topLeftCell="A10" activePane="bottomLeft" state="frozen"/>
      <selection pane="bottomLeft" activeCell="D69" sqref="D69"/>
    </sheetView>
  </sheetViews>
  <sheetFormatPr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" style="24" customWidth="1"/>
    <col min="8" max="8" width="7.5703125" style="17" customWidth="1"/>
    <col min="9" max="9" width="10" style="17" customWidth="1"/>
    <col min="10" max="10" width="11.28515625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19" width="15.85546875" style="17" hidden="1" customWidth="1"/>
    <col min="20" max="20" width="6" style="17" hidden="1" customWidth="1"/>
    <col min="21" max="21" width="9.140625" style="17"/>
    <col min="22" max="22" width="3.28515625" style="17" hidden="1" customWidth="1"/>
    <col min="23" max="23" width="6.5703125" style="17" hidden="1" customWidth="1"/>
    <col min="24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5.42578125" style="17" hidden="1" customWidth="1"/>
    <col min="34" max="34" width="8" style="17" hidden="1" customWidth="1"/>
    <col min="35" max="35" width="2" style="17" hidden="1" customWidth="1"/>
    <col min="36" max="36" width="6.140625" style="17" hidden="1" customWidth="1"/>
    <col min="37" max="37" width="4.28515625" style="17" hidden="1" customWidth="1"/>
    <col min="38" max="38" width="5.85546875" style="17" hidden="1" customWidth="1"/>
    <col min="39" max="40" width="5" style="17" hidden="1" customWidth="1"/>
    <col min="41" max="41" width="8.28515625" style="17" hidden="1" customWidth="1"/>
    <col min="42" max="42" width="5" style="17" hidden="1" customWidth="1"/>
    <col min="43" max="47" width="6.7109375" style="17" hidden="1" customWidth="1"/>
    <col min="48" max="48" width="5.85546875" style="17" hidden="1" customWidth="1"/>
    <col min="49" max="49" width="9.140625" style="17" customWidth="1"/>
    <col min="50" max="16384" width="9.140625" style="17"/>
  </cols>
  <sheetData>
    <row r="1" spans="1:50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50" ht="16.5" thickBot="1">
      <c r="A2" s="18">
        <f>IF(B2="","",Draw!A2)</f>
        <v>1</v>
      </c>
      <c r="B2" s="19" t="str">
        <f>IFERROR(Draw!B2,"")</f>
        <v>Mike Boomgarden</v>
      </c>
      <c r="C2" s="19" t="str">
        <f>IFERROR(Draw!C2,"")</f>
        <v>Madison</v>
      </c>
      <c r="D2" s="174">
        <v>15.241</v>
      </c>
      <c r="E2" s="92">
        <v>1.0000000000000001E-9</v>
      </c>
      <c r="F2" s="93">
        <f>IF(D2="scratch",3000+E2,IF(D2="nt",1000+E2,IF((D2+E2)&gt;5,D2+E2,"")))</f>
        <v>15.241000001</v>
      </c>
      <c r="G2" s="62" t="str">
        <f>IF(A2="yco",VLOOKUP(_xlfn.CONCAT(B2,C2),Youth!S:T,2,FALSE),IF(OR(AND(D2&gt;1,D2&lt;1050),D2="nt",D2="",D2="scratch"),"","Not valid"))</f>
        <v/>
      </c>
      <c r="S2" s="17" t="e">
        <f ca="1">_xlfn.CONCAT(B2,C2)</f>
        <v>#NAME?</v>
      </c>
      <c r="T2" s="93">
        <f>D2</f>
        <v>15.241</v>
      </c>
      <c r="V2" s="3" t="str">
        <f>IFERROR(VLOOKUP('Open 1'!F2,$AC$3:$AD$7,2,TRUE),"")</f>
        <v>2D</v>
      </c>
      <c r="W2" s="7" t="str">
        <f>IFERROR(IF(V2=$W$1,'Open 1'!F2,""),"")</f>
        <v/>
      </c>
      <c r="X2" s="7">
        <f>IFERROR(IF(V2=$X$1,'Open 1'!F2,""),"")</f>
        <v>15.241000001</v>
      </c>
      <c r="Y2" s="7" t="str">
        <f>IFERROR(IF(V2=$Y$1,'Open 1'!F2,""),"")</f>
        <v/>
      </c>
      <c r="Z2" s="7" t="str">
        <f>IFERROR(IF($V2=$Z$1,'Open 1'!F2,""),"")</f>
        <v/>
      </c>
      <c r="AA2" s="7" t="str">
        <f>IFERROR(IF(V2=$AA$1,'Open 1'!F2,""),"")</f>
        <v/>
      </c>
      <c r="AB2" s="3"/>
      <c r="AC2"/>
      <c r="AD2"/>
      <c r="AE2"/>
      <c r="AF2"/>
      <c r="AG2"/>
      <c r="AH2"/>
      <c r="AI2"/>
      <c r="AJ2"/>
      <c r="AK2"/>
      <c r="AP2" s="17" t="s">
        <v>6</v>
      </c>
      <c r="AQ2" s="147">
        <v>0.35</v>
      </c>
      <c r="AR2" s="147">
        <v>0.3</v>
      </c>
      <c r="AS2" s="147">
        <v>0.2</v>
      </c>
      <c r="AT2" s="147">
        <v>0.15</v>
      </c>
      <c r="AU2" s="147">
        <v>0</v>
      </c>
      <c r="AV2" s="191">
        <f>SUM(AQ2:AU2)</f>
        <v>0.99999999999999989</v>
      </c>
    </row>
    <row r="3" spans="1:50" ht="16.5" thickBot="1">
      <c r="A3" s="18">
        <f>IF(B3="","",Draw!A3)</f>
        <v>2</v>
      </c>
      <c r="B3" s="19" t="str">
        <f>IFERROR(Draw!B3,"")</f>
        <v>Shannon Jensen</v>
      </c>
      <c r="C3" s="19" t="str">
        <f>IFERROR(Draw!C3,"")</f>
        <v>It's A French Cartel</v>
      </c>
      <c r="D3" s="52">
        <v>15.256</v>
      </c>
      <c r="E3" s="92">
        <v>2.0000000000000001E-9</v>
      </c>
      <c r="F3" s="93">
        <f t="shared" ref="F3:F66" si="0">IF(D3="scratch",3000+E3,IF(D3="nt",1000+E3,IF((D3+E3)&gt;5,D3+E3,"")))</f>
        <v>15.256000002</v>
      </c>
      <c r="G3" s="62" t="str">
        <f>IF(A3="yco",VLOOKUP(_xlfn.CONCAT(B3,C3),Youth!S:T,2,FALSE),IF(OR(AND(D3&gt;1,D3&lt;1050),D3="nt",D3="",D3="scratch"),"","Not valid"))</f>
        <v/>
      </c>
      <c r="H3" s="245" t="s">
        <v>81</v>
      </c>
      <c r="I3" s="246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15.256</v>
      </c>
      <c r="V3" s="3" t="str">
        <f>IFERROR(VLOOKUP('Open 1'!F3,$AC$3:$AD$7,2,TRUE),"")</f>
        <v>2D</v>
      </c>
      <c r="W3" s="7" t="str">
        <f>IFERROR(IF(V3=$W$1,'Open 1'!F3,""),"")</f>
        <v/>
      </c>
      <c r="X3" s="7">
        <f>IFERROR(IF(V3=$X$1,'Open 1'!F3,""),"")</f>
        <v>15.256000002</v>
      </c>
      <c r="Y3" s="7" t="str">
        <f>IFERROR(IF(V3=$Y$1,'Open 1'!F3,""),"")</f>
        <v/>
      </c>
      <c r="Z3" s="7" t="str">
        <f>IFERROR(IF($V3=$Z$1,'Open 1'!F3,""),"")</f>
        <v/>
      </c>
      <c r="AA3" s="7" t="str">
        <f>IFERROR(IF(V3=$AA$1,'Open 1'!F3,""),"")</f>
        <v/>
      </c>
      <c r="AB3" s="3"/>
      <c r="AC3" s="8">
        <f>MIN('Open 1'!D:D)</f>
        <v>14.375</v>
      </c>
      <c r="AD3" s="11" t="s">
        <v>3</v>
      </c>
      <c r="AE3" s="63"/>
      <c r="AF3"/>
      <c r="AG3"/>
      <c r="AH3"/>
      <c r="AI3"/>
      <c r="AJ3"/>
      <c r="AK3"/>
      <c r="AP3" s="17" t="s">
        <v>13</v>
      </c>
      <c r="AQ3" s="147">
        <v>0.3</v>
      </c>
      <c r="AR3" s="147">
        <v>0.25</v>
      </c>
      <c r="AS3" s="147">
        <v>0.2</v>
      </c>
      <c r="AT3" s="147">
        <v>0.15</v>
      </c>
      <c r="AU3" s="147">
        <v>0.1</v>
      </c>
      <c r="AV3" s="147">
        <f>SUM(AQ3:AU3)</f>
        <v>1</v>
      </c>
    </row>
    <row r="4" spans="1:50" ht="16.5" thickBot="1">
      <c r="A4" s="18">
        <f>IF(B4="","",Draw!A4)</f>
        <v>3</v>
      </c>
      <c r="B4" s="19" t="str">
        <f>IFERROR(Draw!B4,"")</f>
        <v>Cassie Mehlbrech</v>
      </c>
      <c r="C4" s="19" t="str">
        <f>IFERROR(Draw!C4,"")</f>
        <v>Gambler</v>
      </c>
      <c r="D4" s="53">
        <v>915.04899999999998</v>
      </c>
      <c r="E4" s="92">
        <v>3E-9</v>
      </c>
      <c r="F4" s="93">
        <f t="shared" si="0"/>
        <v>915.04900000299995</v>
      </c>
      <c r="G4" s="62" t="str">
        <f>IF(A4="yco",VLOOKUP(_xlfn.CONCAT(B4,C4),Youth!S:T,2,FALSE),IF(OR(AND(D4&gt;1,D4&lt;1050),D4="nt",D4="",D4="scratch"),"","Not valid"))</f>
        <v/>
      </c>
      <c r="L4" s="247" t="s">
        <v>3</v>
      </c>
      <c r="M4" s="72" t="str">
        <f>AD10</f>
        <v>1st</v>
      </c>
      <c r="N4" s="73" t="str">
        <f>'Open 1'!AE10</f>
        <v>Stephanie Lang</v>
      </c>
      <c r="O4" s="73" t="str">
        <f>'Open 1'!AF10</f>
        <v>Horse 2</v>
      </c>
      <c r="P4" s="182">
        <f>'Open 1'!AG10</f>
        <v>14.375000067</v>
      </c>
      <c r="Q4" s="156">
        <f>AH10</f>
        <v>125.44</v>
      </c>
      <c r="R4" s="187" t="str">
        <f>IF(M4="Tie",AK11,"")</f>
        <v/>
      </c>
      <c r="S4" s="17" t="e">
        <f t="shared" ca="1" si="1"/>
        <v>#NAME?</v>
      </c>
      <c r="T4" s="93">
        <f t="shared" si="2"/>
        <v>915.04899999999998</v>
      </c>
      <c r="V4" s="3" t="str">
        <f>IFERROR(VLOOKUP('Open 1'!F4,$AC$3:$AD$7,2,TRUE),"")</f>
        <v>4D</v>
      </c>
      <c r="W4" s="7" t="str">
        <f>IFERROR(IF(V4=$W$1,'Open 1'!F4,""),"")</f>
        <v/>
      </c>
      <c r="X4" s="7" t="str">
        <f>IFERROR(IF(V4=$X$1,'Open 1'!F4,""),"")</f>
        <v/>
      </c>
      <c r="Y4" s="7" t="str">
        <f>IFERROR(IF(V4=$Y$1,'Open 1'!F4,""),"")</f>
        <v/>
      </c>
      <c r="Z4" s="7">
        <f>IFERROR(IF($V4=$Z$1,'Open 1'!F4,""),"")</f>
        <v>915.04900000299995</v>
      </c>
      <c r="AA4" s="7" t="str">
        <f>IFERROR(IF(V4=$AA$1,'Open 1'!F4,""),"")</f>
        <v/>
      </c>
      <c r="AB4" s="3"/>
      <c r="AC4" s="9">
        <f>AC3+0.5</f>
        <v>14.875</v>
      </c>
      <c r="AD4" s="12" t="s">
        <v>4</v>
      </c>
      <c r="AE4" s="63"/>
      <c r="AF4"/>
      <c r="AG4"/>
      <c r="AH4"/>
      <c r="AI4"/>
      <c r="AJ4"/>
      <c r="AK4"/>
      <c r="AL4" s="17">
        <v>0</v>
      </c>
      <c r="AM4" s="17">
        <v>13</v>
      </c>
      <c r="AN4" s="17">
        <v>21</v>
      </c>
      <c r="AO4" s="17">
        <v>41</v>
      </c>
      <c r="AP4" s="17">
        <v>81</v>
      </c>
      <c r="AQ4" s="24" t="s">
        <v>3</v>
      </c>
      <c r="AR4" s="24" t="s">
        <v>4</v>
      </c>
      <c r="AS4" s="24" t="s">
        <v>5</v>
      </c>
      <c r="AT4" s="24" t="s">
        <v>6</v>
      </c>
      <c r="AU4" s="24" t="s">
        <v>13</v>
      </c>
      <c r="AV4" s="24"/>
    </row>
    <row r="5" spans="1:50" ht="16.5" thickBot="1">
      <c r="A5" s="18">
        <f>IF(B5="","",Draw!A5)</f>
        <v>4</v>
      </c>
      <c r="B5" s="19" t="str">
        <f>IFERROR(Draw!B5,"")</f>
        <v>Kailey Deknikker</v>
      </c>
      <c r="C5" s="19" t="str">
        <f>IFERROR(Draw!C5,"")</f>
        <v>Rocket</v>
      </c>
      <c r="D5" s="54">
        <v>15.638999999999999</v>
      </c>
      <c r="E5" s="92">
        <v>4.0000000000000002E-9</v>
      </c>
      <c r="F5" s="93">
        <f t="shared" si="0"/>
        <v>15.639000004</v>
      </c>
      <c r="G5" s="62" t="str">
        <f>IF(A5="yco",VLOOKUP(_xlfn.CONCAT(B5,C5),Youth!S:T,2,FALSE),IF(OR(AND(D5&gt;1,D5&lt;1050),D5="nt",D5="",D5="scratch"),"","Not valid"))</f>
        <v/>
      </c>
      <c r="I5" s="82" t="s">
        <v>3</v>
      </c>
      <c r="J5" s="78">
        <f>'Open 1'!AC3</f>
        <v>14.375</v>
      </c>
      <c r="L5" s="248"/>
      <c r="M5" s="30" t="str">
        <f>IF($J$13&lt;"2","",IF(AD11="Tie","Tie",AD11))</f>
        <v>2nd</v>
      </c>
      <c r="N5" s="20" t="str">
        <f>IF(M5="","",'Open 1'!AE11)</f>
        <v>Kristin Zancanella</v>
      </c>
      <c r="O5" s="20" t="str">
        <f>IF(N5="","",'Open 1'!AF11)</f>
        <v>Horse 2</v>
      </c>
      <c r="P5" s="41">
        <f>IF(O5="","",'Open 1'!AG11)</f>
        <v>14.501000046</v>
      </c>
      <c r="Q5" s="157">
        <f>AH11</f>
        <v>94.079999999999984</v>
      </c>
      <c r="R5" s="187" t="str">
        <f>IF(M5="Tie",AK12,"")</f>
        <v/>
      </c>
      <c r="S5" s="17" t="e">
        <f t="shared" ca="1" si="1"/>
        <v>#NAME?</v>
      </c>
      <c r="T5" s="93">
        <f t="shared" si="2"/>
        <v>15.638999999999999</v>
      </c>
      <c r="V5" s="3" t="str">
        <f>IFERROR(VLOOKUP('Open 1'!F5,$AC$3:$AD$7,2,TRUE),"")</f>
        <v>3D</v>
      </c>
      <c r="W5" s="7" t="str">
        <f>IFERROR(IF(V5=$W$1,'Open 1'!F5,""),"")</f>
        <v/>
      </c>
      <c r="X5" s="7" t="str">
        <f>IFERROR(IF(V5=$X$1,'Open 1'!F5,""),"")</f>
        <v/>
      </c>
      <c r="Y5" s="7">
        <f>IFERROR(IF(V5=$Y$1,'Open 1'!F5,""),"")</f>
        <v>15.639000004</v>
      </c>
      <c r="Z5" s="7" t="str">
        <f>IFERROR(IF($V5=$Z$1,'Open 1'!F5,""),"")</f>
        <v/>
      </c>
      <c r="AA5" s="7" t="str">
        <f>IFERROR(IF(V5=$AA$1,'Open 1'!F5,""),"")</f>
        <v/>
      </c>
      <c r="AB5" s="3"/>
      <c r="AC5" s="9">
        <f>AC4+0.5</f>
        <v>15.375</v>
      </c>
      <c r="AD5" s="12" t="s">
        <v>5</v>
      </c>
      <c r="AE5" s="63"/>
      <c r="AF5"/>
      <c r="AG5"/>
      <c r="AH5"/>
      <c r="AI5"/>
      <c r="AJ5"/>
      <c r="AK5" s="1" t="s">
        <v>20</v>
      </c>
      <c r="AL5" s="146">
        <v>1</v>
      </c>
      <c r="AM5" s="146">
        <v>0.6</v>
      </c>
      <c r="AN5" s="146">
        <v>0.5</v>
      </c>
      <c r="AO5" s="146">
        <v>0.4</v>
      </c>
      <c r="AP5" s="146">
        <v>0.3</v>
      </c>
      <c r="AQ5" s="152">
        <f>HLOOKUP($J$11,$AL$4:$AP$9,2,TRUE)*AQ$10</f>
        <v>125.44</v>
      </c>
      <c r="AR5" s="152">
        <f>HLOOKUP($J$11,$AL$4:$AP$9,2,TRUE)*AR$10</f>
        <v>107.52000000000001</v>
      </c>
      <c r="AS5" s="152">
        <f>HLOOKUP($J$11,$AL$4:$AP$9,2,TRUE)*AS$10</f>
        <v>71.680000000000007</v>
      </c>
      <c r="AT5" s="152">
        <f>HLOOKUP($J$11,$AL$4:$AP$9,2,TRUE)*AT$10</f>
        <v>53.760000000000005</v>
      </c>
      <c r="AU5" s="152">
        <f>HLOOKUP($J$11,$AL$4:$AP$9,2,TRUE)*AU$10</f>
        <v>0</v>
      </c>
    </row>
    <row r="6" spans="1:50" ht="16.5" thickBot="1">
      <c r="A6" s="18">
        <f>IF(B6="","",Draw!A6)</f>
        <v>5</v>
      </c>
      <c r="B6" s="19" t="str">
        <f>IFERROR(Draw!B6,"")</f>
        <v>Kensey Roemen</v>
      </c>
      <c r="C6" s="19" t="str">
        <f>IFERROR(Draw!C6,"")</f>
        <v>BR SNIPPYSGOGODRIFT</v>
      </c>
      <c r="D6" s="54">
        <v>15.007999999999999</v>
      </c>
      <c r="E6" s="92">
        <v>5.0000000000000001E-9</v>
      </c>
      <c r="F6" s="93">
        <f t="shared" si="0"/>
        <v>15.008000005</v>
      </c>
      <c r="G6" s="62" t="str">
        <f>IF(A6="yco",VLOOKUP(_xlfn.CONCAT(B6,C6),Youth!S:T,2,FALSE),IF(OR(AND(D6&gt;1,D6&lt;1050),D6="nt",D6="",D6="scratch"),"","Not valid"))</f>
        <v/>
      </c>
      <c r="I6" s="47" t="s">
        <v>4</v>
      </c>
      <c r="J6" s="78">
        <f>'Open 1'!AC4</f>
        <v>14.875</v>
      </c>
      <c r="L6" s="248"/>
      <c r="M6" s="30" t="str">
        <f>IF($J$13&lt;"3","",IF(AD12="Tie","Tie",AD12))</f>
        <v>3rd</v>
      </c>
      <c r="N6" s="20" t="str">
        <f>IF(M6="","",'Open 1'!AE12)</f>
        <v>Hailey Reisch</v>
      </c>
      <c r="O6" s="20" t="str">
        <f>IF(N6="","",'Open 1'!AF12)</f>
        <v>MS Hollywood</v>
      </c>
      <c r="P6" s="41">
        <f>IF(O6="","",'Open 1'!AG12)</f>
        <v>14.814000034999999</v>
      </c>
      <c r="Q6" s="157">
        <f>AH12</f>
        <v>62.72</v>
      </c>
      <c r="R6" s="187" t="str">
        <f>IF(M6="Tie",AK13,"")</f>
        <v/>
      </c>
      <c r="S6" s="17" t="e">
        <f t="shared" ca="1" si="1"/>
        <v>#NAME?</v>
      </c>
      <c r="T6" s="93">
        <f t="shared" si="2"/>
        <v>15.007999999999999</v>
      </c>
      <c r="V6" s="3" t="str">
        <f>IFERROR(VLOOKUP('Open 1'!F6,$AC$3:$AD$7,2,TRUE),"")</f>
        <v>2D</v>
      </c>
      <c r="W6" s="7" t="str">
        <f>IFERROR(IF(V6=$W$1,'Open 1'!F6,""),"")</f>
        <v/>
      </c>
      <c r="X6" s="7">
        <f>IFERROR(IF(V6=$X$1,'Open 1'!F6,""),"")</f>
        <v>15.008000005</v>
      </c>
      <c r="Y6" s="7" t="str">
        <f>IFERROR(IF(V6=$Y$1,'Open 1'!F6,""),"")</f>
        <v/>
      </c>
      <c r="Z6" s="7" t="str">
        <f>IFERROR(IF($V6=$Z$1,'Open 1'!F6,""),"")</f>
        <v/>
      </c>
      <c r="AA6" s="7" t="str">
        <f>IFERROR(IF(V6=$AA$1,'Open 1'!F6,""),"")</f>
        <v/>
      </c>
      <c r="AB6" s="3"/>
      <c r="AC6" s="9">
        <f>IF(J11&gt;=75,AC5+0.5,AC5+1)</f>
        <v>16.375</v>
      </c>
      <c r="AD6" s="12" t="s">
        <v>6</v>
      </c>
      <c r="AE6" s="63"/>
      <c r="AF6"/>
      <c r="AG6"/>
      <c r="AH6"/>
      <c r="AI6"/>
      <c r="AJ6"/>
      <c r="AK6" s="1" t="s">
        <v>21</v>
      </c>
      <c r="AL6" s="146">
        <v>0</v>
      </c>
      <c r="AM6" s="146">
        <v>0.4</v>
      </c>
      <c r="AN6" s="146">
        <v>0.3</v>
      </c>
      <c r="AO6" s="146">
        <v>0.3</v>
      </c>
      <c r="AP6" s="146">
        <v>0.25</v>
      </c>
      <c r="AQ6" s="152">
        <f>HLOOKUP($J$11,$AL$4:$AP$9,3,TRUE)*AQ$10</f>
        <v>94.079999999999984</v>
      </c>
      <c r="AR6" s="152">
        <f>HLOOKUP($J$11,$AL$4:$AP$9,3,TRUE)*AR$10</f>
        <v>80.64</v>
      </c>
      <c r="AS6" s="152">
        <f>HLOOKUP($J$11,$AL$4:$AP$9,3,TRUE)*AS$10</f>
        <v>53.760000000000005</v>
      </c>
      <c r="AT6" s="152">
        <f>HLOOKUP($J$11,$AL$4:$AP$9,3,TRUE)*AT$10</f>
        <v>40.32</v>
      </c>
      <c r="AU6" s="152">
        <f>HLOOKUP($J$11,$AL$4:$AP$9,3,TRUE)*AU$10</f>
        <v>0</v>
      </c>
    </row>
    <row r="7" spans="1:50" ht="16.5" thickBot="1">
      <c r="A7" s="18" t="str">
        <f>IF(B7="","",Draw!A7)</f>
        <v/>
      </c>
      <c r="B7" s="19" t="str">
        <f>IFERROR(Draw!B7,"")</f>
        <v/>
      </c>
      <c r="C7" s="19" t="str">
        <f>IFERROR(Draw!C7,"")</f>
        <v/>
      </c>
      <c r="D7" s="145"/>
      <c r="E7" s="92">
        <v>6E-9</v>
      </c>
      <c r="F7" s="93" t="str">
        <f t="shared" si="0"/>
        <v/>
      </c>
      <c r="G7" s="62" t="str">
        <f>IF(A7="yco",VLOOKUP(_xlfn.CONCAT(B7,C7),Youth!S:T,2,FALSE),IF(OR(AND(D7&gt;1,D7&lt;1050),D7="nt",D7="",D7="scratch"),"","Not valid"))</f>
        <v/>
      </c>
      <c r="I7" s="48" t="s">
        <v>5</v>
      </c>
      <c r="J7" s="78">
        <f>'Open 1'!AC5</f>
        <v>15.375</v>
      </c>
      <c r="L7" s="248"/>
      <c r="M7" s="30" t="str">
        <f>IF($J$13&lt;"4","",IF(AD13="Tie","Tie",AD13))</f>
        <v>-</v>
      </c>
      <c r="N7" s="20" t="str">
        <f>IF(M7="","",'Open 1'!AE13)</f>
        <v>-</v>
      </c>
      <c r="O7" s="20" t="str">
        <f>IF(N7="","",'Open 1'!AF13)</f>
        <v>-</v>
      </c>
      <c r="P7" s="41" t="str">
        <f>IF(O7="","",'Open 1'!AG13)</f>
        <v>-</v>
      </c>
      <c r="Q7" s="157">
        <f>AH13</f>
        <v>31.36</v>
      </c>
      <c r="R7" s="187" t="str">
        <f>IF(M7="Tie",AK14,"")</f>
        <v/>
      </c>
      <c r="S7" s="17" t="e">
        <f t="shared" ca="1" si="1"/>
        <v>#NAME?</v>
      </c>
      <c r="T7" s="93">
        <f t="shared" si="2"/>
        <v>0</v>
      </c>
      <c r="V7" s="3" t="str">
        <f>IFERROR(VLOOKUP('Open 1'!F7,$AC$3:$AD$7,2,TRUE),"")</f>
        <v/>
      </c>
      <c r="W7" s="7" t="str">
        <f>IFERROR(IF(V7=$W$1,'Open 1'!F7,""),"")</f>
        <v/>
      </c>
      <c r="X7" s="7" t="str">
        <f>IFERROR(IF(V7=$X$1,'Open 1'!F7,""),"")</f>
        <v/>
      </c>
      <c r="Y7" s="7" t="str">
        <f>IFERROR(IF(V7=$Y$1,'Open 1'!F7,""),"")</f>
        <v/>
      </c>
      <c r="Z7" s="7" t="str">
        <f>IFERROR(IF($V7=$Z$1,'Open 1'!F7,""),"")</f>
        <v/>
      </c>
      <c r="AA7" s="7" t="str">
        <f>IFERROR(IF(V7=$AA$1,'Open 1'!F7,""),"")</f>
        <v/>
      </c>
      <c r="AB7" s="3"/>
      <c r="AC7" s="10" t="str">
        <f>IF(J11&gt;=75,AC6+0.5,"-")</f>
        <v>-</v>
      </c>
      <c r="AD7" s="13" t="s">
        <v>13</v>
      </c>
      <c r="AE7"/>
      <c r="AF7"/>
      <c r="AG7"/>
      <c r="AH7"/>
      <c r="AI7"/>
      <c r="AJ7"/>
      <c r="AK7" s="1" t="s">
        <v>24</v>
      </c>
      <c r="AL7" s="146">
        <v>0</v>
      </c>
      <c r="AM7" s="146"/>
      <c r="AN7" s="146">
        <v>0.2</v>
      </c>
      <c r="AO7" s="146">
        <v>0.2</v>
      </c>
      <c r="AP7" s="146">
        <v>0.2</v>
      </c>
      <c r="AQ7" s="152">
        <f>HLOOKUP($J$11,$AL$4:$AP$9,4,TRUE)*AQ$10</f>
        <v>62.72</v>
      </c>
      <c r="AR7" s="152">
        <f>HLOOKUP($J$11,$AL$4:$AP$9,4,TRUE)*AR$10</f>
        <v>53.760000000000005</v>
      </c>
      <c r="AS7" s="152">
        <f>HLOOKUP($J$11,$AL$4:$AP$9,4,TRUE)*AS$10</f>
        <v>35.840000000000003</v>
      </c>
      <c r="AT7" s="152">
        <f>HLOOKUP($J$11,$AL$4:$AP$9,4,TRUE)*AT$10</f>
        <v>26.880000000000003</v>
      </c>
      <c r="AU7" s="152">
        <f>HLOOKUP($J$11,$AL$4:$AP$9,4,TRUE)*AU$10</f>
        <v>0</v>
      </c>
    </row>
    <row r="8" spans="1:50" ht="16.5" thickBot="1">
      <c r="A8" s="18">
        <f>IF(B8="","",Draw!A8)</f>
        <v>6</v>
      </c>
      <c r="B8" s="19" t="str">
        <f>IFERROR(Draw!B8,"")</f>
        <v>Kaylee Hieronimus</v>
      </c>
      <c r="C8" s="19" t="str">
        <f>IFERROR(Draw!C8,"")</f>
        <v>Lil E</v>
      </c>
      <c r="D8" s="53">
        <v>16.617000000000001</v>
      </c>
      <c r="E8" s="92">
        <v>6.9999999999999998E-9</v>
      </c>
      <c r="F8" s="93">
        <f t="shared" si="0"/>
        <v>16.617000007000001</v>
      </c>
      <c r="G8" s="62" t="str">
        <f>IF(A8="yco",VLOOKUP(_xlfn.CONCAT(B8,C8),Youth!S:T,2,FALSE),IF(OR(AND(D8&gt;1,D8&lt;1050),D8="nt",D8="",D8="scratch"),"","Not valid"))</f>
        <v/>
      </c>
      <c r="I8" s="81" t="s">
        <v>6</v>
      </c>
      <c r="J8" s="79">
        <f>'Open 1'!AC6</f>
        <v>16.375</v>
      </c>
      <c r="L8" s="249"/>
      <c r="M8" s="45" t="str">
        <f>IF($J$13&lt;"5","",IF(AD14="Tie","Tie",AD14))</f>
        <v/>
      </c>
      <c r="N8" s="23" t="str">
        <f>IF(M8="","",'Open 1'!AE14)</f>
        <v/>
      </c>
      <c r="O8" s="23" t="str">
        <f>IF(N8="","",'Open 1'!AF14)</f>
        <v/>
      </c>
      <c r="P8" s="46" t="str">
        <f>IF(O8="","",'Open 1'!AG14)</f>
        <v/>
      </c>
      <c r="Q8" s="158" t="str">
        <f>AH14</f>
        <v/>
      </c>
      <c r="R8" s="187" t="str">
        <f>IF(M8="Tie",AK15,"")</f>
        <v/>
      </c>
      <c r="S8" s="17" t="e">
        <f t="shared" ca="1" si="1"/>
        <v>#NAME?</v>
      </c>
      <c r="T8" s="93">
        <f t="shared" si="2"/>
        <v>16.617000000000001</v>
      </c>
      <c r="V8" s="3" t="str">
        <f>IFERROR(VLOOKUP('Open 1'!F8,$AC$3:$AD$7,2,TRUE),"")</f>
        <v>4D</v>
      </c>
      <c r="W8" s="7" t="str">
        <f>IFERROR(IF(V8=$W$1,'Open 1'!F8,""),"")</f>
        <v/>
      </c>
      <c r="X8" s="7" t="str">
        <f>IFERROR(IF(V8=$X$1,'Open 1'!F8,""),"")</f>
        <v/>
      </c>
      <c r="Y8" s="7" t="str">
        <f>IFERROR(IF(V8=$Y$1,'Open 1'!F8,""),"")</f>
        <v/>
      </c>
      <c r="Z8" s="7">
        <f>IFERROR(IF($V8=$Z$1,'Open 1'!F8,""),"")</f>
        <v>16.617000007000001</v>
      </c>
      <c r="AA8" s="7" t="str">
        <f>IFERROR(IF(V8=$AA$1,'Open 1'!F8,""),"")</f>
        <v/>
      </c>
      <c r="AB8" s="3"/>
      <c r="AC8"/>
      <c r="AD8" s="1"/>
      <c r="AE8" s="1"/>
      <c r="AF8"/>
      <c r="AG8"/>
      <c r="AH8"/>
      <c r="AI8"/>
      <c r="AJ8"/>
      <c r="AK8" s="1" t="s">
        <v>25</v>
      </c>
      <c r="AL8" s="146">
        <v>0</v>
      </c>
      <c r="AM8" s="146"/>
      <c r="AN8" s="146"/>
      <c r="AO8" s="146">
        <v>0.1</v>
      </c>
      <c r="AP8" s="146">
        <v>0.15</v>
      </c>
      <c r="AQ8" s="152">
        <f>HLOOKUP($J$11,$AL$4:$AP$9,5,TRUE)*AQ$10</f>
        <v>31.36</v>
      </c>
      <c r="AR8" s="152">
        <f>HLOOKUP($J$11,$AL$4:$AP$9,5,TRUE)*AR$10</f>
        <v>26.880000000000003</v>
      </c>
      <c r="AS8" s="152">
        <f>HLOOKUP($J$11,$AL$4:$AP$9,5,TRUE)*AS$10</f>
        <v>17.920000000000002</v>
      </c>
      <c r="AT8" s="152">
        <f>HLOOKUP($J$11,$AL$4:$AP$9,5,TRUE)*AT$10</f>
        <v>13.440000000000001</v>
      </c>
      <c r="AU8" s="152">
        <f>HLOOKUP($J$11,$AL$4:$AP$9,5,TRUE)*AU$10</f>
        <v>0</v>
      </c>
    </row>
    <row r="9" spans="1:50" ht="16.5" thickBot="1">
      <c r="A9" s="18">
        <f>IF(B9="","",Draw!A9)</f>
        <v>7</v>
      </c>
      <c r="B9" s="19" t="str">
        <f>IFERROR(Draw!B9,"")</f>
        <v>Cindy Loiseau</v>
      </c>
      <c r="C9" s="19" t="str">
        <f>IFERROR(Draw!C9,"")</f>
        <v>Lucy</v>
      </c>
      <c r="D9" s="52">
        <v>914.803</v>
      </c>
      <c r="E9" s="92">
        <v>8.0000000000000005E-9</v>
      </c>
      <c r="F9" s="93">
        <f t="shared" si="0"/>
        <v>914.80300000800003</v>
      </c>
      <c r="G9" s="62" t="str">
        <f>IF(A9="yco",VLOOKUP(_xlfn.CONCAT(B9,C9),Youth!S:T,2,FALSE),IF(OR(AND(D9&gt;1,D9&lt;1050),D9="nt",D9="",D9="scratch"),"","Not valid"))</f>
        <v/>
      </c>
      <c r="I9" s="80" t="s">
        <v>13</v>
      </c>
      <c r="J9" s="79" t="str">
        <f>'Open 1'!AC7</f>
        <v>-</v>
      </c>
      <c r="K9" s="24"/>
      <c r="L9" s="34"/>
      <c r="M9" s="37"/>
      <c r="N9" s="26"/>
      <c r="O9" s="26"/>
      <c r="P9" s="38"/>
      <c r="Q9" s="159"/>
      <c r="R9" s="187"/>
      <c r="S9" s="17" t="e">
        <f t="shared" ca="1" si="1"/>
        <v>#NAME?</v>
      </c>
      <c r="T9" s="93">
        <f t="shared" si="2"/>
        <v>914.803</v>
      </c>
      <c r="V9" s="3" t="str">
        <f>IFERROR(VLOOKUP('Open 1'!F9,$AC$3:$AD$7,2,TRUE),"")</f>
        <v>4D</v>
      </c>
      <c r="W9" s="7" t="str">
        <f>IFERROR(IF(V9=$W$1,'Open 1'!F9,""),"")</f>
        <v/>
      </c>
      <c r="X9" s="7" t="str">
        <f>IFERROR(IF(V9=$X$1,'Open 1'!F9,""),"")</f>
        <v/>
      </c>
      <c r="Y9" s="7" t="str">
        <f>IFERROR(IF(V9=$Y$1,'Open 1'!F9,""),"")</f>
        <v/>
      </c>
      <c r="Z9" s="7">
        <f>IFERROR(IF($V9=$Z$1,'Open 1'!F9,""),"")</f>
        <v>914.80300000800003</v>
      </c>
      <c r="AA9" s="7" t="str">
        <f>IFERROR(IF(V9=$AA$1,'Open 1'!F9,""),"")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 s="1" t="s">
        <v>26</v>
      </c>
      <c r="AL9" s="146">
        <v>0</v>
      </c>
      <c r="AP9" s="146">
        <v>0.1</v>
      </c>
      <c r="AQ9" s="152">
        <f>HLOOKUP($J$11,$AL$4:$AP$9,6,TRUE)*AQ$10</f>
        <v>0</v>
      </c>
      <c r="AR9" s="152">
        <f>HLOOKUP($J$11,$AL$4:$AP$9,6,TRUE)*AR$10</f>
        <v>0</v>
      </c>
      <c r="AS9" s="152">
        <f>HLOOKUP($J$11,$AL$4:$AP$9,6,TRUE)*AS$10</f>
        <v>0</v>
      </c>
      <c r="AT9" s="152">
        <f>HLOOKUP($J$11,$AL$4:$AP$9,6,TRUE)*AT$10</f>
        <v>0</v>
      </c>
      <c r="AU9" s="152">
        <f>HLOOKUP($J$11,$AL$4:$AP$9,6,TRUE)*AU$10</f>
        <v>0</v>
      </c>
    </row>
    <row r="10" spans="1:50" ht="16.5" thickBot="1">
      <c r="A10" s="18">
        <f>IF(B10="","",Draw!A10)</f>
        <v>8</v>
      </c>
      <c r="B10" s="19" t="str">
        <f>IFERROR(Draw!B10,"")</f>
        <v>Jessica Mueller</v>
      </c>
      <c r="C10" s="19" t="str">
        <f>IFERROR(Draw!C10,"")</f>
        <v>MFR Laughing Xena</v>
      </c>
      <c r="D10" s="51">
        <v>15.781000000000001</v>
      </c>
      <c r="E10" s="92">
        <v>8.9999999999999995E-9</v>
      </c>
      <c r="F10" s="93">
        <f t="shared" si="0"/>
        <v>15.781000009000001</v>
      </c>
      <c r="G10" s="62" t="str">
        <f>IF(A10="yco",VLOOKUP(_xlfn.CONCAT(B10,C10),Youth!S:T,2,FALSE),IF(OR(AND(D10&gt;1,D10&lt;1050),D10="nt",D10="",D10="scratch"),"","Not valid"))</f>
        <v/>
      </c>
      <c r="I10" s="170"/>
      <c r="J10" s="62"/>
      <c r="K10" s="50">
        <v>1</v>
      </c>
      <c r="L10" s="250" t="s">
        <v>4</v>
      </c>
      <c r="M10" s="39" t="str">
        <f>'Open 1'!AD16</f>
        <v>1st</v>
      </c>
      <c r="N10" s="18" t="str">
        <f>'Open 1'!AE16</f>
        <v>Taryn Odens</v>
      </c>
      <c r="O10" s="18" t="str">
        <f>'Open 1'!AF16</f>
        <v>Lady A</v>
      </c>
      <c r="P10" s="40">
        <f>'Open 1'!AG16</f>
        <v>14.907000059</v>
      </c>
      <c r="Q10" s="156">
        <f>AH16</f>
        <v>107.52000000000001</v>
      </c>
      <c r="R10" s="187" t="str">
        <f>IF(M10="Tie",AK17,"")</f>
        <v/>
      </c>
      <c r="S10" s="17" t="e">
        <f t="shared" ca="1" si="1"/>
        <v>#NAME?</v>
      </c>
      <c r="T10" s="93">
        <f t="shared" si="2"/>
        <v>15.781000000000001</v>
      </c>
      <c r="V10" s="3" t="str">
        <f>IFERROR(VLOOKUP('Open 1'!F10,$AC$3:$AD$7,2,TRUE),"")</f>
        <v>3D</v>
      </c>
      <c r="W10" s="7" t="str">
        <f>IFERROR(IF(V10=$W$1,'Open 1'!F10,""),"")</f>
        <v/>
      </c>
      <c r="X10" s="7" t="str">
        <f>IFERROR(IF(V10=$X$1,'Open 1'!F10,""),"")</f>
        <v/>
      </c>
      <c r="Y10" s="7">
        <f>IFERROR(IF(V10=$Y$1,'Open 1'!F10,""),"")</f>
        <v>15.781000009000001</v>
      </c>
      <c r="Z10" s="7" t="str">
        <f>IFERROR(IF($V10=$Z$1,'Open 1'!F10,""),"")</f>
        <v/>
      </c>
      <c r="AA10" s="7" t="str">
        <f>IFERROR(IF(V10=$AA$1,'Open 1'!F10,""),"")</f>
        <v/>
      </c>
      <c r="AB10" s="3" t="s">
        <v>20</v>
      </c>
      <c r="AC10" s="253" t="s">
        <v>3</v>
      </c>
      <c r="AD10" s="179" t="str">
        <f t="shared" ref="AD10:AD39" si="3">IF(AE10="-","-",IF(AJ10=TRUE,"Tie",AB10))</f>
        <v>1st</v>
      </c>
      <c r="AE10" s="179" t="str">
        <f>IFERROR(INDEX('Open 1'!B:F,MATCH(AG10,'Open 1'!$F:$F,0),1),"-")</f>
        <v>Stephanie Lang</v>
      </c>
      <c r="AF10" s="179" t="str">
        <f>IFERROR(INDEX('Open 1'!$B:$F,MATCH(AG10,'Open 1'!$F:$F,0),2),"-")</f>
        <v>Horse 2</v>
      </c>
      <c r="AG10" s="180">
        <f t="shared" ref="AG10:AG15" si="4">IFERROR(SMALL($W$2:$W$286,AI10),"-")</f>
        <v>14.375000067</v>
      </c>
      <c r="AH10" s="186">
        <f>IF(AQ5&gt;0,AQ5,"")</f>
        <v>125.44</v>
      </c>
      <c r="AI10">
        <v>1</v>
      </c>
      <c r="AJ10" t="b">
        <f>IF(AG11="-","",(AG11-AG10)&lt;0.00001)</f>
        <v>0</v>
      </c>
      <c r="AK10"/>
      <c r="AQ10" s="151">
        <f>IF($AO$11&lt;=75,AQ2*$AO$13,AQ3*$AO$13)</f>
        <v>313.59999999999997</v>
      </c>
      <c r="AR10" s="151">
        <f>IF($AO$11&lt;=75,AR2*$AO$13,AR3*$AO$13)</f>
        <v>268.8</v>
      </c>
      <c r="AS10" s="151">
        <f>IF($AO$11&lt;=75,AS2*$AO$13,AS3*$AO$13)</f>
        <v>179.20000000000002</v>
      </c>
      <c r="AT10" s="151">
        <f>IF($AO$11&lt;=75,AT2*$AO$13,AT3*$AO$13)</f>
        <v>134.4</v>
      </c>
      <c r="AU10" s="151">
        <f>IF($AO$11&lt;=75,AU2*$AO$13,AU3*$AO$13)</f>
        <v>0</v>
      </c>
    </row>
    <row r="11" spans="1:50" ht="16.5" thickBot="1">
      <c r="A11" s="18">
        <f>IF(B11="","",Draw!A11)</f>
        <v>9</v>
      </c>
      <c r="B11" s="19" t="str">
        <f>IFERROR(Draw!B11,"")</f>
        <v>Brooklyn Chapman</v>
      </c>
      <c r="C11" s="19" t="str">
        <f>IFERROR(Draw!C11,"")</f>
        <v>Raisin</v>
      </c>
      <c r="D11" s="52">
        <v>16.094999999999999</v>
      </c>
      <c r="E11" s="92">
        <v>1E-8</v>
      </c>
      <c r="F11" s="93">
        <f t="shared" si="0"/>
        <v>16.09500001</v>
      </c>
      <c r="G11" s="62" t="str">
        <f>IF(A11="yco",VLOOKUP(_xlfn.CONCAT(B11,C11),Youth!S:T,2,FALSE),IF(OR(AND(D11&gt;1,D11&lt;1050),D11="nt",D11="",D11="scratch"),"","Not valid"))</f>
        <v/>
      </c>
      <c r="H11" s="245" t="s">
        <v>77</v>
      </c>
      <c r="I11" s="246"/>
      <c r="J11" s="189">
        <f>COUNTIF('Open 1'!$A$2:$A$286,"&gt;0")+COUNTIF('Open 1'!$A$2:$A$286,"yco")-COUNTIF($D$2:$D$286,"scratch")</f>
        <v>56</v>
      </c>
      <c r="K11" s="50">
        <v>2</v>
      </c>
      <c r="L11" s="251"/>
      <c r="M11" s="30" t="str">
        <f>IF($J$13&lt;"2","",IF(AD17="Tie","Tie",AD17))</f>
        <v>2nd</v>
      </c>
      <c r="N11" s="20" t="str">
        <f>IF(M11="","",'Open 1'!AE17)</f>
        <v>Steph Kuemper</v>
      </c>
      <c r="O11" s="20" t="str">
        <f>IF(N11="","",'Open 1'!AF17)</f>
        <v>Queenie</v>
      </c>
      <c r="P11" s="41">
        <f>IF(O11="","",'Open 1'!AG17)</f>
        <v>14.925000055</v>
      </c>
      <c r="Q11" s="157">
        <f>AH17</f>
        <v>80.64</v>
      </c>
      <c r="R11" s="187" t="str">
        <f>IF(M11="Tie",AK18,"")</f>
        <v/>
      </c>
      <c r="S11" s="17" t="e">
        <f t="shared" ca="1" si="1"/>
        <v>#NAME?</v>
      </c>
      <c r="T11" s="93">
        <f t="shared" si="2"/>
        <v>16.094999999999999</v>
      </c>
      <c r="V11" s="3" t="str">
        <f>IFERROR(VLOOKUP('Open 1'!F11,$AC$3:$AD$7,2,TRUE),"")</f>
        <v>3D</v>
      </c>
      <c r="W11" s="7" t="str">
        <f>IFERROR(IF(V11=$W$1,'Open 1'!F11,""),"")</f>
        <v/>
      </c>
      <c r="X11" s="7" t="str">
        <f>IFERROR(IF(V11=$X$1,'Open 1'!F11,""),"")</f>
        <v/>
      </c>
      <c r="Y11" s="7">
        <f>IFERROR(IF(V11=$Y$1,'Open 1'!F11,""),"")</f>
        <v>16.09500001</v>
      </c>
      <c r="Z11" s="7" t="str">
        <f>IFERROR(IF($V11=$Z$1,'Open 1'!F11,""),"")</f>
        <v/>
      </c>
      <c r="AA11" s="7" t="str">
        <f>IFERROR(IF(V11=$AA$1,'Open 1'!F11,""),"")</f>
        <v/>
      </c>
      <c r="AB11" s="3" t="s">
        <v>21</v>
      </c>
      <c r="AC11" s="234"/>
      <c r="AD11" s="64" t="str">
        <f t="shared" si="3"/>
        <v>2nd</v>
      </c>
      <c r="AE11" s="64" t="str">
        <f>IFERROR(INDEX('Open 1'!B:F,MATCH(AG11,'Open 1'!$F:$F,0),1),"-")</f>
        <v>Kristin Zancanella</v>
      </c>
      <c r="AF11" s="64" t="str">
        <f>IFERROR(INDEX('Open 1'!$B:$F,MATCH(AG11,'Open 1'!$F:$F,0),2),"-")</f>
        <v>Horse 2</v>
      </c>
      <c r="AG11" s="7">
        <f t="shared" si="4"/>
        <v>14.501000046</v>
      </c>
      <c r="AH11" s="184">
        <f>IF(AQ6&gt;0,AQ6,"")</f>
        <v>94.079999999999984</v>
      </c>
      <c r="AI11">
        <v>2</v>
      </c>
      <c r="AJ11" t="b">
        <f>OR(IFERROR((AG12-AG11)&lt;0.00001,"False"),IFERROR((AG11-AG10)&lt;0.00001,"False"))</f>
        <v>0</v>
      </c>
      <c r="AK11" s="188" t="str">
        <f>IF(AD10="Tie",(AQ5+AQ6)/2,"")</f>
        <v/>
      </c>
      <c r="AL11" s="238" t="s">
        <v>75</v>
      </c>
      <c r="AM11" s="238"/>
      <c r="AN11" s="238"/>
      <c r="AO11" s="17">
        <f>J11</f>
        <v>56</v>
      </c>
    </row>
    <row r="12" spans="1:50" ht="16.5" thickBot="1">
      <c r="A12" s="18">
        <f>IF(B12="","",Draw!A12)</f>
        <v>10</v>
      </c>
      <c r="B12" s="19" t="str">
        <f>IFERROR(Draw!B12,"")</f>
        <v>Kami Eilers</v>
      </c>
      <c r="C12" s="19" t="str">
        <f>IFERROR(Draw!C12,"")</f>
        <v>Wally</v>
      </c>
      <c r="D12" s="54">
        <v>915.875</v>
      </c>
      <c r="E12" s="92">
        <v>1.0999999999999999E-8</v>
      </c>
      <c r="F12" s="93">
        <f t="shared" si="0"/>
        <v>915.875000011</v>
      </c>
      <c r="G12" s="62" t="str">
        <f>IF(A12="yco",VLOOKUP(_xlfn.CONCAT(B12,C12),Youth!S:T,2,FALSE),IF(OR(AND(D12&gt;1,D12&lt;1050),D12="nt",D12="",D12="scratch"),"","Not valid"))</f>
        <v/>
      </c>
      <c r="K12" s="50">
        <v>3</v>
      </c>
      <c r="L12" s="251"/>
      <c r="M12" s="30" t="str">
        <f>IF($J$13&lt;"3","",IF(AD18="Tie","Tie",AD18))</f>
        <v>3rd</v>
      </c>
      <c r="N12" s="20" t="str">
        <f>IF(M12="","",'Open 1'!AE18)</f>
        <v>Hatty Fey</v>
      </c>
      <c r="O12" s="20" t="str">
        <f>IF(N12="","",'Open 1'!AF18)</f>
        <v>Whitchs Taboo</v>
      </c>
      <c r="P12" s="41">
        <f>IF(O12="","",'Open 1'!AG18)</f>
        <v>14.942000017</v>
      </c>
      <c r="Q12" s="157">
        <f>AH18</f>
        <v>53.760000000000005</v>
      </c>
      <c r="R12" s="187" t="str">
        <f>IF(M12="Tie",AK19,"")</f>
        <v/>
      </c>
      <c r="S12" s="17" t="e">
        <f t="shared" ca="1" si="1"/>
        <v>#NAME?</v>
      </c>
      <c r="T12" s="93">
        <f t="shared" si="2"/>
        <v>915.875</v>
      </c>
      <c r="V12" s="3" t="str">
        <f>IFERROR(VLOOKUP('Open 1'!F12,$AC$3:$AD$7,2,TRUE),"")</f>
        <v>4D</v>
      </c>
      <c r="W12" s="7" t="str">
        <f>IFERROR(IF(V12=$W$1,'Open 1'!F12,""),"")</f>
        <v/>
      </c>
      <c r="X12" s="7" t="str">
        <f>IFERROR(IF(V12=$X$1,'Open 1'!F12,""),"")</f>
        <v/>
      </c>
      <c r="Y12" s="7" t="str">
        <f>IFERROR(IF(V12=$Y$1,'Open 1'!F12,""),"")</f>
        <v/>
      </c>
      <c r="Z12" s="7">
        <f>IFERROR(IF($V12=$Z$1,'Open 1'!F12,""),"")</f>
        <v>915.875000011</v>
      </c>
      <c r="AA12" s="7" t="str">
        <f>IFERROR(IF(V12=$AA$1,'Open 1'!F12,""),"")</f>
        <v/>
      </c>
      <c r="AB12" s="3" t="s">
        <v>24</v>
      </c>
      <c r="AC12" s="234"/>
      <c r="AD12" s="64" t="str">
        <f t="shared" si="3"/>
        <v>3rd</v>
      </c>
      <c r="AE12" s="64" t="str">
        <f>IFERROR(INDEX('Open 1'!B:F,MATCH(AG12,'Open 1'!$F:$F,0),1),"-")</f>
        <v>Hailey Reisch</v>
      </c>
      <c r="AF12" s="64" t="str">
        <f>IFERROR(INDEX('Open 1'!$B:$F,MATCH(AG12,'Open 1'!$F:$F,0),2),"-")</f>
        <v>MS Hollywood</v>
      </c>
      <c r="AG12" s="7">
        <f t="shared" si="4"/>
        <v>14.814000034999999</v>
      </c>
      <c r="AH12" s="184">
        <f>IF(AQ7&gt;0,AQ7,"")</f>
        <v>62.72</v>
      </c>
      <c r="AI12">
        <v>3</v>
      </c>
      <c r="AJ12" t="b">
        <f>OR(IFERROR((AG13-AG12)&lt;0.00001,"False"),IFERROR((AG12-AG11)&lt;0.00001,"False"))</f>
        <v>0</v>
      </c>
      <c r="AK12" s="188" t="str">
        <f>IF(AD11="Tie",IF((AG11-AG10)&lt;0.00001,(AQ5+AQ6)/2,IF((AG12-AG11)&lt;0.00001,(AQ6+AQ7)/2,"")),"")</f>
        <v/>
      </c>
      <c r="AL12" s="238" t="s">
        <v>76</v>
      </c>
      <c r="AM12" s="238"/>
      <c r="AN12" s="238"/>
      <c r="AO12" s="151">
        <v>16</v>
      </c>
      <c r="AQ12" s="152"/>
      <c r="AR12" s="146"/>
    </row>
    <row r="13" spans="1:50" ht="16.5" thickBot="1">
      <c r="A13" s="18" t="str">
        <f>IF(B13="","",Draw!A13)</f>
        <v/>
      </c>
      <c r="B13" s="19" t="str">
        <f>IFERROR(Draw!B13,"")</f>
        <v/>
      </c>
      <c r="C13" s="19" t="str">
        <f>IFERROR(Draw!C13,"")</f>
        <v/>
      </c>
      <c r="D13" s="145"/>
      <c r="E13" s="92">
        <v>1.2E-8</v>
      </c>
      <c r="F13" s="93" t="str">
        <f t="shared" si="0"/>
        <v/>
      </c>
      <c r="G13" s="62" t="str">
        <f>IF(A13="yco",VLOOKUP(_xlfn.CONCAT(B13,C13),Youth!S:T,2,FALSE),IF(OR(AND(D13&gt;1,D13&lt;1050),D13="nt",D13="",D13="scratch"),"","Not valid"))</f>
        <v/>
      </c>
      <c r="I13" s="148" t="s">
        <v>12</v>
      </c>
      <c r="J13" s="150" t="str">
        <f>IF(J11&lt;=12,"1",IF(AND(J11&gt;12,J11&lt;=20),"2",IF(AND(J11&gt;20,J11&lt;=40),"3",IF(AND(J11&gt;40,J11&lt;=80),"4",IF(AND(J11&gt;80,J11&lt;=120),"5")))))</f>
        <v>4</v>
      </c>
      <c r="K13" s="50">
        <v>4</v>
      </c>
      <c r="L13" s="251"/>
      <c r="M13" s="30" t="str">
        <f>IF($J$13&lt;"4","",IF(AD19="Tie","Tie",AD19))</f>
        <v>4th</v>
      </c>
      <c r="N13" s="20" t="str">
        <f>IF(M13="","",'Open 1'!AE19)</f>
        <v>Kristin Zancanella</v>
      </c>
      <c r="O13" s="20" t="str">
        <f>IF(N13="","",'Open 1'!AF19)</f>
        <v>Horse 3</v>
      </c>
      <c r="P13" s="41">
        <f>IF(O13="","",'Open 1'!AG19)</f>
        <v>14.954000063000001</v>
      </c>
      <c r="Q13" s="157">
        <f>AH19</f>
        <v>26.880000000000003</v>
      </c>
      <c r="R13" s="187" t="str">
        <f>IF(M13="Tie",AK20,"")</f>
        <v/>
      </c>
      <c r="S13" s="17" t="e">
        <f t="shared" ca="1" si="1"/>
        <v>#NAME?</v>
      </c>
      <c r="T13" s="93">
        <f t="shared" si="2"/>
        <v>0</v>
      </c>
      <c r="V13" s="3" t="str">
        <f>IFERROR(VLOOKUP('Open 1'!F13,$AC$3:$AD$7,2,TRUE),"")</f>
        <v/>
      </c>
      <c r="W13" s="7" t="str">
        <f>IFERROR(IF(V13=$W$1,'Open 1'!F13,""),"")</f>
        <v/>
      </c>
      <c r="X13" s="7" t="str">
        <f>IFERROR(IF(V13=$X$1,'Open 1'!F13,""),"")</f>
        <v/>
      </c>
      <c r="Y13" s="7" t="str">
        <f>IFERROR(IF(V13=$Y$1,'Open 1'!F13,""),"")</f>
        <v/>
      </c>
      <c r="Z13" s="7" t="str">
        <f>IFERROR(IF($V13=$Z$1,'Open 1'!F13,""),"")</f>
        <v/>
      </c>
      <c r="AA13" s="7" t="str">
        <f>IFERROR(IF(V13=$AA$1,'Open 1'!F13,""),"")</f>
        <v/>
      </c>
      <c r="AB13" s="3" t="s">
        <v>25</v>
      </c>
      <c r="AC13" s="234"/>
      <c r="AD13" s="64" t="str">
        <f t="shared" si="3"/>
        <v>-</v>
      </c>
      <c r="AE13" s="64" t="str">
        <f>IFERROR(INDEX('Open 1'!B:F,MATCH(AG13,'Open 1'!$F:$F,0),1),"-")</f>
        <v>-</v>
      </c>
      <c r="AF13" s="64" t="str">
        <f>IFERROR(INDEX('Open 1'!$B:$F,MATCH(AG13,'Open 1'!$F:$F,0),2),"-")</f>
        <v>-</v>
      </c>
      <c r="AG13" s="7" t="str">
        <f t="shared" si="4"/>
        <v>-</v>
      </c>
      <c r="AH13" s="184">
        <f>IF(AQ8&gt;0,AQ8,"")</f>
        <v>31.36</v>
      </c>
      <c r="AI13">
        <v>4</v>
      </c>
      <c r="AJ13" t="b">
        <f>OR(IFERROR((AG14-AG13)&lt;0.00001,"False"),IFERROR((AG13-AG12)&lt;0.00001,"False"))</f>
        <v>0</v>
      </c>
      <c r="AK13" s="188" t="str">
        <f>IF(AD12="Tie",IF((AG12-AG11)&lt;0.00001,(AQ6+AQ7)/2,IF((AG13-AG12)&lt;0.00001,(AQ7+AQ8)/2,"")),"")</f>
        <v/>
      </c>
      <c r="AL13" s="238" t="s">
        <v>79</v>
      </c>
      <c r="AM13" s="238"/>
      <c r="AN13" s="238"/>
      <c r="AO13" s="151">
        <f>(AO11*AO12)+J3</f>
        <v>896</v>
      </c>
      <c r="AQ13" s="146"/>
      <c r="AR13" s="146"/>
      <c r="AW13" s="146"/>
      <c r="AX13" s="146"/>
    </row>
    <row r="14" spans="1:50" ht="16.5" thickBot="1">
      <c r="A14" s="18">
        <f>IF(B14="","",Draw!A14)</f>
        <v>11</v>
      </c>
      <c r="B14" s="19" t="str">
        <f>IFERROR(Draw!B14,"")</f>
        <v>Deb Kruger</v>
      </c>
      <c r="C14" s="19" t="str">
        <f>IFERROR(Draw!C14,"")</f>
        <v>Peptos Pretty Kaidas</v>
      </c>
      <c r="D14" s="51">
        <v>15.750999999999999</v>
      </c>
      <c r="E14" s="92">
        <v>1.3000000000000001E-8</v>
      </c>
      <c r="F14" s="93">
        <f t="shared" si="0"/>
        <v>15.751000012999999</v>
      </c>
      <c r="G14" s="62" t="str">
        <f>IF(A14="yco",VLOOKUP(_xlfn.CONCAT(B14,C14),Youth!S:T,2,FALSE),IF(OR(AND(D14&gt;1,D14&lt;1050),D14="nt",D14="",D14="scratch"),"","Not valid"))</f>
        <v/>
      </c>
      <c r="K14" s="50">
        <v>5</v>
      </c>
      <c r="L14" s="252"/>
      <c r="M14" s="45" t="str">
        <f>IF($J$13&lt;"5","",IF(AD20="Tie","Tie",AD20))</f>
        <v/>
      </c>
      <c r="N14" s="20" t="str">
        <f>IF(M14="","",'Open 1'!AE20)</f>
        <v/>
      </c>
      <c r="O14" s="20" t="str">
        <f>IF(N14="","",'Open 1'!AF20)</f>
        <v/>
      </c>
      <c r="P14" s="41" t="str">
        <f>IF(O14="","",'Open 1'!AG20)</f>
        <v/>
      </c>
      <c r="Q14" s="160" t="str">
        <f>AH20</f>
        <v/>
      </c>
      <c r="R14" s="187" t="str">
        <f>IF(M14="Tie",AK21,"")</f>
        <v/>
      </c>
      <c r="S14" s="17" t="e">
        <f t="shared" ca="1" si="1"/>
        <v>#NAME?</v>
      </c>
      <c r="T14" s="93">
        <f t="shared" si="2"/>
        <v>15.750999999999999</v>
      </c>
      <c r="V14" s="3" t="str">
        <f>IFERROR(VLOOKUP('Open 1'!F14,$AC$3:$AD$7,2,TRUE),"")</f>
        <v>3D</v>
      </c>
      <c r="W14" s="7" t="str">
        <f>IFERROR(IF(V14=$W$1,'Open 1'!F14,""),"")</f>
        <v/>
      </c>
      <c r="X14" s="7" t="str">
        <f>IFERROR(IF(V14=$X$1,'Open 1'!F14,""),"")</f>
        <v/>
      </c>
      <c r="Y14" s="7">
        <f>IFERROR(IF(V14=$Y$1,'Open 1'!F14,""),"")</f>
        <v>15.751000012999999</v>
      </c>
      <c r="Z14" s="7" t="str">
        <f>IFERROR(IF($V14=$Z$1,'Open 1'!F14,""),"")</f>
        <v/>
      </c>
      <c r="AA14" s="7" t="str">
        <f>IFERROR(IF(V14=$AA$1,'Open 1'!F14,""),"")</f>
        <v/>
      </c>
      <c r="AB14" s="3" t="s">
        <v>26</v>
      </c>
      <c r="AC14" s="234"/>
      <c r="AD14" s="64" t="str">
        <f t="shared" si="3"/>
        <v>-</v>
      </c>
      <c r="AE14" s="64" t="str">
        <f>IFERROR(INDEX('Open 1'!B:F,MATCH(AG14,'Open 1'!$F:$F,0),1),"-")</f>
        <v>-</v>
      </c>
      <c r="AF14" s="64" t="str">
        <f>IFERROR(INDEX('Open 1'!$B:$F,MATCH(AG14,'Open 1'!$F:$F,0),2),"-")</f>
        <v>-</v>
      </c>
      <c r="AG14" s="7" t="str">
        <f t="shared" si="4"/>
        <v>-</v>
      </c>
      <c r="AH14" s="184" t="str">
        <f>IF(AQ9&gt;0,AQ9,"")</f>
        <v/>
      </c>
      <c r="AI14">
        <v>5</v>
      </c>
      <c r="AJ14" t="b">
        <f>OR(IFERROR((AG15-AG14)&lt;0.00001,"False"),IFERROR((AG14-AG13)&lt;0.00001,"False"))</f>
        <v>0</v>
      </c>
      <c r="AK14" s="188" t="str">
        <f>IF(AD13="Tie",IF((AG13-AG12)&lt;0.00001,(AQ7+AQ8)/2,IF((AG14-AG13)&lt;0.00001,(AQ8+AQ9)/2,"")),"")</f>
        <v/>
      </c>
      <c r="AL14" s="238" t="s">
        <v>10</v>
      </c>
      <c r="AM14" s="238"/>
      <c r="AN14" s="238"/>
      <c r="AO14" s="151">
        <f>AO13*AV3</f>
        <v>896</v>
      </c>
      <c r="AQ14" s="146"/>
      <c r="AS14" s="146"/>
      <c r="AT14" s="146"/>
      <c r="AU14" s="146"/>
      <c r="AV14" s="146"/>
      <c r="AW14" s="146"/>
      <c r="AX14" s="146"/>
    </row>
    <row r="15" spans="1:50" ht="16.5" thickBot="1">
      <c r="A15" s="18">
        <f>IF(B15="","",Draw!A15)</f>
        <v>12</v>
      </c>
      <c r="B15" s="19" t="str">
        <f>IFERROR(Draw!B15,"")</f>
        <v>Barb Westover</v>
      </c>
      <c r="C15" s="19" t="str">
        <f>IFERROR(Draw!C15,"")</f>
        <v>Romie</v>
      </c>
      <c r="D15" s="56">
        <v>16.07</v>
      </c>
      <c r="E15" s="92">
        <v>1.4E-8</v>
      </c>
      <c r="F15" s="93">
        <f t="shared" si="0"/>
        <v>16.070000014000001</v>
      </c>
      <c r="G15" s="62" t="str">
        <f>IF(A15="yco",VLOOKUP(_xlfn.CONCAT(B15,C15),Youth!S:T,2,FALSE),IF(OR(AND(D15&gt;1,D15&lt;1050),D15="nt",D15="",D15="scratch"),"","Not valid"))</f>
        <v/>
      </c>
      <c r="I15" s="236" t="s">
        <v>27</v>
      </c>
      <c r="J15" s="237"/>
      <c r="K15" s="50"/>
      <c r="L15" s="34"/>
      <c r="M15" s="43"/>
      <c r="N15" s="22"/>
      <c r="O15" s="22"/>
      <c r="P15" s="44"/>
      <c r="Q15" s="159"/>
      <c r="R15" s="187"/>
      <c r="S15" s="17" t="e">
        <f t="shared" ca="1" si="1"/>
        <v>#NAME?</v>
      </c>
      <c r="T15" s="93">
        <f t="shared" si="2"/>
        <v>16.07</v>
      </c>
      <c r="V15" s="3" t="str">
        <f>IFERROR(VLOOKUP('Open 1'!F15,$AC$3:$AD$7,2,TRUE),"")</f>
        <v>3D</v>
      </c>
      <c r="W15" s="7" t="str">
        <f>IFERROR(IF(V15=$W$1,'Open 1'!F15,""),"")</f>
        <v/>
      </c>
      <c r="X15" s="7" t="str">
        <f>IFERROR(IF(V15=$X$1,'Open 1'!F15,""),"")</f>
        <v/>
      </c>
      <c r="Y15" s="7">
        <f>IFERROR(IF(V15=$Y$1,'Open 1'!F15,""),"")</f>
        <v>16.070000014000001</v>
      </c>
      <c r="Z15" s="7" t="str">
        <f>IFERROR(IF($V15=$Z$1,'Open 1'!F15,""),"")</f>
        <v/>
      </c>
      <c r="AA15" s="7" t="str">
        <f>IFERROR(IF(V15=$AA$1,'Open 1'!F15,""),"")</f>
        <v/>
      </c>
      <c r="AB15" s="3" t="s">
        <v>85</v>
      </c>
      <c r="AC15" s="6"/>
      <c r="AD15" s="64" t="str">
        <f t="shared" si="3"/>
        <v>-</v>
      </c>
      <c r="AE15" s="64" t="str">
        <f>IFERROR(INDEX('Open 1'!B:F,MATCH(AG15,'Open 1'!$F:$F,0),1),"-")</f>
        <v>-</v>
      </c>
      <c r="AF15" s="64" t="str">
        <f>IFERROR(INDEX('Open 1'!$B:$F,MATCH(AG15,'Open 1'!$F:$F,0),2),"-")</f>
        <v>-</v>
      </c>
      <c r="AG15" s="7" t="str">
        <f t="shared" si="4"/>
        <v>-</v>
      </c>
      <c r="AH15" s="154"/>
      <c r="AI15">
        <v>6</v>
      </c>
      <c r="AJ15"/>
      <c r="AK15" s="188" t="str">
        <f>IF(AD14="Tie",IF((AG14-AG13)&lt;0.00001,(AQ8+AQ9)/2,IF((AG15-AG14)&lt;0.00001,AQ9/2,"")),"")</f>
        <v/>
      </c>
      <c r="AS15" s="146"/>
      <c r="AT15" s="146"/>
      <c r="AU15" s="146"/>
      <c r="AV15" s="146"/>
      <c r="AW15" s="146"/>
      <c r="AX15" s="146"/>
    </row>
    <row r="16" spans="1:50">
      <c r="A16" s="18">
        <f>IF(B16="","",Draw!A16)</f>
        <v>13</v>
      </c>
      <c r="B16" s="19" t="str">
        <f>IFERROR(Draw!B16,"")</f>
        <v>Josey Fey</v>
      </c>
      <c r="C16" s="19" t="str">
        <f>IFERROR(Draw!C16,"")</f>
        <v>O So Country</v>
      </c>
      <c r="D16" s="57">
        <v>15.375999999999999</v>
      </c>
      <c r="E16" s="92">
        <v>1.4999999999999999E-8</v>
      </c>
      <c r="F16" s="93">
        <f t="shared" si="0"/>
        <v>15.376000014999999</v>
      </c>
      <c r="G16" s="62" t="str">
        <f>IF(A16="yco",VLOOKUP(_xlfn.CONCAT(B16,C16),Youth!S:T,2,FALSE),IF(OR(AND(D16&gt;1,D16&lt;1050),D16="nt",D16="",D16="scratch"),"","Not valid"))</f>
        <v/>
      </c>
      <c r="I16" s="119" t="s">
        <v>30</v>
      </c>
      <c r="J16" s="117" t="s">
        <v>28</v>
      </c>
      <c r="L16" s="239" t="s">
        <v>5</v>
      </c>
      <c r="M16" s="39" t="str">
        <f>'Open 1'!AD22</f>
        <v>1st</v>
      </c>
      <c r="N16" s="18" t="str">
        <f>'Open 1'!AE22</f>
        <v>Josey Fey</v>
      </c>
      <c r="O16" s="18" t="str">
        <f>'Open 1'!AF22</f>
        <v>O So Country</v>
      </c>
      <c r="P16" s="40">
        <f>'Open 1'!AG22</f>
        <v>15.376000014999999</v>
      </c>
      <c r="Q16" s="156">
        <f>AH22</f>
        <v>71.680000000000007</v>
      </c>
      <c r="R16" s="187" t="str">
        <f>IF(M16="Tie",AK23,"")</f>
        <v/>
      </c>
      <c r="S16" s="17" t="e">
        <f t="shared" ca="1" si="1"/>
        <v>#NAME?</v>
      </c>
      <c r="T16" s="93">
        <f t="shared" si="2"/>
        <v>15.375999999999999</v>
      </c>
      <c r="V16" s="3" t="str">
        <f>IFERROR(VLOOKUP('Open 1'!F16,$AC$3:$AD$7,2,TRUE),"")</f>
        <v>3D</v>
      </c>
      <c r="W16" s="7" t="str">
        <f>IFERROR(IF(V16=$W$1,'Open 1'!F16,""),"")</f>
        <v/>
      </c>
      <c r="X16" s="7" t="str">
        <f>IFERROR(IF(V16=$X$1,'Open 1'!F16,""),"")</f>
        <v/>
      </c>
      <c r="Y16" s="7">
        <f>IFERROR(IF(V16=$Y$1,'Open 1'!F16,""),"")</f>
        <v>15.376000014999999</v>
      </c>
      <c r="Z16" s="7" t="str">
        <f>IFERROR(IF($V16=$Z$1,'Open 1'!F16,""),"")</f>
        <v/>
      </c>
      <c r="AA16" s="7" t="str">
        <f>IFERROR(IF(V16=$AA$1,'Open 1'!F16,""),"")</f>
        <v/>
      </c>
      <c r="AB16" s="3" t="s">
        <v>20</v>
      </c>
      <c r="AC16" s="234" t="s">
        <v>4</v>
      </c>
      <c r="AD16" s="64" t="str">
        <f t="shared" si="3"/>
        <v>1st</v>
      </c>
      <c r="AE16" s="16" t="str">
        <f>IFERROR(INDEX('Open 1'!B:F,MATCH(AG16,'Open 1'!F:F,0),1),"-")</f>
        <v>Taryn Odens</v>
      </c>
      <c r="AF16" s="16" t="str">
        <f>IFERROR(INDEX('Open 1'!B:F,MATCH(AG16,'Open 1'!F:F,0),2),"-")</f>
        <v>Lady A</v>
      </c>
      <c r="AG16" s="4">
        <f t="shared" ref="AG16:AG21" si="5">IFERROR(SMALL($X$2:$X$286,AI16),"-")</f>
        <v>14.907000059</v>
      </c>
      <c r="AH16" s="185">
        <f>IF(AR5&gt;0,AR5,"")</f>
        <v>107.52000000000001</v>
      </c>
      <c r="AI16">
        <v>1</v>
      </c>
      <c r="AJ16" t="b">
        <f>IFERROR((AG17-AG16)&lt;0.00001,"False")</f>
        <v>0</v>
      </c>
      <c r="AK16" s="188" t="str">
        <f>IF(AD15="Tie",AQ9/2,"")</f>
        <v/>
      </c>
      <c r="AO16" s="146"/>
      <c r="AS16" s="146"/>
      <c r="AT16" s="146"/>
      <c r="AU16" s="146"/>
      <c r="AV16" s="146"/>
      <c r="AW16" s="146"/>
      <c r="AX16" s="146"/>
    </row>
    <row r="17" spans="1:50">
      <c r="A17" s="18">
        <f>IF(B17="","",Draw!A17)</f>
        <v>14</v>
      </c>
      <c r="B17" s="19" t="str">
        <f>IFERROR(Draw!B17,"")</f>
        <v>Tracy Haaseth</v>
      </c>
      <c r="C17" s="19" t="str">
        <f>IFERROR(Draw!C17,"")</f>
        <v>Nu Buck N Chex</v>
      </c>
      <c r="D17" s="52">
        <v>918.67499999999995</v>
      </c>
      <c r="E17" s="92">
        <v>1.6000000000000001E-8</v>
      </c>
      <c r="F17" s="93">
        <f t="shared" si="0"/>
        <v>918.6750000159999</v>
      </c>
      <c r="G17" s="62" t="str">
        <f>IF(A17="yco",VLOOKUP(_xlfn.CONCAT(B17,C17),Youth!S:T,2,FALSE),IF(OR(AND(D17&gt;1,D17&lt;1050),D17="nt",D17="",D17="scratch"),"","Not valid"))</f>
        <v/>
      </c>
      <c r="I17" s="119" t="s">
        <v>31</v>
      </c>
      <c r="J17" s="117" t="s">
        <v>29</v>
      </c>
      <c r="L17" s="240"/>
      <c r="M17" s="30" t="str">
        <f>IF($J$13&lt;"2","",IF(AD23="Tie","Tie",AD23))</f>
        <v>2nd</v>
      </c>
      <c r="N17" s="20" t="str">
        <f>IF(M17="","",'Open 1'!AE23)</f>
        <v>Mike Boomgarden</v>
      </c>
      <c r="O17" s="20" t="str">
        <f>IF(N17="","",'Open 1'!AF23)</f>
        <v>Peanut</v>
      </c>
      <c r="P17" s="41">
        <f>IF(O17="","",'Open 1'!AG23)</f>
        <v>15.426000061</v>
      </c>
      <c r="Q17" s="157">
        <f>AH23</f>
        <v>53.760000000000005</v>
      </c>
      <c r="R17" s="187" t="str">
        <f>IF(M17="Tie",AK24,"")</f>
        <v/>
      </c>
      <c r="S17" s="17" t="e">
        <f t="shared" ca="1" si="1"/>
        <v>#NAME?</v>
      </c>
      <c r="T17" s="93">
        <f t="shared" si="2"/>
        <v>918.67499999999995</v>
      </c>
      <c r="V17" s="3" t="str">
        <f>IFERROR(VLOOKUP('Open 1'!F17,$AC$3:$AD$7,2,TRUE),"")</f>
        <v>4D</v>
      </c>
      <c r="W17" s="7" t="str">
        <f>IFERROR(IF(V17=$W$1,'Open 1'!F17,""),"")</f>
        <v/>
      </c>
      <c r="X17" s="7" t="str">
        <f>IFERROR(IF(V17=$X$1,'Open 1'!F17,""),"")</f>
        <v/>
      </c>
      <c r="Y17" s="7" t="str">
        <f>IFERROR(IF(V17=$Y$1,'Open 1'!F17,""),"")</f>
        <v/>
      </c>
      <c r="Z17" s="7">
        <f>IFERROR(IF($V17=$Z$1,'Open 1'!F17,""),"")</f>
        <v>918.6750000159999</v>
      </c>
      <c r="AA17" s="7" t="str">
        <f>IFERROR(IF(V17=$AA$1,'Open 1'!F17,""),"")</f>
        <v/>
      </c>
      <c r="AB17" s="3" t="s">
        <v>21</v>
      </c>
      <c r="AC17" s="234"/>
      <c r="AD17" s="64" t="str">
        <f t="shared" si="3"/>
        <v>2nd</v>
      </c>
      <c r="AE17" s="16" t="str">
        <f>IFERROR(INDEX('Open 1'!B:F,MATCH(AG17,'Open 1'!F:F,0),1),"-")</f>
        <v>Steph Kuemper</v>
      </c>
      <c r="AF17" s="16" t="str">
        <f>IFERROR(INDEX('Open 1'!B:F,MATCH(AG17,'Open 1'!F:F,0),2),"-")</f>
        <v>Queenie</v>
      </c>
      <c r="AG17" s="4">
        <f t="shared" si="5"/>
        <v>14.925000055</v>
      </c>
      <c r="AH17" s="185">
        <f>IF(AR6&gt;0,AR6,"")</f>
        <v>80.64</v>
      </c>
      <c r="AI17">
        <v>2</v>
      </c>
      <c r="AJ17" t="b">
        <f>OR(IFERROR((AG18-AG17)&lt;0.00001,"False"),IFERROR((AG17-AG16)&lt;0.00001,"False"))</f>
        <v>0</v>
      </c>
      <c r="AK17" s="188" t="str">
        <f>IF(AD16="Tie",(AR5+AR6)/2,"")</f>
        <v/>
      </c>
      <c r="AO17" s="188"/>
      <c r="AS17" s="146"/>
      <c r="AT17" s="146"/>
      <c r="AU17" s="146"/>
      <c r="AV17" s="146"/>
      <c r="AW17" s="146"/>
      <c r="AX17" s="146"/>
    </row>
    <row r="18" spans="1:50" ht="16.5" thickBot="1">
      <c r="A18" s="18">
        <f>IF(B18="","",Draw!A18)</f>
        <v>15</v>
      </c>
      <c r="B18" s="19" t="str">
        <f>IFERROR(Draw!B18,"")</f>
        <v>Hatty Fey</v>
      </c>
      <c r="C18" s="19" t="str">
        <f>IFERROR(Draw!C18,"")</f>
        <v>Whitchs Taboo</v>
      </c>
      <c r="D18" s="53">
        <v>14.942</v>
      </c>
      <c r="E18" s="92">
        <v>1.7E-8</v>
      </c>
      <c r="F18" s="93">
        <f t="shared" si="0"/>
        <v>14.942000017</v>
      </c>
      <c r="G18" s="62" t="str">
        <f>IF(A18="yco",VLOOKUP(_xlfn.CONCAT(B18,C18),Youth!S:T,2,FALSE),IF(OR(AND(D18&gt;1,D18&lt;1050),D18="nt",D18="",D18="scratch"),"","Not valid"))</f>
        <v/>
      </c>
      <c r="I18" s="120" t="s">
        <v>32</v>
      </c>
      <c r="J18" s="118" t="s">
        <v>71</v>
      </c>
      <c r="L18" s="240"/>
      <c r="M18" s="30" t="str">
        <f>IF($J$13&lt;"3","",IF(AD24="Tie","Tie",AD24))</f>
        <v>3rd</v>
      </c>
      <c r="N18" s="20" t="str">
        <f>IF(M18="","",'Open 1'!AE24)</f>
        <v>Makayla Cross</v>
      </c>
      <c r="O18" s="20" t="str">
        <f>IF(N18="","",'Open 1'!AF24)</f>
        <v>Doc</v>
      </c>
      <c r="P18" s="41">
        <f>IF(O18="","",'Open 1'!AG24)</f>
        <v>15.466000043999999</v>
      </c>
      <c r="Q18" s="157">
        <f>AH24</f>
        <v>35.840000000000003</v>
      </c>
      <c r="R18" s="187" t="str">
        <f>IF(M18="Tie",AK25,"")</f>
        <v/>
      </c>
      <c r="S18" s="17" t="e">
        <f t="shared" ca="1" si="1"/>
        <v>#NAME?</v>
      </c>
      <c r="T18" s="93">
        <f t="shared" si="2"/>
        <v>14.942</v>
      </c>
      <c r="V18" s="3" t="str">
        <f>IFERROR(VLOOKUP('Open 1'!F18,$AC$3:$AD$7,2,TRUE),"")</f>
        <v>2D</v>
      </c>
      <c r="W18" s="7" t="str">
        <f>IFERROR(IF(V18=$W$1,'Open 1'!F18,""),"")</f>
        <v/>
      </c>
      <c r="X18" s="7">
        <f>IFERROR(IF(V18=$X$1,'Open 1'!F18,""),"")</f>
        <v>14.942000017</v>
      </c>
      <c r="Y18" s="7" t="str">
        <f>IFERROR(IF(V18=$Y$1,'Open 1'!F18,""),"")</f>
        <v/>
      </c>
      <c r="Z18" s="7" t="str">
        <f>IFERROR(IF($V18=$Z$1,'Open 1'!F18,""),"")</f>
        <v/>
      </c>
      <c r="AA18" s="7" t="str">
        <f>IFERROR(IF(V18=$AA$1,'Open 1'!F18,""),"")</f>
        <v/>
      </c>
      <c r="AB18" s="3" t="s">
        <v>24</v>
      </c>
      <c r="AC18" s="234"/>
      <c r="AD18" s="64" t="str">
        <f t="shared" si="3"/>
        <v>3rd</v>
      </c>
      <c r="AE18" s="16" t="str">
        <f>IFERROR(INDEX('Open 1'!B:F,MATCH(AG18,'Open 1'!F:F,0),1),"-")</f>
        <v>Hatty Fey</v>
      </c>
      <c r="AF18" s="16" t="str">
        <f>IFERROR(INDEX('Open 1'!B:F,MATCH(AG18,'Open 1'!F:F,0),2),"-")</f>
        <v>Whitchs Taboo</v>
      </c>
      <c r="AG18" s="4">
        <f t="shared" si="5"/>
        <v>14.942000017</v>
      </c>
      <c r="AH18" s="185">
        <f>IF(AR7&gt;0,AR7,"")</f>
        <v>53.760000000000005</v>
      </c>
      <c r="AI18">
        <v>3</v>
      </c>
      <c r="AJ18" t="b">
        <f>OR(IFERROR((AG19-AG18)&lt;0.00001,"False"),IFERROR((AG18-AG17)&lt;0.00001,"False"))</f>
        <v>0</v>
      </c>
      <c r="AK18" s="188" t="str">
        <f>IF(AD17="Tie",IF((AG17-AG16)&lt;0.00001,(AR5+AR6)/2,IF((AG18-AG17)&lt;0.00001,(AR6+AR7)/2,"")),"")</f>
        <v/>
      </c>
      <c r="AO18" s="188"/>
      <c r="AS18" s="146"/>
      <c r="AT18" s="146"/>
      <c r="AU18" s="146"/>
      <c r="AV18" s="146"/>
    </row>
    <row r="19" spans="1:50">
      <c r="A19" s="18" t="str">
        <f>IF(B19="","",Draw!A19)</f>
        <v/>
      </c>
      <c r="B19" s="19" t="str">
        <f>IFERROR(Draw!B19,"")</f>
        <v/>
      </c>
      <c r="C19" s="19" t="str">
        <f>IFERROR(Draw!C19,"")</f>
        <v/>
      </c>
      <c r="D19" s="145"/>
      <c r="E19" s="92">
        <v>1.7999999999999999E-8</v>
      </c>
      <c r="F19" s="93" t="str">
        <f t="shared" si="0"/>
        <v/>
      </c>
      <c r="G19" s="62" t="str">
        <f>IF(A19="yco",VLOOKUP(_xlfn.CONCAT(B19,C19),Youth!S:T,2,FALSE),IF(OR(AND(D19&gt;1,D19&lt;1050),D19="nt",D19="",D19="scratch"),"","Not valid"))</f>
        <v/>
      </c>
      <c r="J19" s="49"/>
      <c r="L19" s="240"/>
      <c r="M19" s="30" t="str">
        <f>IF($J$13&lt;"4","",IF(AD25="Tie","Tie",AD25))</f>
        <v>4th</v>
      </c>
      <c r="N19" s="20" t="str">
        <f>IF(M19="","",'Open 1'!AE25)</f>
        <v>Marda Olson</v>
      </c>
      <c r="O19" s="20" t="str">
        <f>IF(N19="","",'Open 1'!AF25)</f>
        <v>Louis</v>
      </c>
      <c r="P19" s="41">
        <f>IF(O19="","",'Open 1'!AG25)</f>
        <v>15.47800004</v>
      </c>
      <c r="Q19" s="157">
        <f>AH25</f>
        <v>17.920000000000002</v>
      </c>
      <c r="R19" s="187" t="str">
        <f>IF(M19="Tie",AK26,"")</f>
        <v/>
      </c>
      <c r="S19" s="17" t="e">
        <f t="shared" ca="1" si="1"/>
        <v>#NAME?</v>
      </c>
      <c r="T19" s="93">
        <f t="shared" si="2"/>
        <v>0</v>
      </c>
      <c r="V19" s="3" t="str">
        <f>IFERROR(VLOOKUP('Open 1'!F19,$AC$3:$AD$7,2,TRUE),"")</f>
        <v/>
      </c>
      <c r="W19" s="7" t="str">
        <f>IFERROR(IF(V19=$W$1,'Open 1'!F19,""),"")</f>
        <v/>
      </c>
      <c r="X19" s="7" t="str">
        <f>IFERROR(IF(V19=$X$1,'Open 1'!F19,""),"")</f>
        <v/>
      </c>
      <c r="Y19" s="7" t="str">
        <f>IFERROR(IF(V19=$Y$1,'Open 1'!F19,""),"")</f>
        <v/>
      </c>
      <c r="Z19" s="7" t="str">
        <f>IFERROR(IF($V19=$Z$1,'Open 1'!F19,""),"")</f>
        <v/>
      </c>
      <c r="AA19" s="7" t="str">
        <f>IFERROR(IF(V19=$AA$1,'Open 1'!F19,""),"")</f>
        <v/>
      </c>
      <c r="AB19" s="3" t="s">
        <v>25</v>
      </c>
      <c r="AC19" s="234"/>
      <c r="AD19" s="64" t="str">
        <f t="shared" si="3"/>
        <v>4th</v>
      </c>
      <c r="AE19" s="16" t="str">
        <f>IFERROR(INDEX('Open 1'!B:F,MATCH(AG19,'Open 1'!F:F,0),1),"-")</f>
        <v>Kristin Zancanella</v>
      </c>
      <c r="AF19" s="16" t="str">
        <f>IFERROR(INDEX('Open 1'!B:F,MATCH(AG19,'Open 1'!F:F,0),2),"-")</f>
        <v>Horse 3</v>
      </c>
      <c r="AG19" s="4">
        <f t="shared" si="5"/>
        <v>14.954000063000001</v>
      </c>
      <c r="AH19" s="185">
        <f>IF(AR8&gt;0,AR8,"")</f>
        <v>26.880000000000003</v>
      </c>
      <c r="AI19">
        <v>4</v>
      </c>
      <c r="AJ19" t="b">
        <f>OR(IFERROR((AG20-AG19)&lt;0.00001,"False"),IFERROR((AG19-AG18)&lt;0.00001,"False"))</f>
        <v>0</v>
      </c>
      <c r="AK19" s="188" t="str">
        <f>IF(AD18="Tie",IF((AG18-AG17)&lt;0.00001,(AR6+AR7)/2,IF((AG19-AG18)&lt;0.00001,(AR7+AR8)/2,"")),"")</f>
        <v/>
      </c>
      <c r="AO19" s="93"/>
    </row>
    <row r="20" spans="1:50" ht="16.5" thickBot="1">
      <c r="A20" s="18">
        <f>IF(B20="","",Draw!A20)</f>
        <v>16</v>
      </c>
      <c r="B20" s="19" t="str">
        <f>IFERROR(Draw!B20,"")</f>
        <v>Theresa Navrkal</v>
      </c>
      <c r="C20" s="19" t="str">
        <f>IFERROR(Draw!C20,"")</f>
        <v>Bid For Zahara</v>
      </c>
      <c r="D20" s="51">
        <v>15.65</v>
      </c>
      <c r="E20" s="92">
        <v>1.9000000000000001E-8</v>
      </c>
      <c r="F20" s="93">
        <f t="shared" si="0"/>
        <v>15.650000019</v>
      </c>
      <c r="G20" s="62" t="str">
        <f>IF(A20="yco",VLOOKUP(_xlfn.CONCAT(B20,C20),Youth!S:T,2,FALSE),IF(OR(AND(D20&gt;1,D20&lt;1050),D20="nt",D20="",D20="scratch"),"","Not valid"))</f>
        <v/>
      </c>
      <c r="L20" s="241"/>
      <c r="M20" s="45" t="str">
        <f>IF($J$13&lt;"5","",IF(AD26="Tie","Tie",AD26))</f>
        <v/>
      </c>
      <c r="N20" s="20" t="str">
        <f>IF(M20="","",'Open 1'!AE26)</f>
        <v/>
      </c>
      <c r="O20" s="20" t="str">
        <f>IF(N20="","",'Open 1'!AF26)</f>
        <v/>
      </c>
      <c r="P20" s="41" t="str">
        <f>IF(O20="","",'Open 1'!AG26)</f>
        <v/>
      </c>
      <c r="Q20" s="160" t="str">
        <f>AH26</f>
        <v/>
      </c>
      <c r="R20" s="187" t="str">
        <f>IF(M20="Tie",AK27,"")</f>
        <v/>
      </c>
      <c r="S20" s="17" t="e">
        <f t="shared" ca="1" si="1"/>
        <v>#NAME?</v>
      </c>
      <c r="T20" s="93">
        <f t="shared" si="2"/>
        <v>15.65</v>
      </c>
      <c r="V20" s="3" t="str">
        <f>IFERROR(VLOOKUP('Open 1'!F20,$AC$3:$AD$7,2,TRUE),"")</f>
        <v>3D</v>
      </c>
      <c r="W20" s="7" t="str">
        <f>IFERROR(IF(V20=$W$1,'Open 1'!F20,""),"")</f>
        <v/>
      </c>
      <c r="X20" s="7" t="str">
        <f>IFERROR(IF(V20=$X$1,'Open 1'!F20,""),"")</f>
        <v/>
      </c>
      <c r="Y20" s="7">
        <f>IFERROR(IF(V20=$Y$1,'Open 1'!F20,""),"")</f>
        <v>15.650000019</v>
      </c>
      <c r="Z20" s="7" t="str">
        <f>IFERROR(IF($V20=$Z$1,'Open 1'!F20,""),"")</f>
        <v/>
      </c>
      <c r="AA20" s="7" t="str">
        <f>IFERROR(IF(V20=$AA$1,'Open 1'!F20,""),"")</f>
        <v/>
      </c>
      <c r="AB20" s="3" t="s">
        <v>26</v>
      </c>
      <c r="AC20" s="234"/>
      <c r="AD20" s="64" t="str">
        <f t="shared" si="3"/>
        <v>5th</v>
      </c>
      <c r="AE20" s="16" t="str">
        <f>IFERROR(INDEX('Open 1'!B:F,MATCH(AG20,'Open 1'!F:F,0),1),"-")</f>
        <v>Stephanie Lang</v>
      </c>
      <c r="AF20" s="16" t="str">
        <f>IFERROR(INDEX('Open 1'!B:F,MATCH(AG20,'Open 1'!F:F,0),2),"-")</f>
        <v>Beauty</v>
      </c>
      <c r="AG20" s="4">
        <f t="shared" si="5"/>
        <v>14.992000064000001</v>
      </c>
      <c r="AH20" s="185" t="str">
        <f>IF(AR9&gt;0,AR9,"")</f>
        <v/>
      </c>
      <c r="AI20">
        <v>5</v>
      </c>
      <c r="AJ20" t="b">
        <f>OR(IFERROR((AG21-AG20)&lt;0.00001,"False"),IFERROR((AG20-AG19)&lt;0.00001,"False"))</f>
        <v>0</v>
      </c>
      <c r="AK20" s="188" t="str">
        <f>IF(AD19="Tie",IF((AG19-AG18)&lt;0.00001,(AR7+AR8)/2,IF((AG20-AG19)&lt;0.00001,(AR8+AR9)/2,"")),"")</f>
        <v/>
      </c>
    </row>
    <row r="21" spans="1:50" ht="16.5" thickBot="1">
      <c r="A21" s="18">
        <f>IF(B21="","",Draw!A21)</f>
        <v>17</v>
      </c>
      <c r="B21" s="19" t="str">
        <f>IFERROR(Draw!B21,"")</f>
        <v xml:space="preserve">Jessica Taubert </v>
      </c>
      <c r="C21" s="19" t="str">
        <f>IFERROR(Draw!C21,"")</f>
        <v>Rositas Peponita</v>
      </c>
      <c r="D21" s="52">
        <v>15.808999999999999</v>
      </c>
      <c r="E21" s="92">
        <v>2E-8</v>
      </c>
      <c r="F21" s="93">
        <f t="shared" si="0"/>
        <v>15.809000019999999</v>
      </c>
      <c r="G21" s="62" t="str">
        <f>IF(A21="yco",VLOOKUP(_xlfn.CONCAT(B21,C21),Youth!S:T,2,FALSE),IF(OR(AND(D21&gt;1,D21&lt;1050),D21="nt",D21="",D21="scratch"),"","Not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R21" s="187"/>
      <c r="S21" s="17" t="e">
        <f t="shared" ca="1" si="1"/>
        <v>#NAME?</v>
      </c>
      <c r="T21" s="93">
        <f t="shared" si="2"/>
        <v>15.808999999999999</v>
      </c>
      <c r="V21" s="3" t="str">
        <f>IFERROR(VLOOKUP('Open 1'!F21,$AC$3:$AD$7,2,TRUE),"")</f>
        <v>3D</v>
      </c>
      <c r="W21" s="7" t="str">
        <f>IFERROR(IF(V21=$W$1,'Open 1'!F21,""),"")</f>
        <v/>
      </c>
      <c r="X21" s="7" t="str">
        <f>IFERROR(IF(V21=$X$1,'Open 1'!F21,""),"")</f>
        <v/>
      </c>
      <c r="Y21" s="7">
        <f>IFERROR(IF(V21=$Y$1,'Open 1'!F21,""),"")</f>
        <v>15.809000019999999</v>
      </c>
      <c r="Z21" s="7" t="str">
        <f>IFERROR(IF($V21=$Z$1,'Open 1'!F21,""),"")</f>
        <v/>
      </c>
      <c r="AA21" s="7" t="str">
        <f>IFERROR(IF(V21=$AA$1,'Open 1'!F21,""),"")</f>
        <v/>
      </c>
      <c r="AB21" s="3" t="s">
        <v>85</v>
      </c>
      <c r="AC21" s="6"/>
      <c r="AD21" s="64" t="str">
        <f t="shared" si="3"/>
        <v>6th</v>
      </c>
      <c r="AE21" s="16" t="str">
        <f>IFERROR(INDEX('Open 1'!B:F,MATCH(AG21,'Open 1'!F:F,0),1),"-")</f>
        <v>Kensey Roemen</v>
      </c>
      <c r="AF21" s="16" t="str">
        <f>IFERROR(INDEX('Open 1'!B:F,MATCH(AG21,'Open 1'!F:F,0),2),"-")</f>
        <v>BR SNIPPYSGOGODRIFT</v>
      </c>
      <c r="AG21" s="4">
        <f t="shared" si="5"/>
        <v>15.008000005</v>
      </c>
      <c r="AH21" s="154"/>
      <c r="AI21">
        <v>6</v>
      </c>
      <c r="AJ21"/>
      <c r="AK21" s="188" t="str">
        <f>IF(AD20="Tie",IF((AG20-AG19)&lt;0.00001,(AR8+AR9)/2,IF((AG21-AG20)&lt;0.00001,AR9/2,"")),"")</f>
        <v/>
      </c>
    </row>
    <row r="22" spans="1:50">
      <c r="A22" s="18">
        <f>IF(B22="","",Draw!A22)</f>
        <v>18</v>
      </c>
      <c r="B22" s="19" t="str">
        <f>IFERROR(Draw!B22,"")</f>
        <v>Natalie Hieronimus</v>
      </c>
      <c r="C22" s="19" t="str">
        <f>IFERROR(Draw!C22,"")</f>
        <v>SH Chrome Ta Fame "Jet"</v>
      </c>
      <c r="D22" s="52">
        <v>16.823</v>
      </c>
      <c r="E22" s="92">
        <v>2.0999999999999999E-8</v>
      </c>
      <c r="F22" s="93">
        <f t="shared" si="0"/>
        <v>16.823000021000002</v>
      </c>
      <c r="G22" s="62" t="str">
        <f>IF(A22="yco",VLOOKUP(_xlfn.CONCAT(B22,C22),Youth!S:T,2,FALSE),IF(OR(AND(D22&gt;1,D22&lt;1050),D22="nt",D22="",D22="scratch"),"","Not valid"))</f>
        <v/>
      </c>
      <c r="I22" s="50"/>
      <c r="L22" s="242" t="s">
        <v>6</v>
      </c>
      <c r="M22" s="39" t="str">
        <f>'Open 1'!AD28</f>
        <v>1st</v>
      </c>
      <c r="N22" s="18" t="str">
        <f>'Open 1'!AE28</f>
        <v>Staci Bungard</v>
      </c>
      <c r="O22" s="18" t="str">
        <f>'Open 1'!AF28</f>
        <v>Chicks Alive N Dashn</v>
      </c>
      <c r="P22" s="40">
        <f>'Open 1'!AG28</f>
        <v>16.401000025999998</v>
      </c>
      <c r="Q22" s="157">
        <f>IF(AH28&lt;=0,"",AH28)</f>
        <v>53.760000000000005</v>
      </c>
      <c r="R22" s="187" t="str">
        <f>IF(M22="Tie",AK29,"")</f>
        <v/>
      </c>
      <c r="S22" s="17" t="e">
        <f t="shared" ca="1" si="1"/>
        <v>#NAME?</v>
      </c>
      <c r="T22" s="93">
        <f t="shared" si="2"/>
        <v>16.823</v>
      </c>
      <c r="V22" s="3" t="str">
        <f>IFERROR(VLOOKUP('Open 1'!F22,$AC$3:$AD$7,2,TRUE),"")</f>
        <v>4D</v>
      </c>
      <c r="W22" s="7" t="str">
        <f>IFERROR(IF(V22=$W$1,'Open 1'!F22,""),"")</f>
        <v/>
      </c>
      <c r="X22" s="7" t="str">
        <f>IFERROR(IF(V22=$X$1,'Open 1'!F22,""),"")</f>
        <v/>
      </c>
      <c r="Y22" s="7" t="str">
        <f>IFERROR(IF(V22=$Y$1,'Open 1'!F22,""),"")</f>
        <v/>
      </c>
      <c r="Z22" s="7">
        <f>IFERROR(IF($V22=$Z$1,'Open 1'!F22,""),"")</f>
        <v>16.823000021000002</v>
      </c>
      <c r="AA22" s="7" t="str">
        <f>IFERROR(IF(V22=$AA$1,'Open 1'!F22,""),"")</f>
        <v/>
      </c>
      <c r="AB22" s="3" t="s">
        <v>20</v>
      </c>
      <c r="AC22" s="234" t="s">
        <v>5</v>
      </c>
      <c r="AD22" s="64" t="str">
        <f t="shared" si="3"/>
        <v>1st</v>
      </c>
      <c r="AE22" s="16" t="str">
        <f>IFERROR(INDEX('Open 1'!B:F,MATCH(AG22,'Open 1'!F:F,0),1),"-")</f>
        <v>Josey Fey</v>
      </c>
      <c r="AF22" s="16" t="str">
        <f>IFERROR(INDEX('Open 1'!B:F,MATCH(AG22,'Open 1'!F:F,0),2),"-")</f>
        <v>O So Country</v>
      </c>
      <c r="AG22" s="4">
        <f t="shared" ref="AG22:AG27" si="6">IFERROR(SMALL($Y$2:$Y$286,AI22),"-")</f>
        <v>15.376000014999999</v>
      </c>
      <c r="AH22" s="185">
        <f>IF(AS5&gt;0,AS5,"")</f>
        <v>71.680000000000007</v>
      </c>
      <c r="AI22">
        <v>1</v>
      </c>
      <c r="AJ22" t="b">
        <f>IFERROR((AG23-AG22)&lt;0.00001,"False")</f>
        <v>0</v>
      </c>
      <c r="AK22" s="188" t="str">
        <f>IF(AD21="Tie",AR9/2,"")</f>
        <v/>
      </c>
    </row>
    <row r="23" spans="1:50">
      <c r="A23" s="18">
        <f>IF(B23="","",Draw!A23)</f>
        <v>19</v>
      </c>
      <c r="B23" s="19" t="str">
        <f>IFERROR(Draw!B23,"")</f>
        <v>Brooke Haensel</v>
      </c>
      <c r="C23" s="19" t="str">
        <f>IFERROR(Draw!C23,"")</f>
        <v>Fundip</v>
      </c>
      <c r="D23" s="52">
        <v>915.51</v>
      </c>
      <c r="E23" s="92">
        <v>2.1999999999999998E-8</v>
      </c>
      <c r="F23" s="93">
        <f t="shared" si="0"/>
        <v>915.51000002199999</v>
      </c>
      <c r="G23" s="62" t="str">
        <f>IF(A23="yco",VLOOKUP(_xlfn.CONCAT(B23,C23),Youth!S:T,2,FALSE),IF(OR(AND(D23&gt;1,D23&lt;1050),D23="nt",D23="",D23="scratch"),"","Not valid"))</f>
        <v/>
      </c>
      <c r="I23" s="49"/>
      <c r="L23" s="243"/>
      <c r="M23" s="30" t="str">
        <f>IF($J$13&lt;"2","",IF(AD29="Tie","Tie",AD29))</f>
        <v>2nd</v>
      </c>
      <c r="N23" s="20" t="str">
        <f>IF(M23="","",'Open 1'!AE29)</f>
        <v>Kaylee Hieronimus</v>
      </c>
      <c r="O23" s="20" t="str">
        <f>IF(N23="","",'Open 1'!AF29)</f>
        <v>Lil E</v>
      </c>
      <c r="P23" s="41">
        <f>IF(O23="","",'Open 1'!AG29)</f>
        <v>16.617000007000001</v>
      </c>
      <c r="Q23" s="157">
        <f>IF(AH29&lt;=0,"",AH29)</f>
        <v>40.32</v>
      </c>
      <c r="R23" s="187" t="str">
        <f>IF(M23="Tie",AK30,"")</f>
        <v/>
      </c>
      <c r="S23" s="17" t="e">
        <f t="shared" ca="1" si="1"/>
        <v>#NAME?</v>
      </c>
      <c r="T23" s="93">
        <f t="shared" si="2"/>
        <v>915.51</v>
      </c>
      <c r="V23" s="3" t="str">
        <f>IFERROR(VLOOKUP('Open 1'!F23,$AC$3:$AD$7,2,TRUE),"")</f>
        <v>4D</v>
      </c>
      <c r="W23" s="7" t="str">
        <f>IFERROR(IF(V23=$W$1,'Open 1'!F23,""),"")</f>
        <v/>
      </c>
      <c r="X23" s="7" t="str">
        <f>IFERROR(IF(V23=$X$1,'Open 1'!F23,""),"")</f>
        <v/>
      </c>
      <c r="Y23" s="7" t="str">
        <f>IFERROR(IF(V23=$Y$1,'Open 1'!F23,""),"")</f>
        <v/>
      </c>
      <c r="Z23" s="7">
        <f>IFERROR(IF($V23=$Z$1,'Open 1'!F23,""),"")</f>
        <v>915.51000002199999</v>
      </c>
      <c r="AA23" s="7" t="str">
        <f>IFERROR(IF(V23=$AA$1,'Open 1'!F23,""),"")</f>
        <v/>
      </c>
      <c r="AB23" s="3" t="s">
        <v>21</v>
      </c>
      <c r="AC23" s="234"/>
      <c r="AD23" s="64" t="str">
        <f t="shared" si="3"/>
        <v>2nd</v>
      </c>
      <c r="AE23" s="16" t="str">
        <f>IFERROR(INDEX('Open 1'!B:F,MATCH(AG23,'Open 1'!F:F,0),1),"-")</f>
        <v>Mike Boomgarden</v>
      </c>
      <c r="AF23" s="16" t="str">
        <f>IFERROR(INDEX('Open 1'!B:F,MATCH(AG23,'Open 1'!F:F,0),2),"-")</f>
        <v>Peanut</v>
      </c>
      <c r="AG23" s="4">
        <f t="shared" si="6"/>
        <v>15.426000061</v>
      </c>
      <c r="AH23" s="185">
        <f>IF(AS6&gt;0,AS6,"")</f>
        <v>53.760000000000005</v>
      </c>
      <c r="AI23">
        <v>2</v>
      </c>
      <c r="AJ23" t="b">
        <f>OR(IFERROR((AG24-AG23)&lt;0.00001,"False"),IFERROR((AG23-AG22)&lt;0.00001,"False"))</f>
        <v>0</v>
      </c>
      <c r="AK23" s="188" t="str">
        <f>IF(AD22="Tie",(AS5+AS6)/2,"")</f>
        <v/>
      </c>
    </row>
    <row r="24" spans="1:50">
      <c r="A24" s="18">
        <f>IF(B24="","",Draw!A24)</f>
        <v>20</v>
      </c>
      <c r="B24" s="19" t="str">
        <f>IFERROR(Draw!B24,"")</f>
        <v>Michelle Hodne</v>
      </c>
      <c r="C24" s="19" t="str">
        <f>IFERROR(Draw!C24,"")</f>
        <v>Uno Sonita Olena</v>
      </c>
      <c r="D24" s="54">
        <v>16.132000000000001</v>
      </c>
      <c r="E24" s="92">
        <v>2.3000000000000001E-8</v>
      </c>
      <c r="F24" s="93">
        <f t="shared" si="0"/>
        <v>16.132000023</v>
      </c>
      <c r="G24" s="62" t="str">
        <f>IF(A24="yco",VLOOKUP(_xlfn.CONCAT(B24,C24),Youth!S:T,2,FALSE),IF(OR(AND(D24&gt;1,D24&lt;1050),D24="nt",D24="",D24="scratch"),"","Not valid"))</f>
        <v/>
      </c>
      <c r="L24" s="243"/>
      <c r="M24" s="30" t="str">
        <f>IF($J$13&lt;"3","",IF(AD30="Tie","Tie",AD30))</f>
        <v>3rd</v>
      </c>
      <c r="N24" s="20" t="str">
        <f>IF(M24="","",'Open 1'!AE30)</f>
        <v>Natalie Hieronimus</v>
      </c>
      <c r="O24" s="20" t="str">
        <f>IF(N24="","",'Open 1'!AF30)</f>
        <v>SH Chrome Ta Fame "Jet"</v>
      </c>
      <c r="P24" s="41">
        <f>IF(O24="","",'Open 1'!AG30)</f>
        <v>16.823000021000002</v>
      </c>
      <c r="Q24" s="157">
        <f>IF(AH30&lt;=0,"",AH30)</f>
        <v>26.880000000000003</v>
      </c>
      <c r="R24" s="187" t="str">
        <f>IF(M24="Tie",AK31,"")</f>
        <v/>
      </c>
      <c r="S24" s="17" t="e">
        <f t="shared" ca="1" si="1"/>
        <v>#NAME?</v>
      </c>
      <c r="T24" s="93">
        <f t="shared" si="2"/>
        <v>16.132000000000001</v>
      </c>
      <c r="V24" s="3" t="str">
        <f>IFERROR(VLOOKUP('Open 1'!F24,$AC$3:$AD$7,2,TRUE),"")</f>
        <v>3D</v>
      </c>
      <c r="W24" s="7" t="str">
        <f>IFERROR(IF(V24=$W$1,'Open 1'!F24,""),"")</f>
        <v/>
      </c>
      <c r="X24" s="7" t="str">
        <f>IFERROR(IF(V24=$X$1,'Open 1'!F24,""),"")</f>
        <v/>
      </c>
      <c r="Y24" s="7">
        <f>IFERROR(IF(V24=$Y$1,'Open 1'!F24,""),"")</f>
        <v>16.132000023</v>
      </c>
      <c r="Z24" s="7" t="str">
        <f>IFERROR(IF($V24=$Z$1,'Open 1'!F24,""),"")</f>
        <v/>
      </c>
      <c r="AA24" s="7" t="str">
        <f>IFERROR(IF(V24=$AA$1,'Open 1'!F24,""),"")</f>
        <v/>
      </c>
      <c r="AB24" s="3" t="s">
        <v>24</v>
      </c>
      <c r="AC24" s="234"/>
      <c r="AD24" s="64" t="str">
        <f t="shared" si="3"/>
        <v>3rd</v>
      </c>
      <c r="AE24" s="16" t="str">
        <f>IFERROR(INDEX('Open 1'!B:F,MATCH(AG24,'Open 1'!F:F,0),1),"-")</f>
        <v>Makayla Cross</v>
      </c>
      <c r="AF24" s="16" t="str">
        <f>IFERROR(INDEX('Open 1'!B:F,MATCH(AG24,'Open 1'!F:F,0),2),"-")</f>
        <v>Doc</v>
      </c>
      <c r="AG24" s="4">
        <f t="shared" si="6"/>
        <v>15.466000043999999</v>
      </c>
      <c r="AH24" s="185">
        <f>IF(AS7&gt;0,AS7,"")</f>
        <v>35.840000000000003</v>
      </c>
      <c r="AI24">
        <v>3</v>
      </c>
      <c r="AJ24" t="b">
        <f>OR(IFERROR((AG25-AG24)&lt;0.00001,"False"),IFERROR((AG24-AG23)&lt;0.00001,"False"))</f>
        <v>0</v>
      </c>
      <c r="AK24" s="188" t="str">
        <f>IF(AD23="Tie",IF((AG23-AG22)&lt;0.00001,(AS5+AS6)/2,IF((AG24-AG23)&lt;0.00001,(AS6+AS7)/2,"")),"")</f>
        <v/>
      </c>
    </row>
    <row r="25" spans="1:50">
      <c r="A25" s="18" t="str">
        <f>IF(B25="","",Draw!A25)</f>
        <v/>
      </c>
      <c r="B25" s="19" t="str">
        <f>IFERROR(Draw!B25,"")</f>
        <v/>
      </c>
      <c r="C25" s="19" t="str">
        <f>IFERROR(Draw!C25,"")</f>
        <v/>
      </c>
      <c r="D25" s="145"/>
      <c r="E25" s="92">
        <v>2.4E-8</v>
      </c>
      <c r="F25" s="93" t="str">
        <f t="shared" si="0"/>
        <v/>
      </c>
      <c r="G25" s="62" t="str">
        <f>IF(A25="yco",VLOOKUP(_xlfn.CONCAT(B25,C25),Youth!S:T,2,FALSE),IF(OR(AND(D25&gt;1,D25&lt;1050),D25="nt",D25="",D25="scratch"),"","Not valid"))</f>
        <v/>
      </c>
      <c r="L25" s="243"/>
      <c r="M25" s="30" t="str">
        <f>IF($J$13&lt;"4","",IF(AD31="Tie","Tie",AD31))</f>
        <v>4th</v>
      </c>
      <c r="N25" s="20" t="str">
        <f>IF(M25="","",'Open 1'!AE31)</f>
        <v>Shelby Hohn</v>
      </c>
      <c r="O25" s="20" t="str">
        <f>IF(N25="","",'Open 1'!AF31)</f>
        <v>Trigger</v>
      </c>
      <c r="P25" s="41">
        <f>IF(O25="","",'Open 1'!AG31)</f>
        <v>17.470000031999998</v>
      </c>
      <c r="Q25" s="157">
        <f>IF(AH31&lt;=0,"",AH31)</f>
        <v>13.440000000000001</v>
      </c>
      <c r="R25" s="187" t="str">
        <f>IF(M25="Tie",AK32,"")</f>
        <v/>
      </c>
      <c r="S25" s="17" t="e">
        <f t="shared" ca="1" si="1"/>
        <v>#NAME?</v>
      </c>
      <c r="T25" s="93">
        <f t="shared" si="2"/>
        <v>0</v>
      </c>
      <c r="V25" s="3" t="str">
        <f>IFERROR(VLOOKUP('Open 1'!F25,$AC$3:$AD$7,2,TRUE),"")</f>
        <v/>
      </c>
      <c r="W25" s="7" t="str">
        <f>IFERROR(IF(V25=$W$1,'Open 1'!F25,""),"")</f>
        <v/>
      </c>
      <c r="X25" s="7" t="str">
        <f>IFERROR(IF(V25=$X$1,'Open 1'!F25,""),"")</f>
        <v/>
      </c>
      <c r="Y25" s="7" t="str">
        <f>IFERROR(IF(V25=$Y$1,'Open 1'!F25,""),"")</f>
        <v/>
      </c>
      <c r="Z25" s="7" t="str">
        <f>IFERROR(IF($V25=$Z$1,'Open 1'!F25,""),"")</f>
        <v/>
      </c>
      <c r="AA25" s="7" t="str">
        <f>IFERROR(IF(V25=$AA$1,'Open 1'!F25,""),"")</f>
        <v/>
      </c>
      <c r="AB25" s="3" t="s">
        <v>25</v>
      </c>
      <c r="AC25" s="234"/>
      <c r="AD25" s="64" t="str">
        <f t="shared" si="3"/>
        <v>4th</v>
      </c>
      <c r="AE25" s="16" t="str">
        <f>IFERROR(INDEX('Open 1'!B:F,MATCH(AG25,'Open 1'!F:F,0),1),"-")</f>
        <v>Marda Olson</v>
      </c>
      <c r="AF25" s="16" t="str">
        <f>IFERROR(INDEX('Open 1'!B:F,MATCH(AG25,'Open 1'!F:F,0),2),"-")</f>
        <v>Louis</v>
      </c>
      <c r="AG25" s="4">
        <f t="shared" si="6"/>
        <v>15.47800004</v>
      </c>
      <c r="AH25" s="185">
        <f>IF(AS8&gt;0,AS8,"")</f>
        <v>17.920000000000002</v>
      </c>
      <c r="AI25">
        <v>4</v>
      </c>
      <c r="AJ25" t="b">
        <f>OR(IFERROR((AG26-AG25)&lt;0.00001,"False"),IFERROR((AG25-AG24)&lt;0.00001,"False"))</f>
        <v>0</v>
      </c>
      <c r="AK25" s="188" t="str">
        <f>IF(AD24="Tie",IF((AG24-AG23)&lt;0.00001,(AS6+AS7)/2,IF((AG25-AG24)&lt;0.00001,(AS7+AS8)/2,"")),"")</f>
        <v/>
      </c>
      <c r="AL25" s="151"/>
    </row>
    <row r="26" spans="1:50" ht="16.5" thickBot="1">
      <c r="A26" s="18">
        <f>IF(B26="","",Draw!A26)</f>
        <v>21</v>
      </c>
      <c r="B26" s="19" t="str">
        <f>IFERROR(Draw!B26,"")</f>
        <v>Mike Boomgarden</v>
      </c>
      <c r="C26" s="19" t="str">
        <f>IFERROR(Draw!C26,"")</f>
        <v>Gypsy</v>
      </c>
      <c r="D26" s="143">
        <v>15.832000000000001</v>
      </c>
      <c r="E26" s="92">
        <v>2.4999999999999999E-8</v>
      </c>
      <c r="F26" s="93">
        <f t="shared" si="0"/>
        <v>15.832000025000001</v>
      </c>
      <c r="G26" s="62" t="str">
        <f>IF(A26="yco",VLOOKUP(_xlfn.CONCAT(B26,C26),Youth!S:T,2,FALSE),IF(OR(AND(D26&gt;1,D26&lt;1050),D26="nt",D26="",D26="scratch"),"","Not valid"))</f>
        <v/>
      </c>
      <c r="L26" s="244"/>
      <c r="M26" s="45" t="str">
        <f>IF($J$13&lt;"5","",IF(AD32="Tie","Tie",AD32))</f>
        <v/>
      </c>
      <c r="N26" s="20" t="str">
        <f>IF(M26="","",'Open 1'!AE32)</f>
        <v/>
      </c>
      <c r="O26" s="20" t="str">
        <f>IF(N26="","",'Open 1'!AF32)</f>
        <v/>
      </c>
      <c r="P26" s="41" t="str">
        <f>IF(O26="","",'Open 1'!AG32)</f>
        <v/>
      </c>
      <c r="Q26" s="157" t="str">
        <f>IF(AH32&lt;=0,"",AH32)</f>
        <v/>
      </c>
      <c r="R26" s="187" t="str">
        <f>IF(M26="Tie",AK33,"")</f>
        <v/>
      </c>
      <c r="S26" s="17" t="e">
        <f t="shared" ca="1" si="1"/>
        <v>#NAME?</v>
      </c>
      <c r="T26" s="93">
        <f t="shared" si="2"/>
        <v>15.832000000000001</v>
      </c>
      <c r="V26" s="3" t="str">
        <f>IFERROR(VLOOKUP('Open 1'!F26,$AC$3:$AD$7,2,TRUE),"")</f>
        <v>3D</v>
      </c>
      <c r="W26" s="7" t="str">
        <f>IFERROR(IF(V26=$W$1,'Open 1'!F26,""),"")</f>
        <v/>
      </c>
      <c r="X26" s="7" t="str">
        <f>IFERROR(IF(V26=$X$1,'Open 1'!F26,""),"")</f>
        <v/>
      </c>
      <c r="Y26" s="7">
        <f>IFERROR(IF(V26=$Y$1,'Open 1'!F26,""),"")</f>
        <v>15.832000025000001</v>
      </c>
      <c r="Z26" s="7" t="str">
        <f>IFERROR(IF($V26=$Z$1,'Open 1'!F26,""),"")</f>
        <v/>
      </c>
      <c r="AA26" s="7" t="str">
        <f>IFERROR(IF(V26=$AA$1,'Open 1'!F26,""),"")</f>
        <v/>
      </c>
      <c r="AB26" s="3" t="s">
        <v>26</v>
      </c>
      <c r="AC26" s="234"/>
      <c r="AD26" s="64" t="str">
        <f t="shared" si="3"/>
        <v>5th</v>
      </c>
      <c r="AE26" s="16" t="str">
        <f>IFERROR(INDEX('Open 1'!B:F,MATCH(AG26,'Open 1'!F:F,0),1),"-")</f>
        <v>Makayla Cross</v>
      </c>
      <c r="AF26" s="16" t="str">
        <f>IFERROR(INDEX('Open 1'!B:F,MATCH(AG26,'Open 1'!F:F,0),2),"-")</f>
        <v>Destiny</v>
      </c>
      <c r="AG26" s="4">
        <f t="shared" si="6"/>
        <v>15.562000027</v>
      </c>
      <c r="AH26" s="185" t="str">
        <f>IF(AS9&gt;0,AS9,"")</f>
        <v/>
      </c>
      <c r="AI26">
        <v>5</v>
      </c>
      <c r="AJ26" t="b">
        <f>OR(IFERROR((AG27-AG26)&lt;0.00001,"False"),IFERROR((AG26-AG25)&lt;0.00001,"False"))</f>
        <v>0</v>
      </c>
      <c r="AK26" s="188" t="str">
        <f>IF(AD25="Tie",IF((AG25-AG24)&lt;0.00001,(AS7+AS8)/2,IF((AG26-AG25)&lt;0.00001,(AS8+AS9)/2,"")),"")</f>
        <v/>
      </c>
    </row>
    <row r="27" spans="1:50" ht="16.5" thickBot="1">
      <c r="A27" s="18">
        <f>IF(B27="","",Draw!A27)</f>
        <v>22</v>
      </c>
      <c r="B27" s="19" t="str">
        <f>IFERROR(Draw!B27,"")</f>
        <v>Staci Bungard</v>
      </c>
      <c r="C27" s="19" t="str">
        <f>IFERROR(Draw!C27,"")</f>
        <v>Chicks Alive N Dashn</v>
      </c>
      <c r="D27" s="52">
        <v>16.401</v>
      </c>
      <c r="E27" s="92">
        <v>2.6000000000000001E-8</v>
      </c>
      <c r="F27" s="93">
        <f t="shared" si="0"/>
        <v>16.401000025999998</v>
      </c>
      <c r="G27" s="62" t="str">
        <f>IF(A27="yco",VLOOKUP(_xlfn.CONCAT(B27,C27),Youth!S:T,2,FALSE),IF(OR(AND(D27&gt;1,D27&lt;1050),D27="nt",D27="",D27="scratch"),"","Not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R27" s="187"/>
      <c r="S27" s="17" t="e">
        <f t="shared" ca="1" si="1"/>
        <v>#NAME?</v>
      </c>
      <c r="T27" s="93">
        <f t="shared" si="2"/>
        <v>16.401</v>
      </c>
      <c r="V27" s="3" t="str">
        <f>IFERROR(VLOOKUP('Open 1'!F27,$AC$3:$AD$7,2,TRUE),"")</f>
        <v>4D</v>
      </c>
      <c r="W27" s="7" t="str">
        <f>IFERROR(IF(V27=$W$1,'Open 1'!F27,""),"")</f>
        <v/>
      </c>
      <c r="X27" s="7" t="str">
        <f>IFERROR(IF(V27=$X$1,'Open 1'!F27,""),"")</f>
        <v/>
      </c>
      <c r="Y27" s="7" t="str">
        <f>IFERROR(IF(V27=$Y$1,'Open 1'!F27,""),"")</f>
        <v/>
      </c>
      <c r="Z27" s="7">
        <f>IFERROR(IF($V27=$Z$1,'Open 1'!F27,""),"")</f>
        <v>16.401000025999998</v>
      </c>
      <c r="AA27" s="7" t="str">
        <f>IFERROR(IF(V27=$AA$1,'Open 1'!F27,""),"")</f>
        <v/>
      </c>
      <c r="AB27" s="3" t="s">
        <v>85</v>
      </c>
      <c r="AC27" s="6"/>
      <c r="AD27" s="64" t="str">
        <f t="shared" si="3"/>
        <v>6th</v>
      </c>
      <c r="AE27" s="16" t="str">
        <f>IFERROR(INDEX('Open 1'!B:F,MATCH(AG27,'Open 1'!F:F,0),1),"-")</f>
        <v>Morgan Spykerboer</v>
      </c>
      <c r="AF27" s="16" t="str">
        <f>IFERROR(INDEX('Open 1'!B:F,MATCH(AG27,'Open 1'!F:F,0),2),"-")</f>
        <v>Frenchman's Big Bucks</v>
      </c>
      <c r="AG27" s="4">
        <f t="shared" si="6"/>
        <v>15.583000041</v>
      </c>
      <c r="AH27" s="154"/>
      <c r="AI27">
        <v>6</v>
      </c>
      <c r="AJ27"/>
      <c r="AK27" s="188" t="str">
        <f>IF(AD26="Tie",IF((AG26-AG25)&lt;0.00001,(AS8+AS9)/2,IF((AG27-AG26)&lt;0.00001,AS9/2,"")),"")</f>
        <v/>
      </c>
    </row>
    <row r="28" spans="1:50">
      <c r="A28" s="18">
        <f>IF(B28="","",Draw!A28)</f>
        <v>23</v>
      </c>
      <c r="B28" s="19" t="str">
        <f>IFERROR(Draw!B28,"")</f>
        <v>Makayla Cross</v>
      </c>
      <c r="C28" s="19" t="str">
        <f>IFERROR(Draw!C28,"")</f>
        <v>Destiny</v>
      </c>
      <c r="D28" s="51">
        <v>15.561999999999999</v>
      </c>
      <c r="E28" s="92">
        <v>2.7E-8</v>
      </c>
      <c r="F28" s="93">
        <f t="shared" si="0"/>
        <v>15.562000027</v>
      </c>
      <c r="G28" s="62" t="str">
        <f>IF(A28="yco",VLOOKUP(_xlfn.CONCAT(B28,C28),Youth!S:T,2,FALSE),IF(OR(AND(D28&gt;1,D28&lt;1050),D28="nt",D28="",D28="scratch"),"","Not valid"))</f>
        <v/>
      </c>
      <c r="L28" s="231" t="s">
        <v>13</v>
      </c>
      <c r="M28" s="72" t="str">
        <f>'Open 1'!AD34</f>
        <v>-</v>
      </c>
      <c r="N28" s="73" t="str">
        <f>'Open 1'!AE34</f>
        <v>-</v>
      </c>
      <c r="O28" s="73" t="str">
        <f>'Open 1'!AF34</f>
        <v>-</v>
      </c>
      <c r="P28" s="74" t="str">
        <f>'Open 1'!AG34</f>
        <v>-</v>
      </c>
      <c r="Q28" s="157" t="str">
        <f>IF(AH34&lt;=0,"",AH34)</f>
        <v/>
      </c>
      <c r="R28" s="187" t="str">
        <f>IF(M28="Tie",AK35,"")</f>
        <v/>
      </c>
      <c r="S28" s="17" t="e">
        <f t="shared" ca="1" si="1"/>
        <v>#NAME?</v>
      </c>
      <c r="T28" s="93">
        <f t="shared" si="2"/>
        <v>15.561999999999999</v>
      </c>
      <c r="V28" s="3" t="str">
        <f>IFERROR(VLOOKUP('Open 1'!F28,$AC$3:$AD$7,2,TRUE),"")</f>
        <v>3D</v>
      </c>
      <c r="W28" s="7" t="str">
        <f>IFERROR(IF(V28=$W$1,'Open 1'!F28,""),"")</f>
        <v/>
      </c>
      <c r="X28" s="7" t="str">
        <f>IFERROR(IF(V28=$X$1,'Open 1'!F28,""),"")</f>
        <v/>
      </c>
      <c r="Y28" s="7">
        <f>IFERROR(IF(V28=$Y$1,'Open 1'!F28,""),"")</f>
        <v>15.562000027</v>
      </c>
      <c r="Z28" s="7" t="str">
        <f>IFERROR(IF($V28=$Z$1,'Open 1'!F28,""),"")</f>
        <v/>
      </c>
      <c r="AA28" s="7" t="str">
        <f>IFERROR(IF(V28=$AA$1,'Open 1'!F28,""),"")</f>
        <v/>
      </c>
      <c r="AB28" s="3" t="s">
        <v>20</v>
      </c>
      <c r="AC28" s="234" t="s">
        <v>6</v>
      </c>
      <c r="AD28" s="64" t="str">
        <f t="shared" si="3"/>
        <v>1st</v>
      </c>
      <c r="AE28" s="16" t="str">
        <f>IFERROR(INDEX('Open 1'!B:F,MATCH(AG28,'Open 1'!F:F,0),1),"-")</f>
        <v>Staci Bungard</v>
      </c>
      <c r="AF28" s="16" t="str">
        <f>IFERROR(INDEX('Open 1'!B:F,MATCH(AG28,'Open 1'!F:F,0),2),"-")</f>
        <v>Chicks Alive N Dashn</v>
      </c>
      <c r="AG28" s="4">
        <f t="shared" ref="AG28:AG33" si="7">IFERROR(IF(SMALL($Z$2:$Z$286,AI28)&lt;900,SMALL($Z$2:$Z$286,AI28),"-"),"-")</f>
        <v>16.401000025999998</v>
      </c>
      <c r="AH28" s="185">
        <f>IF(AT5&gt;0,AT5,"")</f>
        <v>53.760000000000005</v>
      </c>
      <c r="AI28">
        <v>1</v>
      </c>
      <c r="AJ28" t="b">
        <f>IF(AG29="-","",(AG29-AG28)&lt;0.00001)</f>
        <v>0</v>
      </c>
      <c r="AK28" s="188" t="str">
        <f>IF(AD27="Tie",AS9/2,"")</f>
        <v/>
      </c>
    </row>
    <row r="29" spans="1:50">
      <c r="A29" s="18">
        <f>IF(B29="","",Draw!A29)</f>
        <v>24</v>
      </c>
      <c r="B29" s="19" t="str">
        <f>IFERROR(Draw!B29,"")</f>
        <v>Megan Thorson</v>
      </c>
      <c r="C29" s="19" t="str">
        <f>IFERROR(Draw!C29,"")</f>
        <v>Rocky Rio Rebel</v>
      </c>
      <c r="D29" s="52">
        <v>917.32399999999996</v>
      </c>
      <c r="E29" s="92">
        <v>2.7999999999999999E-8</v>
      </c>
      <c r="F29" s="93">
        <f t="shared" si="0"/>
        <v>917.324000028</v>
      </c>
      <c r="G29" s="62" t="str">
        <f>IF(A29="yco",VLOOKUP(_xlfn.CONCAT(B29,C29),Youth!S:T,2,FALSE),IF(OR(AND(D29&gt;1,D29&lt;1050),D29="nt",D29="",D29="scratch"),"","Not valid"))</f>
        <v/>
      </c>
      <c r="L29" s="232"/>
      <c r="M29" s="30" t="str">
        <f>IF($J$13&lt;"2","",IF(AD35="Tie","Tie",AD35))</f>
        <v>-</v>
      </c>
      <c r="N29" s="20" t="str">
        <f>IF(M29="","",'Open 1'!AE35)</f>
        <v>-</v>
      </c>
      <c r="O29" s="20" t="str">
        <f>IF(N29="","",'Open 1'!AF35)</f>
        <v>-</v>
      </c>
      <c r="P29" s="41" t="str">
        <f>IF(O29="","",'Open 1'!AG35)</f>
        <v>-</v>
      </c>
      <c r="Q29" s="157" t="str">
        <f>IF(AH35&lt;=0,"",AH35)</f>
        <v/>
      </c>
      <c r="R29" s="187" t="str">
        <f>IF(M29="Tie",AK36,"")</f>
        <v/>
      </c>
      <c r="S29" s="17" t="e">
        <f t="shared" ca="1" si="1"/>
        <v>#NAME?</v>
      </c>
      <c r="T29" s="93">
        <f t="shared" si="2"/>
        <v>917.32399999999996</v>
      </c>
      <c r="V29" s="3" t="str">
        <f>IFERROR(VLOOKUP('Open 1'!F29,$AC$3:$AD$7,2,TRUE),"")</f>
        <v>4D</v>
      </c>
      <c r="W29" s="7" t="str">
        <f>IFERROR(IF(V29=$W$1,'Open 1'!F29,""),"")</f>
        <v/>
      </c>
      <c r="X29" s="7" t="str">
        <f>IFERROR(IF(V29=$X$1,'Open 1'!F29,""),"")</f>
        <v/>
      </c>
      <c r="Y29" s="7" t="str">
        <f>IFERROR(IF(V29=$Y$1,'Open 1'!F29,""),"")</f>
        <v/>
      </c>
      <c r="Z29" s="7">
        <f>IFERROR(IF($V29=$Z$1,'Open 1'!F29,""),"")</f>
        <v>917.324000028</v>
      </c>
      <c r="AA29" s="7" t="str">
        <f>IFERROR(IF(V29=$AA$1,'Open 1'!F29,""),"")</f>
        <v/>
      </c>
      <c r="AB29" s="3" t="s">
        <v>21</v>
      </c>
      <c r="AC29" s="234"/>
      <c r="AD29" s="64" t="str">
        <f t="shared" si="3"/>
        <v>2nd</v>
      </c>
      <c r="AE29" s="16" t="str">
        <f>IFERROR(INDEX('Open 1'!B:F,MATCH(AG29,'Open 1'!F:F,0),1),"-")</f>
        <v>Kaylee Hieronimus</v>
      </c>
      <c r="AF29" s="16" t="str">
        <f>IFERROR(INDEX('Open 1'!B:F,MATCH(AG29,'Open 1'!F:F,0),2),"-")</f>
        <v>Lil E</v>
      </c>
      <c r="AG29" s="4">
        <f t="shared" si="7"/>
        <v>16.617000007000001</v>
      </c>
      <c r="AH29" s="185">
        <f>IF(AT6&gt;0,AT6,"")</f>
        <v>40.32</v>
      </c>
      <c r="AI29">
        <v>2</v>
      </c>
      <c r="AJ29" t="b">
        <f>OR(IFERROR((AG30-AG29)&lt;0.00001,"False"),IFERROR((AG29-AG28)&lt;0.00001,"False"))</f>
        <v>0</v>
      </c>
      <c r="AK29" s="188" t="str">
        <f>IF(AD28="Tie",(AT5+AT6)/2,"")</f>
        <v/>
      </c>
      <c r="AL29"/>
    </row>
    <row r="30" spans="1:50">
      <c r="A30" s="18">
        <f>IF(B30="","",Draw!A30)</f>
        <v>25</v>
      </c>
      <c r="B30" s="19" t="str">
        <f>IFERROR(Draw!B30,"")</f>
        <v>Kristin Zancanella</v>
      </c>
      <c r="C30" s="19" t="str">
        <f>IFERROR(Draw!C30,"")</f>
        <v>Horse 1</v>
      </c>
      <c r="D30" s="54">
        <v>15.875999999999999</v>
      </c>
      <c r="E30" s="92">
        <v>2.9000000000000002E-8</v>
      </c>
      <c r="F30" s="93">
        <f t="shared" si="0"/>
        <v>15.876000029</v>
      </c>
      <c r="G30" s="62" t="str">
        <f>IF(A30="yco",VLOOKUP(_xlfn.CONCAT(B30,C30),Youth!S:T,2,FALSE),IF(OR(AND(D30&gt;1,D30&lt;1050),D30="nt",D30="",D30="scratch"),"","Not valid"))</f>
        <v/>
      </c>
      <c r="L30" s="232"/>
      <c r="M30" s="30" t="str">
        <f>IF($J$13&lt;"3","",IF(AD36="Tie","Tie",AD36))</f>
        <v>-</v>
      </c>
      <c r="N30" s="20" t="str">
        <f>IF(M30="","",'Open 1'!AE36)</f>
        <v>-</v>
      </c>
      <c r="O30" s="20" t="str">
        <f>IF(N30="","",'Open 1'!AF36)</f>
        <v>-</v>
      </c>
      <c r="P30" s="41" t="str">
        <f>IF(O30="","",'Open 1'!AG36)</f>
        <v>-</v>
      </c>
      <c r="Q30" s="157" t="str">
        <f>IF(AH36&lt;=0,"",AH36)</f>
        <v/>
      </c>
      <c r="R30" s="187" t="str">
        <f>IF(M30="Tie",AK37,"")</f>
        <v/>
      </c>
      <c r="S30" s="17" t="e">
        <f t="shared" ca="1" si="1"/>
        <v>#NAME?</v>
      </c>
      <c r="T30" s="93">
        <f t="shared" si="2"/>
        <v>15.875999999999999</v>
      </c>
      <c r="V30" s="3" t="str">
        <f>IFERROR(VLOOKUP('Open 1'!F30,$AC$3:$AD$7,2,TRUE),"")</f>
        <v>3D</v>
      </c>
      <c r="W30" s="7" t="str">
        <f>IFERROR(IF(V30=$W$1,'Open 1'!F30,""),"")</f>
        <v/>
      </c>
      <c r="X30" s="7" t="str">
        <f>IFERROR(IF(V30=$X$1,'Open 1'!F30,""),"")</f>
        <v/>
      </c>
      <c r="Y30" s="7">
        <f>IFERROR(IF(V30=$Y$1,'Open 1'!F30,""),"")</f>
        <v>15.876000029</v>
      </c>
      <c r="Z30" s="7" t="str">
        <f>IFERROR(IF($V30=$Z$1,'Open 1'!F30,""),"")</f>
        <v/>
      </c>
      <c r="AA30" s="7" t="str">
        <f>IFERROR(IF(V30=$AA$1,'Open 1'!F30,""),"")</f>
        <v/>
      </c>
      <c r="AB30" s="3" t="s">
        <v>24</v>
      </c>
      <c r="AC30" s="234"/>
      <c r="AD30" s="64" t="str">
        <f t="shared" si="3"/>
        <v>3rd</v>
      </c>
      <c r="AE30" s="16" t="str">
        <f>IFERROR(INDEX('Open 1'!B:F,MATCH(AG30,'Open 1'!F:F,0),1),"-")</f>
        <v>Natalie Hieronimus</v>
      </c>
      <c r="AF30" s="16" t="str">
        <f>IFERROR(INDEX('Open 1'!B:F,MATCH(AG30,'Open 1'!F:F,0),2),"-")</f>
        <v>SH Chrome Ta Fame "Jet"</v>
      </c>
      <c r="AG30" s="4">
        <f t="shared" si="7"/>
        <v>16.823000021000002</v>
      </c>
      <c r="AH30" s="185">
        <f>IF(AT7&gt;0,AT7,"")</f>
        <v>26.880000000000003</v>
      </c>
      <c r="AI30">
        <v>3</v>
      </c>
      <c r="AJ30" t="b">
        <f>OR(IFERROR((AG31-AG30)&lt;0.00001,"False"),IFERROR((AG30-AG29)&lt;0.00001,"False"))</f>
        <v>0</v>
      </c>
      <c r="AK30" s="188" t="str">
        <f>IF(AD29="Tie",IF((AG29-AG28)&lt;0.00001,(AT5+AT6)/2,IF((AG30-AG29)&lt;0.00001,(AT6+AT7)/2,"")),"")</f>
        <v/>
      </c>
    </row>
    <row r="31" spans="1:50">
      <c r="A31" s="18" t="str">
        <f>IF(B31="","",Draw!A31)</f>
        <v/>
      </c>
      <c r="B31" s="19" t="str">
        <f>IFERROR(Draw!B31,"")</f>
        <v/>
      </c>
      <c r="C31" s="19" t="str">
        <f>IFERROR(Draw!C31,"")</f>
        <v/>
      </c>
      <c r="D31" s="145"/>
      <c r="E31" s="92">
        <v>2.9999999999999997E-8</v>
      </c>
      <c r="F31" s="93" t="str">
        <f t="shared" si="0"/>
        <v/>
      </c>
      <c r="G31" s="62" t="str">
        <f>IF(A31="yco",VLOOKUP(_xlfn.CONCAT(B31,C31),Youth!S:T,2,FALSE),IF(OR(AND(D31&gt;1,D31&lt;1050),D31="nt",D31="",D31="scratch"),"","Not valid"))</f>
        <v/>
      </c>
      <c r="L31" s="232"/>
      <c r="M31" s="30" t="str">
        <f>IF($J$13&lt;"4","",IF(AD37="Tie","Tie",AD37))</f>
        <v>-</v>
      </c>
      <c r="N31" s="20" t="str">
        <f>IF(M31="","",'Open 1'!AE37)</f>
        <v>-</v>
      </c>
      <c r="O31" s="20" t="str">
        <f>IF(N31="","",'Open 1'!AF37)</f>
        <v>-</v>
      </c>
      <c r="P31" s="41" t="str">
        <f>IF(O31="","",'Open 1'!AG37)</f>
        <v>-</v>
      </c>
      <c r="Q31" s="157" t="str">
        <f>IF(AH37&lt;=0,"",AH37)</f>
        <v/>
      </c>
      <c r="R31" s="187" t="str">
        <f>IF(M31="Tie",AK38,"")</f>
        <v/>
      </c>
      <c r="S31" s="17" t="e">
        <f t="shared" ca="1" si="1"/>
        <v>#NAME?</v>
      </c>
      <c r="T31" s="93">
        <f t="shared" si="2"/>
        <v>0</v>
      </c>
      <c r="V31" s="3" t="str">
        <f>IFERROR(VLOOKUP('Open 1'!F31,$AC$3:$AD$7,2,TRUE),"")</f>
        <v/>
      </c>
      <c r="W31" s="7" t="str">
        <f>IFERROR(IF(V31=$W$1,'Open 1'!F31,""),"")</f>
        <v/>
      </c>
      <c r="X31" s="7" t="str">
        <f>IFERROR(IF(V31=$X$1,'Open 1'!F31,""),"")</f>
        <v/>
      </c>
      <c r="Y31" s="7" t="str">
        <f>IFERROR(IF(V31=$Y$1,'Open 1'!F31,""),"")</f>
        <v/>
      </c>
      <c r="Z31" s="7" t="str">
        <f>IFERROR(IF($V31=$Z$1,'Open 1'!F31,""),"")</f>
        <v/>
      </c>
      <c r="AA31" s="7" t="str">
        <f>IFERROR(IF(V31=$AA$1,'Open 1'!F31,""),"")</f>
        <v/>
      </c>
      <c r="AB31" s="3" t="s">
        <v>25</v>
      </c>
      <c r="AC31" s="234"/>
      <c r="AD31" s="64" t="str">
        <f t="shared" si="3"/>
        <v>4th</v>
      </c>
      <c r="AE31" s="16" t="str">
        <f>IFERROR(INDEX('Open 1'!B:F,MATCH(AG31,'Open 1'!F:F,0),1),"-")</f>
        <v>Shelby Hohn</v>
      </c>
      <c r="AF31" s="16" t="str">
        <f>IFERROR(INDEX('Open 1'!B:F,MATCH(AG31,'Open 1'!F:F,0),2),"-")</f>
        <v>Trigger</v>
      </c>
      <c r="AG31" s="4">
        <f t="shared" si="7"/>
        <v>17.470000031999998</v>
      </c>
      <c r="AH31" s="185">
        <f>IF(AT8&gt;0,AT8,"")</f>
        <v>13.440000000000001</v>
      </c>
      <c r="AI31">
        <v>4</v>
      </c>
      <c r="AJ31" t="b">
        <f>OR(IFERROR((AG32-AG31)&lt;0.00001,"False"),IFERROR((AG31-AG30)&lt;0.00001,"False"))</f>
        <v>0</v>
      </c>
      <c r="AK31" s="188" t="str">
        <f>IF(AD30="Tie",IF((AG30-AG29)&lt;0.00001,(AT6+AT7)/2,IF((AG31-AG30)&lt;0.00001,(AT7+AT8)/2,"")),"")</f>
        <v/>
      </c>
      <c r="AL31" s="183"/>
    </row>
    <row r="32" spans="1:50" ht="16.5" thickBot="1">
      <c r="A32" s="18">
        <f>IF(B32="","",Draw!A32)</f>
        <v>26</v>
      </c>
      <c r="B32" s="19" t="str">
        <f>IFERROR(Draw!B32,"")</f>
        <v>Ashlie Matthews</v>
      </c>
      <c r="C32" s="19" t="str">
        <f>IFERROR(Draw!C32,"")</f>
        <v>Don’t Hooey Me</v>
      </c>
      <c r="D32" s="53">
        <v>915.28599999999994</v>
      </c>
      <c r="E32" s="92">
        <v>3.1E-8</v>
      </c>
      <c r="F32" s="93">
        <f t="shared" si="0"/>
        <v>915.28600003099996</v>
      </c>
      <c r="G32" s="62" t="str">
        <f>IF(A32="yco",VLOOKUP(_xlfn.CONCAT(B32,C32),Youth!S:T,2,FALSE),IF(OR(AND(D32&gt;1,D32&lt;1050),D32="nt",D32="",D32="scratch"),"","Not valid"))</f>
        <v/>
      </c>
      <c r="L32" s="233"/>
      <c r="M32" s="45" t="str">
        <f>IF($J$13&lt;"5","",IF(AD38="Tie","Tie",AD38))</f>
        <v/>
      </c>
      <c r="N32" s="23" t="str">
        <f>IF(M32="","",'Open 1'!AE38)</f>
        <v/>
      </c>
      <c r="O32" s="23" t="str">
        <f>IF(N32="","",'Open 1'!AF38)</f>
        <v/>
      </c>
      <c r="P32" s="46" t="str">
        <f>IF(O32="","",'Open 1'!AG38)</f>
        <v/>
      </c>
      <c r="Q32" s="166" t="str">
        <f>IF(AH38&lt;=0,"",AH38)</f>
        <v/>
      </c>
      <c r="R32" s="187" t="str">
        <f>IF(M32="Tie",AK39,"")</f>
        <v/>
      </c>
      <c r="S32" s="17" t="e">
        <f t="shared" ca="1" si="1"/>
        <v>#NAME?</v>
      </c>
      <c r="T32" s="93">
        <f t="shared" si="2"/>
        <v>915.28599999999994</v>
      </c>
      <c r="V32" s="3" t="str">
        <f>IFERROR(VLOOKUP('Open 1'!F32,$AC$3:$AD$7,2,TRUE),"")</f>
        <v>4D</v>
      </c>
      <c r="W32" s="7" t="str">
        <f>IFERROR(IF(V32=$W$1,'Open 1'!F32,""),"")</f>
        <v/>
      </c>
      <c r="X32" s="7" t="str">
        <f>IFERROR(IF(V32=$X$1,'Open 1'!F32,""),"")</f>
        <v/>
      </c>
      <c r="Y32" s="7" t="str">
        <f>IFERROR(IF(V32=$Y$1,'Open 1'!F32,""),"")</f>
        <v/>
      </c>
      <c r="Z32" s="7">
        <f>IFERROR(IF($V32=$Z$1,'Open 1'!F32,""),"")</f>
        <v>915.28600003099996</v>
      </c>
      <c r="AA32" s="7" t="str">
        <f>IFERROR(IF(V32=$AA$1,'Open 1'!F32,""),"")</f>
        <v/>
      </c>
      <c r="AB32" s="3" t="s">
        <v>26</v>
      </c>
      <c r="AC32" s="234"/>
      <c r="AD32" s="64" t="str">
        <f t="shared" si="3"/>
        <v>5th</v>
      </c>
      <c r="AE32" s="16" t="str">
        <f>IFERROR(INDEX('Open 1'!B:F,MATCH(AG32,'Open 1'!F:F,0),1),"-")</f>
        <v>Rochelle Chapman</v>
      </c>
      <c r="AF32" s="16" t="str">
        <f>IFERROR(INDEX('Open 1'!B:F,MATCH(AG32,'Open 1'!F:F,0),2),"-")</f>
        <v>Fancy</v>
      </c>
      <c r="AG32" s="4">
        <f t="shared" si="7"/>
        <v>17.501000043000001</v>
      </c>
      <c r="AH32" s="185" t="str">
        <f>IF(AT9&gt;0,AT9,"")</f>
        <v/>
      </c>
      <c r="AI32">
        <v>5</v>
      </c>
      <c r="AJ32" t="b">
        <f>OR(IFERROR((AG33-AG32)&lt;0.00001,"False"),IFERROR((AG32-AG31)&lt;0.00001,"False"))</f>
        <v>0</v>
      </c>
      <c r="AK32" s="188" t="str">
        <f>IF(AD31="Tie",IF((AG31-AG30)&lt;0.00001,(AT7+AT8)/2,IF((AG32-AG31)&lt;0.00001,(AT8+AT9)/2,"")),"")</f>
        <v/>
      </c>
      <c r="AL32" s="93"/>
    </row>
    <row r="33" spans="1:37">
      <c r="A33" s="18">
        <f>IF(B33="","",Draw!A33)</f>
        <v>27</v>
      </c>
      <c r="B33" s="19" t="str">
        <f>IFERROR(Draw!B33,"")</f>
        <v>Shelby Hohn</v>
      </c>
      <c r="C33" s="19" t="str">
        <f>IFERROR(Draw!C33,"")</f>
        <v>Trigger</v>
      </c>
      <c r="D33" s="52">
        <v>17.47</v>
      </c>
      <c r="E33" s="92">
        <v>3.2000000000000002E-8</v>
      </c>
      <c r="F33" s="93">
        <f t="shared" si="0"/>
        <v>17.470000031999998</v>
      </c>
      <c r="G33" s="62" t="str">
        <f>IF(A33="yco",VLOOKUP(_xlfn.CONCAT(B33,C33),Youth!S:T,2,FALSE),IF(OR(AND(D33&gt;1,D33&lt;1050),D33="nt",D33="",D33="scratch"),"","Not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17.47</v>
      </c>
      <c r="V33" s="3" t="str">
        <f>IFERROR(VLOOKUP('Open 1'!F33,$AC$3:$AD$7,2,TRUE),"")</f>
        <v>4D</v>
      </c>
      <c r="W33" s="7" t="str">
        <f>IFERROR(IF(V33=$W$1,'Open 1'!F33,""),"")</f>
        <v/>
      </c>
      <c r="X33" s="7" t="str">
        <f>IFERROR(IF(V33=$X$1,'Open 1'!F33,""),"")</f>
        <v/>
      </c>
      <c r="Y33" s="7" t="str">
        <f>IFERROR(IF(V33=$Y$1,'Open 1'!F33,""),"")</f>
        <v/>
      </c>
      <c r="Z33" s="7">
        <f>IFERROR(IF($V33=$Z$1,'Open 1'!F33,""),"")</f>
        <v>17.470000031999998</v>
      </c>
      <c r="AA33" s="7" t="str">
        <f>IFERROR(IF(V33=$AA$1,'Open 1'!F33,""),"")</f>
        <v/>
      </c>
      <c r="AB33" s="3" t="s">
        <v>85</v>
      </c>
      <c r="AC33" s="6"/>
      <c r="AD33" s="64" t="str">
        <f t="shared" si="3"/>
        <v>6th</v>
      </c>
      <c r="AE33" s="16" t="str">
        <f>IFERROR(INDEX('Open 1'!B:F,MATCH(AG33,'Open 1'!F:F,0),1),"-")</f>
        <v>Janice Roebuck</v>
      </c>
      <c r="AF33" s="16" t="str">
        <f>IFERROR(INDEX('Open 1'!B:F,MATCH(AG33,'Open 1'!F:F,0),2),"-")</f>
        <v>Peaches</v>
      </c>
      <c r="AG33" s="4">
        <f t="shared" si="7"/>
        <v>17.623000056000002</v>
      </c>
      <c r="AH33" s="154"/>
      <c r="AI33">
        <v>6</v>
      </c>
      <c r="AJ33"/>
      <c r="AK33" s="188" t="str">
        <f>IF(AD32="Tie",IF((AG32-AG31)&lt;0.00001,(AT8+AT9)/2,IF((AG33-AG32)&lt;0.00001,AT9/2,"")),"")</f>
        <v/>
      </c>
    </row>
    <row r="34" spans="1:37">
      <c r="A34" s="18">
        <f>IF(B34="","",Draw!A34)</f>
        <v>28</v>
      </c>
      <c r="B34" s="19" t="str">
        <f>IFERROR(Draw!B34,"")</f>
        <v>Ava Nelson</v>
      </c>
      <c r="C34" s="19" t="str">
        <f>IFERROR(Draw!C34,"")</f>
        <v>Gracie</v>
      </c>
      <c r="D34" s="52">
        <v>15.353999999999999</v>
      </c>
      <c r="E34" s="92">
        <v>3.2999999999999998E-8</v>
      </c>
      <c r="F34" s="93">
        <f t="shared" si="0"/>
        <v>15.354000032999998</v>
      </c>
      <c r="G34" s="62" t="str">
        <f>IF(A34="yco",VLOOKUP(_xlfn.CONCAT(B34,C34),Youth!S:T,2,FALSE),IF(OR(AND(D34&gt;1,D34&lt;1050),D34="nt",D34="",D34="scratch"),"","Not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15.353999999999999</v>
      </c>
      <c r="V34" s="3" t="str">
        <f>IFERROR(VLOOKUP('Open 1'!F34,$AC$3:$AD$7,2,TRUE),"")</f>
        <v>2D</v>
      </c>
      <c r="W34" s="7" t="str">
        <f>IFERROR(IF(V34=$W$1,'Open 1'!F34,""),"")</f>
        <v/>
      </c>
      <c r="X34" s="7">
        <f>IFERROR(IF(V34=$X$1,'Open 1'!F34,""),"")</f>
        <v>15.354000032999998</v>
      </c>
      <c r="Y34" s="7" t="str">
        <f>IFERROR(IF(V34=$Y$1,'Open 1'!F34,""),"")</f>
        <v/>
      </c>
      <c r="Z34" s="7" t="str">
        <f>IFERROR(IF($V34=$Z$1,'Open 1'!F34,""),"")</f>
        <v/>
      </c>
      <c r="AA34" s="7" t="str">
        <f>IFERROR(IF(V34=$AA$1,'Open 1'!F34,""),"")</f>
        <v/>
      </c>
      <c r="AB34" s="3" t="s">
        <v>20</v>
      </c>
      <c r="AC34" s="234" t="s">
        <v>13</v>
      </c>
      <c r="AD34" s="64" t="str">
        <f t="shared" si="3"/>
        <v>-</v>
      </c>
      <c r="AE34" s="16" t="str">
        <f>IFERROR(INDEX('Open 1'!B:F,MATCH(AG34,'Open 1'!F:F,0),1),"-")</f>
        <v>-</v>
      </c>
      <c r="AF34" s="16" t="str">
        <f>IFERROR(INDEX('Open 1'!B:F,MATCH(AG34,'Open 1'!F:F,0),2),"-")</f>
        <v>-</v>
      </c>
      <c r="AG34" s="4" t="str">
        <f t="shared" ref="AG34:AG39" si="8">IFERROR(IF(SMALL($AA$2:$AA$286,AI34)&lt;900,SMALL($AA$2:$AA$286,AI34),"-"),"-")</f>
        <v>-</v>
      </c>
      <c r="AH34" s="185" t="str">
        <f>IF(AU5&gt;0,AU5,"")</f>
        <v/>
      </c>
      <c r="AI34">
        <v>1</v>
      </c>
      <c r="AJ34" t="str">
        <f>IF(AG35="-","",(AG35-AG34)&lt;0.00001)</f>
        <v/>
      </c>
      <c r="AK34" s="188" t="str">
        <f>IF(AD33="Tie",AT9/2,"")</f>
        <v/>
      </c>
    </row>
    <row r="35" spans="1:37">
      <c r="A35" s="18">
        <f>IF(B35="","",Draw!A35)</f>
        <v>29</v>
      </c>
      <c r="B35" s="19" t="str">
        <f>IFERROR(Draw!B35,"")</f>
        <v>Trinity Chapman</v>
      </c>
      <c r="C35" s="19" t="str">
        <f>IFERROR(Draw!C35,"")</f>
        <v>Gabby</v>
      </c>
      <c r="D35" s="52">
        <v>16.082000000000001</v>
      </c>
      <c r="E35" s="92">
        <v>3.4E-8</v>
      </c>
      <c r="F35" s="93">
        <f t="shared" si="0"/>
        <v>16.082000034</v>
      </c>
      <c r="G35" s="62" t="str">
        <f>IF(A35="yco",VLOOKUP(_xlfn.CONCAT(B35,C35),Youth!S:T,2,FALSE),IF(OR(AND(D35&gt;1,D35&lt;1050),D35="nt",D35="",D35="scratch"),"","Not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16.082000000000001</v>
      </c>
      <c r="V35" s="3" t="str">
        <f>IFERROR(VLOOKUP('Open 1'!F35,$AC$3:$AD$7,2,TRUE),"")</f>
        <v>3D</v>
      </c>
      <c r="W35" s="7" t="str">
        <f>IFERROR(IF(V35=$W$1,'Open 1'!F35,""),"")</f>
        <v/>
      </c>
      <c r="X35" s="7" t="str">
        <f>IFERROR(IF(V35=$X$1,'Open 1'!F35,""),"")</f>
        <v/>
      </c>
      <c r="Y35" s="7">
        <f>IFERROR(IF(V35=$Y$1,'Open 1'!F35,""),"")</f>
        <v>16.082000034</v>
      </c>
      <c r="Z35" s="7" t="str">
        <f>IFERROR(IF($V35=$Z$1,'Open 1'!F35,""),"")</f>
        <v/>
      </c>
      <c r="AA35" s="7" t="str">
        <f>IFERROR(IF(V35=$AA$1,'Open 1'!F35,""),"")</f>
        <v/>
      </c>
      <c r="AB35" s="3" t="s">
        <v>21</v>
      </c>
      <c r="AC35" s="234"/>
      <c r="AD35" s="64" t="str">
        <f t="shared" si="3"/>
        <v>-</v>
      </c>
      <c r="AE35" s="16" t="str">
        <f>IFERROR(INDEX('Open 1'!B:F,MATCH(AG35,'Open 1'!F:F,0),1),"-")</f>
        <v>-</v>
      </c>
      <c r="AF35" s="16" t="str">
        <f>IFERROR(INDEX('Open 1'!B:F,MATCH(AG35,'Open 1'!F:F,0),2),"-")</f>
        <v>-</v>
      </c>
      <c r="AG35" s="4" t="str">
        <f t="shared" si="8"/>
        <v>-</v>
      </c>
      <c r="AH35" s="185" t="str">
        <f>IF(AU6&gt;0,AU6,"")</f>
        <v/>
      </c>
      <c r="AI35">
        <v>2</v>
      </c>
      <c r="AJ35" t="b">
        <f>OR(IFERROR((AG36-AG35)&lt;0.00001,"False"),IFERROR((AG35-AG34)&lt;0.00001,"False"))</f>
        <v>0</v>
      </c>
      <c r="AK35" s="188" t="str">
        <f>IF(AD34="Tie",(AU5+AU6)/2,"")</f>
        <v/>
      </c>
    </row>
    <row r="36" spans="1:37">
      <c r="A36" s="18">
        <f>IF(B36="","",Draw!A36)</f>
        <v>30</v>
      </c>
      <c r="B36" s="19" t="str">
        <f>IFERROR(Draw!B36,"")</f>
        <v>Hailey Reisch</v>
      </c>
      <c r="C36" s="19" t="str">
        <f>IFERROR(Draw!C36,"")</f>
        <v>MS Hollywood</v>
      </c>
      <c r="D36" s="54">
        <v>14.814</v>
      </c>
      <c r="E36" s="92">
        <v>3.5000000000000002E-8</v>
      </c>
      <c r="F36" s="93">
        <f t="shared" si="0"/>
        <v>14.814000034999999</v>
      </c>
      <c r="G36" s="62" t="str">
        <f>IF(A36="yco",VLOOKUP(_xlfn.CONCAT(B36,C36),Youth!S:T,2,FALSE),IF(OR(AND(D36&gt;1,D36&lt;1050),D36="nt",D36="",D36="scratch"),"","Not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14.814</v>
      </c>
      <c r="V36" s="3" t="str">
        <f>IFERROR(VLOOKUP('Open 1'!F36,$AC$3:$AD$7,2,TRUE),"")</f>
        <v>1D</v>
      </c>
      <c r="W36" s="7">
        <f>IFERROR(IF(V36=$W$1,'Open 1'!F36,""),"")</f>
        <v>14.814000034999999</v>
      </c>
      <c r="X36" s="7" t="str">
        <f>IFERROR(IF(V36=$X$1,'Open 1'!F36,""),"")</f>
        <v/>
      </c>
      <c r="Y36" s="7" t="str">
        <f>IFERROR(IF(V36=$Y$1,'Open 1'!F36,""),"")</f>
        <v/>
      </c>
      <c r="Z36" s="7" t="str">
        <f>IFERROR(IF($V36=$Z$1,'Open 1'!F36,""),"")</f>
        <v/>
      </c>
      <c r="AA36" s="7" t="str">
        <f>IFERROR(IF(V36=$AA$1,'Open 1'!F36,""),"")</f>
        <v/>
      </c>
      <c r="AB36" s="3" t="s">
        <v>24</v>
      </c>
      <c r="AC36" s="234"/>
      <c r="AD36" s="64" t="str">
        <f t="shared" si="3"/>
        <v>-</v>
      </c>
      <c r="AE36" s="16" t="str">
        <f>IFERROR(INDEX('Open 1'!B:F,MATCH(AG36,'Open 1'!F:F,0),1),"-")</f>
        <v>-</v>
      </c>
      <c r="AF36" s="16" t="str">
        <f>IFERROR(INDEX('Open 1'!B:F,MATCH(AG36,'Open 1'!F:F,0),2),"-")</f>
        <v>-</v>
      </c>
      <c r="AG36" s="4" t="str">
        <f t="shared" si="8"/>
        <v>-</v>
      </c>
      <c r="AH36" s="185" t="str">
        <f>IF(AU7&gt;0,AU7,"")</f>
        <v/>
      </c>
      <c r="AI36">
        <v>3</v>
      </c>
      <c r="AJ36" t="b">
        <f>OR(IFERROR((AG37-AG36)&lt;0.00001,"False"),IFERROR((AG36-AG35)&lt;0.00001,"False"))</f>
        <v>0</v>
      </c>
      <c r="AK36" s="188" t="str">
        <f>IF(AD35="Tie",IF((AG35-AG34)&lt;0.00001,(AU5+AU6)/2,IF((AG36-AG35)&lt;0.00001,(AU6+AU7)/2,"")),"")</f>
        <v/>
      </c>
    </row>
    <row r="37" spans="1:37">
      <c r="A37" s="18" t="str">
        <f>IF(B37="","",Draw!A37)</f>
        <v/>
      </c>
      <c r="B37" s="19" t="str">
        <f>IFERROR(Draw!B37,"")</f>
        <v/>
      </c>
      <c r="C37" s="19" t="str">
        <f>IFERROR(Draw!C37,"")</f>
        <v/>
      </c>
      <c r="D37" s="145"/>
      <c r="E37" s="92">
        <v>3.5999999999999998E-8</v>
      </c>
      <c r="F37" s="93" t="str">
        <f t="shared" si="0"/>
        <v/>
      </c>
      <c r="G37" s="62" t="str">
        <f>IF(A37="yco",VLOOKUP(_xlfn.CONCAT(B37,C37),Youth!S:T,2,FALSE),IF(OR(AND(D37&gt;1,D37&lt;1050),D37="nt",D37="",D37="scratch"),"","Not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IFERROR(VLOOKUP('Open 1'!F37,$AC$3:$AD$7,2,TRUE),"")</f>
        <v/>
      </c>
      <c r="W37" s="7" t="str">
        <f>IFERROR(IF(V37=$W$1,'Open 1'!F37,""),"")</f>
        <v/>
      </c>
      <c r="X37" s="7" t="str">
        <f>IFERROR(IF(V37=$X$1,'Open 1'!F37,""),"")</f>
        <v/>
      </c>
      <c r="Y37" s="7" t="str">
        <f>IFERROR(IF(V37=$Y$1,'Open 1'!F37,""),"")</f>
        <v/>
      </c>
      <c r="Z37" s="7" t="str">
        <f>IFERROR(IF($V37=$Z$1,'Open 1'!F37,""),"")</f>
        <v/>
      </c>
      <c r="AA37" s="7" t="str">
        <f>IFERROR(IF(V37=$AA$1,'Open 1'!F37,""),"")</f>
        <v/>
      </c>
      <c r="AB37" s="3" t="s">
        <v>25</v>
      </c>
      <c r="AC37" s="234"/>
      <c r="AD37" s="64" t="str">
        <f t="shared" si="3"/>
        <v>-</v>
      </c>
      <c r="AE37" s="16" t="str">
        <f>IFERROR(INDEX('Open 1'!B:F,MATCH(AG37,'Open 1'!F:F,0),1),"-")</f>
        <v>-</v>
      </c>
      <c r="AF37" s="16" t="str">
        <f>IFERROR(INDEX('Open 1'!B:F,MATCH(AG37,'Open 1'!F:F,0),2),"-")</f>
        <v>-</v>
      </c>
      <c r="AG37" s="4" t="str">
        <f t="shared" si="8"/>
        <v>-</v>
      </c>
      <c r="AH37" s="185" t="str">
        <f>IF(AU8&gt;0,AU8,"")</f>
        <v/>
      </c>
      <c r="AI37">
        <v>4</v>
      </c>
      <c r="AJ37" t="b">
        <f>OR(IFERROR((AG38-AG37)&lt;0.00001,"False"),IFERROR((AG37-AG36)&lt;0.00001,"False"))</f>
        <v>0</v>
      </c>
      <c r="AK37" s="188" t="str">
        <f>IF(AD36="Tie",IF((AG36-AG35)&lt;0.00001,(AU6+AU7)/2,IF((AG37-AG36)&lt;0.00001,(AU7+AU8)/2,"")),"")</f>
        <v/>
      </c>
    </row>
    <row r="38" spans="1:37" ht="16.5" thickBot="1">
      <c r="A38" s="18">
        <f>IF(B38="","",Draw!A38)</f>
        <v>31</v>
      </c>
      <c r="B38" s="19" t="str">
        <f>IFERROR(Draw!B38,"")</f>
        <v>Kamber Warne</v>
      </c>
      <c r="C38" s="19" t="str">
        <f>IFERROR(Draw!C38,"")</f>
        <v>Scooters Maydays (Bird)</v>
      </c>
      <c r="D38" s="51">
        <v>916.08600000000001</v>
      </c>
      <c r="E38" s="92">
        <v>3.7E-8</v>
      </c>
      <c r="F38" s="93">
        <f t="shared" si="0"/>
        <v>916.08600003699996</v>
      </c>
      <c r="G38" s="62" t="str">
        <f>IF(A38="yco",VLOOKUP(_xlfn.CONCAT(B38,C38),Youth!S:T,2,FALSE),IF(OR(AND(D38&gt;1,D38&lt;1050),D38="nt",D38="",D38="scratch"),"","Not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916.08600000000001</v>
      </c>
      <c r="V38" s="3" t="str">
        <f>IFERROR(VLOOKUP('Open 1'!F38,$AC$3:$AD$7,2,TRUE),"")</f>
        <v>4D</v>
      </c>
      <c r="W38" s="7" t="str">
        <f>IFERROR(IF(V38=$W$1,'Open 1'!F38,""),"")</f>
        <v/>
      </c>
      <c r="X38" s="7" t="str">
        <f>IFERROR(IF(V38=$X$1,'Open 1'!F38,""),"")</f>
        <v/>
      </c>
      <c r="Y38" s="7" t="str">
        <f>IFERROR(IF(V38=$Y$1,'Open 1'!F38,""),"")</f>
        <v/>
      </c>
      <c r="Z38" s="7">
        <f>IFERROR(IF($V38=$Z$1,'Open 1'!F38,""),"")</f>
        <v>916.08600003699996</v>
      </c>
      <c r="AA38" s="7" t="str">
        <f>IFERROR(IF(V38=$AA$1,'Open 1'!F38,""),"")</f>
        <v/>
      </c>
      <c r="AB38" s="3" t="s">
        <v>26</v>
      </c>
      <c r="AC38" s="235"/>
      <c r="AD38" s="181" t="str">
        <f t="shared" si="3"/>
        <v>-</v>
      </c>
      <c r="AE38" s="15" t="str">
        <f>IFERROR(INDEX('Open 1'!B:F,MATCH(AG38,'Open 1'!F:F,0),1),"-")</f>
        <v>-</v>
      </c>
      <c r="AF38" s="15" t="str">
        <f>IFERROR(INDEX('Open 1'!B:F,MATCH(AG38,'Open 1'!F:F,0),2),"-")</f>
        <v>-</v>
      </c>
      <c r="AG38" s="69" t="str">
        <f t="shared" si="8"/>
        <v>-</v>
      </c>
      <c r="AH38" s="190" t="str">
        <f>IF(AU9&gt;0,AU9,"")</f>
        <v/>
      </c>
      <c r="AI38">
        <v>5</v>
      </c>
      <c r="AJ38" t="b">
        <f>OR(IFERROR((AG39-AG38)&lt;0.00001,"False"),IFERROR((AG38-AG37)&lt;0.00001,"False"))</f>
        <v>0</v>
      </c>
      <c r="AK38" s="188" t="str">
        <f>IF(AD37="Tie",IF((AG37-AG36)&lt;0.00001,(AU7+AU8)/2,IF((AG38-AG37)&lt;0.00001,(AU8+AU9)/2,"")),"")</f>
        <v/>
      </c>
    </row>
    <row r="39" spans="1:37" ht="16.5" thickBot="1">
      <c r="A39" s="18">
        <f>IF(B39="","",Draw!A39)</f>
        <v>32</v>
      </c>
      <c r="B39" s="19" t="str">
        <f>IFERROR(Draw!B39,"")</f>
        <v>Sandy Highland</v>
      </c>
      <c r="C39" s="19" t="str">
        <f>IFERROR(Draw!C39,"")</f>
        <v>Nitros Fashion Frenzy</v>
      </c>
      <c r="D39" s="52">
        <v>15.057</v>
      </c>
      <c r="E39" s="92">
        <v>3.8000000000000003E-8</v>
      </c>
      <c r="F39" s="93">
        <f t="shared" si="0"/>
        <v>15.057000038</v>
      </c>
      <c r="G39" s="62" t="str">
        <f>IF(A39="yco",VLOOKUP(_xlfn.CONCAT(B39,C39),Youth!S:T,2,FALSE),IF(OR(AND(D39&gt;1,D39&lt;1050),D39="nt",D39="",D39="scratch"),"","Not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15.057</v>
      </c>
      <c r="V39" s="3" t="str">
        <f>IFERROR(VLOOKUP('Open 1'!F39,$AC$3:$AD$7,2,TRUE),"")</f>
        <v>2D</v>
      </c>
      <c r="W39" s="7" t="str">
        <f>IFERROR(IF(V39=$W$1,'Open 1'!F39,""),"")</f>
        <v/>
      </c>
      <c r="X39" s="7">
        <f>IFERROR(IF(V39=$X$1,'Open 1'!F39,""),"")</f>
        <v>15.057000038</v>
      </c>
      <c r="Y39" s="7" t="str">
        <f>IFERROR(IF(V39=$Y$1,'Open 1'!F39,""),"")</f>
        <v/>
      </c>
      <c r="Z39" s="7" t="str">
        <f>IFERROR(IF($V39=$Z$1,'Open 1'!F39,""),"")</f>
        <v/>
      </c>
      <c r="AA39" s="7" t="str">
        <f>IFERROR(IF(V39=$AA$1,'Open 1'!F39,""),"")</f>
        <v/>
      </c>
      <c r="AB39" s="3" t="s">
        <v>85</v>
      </c>
      <c r="AC39"/>
      <c r="AD39" s="181" t="str">
        <f t="shared" si="3"/>
        <v>-</v>
      </c>
      <c r="AE39" s="15" t="str">
        <f>IFERROR(INDEX('Open 1'!B:F,MATCH(AG39,'Open 1'!F:F,0),1),"-")</f>
        <v>-</v>
      </c>
      <c r="AF39" s="15" t="str">
        <f>IFERROR(INDEX('Open 1'!B:F,MATCH(AG39,'Open 1'!F:F,0),2),"-")</f>
        <v>-</v>
      </c>
      <c r="AG39" s="69" t="str">
        <f t="shared" si="8"/>
        <v>-</v>
      </c>
      <c r="AH39"/>
      <c r="AI39">
        <v>6</v>
      </c>
      <c r="AJ39"/>
      <c r="AK39" s="188" t="str">
        <f>IF(AD38="Tie",IF((AG38-AG37)&lt;0.00001,(AU8+AU9)/2,IF((AG39-AG38)&lt;0.00001,AU9/2,"")),"")</f>
        <v/>
      </c>
    </row>
    <row r="40" spans="1:37">
      <c r="A40" s="18">
        <f>IF(B40="","",Draw!A40)</f>
        <v>33</v>
      </c>
      <c r="B40" s="19" t="str">
        <f>IFERROR(Draw!B40,"")</f>
        <v>Lacey Wagner</v>
      </c>
      <c r="C40" s="19" t="str">
        <f>IFERROR(Draw!C40,"")</f>
        <v xml:space="preserve">Lola   </v>
      </c>
      <c r="D40" s="54">
        <v>914.74400000000003</v>
      </c>
      <c r="E40" s="92">
        <v>3.8999999999999998E-8</v>
      </c>
      <c r="F40" s="93">
        <f t="shared" si="0"/>
        <v>914.74400003900007</v>
      </c>
      <c r="G40" s="62" t="str">
        <f>IF(A40="yco",VLOOKUP(_xlfn.CONCAT(B40,C40),Youth!S:T,2,FALSE),IF(OR(AND(D40&gt;1,D40&lt;1050),D40="nt",D40="",D40="scratch"),"","Not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914.74400000000003</v>
      </c>
      <c r="V40" s="3" t="str">
        <f>IFERROR(VLOOKUP('Open 1'!F40,$AC$3:$AD$7,2,TRUE),"")</f>
        <v>4D</v>
      </c>
      <c r="W40" s="7" t="str">
        <f>IFERROR(IF(V40=$W$1,'Open 1'!F40,""),"")</f>
        <v/>
      </c>
      <c r="X40" s="7" t="str">
        <f>IFERROR(IF(V40=$X$1,'Open 1'!F40,""),"")</f>
        <v/>
      </c>
      <c r="Y40" s="7" t="str">
        <f>IFERROR(IF(V40=$Y$1,'Open 1'!F40,""),"")</f>
        <v/>
      </c>
      <c r="Z40" s="7">
        <f>IFERROR(IF($V40=$Z$1,'Open 1'!F40,""),"")</f>
        <v>914.74400003900007</v>
      </c>
      <c r="AA40" s="7" t="str">
        <f>IFERROR(IF(V40=$AA$1,'Open 1'!F40,""),"")</f>
        <v/>
      </c>
      <c r="AB40" s="3"/>
      <c r="AC40"/>
      <c r="AD40"/>
      <c r="AE40"/>
      <c r="AF40"/>
      <c r="AG40"/>
      <c r="AH40"/>
      <c r="AI40"/>
      <c r="AJ40"/>
      <c r="AK40" s="188" t="str">
        <f>IF(AD39="Tie",AU9/2,"")</f>
        <v/>
      </c>
    </row>
    <row r="41" spans="1:37">
      <c r="A41" s="18">
        <f>IF(B41="","",Draw!A41)</f>
        <v>34</v>
      </c>
      <c r="B41" s="19" t="str">
        <f>IFERROR(Draw!B41,"")</f>
        <v>Marda Olson</v>
      </c>
      <c r="C41" s="19" t="str">
        <f>IFERROR(Draw!C41,"")</f>
        <v>Louis</v>
      </c>
      <c r="D41" s="52">
        <v>15.478</v>
      </c>
      <c r="E41" s="92">
        <v>4.0000000000000001E-8</v>
      </c>
      <c r="F41" s="93">
        <f t="shared" si="0"/>
        <v>15.47800004</v>
      </c>
      <c r="G41" s="62" t="str">
        <f>IF(A41="yco",VLOOKUP(_xlfn.CONCAT(B41,C41),Youth!S:T,2,FALSE),IF(OR(AND(D41&gt;1,D41&lt;1050),D41="nt",D41="",D41="scratch"),"","Not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15.478</v>
      </c>
      <c r="V41" s="3" t="str">
        <f>IFERROR(VLOOKUP('Open 1'!F41,$AC$3:$AD$7,2,TRUE),"")</f>
        <v>3D</v>
      </c>
      <c r="W41" s="7" t="str">
        <f>IFERROR(IF(V41=$W$1,'Open 1'!F41,""),"")</f>
        <v/>
      </c>
      <c r="X41" s="7" t="str">
        <f>IFERROR(IF(V41=$X$1,'Open 1'!F41,""),"")</f>
        <v/>
      </c>
      <c r="Y41" s="7">
        <f>IFERROR(IF(V41=$Y$1,'Open 1'!F41,""),"")</f>
        <v>15.47800004</v>
      </c>
      <c r="Z41" s="7" t="str">
        <f>IFERROR(IF($V41=$Z$1,'Open 1'!F41,""),"")</f>
        <v/>
      </c>
      <c r="AA41" s="7" t="str">
        <f>IFERROR(IF(V41=$AA$1,'Open 1'!F41,""),"")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18">
        <f>IF(B42="","",Draw!A42)</f>
        <v>35</v>
      </c>
      <c r="B42" s="19" t="str">
        <f>IFERROR(Draw!B42,"")</f>
        <v>Morgan Spykerboer</v>
      </c>
      <c r="C42" s="19" t="str">
        <f>IFERROR(Draw!C42,"")</f>
        <v>Frenchman's Big Bucks</v>
      </c>
      <c r="D42" s="53">
        <v>15.583</v>
      </c>
      <c r="E42" s="92">
        <v>4.1000000000000003E-8</v>
      </c>
      <c r="F42" s="93">
        <f t="shared" si="0"/>
        <v>15.583000041</v>
      </c>
      <c r="G42" s="62" t="str">
        <f>IF(A42="yco",VLOOKUP(_xlfn.CONCAT(B42,C42),Youth!S:T,2,FALSE),IF(OR(AND(D42&gt;1,D42&lt;1050),D42="nt",D42="",D42="scratch"),"","Not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15.583</v>
      </c>
      <c r="V42" s="3" t="str">
        <f>IFERROR(VLOOKUP('Open 1'!F42,$AC$3:$AD$7,2,TRUE),"")</f>
        <v>3D</v>
      </c>
      <c r="W42" s="7" t="str">
        <f>IFERROR(IF(V42=$W$1,'Open 1'!F42,""),"")</f>
        <v/>
      </c>
      <c r="X42" s="7" t="str">
        <f>IFERROR(IF(V42=$X$1,'Open 1'!F42,""),"")</f>
        <v/>
      </c>
      <c r="Y42" s="7">
        <f>IFERROR(IF(V42=$Y$1,'Open 1'!F42,""),"")</f>
        <v>15.583000041</v>
      </c>
      <c r="Z42" s="7" t="str">
        <f>IFERROR(IF($V42=$Z$1,'Open 1'!F42,""),"")</f>
        <v/>
      </c>
      <c r="AA42" s="7" t="str">
        <f>IFERROR(IF(V42=$AA$1,'Open 1'!F42,""),"")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18" t="str">
        <f>IF(B43="","",Draw!A43)</f>
        <v/>
      </c>
      <c r="B43" s="19" t="str">
        <f>IFERROR(Draw!B43,"")</f>
        <v/>
      </c>
      <c r="C43" s="19" t="str">
        <f>IFERROR(Draw!C43,"")</f>
        <v/>
      </c>
      <c r="D43" s="145"/>
      <c r="E43" s="92">
        <v>4.1999999999999999E-8</v>
      </c>
      <c r="F43" s="93" t="str">
        <f t="shared" si="0"/>
        <v/>
      </c>
      <c r="G43" s="62" t="str">
        <f>IF(A43="yco",VLOOKUP(_xlfn.CONCAT(B43,C43),Youth!S:T,2,FALSE),IF(OR(AND(D43&gt;1,D43&lt;1050),D43="nt",D43="",D43="scratch"),"","Not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IFERROR(VLOOKUP('Open 1'!F43,$AC$3:$AD$7,2,TRUE),"")</f>
        <v/>
      </c>
      <c r="W43" s="7" t="str">
        <f>IFERROR(IF(V43=$W$1,'Open 1'!F43,""),"")</f>
        <v/>
      </c>
      <c r="X43" s="7" t="str">
        <f>IFERROR(IF(V43=$X$1,'Open 1'!F43,""),"")</f>
        <v/>
      </c>
      <c r="Y43" s="7" t="str">
        <f>IFERROR(IF(V43=$Y$1,'Open 1'!F43,""),"")</f>
        <v/>
      </c>
      <c r="Z43" s="7" t="str">
        <f>IFERROR(IF($V43=$Z$1,'Open 1'!F43,""),"")</f>
        <v/>
      </c>
      <c r="AA43" s="7" t="str">
        <f>IFERROR(IF(V43=$AA$1,'Open 1'!F43,""),"")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18">
        <f>IF(B44="","",Draw!A44)</f>
        <v>36</v>
      </c>
      <c r="B44" s="19" t="str">
        <f>IFERROR(Draw!B44,"")</f>
        <v>Rochelle Chapman</v>
      </c>
      <c r="C44" s="19" t="str">
        <f>IFERROR(Draw!C44,"")</f>
        <v>Fancy</v>
      </c>
      <c r="D44" s="51">
        <v>17.501000000000001</v>
      </c>
      <c r="E44" s="92">
        <v>4.3000000000000001E-8</v>
      </c>
      <c r="F44" s="93">
        <f t="shared" si="0"/>
        <v>17.501000043000001</v>
      </c>
      <c r="G44" s="62" t="str">
        <f>IF(A44="yco",VLOOKUP(_xlfn.CONCAT(B44,C44),Youth!S:T,2,FALSE),IF(OR(AND(D44&gt;1,D44&lt;1050),D44="nt",D44="",D44="scratch"),"","Not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17.501000000000001</v>
      </c>
      <c r="V44" s="3" t="str">
        <f>IFERROR(VLOOKUP('Open 1'!F44,$AC$3:$AD$7,2,TRUE),"")</f>
        <v>4D</v>
      </c>
      <c r="W44" s="7" t="str">
        <f>IFERROR(IF(V44=$W$1,'Open 1'!F44,""),"")</f>
        <v/>
      </c>
      <c r="X44" s="7" t="str">
        <f>IFERROR(IF(V44=$X$1,'Open 1'!F44,""),"")</f>
        <v/>
      </c>
      <c r="Y44" s="7" t="str">
        <f>IFERROR(IF(V44=$Y$1,'Open 1'!F44,""),"")</f>
        <v/>
      </c>
      <c r="Z44" s="7">
        <f>IFERROR(IF($V44=$Z$1,'Open 1'!F44,""),"")</f>
        <v>17.501000043000001</v>
      </c>
      <c r="AA44" s="7" t="str">
        <f>IFERROR(IF(V44=$AA$1,'Open 1'!F44,""),"")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18">
        <f>IF(B45="","",Draw!A45)</f>
        <v>37</v>
      </c>
      <c r="B45" s="19" t="str">
        <f>IFERROR(Draw!B45,"")</f>
        <v>Makayla Cross</v>
      </c>
      <c r="C45" s="19" t="str">
        <f>IFERROR(Draw!C45,"")</f>
        <v>Doc</v>
      </c>
      <c r="D45" s="52">
        <v>15.465999999999999</v>
      </c>
      <c r="E45" s="92">
        <v>4.3999999999999997E-8</v>
      </c>
      <c r="F45" s="93">
        <f t="shared" si="0"/>
        <v>15.466000043999999</v>
      </c>
      <c r="G45" s="62" t="str">
        <f>IF(A45="yco",VLOOKUP(_xlfn.CONCAT(B45,C45),Youth!S:T,2,FALSE),IF(OR(AND(D45&gt;1,D45&lt;1050),D45="nt",D45="",D45="scratch"),"","Not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15.465999999999999</v>
      </c>
      <c r="V45" s="3" t="str">
        <f>IFERROR(VLOOKUP('Open 1'!F45,$AC$3:$AD$7,2,TRUE),"")</f>
        <v>3D</v>
      </c>
      <c r="W45" s="7" t="str">
        <f>IFERROR(IF(V45=$W$1,'Open 1'!F45,""),"")</f>
        <v/>
      </c>
      <c r="X45" s="7" t="str">
        <f>IFERROR(IF(V45=$X$1,'Open 1'!F45,""),"")</f>
        <v/>
      </c>
      <c r="Y45" s="7">
        <f>IFERROR(IF(V45=$Y$1,'Open 1'!F45,""),"")</f>
        <v>15.466000043999999</v>
      </c>
      <c r="Z45" s="7" t="str">
        <f>IFERROR(IF($V45=$Z$1,'Open 1'!F45,""),"")</f>
        <v/>
      </c>
      <c r="AA45" s="7" t="str">
        <f>IFERROR(IF(V45=$AA$1,'Open 1'!F45,""),"")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18">
        <f>IF(B46="","",Draw!A46)</f>
        <v>38</v>
      </c>
      <c r="B46" s="19" t="str">
        <f>IFERROR(Draw!B46,"")</f>
        <v>Kailey Deknikker</v>
      </c>
      <c r="C46" s="19" t="str">
        <f>IFERROR(Draw!C46,"")</f>
        <v>Ace</v>
      </c>
      <c r="D46" s="52">
        <v>18.713999999999999</v>
      </c>
      <c r="E46" s="92">
        <v>4.4999999999999999E-8</v>
      </c>
      <c r="F46" s="93">
        <f t="shared" si="0"/>
        <v>18.714000044999999</v>
      </c>
      <c r="G46" s="62" t="str">
        <f>IF(A46="yco",VLOOKUP(_xlfn.CONCAT(B46,C46),Youth!S:T,2,FALSE),IF(OR(AND(D46&gt;1,D46&lt;1050),D46="nt",D46="",D46="scratch"),"","Not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18.713999999999999</v>
      </c>
      <c r="V46" s="3" t="str">
        <f>IFERROR(VLOOKUP('Open 1'!F46,$AC$3:$AD$7,2,TRUE),"")</f>
        <v>4D</v>
      </c>
      <c r="W46" s="7" t="str">
        <f>IFERROR(IF(V46=$W$1,'Open 1'!F46,""),"")</f>
        <v/>
      </c>
      <c r="X46" s="7" t="str">
        <f>IFERROR(IF(V46=$X$1,'Open 1'!F46,""),"")</f>
        <v/>
      </c>
      <c r="Y46" s="7" t="str">
        <f>IFERROR(IF(V46=$Y$1,'Open 1'!F46,""),"")</f>
        <v/>
      </c>
      <c r="Z46" s="7">
        <f>IFERROR(IF($V46=$Z$1,'Open 1'!F46,""),"")</f>
        <v>18.714000044999999</v>
      </c>
      <c r="AA46" s="7" t="str">
        <f>IFERROR(IF(V46=$AA$1,'Open 1'!F46,""),"")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18">
        <f>IF(B47="","",Draw!A47)</f>
        <v>39</v>
      </c>
      <c r="B47" s="19" t="str">
        <f>IFERROR(Draw!B47,"")</f>
        <v>Kristin Zancanella</v>
      </c>
      <c r="C47" s="19" t="str">
        <f>IFERROR(Draw!C47,"")</f>
        <v>Horse 2</v>
      </c>
      <c r="D47" s="52">
        <v>14.500999999999999</v>
      </c>
      <c r="E47" s="92">
        <v>4.6000000000000002E-8</v>
      </c>
      <c r="F47" s="93">
        <f t="shared" si="0"/>
        <v>14.501000046</v>
      </c>
      <c r="G47" s="62" t="str">
        <f>IF(A47="yco",VLOOKUP(_xlfn.CONCAT(B47,C47),Youth!S:T,2,FALSE),IF(OR(AND(D47&gt;1,D47&lt;1050),D47="nt",D47="",D47="scratch"),"","Not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14.500999999999999</v>
      </c>
      <c r="V47" s="3" t="str">
        <f>IFERROR(VLOOKUP('Open 1'!F47,$AC$3:$AD$7,2,TRUE),"")</f>
        <v>1D</v>
      </c>
      <c r="W47" s="7">
        <f>IFERROR(IF(V47=$W$1,'Open 1'!F47,""),"")</f>
        <v>14.501000046</v>
      </c>
      <c r="X47" s="7" t="str">
        <f>IFERROR(IF(V47=$X$1,'Open 1'!F47,""),"")</f>
        <v/>
      </c>
      <c r="Y47" s="7" t="str">
        <f>IFERROR(IF(V47=$Y$1,'Open 1'!F47,""),"")</f>
        <v/>
      </c>
      <c r="Z47" s="7" t="str">
        <f>IFERROR(IF($V47=$Z$1,'Open 1'!F47,""),"")</f>
        <v/>
      </c>
      <c r="AA47" s="7" t="str">
        <f>IFERROR(IF(V47=$AA$1,'Open 1'!F47,""),"")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18">
        <f>IF(B48="","",Draw!A48)</f>
        <v>40</v>
      </c>
      <c r="B48" s="19" t="str">
        <f>IFERROR(Draw!B48,"")</f>
        <v>Emily Kruger</v>
      </c>
      <c r="C48" s="19" t="str">
        <f>IFERROR(Draw!C48,"")</f>
        <v>French Iced Stella</v>
      </c>
      <c r="D48" s="54">
        <v>15.202</v>
      </c>
      <c r="E48" s="92">
        <v>4.6999999999999997E-8</v>
      </c>
      <c r="F48" s="93">
        <f t="shared" si="0"/>
        <v>15.202000047</v>
      </c>
      <c r="G48" s="62" t="str">
        <f>IF(A48="yco",VLOOKUP(_xlfn.CONCAT(B48,C48),Youth!S:T,2,FALSE),IF(OR(AND(D48&gt;1,D48&lt;1050),D48="nt",D48="",D48="scratch"),"","Not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15.202</v>
      </c>
      <c r="V48" s="3" t="str">
        <f>IFERROR(VLOOKUP('Open 1'!F48,$AC$3:$AD$7,2,TRUE),"")</f>
        <v>2D</v>
      </c>
      <c r="W48" s="7" t="str">
        <f>IFERROR(IF(V48=$W$1,'Open 1'!F48,""),"")</f>
        <v/>
      </c>
      <c r="X48" s="7">
        <f>IFERROR(IF(V48=$X$1,'Open 1'!F48,""),"")</f>
        <v>15.202000047</v>
      </c>
      <c r="Y48" s="7" t="str">
        <f>IFERROR(IF(V48=$Y$1,'Open 1'!F48,""),"")</f>
        <v/>
      </c>
      <c r="Z48" s="7" t="str">
        <f>IFERROR(IF($V48=$Z$1,'Open 1'!F48,""),"")</f>
        <v/>
      </c>
      <c r="AA48" s="7" t="str">
        <f>IFERROR(IF(V48=$AA$1,'Open 1'!F48,""),"")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18" t="str">
        <f>IF(B49="","",Draw!A49)</f>
        <v/>
      </c>
      <c r="B49" s="19" t="str">
        <f>IFERROR(Draw!B49,"")</f>
        <v/>
      </c>
      <c r="C49" s="19" t="str">
        <f>IFERROR(Draw!C49,"")</f>
        <v/>
      </c>
      <c r="D49" s="145"/>
      <c r="E49" s="92">
        <v>4.8E-8</v>
      </c>
      <c r="F49" s="93" t="str">
        <f t="shared" si="0"/>
        <v/>
      </c>
      <c r="G49" s="62" t="str">
        <f>IF(A49="yco",VLOOKUP(_xlfn.CONCAT(B49,C49),Youth!S:T,2,FALSE),IF(OR(AND(D49&gt;1,D49&lt;1050),D49="nt",D49="",D49="scratch"),"","Not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IFERROR(VLOOKUP('Open 1'!F49,$AC$3:$AD$7,2,TRUE),"")</f>
        <v/>
      </c>
      <c r="W49" s="7" t="str">
        <f>IFERROR(IF(V49=$W$1,'Open 1'!F49,""),"")</f>
        <v/>
      </c>
      <c r="X49" s="7" t="str">
        <f>IFERROR(IF(V49=$X$1,'Open 1'!F49,""),"")</f>
        <v/>
      </c>
      <c r="Y49" s="7" t="str">
        <f>IFERROR(IF(V49=$Y$1,'Open 1'!F49,""),"")</f>
        <v/>
      </c>
      <c r="Z49" s="7" t="str">
        <f>IFERROR(IF($V49=$Z$1,'Open 1'!F49,""),"")</f>
        <v/>
      </c>
      <c r="AA49" s="7" t="str">
        <f>IFERROR(IF(V49=$AA$1,'Open 1'!F49,""),"")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18">
        <f>IF(B50="","",Draw!A50)</f>
        <v>41</v>
      </c>
      <c r="B50" s="19" t="str">
        <f>IFERROR(Draw!B50,"")</f>
        <v>Shannon Jensen</v>
      </c>
      <c r="C50" s="19" t="str">
        <f>IFERROR(Draw!C50,"")</f>
        <v>Frenchmans Dashnista</v>
      </c>
      <c r="D50" s="51">
        <v>15.946</v>
      </c>
      <c r="E50" s="92">
        <v>4.9000000000000002E-8</v>
      </c>
      <c r="F50" s="93">
        <f t="shared" si="0"/>
        <v>15.946000049</v>
      </c>
      <c r="G50" s="62" t="str">
        <f>IF(A50="yco",VLOOKUP(_xlfn.CONCAT(B50,C50),Youth!S:T,2,FALSE),IF(OR(AND(D50&gt;1,D50&lt;1050),D50="nt",D50="",D50="scratch"),"","Not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15.946</v>
      </c>
      <c r="V50" s="3" t="str">
        <f>IFERROR(VLOOKUP('Open 1'!F50,$AC$3:$AD$7,2,TRUE),"")</f>
        <v>3D</v>
      </c>
      <c r="W50" s="7" t="str">
        <f>IFERROR(IF(V50=$W$1,'Open 1'!F50,""),"")</f>
        <v/>
      </c>
      <c r="X50" s="7" t="str">
        <f>IFERROR(IF(V50=$X$1,'Open 1'!F50,""),"")</f>
        <v/>
      </c>
      <c r="Y50" s="7">
        <f>IFERROR(IF(V50=$Y$1,'Open 1'!F50,""),"")</f>
        <v>15.946000049</v>
      </c>
      <c r="Z50" s="7" t="str">
        <f>IFERROR(IF($V50=$Z$1,'Open 1'!F50,""),"")</f>
        <v/>
      </c>
      <c r="AA50" s="7" t="str">
        <f>IFERROR(IF(V50=$AA$1,'Open 1'!F50,""),"")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18">
        <f>IF(B51="","",Draw!A51)</f>
        <v>42</v>
      </c>
      <c r="B51" s="19" t="str">
        <f>IFERROR(Draw!B51,"")</f>
        <v>Jim Peterson</v>
      </c>
      <c r="C51" s="19" t="str">
        <f>IFERROR(Draw!C51,"")</f>
        <v>Miles</v>
      </c>
      <c r="D51" s="52">
        <v>15.675000000000001</v>
      </c>
      <c r="E51" s="92">
        <v>4.9999999999999998E-8</v>
      </c>
      <c r="F51" s="93">
        <f t="shared" si="0"/>
        <v>15.675000050000001</v>
      </c>
      <c r="G51" s="62" t="str">
        <f>IF(A51="yco",VLOOKUP(_xlfn.CONCAT(B51,C51),Youth!S:T,2,FALSE),IF(OR(AND(D51&gt;1,D51&lt;1050),D51="nt",D51="",D51="scratch"),"","Not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15.675000000000001</v>
      </c>
      <c r="V51" s="3" t="str">
        <f>IFERROR(VLOOKUP('Open 1'!F51,$AC$3:$AD$7,2,TRUE),"")</f>
        <v>3D</v>
      </c>
      <c r="W51" s="7" t="str">
        <f>IFERROR(IF(V51=$W$1,'Open 1'!F51,""),"")</f>
        <v/>
      </c>
      <c r="X51" s="7" t="str">
        <f>IFERROR(IF(V51=$X$1,'Open 1'!F51,""),"")</f>
        <v/>
      </c>
      <c r="Y51" s="7">
        <f>IFERROR(IF(V51=$Y$1,'Open 1'!F51,""),"")</f>
        <v>15.675000050000001</v>
      </c>
      <c r="Z51" s="7" t="str">
        <f>IFERROR(IF($V51=$Z$1,'Open 1'!F51,""),"")</f>
        <v/>
      </c>
      <c r="AA51" s="7" t="str">
        <f>IFERROR(IF(V51=$AA$1,'Open 1'!F51,""),"")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18">
        <f>IF(B52="","",Draw!A52)</f>
        <v>43</v>
      </c>
      <c r="B52" s="19" t="str">
        <f>IFERROR(Draw!B52,"")</f>
        <v>Mike Boomgarden</v>
      </c>
      <c r="C52" s="19" t="str">
        <f>IFERROR(Draw!C52,"")</f>
        <v>Striker</v>
      </c>
      <c r="D52" s="52">
        <v>15.301</v>
      </c>
      <c r="E52" s="92">
        <v>5.1E-8</v>
      </c>
      <c r="F52" s="93">
        <f t="shared" si="0"/>
        <v>15.301000051000001</v>
      </c>
      <c r="G52" s="62" t="str">
        <f>IF(A52="yco",VLOOKUP(_xlfn.CONCAT(B52,C52),Youth!S:T,2,FALSE),IF(OR(AND(D52&gt;1,D52&lt;1050),D52="nt",D52="",D52="scratch"),"","Not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15.301</v>
      </c>
      <c r="V52" s="3" t="str">
        <f>IFERROR(VLOOKUP('Open 1'!F52,$AC$3:$AD$7,2,TRUE),"")</f>
        <v>2D</v>
      </c>
      <c r="W52" s="7" t="str">
        <f>IFERROR(IF(V52=$W$1,'Open 1'!F52,""),"")</f>
        <v/>
      </c>
      <c r="X52" s="7">
        <f>IFERROR(IF(V52=$X$1,'Open 1'!F52,""),"")</f>
        <v>15.301000051000001</v>
      </c>
      <c r="Y52" s="7" t="str">
        <f>IFERROR(IF(V52=$Y$1,'Open 1'!F52,""),"")</f>
        <v/>
      </c>
      <c r="Z52" s="7" t="str">
        <f>IFERROR(IF($V52=$Z$1,'Open 1'!F52,""),"")</f>
        <v/>
      </c>
      <c r="AA52" s="7" t="str">
        <f>IFERROR(IF(V52=$AA$1,'Open 1'!F52,""),"")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18">
        <f>IF(B53="","",Draw!A53)</f>
        <v>44</v>
      </c>
      <c r="B53" s="19" t="str">
        <f>IFERROR(Draw!B53,"")</f>
        <v>Victoria Matthews</v>
      </c>
      <c r="C53" s="19" t="str">
        <f>IFERROR(Draw!C53,"")</f>
        <v>Cisco</v>
      </c>
      <c r="D53" s="52">
        <v>19.765999999999998</v>
      </c>
      <c r="E53" s="92">
        <v>5.2000000000000002E-8</v>
      </c>
      <c r="F53" s="93">
        <f t="shared" si="0"/>
        <v>19.766000051999999</v>
      </c>
      <c r="G53" s="62" t="str">
        <f>IF(A53="yco",VLOOKUP(_xlfn.CONCAT(B53,C53),Youth!S:T,2,FALSE),IF(OR(AND(D53&gt;1,D53&lt;1050),D53="nt",D53="",D53="scratch"),"","Not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19.765999999999998</v>
      </c>
      <c r="V53" s="3" t="str">
        <f>IFERROR(VLOOKUP('Open 1'!F53,$AC$3:$AD$7,2,TRUE),"")</f>
        <v>4D</v>
      </c>
      <c r="W53" s="7" t="str">
        <f>IFERROR(IF(V53=$W$1,'Open 1'!F53,""),"")</f>
        <v/>
      </c>
      <c r="X53" s="7" t="str">
        <f>IFERROR(IF(V53=$X$1,'Open 1'!F53,""),"")</f>
        <v/>
      </c>
      <c r="Y53" s="7" t="str">
        <f>IFERROR(IF(V53=$Y$1,'Open 1'!F53,""),"")</f>
        <v/>
      </c>
      <c r="Z53" s="7">
        <f>IFERROR(IF($V53=$Z$1,'Open 1'!F53,""),"")</f>
        <v>19.766000051999999</v>
      </c>
      <c r="AA53" s="7" t="str">
        <f>IFERROR(IF(V53=$AA$1,'Open 1'!F53,""),"")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18">
        <f>IF(B54="","",Draw!A54)</f>
        <v>45</v>
      </c>
      <c r="B54" s="19" t="str">
        <f>IFERROR(Draw!B54,"")</f>
        <v>Brooke Haensel</v>
      </c>
      <c r="C54" s="19" t="str">
        <f>IFERROR(Draw!C54,"")</f>
        <v>Jhett</v>
      </c>
      <c r="D54" s="54" t="s">
        <v>200</v>
      </c>
      <c r="E54" s="92">
        <v>5.2999999999999998E-8</v>
      </c>
      <c r="F54" s="93">
        <f t="shared" si="0"/>
        <v>1000.000000053</v>
      </c>
      <c r="G54" s="62" t="str">
        <f>IF(A54="yco",VLOOKUP(_xlfn.CONCAT(B54,C54),Youth!S:T,2,FALSE),IF(OR(AND(D54&gt;1,D54&lt;1050),D54="nt",D54="",D54="scratch"),"","Not valid"))</f>
        <v/>
      </c>
      <c r="S54" s="17" t="e">
        <f t="shared" ca="1" si="1"/>
        <v>#NAME?</v>
      </c>
      <c r="T54" s="93" t="str">
        <f t="shared" si="2"/>
        <v>nt</v>
      </c>
      <c r="V54" s="3" t="str">
        <f>IFERROR(VLOOKUP('Open 1'!F54,$AC$3:$AD$7,2,TRUE),"")</f>
        <v>4D</v>
      </c>
      <c r="W54" s="7" t="str">
        <f>IFERROR(IF(V54=$W$1,'Open 1'!F54,""),"")</f>
        <v/>
      </c>
      <c r="X54" s="7" t="str">
        <f>IFERROR(IF(V54=$X$1,'Open 1'!F54,""),"")</f>
        <v/>
      </c>
      <c r="Y54" s="7" t="str">
        <f>IFERROR(IF(V54=$Y$1,'Open 1'!F54,""),"")</f>
        <v/>
      </c>
      <c r="Z54" s="7">
        <f>IFERROR(IF($V54=$Z$1,'Open 1'!F54,""),"")</f>
        <v>1000.000000053</v>
      </c>
      <c r="AA54" s="7" t="str">
        <f>IFERROR(IF(V54=$AA$1,'Open 1'!F54,""),"")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18" t="str">
        <f>IF(B55="","",Draw!A55)</f>
        <v/>
      </c>
      <c r="B55" s="19" t="str">
        <f>IFERROR(Draw!B55,"")</f>
        <v/>
      </c>
      <c r="C55" s="19" t="str">
        <f>IFERROR(Draw!C55,"")</f>
        <v/>
      </c>
      <c r="D55" s="145"/>
      <c r="E55" s="92">
        <v>5.4E-8</v>
      </c>
      <c r="F55" s="93" t="str">
        <f t="shared" si="0"/>
        <v/>
      </c>
      <c r="G55" s="62" t="str">
        <f>IF(A55="yco",VLOOKUP(_xlfn.CONCAT(B55,C55),Youth!S:T,2,FALSE),IF(OR(AND(D55&gt;1,D55&lt;1050),D55="nt",D55="",D55="scratch"),"","Not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IFERROR(VLOOKUP('Open 1'!F55,$AC$3:$AD$7,2,TRUE),"")</f>
        <v/>
      </c>
      <c r="W55" s="7" t="str">
        <f>IFERROR(IF(V55=$W$1,'Open 1'!F55,""),"")</f>
        <v/>
      </c>
      <c r="X55" s="7" t="str">
        <f>IFERROR(IF(V55=$X$1,'Open 1'!F55,""),"")</f>
        <v/>
      </c>
      <c r="Y55" s="7" t="str">
        <f>IFERROR(IF(V55=$Y$1,'Open 1'!F55,""),"")</f>
        <v/>
      </c>
      <c r="Z55" s="7" t="str">
        <f>IFERROR(IF($V55=$Z$1,'Open 1'!F55,""),"")</f>
        <v/>
      </c>
      <c r="AA55" s="7" t="str">
        <f>IFERROR(IF(V55=$AA$1,'Open 1'!F55,""),"")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18">
        <f>IF(B56="","",Draw!A56)</f>
        <v>46</v>
      </c>
      <c r="B56" s="19" t="str">
        <f>IFERROR(Draw!B56,"")</f>
        <v>Steph Kuemper</v>
      </c>
      <c r="C56" s="19" t="str">
        <f>IFERROR(Draw!C56,"")</f>
        <v>Queenie</v>
      </c>
      <c r="D56" s="53">
        <v>14.925000000000001</v>
      </c>
      <c r="E56" s="92">
        <v>5.5000000000000003E-8</v>
      </c>
      <c r="F56" s="93">
        <f t="shared" si="0"/>
        <v>14.925000055</v>
      </c>
      <c r="G56" s="62" t="str">
        <f>IF(A56="yco",VLOOKUP(_xlfn.CONCAT(B56,C56),Youth!S:T,2,FALSE),IF(OR(AND(D56&gt;1,D56&lt;1050),D56="nt",D56="",D56="scratch"),"","Not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14.925000000000001</v>
      </c>
      <c r="V56" s="3" t="str">
        <f>IFERROR(VLOOKUP('Open 1'!F56,$AC$3:$AD$7,2,TRUE),"")</f>
        <v>2D</v>
      </c>
      <c r="W56" s="7" t="str">
        <f>IFERROR(IF(V56=$W$1,'Open 1'!F56,""),"")</f>
        <v/>
      </c>
      <c r="X56" s="7">
        <f>IFERROR(IF(V56=$X$1,'Open 1'!F56,""),"")</f>
        <v>14.925000055</v>
      </c>
      <c r="Y56" s="7" t="str">
        <f>IFERROR(IF(V56=$Y$1,'Open 1'!F56,""),"")</f>
        <v/>
      </c>
      <c r="Z56" s="7" t="str">
        <f>IFERROR(IF($V56=$Z$1,'Open 1'!F56,""),"")</f>
        <v/>
      </c>
      <c r="AA56" s="7" t="str">
        <f>IFERROR(IF(V56=$AA$1,'Open 1'!F56,""),"")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18">
        <f>IF(B57="","",Draw!A57)</f>
        <v>47</v>
      </c>
      <c r="B57" s="19" t="str">
        <f>IFERROR(Draw!B57,"")</f>
        <v>Janice Roebuck</v>
      </c>
      <c r="C57" s="19" t="str">
        <f>IFERROR(Draw!C57,"")</f>
        <v>Peaches</v>
      </c>
      <c r="D57" s="52">
        <v>17.623000000000001</v>
      </c>
      <c r="E57" s="92">
        <v>5.5999999999999999E-8</v>
      </c>
      <c r="F57" s="93">
        <f t="shared" si="0"/>
        <v>17.623000056000002</v>
      </c>
      <c r="G57" s="62" t="str">
        <f>IF(A57="yco",VLOOKUP(_xlfn.CONCAT(B57,C57),Youth!S:T,2,FALSE),IF(OR(AND(D57&gt;1,D57&lt;1050),D57="nt",D57="",D57="scratch"),"","Not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17.623000000000001</v>
      </c>
      <c r="V57" s="3" t="str">
        <f>IFERROR(VLOOKUP('Open 1'!F57,$AC$3:$AD$7,2,TRUE),"")</f>
        <v>4D</v>
      </c>
      <c r="W57" s="7" t="str">
        <f>IFERROR(IF(V57=$W$1,'Open 1'!F57,""),"")</f>
        <v/>
      </c>
      <c r="X57" s="7" t="str">
        <f>IFERROR(IF(V57=$X$1,'Open 1'!F57,""),"")</f>
        <v/>
      </c>
      <c r="Y57" s="7" t="str">
        <f>IFERROR(IF(V57=$Y$1,'Open 1'!F57,""),"")</f>
        <v/>
      </c>
      <c r="Z57" s="7">
        <f>IFERROR(IF($V57=$Z$1,'Open 1'!F57,""),"")</f>
        <v>17.623000056000002</v>
      </c>
      <c r="AA57" s="7" t="str">
        <f>IFERROR(IF(V57=$AA$1,'Open 1'!F57,""),"")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18">
        <f>IF(B58="","",Draw!A58)</f>
        <v>48</v>
      </c>
      <c r="B58" s="19" t="str">
        <f>IFERROR(Draw!B58,"")</f>
        <v>Jenna Clark</v>
      </c>
      <c r="C58" s="19" t="str">
        <f>IFERROR(Draw!C58,"")</f>
        <v>Jasper</v>
      </c>
      <c r="D58" s="51">
        <v>915.221</v>
      </c>
      <c r="E58" s="92">
        <v>5.7000000000000001E-8</v>
      </c>
      <c r="F58" s="93">
        <f t="shared" si="0"/>
        <v>915.22100005699997</v>
      </c>
      <c r="G58" s="62" t="str">
        <f>IF(A58="yco",VLOOKUP(_xlfn.CONCAT(B58,C58),Youth!S:T,2,FALSE),IF(OR(AND(D58&gt;1,D58&lt;1050),D58="nt",D58="",D58="scratch"),"","Not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915.221</v>
      </c>
      <c r="V58" s="3" t="str">
        <f>IFERROR(VLOOKUP('Open 1'!F58,$AC$3:$AD$7,2,TRUE),"")</f>
        <v>4D</v>
      </c>
      <c r="W58" s="7" t="str">
        <f>IFERROR(IF(V58=$W$1,'Open 1'!F58,""),"")</f>
        <v/>
      </c>
      <c r="X58" s="7" t="str">
        <f>IFERROR(IF(V58=$X$1,'Open 1'!F58,""),"")</f>
        <v/>
      </c>
      <c r="Y58" s="7" t="str">
        <f>IFERROR(IF(V58=$Y$1,'Open 1'!F58,""),"")</f>
        <v/>
      </c>
      <c r="Z58" s="7">
        <f>IFERROR(IF($V58=$Z$1,'Open 1'!F58,""),"")</f>
        <v>915.22100005699997</v>
      </c>
      <c r="AA58" s="7" t="str">
        <f>IFERROR(IF(V58=$AA$1,'Open 1'!F58,""),"")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18">
        <f>IF(B59="","",Draw!A59)</f>
        <v>49</v>
      </c>
      <c r="B59" s="19" t="str">
        <f>IFERROR(Draw!B59,"")</f>
        <v>Norma Jo Wood</v>
      </c>
      <c r="C59" s="19" t="str">
        <f>IFERROR(Draw!C59,"")</f>
        <v>Dixie</v>
      </c>
      <c r="D59" s="52">
        <v>15.621</v>
      </c>
      <c r="E59" s="92">
        <v>5.8000000000000003E-8</v>
      </c>
      <c r="F59" s="93">
        <f t="shared" si="0"/>
        <v>15.621000058</v>
      </c>
      <c r="G59" s="62" t="str">
        <f>IF(A59="yco",VLOOKUP(_xlfn.CONCAT(B59,C59),Youth!S:T,2,FALSE),IF(OR(AND(D59&gt;1,D59&lt;1050),D59="nt",D59="",D59="scratch"),"","Not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15.621</v>
      </c>
      <c r="V59" s="3" t="str">
        <f>IFERROR(VLOOKUP('Open 1'!F59,$AC$3:$AD$7,2,TRUE),"")</f>
        <v>3D</v>
      </c>
      <c r="W59" s="7" t="str">
        <f>IFERROR(IF(V59=$W$1,'Open 1'!F59,""),"")</f>
        <v/>
      </c>
      <c r="X59" s="7" t="str">
        <f>IFERROR(IF(V59=$X$1,'Open 1'!F59,""),"")</f>
        <v/>
      </c>
      <c r="Y59" s="7">
        <f>IFERROR(IF(V59=$Y$1,'Open 1'!F59,""),"")</f>
        <v>15.621000058</v>
      </c>
      <c r="Z59" s="7" t="str">
        <f>IFERROR(IF($V59=$Z$1,'Open 1'!F59,""),"")</f>
        <v/>
      </c>
      <c r="AA59" s="7" t="str">
        <f>IFERROR(IF(V59=$AA$1,'Open 1'!F59,""),"")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18">
        <f>IF(B60="","",Draw!A60)</f>
        <v>50</v>
      </c>
      <c r="B60" s="19" t="str">
        <f>IFERROR(Draw!B60,"")</f>
        <v>Taryn Odens</v>
      </c>
      <c r="C60" s="19" t="str">
        <f>IFERROR(Draw!C60,"")</f>
        <v>Lady A</v>
      </c>
      <c r="D60" s="54">
        <v>14.907</v>
      </c>
      <c r="E60" s="92">
        <v>5.8999999999999999E-8</v>
      </c>
      <c r="F60" s="93">
        <f t="shared" si="0"/>
        <v>14.907000059</v>
      </c>
      <c r="G60" s="62" t="str">
        <f>IF(A60="yco",VLOOKUP(_xlfn.CONCAT(B60,C60),Youth!S:T,2,FALSE),IF(OR(AND(D60&gt;1,D60&lt;1050),D60="nt",D60="",D60="scratch"),"","Not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14.907</v>
      </c>
      <c r="V60" s="3" t="str">
        <f>IFERROR(VLOOKUP('Open 1'!F60,$AC$3:$AD$7,2,TRUE),"")</f>
        <v>2D</v>
      </c>
      <c r="W60" s="7" t="str">
        <f>IFERROR(IF(V60=$W$1,'Open 1'!F60,""),"")</f>
        <v/>
      </c>
      <c r="X60" s="7">
        <f>IFERROR(IF(V60=$X$1,'Open 1'!F60,""),"")</f>
        <v>14.907000059</v>
      </c>
      <c r="Y60" s="7" t="str">
        <f>IFERROR(IF(V60=$Y$1,'Open 1'!F60,""),"")</f>
        <v/>
      </c>
      <c r="Z60" s="7" t="str">
        <f>IFERROR(IF($V60=$Z$1,'Open 1'!F60,""),"")</f>
        <v/>
      </c>
      <c r="AA60" s="7" t="str">
        <f>IFERROR(IF(V60=$AA$1,'Open 1'!F60,""),"")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18" t="str">
        <f>IF(B61="","",Draw!A61)</f>
        <v/>
      </c>
      <c r="B61" s="19" t="str">
        <f>IFERROR(Draw!B61,"")</f>
        <v/>
      </c>
      <c r="C61" s="19" t="str">
        <f>IFERROR(Draw!C61,"")</f>
        <v/>
      </c>
      <c r="D61" s="145"/>
      <c r="E61" s="92">
        <v>5.9999999999999995E-8</v>
      </c>
      <c r="F61" s="93" t="str">
        <f t="shared" si="0"/>
        <v/>
      </c>
      <c r="G61" s="62" t="str">
        <f>IF(A61="yco",VLOOKUP(_xlfn.CONCAT(B61,C61),Youth!S:T,2,FALSE),IF(OR(AND(D61&gt;1,D61&lt;1050),D61="nt",D61="",D61="scratch"),"","Not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IFERROR(VLOOKUP('Open 1'!F61,$AC$3:$AD$7,2,TRUE),"")</f>
        <v/>
      </c>
      <c r="W61" s="7" t="str">
        <f>IFERROR(IF(V61=$W$1,'Open 1'!F61,""),"")</f>
        <v/>
      </c>
      <c r="X61" s="7" t="str">
        <f>IFERROR(IF(V61=$X$1,'Open 1'!F61,""),"")</f>
        <v/>
      </c>
      <c r="Y61" s="7" t="str">
        <f>IFERROR(IF(V61=$Y$1,'Open 1'!F61,""),"")</f>
        <v/>
      </c>
      <c r="Z61" s="7" t="str">
        <f>IFERROR(IF($V61=$Z$1,'Open 1'!F61,""),"")</f>
        <v/>
      </c>
      <c r="AA61" s="7" t="str">
        <f>IFERROR(IF(V61=$AA$1,'Open 1'!F61,""),"")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18">
        <f>IF(B62="","",Draw!A62)</f>
        <v>51</v>
      </c>
      <c r="B62" s="19" t="str">
        <f>IFERROR(Draw!B62,"")</f>
        <v>Mike Boomgarden</v>
      </c>
      <c r="C62" s="19" t="str">
        <f>IFERROR(Draw!C62,"")</f>
        <v>Peanut</v>
      </c>
      <c r="D62" s="51">
        <v>15.426</v>
      </c>
      <c r="E62" s="92">
        <v>6.1000000000000004E-8</v>
      </c>
      <c r="F62" s="93">
        <f t="shared" si="0"/>
        <v>15.426000061</v>
      </c>
      <c r="G62" s="62" t="str">
        <f>IF(A62="yco",VLOOKUP(_xlfn.CONCAT(B62,C62),Youth!S:T,2,FALSE),IF(OR(AND(D62&gt;1,D62&lt;1050),D62="nt",D62="",D62="scratch"),"","Not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15.426</v>
      </c>
      <c r="V62" s="3" t="str">
        <f>IFERROR(VLOOKUP('Open 1'!F62,$AC$3:$AD$7,2,TRUE),"")</f>
        <v>3D</v>
      </c>
      <c r="W62" s="7" t="str">
        <f>IFERROR(IF(V62=$W$1,'Open 1'!F62,""),"")</f>
        <v/>
      </c>
      <c r="X62" s="7" t="str">
        <f>IFERROR(IF(V62=$X$1,'Open 1'!F62,""),"")</f>
        <v/>
      </c>
      <c r="Y62" s="7">
        <f>IFERROR(IF(V62=$Y$1,'Open 1'!F62,""),"")</f>
        <v>15.426000061</v>
      </c>
      <c r="Z62" s="7" t="str">
        <f>IFERROR(IF($V62=$Z$1,'Open 1'!F62,""),"")</f>
        <v/>
      </c>
      <c r="AA62" s="7" t="str">
        <f>IFERROR(IF(V62=$AA$1,'Open 1'!F62,""),"")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18">
        <f>IF(B63="","",Draw!A63)</f>
        <v>52</v>
      </c>
      <c r="B63" s="19" t="str">
        <f>IFERROR(Draw!B63,"")</f>
        <v>Sandy Highland</v>
      </c>
      <c r="C63" s="19" t="str">
        <f>IFERROR(Draw!C63,"")</f>
        <v>Rockin Knud</v>
      </c>
      <c r="D63" s="52">
        <v>914.76</v>
      </c>
      <c r="E63" s="92">
        <v>6.1999999999999999E-8</v>
      </c>
      <c r="F63" s="93">
        <f t="shared" si="0"/>
        <v>914.76000006200002</v>
      </c>
      <c r="G63" s="62" t="str">
        <f>IF(A63="yco",VLOOKUP(_xlfn.CONCAT(B63,C63),Youth!S:T,2,FALSE),IF(OR(AND(D63&gt;1,D63&lt;1050),D63="nt",D63="",D63="scratch"),"","Not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914.76</v>
      </c>
      <c r="V63" s="3" t="str">
        <f>IFERROR(VLOOKUP('Open 1'!F63,$AC$3:$AD$7,2,TRUE),"")</f>
        <v>4D</v>
      </c>
      <c r="W63" s="7" t="str">
        <f>IFERROR(IF(V63=$W$1,'Open 1'!F63,""),"")</f>
        <v/>
      </c>
      <c r="X63" s="7" t="str">
        <f>IFERROR(IF(V63=$X$1,'Open 1'!F63,""),"")</f>
        <v/>
      </c>
      <c r="Y63" s="7" t="str">
        <f>IFERROR(IF(V63=$Y$1,'Open 1'!F63,""),"")</f>
        <v/>
      </c>
      <c r="Z63" s="7">
        <f>IFERROR(IF($V63=$Z$1,'Open 1'!F63,""),"")</f>
        <v>914.76000006200002</v>
      </c>
      <c r="AA63" s="7" t="str">
        <f>IFERROR(IF(V63=$AA$1,'Open 1'!F63,""),"")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18">
        <f>IF(B64="","",Draw!A64)</f>
        <v>53</v>
      </c>
      <c r="B64" s="19" t="str">
        <f>IFERROR(Draw!B64,"")</f>
        <v>Kristin Zancanella</v>
      </c>
      <c r="C64" s="19" t="str">
        <f>IFERROR(Draw!C64,"")</f>
        <v>Horse 3</v>
      </c>
      <c r="D64" s="52">
        <v>14.954000000000001</v>
      </c>
      <c r="E64" s="92">
        <v>6.2999999999999995E-8</v>
      </c>
      <c r="F64" s="93">
        <f t="shared" si="0"/>
        <v>14.954000063000001</v>
      </c>
      <c r="G64" s="62" t="str">
        <f>IF(A64="yco",VLOOKUP(_xlfn.CONCAT(B64,C64),Youth!S:T,2,FALSE),IF(OR(AND(D64&gt;1,D64&lt;1050),D64="nt",D64="",D64="scratch"),"","Not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14.954000000000001</v>
      </c>
      <c r="V64" s="3" t="str">
        <f>IFERROR(VLOOKUP('Open 1'!F64,$AC$3:$AD$7,2,TRUE),"")</f>
        <v>2D</v>
      </c>
      <c r="W64" s="7" t="str">
        <f>IFERROR(IF(V64=$W$1,'Open 1'!F64,""),"")</f>
        <v/>
      </c>
      <c r="X64" s="7">
        <f>IFERROR(IF(V64=$X$1,'Open 1'!F64,""),"")</f>
        <v>14.954000063000001</v>
      </c>
      <c r="Y64" s="7" t="str">
        <f>IFERROR(IF(V64=$Y$1,'Open 1'!F64,""),"")</f>
        <v/>
      </c>
      <c r="Z64" s="7" t="str">
        <f>IFERROR(IF($V64=$Z$1,'Open 1'!F64,""),"")</f>
        <v/>
      </c>
      <c r="AA64" s="7" t="str">
        <f>IFERROR(IF(V64=$AA$1,'Open 1'!F64,""),"")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18">
        <f>IF(B65="","",Draw!A65)</f>
        <v>54</v>
      </c>
      <c r="B65" s="19" t="str">
        <f>IFERROR(Draw!B65,"")</f>
        <v>Stephanie Lang</v>
      </c>
      <c r="C65" s="19" t="str">
        <f>IFERROR(Draw!C65,"")</f>
        <v>Beauty</v>
      </c>
      <c r="D65" s="52">
        <v>14.992000000000001</v>
      </c>
      <c r="E65" s="92">
        <v>6.4000000000000004E-8</v>
      </c>
      <c r="F65" s="93">
        <f t="shared" si="0"/>
        <v>14.992000064000001</v>
      </c>
      <c r="G65" s="62" t="str">
        <f>IF(A65="yco",VLOOKUP(_xlfn.CONCAT(B65,C65),Youth!S:T,2,FALSE),IF(OR(AND(D65&gt;1,D65&lt;1050),D65="nt",D65="",D65="scratch"),"","Not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14.992000000000001</v>
      </c>
      <c r="V65" s="3" t="str">
        <f>IFERROR(VLOOKUP('Open 1'!F65,$AC$3:$AD$7,2,TRUE),"")</f>
        <v>2D</v>
      </c>
      <c r="W65" s="7" t="str">
        <f>IFERROR(IF(V65=$W$1,'Open 1'!F65,""),"")</f>
        <v/>
      </c>
      <c r="X65" s="7">
        <f>IFERROR(IF(V65=$X$1,'Open 1'!F65,""),"")</f>
        <v>14.992000064000001</v>
      </c>
      <c r="Y65" s="7" t="str">
        <f>IFERROR(IF(V65=$Y$1,'Open 1'!F65,""),"")</f>
        <v/>
      </c>
      <c r="Z65" s="7" t="str">
        <f>IFERROR(IF($V65=$Z$1,'Open 1'!F65,""),"")</f>
        <v/>
      </c>
      <c r="AA65" s="7" t="str">
        <f>IFERROR(IF(V65=$AA$1,'Open 1'!F65,""),"")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18">
        <f>IF(B66="","",Draw!A66)</f>
        <v>55</v>
      </c>
      <c r="B66" s="19" t="str">
        <f>IFERROR(Draw!B66,"")</f>
        <v>Shea Lang</v>
      </c>
      <c r="C66" s="19" t="str">
        <f>IFERROR(Draw!C66,"")</f>
        <v>Binkie</v>
      </c>
      <c r="D66" s="53">
        <v>915.87699999999995</v>
      </c>
      <c r="E66" s="92">
        <v>6.5E-8</v>
      </c>
      <c r="F66" s="93">
        <f t="shared" si="0"/>
        <v>915.87700006499995</v>
      </c>
      <c r="G66" s="62" t="str">
        <f>IF(A66="yco",VLOOKUP(_xlfn.CONCAT(B66,C66),Youth!S:T,2,FALSE),IF(OR(AND(D66&gt;1,D66&lt;1050),D66="nt",D66="",D66="scratch"),"","Not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915.87699999999995</v>
      </c>
      <c r="V66" s="3" t="str">
        <f>IFERROR(VLOOKUP('Open 1'!F66,$AC$3:$AD$7,2,TRUE),"")</f>
        <v>4D</v>
      </c>
      <c r="W66" s="7" t="str">
        <f>IFERROR(IF(V66=$W$1,'Open 1'!F66,""),"")</f>
        <v/>
      </c>
      <c r="X66" s="7" t="str">
        <f>IFERROR(IF(V66=$X$1,'Open 1'!F66,""),"")</f>
        <v/>
      </c>
      <c r="Y66" s="7" t="str">
        <f>IFERROR(IF(V66=$Y$1,'Open 1'!F66,""),"")</f>
        <v/>
      </c>
      <c r="Z66" s="7">
        <f>IFERROR(IF($V66=$Z$1,'Open 1'!F66,""),"")</f>
        <v>915.87700006499995</v>
      </c>
      <c r="AA66" s="7" t="str">
        <f>IFERROR(IF(V66=$AA$1,'Open 1'!F66,""),"")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18" t="str">
        <f>IF(B67="","",Draw!A67)</f>
        <v/>
      </c>
      <c r="B67" s="19" t="str">
        <f>IFERROR(Draw!B67,"")</f>
        <v/>
      </c>
      <c r="C67" s="19" t="str">
        <f>IFERROR(Draw!C67,"")</f>
        <v/>
      </c>
      <c r="D67" s="145"/>
      <c r="E67" s="92">
        <v>6.5999999999999995E-8</v>
      </c>
      <c r="F67" s="93" t="str">
        <f t="shared" ref="F67:F130" si="9">IF(D67="scratch",3000+E67,IF(D67="nt",1000+E67,IF((D67+E67)&gt;5,D67+E67,"")))</f>
        <v/>
      </c>
      <c r="G67" s="62" t="str">
        <f>IF(A67="yco",VLOOKUP(_xlfn.CONCAT(B67,C67),Youth!S:T,2,FALSE),IF(OR(AND(D67&gt;1,D67&lt;1050),D67="nt",D67="",D67="scratch"),"","Not valid"))</f>
        <v/>
      </c>
      <c r="S67" s="17" t="e">
        <f t="shared" ref="S67:S130" ca="1" si="10">_xlfn.CONCAT(B67,C67)</f>
        <v>#NAME?</v>
      </c>
      <c r="T67" s="93">
        <f t="shared" ref="T67:T130" si="11">D67</f>
        <v>0</v>
      </c>
      <c r="V67" s="3" t="str">
        <f>IFERROR(VLOOKUP('Open 1'!F67,$AC$3:$AD$7,2,TRUE),"")</f>
        <v/>
      </c>
      <c r="W67" s="7" t="str">
        <f>IFERROR(IF(V67=$W$1,'Open 1'!F67,""),"")</f>
        <v/>
      </c>
      <c r="X67" s="7" t="str">
        <f>IFERROR(IF(V67=$X$1,'Open 1'!F67,""),"")</f>
        <v/>
      </c>
      <c r="Y67" s="7" t="str">
        <f>IFERROR(IF(V67=$Y$1,'Open 1'!F67,""),"")</f>
        <v/>
      </c>
      <c r="Z67" s="7" t="str">
        <f>IFERROR(IF($V67=$Z$1,'Open 1'!F67,""),"")</f>
        <v/>
      </c>
      <c r="AA67" s="7" t="str">
        <f>IFERROR(IF(V67=$AA$1,'Open 1'!F67,""),"")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18">
        <f>IF(B68="","",Draw!A68)</f>
        <v>56</v>
      </c>
      <c r="B68" s="19" t="str">
        <f>IFERROR(Draw!B68,"")</f>
        <v>Stephanie Lang</v>
      </c>
      <c r="C68" s="19" t="str">
        <f>IFERROR(Draw!C68,"")</f>
        <v>Horse 2</v>
      </c>
      <c r="D68" s="51">
        <v>14.375</v>
      </c>
      <c r="E68" s="92">
        <v>6.7000000000000004E-8</v>
      </c>
      <c r="F68" s="93">
        <f t="shared" si="9"/>
        <v>14.375000067</v>
      </c>
      <c r="G68" s="62" t="str">
        <f>IF(A68="yco",VLOOKUP(_xlfn.CONCAT(B68,C68),Youth!S:T,2,FALSE),IF(OR(AND(D68&gt;1,D68&lt;1050),D68="nt",D68="",D68="scratch"),"","Not valid"))</f>
        <v/>
      </c>
      <c r="S68" s="17" t="e">
        <f t="shared" ca="1" si="10"/>
        <v>#NAME?</v>
      </c>
      <c r="T68" s="93">
        <f t="shared" si="11"/>
        <v>14.375</v>
      </c>
      <c r="V68" s="3" t="str">
        <f>IFERROR(VLOOKUP('Open 1'!F68,$AC$3:$AD$7,2,TRUE),"")</f>
        <v>1D</v>
      </c>
      <c r="W68" s="7">
        <f>IFERROR(IF(V68=$W$1,'Open 1'!F68,""),"")</f>
        <v>14.375000067</v>
      </c>
      <c r="X68" s="7" t="str">
        <f>IFERROR(IF(V68=$X$1,'Open 1'!F68,""),"")</f>
        <v/>
      </c>
      <c r="Y68" s="7" t="str">
        <f>IFERROR(IF(V68=$Y$1,'Open 1'!F68,""),"")</f>
        <v/>
      </c>
      <c r="Z68" s="7" t="str">
        <f>IFERROR(IF($V68=$Z$1,'Open 1'!F68,""),"")</f>
        <v/>
      </c>
      <c r="AA68" s="7" t="str">
        <f>IFERROR(IF(V68=$AA$1,'Open 1'!F68,""),"")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18" t="str">
        <f>IF(B69="","",Draw!A69)</f>
        <v/>
      </c>
      <c r="B69" s="19" t="str">
        <f>IFERROR(Draw!B69,"")</f>
        <v/>
      </c>
      <c r="C69" s="19" t="str">
        <f>IFERROR(Draw!C69,"")</f>
        <v/>
      </c>
      <c r="D69" s="52"/>
      <c r="E69" s="92">
        <v>6.8E-8</v>
      </c>
      <c r="F69" s="93" t="str">
        <f t="shared" si="9"/>
        <v/>
      </c>
      <c r="G69" s="62" t="str">
        <f>IF(A69="yco",VLOOKUP(_xlfn.CONCAT(B69,C69),Youth!S:T,2,FALSE),IF(OR(AND(D69&gt;1,D69&lt;1050),D69="nt",D69="",D69="scratch"),"","Not valid"))</f>
        <v/>
      </c>
      <c r="S69" s="17" t="e">
        <f t="shared" ca="1" si="10"/>
        <v>#NAME?</v>
      </c>
      <c r="T69" s="93">
        <f t="shared" si="11"/>
        <v>0</v>
      </c>
      <c r="V69" s="3" t="str">
        <f>IFERROR(VLOOKUP('Open 1'!F69,$AC$3:$AD$7,2,TRUE),"")</f>
        <v/>
      </c>
      <c r="W69" s="7" t="str">
        <f>IFERROR(IF(V69=$W$1,'Open 1'!F69,""),"")</f>
        <v/>
      </c>
      <c r="X69" s="7" t="str">
        <f>IFERROR(IF(V69=$X$1,'Open 1'!F69,""),"")</f>
        <v/>
      </c>
      <c r="Y69" s="7" t="str">
        <f>IFERROR(IF(V69=$Y$1,'Open 1'!F69,""),"")</f>
        <v/>
      </c>
      <c r="Z69" s="7" t="str">
        <f>IFERROR(IF($V69=$Z$1,'Open 1'!F69,""),"")</f>
        <v/>
      </c>
      <c r="AA69" s="7" t="str">
        <f>IFERROR(IF(V69=$AA$1,'Open 1'!F69,""),"")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18" t="str">
        <f>IF(B70="","",Draw!A70)</f>
        <v/>
      </c>
      <c r="B70" s="19" t="str">
        <f>IFERROR(Draw!B70,"")</f>
        <v/>
      </c>
      <c r="C70" s="19" t="str">
        <f>IFERROR(Draw!C70,"")</f>
        <v/>
      </c>
      <c r="D70" s="52"/>
      <c r="E70" s="92">
        <v>6.8999999999999996E-8</v>
      </c>
      <c r="F70" s="93" t="str">
        <f t="shared" si="9"/>
        <v/>
      </c>
      <c r="G70" s="62" t="str">
        <f>IF(A70="yco",VLOOKUP(_xlfn.CONCAT(B70,C70),Youth!S:T,2,FALSE),IF(OR(AND(D70&gt;1,D70&lt;1050),D70="nt",D70="",D70="scratch"),"","Not valid"))</f>
        <v/>
      </c>
      <c r="S70" s="17" t="e">
        <f t="shared" ca="1" si="10"/>
        <v>#NAME?</v>
      </c>
      <c r="T70" s="93">
        <f t="shared" si="11"/>
        <v>0</v>
      </c>
      <c r="V70" s="3" t="str">
        <f>IFERROR(VLOOKUP('Open 1'!F70,$AC$3:$AD$7,2,TRUE),"")</f>
        <v/>
      </c>
      <c r="W70" s="7" t="str">
        <f>IFERROR(IF(V70=$W$1,'Open 1'!F70,""),"")</f>
        <v/>
      </c>
      <c r="X70" s="7" t="str">
        <f>IFERROR(IF(V70=$X$1,'Open 1'!F70,""),"")</f>
        <v/>
      </c>
      <c r="Y70" s="7" t="str">
        <f>IFERROR(IF(V70=$Y$1,'Open 1'!F70,""),"")</f>
        <v/>
      </c>
      <c r="Z70" s="7" t="str">
        <f>IFERROR(IF($V70=$Z$1,'Open 1'!F70,""),"")</f>
        <v/>
      </c>
      <c r="AA70" s="7" t="str">
        <f>IFERROR(IF(V70=$AA$1,'Open 1'!F70,""),"")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18" t="str">
        <f>IF(B71="","",Draw!A71)</f>
        <v/>
      </c>
      <c r="B71" s="19" t="str">
        <f>IFERROR(Draw!B71,"")</f>
        <v/>
      </c>
      <c r="C71" s="19" t="str">
        <f>IFERROR(Draw!C71,"")</f>
        <v/>
      </c>
      <c r="D71" s="52"/>
      <c r="E71" s="92">
        <v>7.0000000000000005E-8</v>
      </c>
      <c r="F71" s="93" t="str">
        <f t="shared" si="9"/>
        <v/>
      </c>
      <c r="G71" s="62" t="str">
        <f>IF(A71="yco",VLOOKUP(_xlfn.CONCAT(B71,C71),Youth!S:T,2,FALSE),IF(OR(AND(D71&gt;1,D71&lt;1050),D71="nt",D71="",D71="scratch"),"","Not valid"))</f>
        <v/>
      </c>
      <c r="S71" s="17" t="e">
        <f t="shared" ca="1" si="10"/>
        <v>#NAME?</v>
      </c>
      <c r="T71" s="93">
        <f t="shared" si="11"/>
        <v>0</v>
      </c>
      <c r="V71" s="3" t="str">
        <f>IFERROR(VLOOKUP('Open 1'!F71,$AC$3:$AD$7,2,TRUE),"")</f>
        <v/>
      </c>
      <c r="W71" s="7" t="str">
        <f>IFERROR(IF(V71=$W$1,'Open 1'!F71,""),"")</f>
        <v/>
      </c>
      <c r="X71" s="7" t="str">
        <f>IFERROR(IF(V71=$X$1,'Open 1'!F71,""),"")</f>
        <v/>
      </c>
      <c r="Y71" s="7" t="str">
        <f>IFERROR(IF(V71=$Y$1,'Open 1'!F71,""),"")</f>
        <v/>
      </c>
      <c r="Z71" s="7" t="str">
        <f>IFERROR(IF($V71=$Z$1,'Open 1'!F71,""),"")</f>
        <v/>
      </c>
      <c r="AA71" s="7" t="str">
        <f>IFERROR(IF(V71=$AA$1,'Open 1'!F71,""),"")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18" t="str">
        <f>IF(B72="","",Draw!A72)</f>
        <v/>
      </c>
      <c r="B72" s="19" t="str">
        <f>IFERROR(Draw!B72,"")</f>
        <v/>
      </c>
      <c r="C72" s="19" t="str">
        <f>IFERROR(Draw!C72,"")</f>
        <v/>
      </c>
      <c r="D72" s="54"/>
      <c r="E72" s="92">
        <v>7.1E-8</v>
      </c>
      <c r="F72" s="93" t="str">
        <f t="shared" si="9"/>
        <v/>
      </c>
      <c r="G72" s="62" t="str">
        <f>IF(A72="yco",VLOOKUP(_xlfn.CONCAT(B72,C72),Youth!S:T,2,FALSE),IF(OR(AND(D72&gt;1,D72&lt;1050),D72="nt",D72="",D72="scratch"),"","Not valid"))</f>
        <v/>
      </c>
      <c r="S72" s="17" t="e">
        <f t="shared" ca="1" si="10"/>
        <v>#NAME?</v>
      </c>
      <c r="T72" s="93">
        <f t="shared" si="11"/>
        <v>0</v>
      </c>
      <c r="V72" s="3" t="str">
        <f>IFERROR(VLOOKUP('Open 1'!F72,$AC$3:$AD$7,2,TRUE),"")</f>
        <v/>
      </c>
      <c r="W72" s="7" t="str">
        <f>IFERROR(IF(V72=$W$1,'Open 1'!F72,""),"")</f>
        <v/>
      </c>
      <c r="X72" s="7" t="str">
        <f>IFERROR(IF(V72=$X$1,'Open 1'!F72,""),"")</f>
        <v/>
      </c>
      <c r="Y72" s="7" t="str">
        <f>IFERROR(IF(V72=$Y$1,'Open 1'!F72,""),"")</f>
        <v/>
      </c>
      <c r="Z72" s="7" t="str">
        <f>IFERROR(IF($V72=$Z$1,'Open 1'!F72,""),"")</f>
        <v/>
      </c>
      <c r="AA72" s="7" t="str">
        <f>IFERROR(IF(V72=$AA$1,'Open 1'!F72,""),"")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18" t="str">
        <f>IF(B73="","",Draw!A73)</f>
        <v/>
      </c>
      <c r="B73" s="19" t="str">
        <f>IFERROR(Draw!B73,"")</f>
        <v/>
      </c>
      <c r="C73" s="19" t="str">
        <f>IFERROR(Draw!C73,"")</f>
        <v/>
      </c>
      <c r="D73" s="145"/>
      <c r="E73" s="92">
        <v>7.1999999999999996E-8</v>
      </c>
      <c r="F73" s="93" t="str">
        <f t="shared" si="9"/>
        <v/>
      </c>
      <c r="G73" s="62" t="str">
        <f>IF(A73="yco",VLOOKUP(_xlfn.CONCAT(B73,C73),Youth!S:T,2,FALSE),IF(OR(AND(D73&gt;1,D73&lt;1050),D73="nt",D73="",D73="scratch"),"","Not valid"))</f>
        <v/>
      </c>
      <c r="S73" s="17" t="e">
        <f t="shared" ca="1" si="10"/>
        <v>#NAME?</v>
      </c>
      <c r="T73" s="93">
        <f t="shared" si="11"/>
        <v>0</v>
      </c>
      <c r="V73" s="3" t="str">
        <f>IFERROR(VLOOKUP('Open 1'!F73,$AC$3:$AD$7,2,TRUE),"")</f>
        <v/>
      </c>
      <c r="W73" s="7" t="str">
        <f>IFERROR(IF(V73=$W$1,'Open 1'!F73,""),"")</f>
        <v/>
      </c>
      <c r="X73" s="7" t="str">
        <f>IFERROR(IF(V73=$X$1,'Open 1'!F73,""),"")</f>
        <v/>
      </c>
      <c r="Y73" s="7" t="str">
        <f>IFERROR(IF(V73=$Y$1,'Open 1'!F73,""),"")</f>
        <v/>
      </c>
      <c r="Z73" s="7" t="str">
        <f>IFERROR(IF($V73=$Z$1,'Open 1'!F73,""),"")</f>
        <v/>
      </c>
      <c r="AA73" s="7" t="str">
        <f>IFERROR(IF(V73=$AA$1,'Open 1'!F73,""),"")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18" t="str">
        <f>IF(B74="","",Draw!A74)</f>
        <v/>
      </c>
      <c r="B74" s="19" t="str">
        <f>IFERROR(Draw!B74,"")</f>
        <v/>
      </c>
      <c r="C74" s="19" t="str">
        <f>IFERROR(Draw!C74,"")</f>
        <v/>
      </c>
      <c r="D74" s="51"/>
      <c r="E74" s="92">
        <v>7.3000000000000005E-8</v>
      </c>
      <c r="F74" s="93" t="str">
        <f t="shared" si="9"/>
        <v/>
      </c>
      <c r="G74" s="62" t="str">
        <f>IF(A74="yco",VLOOKUP(_xlfn.CONCAT(B74,C74),Youth!S:T,2,FALSE),IF(OR(AND(D74&gt;1,D74&lt;1050),D74="nt",D74="",D74="scratch"),"","Not valid"))</f>
        <v/>
      </c>
      <c r="S74" s="17" t="e">
        <f t="shared" ca="1" si="10"/>
        <v>#NAME?</v>
      </c>
      <c r="T74" s="93">
        <f t="shared" si="11"/>
        <v>0</v>
      </c>
      <c r="V74" s="3" t="str">
        <f>IFERROR(VLOOKUP('Open 1'!F74,$AC$3:$AD$7,2,TRUE),"")</f>
        <v/>
      </c>
      <c r="W74" s="7" t="str">
        <f>IFERROR(IF(V74=$W$1,'Open 1'!F74,""),"")</f>
        <v/>
      </c>
      <c r="X74" s="7" t="str">
        <f>IFERROR(IF(V74=$X$1,'Open 1'!F74,""),"")</f>
        <v/>
      </c>
      <c r="Y74" s="7" t="str">
        <f>IFERROR(IF(V74=$Y$1,'Open 1'!F74,""),"")</f>
        <v/>
      </c>
      <c r="Z74" s="7" t="str">
        <f>IFERROR(IF($V74=$Z$1,'Open 1'!F74,""),"")</f>
        <v/>
      </c>
      <c r="AA74" s="7" t="str">
        <f>IFERROR(IF(V74=$AA$1,'Open 1'!F74,""),"")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18" t="str">
        <f>IF(B75="","",Draw!A75)</f>
        <v/>
      </c>
      <c r="B75" s="19" t="str">
        <f>IFERROR(Draw!B75,"")</f>
        <v/>
      </c>
      <c r="C75" s="19" t="str">
        <f>IFERROR(Draw!C75,"")</f>
        <v/>
      </c>
      <c r="D75" s="52"/>
      <c r="E75" s="92">
        <v>7.4000000000000001E-8</v>
      </c>
      <c r="F75" s="93" t="str">
        <f t="shared" si="9"/>
        <v/>
      </c>
      <c r="G75" s="62" t="str">
        <f>IF(A75="yco",VLOOKUP(_xlfn.CONCAT(B75,C75),Youth!S:T,2,FALSE),IF(OR(AND(D75&gt;1,D75&lt;1050),D75="nt",D75="",D75="scratch"),"","Not valid"))</f>
        <v/>
      </c>
      <c r="S75" s="17" t="e">
        <f t="shared" ca="1" si="10"/>
        <v>#NAME?</v>
      </c>
      <c r="T75" s="93">
        <f t="shared" si="11"/>
        <v>0</v>
      </c>
      <c r="V75" s="3" t="str">
        <f>IFERROR(VLOOKUP('Open 1'!F75,$AC$3:$AD$7,2,TRUE),"")</f>
        <v/>
      </c>
      <c r="W75" s="7" t="str">
        <f>IFERROR(IF(V75=$W$1,'Open 1'!F75,""),"")</f>
        <v/>
      </c>
      <c r="X75" s="7" t="str">
        <f>IFERROR(IF(V75=$X$1,'Open 1'!F75,""),"")</f>
        <v/>
      </c>
      <c r="Y75" s="7" t="str">
        <f>IFERROR(IF(V75=$Y$1,'Open 1'!F75,""),"")</f>
        <v/>
      </c>
      <c r="Z75" s="7" t="str">
        <f>IFERROR(IF($V75=$Z$1,'Open 1'!F75,""),"")</f>
        <v/>
      </c>
      <c r="AA75" s="7" t="str">
        <f>IFERROR(IF(V75=$AA$1,'Open 1'!F75,""),"")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18" t="str">
        <f>IF(B76="","",Draw!A76)</f>
        <v/>
      </c>
      <c r="B76" s="19" t="str">
        <f>IFERROR(Draw!B76,"")</f>
        <v/>
      </c>
      <c r="C76" s="19" t="str">
        <f>IFERROR(Draw!C76,"")</f>
        <v/>
      </c>
      <c r="D76" s="52"/>
      <c r="E76" s="92">
        <v>7.4999999999999997E-8</v>
      </c>
      <c r="F76" s="93" t="str">
        <f t="shared" si="9"/>
        <v/>
      </c>
      <c r="G76" s="62" t="str">
        <f>IF(A76="yco",VLOOKUP(_xlfn.CONCAT(B76,C76),Youth!S:T,2,FALSE),IF(OR(AND(D76&gt;1,D76&lt;1050),D76="nt",D76="",D76="scratch"),"","Not valid"))</f>
        <v/>
      </c>
      <c r="S76" s="17" t="e">
        <f t="shared" ca="1" si="10"/>
        <v>#NAME?</v>
      </c>
      <c r="T76" s="93">
        <f t="shared" si="11"/>
        <v>0</v>
      </c>
      <c r="V76" s="3" t="str">
        <f>IFERROR(VLOOKUP('Open 1'!F76,$AC$3:$AD$7,2,TRUE),"")</f>
        <v/>
      </c>
      <c r="W76" s="7" t="str">
        <f>IFERROR(IF(V76=$W$1,'Open 1'!F76,""),"")</f>
        <v/>
      </c>
      <c r="X76" s="7" t="str">
        <f>IFERROR(IF(V76=$X$1,'Open 1'!F76,""),"")</f>
        <v/>
      </c>
      <c r="Y76" s="7" t="str">
        <f>IFERROR(IF(V76=$Y$1,'Open 1'!F76,""),"")</f>
        <v/>
      </c>
      <c r="Z76" s="7" t="str">
        <f>IFERROR(IF($V76=$Z$1,'Open 1'!F76,""),"")</f>
        <v/>
      </c>
      <c r="AA76" s="7" t="str">
        <f>IFERROR(IF(V76=$AA$1,'Open 1'!F76,""),"")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18" t="str">
        <f>IF(B77="","",Draw!A77)</f>
        <v/>
      </c>
      <c r="B77" s="19" t="str">
        <f>IFERROR(Draw!B77,"")</f>
        <v/>
      </c>
      <c r="C77" s="19" t="str">
        <f>IFERROR(Draw!C77,"")</f>
        <v/>
      </c>
      <c r="D77" s="52"/>
      <c r="E77" s="92">
        <v>7.6000000000000006E-8</v>
      </c>
      <c r="F77" s="93" t="str">
        <f t="shared" si="9"/>
        <v/>
      </c>
      <c r="G77" s="62" t="str">
        <f>IF(A77="yco",VLOOKUP(_xlfn.CONCAT(B77,C77),Youth!S:T,2,FALSE),IF(OR(AND(D77&gt;1,D77&lt;1050),D77="nt",D77="",D77="scratch"),"","Not valid"))</f>
        <v/>
      </c>
      <c r="S77" s="17" t="e">
        <f t="shared" ca="1" si="10"/>
        <v>#NAME?</v>
      </c>
      <c r="T77" s="93">
        <f t="shared" si="11"/>
        <v>0</v>
      </c>
      <c r="V77" s="3" t="str">
        <f>IFERROR(VLOOKUP('Open 1'!F77,$AC$3:$AD$7,2,TRUE),"")</f>
        <v/>
      </c>
      <c r="W77" s="7" t="str">
        <f>IFERROR(IF(V77=$W$1,'Open 1'!F77,""),"")</f>
        <v/>
      </c>
      <c r="X77" s="7" t="str">
        <f>IFERROR(IF(V77=$X$1,'Open 1'!F77,""),"")</f>
        <v/>
      </c>
      <c r="Y77" s="7" t="str">
        <f>IFERROR(IF(V77=$Y$1,'Open 1'!F77,""),"")</f>
        <v/>
      </c>
      <c r="Z77" s="7" t="str">
        <f>IFERROR(IF($V77=$Z$1,'Open 1'!F77,""),"")</f>
        <v/>
      </c>
      <c r="AA77" s="7" t="str">
        <f>IFERROR(IF(V77=$AA$1,'Open 1'!F77,""),"")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18" t="str">
        <f>IF(B78="","",Draw!A78)</f>
        <v/>
      </c>
      <c r="B78" s="19" t="str">
        <f>IFERROR(Draw!B78,"")</f>
        <v/>
      </c>
      <c r="C78" s="19" t="str">
        <f>IFERROR(Draw!C78,"")</f>
        <v/>
      </c>
      <c r="D78" s="54"/>
      <c r="E78" s="92">
        <v>7.7000000000000001E-8</v>
      </c>
      <c r="F78" s="93" t="str">
        <f t="shared" si="9"/>
        <v/>
      </c>
      <c r="G78" s="62" t="str">
        <f>IF(A78="yco",VLOOKUP(_xlfn.CONCAT(B78,C78),Youth!S:T,2,FALSE),IF(OR(AND(D78&gt;1,D78&lt;1050),D78="nt",D78="",D78="scratch"),"","Not valid"))</f>
        <v/>
      </c>
      <c r="S78" s="17" t="e">
        <f t="shared" ca="1" si="10"/>
        <v>#NAME?</v>
      </c>
      <c r="T78" s="93">
        <f t="shared" si="11"/>
        <v>0</v>
      </c>
      <c r="V78" s="3" t="str">
        <f>IFERROR(VLOOKUP('Open 1'!F78,$AC$3:$AD$7,2,TRUE),"")</f>
        <v/>
      </c>
      <c r="W78" s="7" t="str">
        <f>IFERROR(IF(V78=$W$1,'Open 1'!F78,""),"")</f>
        <v/>
      </c>
      <c r="X78" s="7" t="str">
        <f>IFERROR(IF(V78=$X$1,'Open 1'!F78,""),"")</f>
        <v/>
      </c>
      <c r="Y78" s="7" t="str">
        <f>IFERROR(IF(V78=$Y$1,'Open 1'!F78,""),"")</f>
        <v/>
      </c>
      <c r="Z78" s="7" t="str">
        <f>IFERROR(IF($V78=$Z$1,'Open 1'!F78,""),"")</f>
        <v/>
      </c>
      <c r="AA78" s="7" t="str">
        <f>IFERROR(IF(V78=$AA$1,'Open 1'!F78,""),"")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18" t="str">
        <f>IF(B79="","",Draw!A79)</f>
        <v/>
      </c>
      <c r="B79" s="19" t="str">
        <f>IFERROR(Draw!B79,"")</f>
        <v/>
      </c>
      <c r="C79" s="19" t="str">
        <f>IFERROR(Draw!C79,"")</f>
        <v/>
      </c>
      <c r="D79" s="145"/>
      <c r="E79" s="92">
        <v>7.7999999999999997E-8</v>
      </c>
      <c r="F79" s="93" t="str">
        <f t="shared" si="9"/>
        <v/>
      </c>
      <c r="G79" s="62" t="str">
        <f>IF(A79="yco",VLOOKUP(_xlfn.CONCAT(B79,C79),Youth!S:T,2,FALSE),IF(OR(AND(D79&gt;1,D79&lt;1050),D79="nt",D79="",D79="scratch"),"","Not valid"))</f>
        <v/>
      </c>
      <c r="S79" s="17" t="e">
        <f t="shared" ca="1" si="10"/>
        <v>#NAME?</v>
      </c>
      <c r="T79" s="93">
        <f t="shared" si="11"/>
        <v>0</v>
      </c>
      <c r="V79" s="3" t="str">
        <f>IFERROR(VLOOKUP('Open 1'!F79,$AC$3:$AD$7,2,TRUE),"")</f>
        <v/>
      </c>
      <c r="W79" s="7" t="str">
        <f>IFERROR(IF(V79=$W$1,'Open 1'!F79,""),"")</f>
        <v/>
      </c>
      <c r="X79" s="7" t="str">
        <f>IFERROR(IF(V79=$X$1,'Open 1'!F79,""),"")</f>
        <v/>
      </c>
      <c r="Y79" s="7" t="str">
        <f>IFERROR(IF(V79=$Y$1,'Open 1'!F79,""),"")</f>
        <v/>
      </c>
      <c r="Z79" s="7" t="str">
        <f>IFERROR(IF($V79=$Z$1,'Open 1'!F79,""),"")</f>
        <v/>
      </c>
      <c r="AA79" s="7" t="str">
        <f>IFERROR(IF(V79=$AA$1,'Open 1'!F79,""),"")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18" t="str">
        <f>IF(B80="","",Draw!A80)</f>
        <v/>
      </c>
      <c r="B80" s="19" t="str">
        <f>IFERROR(Draw!B80,"")</f>
        <v/>
      </c>
      <c r="C80" s="19" t="str">
        <f>IFERROR(Draw!C80,"")</f>
        <v/>
      </c>
      <c r="D80" s="143"/>
      <c r="E80" s="92">
        <v>7.9000000000000006E-8</v>
      </c>
      <c r="F80" s="93" t="str">
        <f t="shared" si="9"/>
        <v/>
      </c>
      <c r="G80" s="62" t="str">
        <f>IF(A80="yco",VLOOKUP(_xlfn.CONCAT(B80,C80),Youth!S:T,2,FALSE),IF(OR(AND(D80&gt;1,D80&lt;1050),D80="nt",D80="",D80="scratch"),"","Not valid"))</f>
        <v/>
      </c>
      <c r="S80" s="17" t="e">
        <f t="shared" ca="1" si="10"/>
        <v>#NAME?</v>
      </c>
      <c r="T80" s="93">
        <f t="shared" si="11"/>
        <v>0</v>
      </c>
      <c r="V80" s="3" t="str">
        <f>IFERROR(VLOOKUP('Open 1'!F80,$AC$3:$AD$7,2,TRUE),"")</f>
        <v/>
      </c>
      <c r="W80" s="7" t="str">
        <f>IFERROR(IF(V80=$W$1,'Open 1'!F80,""),"")</f>
        <v/>
      </c>
      <c r="X80" s="7" t="str">
        <f>IFERROR(IF(V80=$X$1,'Open 1'!F80,""),"")</f>
        <v/>
      </c>
      <c r="Y80" s="7" t="str">
        <f>IFERROR(IF(V80=$Y$1,'Open 1'!F80,""),"")</f>
        <v/>
      </c>
      <c r="Z80" s="7" t="str">
        <f>IFERROR(IF($V80=$Z$1,'Open 1'!F80,""),"")</f>
        <v/>
      </c>
      <c r="AA80" s="7" t="str">
        <f>IFERROR(IF(V80=$AA$1,'Open 1'!F80,""),"")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18" t="str">
        <f>IF(B81="","",Draw!A81)</f>
        <v/>
      </c>
      <c r="B81" s="19" t="str">
        <f>IFERROR(Draw!B81,"")</f>
        <v/>
      </c>
      <c r="C81" s="19" t="str">
        <f>IFERROR(Draw!C81,"")</f>
        <v/>
      </c>
      <c r="D81" s="52"/>
      <c r="E81" s="92">
        <v>8.0000000000000002E-8</v>
      </c>
      <c r="F81" s="93" t="str">
        <f t="shared" si="9"/>
        <v/>
      </c>
      <c r="G81" s="62" t="str">
        <f>IF(A81="yco",VLOOKUP(_xlfn.CONCAT(B81,C81),Youth!S:T,2,FALSE),IF(OR(AND(D81&gt;1,D81&lt;1050),D81="nt",D81="",D81="scratch"),"","Not valid"))</f>
        <v/>
      </c>
      <c r="S81" s="17" t="e">
        <f t="shared" ca="1" si="10"/>
        <v>#NAME?</v>
      </c>
      <c r="T81" s="93">
        <f t="shared" si="11"/>
        <v>0</v>
      </c>
      <c r="V81" s="3" t="str">
        <f>IFERROR(VLOOKUP('Open 1'!F81,$AC$3:$AD$7,2,TRUE),"")</f>
        <v/>
      </c>
      <c r="W81" s="7" t="str">
        <f>IFERROR(IF(V81=$W$1,'Open 1'!F81,""),"")</f>
        <v/>
      </c>
      <c r="X81" s="7" t="str">
        <f>IFERROR(IF(V81=$X$1,'Open 1'!F81,""),"")</f>
        <v/>
      </c>
      <c r="Y81" s="7" t="str">
        <f>IFERROR(IF(V81=$Y$1,'Open 1'!F81,""),"")</f>
        <v/>
      </c>
      <c r="Z81" s="7" t="str">
        <f>IFERROR(IF($V81=$Z$1,'Open 1'!F81,""),"")</f>
        <v/>
      </c>
      <c r="AA81" s="7" t="str">
        <f>IFERROR(IF(V81=$AA$1,'Open 1'!F81,""),"")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18" t="str">
        <f>IF(B82="","",Draw!A82)</f>
        <v/>
      </c>
      <c r="B82" s="19" t="str">
        <f>IFERROR(Draw!B82,"")</f>
        <v/>
      </c>
      <c r="C82" s="19" t="str">
        <f>IFERROR(Draw!C82,"")</f>
        <v/>
      </c>
      <c r="D82" s="52"/>
      <c r="E82" s="92">
        <v>8.0999999999999997E-8</v>
      </c>
      <c r="F82" s="93" t="str">
        <f t="shared" si="9"/>
        <v/>
      </c>
      <c r="G82" s="62" t="str">
        <f>IF(A82="yco",VLOOKUP(_xlfn.CONCAT(B82,C82),Youth!S:T,2,FALSE),IF(OR(AND(D82&gt;1,D82&lt;1050),D82="nt",D82="",D82="scratch"),"","Not valid"))</f>
        <v/>
      </c>
      <c r="S82" s="17" t="e">
        <f t="shared" ca="1" si="10"/>
        <v>#NAME?</v>
      </c>
      <c r="T82" s="93">
        <f t="shared" si="11"/>
        <v>0</v>
      </c>
      <c r="V82" s="3" t="str">
        <f>IFERROR(VLOOKUP('Open 1'!F82,$AC$3:$AD$7,2,TRUE),"")</f>
        <v/>
      </c>
      <c r="W82" s="7" t="str">
        <f>IFERROR(IF(V82=$W$1,'Open 1'!F82,""),"")</f>
        <v/>
      </c>
      <c r="X82" s="7" t="str">
        <f>IFERROR(IF(V82=$X$1,'Open 1'!F82,""),"")</f>
        <v/>
      </c>
      <c r="Y82" s="7" t="str">
        <f>IFERROR(IF(V82=$Y$1,'Open 1'!F82,""),"")</f>
        <v/>
      </c>
      <c r="Z82" s="7" t="str">
        <f>IFERROR(IF($V82=$Z$1,'Open 1'!F82,""),"")</f>
        <v/>
      </c>
      <c r="AA82" s="7" t="str">
        <f>IFERROR(IF(V82=$AA$1,'Open 1'!F82,""),"")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18" t="str">
        <f>IF(B83="","",Draw!A83)</f>
        <v/>
      </c>
      <c r="B83" s="19" t="str">
        <f>IFERROR(Draw!B83,"")</f>
        <v/>
      </c>
      <c r="C83" s="19" t="str">
        <f>IFERROR(Draw!C83,"")</f>
        <v/>
      </c>
      <c r="D83" s="52"/>
      <c r="E83" s="92">
        <v>8.2000000000000006E-8</v>
      </c>
      <c r="F83" s="93" t="str">
        <f t="shared" si="9"/>
        <v/>
      </c>
      <c r="G83" s="62" t="str">
        <f>IF(A83="yco",VLOOKUP(_xlfn.CONCAT(B83,C83),Youth!S:T,2,FALSE),IF(OR(AND(D83&gt;1,D83&lt;1050),D83="nt",D83="",D83="scratch"),"","Not valid"))</f>
        <v/>
      </c>
      <c r="S83" s="17" t="e">
        <f t="shared" ca="1" si="10"/>
        <v>#NAME?</v>
      </c>
      <c r="T83" s="93">
        <f t="shared" si="11"/>
        <v>0</v>
      </c>
      <c r="V83" s="3" t="str">
        <f>IFERROR(VLOOKUP('Open 1'!F83,$AC$3:$AD$7,2,TRUE),"")</f>
        <v/>
      </c>
      <c r="W83" s="7" t="str">
        <f>IFERROR(IF(V83=$W$1,'Open 1'!F83,""),"")</f>
        <v/>
      </c>
      <c r="X83" s="7" t="str">
        <f>IFERROR(IF(V83=$X$1,'Open 1'!F83,""),"")</f>
        <v/>
      </c>
      <c r="Y83" s="7" t="str">
        <f>IFERROR(IF(V83=$Y$1,'Open 1'!F83,""),"")</f>
        <v/>
      </c>
      <c r="Z83" s="7" t="str">
        <f>IFERROR(IF($V83=$Z$1,'Open 1'!F83,""),"")</f>
        <v/>
      </c>
      <c r="AA83" s="7" t="str">
        <f>IFERROR(IF(V83=$AA$1,'Open 1'!F83,""),"")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18" t="str">
        <f>IF(B84="","",Draw!A84)</f>
        <v/>
      </c>
      <c r="B84" s="19" t="str">
        <f>IFERROR(Draw!B84,"")</f>
        <v/>
      </c>
      <c r="C84" s="19" t="str">
        <f>IFERROR(Draw!C84,"")</f>
        <v/>
      </c>
      <c r="D84" s="54"/>
      <c r="E84" s="92">
        <v>8.3000000000000002E-8</v>
      </c>
      <c r="F84" s="93" t="str">
        <f t="shared" si="9"/>
        <v/>
      </c>
      <c r="G84" s="62" t="str">
        <f>IF(A84="yco",VLOOKUP(_xlfn.CONCAT(B84,C84),Youth!S:T,2,FALSE),IF(OR(AND(D84&gt;1,D84&lt;1050),D84="nt",D84="",D84="scratch"),"","Not valid"))</f>
        <v/>
      </c>
      <c r="S84" s="17" t="e">
        <f t="shared" ca="1" si="10"/>
        <v>#NAME?</v>
      </c>
      <c r="T84" s="93">
        <f t="shared" si="11"/>
        <v>0</v>
      </c>
      <c r="V84" s="3" t="str">
        <f>IFERROR(VLOOKUP('Open 1'!F84,$AC$3:$AD$7,2,TRUE),"")</f>
        <v/>
      </c>
      <c r="W84" s="7" t="str">
        <f>IFERROR(IF(V84=$W$1,'Open 1'!F84,""),"")</f>
        <v/>
      </c>
      <c r="X84" s="7" t="str">
        <f>IFERROR(IF(V84=$X$1,'Open 1'!F84,""),"")</f>
        <v/>
      </c>
      <c r="Y84" s="7" t="str">
        <f>IFERROR(IF(V84=$Y$1,'Open 1'!F84,""),"")</f>
        <v/>
      </c>
      <c r="Z84" s="7" t="str">
        <f>IFERROR(IF($V84=$Z$1,'Open 1'!F84,""),"")</f>
        <v/>
      </c>
      <c r="AA84" s="7" t="str">
        <f>IFERROR(IF(V84=$AA$1,'Open 1'!F84,""),"")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18" t="str">
        <f>IF(B85="","",Draw!A85)</f>
        <v/>
      </c>
      <c r="B85" s="19" t="str">
        <f>IFERROR(Draw!B85,"")</f>
        <v/>
      </c>
      <c r="C85" s="19" t="str">
        <f>IFERROR(Draw!C85,"")</f>
        <v/>
      </c>
      <c r="D85" s="145"/>
      <c r="E85" s="92">
        <v>8.3999999999999998E-8</v>
      </c>
      <c r="F85" s="93" t="str">
        <f t="shared" si="9"/>
        <v/>
      </c>
      <c r="G85" s="62" t="str">
        <f>IF(A85="yco",VLOOKUP(_xlfn.CONCAT(B85,C85),Youth!S:T,2,FALSE),IF(OR(AND(D85&gt;1,D85&lt;1050),D85="nt",D85="",D85="scratch"),"","Not valid"))</f>
        <v/>
      </c>
      <c r="S85" s="17" t="e">
        <f t="shared" ca="1" si="10"/>
        <v>#NAME?</v>
      </c>
      <c r="T85" s="93">
        <f t="shared" si="11"/>
        <v>0</v>
      </c>
      <c r="V85" s="3" t="str">
        <f>IFERROR(VLOOKUP('Open 1'!F85,$AC$3:$AD$7,2,TRUE),"")</f>
        <v/>
      </c>
      <c r="W85" s="7" t="str">
        <f>IFERROR(IF(V85=$W$1,'Open 1'!F85,""),"")</f>
        <v/>
      </c>
      <c r="X85" s="7" t="str">
        <f>IFERROR(IF(V85=$X$1,'Open 1'!F85,""),"")</f>
        <v/>
      </c>
      <c r="Y85" s="7" t="str">
        <f>IFERROR(IF(V85=$Y$1,'Open 1'!F85,""),"")</f>
        <v/>
      </c>
      <c r="Z85" s="7" t="str">
        <f>IFERROR(IF($V85=$Z$1,'Open 1'!F85,""),"")</f>
        <v/>
      </c>
      <c r="AA85" s="7" t="str">
        <f>IFERROR(IF(V85=$AA$1,'Open 1'!F85,""),"")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18" t="str">
        <f>IF(B86="","",Draw!A86)</f>
        <v/>
      </c>
      <c r="B86" s="19" t="str">
        <f>IFERROR(Draw!B86,"")</f>
        <v/>
      </c>
      <c r="C86" s="19" t="str">
        <f>IFERROR(Draw!C86,"")</f>
        <v/>
      </c>
      <c r="D86" s="51"/>
      <c r="E86" s="92">
        <v>8.4999999999999994E-8</v>
      </c>
      <c r="F86" s="93" t="str">
        <f t="shared" si="9"/>
        <v/>
      </c>
      <c r="G86" s="62" t="str">
        <f>IF(A86="yco",VLOOKUP(_xlfn.CONCAT(B86,C86),Youth!S:T,2,FALSE),IF(OR(AND(D86&gt;1,D86&lt;1050),D86="nt",D86="",D86="scratch"),"","Not valid"))</f>
        <v/>
      </c>
      <c r="S86" s="17" t="e">
        <f t="shared" ca="1" si="10"/>
        <v>#NAME?</v>
      </c>
      <c r="T86" s="93">
        <f t="shared" si="11"/>
        <v>0</v>
      </c>
      <c r="V86" s="3" t="str">
        <f>IFERROR(VLOOKUP('Open 1'!F86,$AC$3:$AD$7,2,TRUE),"")</f>
        <v/>
      </c>
      <c r="W86" s="7" t="str">
        <f>IFERROR(IF(V86=$W$1,'Open 1'!F86,""),"")</f>
        <v/>
      </c>
      <c r="X86" s="7" t="str">
        <f>IFERROR(IF(V86=$X$1,'Open 1'!F86,""),"")</f>
        <v/>
      </c>
      <c r="Y86" s="7" t="str">
        <f>IFERROR(IF(V86=$Y$1,'Open 1'!F86,""),"")</f>
        <v/>
      </c>
      <c r="Z86" s="7" t="str">
        <f>IFERROR(IF($V86=$Z$1,'Open 1'!F86,""),"")</f>
        <v/>
      </c>
      <c r="AA86" s="7" t="str">
        <f>IFERROR(IF(V86=$AA$1,'Open 1'!F86,""),"")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18" t="str">
        <f>IF(B87="","",Draw!A87)</f>
        <v/>
      </c>
      <c r="B87" s="19" t="str">
        <f>IFERROR(Draw!B87,"")</f>
        <v/>
      </c>
      <c r="C87" s="19" t="str">
        <f>IFERROR(Draw!C87,"")</f>
        <v/>
      </c>
      <c r="D87" s="52"/>
      <c r="E87" s="92">
        <v>8.6000000000000002E-8</v>
      </c>
      <c r="F87" s="93" t="str">
        <f t="shared" si="9"/>
        <v/>
      </c>
      <c r="G87" s="62" t="str">
        <f>IF(A87="yco",VLOOKUP(_xlfn.CONCAT(B87,C87),Youth!S:T,2,FALSE),IF(OR(AND(D87&gt;1,D87&lt;1050),D87="nt",D87="",D87="scratch"),"","Not valid"))</f>
        <v/>
      </c>
      <c r="S87" s="17" t="e">
        <f t="shared" ca="1" si="10"/>
        <v>#NAME?</v>
      </c>
      <c r="T87" s="93">
        <f t="shared" si="11"/>
        <v>0</v>
      </c>
      <c r="V87" s="3" t="str">
        <f>IFERROR(VLOOKUP('Open 1'!F87,$AC$3:$AD$7,2,TRUE),"")</f>
        <v/>
      </c>
      <c r="W87" s="7" t="str">
        <f>IFERROR(IF(V87=$W$1,'Open 1'!F87,""),"")</f>
        <v/>
      </c>
      <c r="X87" s="7" t="str">
        <f>IFERROR(IF(V87=$X$1,'Open 1'!F87,""),"")</f>
        <v/>
      </c>
      <c r="Y87" s="7" t="str">
        <f>IFERROR(IF(V87=$Y$1,'Open 1'!F87,""),"")</f>
        <v/>
      </c>
      <c r="Z87" s="7" t="str">
        <f>IFERROR(IF($V87=$Z$1,'Open 1'!F87,""),"")</f>
        <v/>
      </c>
      <c r="AA87" s="7" t="str">
        <f>IFERROR(IF(V87=$AA$1,'Open 1'!F87,""),"")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18" t="str">
        <f>IF(B88="","",Draw!A88)</f>
        <v/>
      </c>
      <c r="B88" s="19" t="str">
        <f>IFERROR(Draw!B88,"")</f>
        <v/>
      </c>
      <c r="C88" s="19" t="str">
        <f>IFERROR(Draw!C88,"")</f>
        <v/>
      </c>
      <c r="D88" s="54"/>
      <c r="E88" s="92">
        <v>8.6999999999999998E-8</v>
      </c>
      <c r="F88" s="93" t="str">
        <f t="shared" si="9"/>
        <v/>
      </c>
      <c r="G88" s="62" t="str">
        <f>IF(A88="yco",VLOOKUP(_xlfn.CONCAT(B88,C88),Youth!S:T,2,FALSE),IF(OR(AND(D88&gt;1,D88&lt;1050),D88="nt",D88="",D88="scratch"),"","Not valid"))</f>
        <v/>
      </c>
      <c r="S88" s="17" t="e">
        <f t="shared" ca="1" si="10"/>
        <v>#NAME?</v>
      </c>
      <c r="T88" s="93">
        <f t="shared" si="11"/>
        <v>0</v>
      </c>
      <c r="V88" s="3" t="str">
        <f>IFERROR(VLOOKUP('Open 1'!F88,$AC$3:$AD$7,2,TRUE),"")</f>
        <v/>
      </c>
      <c r="W88" s="7" t="str">
        <f>IFERROR(IF(V88=$W$1,'Open 1'!F88,""),"")</f>
        <v/>
      </c>
      <c r="X88" s="7" t="str">
        <f>IFERROR(IF(V88=$X$1,'Open 1'!F88,""),"")</f>
        <v/>
      </c>
      <c r="Y88" s="7" t="str">
        <f>IFERROR(IF(V88=$Y$1,'Open 1'!F88,""),"")</f>
        <v/>
      </c>
      <c r="Z88" s="7" t="str">
        <f>IFERROR(IF($V88=$Z$1,'Open 1'!F88,""),"")</f>
        <v/>
      </c>
      <c r="AA88" s="7" t="str">
        <f>IFERROR(IF(V88=$AA$1,'Open 1'!F88,""),"")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18" t="str">
        <f>IF(B89="","",Draw!A89)</f>
        <v/>
      </c>
      <c r="B89" s="19" t="str">
        <f>IFERROR(Draw!B89,"")</f>
        <v/>
      </c>
      <c r="C89" s="19" t="str">
        <f>IFERROR(Draw!C89,"")</f>
        <v/>
      </c>
      <c r="D89" s="52"/>
      <c r="E89" s="92">
        <v>8.7999999999999994E-8</v>
      </c>
      <c r="F89" s="93" t="str">
        <f t="shared" si="9"/>
        <v/>
      </c>
      <c r="G89" s="62" t="str">
        <f>IF(A89="yco",VLOOKUP(_xlfn.CONCAT(B89,C89),Youth!S:T,2,FALSE),IF(OR(AND(D89&gt;1,D89&lt;1050),D89="nt",D89="",D89="scratch"),"","Not valid"))</f>
        <v/>
      </c>
      <c r="S89" s="17" t="e">
        <f t="shared" ca="1" si="10"/>
        <v>#NAME?</v>
      </c>
      <c r="T89" s="93">
        <f t="shared" si="11"/>
        <v>0</v>
      </c>
      <c r="V89" s="3" t="str">
        <f>IFERROR(VLOOKUP('Open 1'!F89,$AC$3:$AD$7,2,TRUE),"")</f>
        <v/>
      </c>
      <c r="W89" s="7" t="str">
        <f>IFERROR(IF(V89=$W$1,'Open 1'!F89,""),"")</f>
        <v/>
      </c>
      <c r="X89" s="7" t="str">
        <f>IFERROR(IF(V89=$X$1,'Open 1'!F89,""),"")</f>
        <v/>
      </c>
      <c r="Y89" s="7" t="str">
        <f>IFERROR(IF(V89=$Y$1,'Open 1'!F89,""),"")</f>
        <v/>
      </c>
      <c r="Z89" s="7" t="str">
        <f>IFERROR(IF($V89=$Z$1,'Open 1'!F89,""),"")</f>
        <v/>
      </c>
      <c r="AA89" s="7" t="str">
        <f>IFERROR(IF(V89=$AA$1,'Open 1'!F89,""),"")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18" t="str">
        <f>IF(B90="","",Draw!A90)</f>
        <v/>
      </c>
      <c r="B90" s="19" t="str">
        <f>IFERROR(Draw!B90,"")</f>
        <v/>
      </c>
      <c r="C90" s="19" t="str">
        <f>IFERROR(Draw!C90,"")</f>
        <v/>
      </c>
      <c r="D90" s="55"/>
      <c r="E90" s="92">
        <v>8.9000000000000003E-8</v>
      </c>
      <c r="F90" s="93" t="str">
        <f t="shared" si="9"/>
        <v/>
      </c>
      <c r="G90" s="62" t="str">
        <f>IF(A90="yco",VLOOKUP(_xlfn.CONCAT(B90,C90),Youth!S:T,2,FALSE),IF(OR(AND(D90&gt;1,D90&lt;1050),D90="nt",D90="",D90="scratch"),"","Not valid"))</f>
        <v/>
      </c>
      <c r="S90" s="17" t="e">
        <f t="shared" ca="1" si="10"/>
        <v>#NAME?</v>
      </c>
      <c r="T90" s="93">
        <f t="shared" si="11"/>
        <v>0</v>
      </c>
      <c r="V90" s="3" t="str">
        <f>IFERROR(VLOOKUP('Open 1'!F90,$AC$3:$AD$7,2,TRUE),"")</f>
        <v/>
      </c>
      <c r="W90" s="7" t="str">
        <f>IFERROR(IF(V90=$W$1,'Open 1'!F90,""),"")</f>
        <v/>
      </c>
      <c r="X90" s="7" t="str">
        <f>IFERROR(IF(V90=$X$1,'Open 1'!F90,""),"")</f>
        <v/>
      </c>
      <c r="Y90" s="7" t="str">
        <f>IFERROR(IF(V90=$Y$1,'Open 1'!F90,""),"")</f>
        <v/>
      </c>
      <c r="Z90" s="7" t="str">
        <f>IFERROR(IF($V90=$Z$1,'Open 1'!F90,""),"")</f>
        <v/>
      </c>
      <c r="AA90" s="7" t="str">
        <f>IFERROR(IF(V90=$AA$1,'Open 1'!F90,""),"")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18" t="str">
        <f>IF(B91="","",Draw!A91)</f>
        <v/>
      </c>
      <c r="B91" s="19" t="str">
        <f>IFERROR(Draw!B91,"")</f>
        <v/>
      </c>
      <c r="C91" s="19" t="str">
        <f>IFERROR(Draw!C91,"")</f>
        <v/>
      </c>
      <c r="D91" s="145"/>
      <c r="E91" s="92">
        <v>8.9999999999999999E-8</v>
      </c>
      <c r="F91" s="93" t="str">
        <f t="shared" si="9"/>
        <v/>
      </c>
      <c r="G91" s="62" t="str">
        <f>IF(A91="yco",VLOOKUP(_xlfn.CONCAT(B91,C91),Youth!S:T,2,FALSE),IF(OR(AND(D91&gt;1,D91&lt;1050),D91="nt",D91="",D91="scratch"),"","Not valid"))</f>
        <v/>
      </c>
      <c r="S91" s="17" t="e">
        <f t="shared" ca="1" si="10"/>
        <v>#NAME?</v>
      </c>
      <c r="T91" s="93">
        <f t="shared" si="11"/>
        <v>0</v>
      </c>
      <c r="V91" s="3" t="str">
        <f>IFERROR(VLOOKUP('Open 1'!F91,$AC$3:$AD$7,2,TRUE),"")</f>
        <v/>
      </c>
      <c r="W91" s="7" t="str">
        <f>IFERROR(IF(V91=$W$1,'Open 1'!F91,""),"")</f>
        <v/>
      </c>
      <c r="X91" s="7" t="str">
        <f>IFERROR(IF(V91=$X$1,'Open 1'!F91,""),"")</f>
        <v/>
      </c>
      <c r="Y91" s="7" t="str">
        <f>IFERROR(IF(V91=$Y$1,'Open 1'!F91,""),"")</f>
        <v/>
      </c>
      <c r="Z91" s="7" t="str">
        <f>IFERROR(IF($V91=$Z$1,'Open 1'!F91,""),"")</f>
        <v/>
      </c>
      <c r="AA91" s="7" t="str">
        <f>IFERROR(IF(V91=$AA$1,'Open 1'!F91,""),"")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18" t="str">
        <f>IF(B92="","",Draw!A92)</f>
        <v/>
      </c>
      <c r="B92" s="19" t="str">
        <f>IFERROR(Draw!B92,"")</f>
        <v/>
      </c>
      <c r="C92" s="19" t="str">
        <f>IFERROR(Draw!C92,"")</f>
        <v/>
      </c>
      <c r="D92" s="51"/>
      <c r="E92" s="92">
        <v>9.0999999999999994E-8</v>
      </c>
      <c r="F92" s="93" t="str">
        <f t="shared" si="9"/>
        <v/>
      </c>
      <c r="G92" s="62" t="str">
        <f>IF(A92="yco",VLOOKUP(_xlfn.CONCAT(B92,C92),Youth!S:T,2,FALSE),IF(OR(AND(D92&gt;1,D92&lt;1050),D92="nt",D92="",D92="scratch"),"","Not valid"))</f>
        <v/>
      </c>
      <c r="S92" s="17" t="e">
        <f t="shared" ca="1" si="10"/>
        <v>#NAME?</v>
      </c>
      <c r="T92" s="93">
        <f t="shared" si="11"/>
        <v>0</v>
      </c>
      <c r="V92" s="3" t="str">
        <f>IFERROR(VLOOKUP('Open 1'!F92,$AC$3:$AD$7,2,TRUE),"")</f>
        <v/>
      </c>
      <c r="W92" s="7" t="str">
        <f>IFERROR(IF(V92=$W$1,'Open 1'!F92,""),"")</f>
        <v/>
      </c>
      <c r="X92" s="7" t="str">
        <f>IFERROR(IF(V92=$X$1,'Open 1'!F92,""),"")</f>
        <v/>
      </c>
      <c r="Y92" s="7" t="str">
        <f>IFERROR(IF(V92=$Y$1,'Open 1'!F92,""),"")</f>
        <v/>
      </c>
      <c r="Z92" s="7" t="str">
        <f>IFERROR(IF($V92=$Z$1,'Open 1'!F92,""),"")</f>
        <v/>
      </c>
      <c r="AA92" s="7" t="str">
        <f>IFERROR(IF(V92=$AA$1,'Open 1'!F92,""),"")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18" t="str">
        <f>IF(B93="","",Draw!A93)</f>
        <v/>
      </c>
      <c r="B93" s="19" t="str">
        <f>IFERROR(Draw!B93,"")</f>
        <v/>
      </c>
      <c r="C93" s="19" t="str">
        <f>IFERROR(Draw!C93,"")</f>
        <v/>
      </c>
      <c r="D93" s="52"/>
      <c r="E93" s="92">
        <v>9.2000000000000003E-8</v>
      </c>
      <c r="F93" s="93" t="str">
        <f t="shared" si="9"/>
        <v/>
      </c>
      <c r="G93" s="62" t="str">
        <f>IF(A93="yco",VLOOKUP(_xlfn.CONCAT(B93,C93),Youth!S:T,2,FALSE),IF(OR(AND(D93&gt;1,D93&lt;1050),D93="nt",D93="",D93="scratch"),"","Not valid"))</f>
        <v/>
      </c>
      <c r="S93" s="17" t="e">
        <f t="shared" ca="1" si="10"/>
        <v>#NAME?</v>
      </c>
      <c r="T93" s="93">
        <f t="shared" si="11"/>
        <v>0</v>
      </c>
      <c r="V93" s="3" t="str">
        <f>IFERROR(VLOOKUP('Open 1'!F93,$AC$3:$AD$7,2,TRUE),"")</f>
        <v/>
      </c>
      <c r="W93" s="7" t="str">
        <f>IFERROR(IF(V93=$W$1,'Open 1'!F93,""),"")</f>
        <v/>
      </c>
      <c r="X93" s="7" t="str">
        <f>IFERROR(IF(V93=$X$1,'Open 1'!F93,""),"")</f>
        <v/>
      </c>
      <c r="Y93" s="7" t="str">
        <f>IFERROR(IF(V93=$Y$1,'Open 1'!F93,""),"")</f>
        <v/>
      </c>
      <c r="Z93" s="7" t="str">
        <f>IFERROR(IF($V93=$Z$1,'Open 1'!F93,""),"")</f>
        <v/>
      </c>
      <c r="AA93" s="7" t="str">
        <f>IFERROR(IF(V93=$AA$1,'Open 1'!F93,""),"")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18" t="str">
        <f>IF(B94="","",Draw!A94)</f>
        <v/>
      </c>
      <c r="B94" s="19" t="str">
        <f>IFERROR(Draw!B94,"")</f>
        <v/>
      </c>
      <c r="C94" s="19" t="str">
        <f>IFERROR(Draw!C94,"")</f>
        <v/>
      </c>
      <c r="D94" s="52"/>
      <c r="E94" s="92">
        <v>9.2999999999999999E-8</v>
      </c>
      <c r="F94" s="93" t="str">
        <f t="shared" si="9"/>
        <v/>
      </c>
      <c r="G94" s="62" t="str">
        <f>IF(A94="yco",VLOOKUP(_xlfn.CONCAT(B94,C94),Youth!S:T,2,FALSE),IF(OR(AND(D94&gt;1,D94&lt;1050),D94="nt",D94="",D94="scratch"),"","Not valid"))</f>
        <v/>
      </c>
      <c r="S94" s="17" t="e">
        <f t="shared" ca="1" si="10"/>
        <v>#NAME?</v>
      </c>
      <c r="T94" s="93">
        <f t="shared" si="11"/>
        <v>0</v>
      </c>
      <c r="V94" s="3" t="str">
        <f>IFERROR(VLOOKUP('Open 1'!F94,$AC$3:$AD$7,2,TRUE),"")</f>
        <v/>
      </c>
      <c r="W94" s="7" t="str">
        <f>IFERROR(IF(V94=$W$1,'Open 1'!F94,""),"")</f>
        <v/>
      </c>
      <c r="X94" s="7" t="str">
        <f>IFERROR(IF(V94=$X$1,'Open 1'!F94,""),"")</f>
        <v/>
      </c>
      <c r="Y94" s="7" t="str">
        <f>IFERROR(IF(V94=$Y$1,'Open 1'!F94,""),"")</f>
        <v/>
      </c>
      <c r="Z94" s="7" t="str">
        <f>IFERROR(IF($V94=$Z$1,'Open 1'!F94,""),"")</f>
        <v/>
      </c>
      <c r="AA94" s="7" t="str">
        <f>IFERROR(IF(V94=$AA$1,'Open 1'!F94,""),"")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18" t="str">
        <f>IF(B95="","",Draw!A95)</f>
        <v/>
      </c>
      <c r="B95" s="19" t="str">
        <f>IFERROR(Draw!B95,"")</f>
        <v/>
      </c>
      <c r="C95" s="19" t="str">
        <f>IFERROR(Draw!C95,"")</f>
        <v/>
      </c>
      <c r="D95" s="52"/>
      <c r="E95" s="92">
        <v>9.3999999999999995E-8</v>
      </c>
      <c r="F95" s="93" t="str">
        <f t="shared" si="9"/>
        <v/>
      </c>
      <c r="G95" s="62" t="str">
        <f>IF(A95="yco",VLOOKUP(_xlfn.CONCAT(B95,C95),Youth!S:T,2,FALSE),IF(OR(AND(D95&gt;1,D95&lt;1050),D95="nt",D95="",D95="scratch"),"","Not valid"))</f>
        <v/>
      </c>
      <c r="S95" s="17" t="e">
        <f t="shared" ca="1" si="10"/>
        <v>#NAME?</v>
      </c>
      <c r="T95" s="93">
        <f t="shared" si="11"/>
        <v>0</v>
      </c>
      <c r="V95" s="3" t="str">
        <f>IFERROR(VLOOKUP('Open 1'!F95,$AC$3:$AD$7,2,TRUE),"")</f>
        <v/>
      </c>
      <c r="W95" s="7" t="str">
        <f>IFERROR(IF(V95=$W$1,'Open 1'!F95,""),"")</f>
        <v/>
      </c>
      <c r="X95" s="7" t="str">
        <f>IFERROR(IF(V95=$X$1,'Open 1'!F95,""),"")</f>
        <v/>
      </c>
      <c r="Y95" s="7" t="str">
        <f>IFERROR(IF(V95=$Y$1,'Open 1'!F95,""),"")</f>
        <v/>
      </c>
      <c r="Z95" s="7" t="str">
        <f>IFERROR(IF($V95=$Z$1,'Open 1'!F95,""),"")</f>
        <v/>
      </c>
      <c r="AA95" s="7" t="str">
        <f>IFERROR(IF(V95=$AA$1,'Open 1'!F95,""),"")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18" t="str">
        <f>IF(B96="","",Draw!A96)</f>
        <v/>
      </c>
      <c r="B96" s="19" t="str">
        <f>IFERROR(Draw!B96,"")</f>
        <v/>
      </c>
      <c r="C96" s="19" t="str">
        <f>IFERROR(Draw!C96,"")</f>
        <v/>
      </c>
      <c r="D96" s="54"/>
      <c r="E96" s="92">
        <v>9.5000000000000004E-8</v>
      </c>
      <c r="F96" s="93" t="str">
        <f t="shared" si="9"/>
        <v/>
      </c>
      <c r="G96" s="62" t="str">
        <f>IF(A96="yco",VLOOKUP(_xlfn.CONCAT(B96,C96),Youth!S:T,2,FALSE),IF(OR(AND(D96&gt;1,D96&lt;1050),D96="nt",D96="",D96="scratch"),"","Not valid"))</f>
        <v/>
      </c>
      <c r="S96" s="17" t="e">
        <f t="shared" ca="1" si="10"/>
        <v>#NAME?</v>
      </c>
      <c r="T96" s="93">
        <f t="shared" si="11"/>
        <v>0</v>
      </c>
      <c r="V96" s="3" t="str">
        <f>IFERROR(VLOOKUP('Open 1'!F96,$AC$3:$AD$7,2,TRUE),"")</f>
        <v/>
      </c>
      <c r="W96" s="7" t="str">
        <f>IFERROR(IF(V96=$W$1,'Open 1'!F96,""),"")</f>
        <v/>
      </c>
      <c r="X96" s="7" t="str">
        <f>IFERROR(IF(V96=$X$1,'Open 1'!F96,""),"")</f>
        <v/>
      </c>
      <c r="Y96" s="7" t="str">
        <f>IFERROR(IF(V96=$Y$1,'Open 1'!F96,""),"")</f>
        <v/>
      </c>
      <c r="Z96" s="7" t="str">
        <f>IFERROR(IF($V96=$Z$1,'Open 1'!F96,""),"")</f>
        <v/>
      </c>
      <c r="AA96" s="7" t="str">
        <f>IFERROR(IF(V96=$AA$1,'Open 1'!F96,""),"")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18" t="str">
        <f>IF(B97="","",Draw!A97)</f>
        <v/>
      </c>
      <c r="B97" s="19" t="str">
        <f>IFERROR(Draw!B97,"")</f>
        <v/>
      </c>
      <c r="C97" s="19" t="str">
        <f>IFERROR(Draw!C97,"")</f>
        <v/>
      </c>
      <c r="D97" s="145"/>
      <c r="E97" s="92">
        <v>9.5999999999999999E-8</v>
      </c>
      <c r="F97" s="93" t="str">
        <f t="shared" si="9"/>
        <v/>
      </c>
      <c r="G97" s="62" t="str">
        <f>IF(A97="yco",VLOOKUP(_xlfn.CONCAT(B97,C97),Youth!S:T,2,FALSE),IF(OR(AND(D97&gt;1,D97&lt;1050),D97="nt",D97="",D97="scratch"),"","Not valid"))</f>
        <v/>
      </c>
      <c r="S97" s="17" t="e">
        <f t="shared" ca="1" si="10"/>
        <v>#NAME?</v>
      </c>
      <c r="T97" s="93">
        <f t="shared" si="11"/>
        <v>0</v>
      </c>
      <c r="V97" s="3" t="str">
        <f>IFERROR(VLOOKUP('Open 1'!F97,$AC$3:$AD$7,2,TRUE),"")</f>
        <v/>
      </c>
      <c r="W97" s="7" t="str">
        <f>IFERROR(IF(V97=$W$1,'Open 1'!F97,""),"")</f>
        <v/>
      </c>
      <c r="X97" s="7" t="str">
        <f>IFERROR(IF(V97=$X$1,'Open 1'!F97,""),"")</f>
        <v/>
      </c>
      <c r="Y97" s="7" t="str">
        <f>IFERROR(IF(V97=$Y$1,'Open 1'!F97,""),"")</f>
        <v/>
      </c>
      <c r="Z97" s="7" t="str">
        <f>IFERROR(IF($V97=$Z$1,'Open 1'!F97,""),"")</f>
        <v/>
      </c>
      <c r="AA97" s="7" t="str">
        <f>IFERROR(IF(V97=$AA$1,'Open 1'!F97,""),"")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18" t="str">
        <f>IF(B98="","",Draw!A98)</f>
        <v/>
      </c>
      <c r="B98" s="19" t="str">
        <f>IFERROR(Draw!B98,"")</f>
        <v/>
      </c>
      <c r="C98" s="19" t="str">
        <f>IFERROR(Draw!C98,"")</f>
        <v/>
      </c>
      <c r="D98" s="51"/>
      <c r="E98" s="92">
        <v>9.6999999999999995E-8</v>
      </c>
      <c r="F98" s="93" t="str">
        <f t="shared" si="9"/>
        <v/>
      </c>
      <c r="G98" s="62" t="str">
        <f>IF(A98="yco",VLOOKUP(_xlfn.CONCAT(B98,C98),Youth!S:T,2,FALSE),IF(OR(AND(D98&gt;1,D98&lt;1050),D98="nt",D98="",D98="scratch"),"","Not valid"))</f>
        <v/>
      </c>
      <c r="S98" s="17" t="e">
        <f t="shared" ca="1" si="10"/>
        <v>#NAME?</v>
      </c>
      <c r="T98" s="93">
        <f t="shared" si="11"/>
        <v>0</v>
      </c>
      <c r="V98" s="3" t="str">
        <f>IFERROR(VLOOKUP('Open 1'!F98,$AC$3:$AD$7,2,TRUE),"")</f>
        <v/>
      </c>
      <c r="W98" s="7" t="str">
        <f>IFERROR(IF(V98=$W$1,'Open 1'!F98,""),"")</f>
        <v/>
      </c>
      <c r="X98" s="7" t="str">
        <f>IFERROR(IF(V98=$X$1,'Open 1'!F98,""),"")</f>
        <v/>
      </c>
      <c r="Y98" s="7" t="str">
        <f>IFERROR(IF(V98=$Y$1,'Open 1'!F98,""),"")</f>
        <v/>
      </c>
      <c r="Z98" s="7" t="str">
        <f>IFERROR(IF($V98=$Z$1,'Open 1'!F98,""),"")</f>
        <v/>
      </c>
      <c r="AA98" s="7" t="str">
        <f>IFERROR(IF(V98=$AA$1,'Open 1'!F98,""),"")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18" t="str">
        <f>IF(B99="","",Draw!A99)</f>
        <v/>
      </c>
      <c r="B99" s="19" t="str">
        <f>IFERROR(Draw!B99,"")</f>
        <v/>
      </c>
      <c r="C99" s="19" t="str">
        <f>IFERROR(Draw!C99,"")</f>
        <v/>
      </c>
      <c r="D99" s="52"/>
      <c r="E99" s="92">
        <v>9.8000000000000004E-8</v>
      </c>
      <c r="F99" s="93" t="str">
        <f t="shared" si="9"/>
        <v/>
      </c>
      <c r="G99" s="62" t="str">
        <f>IF(A99="yco",VLOOKUP(_xlfn.CONCAT(B99,C99),Youth!S:T,2,FALSE),IF(OR(AND(D99&gt;1,D99&lt;1050),D99="nt",D99="",D99="scratch"),"","Not valid"))</f>
        <v/>
      </c>
      <c r="S99" s="17" t="e">
        <f t="shared" ca="1" si="10"/>
        <v>#NAME?</v>
      </c>
      <c r="T99" s="93">
        <f t="shared" si="11"/>
        <v>0</v>
      </c>
      <c r="V99" s="3" t="str">
        <f>IFERROR(VLOOKUP('Open 1'!F99,$AC$3:$AD$7,2,TRUE),"")</f>
        <v/>
      </c>
      <c r="W99" s="7" t="str">
        <f>IFERROR(IF(V99=$W$1,'Open 1'!F99,""),"")</f>
        <v/>
      </c>
      <c r="X99" s="7" t="str">
        <f>IFERROR(IF(V99=$X$1,'Open 1'!F99,""),"")</f>
        <v/>
      </c>
      <c r="Y99" s="7" t="str">
        <f>IFERROR(IF(V99=$Y$1,'Open 1'!F99,""),"")</f>
        <v/>
      </c>
      <c r="Z99" s="7" t="str">
        <f>IFERROR(IF($V99=$Z$1,'Open 1'!F99,""),"")</f>
        <v/>
      </c>
      <c r="AA99" s="7" t="str">
        <f>IFERROR(IF(V99=$AA$1,'Open 1'!F99,""),"")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18" t="str">
        <f>IF(B100="","",Draw!A100)</f>
        <v/>
      </c>
      <c r="B100" s="19" t="str">
        <f>IFERROR(Draw!B100,"")</f>
        <v/>
      </c>
      <c r="C100" s="19" t="str">
        <f>IFERROR(Draw!C100,"")</f>
        <v/>
      </c>
      <c r="D100" s="52"/>
      <c r="E100" s="92">
        <v>9.9E-8</v>
      </c>
      <c r="F100" s="93" t="str">
        <f t="shared" si="9"/>
        <v/>
      </c>
      <c r="G100" s="62" t="str">
        <f>IF(A100="yco",VLOOKUP(_xlfn.CONCAT(B100,C100),Youth!S:T,2,FALSE),IF(OR(AND(D100&gt;1,D100&lt;1050),D100="nt",D100="",D100="scratch"),"","Not valid"))</f>
        <v/>
      </c>
      <c r="S100" s="17" t="e">
        <f t="shared" ca="1" si="10"/>
        <v>#NAME?</v>
      </c>
      <c r="T100" s="93">
        <f t="shared" si="11"/>
        <v>0</v>
      </c>
      <c r="V100" s="3" t="str">
        <f>IFERROR(VLOOKUP('Open 1'!F100,$AC$3:$AD$7,2,TRUE),"")</f>
        <v/>
      </c>
      <c r="W100" s="7" t="str">
        <f>IFERROR(IF(V100=$W$1,'Open 1'!F100,""),"")</f>
        <v/>
      </c>
      <c r="X100" s="7" t="str">
        <f>IFERROR(IF(V100=$X$1,'Open 1'!F100,""),"")</f>
        <v/>
      </c>
      <c r="Y100" s="7" t="str">
        <f>IFERROR(IF(V100=$Y$1,'Open 1'!F100,""),"")</f>
        <v/>
      </c>
      <c r="Z100" s="7" t="str">
        <f>IFERROR(IF($V100=$Z$1,'Open 1'!F100,""),"")</f>
        <v/>
      </c>
      <c r="AA100" s="7" t="str">
        <f>IFERROR(IF(V100=$AA$1,'Open 1'!F100,""),"")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18" t="str">
        <f>IF(B101="","",Draw!A101)</f>
        <v/>
      </c>
      <c r="B101" s="19" t="str">
        <f>IFERROR(Draw!B101,"")</f>
        <v/>
      </c>
      <c r="C101" s="19" t="str">
        <f>IFERROR(Draw!C101,"")</f>
        <v/>
      </c>
      <c r="D101" s="52"/>
      <c r="E101" s="92">
        <v>9.9999999999999995E-8</v>
      </c>
      <c r="F101" s="93" t="str">
        <f t="shared" si="9"/>
        <v/>
      </c>
      <c r="G101" s="62" t="str">
        <f>IF(A101="yco",VLOOKUP(_xlfn.CONCAT(B101,C101),Youth!S:T,2,FALSE),IF(OR(AND(D101&gt;1,D101&lt;1050),D101="nt",D101="",D101="scratch"),"","Not valid"))</f>
        <v/>
      </c>
      <c r="S101" s="17" t="e">
        <f t="shared" ca="1" si="10"/>
        <v>#NAME?</v>
      </c>
      <c r="T101" s="93">
        <f t="shared" si="11"/>
        <v>0</v>
      </c>
      <c r="V101" s="3" t="str">
        <f>IFERROR(VLOOKUP('Open 1'!F101,$AC$3:$AD$7,2,TRUE),"")</f>
        <v/>
      </c>
      <c r="W101" s="7" t="str">
        <f>IFERROR(IF(V101=$W$1,'Open 1'!F101,""),"")</f>
        <v/>
      </c>
      <c r="X101" s="7" t="str">
        <f>IFERROR(IF(V101=$X$1,'Open 1'!F101,""),"")</f>
        <v/>
      </c>
      <c r="Y101" s="7" t="str">
        <f>IFERROR(IF(V101=$Y$1,'Open 1'!F101,""),"")</f>
        <v/>
      </c>
      <c r="Z101" s="7" t="str">
        <f>IFERROR(IF($V101=$Z$1,'Open 1'!F101,""),"")</f>
        <v/>
      </c>
      <c r="AA101" s="7" t="str">
        <f>IFERROR(IF(V101=$AA$1,'Open 1'!F101,""),"")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18" t="str">
        <f>IF(B102="","",Draw!A102)</f>
        <v/>
      </c>
      <c r="B102" s="19" t="str">
        <f>IFERROR(Draw!B102,"")</f>
        <v/>
      </c>
      <c r="C102" s="19" t="str">
        <f>IFERROR(Draw!C102,"")</f>
        <v/>
      </c>
      <c r="D102" s="54"/>
      <c r="E102" s="92">
        <v>1.01E-7</v>
      </c>
      <c r="F102" s="93" t="str">
        <f t="shared" si="9"/>
        <v/>
      </c>
      <c r="G102" s="62" t="str">
        <f>IF(A102="yco",VLOOKUP(_xlfn.CONCAT(B102,C102),Youth!S:T,2,FALSE),IF(OR(AND(D102&gt;1,D102&lt;1050),D102="nt",D102="",D102="scratch"),"","Not valid"))</f>
        <v/>
      </c>
      <c r="S102" s="17" t="e">
        <f t="shared" ca="1" si="10"/>
        <v>#NAME?</v>
      </c>
      <c r="T102" s="93">
        <f t="shared" si="11"/>
        <v>0</v>
      </c>
      <c r="V102" s="3" t="str">
        <f>IFERROR(VLOOKUP('Open 1'!F102,$AC$3:$AD$7,2,TRUE),"")</f>
        <v/>
      </c>
      <c r="W102" s="7" t="str">
        <f>IFERROR(IF(V102=$W$1,'Open 1'!F102,""),"")</f>
        <v/>
      </c>
      <c r="X102" s="7" t="str">
        <f>IFERROR(IF(V102=$X$1,'Open 1'!F102,""),"")</f>
        <v/>
      </c>
      <c r="Y102" s="7" t="str">
        <f>IFERROR(IF(V102=$Y$1,'Open 1'!F102,""),"")</f>
        <v/>
      </c>
      <c r="Z102" s="7" t="str">
        <f>IFERROR(IF($V102=$Z$1,'Open 1'!F102,""),"")</f>
        <v/>
      </c>
      <c r="AA102" s="7" t="str">
        <f>IFERROR(IF(V102=$AA$1,'Open 1'!F102,""),"")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18" t="str">
        <f>IF(B103="","",Draw!A103)</f>
        <v/>
      </c>
      <c r="B103" s="19" t="str">
        <f>IFERROR(Draw!B103,"")</f>
        <v/>
      </c>
      <c r="C103" s="19" t="str">
        <f>IFERROR(Draw!C103,"")</f>
        <v/>
      </c>
      <c r="D103" s="145"/>
      <c r="E103" s="92">
        <v>1.02E-7</v>
      </c>
      <c r="F103" s="93" t="str">
        <f t="shared" si="9"/>
        <v/>
      </c>
      <c r="G103" s="62" t="str">
        <f>IF(A103="yco",VLOOKUP(_xlfn.CONCAT(B103,C103),Youth!S:T,2,FALSE),IF(OR(AND(D103&gt;1,D103&lt;1050),D103="nt",D103="",D103="scratch"),"","Not valid"))</f>
        <v/>
      </c>
      <c r="S103" s="17" t="e">
        <f t="shared" ca="1" si="10"/>
        <v>#NAME?</v>
      </c>
      <c r="T103" s="93">
        <f t="shared" si="11"/>
        <v>0</v>
      </c>
      <c r="V103" s="3" t="str">
        <f>IFERROR(VLOOKUP('Open 1'!F103,$AC$3:$AD$7,2,TRUE),"")</f>
        <v/>
      </c>
      <c r="W103" s="7" t="str">
        <f>IFERROR(IF(V103=$W$1,'Open 1'!F103,""),"")</f>
        <v/>
      </c>
      <c r="X103" s="7" t="str">
        <f>IFERROR(IF(V103=$X$1,'Open 1'!F103,""),"")</f>
        <v/>
      </c>
      <c r="Y103" s="7" t="str">
        <f>IFERROR(IF(V103=$Y$1,'Open 1'!F103,""),"")</f>
        <v/>
      </c>
      <c r="Z103" s="7" t="str">
        <f>IFERROR(IF($V103=$Z$1,'Open 1'!F103,""),"")</f>
        <v/>
      </c>
      <c r="AA103" s="7" t="str">
        <f>IFERROR(IF(V103=$AA$1,'Open 1'!F103,""),"")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18" t="str">
        <f>IF(B104="","",Draw!A104)</f>
        <v/>
      </c>
      <c r="B104" s="19" t="str">
        <f>IFERROR(Draw!B104,"")</f>
        <v/>
      </c>
      <c r="C104" s="19" t="str">
        <f>IFERROR(Draw!C104,"")</f>
        <v/>
      </c>
      <c r="D104" s="53"/>
      <c r="E104" s="92">
        <v>1.03E-7</v>
      </c>
      <c r="F104" s="93" t="str">
        <f t="shared" si="9"/>
        <v/>
      </c>
      <c r="G104" s="62" t="str">
        <f>IF(A104="yco",VLOOKUP(_xlfn.CONCAT(B104,C104),Youth!S:T,2,FALSE),IF(OR(AND(D104&gt;1,D104&lt;1050),D104="nt",D104="",D104="scratch"),"","Not valid"))</f>
        <v/>
      </c>
      <c r="S104" s="17" t="e">
        <f t="shared" ca="1" si="10"/>
        <v>#NAME?</v>
      </c>
      <c r="T104" s="93">
        <f t="shared" si="11"/>
        <v>0</v>
      </c>
      <c r="V104" s="3" t="str">
        <f>IFERROR(VLOOKUP('Open 1'!F104,$AC$3:$AD$7,2,TRUE),"")</f>
        <v/>
      </c>
      <c r="W104" s="7" t="str">
        <f>IFERROR(IF(V104=$W$1,'Open 1'!F104,""),"")</f>
        <v/>
      </c>
      <c r="X104" s="7" t="str">
        <f>IFERROR(IF(V104=$X$1,'Open 1'!F104,""),"")</f>
        <v/>
      </c>
      <c r="Y104" s="7" t="str">
        <f>IFERROR(IF(V104=$Y$1,'Open 1'!F104,""),"")</f>
        <v/>
      </c>
      <c r="Z104" s="7" t="str">
        <f>IFERROR(IF($V104=$Z$1,'Open 1'!F104,""),"")</f>
        <v/>
      </c>
      <c r="AA104" s="7" t="str">
        <f>IFERROR(IF(V104=$AA$1,'Open 1'!F104,""),"")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18" t="str">
        <f>IF(B105="","",Draw!A105)</f>
        <v/>
      </c>
      <c r="B105" s="19" t="str">
        <f>IFERROR(Draw!B105,"")</f>
        <v/>
      </c>
      <c r="C105" s="19" t="str">
        <f>IFERROR(Draw!C105,"")</f>
        <v/>
      </c>
      <c r="D105" s="52"/>
      <c r="E105" s="92">
        <v>1.04E-7</v>
      </c>
      <c r="F105" s="93" t="str">
        <f t="shared" si="9"/>
        <v/>
      </c>
      <c r="G105" s="62" t="str">
        <f>IF(A105="yco",VLOOKUP(_xlfn.CONCAT(B105,C105),Youth!S:T,2,FALSE),IF(OR(AND(D105&gt;1,D105&lt;1050),D105="nt",D105="",D105="scratch"),"","Not valid"))</f>
        <v/>
      </c>
      <c r="S105" s="17" t="e">
        <f t="shared" ca="1" si="10"/>
        <v>#NAME?</v>
      </c>
      <c r="T105" s="93">
        <f t="shared" si="11"/>
        <v>0</v>
      </c>
      <c r="V105" s="3" t="str">
        <f>IFERROR(VLOOKUP('Open 1'!F105,$AC$3:$AD$7,2,TRUE),"")</f>
        <v/>
      </c>
      <c r="W105" s="7" t="str">
        <f>IFERROR(IF(V105=$W$1,'Open 1'!F105,""),"")</f>
        <v/>
      </c>
      <c r="X105" s="7" t="str">
        <f>IFERROR(IF(V105=$X$1,'Open 1'!F105,""),"")</f>
        <v/>
      </c>
      <c r="Y105" s="7" t="str">
        <f>IFERROR(IF(V105=$Y$1,'Open 1'!F105,""),"")</f>
        <v/>
      </c>
      <c r="Z105" s="7" t="str">
        <f>IFERROR(IF($V105=$Z$1,'Open 1'!F105,""),"")</f>
        <v/>
      </c>
      <c r="AA105" s="7" t="str">
        <f>IFERROR(IF(V105=$AA$1,'Open 1'!F105,""),"")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18" t="str">
        <f>IF(B106="","",Draw!A106)</f>
        <v/>
      </c>
      <c r="B106" s="19" t="str">
        <f>IFERROR(Draw!B106,"")</f>
        <v/>
      </c>
      <c r="C106" s="19" t="str">
        <f>IFERROR(Draw!C106,"")</f>
        <v/>
      </c>
      <c r="D106" s="52"/>
      <c r="E106" s="92">
        <v>1.05E-7</v>
      </c>
      <c r="F106" s="93" t="str">
        <f t="shared" si="9"/>
        <v/>
      </c>
      <c r="G106" s="62" t="str">
        <f>IF(A106="yco",VLOOKUP(_xlfn.CONCAT(B106,C106),Youth!S:T,2,FALSE),IF(OR(AND(D106&gt;1,D106&lt;1050),D106="nt",D106="",D106="scratch"),"","Not valid"))</f>
        <v/>
      </c>
      <c r="S106" s="17" t="e">
        <f t="shared" ca="1" si="10"/>
        <v>#NAME?</v>
      </c>
      <c r="T106" s="93">
        <f t="shared" si="11"/>
        <v>0</v>
      </c>
      <c r="V106" s="3" t="str">
        <f>IFERROR(VLOOKUP('Open 1'!F106,$AC$3:$AD$7,2,TRUE),"")</f>
        <v/>
      </c>
      <c r="W106" s="7" t="str">
        <f>IFERROR(IF(V106=$W$1,'Open 1'!F106,""),"")</f>
        <v/>
      </c>
      <c r="X106" s="7" t="str">
        <f>IFERROR(IF(V106=$X$1,'Open 1'!F106,""),"")</f>
        <v/>
      </c>
      <c r="Y106" s="7" t="str">
        <f>IFERROR(IF(V106=$Y$1,'Open 1'!F106,""),"")</f>
        <v/>
      </c>
      <c r="Z106" s="7" t="str">
        <f>IFERROR(IF($V106=$Z$1,'Open 1'!F106,""),"")</f>
        <v/>
      </c>
      <c r="AA106" s="7" t="str">
        <f>IFERROR(IF(V106=$AA$1,'Open 1'!F106,""),"")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18" t="str">
        <f>IF(B107="","",Draw!A107)</f>
        <v/>
      </c>
      <c r="B107" s="19" t="str">
        <f>IFERROR(Draw!B107,"")</f>
        <v/>
      </c>
      <c r="C107" s="19" t="str">
        <f>IFERROR(Draw!C107,"")</f>
        <v/>
      </c>
      <c r="D107" s="52"/>
      <c r="E107" s="92">
        <v>1.06E-7</v>
      </c>
      <c r="F107" s="93" t="str">
        <f t="shared" si="9"/>
        <v/>
      </c>
      <c r="G107" s="62" t="str">
        <f>IF(A107="yco",VLOOKUP(_xlfn.CONCAT(B107,C107),Youth!S:T,2,FALSE),IF(OR(AND(D107&gt;1,D107&lt;1050),D107="nt",D107="",D107="scratch"),"","Not valid"))</f>
        <v/>
      </c>
      <c r="S107" s="17" t="e">
        <f t="shared" ca="1" si="10"/>
        <v>#NAME?</v>
      </c>
      <c r="T107" s="93">
        <f t="shared" si="11"/>
        <v>0</v>
      </c>
      <c r="V107" s="3" t="str">
        <f>IFERROR(VLOOKUP('Open 1'!F107,$AC$3:$AD$7,2,TRUE),"")</f>
        <v/>
      </c>
      <c r="W107" s="7" t="str">
        <f>IFERROR(IF(V107=$W$1,'Open 1'!F107,""),"")</f>
        <v/>
      </c>
      <c r="X107" s="7" t="str">
        <f>IFERROR(IF(V107=$X$1,'Open 1'!F107,""),"")</f>
        <v/>
      </c>
      <c r="Y107" s="7" t="str">
        <f>IFERROR(IF(V107=$Y$1,'Open 1'!F107,""),"")</f>
        <v/>
      </c>
      <c r="Z107" s="7" t="str">
        <f>IFERROR(IF($V107=$Z$1,'Open 1'!F107,""),"")</f>
        <v/>
      </c>
      <c r="AA107" s="7" t="str">
        <f>IFERROR(IF(V107=$AA$1,'Open 1'!F107,""),"")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18" t="str">
        <f>IF(B108="","",Draw!A108)</f>
        <v/>
      </c>
      <c r="B108" s="19" t="str">
        <f>IFERROR(Draw!B108,"")</f>
        <v/>
      </c>
      <c r="C108" s="19" t="str">
        <f>IFERROR(Draw!C108,"")</f>
        <v/>
      </c>
      <c r="D108" s="54"/>
      <c r="E108" s="92">
        <v>1.0700000000000001E-7</v>
      </c>
      <c r="F108" s="93" t="str">
        <f t="shared" si="9"/>
        <v/>
      </c>
      <c r="G108" s="62" t="str">
        <f>IF(A108="yco",VLOOKUP(_xlfn.CONCAT(B108,C108),Youth!S:T,2,FALSE),IF(OR(AND(D108&gt;1,D108&lt;1050),D108="nt",D108="",D108="scratch"),"","Not valid"))</f>
        <v/>
      </c>
      <c r="S108" s="17" t="e">
        <f t="shared" ca="1" si="10"/>
        <v>#NAME?</v>
      </c>
      <c r="T108" s="93">
        <f t="shared" si="11"/>
        <v>0</v>
      </c>
      <c r="V108" s="3" t="str">
        <f>IFERROR(VLOOKUP('Open 1'!F108,$AC$3:$AD$7,2,TRUE),"")</f>
        <v/>
      </c>
      <c r="W108" s="7" t="str">
        <f>IFERROR(IF(V108=$W$1,'Open 1'!F108,""),"")</f>
        <v/>
      </c>
      <c r="X108" s="7" t="str">
        <f>IFERROR(IF(V108=$X$1,'Open 1'!F108,""),"")</f>
        <v/>
      </c>
      <c r="Y108" s="7" t="str">
        <f>IFERROR(IF(V108=$Y$1,'Open 1'!F108,""),"")</f>
        <v/>
      </c>
      <c r="Z108" s="7" t="str">
        <f>IFERROR(IF($V108=$Z$1,'Open 1'!F108,""),"")</f>
        <v/>
      </c>
      <c r="AA108" s="7" t="str">
        <f>IFERROR(IF(V108=$AA$1,'Open 1'!F108,""),"")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18" t="str">
        <f>IF(B109="","",Draw!A109)</f>
        <v/>
      </c>
      <c r="B109" s="19" t="str">
        <f>IFERROR(Draw!B109,"")</f>
        <v/>
      </c>
      <c r="C109" s="19" t="str">
        <f>IFERROR(Draw!C109,"")</f>
        <v/>
      </c>
      <c r="D109" s="145"/>
      <c r="E109" s="92">
        <v>1.08E-7</v>
      </c>
      <c r="F109" s="93" t="str">
        <f t="shared" si="9"/>
        <v/>
      </c>
      <c r="G109" s="62" t="str">
        <f>IF(A109="yco",VLOOKUP(_xlfn.CONCAT(B109,C109),Youth!S:T,2,FALSE),IF(OR(AND(D109&gt;1,D109&lt;1050),D109="nt",D109="",D109="scratch"),"","Not valid"))</f>
        <v/>
      </c>
      <c r="S109" s="17" t="e">
        <f t="shared" ca="1" si="10"/>
        <v>#NAME?</v>
      </c>
      <c r="T109" s="93">
        <f t="shared" si="11"/>
        <v>0</v>
      </c>
      <c r="V109" s="3" t="str">
        <f>IFERROR(VLOOKUP('Open 1'!F109,$AC$3:$AD$7,2,TRUE),"")</f>
        <v/>
      </c>
      <c r="W109" s="7" t="str">
        <f>IFERROR(IF(V109=$W$1,'Open 1'!F109,""),"")</f>
        <v/>
      </c>
      <c r="X109" s="7" t="str">
        <f>IFERROR(IF(V109=$X$1,'Open 1'!F109,""),"")</f>
        <v/>
      </c>
      <c r="Y109" s="7" t="str">
        <f>IFERROR(IF(V109=$Y$1,'Open 1'!F109,""),"")</f>
        <v/>
      </c>
      <c r="Z109" s="7" t="str">
        <f>IFERROR(IF($V109=$Z$1,'Open 1'!F109,""),"")</f>
        <v/>
      </c>
      <c r="AA109" s="7" t="str">
        <f>IFERROR(IF(V109=$AA$1,'Open 1'!F109,""),"")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18" t="str">
        <f>IF(B110="","",Draw!A110)</f>
        <v/>
      </c>
      <c r="B110" s="19" t="str">
        <f>IFERROR(Draw!B110,"")</f>
        <v/>
      </c>
      <c r="C110" s="19" t="str">
        <f>IFERROR(Draw!C110,"")</f>
        <v/>
      </c>
      <c r="D110" s="51"/>
      <c r="E110" s="92">
        <v>1.09E-7</v>
      </c>
      <c r="F110" s="93" t="str">
        <f t="shared" si="9"/>
        <v/>
      </c>
      <c r="G110" s="62" t="str">
        <f>IF(A110="yco",VLOOKUP(_xlfn.CONCAT(B110,C110),Youth!S:T,2,FALSE),IF(OR(AND(D110&gt;1,D110&lt;1050),D110="nt",D110="",D110="scratch"),"","Not valid"))</f>
        <v/>
      </c>
      <c r="S110" s="17" t="e">
        <f t="shared" ca="1" si="10"/>
        <v>#NAME?</v>
      </c>
      <c r="T110" s="93">
        <f t="shared" si="11"/>
        <v>0</v>
      </c>
      <c r="V110" s="3" t="str">
        <f>IFERROR(VLOOKUP('Open 1'!F110,$AC$3:$AD$7,2,TRUE),"")</f>
        <v/>
      </c>
      <c r="W110" s="7" t="str">
        <f>IFERROR(IF(V110=$W$1,'Open 1'!F110,""),"")</f>
        <v/>
      </c>
      <c r="X110" s="7" t="str">
        <f>IFERROR(IF(V110=$X$1,'Open 1'!F110,""),"")</f>
        <v/>
      </c>
      <c r="Y110" s="7" t="str">
        <f>IFERROR(IF(V110=$Y$1,'Open 1'!F110,""),"")</f>
        <v/>
      </c>
      <c r="Z110" s="7" t="str">
        <f>IFERROR(IF($V110=$Z$1,'Open 1'!F110,""),"")</f>
        <v/>
      </c>
      <c r="AA110" s="7" t="str">
        <f>IFERROR(IF(V110=$AA$1,'Open 1'!F110,""),"")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18" t="str">
        <f>IF(B111="","",Draw!A111)</f>
        <v/>
      </c>
      <c r="B111" s="19" t="str">
        <f>IFERROR(Draw!B111,"")</f>
        <v/>
      </c>
      <c r="C111" s="19" t="str">
        <f>IFERROR(Draw!C111,"")</f>
        <v/>
      </c>
      <c r="D111" s="52"/>
      <c r="E111" s="92">
        <v>1.1000000000000001E-7</v>
      </c>
      <c r="F111" s="93" t="str">
        <f t="shared" si="9"/>
        <v/>
      </c>
      <c r="G111" s="62" t="str">
        <f>IF(A111="yco",VLOOKUP(_xlfn.CONCAT(B111,C111),Youth!S:T,2,FALSE),IF(OR(AND(D111&gt;1,D111&lt;1050),D111="nt",D111="",D111="scratch"),"","Not valid"))</f>
        <v/>
      </c>
      <c r="S111" s="17" t="e">
        <f t="shared" ca="1" si="10"/>
        <v>#NAME?</v>
      </c>
      <c r="T111" s="93">
        <f t="shared" si="11"/>
        <v>0</v>
      </c>
      <c r="V111" s="3" t="str">
        <f>IFERROR(VLOOKUP('Open 1'!F111,$AC$3:$AD$7,2,TRUE),"")</f>
        <v/>
      </c>
      <c r="W111" s="7" t="str">
        <f>IFERROR(IF(V111=$W$1,'Open 1'!F111,""),"")</f>
        <v/>
      </c>
      <c r="X111" s="7" t="str">
        <f>IFERROR(IF(V111=$X$1,'Open 1'!F111,""),"")</f>
        <v/>
      </c>
      <c r="Y111" s="7" t="str">
        <f>IFERROR(IF(V111=$Y$1,'Open 1'!F111,""),"")</f>
        <v/>
      </c>
      <c r="Z111" s="7" t="str">
        <f>IFERROR(IF($V111=$Z$1,'Open 1'!F111,""),"")</f>
        <v/>
      </c>
      <c r="AA111" s="7" t="str">
        <f>IFERROR(IF(V111=$AA$1,'Open 1'!F111,""),"")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18" t="str">
        <f>IF(B112="","",Draw!A112)</f>
        <v/>
      </c>
      <c r="B112" s="19" t="str">
        <f>IFERROR(Draw!B112,"")</f>
        <v/>
      </c>
      <c r="C112" s="19" t="str">
        <f>IFERROR(Draw!C112,"")</f>
        <v/>
      </c>
      <c r="D112" s="54"/>
      <c r="E112" s="92">
        <v>1.11E-7</v>
      </c>
      <c r="F112" s="93" t="str">
        <f t="shared" si="9"/>
        <v/>
      </c>
      <c r="G112" s="62" t="str">
        <f>IF(A112="yco",VLOOKUP(_xlfn.CONCAT(B112,C112),Youth!S:T,2,FALSE),IF(OR(AND(D112&gt;1,D112&lt;1050),D112="nt",D112="",D112="scratch"),"","Not valid"))</f>
        <v/>
      </c>
      <c r="S112" s="17" t="e">
        <f t="shared" ca="1" si="10"/>
        <v>#NAME?</v>
      </c>
      <c r="T112" s="93">
        <f t="shared" si="11"/>
        <v>0</v>
      </c>
      <c r="V112" s="3" t="str">
        <f>IFERROR(VLOOKUP('Open 1'!F112,$AC$3:$AD$7,2,TRUE),"")</f>
        <v/>
      </c>
      <c r="W112" s="7" t="str">
        <f>IFERROR(IF(V112=$W$1,'Open 1'!F112,""),"")</f>
        <v/>
      </c>
      <c r="X112" s="7" t="str">
        <f>IFERROR(IF(V112=$X$1,'Open 1'!F112,""),"")</f>
        <v/>
      </c>
      <c r="Y112" s="7" t="str">
        <f>IFERROR(IF(V112=$Y$1,'Open 1'!F112,""),"")</f>
        <v/>
      </c>
      <c r="Z112" s="7" t="str">
        <f>IFERROR(IF($V112=$Z$1,'Open 1'!F112,""),"")</f>
        <v/>
      </c>
      <c r="AA112" s="7" t="str">
        <f>IFERROR(IF(V112=$AA$1,'Open 1'!F112,""),"")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18" t="str">
        <f>IF(B113="","",Draw!A113)</f>
        <v/>
      </c>
      <c r="B113" s="19" t="str">
        <f>IFERROR(Draw!B113,"")</f>
        <v/>
      </c>
      <c r="C113" s="19" t="str">
        <f>IFERROR(Draw!C113,"")</f>
        <v/>
      </c>
      <c r="D113" s="52"/>
      <c r="E113" s="92">
        <v>1.12E-7</v>
      </c>
      <c r="F113" s="93" t="str">
        <f t="shared" si="9"/>
        <v/>
      </c>
      <c r="G113" s="62" t="str">
        <f>IF(A113="yco",VLOOKUP(_xlfn.CONCAT(B113,C113),Youth!S:T,2,FALSE),IF(OR(AND(D113&gt;1,D113&lt;1050),D113="nt",D113="",D113="scratch"),"","Not valid"))</f>
        <v/>
      </c>
      <c r="S113" s="17" t="e">
        <f t="shared" ca="1" si="10"/>
        <v>#NAME?</v>
      </c>
      <c r="T113" s="93">
        <f t="shared" si="11"/>
        <v>0</v>
      </c>
      <c r="V113" s="3" t="str">
        <f>IFERROR(VLOOKUP('Open 1'!F113,$AC$3:$AD$7,2,TRUE),"")</f>
        <v/>
      </c>
      <c r="W113" s="7" t="str">
        <f>IFERROR(IF(V113=$W$1,'Open 1'!F113,""),"")</f>
        <v/>
      </c>
      <c r="X113" s="7" t="str">
        <f>IFERROR(IF(V113=$X$1,'Open 1'!F113,""),"")</f>
        <v/>
      </c>
      <c r="Y113" s="7" t="str">
        <f>IFERROR(IF(V113=$Y$1,'Open 1'!F113,""),"")</f>
        <v/>
      </c>
      <c r="Z113" s="7" t="str">
        <f>IFERROR(IF($V113=$Z$1,'Open 1'!F113,""),"")</f>
        <v/>
      </c>
      <c r="AA113" s="7" t="str">
        <f>IFERROR(IF(V113=$AA$1,'Open 1'!F113,""),"")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18" t="str">
        <f>IF(B114="","",Draw!A114)</f>
        <v/>
      </c>
      <c r="B114" s="19" t="str">
        <f>IFERROR(Draw!B114,"")</f>
        <v/>
      </c>
      <c r="C114" s="19" t="str">
        <f>IFERROR(Draw!C114,"")</f>
        <v/>
      </c>
      <c r="D114" s="55"/>
      <c r="E114" s="92">
        <v>1.1300000000000001E-7</v>
      </c>
      <c r="F114" s="93" t="str">
        <f t="shared" si="9"/>
        <v/>
      </c>
      <c r="G114" s="62" t="str">
        <f>IF(A114="yco",VLOOKUP(_xlfn.CONCAT(B114,C114),Youth!S:T,2,FALSE),IF(OR(AND(D114&gt;1,D114&lt;1050),D114="nt",D114="",D114="scratch"),"","Not valid"))</f>
        <v/>
      </c>
      <c r="S114" s="17" t="e">
        <f t="shared" ca="1" si="10"/>
        <v>#NAME?</v>
      </c>
      <c r="T114" s="93">
        <f t="shared" si="11"/>
        <v>0</v>
      </c>
      <c r="V114" s="3" t="str">
        <f>IFERROR(VLOOKUP('Open 1'!F114,$AC$3:$AD$7,2,TRUE),"")</f>
        <v/>
      </c>
      <c r="W114" s="7" t="str">
        <f>IFERROR(IF(V114=$W$1,'Open 1'!F114,""),"")</f>
        <v/>
      </c>
      <c r="X114" s="7" t="str">
        <f>IFERROR(IF(V114=$X$1,'Open 1'!F114,""),"")</f>
        <v/>
      </c>
      <c r="Y114" s="7" t="str">
        <f>IFERROR(IF(V114=$Y$1,'Open 1'!F114,""),"")</f>
        <v/>
      </c>
      <c r="Z114" s="7" t="str">
        <f>IFERROR(IF($V114=$Z$1,'Open 1'!F114,""),"")</f>
        <v/>
      </c>
      <c r="AA114" s="7" t="str">
        <f>IFERROR(IF(V114=$AA$1,'Open 1'!F114,""),"")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18" t="str">
        <f>IF(B115="","",Draw!A115)</f>
        <v/>
      </c>
      <c r="B115" s="19" t="str">
        <f>IFERROR(Draw!B115,"")</f>
        <v/>
      </c>
      <c r="C115" s="19" t="str">
        <f>IFERROR(Draw!C115,"")</f>
        <v/>
      </c>
      <c r="D115" s="145"/>
      <c r="E115" s="92">
        <v>1.14E-7</v>
      </c>
      <c r="F115" s="93" t="str">
        <f t="shared" si="9"/>
        <v/>
      </c>
      <c r="G115" s="62" t="str">
        <f>IF(A115="yco",VLOOKUP(_xlfn.CONCAT(B115,C115),Youth!S:T,2,FALSE),IF(OR(AND(D115&gt;1,D115&lt;1050),D115="nt",D115="",D115="scratch"),"","Not valid"))</f>
        <v/>
      </c>
      <c r="S115" s="17" t="e">
        <f t="shared" ca="1" si="10"/>
        <v>#NAME?</v>
      </c>
      <c r="T115" s="93">
        <f t="shared" si="11"/>
        <v>0</v>
      </c>
      <c r="V115" s="3" t="str">
        <f>IFERROR(VLOOKUP('Open 1'!F115,$AC$3:$AD$7,2,TRUE),"")</f>
        <v/>
      </c>
      <c r="W115" s="7" t="str">
        <f>IFERROR(IF(V115=$W$1,'Open 1'!F115,""),"")</f>
        <v/>
      </c>
      <c r="X115" s="7" t="str">
        <f>IFERROR(IF(V115=$X$1,'Open 1'!F115,""),"")</f>
        <v/>
      </c>
      <c r="Y115" s="7" t="str">
        <f>IFERROR(IF(V115=$Y$1,'Open 1'!F115,""),"")</f>
        <v/>
      </c>
      <c r="Z115" s="7" t="str">
        <f>IFERROR(IF($V115=$Z$1,'Open 1'!F115,""),"")</f>
        <v/>
      </c>
      <c r="AA115" s="7" t="str">
        <f>IFERROR(IF(V115=$AA$1,'Open 1'!F115,""),"")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18" t="str">
        <f>IF(B116="","",Draw!A116)</f>
        <v/>
      </c>
      <c r="B116" s="19" t="str">
        <f>IFERROR(Draw!B116,"")</f>
        <v/>
      </c>
      <c r="C116" s="19" t="str">
        <f>IFERROR(Draw!C116,"")</f>
        <v/>
      </c>
      <c r="D116" s="51"/>
      <c r="E116" s="92">
        <v>1.15E-7</v>
      </c>
      <c r="F116" s="93" t="str">
        <f t="shared" si="9"/>
        <v/>
      </c>
      <c r="G116" s="62" t="str">
        <f>IF(A116="yco",VLOOKUP(_xlfn.CONCAT(B116,C116),Youth!S:T,2,FALSE),IF(OR(AND(D116&gt;1,D116&lt;1050),D116="nt",D116="",D116="scratch"),"","Not valid"))</f>
        <v/>
      </c>
      <c r="S116" s="17" t="e">
        <f t="shared" ca="1" si="10"/>
        <v>#NAME?</v>
      </c>
      <c r="T116" s="93">
        <f t="shared" si="11"/>
        <v>0</v>
      </c>
      <c r="V116" s="3" t="str">
        <f>IFERROR(VLOOKUP('Open 1'!F116,$AC$3:$AD$7,2,TRUE),"")</f>
        <v/>
      </c>
      <c r="W116" s="7" t="str">
        <f>IFERROR(IF(V116=$W$1,'Open 1'!F116,""),"")</f>
        <v/>
      </c>
      <c r="X116" s="7" t="str">
        <f>IFERROR(IF(V116=$X$1,'Open 1'!F116,""),"")</f>
        <v/>
      </c>
      <c r="Y116" s="7" t="str">
        <f>IFERROR(IF(V116=$Y$1,'Open 1'!F116,""),"")</f>
        <v/>
      </c>
      <c r="Z116" s="7" t="str">
        <f>IFERROR(IF($V116=$Z$1,'Open 1'!F116,""),"")</f>
        <v/>
      </c>
      <c r="AA116" s="7" t="str">
        <f>IFERROR(IF(V116=$AA$1,'Open 1'!F116,""),"")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18" t="str">
        <f>IF(B117="","",Draw!A117)</f>
        <v/>
      </c>
      <c r="B117" s="19" t="str">
        <f>IFERROR(Draw!B117,"")</f>
        <v/>
      </c>
      <c r="C117" s="19" t="str">
        <f>IFERROR(Draw!C117,"")</f>
        <v/>
      </c>
      <c r="D117" s="52"/>
      <c r="E117" s="92">
        <v>1.1600000000000001E-7</v>
      </c>
      <c r="F117" s="93" t="str">
        <f t="shared" si="9"/>
        <v/>
      </c>
      <c r="G117" s="62" t="str">
        <f>IF(A117="yco",VLOOKUP(_xlfn.CONCAT(B117,C117),Youth!S:T,2,FALSE),IF(OR(AND(D117&gt;1,D117&lt;1050),D117="nt",D117="",D117="scratch"),"","Not valid"))</f>
        <v/>
      </c>
      <c r="S117" s="17" t="e">
        <f t="shared" ca="1" si="10"/>
        <v>#NAME?</v>
      </c>
      <c r="T117" s="93">
        <f t="shared" si="11"/>
        <v>0</v>
      </c>
      <c r="V117" s="3" t="str">
        <f>IFERROR(VLOOKUP('Open 1'!F117,$AC$3:$AD$7,2,TRUE),"")</f>
        <v/>
      </c>
      <c r="W117" s="7" t="str">
        <f>IFERROR(IF(V117=$W$1,'Open 1'!F117,""),"")</f>
        <v/>
      </c>
      <c r="X117" s="7" t="str">
        <f>IFERROR(IF(V117=$X$1,'Open 1'!F117,""),"")</f>
        <v/>
      </c>
      <c r="Y117" s="7" t="str">
        <f>IFERROR(IF(V117=$Y$1,'Open 1'!F117,""),"")</f>
        <v/>
      </c>
      <c r="Z117" s="7" t="str">
        <f>IFERROR(IF($V117=$Z$1,'Open 1'!F117,""),"")</f>
        <v/>
      </c>
      <c r="AA117" s="7" t="str">
        <f>IFERROR(IF(V117=$AA$1,'Open 1'!F117,""),"")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18" t="str">
        <f>IF(B118="","",Draw!A118)</f>
        <v/>
      </c>
      <c r="B118" s="19" t="str">
        <f>IFERROR(Draw!B118,"")</f>
        <v/>
      </c>
      <c r="C118" s="19" t="str">
        <f>IFERROR(Draw!C118,"")</f>
        <v/>
      </c>
      <c r="D118" s="52"/>
      <c r="E118" s="92">
        <v>1.17E-7</v>
      </c>
      <c r="F118" s="93" t="str">
        <f t="shared" si="9"/>
        <v/>
      </c>
      <c r="G118" s="62" t="str">
        <f>IF(A118="yco",VLOOKUP(_xlfn.CONCAT(B118,C118),Youth!S:T,2,FALSE),IF(OR(AND(D118&gt;1,D118&lt;1050),D118="nt",D118="",D118="scratch"),"","Not valid"))</f>
        <v/>
      </c>
      <c r="S118" s="17" t="e">
        <f t="shared" ca="1" si="10"/>
        <v>#NAME?</v>
      </c>
      <c r="T118" s="93">
        <f t="shared" si="11"/>
        <v>0</v>
      </c>
      <c r="V118" s="3" t="str">
        <f>IFERROR(VLOOKUP('Open 1'!F118,$AC$3:$AD$7,2,TRUE),"")</f>
        <v/>
      </c>
      <c r="W118" s="7" t="str">
        <f>IFERROR(IF(V118=$W$1,'Open 1'!F118,""),"")</f>
        <v/>
      </c>
      <c r="X118" s="7" t="str">
        <f>IFERROR(IF(V118=$X$1,'Open 1'!F118,""),"")</f>
        <v/>
      </c>
      <c r="Y118" s="7" t="str">
        <f>IFERROR(IF(V118=$Y$1,'Open 1'!F118,""),"")</f>
        <v/>
      </c>
      <c r="Z118" s="7" t="str">
        <f>IFERROR(IF($V118=$Z$1,'Open 1'!F118,""),"")</f>
        <v/>
      </c>
      <c r="AA118" s="7" t="str">
        <f>IFERROR(IF(V118=$AA$1,'Open 1'!F118,""),"")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18" t="str">
        <f>IF(B119="","",Draw!A119)</f>
        <v/>
      </c>
      <c r="B119" s="19" t="str">
        <f>IFERROR(Draw!B119,"")</f>
        <v/>
      </c>
      <c r="C119" s="19" t="str">
        <f>IFERROR(Draw!C119,"")</f>
        <v/>
      </c>
      <c r="D119" s="52"/>
      <c r="E119" s="92">
        <v>1.18E-7</v>
      </c>
      <c r="F119" s="93" t="str">
        <f t="shared" si="9"/>
        <v/>
      </c>
      <c r="G119" s="62" t="str">
        <f>IF(A119="yco",VLOOKUP(_xlfn.CONCAT(B119,C119),Youth!S:T,2,FALSE),IF(OR(AND(D119&gt;1,D119&lt;1050),D119="nt",D119="",D119="scratch"),"","Not valid"))</f>
        <v/>
      </c>
      <c r="S119" s="17" t="e">
        <f t="shared" ca="1" si="10"/>
        <v>#NAME?</v>
      </c>
      <c r="T119" s="93">
        <f t="shared" si="11"/>
        <v>0</v>
      </c>
      <c r="V119" s="3" t="str">
        <f>IFERROR(VLOOKUP('Open 1'!F119,$AC$3:$AD$7,2,TRUE),"")</f>
        <v/>
      </c>
      <c r="W119" s="7" t="str">
        <f>IFERROR(IF(V119=$W$1,'Open 1'!F119,""),"")</f>
        <v/>
      </c>
      <c r="X119" s="7" t="str">
        <f>IFERROR(IF(V119=$X$1,'Open 1'!F119,""),"")</f>
        <v/>
      </c>
      <c r="Y119" s="7" t="str">
        <f>IFERROR(IF(V119=$Y$1,'Open 1'!F119,""),"")</f>
        <v/>
      </c>
      <c r="Z119" s="7" t="str">
        <f>IFERROR(IF($V119=$Z$1,'Open 1'!F119,""),"")</f>
        <v/>
      </c>
      <c r="AA119" s="7" t="str">
        <f>IFERROR(IF(V119=$AA$1,'Open 1'!F119,""),"")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18" t="str">
        <f>IF(B120="","",Draw!A120)</f>
        <v/>
      </c>
      <c r="B120" s="19" t="str">
        <f>IFERROR(Draw!B120,"")</f>
        <v/>
      </c>
      <c r="C120" s="19" t="str">
        <f>IFERROR(Draw!C120,"")</f>
        <v/>
      </c>
      <c r="D120" s="54"/>
      <c r="E120" s="92">
        <v>1.1899999999999999E-7</v>
      </c>
      <c r="F120" s="93" t="str">
        <f t="shared" si="9"/>
        <v/>
      </c>
      <c r="G120" s="62" t="str">
        <f>IF(A120="yco",VLOOKUP(_xlfn.CONCAT(B120,C120),Youth!S:T,2,FALSE),IF(OR(AND(D120&gt;1,D120&lt;1050),D120="nt",D120="",D120="scratch"),"","Not valid"))</f>
        <v/>
      </c>
      <c r="S120" s="17" t="e">
        <f t="shared" ca="1" si="10"/>
        <v>#NAME?</v>
      </c>
      <c r="T120" s="93">
        <f t="shared" si="11"/>
        <v>0</v>
      </c>
      <c r="V120" s="3" t="str">
        <f>IFERROR(VLOOKUP('Open 1'!F120,$AC$3:$AD$7,2,TRUE),"")</f>
        <v/>
      </c>
      <c r="W120" s="7" t="str">
        <f>IFERROR(IF(V120=$W$1,'Open 1'!F120,""),"")</f>
        <v/>
      </c>
      <c r="X120" s="7" t="str">
        <f>IFERROR(IF(V120=$X$1,'Open 1'!F120,""),"")</f>
        <v/>
      </c>
      <c r="Y120" s="7" t="str">
        <f>IFERROR(IF(V120=$Y$1,'Open 1'!F120,""),"")</f>
        <v/>
      </c>
      <c r="Z120" s="7" t="str">
        <f>IFERROR(IF($V120=$Z$1,'Open 1'!F120,""),"")</f>
        <v/>
      </c>
      <c r="AA120" s="7" t="str">
        <f>IFERROR(IF(V120=$AA$1,'Open 1'!F120,""),"")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18" t="str">
        <f>IF(B121="","",Draw!A121)</f>
        <v/>
      </c>
      <c r="B121" s="19" t="str">
        <f>IFERROR(Draw!B121,"")</f>
        <v/>
      </c>
      <c r="C121" s="19" t="str">
        <f>IFERROR(Draw!C121,"")</f>
        <v/>
      </c>
      <c r="D121" s="145"/>
      <c r="E121" s="92">
        <v>1.1999999999999999E-7</v>
      </c>
      <c r="F121" s="93" t="str">
        <f t="shared" si="9"/>
        <v/>
      </c>
      <c r="G121" s="62" t="str">
        <f>IF(A121="yco",VLOOKUP(_xlfn.CONCAT(B121,C121),Youth!S:T,2,FALSE),IF(OR(AND(D121&gt;1,D121&lt;1050),D121="nt",D121="",D121="scratch"),"","Not valid"))</f>
        <v/>
      </c>
      <c r="S121" s="17" t="e">
        <f t="shared" ca="1" si="10"/>
        <v>#NAME?</v>
      </c>
      <c r="T121" s="93">
        <f t="shared" si="11"/>
        <v>0</v>
      </c>
      <c r="V121" s="3" t="str">
        <f>IFERROR(VLOOKUP('Open 1'!F121,$AC$3:$AD$7,2,TRUE),"")</f>
        <v/>
      </c>
      <c r="W121" s="7" t="str">
        <f>IFERROR(IF(V121=$W$1,'Open 1'!F121,""),"")</f>
        <v/>
      </c>
      <c r="X121" s="7" t="str">
        <f>IFERROR(IF(V121=$X$1,'Open 1'!F121,""),"")</f>
        <v/>
      </c>
      <c r="Y121" s="7" t="str">
        <f>IFERROR(IF(V121=$Y$1,'Open 1'!F121,""),"")</f>
        <v/>
      </c>
      <c r="Z121" s="7" t="str">
        <f>IFERROR(IF($V121=$Z$1,'Open 1'!F121,""),"")</f>
        <v/>
      </c>
      <c r="AA121" s="7" t="str">
        <f>IFERROR(IF(V121=$AA$1,'Open 1'!F121,""),"")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18" t="str">
        <f>IF(B122="","",Draw!A122)</f>
        <v/>
      </c>
      <c r="B122" s="19" t="str">
        <f>IFERROR(Draw!B122,"")</f>
        <v/>
      </c>
      <c r="C122" s="19" t="str">
        <f>IFERROR(Draw!C122,"")</f>
        <v/>
      </c>
      <c r="D122" s="51"/>
      <c r="E122" s="92">
        <v>1.2100000000000001E-7</v>
      </c>
      <c r="F122" s="93" t="str">
        <f t="shared" si="9"/>
        <v/>
      </c>
      <c r="G122" s="62" t="str">
        <f>IF(A122="yco",VLOOKUP(_xlfn.CONCAT(B122,C122),Youth!S:T,2,FALSE),IF(OR(AND(D122&gt;1,D122&lt;1050),D122="nt",D122="",D122="scratch"),"","Not valid"))</f>
        <v/>
      </c>
      <c r="S122" s="17" t="e">
        <f t="shared" ca="1" si="10"/>
        <v>#NAME?</v>
      </c>
      <c r="T122" s="93">
        <f t="shared" si="11"/>
        <v>0</v>
      </c>
      <c r="V122" s="3" t="str">
        <f>IFERROR(VLOOKUP('Open 1'!F122,$AC$3:$AD$7,2,TRUE),"")</f>
        <v/>
      </c>
      <c r="W122" s="7" t="str">
        <f>IFERROR(IF(V122=$W$1,'Open 1'!F122,""),"")</f>
        <v/>
      </c>
      <c r="X122" s="7" t="str">
        <f>IFERROR(IF(V122=$X$1,'Open 1'!F122,""),"")</f>
        <v/>
      </c>
      <c r="Y122" s="7" t="str">
        <f>IFERROR(IF(V122=$Y$1,'Open 1'!F122,""),"")</f>
        <v/>
      </c>
      <c r="Z122" s="7" t="str">
        <f>IFERROR(IF($V122=$Z$1,'Open 1'!F122,""),"")</f>
        <v/>
      </c>
      <c r="AA122" s="7" t="str">
        <f>IFERROR(IF(V122=$AA$1,'Open 1'!F122,""),"")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18" t="str">
        <f>IF(B123="","",Draw!A123)</f>
        <v/>
      </c>
      <c r="B123" s="19" t="str">
        <f>IFERROR(Draw!B123,"")</f>
        <v/>
      </c>
      <c r="C123" s="19" t="str">
        <f>IFERROR(Draw!C123,"")</f>
        <v/>
      </c>
      <c r="D123" s="52"/>
      <c r="E123" s="92">
        <v>1.2200000000000001E-7</v>
      </c>
      <c r="F123" s="93" t="str">
        <f t="shared" si="9"/>
        <v/>
      </c>
      <c r="G123" s="62" t="str">
        <f>IF(A123="yco",VLOOKUP(_xlfn.CONCAT(B123,C123),Youth!S:T,2,FALSE),IF(OR(AND(D123&gt;1,D123&lt;1050),D123="nt",D123="",D123="scratch"),"","Not valid"))</f>
        <v/>
      </c>
      <c r="S123" s="17" t="e">
        <f t="shared" ca="1" si="10"/>
        <v>#NAME?</v>
      </c>
      <c r="T123" s="93">
        <f t="shared" si="11"/>
        <v>0</v>
      </c>
      <c r="V123" s="3" t="str">
        <f>IFERROR(VLOOKUP('Open 1'!F123,$AC$3:$AD$7,2,TRUE),"")</f>
        <v/>
      </c>
      <c r="W123" s="7" t="str">
        <f>IFERROR(IF(V123=$W$1,'Open 1'!F123,""),"")</f>
        <v/>
      </c>
      <c r="X123" s="7" t="str">
        <f>IFERROR(IF(V123=$X$1,'Open 1'!F123,""),"")</f>
        <v/>
      </c>
      <c r="Y123" s="7" t="str">
        <f>IFERROR(IF(V123=$Y$1,'Open 1'!F123,""),"")</f>
        <v/>
      </c>
      <c r="Z123" s="7" t="str">
        <f>IFERROR(IF($V123=$Z$1,'Open 1'!F123,""),"")</f>
        <v/>
      </c>
      <c r="AA123" s="7" t="str">
        <f>IFERROR(IF(V123=$AA$1,'Open 1'!F123,""),"")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18" t="str">
        <f>IF(B124="","",Draw!A124)</f>
        <v/>
      </c>
      <c r="B124" s="19" t="str">
        <f>IFERROR(Draw!B124,"")</f>
        <v/>
      </c>
      <c r="C124" s="19" t="str">
        <f>IFERROR(Draw!C124,"")</f>
        <v/>
      </c>
      <c r="D124" s="52"/>
      <c r="E124" s="92">
        <v>1.23E-7</v>
      </c>
      <c r="F124" s="93" t="str">
        <f t="shared" si="9"/>
        <v/>
      </c>
      <c r="G124" s="62" t="str">
        <f>IF(A124="yco",VLOOKUP(_xlfn.CONCAT(B124,C124),Youth!S:T,2,FALSE),IF(OR(AND(D124&gt;1,D124&lt;1050),D124="nt",D124="",D124="scratch"),"","Not valid"))</f>
        <v/>
      </c>
      <c r="S124" s="17" t="e">
        <f t="shared" ca="1" si="10"/>
        <v>#NAME?</v>
      </c>
      <c r="T124" s="93">
        <f t="shared" si="11"/>
        <v>0</v>
      </c>
      <c r="V124" s="3" t="str">
        <f>IFERROR(VLOOKUP('Open 1'!F124,$AC$3:$AD$7,2,TRUE),"")</f>
        <v/>
      </c>
      <c r="W124" s="7" t="str">
        <f>IFERROR(IF(V124=$W$1,'Open 1'!F124,""),"")</f>
        <v/>
      </c>
      <c r="X124" s="7" t="str">
        <f>IFERROR(IF(V124=$X$1,'Open 1'!F124,""),"")</f>
        <v/>
      </c>
      <c r="Y124" s="7" t="str">
        <f>IFERROR(IF(V124=$Y$1,'Open 1'!F124,""),"")</f>
        <v/>
      </c>
      <c r="Z124" s="7" t="str">
        <f>IFERROR(IF($V124=$Z$1,'Open 1'!F124,""),"")</f>
        <v/>
      </c>
      <c r="AA124" s="7" t="str">
        <f>IFERROR(IF(V124=$AA$1,'Open 1'!F124,""),"")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18" t="str">
        <f>IF(B125="","",Draw!A125)</f>
        <v/>
      </c>
      <c r="B125" s="19" t="str">
        <f>IFERROR(Draw!B125,"")</f>
        <v/>
      </c>
      <c r="C125" s="19" t="str">
        <f>IFERROR(Draw!C125,"")</f>
        <v/>
      </c>
      <c r="D125" s="52"/>
      <c r="E125" s="92">
        <v>1.24E-7</v>
      </c>
      <c r="F125" s="93" t="str">
        <f t="shared" si="9"/>
        <v/>
      </c>
      <c r="G125" s="62" t="str">
        <f>IF(A125="yco",VLOOKUP(_xlfn.CONCAT(B125,C125),Youth!S:T,2,FALSE),IF(OR(AND(D125&gt;1,D125&lt;1050),D125="nt",D125="",D125="scratch"),"","Not valid"))</f>
        <v/>
      </c>
      <c r="S125" s="17" t="e">
        <f t="shared" ca="1" si="10"/>
        <v>#NAME?</v>
      </c>
      <c r="T125" s="93">
        <f t="shared" si="11"/>
        <v>0</v>
      </c>
      <c r="V125" s="3" t="str">
        <f>IFERROR(VLOOKUP('Open 1'!F125,$AC$3:$AD$7,2,TRUE),"")</f>
        <v/>
      </c>
      <c r="W125" s="7" t="str">
        <f>IFERROR(IF(V125=$W$1,'Open 1'!F125,""),"")</f>
        <v/>
      </c>
      <c r="X125" s="7" t="str">
        <f>IFERROR(IF(V125=$X$1,'Open 1'!F125,""),"")</f>
        <v/>
      </c>
      <c r="Y125" s="7" t="str">
        <f>IFERROR(IF(V125=$Y$1,'Open 1'!F125,""),"")</f>
        <v/>
      </c>
      <c r="Z125" s="7" t="str">
        <f>IFERROR(IF($V125=$Z$1,'Open 1'!F125,""),"")</f>
        <v/>
      </c>
      <c r="AA125" s="7" t="str">
        <f>IFERROR(IF(V125=$AA$1,'Open 1'!F125,""),"")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18" t="str">
        <f>IF(B126="","",Draw!A126)</f>
        <v/>
      </c>
      <c r="B126" s="19" t="str">
        <f>IFERROR(Draw!B126,"")</f>
        <v/>
      </c>
      <c r="C126" s="19" t="str">
        <f>IFERROR(Draw!C126,"")</f>
        <v/>
      </c>
      <c r="D126" s="54"/>
      <c r="E126" s="92">
        <v>1.2499999999999999E-7</v>
      </c>
      <c r="F126" s="93" t="str">
        <f t="shared" si="9"/>
        <v/>
      </c>
      <c r="G126" s="62" t="str">
        <f>IF(A126="yco",VLOOKUP(_xlfn.CONCAT(B126,C126),Youth!S:T,2,FALSE),IF(OR(AND(D126&gt;1,D126&lt;1050),D126="nt",D126="",D126="scratch"),"","Not valid"))</f>
        <v/>
      </c>
      <c r="S126" s="17" t="e">
        <f t="shared" ca="1" si="10"/>
        <v>#NAME?</v>
      </c>
      <c r="T126" s="93">
        <f t="shared" si="11"/>
        <v>0</v>
      </c>
      <c r="V126" s="3" t="str">
        <f>IFERROR(VLOOKUP('Open 1'!F126,$AC$3:$AD$7,2,TRUE),"")</f>
        <v/>
      </c>
      <c r="W126" s="7" t="str">
        <f>IFERROR(IF(V126=$W$1,'Open 1'!F126,""),"")</f>
        <v/>
      </c>
      <c r="X126" s="7" t="str">
        <f>IFERROR(IF(V126=$X$1,'Open 1'!F126,""),"")</f>
        <v/>
      </c>
      <c r="Y126" s="7" t="str">
        <f>IFERROR(IF(V126=$Y$1,'Open 1'!F126,""),"")</f>
        <v/>
      </c>
      <c r="Z126" s="7" t="str">
        <f>IFERROR(IF($V126=$Z$1,'Open 1'!F126,""),"")</f>
        <v/>
      </c>
      <c r="AA126" s="7" t="str">
        <f>IFERROR(IF(V126=$AA$1,'Open 1'!F126,""),"")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18" t="str">
        <f>IF(B127="","",Draw!A127)</f>
        <v/>
      </c>
      <c r="B127" s="19" t="str">
        <f>IFERROR(Draw!B127,"")</f>
        <v/>
      </c>
      <c r="C127" s="19" t="str">
        <f>IFERROR(Draw!C127,"")</f>
        <v/>
      </c>
      <c r="D127" s="145"/>
      <c r="E127" s="92">
        <v>1.2599999999999999E-7</v>
      </c>
      <c r="F127" s="93" t="str">
        <f t="shared" si="9"/>
        <v/>
      </c>
      <c r="G127" s="62" t="str">
        <f>IF(A127="yco",VLOOKUP(_xlfn.CONCAT(B127,C127),Youth!S:T,2,FALSE),IF(OR(AND(D127&gt;1,D127&lt;1050),D127="nt",D127="",D127="scratch"),"","Not valid"))</f>
        <v/>
      </c>
      <c r="S127" s="17" t="e">
        <f t="shared" ca="1" si="10"/>
        <v>#NAME?</v>
      </c>
      <c r="T127" s="93">
        <f t="shared" si="11"/>
        <v>0</v>
      </c>
      <c r="V127" s="3" t="str">
        <f>IFERROR(VLOOKUP('Open 1'!F127,$AC$3:$AD$7,2,TRUE),"")</f>
        <v/>
      </c>
      <c r="W127" s="7" t="str">
        <f>IFERROR(IF(V127=$W$1,'Open 1'!F127,""),"")</f>
        <v/>
      </c>
      <c r="X127" s="7" t="str">
        <f>IFERROR(IF(V127=$X$1,'Open 1'!F127,""),"")</f>
        <v/>
      </c>
      <c r="Y127" s="7" t="str">
        <f>IFERROR(IF(V127=$Y$1,'Open 1'!F127,""),"")</f>
        <v/>
      </c>
      <c r="Z127" s="7" t="str">
        <f>IFERROR(IF($V127=$Z$1,'Open 1'!F127,""),"")</f>
        <v/>
      </c>
      <c r="AA127" s="7" t="str">
        <f>IFERROR(IF(V127=$AA$1,'Open 1'!F127,""),"")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18" t="str">
        <f>IF(B128="","",Draw!A128)</f>
        <v/>
      </c>
      <c r="B128" s="19" t="str">
        <f>IFERROR(Draw!B128,"")</f>
        <v/>
      </c>
      <c r="C128" s="19" t="str">
        <f>IFERROR(Draw!C128,"")</f>
        <v/>
      </c>
      <c r="D128" s="53"/>
      <c r="E128" s="92">
        <v>1.2700000000000001E-7</v>
      </c>
      <c r="F128" s="93" t="str">
        <f t="shared" si="9"/>
        <v/>
      </c>
      <c r="G128" s="62" t="str">
        <f>IF(A128="yco",VLOOKUP(_xlfn.CONCAT(B128,C128),Youth!S:T,2,FALSE),IF(OR(AND(D128&gt;1,D128&lt;1050),D128="nt",D128="",D128="scratch"),"","Not valid"))</f>
        <v/>
      </c>
      <c r="S128" s="17" t="e">
        <f t="shared" ca="1" si="10"/>
        <v>#NAME?</v>
      </c>
      <c r="T128" s="93">
        <f t="shared" si="11"/>
        <v>0</v>
      </c>
      <c r="V128" s="3" t="str">
        <f>IFERROR(VLOOKUP('Open 1'!F128,$AC$3:$AD$7,2,TRUE),"")</f>
        <v/>
      </c>
      <c r="W128" s="7" t="str">
        <f>IFERROR(IF(V128=$W$1,'Open 1'!F128,""),"")</f>
        <v/>
      </c>
      <c r="X128" s="7" t="str">
        <f>IFERROR(IF(V128=$X$1,'Open 1'!F128,""),"")</f>
        <v/>
      </c>
      <c r="Y128" s="7" t="str">
        <f>IFERROR(IF(V128=$Y$1,'Open 1'!F128,""),"")</f>
        <v/>
      </c>
      <c r="Z128" s="7" t="str">
        <f>IFERROR(IF($V128=$Z$1,'Open 1'!F128,""),"")</f>
        <v/>
      </c>
      <c r="AA128" s="7" t="str">
        <f>IFERROR(IF(V128=$AA$1,'Open 1'!F128,""),"")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18" t="str">
        <f>IF(B129="","",Draw!A129)</f>
        <v/>
      </c>
      <c r="B129" s="19" t="str">
        <f>IFERROR(Draw!B129,"")</f>
        <v/>
      </c>
      <c r="C129" s="19" t="str">
        <f>IFERROR(Draw!C129,"")</f>
        <v/>
      </c>
      <c r="D129" s="52"/>
      <c r="E129" s="92">
        <v>1.2800000000000001E-7</v>
      </c>
      <c r="F129" s="93" t="str">
        <f t="shared" si="9"/>
        <v/>
      </c>
      <c r="G129" s="62" t="str">
        <f>IF(A129="yco",VLOOKUP(_xlfn.CONCAT(B129,C129),Youth!S:T,2,FALSE),IF(OR(AND(D129&gt;1,D129&lt;1050),D129="nt",D129="",D129="scratch"),"","Not valid"))</f>
        <v/>
      </c>
      <c r="S129" s="17" t="e">
        <f t="shared" ca="1" si="10"/>
        <v>#NAME?</v>
      </c>
      <c r="T129" s="93">
        <f t="shared" si="11"/>
        <v>0</v>
      </c>
      <c r="V129" s="3" t="str">
        <f>IFERROR(VLOOKUP('Open 1'!F129,$AC$3:$AD$7,2,TRUE),"")</f>
        <v/>
      </c>
      <c r="W129" s="7" t="str">
        <f>IFERROR(IF(V129=$W$1,'Open 1'!F129,""),"")</f>
        <v/>
      </c>
      <c r="X129" s="7" t="str">
        <f>IFERROR(IF(V129=$X$1,'Open 1'!F129,""),"")</f>
        <v/>
      </c>
      <c r="Y129" s="7" t="str">
        <f>IFERROR(IF(V129=$Y$1,'Open 1'!F129,""),"")</f>
        <v/>
      </c>
      <c r="Z129" s="7" t="str">
        <f>IFERROR(IF($V129=$Z$1,'Open 1'!F129,""),"")</f>
        <v/>
      </c>
      <c r="AA129" s="7" t="str">
        <f>IFERROR(IF(V129=$AA$1,'Open 1'!F129,""),"")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18" t="str">
        <f>IF(B130="","",Draw!A130)</f>
        <v/>
      </c>
      <c r="B130" s="19" t="str">
        <f>IFERROR(Draw!B130,"")</f>
        <v/>
      </c>
      <c r="C130" s="19" t="str">
        <f>IFERROR(Draw!C130,"")</f>
        <v/>
      </c>
      <c r="D130" s="52"/>
      <c r="E130" s="92">
        <v>1.29E-7</v>
      </c>
      <c r="F130" s="93" t="str">
        <f t="shared" si="9"/>
        <v/>
      </c>
      <c r="G130" s="62" t="str">
        <f>IF(A130="yco",VLOOKUP(_xlfn.CONCAT(B130,C130),Youth!S:T,2,FALSE),IF(OR(AND(D130&gt;1,D130&lt;1050),D130="nt",D130="",D130="scratch"),"","Not valid"))</f>
        <v/>
      </c>
      <c r="S130" s="17" t="e">
        <f t="shared" ca="1" si="10"/>
        <v>#NAME?</v>
      </c>
      <c r="T130" s="93">
        <f t="shared" si="11"/>
        <v>0</v>
      </c>
      <c r="V130" s="3" t="str">
        <f>IFERROR(VLOOKUP('Open 1'!F130,$AC$3:$AD$7,2,TRUE),"")</f>
        <v/>
      </c>
      <c r="W130" s="7" t="str">
        <f>IFERROR(IF(V130=$W$1,'Open 1'!F130,""),"")</f>
        <v/>
      </c>
      <c r="X130" s="7" t="str">
        <f>IFERROR(IF(V130=$X$1,'Open 1'!F130,""),"")</f>
        <v/>
      </c>
      <c r="Y130" s="7" t="str">
        <f>IFERROR(IF(V130=$Y$1,'Open 1'!F130,""),"")</f>
        <v/>
      </c>
      <c r="Z130" s="7" t="str">
        <f>IFERROR(IF($V130=$Z$1,'Open 1'!F130,""),"")</f>
        <v/>
      </c>
      <c r="AA130" s="7" t="str">
        <f>IFERROR(IF(V130=$AA$1,'Open 1'!F130,""),"")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18" t="str">
        <f>IF(B131="","",Draw!A131)</f>
        <v/>
      </c>
      <c r="B131" s="19" t="str">
        <f>IFERROR(Draw!B131,"")</f>
        <v/>
      </c>
      <c r="C131" s="19" t="str">
        <f>IFERROR(Draw!C131,"")</f>
        <v/>
      </c>
      <c r="D131" s="52"/>
      <c r="E131" s="92">
        <v>1.3E-7</v>
      </c>
      <c r="F131" s="93" t="str">
        <f t="shared" ref="F131:F194" si="12">IF(D131="scratch",3000+E131,IF(D131="nt",1000+E131,IF((D131+E131)&gt;5,D131+E131,"")))</f>
        <v/>
      </c>
      <c r="G131" s="62" t="str">
        <f>IF(A131="yco",VLOOKUP(_xlfn.CONCAT(B131,C131),Youth!S:T,2,FALSE),IF(OR(AND(D131&gt;1,D131&lt;1050),D131="nt",D131="",D131="scratch"),"","Not valid"))</f>
        <v/>
      </c>
      <c r="S131" s="17" t="e">
        <f t="shared" ref="S131:S194" ca="1" si="13">_xlfn.CONCAT(B131,C131)</f>
        <v>#NAME?</v>
      </c>
      <c r="T131" s="93">
        <f t="shared" ref="T131:T194" si="14">D131</f>
        <v>0</v>
      </c>
      <c r="V131" s="3" t="str">
        <f>IFERROR(VLOOKUP('Open 1'!F131,$AC$3:$AD$7,2,TRUE),"")</f>
        <v/>
      </c>
      <c r="W131" s="7" t="str">
        <f>IFERROR(IF(V131=$W$1,'Open 1'!F131,""),"")</f>
        <v/>
      </c>
      <c r="X131" s="7" t="str">
        <f>IFERROR(IF(V131=$X$1,'Open 1'!F131,""),"")</f>
        <v/>
      </c>
      <c r="Y131" s="7" t="str">
        <f>IFERROR(IF(V131=$Y$1,'Open 1'!F131,""),"")</f>
        <v/>
      </c>
      <c r="Z131" s="7" t="str">
        <f>IFERROR(IF($V131=$Z$1,'Open 1'!F131,""),"")</f>
        <v/>
      </c>
      <c r="AA131" s="7" t="str">
        <f>IFERROR(IF(V131=$AA$1,'Open 1'!F131,""),"")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18" t="str">
        <f>IF(B132="","",Draw!A132)</f>
        <v/>
      </c>
      <c r="B132" s="19" t="str">
        <f>IFERROR(Draw!B132,"")</f>
        <v/>
      </c>
      <c r="C132" s="19" t="str">
        <f>IFERROR(Draw!C132,"")</f>
        <v/>
      </c>
      <c r="D132" s="54"/>
      <c r="E132" s="92">
        <v>1.31E-7</v>
      </c>
      <c r="F132" s="93" t="str">
        <f t="shared" si="12"/>
        <v/>
      </c>
      <c r="G132" s="62" t="str">
        <f>IF(A132="yco",VLOOKUP(_xlfn.CONCAT(B132,C132),Youth!S:T,2,FALSE),IF(OR(AND(D132&gt;1,D132&lt;1050),D132="nt",D132="",D132="scratch"),"","Not valid"))</f>
        <v/>
      </c>
      <c r="S132" s="17" t="e">
        <f t="shared" ca="1" si="13"/>
        <v>#NAME?</v>
      </c>
      <c r="T132" s="93">
        <f t="shared" si="14"/>
        <v>0</v>
      </c>
      <c r="V132" s="3" t="str">
        <f>IFERROR(VLOOKUP('Open 1'!F132,$AC$3:$AD$7,2,TRUE),"")</f>
        <v/>
      </c>
      <c r="W132" s="7" t="str">
        <f>IFERROR(IF(V132=$W$1,'Open 1'!F132,""),"")</f>
        <v/>
      </c>
      <c r="X132" s="7" t="str">
        <f>IFERROR(IF(V132=$X$1,'Open 1'!F132,""),"")</f>
        <v/>
      </c>
      <c r="Y132" s="7" t="str">
        <f>IFERROR(IF(V132=$Y$1,'Open 1'!F132,""),"")</f>
        <v/>
      </c>
      <c r="Z132" s="7" t="str">
        <f>IFERROR(IF($V132=$Z$1,'Open 1'!F132,""),"")</f>
        <v/>
      </c>
      <c r="AA132" s="7" t="str">
        <f>IFERROR(IF(V132=$AA$1,'Open 1'!F132,""),"")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18" t="str">
        <f>IF(B133="","",Draw!A133)</f>
        <v/>
      </c>
      <c r="B133" s="19" t="str">
        <f>IFERROR(Draw!B133,"")</f>
        <v/>
      </c>
      <c r="C133" s="19" t="str">
        <f>IFERROR(Draw!C133,"")</f>
        <v/>
      </c>
      <c r="D133" s="145"/>
      <c r="E133" s="92">
        <v>1.3199999999999999E-7</v>
      </c>
      <c r="F133" s="93" t="str">
        <f t="shared" si="12"/>
        <v/>
      </c>
      <c r="G133" s="62" t="str">
        <f>IF(A133="yco",VLOOKUP(_xlfn.CONCAT(B133,C133),Youth!S:T,2,FALSE),IF(OR(AND(D133&gt;1,D133&lt;1050),D133="nt",D133="",D133="scratch"),"","Not valid"))</f>
        <v/>
      </c>
      <c r="S133" s="17" t="e">
        <f t="shared" ca="1" si="13"/>
        <v>#NAME?</v>
      </c>
      <c r="T133" s="93">
        <f t="shared" si="14"/>
        <v>0</v>
      </c>
      <c r="V133" s="3" t="str">
        <f>IFERROR(VLOOKUP('Open 1'!F133,$AC$3:$AD$7,2,TRUE),"")</f>
        <v/>
      </c>
      <c r="W133" s="7" t="str">
        <f>IFERROR(IF(V133=$W$1,'Open 1'!F133,""),"")</f>
        <v/>
      </c>
      <c r="X133" s="7" t="str">
        <f>IFERROR(IF(V133=$X$1,'Open 1'!F133,""),"")</f>
        <v/>
      </c>
      <c r="Y133" s="7" t="str">
        <f>IFERROR(IF(V133=$Y$1,'Open 1'!F133,""),"")</f>
        <v/>
      </c>
      <c r="Z133" s="7" t="str">
        <f>IFERROR(IF($V133=$Z$1,'Open 1'!F133,""),"")</f>
        <v/>
      </c>
      <c r="AA133" s="7" t="str">
        <f>IFERROR(IF(V133=$AA$1,'Open 1'!F133,""),"")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18" t="str">
        <f>IF(B134="","",Draw!A134)</f>
        <v/>
      </c>
      <c r="B134" s="19" t="str">
        <f>IFERROR(Draw!B134,"")</f>
        <v/>
      </c>
      <c r="C134" s="19" t="str">
        <f>IFERROR(Draw!C134,"")</f>
        <v/>
      </c>
      <c r="D134" s="51"/>
      <c r="E134" s="92">
        <v>1.3300000000000001E-7</v>
      </c>
      <c r="F134" s="93" t="str">
        <f t="shared" si="12"/>
        <v/>
      </c>
      <c r="G134" s="62" t="str">
        <f>IF(A134="yco",VLOOKUP(_xlfn.CONCAT(B134,C134),Youth!S:T,2,FALSE),IF(OR(AND(D134&gt;1,D134&lt;1050),D134="nt",D134="",D134="scratch"),"","Not valid"))</f>
        <v/>
      </c>
      <c r="S134" s="17" t="e">
        <f t="shared" ca="1" si="13"/>
        <v>#NAME?</v>
      </c>
      <c r="T134" s="93">
        <f t="shared" si="14"/>
        <v>0</v>
      </c>
      <c r="V134" s="3" t="str">
        <f>IFERROR(VLOOKUP('Open 1'!F134,$AC$3:$AD$7,2,TRUE),"")</f>
        <v/>
      </c>
      <c r="W134" s="7" t="str">
        <f>IFERROR(IF(V134=$W$1,'Open 1'!F134,""),"")</f>
        <v/>
      </c>
      <c r="X134" s="7" t="str">
        <f>IFERROR(IF(V134=$X$1,'Open 1'!F134,""),"")</f>
        <v/>
      </c>
      <c r="Y134" s="7" t="str">
        <f>IFERROR(IF(V134=$Y$1,'Open 1'!F134,""),"")</f>
        <v/>
      </c>
      <c r="Z134" s="7" t="str">
        <f>IFERROR(IF($V134=$Z$1,'Open 1'!F134,""),"")</f>
        <v/>
      </c>
      <c r="AA134" s="7" t="str">
        <f>IFERROR(IF(V134=$AA$1,'Open 1'!F134,""),"")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18" t="str">
        <f>IF(B135="","",Draw!A135)</f>
        <v/>
      </c>
      <c r="B135" s="19" t="str">
        <f>IFERROR(Draw!B135,"")</f>
        <v/>
      </c>
      <c r="C135" s="19" t="str">
        <f>IFERROR(Draw!C135,"")</f>
        <v/>
      </c>
      <c r="D135" s="52"/>
      <c r="E135" s="92">
        <v>1.3400000000000001E-7</v>
      </c>
      <c r="F135" s="93" t="str">
        <f t="shared" si="12"/>
        <v/>
      </c>
      <c r="G135" s="62" t="str">
        <f>IF(A135="yco",VLOOKUP(_xlfn.CONCAT(B135,C135),Youth!S:T,2,FALSE),IF(OR(AND(D135&gt;1,D135&lt;1050),D135="nt",D135="",D135="scratch"),"","Not valid"))</f>
        <v/>
      </c>
      <c r="S135" s="17" t="e">
        <f t="shared" ca="1" si="13"/>
        <v>#NAME?</v>
      </c>
      <c r="T135" s="93">
        <f t="shared" si="14"/>
        <v>0</v>
      </c>
      <c r="V135" s="3" t="str">
        <f>IFERROR(VLOOKUP('Open 1'!F135,$AC$3:$AD$7,2,TRUE),"")</f>
        <v/>
      </c>
      <c r="W135" s="7" t="str">
        <f>IFERROR(IF(V135=$W$1,'Open 1'!F135,""),"")</f>
        <v/>
      </c>
      <c r="X135" s="7" t="str">
        <f>IFERROR(IF(V135=$X$1,'Open 1'!F135,""),"")</f>
        <v/>
      </c>
      <c r="Y135" s="7" t="str">
        <f>IFERROR(IF(V135=$Y$1,'Open 1'!F135,""),"")</f>
        <v/>
      </c>
      <c r="Z135" s="7" t="str">
        <f>IFERROR(IF($V135=$Z$1,'Open 1'!F135,""),"")</f>
        <v/>
      </c>
      <c r="AA135" s="7" t="str">
        <f>IFERROR(IF(V135=$AA$1,'Open 1'!F135,""),"")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18" t="str">
        <f>IF(B136="","",Draw!A136)</f>
        <v/>
      </c>
      <c r="B136" s="19" t="str">
        <f>IFERROR(Draw!B136,"")</f>
        <v/>
      </c>
      <c r="C136" s="19" t="str">
        <f>IFERROR(Draw!C136,"")</f>
        <v/>
      </c>
      <c r="D136" s="54"/>
      <c r="E136" s="92">
        <v>1.35E-7</v>
      </c>
      <c r="F136" s="93" t="str">
        <f t="shared" si="12"/>
        <v/>
      </c>
      <c r="G136" s="62" t="str">
        <f>IF(A136="yco",VLOOKUP(_xlfn.CONCAT(B136,C136),Youth!S:T,2,FALSE),IF(OR(AND(D136&gt;1,D136&lt;1050),D136="nt",D136="",D136="scratch"),"","Not valid"))</f>
        <v/>
      </c>
      <c r="S136" s="17" t="e">
        <f t="shared" ca="1" si="13"/>
        <v>#NAME?</v>
      </c>
      <c r="T136" s="93">
        <f t="shared" si="14"/>
        <v>0</v>
      </c>
      <c r="V136" s="3" t="str">
        <f>IFERROR(VLOOKUP('Open 1'!F136,$AC$3:$AD$7,2,TRUE),"")</f>
        <v/>
      </c>
      <c r="W136" s="7" t="str">
        <f>IFERROR(IF(V136=$W$1,'Open 1'!F136,""),"")</f>
        <v/>
      </c>
      <c r="X136" s="7" t="str">
        <f>IFERROR(IF(V136=$X$1,'Open 1'!F136,""),"")</f>
        <v/>
      </c>
      <c r="Y136" s="7" t="str">
        <f>IFERROR(IF(V136=$Y$1,'Open 1'!F136,""),"")</f>
        <v/>
      </c>
      <c r="Z136" s="7" t="str">
        <f>IFERROR(IF($V136=$Z$1,'Open 1'!F136,""),"")</f>
        <v/>
      </c>
      <c r="AA136" s="7" t="str">
        <f>IFERROR(IF(V136=$AA$1,'Open 1'!F136,""),"")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18" t="str">
        <f>IF(B137="","",Draw!A137)</f>
        <v/>
      </c>
      <c r="B137" s="19" t="str">
        <f>IFERROR(Draw!B137,"")</f>
        <v/>
      </c>
      <c r="C137" s="19" t="str">
        <f>IFERROR(Draw!C137,"")</f>
        <v/>
      </c>
      <c r="D137" s="52"/>
      <c r="E137" s="92">
        <v>1.36E-7</v>
      </c>
      <c r="F137" s="93" t="str">
        <f t="shared" si="12"/>
        <v/>
      </c>
      <c r="G137" s="62" t="str">
        <f>IF(A137="yco",VLOOKUP(_xlfn.CONCAT(B137,C137),Youth!S:T,2,FALSE),IF(OR(AND(D137&gt;1,D137&lt;1050),D137="nt",D137="",D137="scratch"),"","Not valid"))</f>
        <v/>
      </c>
      <c r="S137" s="17" t="e">
        <f t="shared" ca="1" si="13"/>
        <v>#NAME?</v>
      </c>
      <c r="T137" s="93">
        <f t="shared" si="14"/>
        <v>0</v>
      </c>
      <c r="V137" s="3" t="str">
        <f>IFERROR(VLOOKUP('Open 1'!F137,$AC$3:$AD$7,2,TRUE),"")</f>
        <v/>
      </c>
      <c r="W137" s="7" t="str">
        <f>IFERROR(IF(V137=$W$1,'Open 1'!F137,""),"")</f>
        <v/>
      </c>
      <c r="X137" s="7" t="str">
        <f>IFERROR(IF(V137=$X$1,'Open 1'!F137,""),"")</f>
        <v/>
      </c>
      <c r="Y137" s="7" t="str">
        <f>IFERROR(IF(V137=$Y$1,'Open 1'!F137,""),"")</f>
        <v/>
      </c>
      <c r="Z137" s="7" t="str">
        <f>IFERROR(IF($V137=$Z$1,'Open 1'!F137,""),"")</f>
        <v/>
      </c>
      <c r="AA137" s="7" t="str">
        <f>IFERROR(IF(V137=$AA$1,'Open 1'!F137,""),"")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18" t="str">
        <f>IF(B138="","",Draw!A138)</f>
        <v/>
      </c>
      <c r="B138" s="19" t="str">
        <f>IFERROR(Draw!B138,"")</f>
        <v/>
      </c>
      <c r="C138" s="19" t="str">
        <f>IFERROR(Draw!C138,"")</f>
        <v/>
      </c>
      <c r="D138" s="53"/>
      <c r="E138" s="92">
        <v>1.37E-7</v>
      </c>
      <c r="F138" s="93" t="str">
        <f t="shared" si="12"/>
        <v/>
      </c>
      <c r="G138" s="62" t="str">
        <f>IF(A138="yco",VLOOKUP(_xlfn.CONCAT(B138,C138),Youth!S:T,2,FALSE),IF(OR(AND(D138&gt;1,D138&lt;1050),D138="nt",D138="",D138="scratch"),"","Not valid"))</f>
        <v/>
      </c>
      <c r="S138" s="17" t="e">
        <f t="shared" ca="1" si="13"/>
        <v>#NAME?</v>
      </c>
      <c r="T138" s="93">
        <f t="shared" si="14"/>
        <v>0</v>
      </c>
      <c r="V138" s="3" t="str">
        <f>IFERROR(VLOOKUP('Open 1'!F138,$AC$3:$AD$7,2,TRUE),"")</f>
        <v/>
      </c>
      <c r="W138" s="7" t="str">
        <f>IFERROR(IF(V138=$W$1,'Open 1'!F138,""),"")</f>
        <v/>
      </c>
      <c r="X138" s="7" t="str">
        <f>IFERROR(IF(V138=$X$1,'Open 1'!F138,""),"")</f>
        <v/>
      </c>
      <c r="Y138" s="7" t="str">
        <f>IFERROR(IF(V138=$Y$1,'Open 1'!F138,""),"")</f>
        <v/>
      </c>
      <c r="Z138" s="7" t="str">
        <f>IFERROR(IF($V138=$Z$1,'Open 1'!F138,""),"")</f>
        <v/>
      </c>
      <c r="AA138" s="7" t="str">
        <f>IFERROR(IF(V138=$AA$1,'Open 1'!F138,""),"")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18" t="str">
        <f>IF(B139="","",Draw!A139)</f>
        <v/>
      </c>
      <c r="B139" s="19" t="str">
        <f>IFERROR(Draw!B139,"")</f>
        <v/>
      </c>
      <c r="C139" s="19" t="str">
        <f>IFERROR(Draw!C139,"")</f>
        <v/>
      </c>
      <c r="D139" s="145"/>
      <c r="E139" s="92">
        <v>1.3799999999999999E-7</v>
      </c>
      <c r="F139" s="93" t="str">
        <f t="shared" si="12"/>
        <v/>
      </c>
      <c r="G139" s="62" t="str">
        <f>IF(A139="yco",VLOOKUP(_xlfn.CONCAT(B139,C139),Youth!S:T,2,FALSE),IF(OR(AND(D139&gt;1,D139&lt;1050),D139="nt",D139="",D139="scratch"),"","Not valid"))</f>
        <v/>
      </c>
      <c r="S139" s="17" t="e">
        <f t="shared" ca="1" si="13"/>
        <v>#NAME?</v>
      </c>
      <c r="T139" s="93">
        <f t="shared" si="14"/>
        <v>0</v>
      </c>
      <c r="V139" s="3" t="str">
        <f>IFERROR(VLOOKUP('Open 1'!F139,$AC$3:$AD$7,2,TRUE),"")</f>
        <v/>
      </c>
      <c r="W139" s="7" t="str">
        <f>IFERROR(IF(V139=$W$1,'Open 1'!F139,""),"")</f>
        <v/>
      </c>
      <c r="X139" s="7" t="str">
        <f>IFERROR(IF(V139=$X$1,'Open 1'!F139,""),"")</f>
        <v/>
      </c>
      <c r="Y139" s="7" t="str">
        <f>IFERROR(IF(V139=$Y$1,'Open 1'!F139,""),"")</f>
        <v/>
      </c>
      <c r="Z139" s="7" t="str">
        <f>IFERROR(IF($V139=$Z$1,'Open 1'!F139,""),"")</f>
        <v/>
      </c>
      <c r="AA139" s="7" t="str">
        <f>IFERROR(IF(V139=$AA$1,'Open 1'!F139,""),"")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18" t="str">
        <f>IF(B140="","",Draw!A140)</f>
        <v/>
      </c>
      <c r="B140" s="19" t="str">
        <f>IFERROR(Draw!B140,"")</f>
        <v/>
      </c>
      <c r="C140" s="19" t="str">
        <f>IFERROR(Draw!C140,"")</f>
        <v/>
      </c>
      <c r="D140" s="51"/>
      <c r="E140" s="92">
        <v>1.3899999999999999E-7</v>
      </c>
      <c r="F140" s="93" t="str">
        <f t="shared" si="12"/>
        <v/>
      </c>
      <c r="G140" s="62" t="str">
        <f>IF(A140="yco",VLOOKUP(_xlfn.CONCAT(B140,C140),Youth!S:T,2,FALSE),IF(OR(AND(D140&gt;1,D140&lt;1050),D140="nt",D140="",D140="scratch"),"","Not valid"))</f>
        <v/>
      </c>
      <c r="S140" s="17" t="e">
        <f t="shared" ca="1" si="13"/>
        <v>#NAME?</v>
      </c>
      <c r="T140" s="93">
        <f t="shared" si="14"/>
        <v>0</v>
      </c>
      <c r="V140" s="3" t="str">
        <f>IFERROR(VLOOKUP('Open 1'!F140,$AC$3:$AD$7,2,TRUE),"")</f>
        <v/>
      </c>
      <c r="W140" s="7" t="str">
        <f>IFERROR(IF(V140=$W$1,'Open 1'!F140,""),"")</f>
        <v/>
      </c>
      <c r="X140" s="7" t="str">
        <f>IFERROR(IF(V140=$X$1,'Open 1'!F140,""),"")</f>
        <v/>
      </c>
      <c r="Y140" s="7" t="str">
        <f>IFERROR(IF(V140=$Y$1,'Open 1'!F140,""),"")</f>
        <v/>
      </c>
      <c r="Z140" s="7" t="str">
        <f>IFERROR(IF($V140=$Z$1,'Open 1'!F140,""),"")</f>
        <v/>
      </c>
      <c r="AA140" s="7" t="str">
        <f>IFERROR(IF(V140=$AA$1,'Open 1'!F140,""),"")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18" t="str">
        <f>IF(B141="","",Draw!A141)</f>
        <v/>
      </c>
      <c r="B141" s="19" t="str">
        <f>IFERROR(Draw!B141,"")</f>
        <v/>
      </c>
      <c r="C141" s="19" t="str">
        <f>IFERROR(Draw!C141,"")</f>
        <v/>
      </c>
      <c r="D141" s="52"/>
      <c r="E141" s="92">
        <v>1.4000000000000001E-7</v>
      </c>
      <c r="F141" s="93" t="str">
        <f t="shared" si="12"/>
        <v/>
      </c>
      <c r="G141" s="62" t="str">
        <f>IF(A141="yco",VLOOKUP(_xlfn.CONCAT(B141,C141),Youth!S:T,2,FALSE),IF(OR(AND(D141&gt;1,D141&lt;1050),D141="nt",D141="",D141="scratch"),"","Not valid"))</f>
        <v/>
      </c>
      <c r="S141" s="17" t="e">
        <f t="shared" ca="1" si="13"/>
        <v>#NAME?</v>
      </c>
      <c r="T141" s="93">
        <f t="shared" si="14"/>
        <v>0</v>
      </c>
      <c r="V141" s="3" t="str">
        <f>IFERROR(VLOOKUP('Open 1'!F141,$AC$3:$AD$7,2,TRUE),"")</f>
        <v/>
      </c>
      <c r="W141" s="7" t="str">
        <f>IFERROR(IF(V141=$W$1,'Open 1'!F141,""),"")</f>
        <v/>
      </c>
      <c r="X141" s="7" t="str">
        <f>IFERROR(IF(V141=$X$1,'Open 1'!F141,""),"")</f>
        <v/>
      </c>
      <c r="Y141" s="7" t="str">
        <f>IFERROR(IF(V141=$Y$1,'Open 1'!F141,""),"")</f>
        <v/>
      </c>
      <c r="Z141" s="7" t="str">
        <f>IFERROR(IF($V141=$Z$1,'Open 1'!F141,""),"")</f>
        <v/>
      </c>
      <c r="AA141" s="7" t="str">
        <f>IFERROR(IF(V141=$AA$1,'Open 1'!F141,""),"")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18" t="str">
        <f>IF(B142="","",Draw!A142)</f>
        <v/>
      </c>
      <c r="B142" s="19" t="str">
        <f>IFERROR(Draw!B142,"")</f>
        <v/>
      </c>
      <c r="C142" s="19" t="str">
        <f>IFERROR(Draw!C142,"")</f>
        <v/>
      </c>
      <c r="D142" s="52"/>
      <c r="E142" s="92">
        <v>1.4100000000000001E-7</v>
      </c>
      <c r="F142" s="93" t="str">
        <f t="shared" si="12"/>
        <v/>
      </c>
      <c r="G142" s="62" t="str">
        <f>IF(A142="yco",VLOOKUP(_xlfn.CONCAT(B142,C142),Youth!S:T,2,FALSE),IF(OR(AND(D142&gt;1,D142&lt;1050),D142="nt",D142="",D142="scratch"),"","Not valid"))</f>
        <v/>
      </c>
      <c r="S142" s="17" t="e">
        <f t="shared" ca="1" si="13"/>
        <v>#NAME?</v>
      </c>
      <c r="T142" s="93">
        <f t="shared" si="14"/>
        <v>0</v>
      </c>
      <c r="V142" s="3" t="str">
        <f>IFERROR(VLOOKUP('Open 1'!F142,$AC$3:$AD$7,2,TRUE),"")</f>
        <v/>
      </c>
      <c r="W142" s="7" t="str">
        <f>IFERROR(IF(V142=$W$1,'Open 1'!F142,""),"")</f>
        <v/>
      </c>
      <c r="X142" s="7" t="str">
        <f>IFERROR(IF(V142=$X$1,'Open 1'!F142,""),"")</f>
        <v/>
      </c>
      <c r="Y142" s="7" t="str">
        <f>IFERROR(IF(V142=$Y$1,'Open 1'!F142,""),"")</f>
        <v/>
      </c>
      <c r="Z142" s="7" t="str">
        <f>IFERROR(IF($V142=$Z$1,'Open 1'!F142,""),"")</f>
        <v/>
      </c>
      <c r="AA142" s="7" t="str">
        <f>IFERROR(IF(V142=$AA$1,'Open 1'!F142,""),"")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18" t="str">
        <f>IF(B143="","",Draw!A143)</f>
        <v/>
      </c>
      <c r="B143" s="19" t="str">
        <f>IFERROR(Draw!B143,"")</f>
        <v/>
      </c>
      <c r="C143" s="19" t="str">
        <f>IFERROR(Draw!C143,"")</f>
        <v/>
      </c>
      <c r="D143" s="52"/>
      <c r="E143" s="92">
        <v>1.42E-7</v>
      </c>
      <c r="F143" s="93" t="str">
        <f t="shared" si="12"/>
        <v/>
      </c>
      <c r="G143" s="62" t="str">
        <f>IF(A143="yco",VLOOKUP(_xlfn.CONCAT(B143,C143),Youth!S:T,2,FALSE),IF(OR(AND(D143&gt;1,D143&lt;1050),D143="nt",D143="",D143="scratch"),"","Not valid"))</f>
        <v/>
      </c>
      <c r="S143" s="17" t="e">
        <f t="shared" ca="1" si="13"/>
        <v>#NAME?</v>
      </c>
      <c r="T143" s="93">
        <f t="shared" si="14"/>
        <v>0</v>
      </c>
      <c r="V143" s="3" t="str">
        <f>IFERROR(VLOOKUP('Open 1'!F143,$AC$3:$AD$7,2,TRUE),"")</f>
        <v/>
      </c>
      <c r="W143" s="7" t="str">
        <f>IFERROR(IF(V143=$W$1,'Open 1'!F143,""),"")</f>
        <v/>
      </c>
      <c r="X143" s="7" t="str">
        <f>IFERROR(IF(V143=$X$1,'Open 1'!F143,""),"")</f>
        <v/>
      </c>
      <c r="Y143" s="7" t="str">
        <f>IFERROR(IF(V143=$Y$1,'Open 1'!F143,""),"")</f>
        <v/>
      </c>
      <c r="Z143" s="7" t="str">
        <f>IFERROR(IF($V143=$Z$1,'Open 1'!F143,""),"")</f>
        <v/>
      </c>
      <c r="AA143" s="7" t="str">
        <f>IFERROR(IF(V143=$AA$1,'Open 1'!F143,""),"")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18" t="str">
        <f>IF(B144="","",Draw!A144)</f>
        <v/>
      </c>
      <c r="B144" s="19" t="str">
        <f>IFERROR(Draw!B144,"")</f>
        <v/>
      </c>
      <c r="C144" s="19" t="str">
        <f>IFERROR(Draw!C144,"")</f>
        <v/>
      </c>
      <c r="D144" s="54"/>
      <c r="E144" s="92">
        <v>1.43E-7</v>
      </c>
      <c r="F144" s="93" t="str">
        <f t="shared" si="12"/>
        <v/>
      </c>
      <c r="G144" s="62" t="str">
        <f>IF(A144="yco",VLOOKUP(_xlfn.CONCAT(B144,C144),Youth!S:T,2,FALSE),IF(OR(AND(D144&gt;1,D144&lt;1050),D144="nt",D144="",D144="scratch"),"","Not valid"))</f>
        <v/>
      </c>
      <c r="S144" s="17" t="e">
        <f t="shared" ca="1" si="13"/>
        <v>#NAME?</v>
      </c>
      <c r="T144" s="93">
        <f t="shared" si="14"/>
        <v>0</v>
      </c>
      <c r="V144" s="3" t="str">
        <f>IFERROR(VLOOKUP('Open 1'!F144,$AC$3:$AD$7,2,TRUE),"")</f>
        <v/>
      </c>
      <c r="W144" s="7" t="str">
        <f>IFERROR(IF(V144=$W$1,'Open 1'!F144,""),"")</f>
        <v/>
      </c>
      <c r="X144" s="7" t="str">
        <f>IFERROR(IF(V144=$X$1,'Open 1'!F144,""),"")</f>
        <v/>
      </c>
      <c r="Y144" s="7" t="str">
        <f>IFERROR(IF(V144=$Y$1,'Open 1'!F144,""),"")</f>
        <v/>
      </c>
      <c r="Z144" s="7" t="str">
        <f>IFERROR(IF($V144=$Z$1,'Open 1'!F144,""),"")</f>
        <v/>
      </c>
      <c r="AA144" s="7" t="str">
        <f>IFERROR(IF(V144=$AA$1,'Open 1'!F144,""),"")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18" t="str">
        <f>IF(B145="","",Draw!A145)</f>
        <v/>
      </c>
      <c r="B145" s="19" t="str">
        <f>IFERROR(Draw!B145,"")</f>
        <v/>
      </c>
      <c r="C145" s="19" t="str">
        <f>IFERROR(Draw!C145,"")</f>
        <v/>
      </c>
      <c r="D145" s="145"/>
      <c r="E145" s="92">
        <v>1.4399999999999999E-7</v>
      </c>
      <c r="F145" s="93" t="str">
        <f t="shared" si="12"/>
        <v/>
      </c>
      <c r="G145" s="62" t="str">
        <f>IF(A145="yco",VLOOKUP(_xlfn.CONCAT(B145,C145),Youth!S:T,2,FALSE),IF(OR(AND(D145&gt;1,D145&lt;1050),D145="nt",D145="",D145="scratch"),"","Not valid"))</f>
        <v/>
      </c>
      <c r="S145" s="17" t="e">
        <f t="shared" ca="1" si="13"/>
        <v>#NAME?</v>
      </c>
      <c r="T145" s="93">
        <f t="shared" si="14"/>
        <v>0</v>
      </c>
      <c r="V145" s="3" t="str">
        <f>IFERROR(VLOOKUP('Open 1'!F145,$AC$3:$AD$7,2,TRUE),"")</f>
        <v/>
      </c>
      <c r="W145" s="7" t="str">
        <f>IFERROR(IF(V145=$W$1,'Open 1'!F145,""),"")</f>
        <v/>
      </c>
      <c r="X145" s="7" t="str">
        <f>IFERROR(IF(V145=$X$1,'Open 1'!F145,""),"")</f>
        <v/>
      </c>
      <c r="Y145" s="7" t="str">
        <f>IFERROR(IF(V145=$Y$1,'Open 1'!F145,""),"")</f>
        <v/>
      </c>
      <c r="Z145" s="7" t="str">
        <f>IFERROR(IF($V145=$Z$1,'Open 1'!F145,""),"")</f>
        <v/>
      </c>
      <c r="AA145" s="7" t="str">
        <f>IFERROR(IF(V145=$AA$1,'Open 1'!F145,""),"")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18" t="str">
        <f>IF(B146="","",Draw!A146)</f>
        <v/>
      </c>
      <c r="B146" s="19" t="str">
        <f>IFERROR(Draw!B146,"")</f>
        <v/>
      </c>
      <c r="C146" s="19" t="str">
        <f>IFERROR(Draw!C146,"")</f>
        <v/>
      </c>
      <c r="D146" s="51"/>
      <c r="E146" s="92">
        <v>1.4499999999999999E-7</v>
      </c>
      <c r="F146" s="93" t="str">
        <f t="shared" si="12"/>
        <v/>
      </c>
      <c r="G146" s="62" t="str">
        <f>IF(A146="yco",VLOOKUP(_xlfn.CONCAT(B146,C146),Youth!S:T,2,FALSE),IF(OR(AND(D146&gt;1,D146&lt;1050),D146="nt",D146="",D146="scratch"),"","Not valid"))</f>
        <v/>
      </c>
      <c r="S146" s="17" t="e">
        <f t="shared" ca="1" si="13"/>
        <v>#NAME?</v>
      </c>
      <c r="T146" s="93">
        <f t="shared" si="14"/>
        <v>0</v>
      </c>
      <c r="V146" s="3" t="str">
        <f>IFERROR(VLOOKUP('Open 1'!F146,$AC$3:$AD$7,2,TRUE),"")</f>
        <v/>
      </c>
      <c r="W146" s="7" t="str">
        <f>IFERROR(IF(V146=$W$1,'Open 1'!F146,""),"")</f>
        <v/>
      </c>
      <c r="X146" s="7" t="str">
        <f>IFERROR(IF(V146=$X$1,'Open 1'!F146,""),"")</f>
        <v/>
      </c>
      <c r="Y146" s="7" t="str">
        <f>IFERROR(IF(V146=$Y$1,'Open 1'!F146,""),"")</f>
        <v/>
      </c>
      <c r="Z146" s="7" t="str">
        <f>IFERROR(IF($V146=$Z$1,'Open 1'!F146,""),"")</f>
        <v/>
      </c>
      <c r="AA146" s="7" t="str">
        <f>IFERROR(IF(V146=$AA$1,'Open 1'!F146,""),"")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18" t="str">
        <f>IF(B147="","",Draw!A147)</f>
        <v/>
      </c>
      <c r="B147" s="19" t="str">
        <f>IFERROR(Draw!B147,"")</f>
        <v/>
      </c>
      <c r="C147" s="19" t="str">
        <f>IFERROR(Draw!C147,"")</f>
        <v/>
      </c>
      <c r="D147" s="52"/>
      <c r="E147" s="92">
        <v>1.4600000000000001E-7</v>
      </c>
      <c r="F147" s="93" t="str">
        <f t="shared" si="12"/>
        <v/>
      </c>
      <c r="G147" s="62" t="str">
        <f>IF(A147="yco",VLOOKUP(_xlfn.CONCAT(B147,C147),Youth!S:T,2,FALSE),IF(OR(AND(D147&gt;1,D147&lt;1050),D147="nt",D147="",D147="scratch"),"","Not valid"))</f>
        <v/>
      </c>
      <c r="S147" s="17" t="e">
        <f t="shared" ca="1" si="13"/>
        <v>#NAME?</v>
      </c>
      <c r="T147" s="93">
        <f t="shared" si="14"/>
        <v>0</v>
      </c>
      <c r="V147" s="3" t="str">
        <f>IFERROR(VLOOKUP('Open 1'!F147,$AC$3:$AD$7,2,TRUE),"")</f>
        <v/>
      </c>
      <c r="W147" s="7" t="str">
        <f>IFERROR(IF(V147=$W$1,'Open 1'!F147,""),"")</f>
        <v/>
      </c>
      <c r="X147" s="7" t="str">
        <f>IFERROR(IF(V147=$X$1,'Open 1'!F147,""),"")</f>
        <v/>
      </c>
      <c r="Y147" s="7" t="str">
        <f>IFERROR(IF(V147=$Y$1,'Open 1'!F147,""),"")</f>
        <v/>
      </c>
      <c r="Z147" s="7" t="str">
        <f>IFERROR(IF($V147=$Z$1,'Open 1'!F147,""),"")</f>
        <v/>
      </c>
      <c r="AA147" s="7" t="str">
        <f>IFERROR(IF(V147=$AA$1,'Open 1'!F147,""),"")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18" t="str">
        <f>IF(B148="","",Draw!A148)</f>
        <v/>
      </c>
      <c r="B148" s="19" t="str">
        <f>IFERROR(Draw!B148,"")</f>
        <v/>
      </c>
      <c r="C148" s="19" t="str">
        <f>IFERROR(Draw!C148,"")</f>
        <v/>
      </c>
      <c r="D148" s="52"/>
      <c r="E148" s="92">
        <v>1.4700000000000001E-7</v>
      </c>
      <c r="F148" s="93" t="str">
        <f t="shared" si="12"/>
        <v/>
      </c>
      <c r="G148" s="62" t="str">
        <f>IF(A148="yco",VLOOKUP(_xlfn.CONCAT(B148,C148),Youth!S:T,2,FALSE),IF(OR(AND(D148&gt;1,D148&lt;1050),D148="nt",D148="",D148="scratch"),"","Not valid"))</f>
        <v/>
      </c>
      <c r="S148" s="17" t="e">
        <f t="shared" ca="1" si="13"/>
        <v>#NAME?</v>
      </c>
      <c r="T148" s="93">
        <f t="shared" si="14"/>
        <v>0</v>
      </c>
      <c r="V148" s="3" t="str">
        <f>IFERROR(VLOOKUP('Open 1'!F148,$AC$3:$AD$7,2,TRUE),"")</f>
        <v/>
      </c>
      <c r="W148" s="7" t="str">
        <f>IFERROR(IF(V148=$W$1,'Open 1'!F148,""),"")</f>
        <v/>
      </c>
      <c r="X148" s="7" t="str">
        <f>IFERROR(IF(V148=$X$1,'Open 1'!F148,""),"")</f>
        <v/>
      </c>
      <c r="Y148" s="7" t="str">
        <f>IFERROR(IF(V148=$Y$1,'Open 1'!F148,""),"")</f>
        <v/>
      </c>
      <c r="Z148" s="7" t="str">
        <f>IFERROR(IF($V148=$Z$1,'Open 1'!F148,""),"")</f>
        <v/>
      </c>
      <c r="AA148" s="7" t="str">
        <f>IFERROR(IF(V148=$AA$1,'Open 1'!F148,""),"")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18" t="str">
        <f>IF(B149="","",Draw!A149)</f>
        <v/>
      </c>
      <c r="B149" s="19" t="str">
        <f>IFERROR(Draw!B149,"")</f>
        <v/>
      </c>
      <c r="C149" s="19" t="str">
        <f>IFERROR(Draw!C149,"")</f>
        <v/>
      </c>
      <c r="D149" s="52"/>
      <c r="E149" s="92">
        <v>1.48E-7</v>
      </c>
      <c r="F149" s="93" t="str">
        <f t="shared" si="12"/>
        <v/>
      </c>
      <c r="G149" s="62" t="str">
        <f>IF(A149="yco",VLOOKUP(_xlfn.CONCAT(B149,C149),Youth!S:T,2,FALSE),IF(OR(AND(D149&gt;1,D149&lt;1050),D149="nt",D149="",D149="scratch"),"","Not valid"))</f>
        <v/>
      </c>
      <c r="S149" s="17" t="e">
        <f t="shared" ca="1" si="13"/>
        <v>#NAME?</v>
      </c>
      <c r="T149" s="93">
        <f t="shared" si="14"/>
        <v>0</v>
      </c>
      <c r="V149" s="3" t="str">
        <f>IFERROR(VLOOKUP('Open 1'!F149,$AC$3:$AD$7,2,TRUE),"")</f>
        <v/>
      </c>
      <c r="W149" s="7" t="str">
        <f>IFERROR(IF(V149=$W$1,'Open 1'!F149,""),"")</f>
        <v/>
      </c>
      <c r="X149" s="7" t="str">
        <f>IFERROR(IF(V149=$X$1,'Open 1'!F149,""),"")</f>
        <v/>
      </c>
      <c r="Y149" s="7" t="str">
        <f>IFERROR(IF(V149=$Y$1,'Open 1'!F149,""),"")</f>
        <v/>
      </c>
      <c r="Z149" s="7" t="str">
        <f>IFERROR(IF($V149=$Z$1,'Open 1'!F149,""),"")</f>
        <v/>
      </c>
      <c r="AA149" s="7" t="str">
        <f>IFERROR(IF(V149=$AA$1,'Open 1'!F149,""),"")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18" t="str">
        <f>IF(B150="","",Draw!A150)</f>
        <v/>
      </c>
      <c r="B150" s="19" t="str">
        <f>IFERROR(Draw!B150,"")</f>
        <v/>
      </c>
      <c r="C150" s="19" t="str">
        <f>IFERROR(Draw!C150,"")</f>
        <v/>
      </c>
      <c r="D150" s="54"/>
      <c r="E150" s="92">
        <v>1.49E-7</v>
      </c>
      <c r="F150" s="93" t="str">
        <f t="shared" si="12"/>
        <v/>
      </c>
      <c r="G150" s="62" t="str">
        <f>IF(A150="yco",VLOOKUP(_xlfn.CONCAT(B150,C150),Youth!S:T,2,FALSE),IF(OR(AND(D150&gt;1,D150&lt;1050),D150="nt",D150="",D150="scratch"),"","Not valid"))</f>
        <v/>
      </c>
      <c r="S150" s="17" t="e">
        <f t="shared" ca="1" si="13"/>
        <v>#NAME?</v>
      </c>
      <c r="T150" s="93">
        <f t="shared" si="14"/>
        <v>0</v>
      </c>
      <c r="V150" s="3" t="str">
        <f>IFERROR(VLOOKUP('Open 1'!F150,$AC$3:$AD$7,2,TRUE),"")</f>
        <v/>
      </c>
      <c r="W150" s="7" t="str">
        <f>IFERROR(IF(V150=$W$1,'Open 1'!F150,""),"")</f>
        <v/>
      </c>
      <c r="X150" s="7" t="str">
        <f>IFERROR(IF(V150=$X$1,'Open 1'!F150,""),"")</f>
        <v/>
      </c>
      <c r="Y150" s="7" t="str">
        <f>IFERROR(IF(V150=$Y$1,'Open 1'!F150,""),"")</f>
        <v/>
      </c>
      <c r="Z150" s="7" t="str">
        <f>IFERROR(IF($V150=$Z$1,'Open 1'!F150,""),"")</f>
        <v/>
      </c>
      <c r="AA150" s="7" t="str">
        <f>IFERROR(IF(V150=$AA$1,'Open 1'!F150,""),"")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18" t="str">
        <f>IF(B151="","",Draw!A151)</f>
        <v/>
      </c>
      <c r="B151" s="19" t="str">
        <f>IFERROR(Draw!B151,"")</f>
        <v/>
      </c>
      <c r="C151" s="19" t="str">
        <f>IFERROR(Draw!C151,"")</f>
        <v/>
      </c>
      <c r="D151" s="145"/>
      <c r="E151" s="92">
        <v>1.4999999999999999E-7</v>
      </c>
      <c r="F151" s="93" t="str">
        <f t="shared" si="12"/>
        <v/>
      </c>
      <c r="G151" s="62" t="str">
        <f>IF(A151="yco",VLOOKUP(_xlfn.CONCAT(B151,C151),Youth!S:T,2,FALSE),IF(OR(AND(D151&gt;1,D151&lt;1050),D151="nt",D151="",D151="scratch"),"","Not valid"))</f>
        <v/>
      </c>
      <c r="S151" s="17" t="e">
        <f t="shared" ca="1" si="13"/>
        <v>#NAME?</v>
      </c>
      <c r="T151" s="93">
        <f t="shared" si="14"/>
        <v>0</v>
      </c>
      <c r="V151" s="3" t="str">
        <f>IFERROR(VLOOKUP('Open 1'!F151,$AC$3:$AD$7,2,TRUE),"")</f>
        <v/>
      </c>
      <c r="W151" s="7" t="str">
        <f>IFERROR(IF(V151=$W$1,'Open 1'!F151,""),"")</f>
        <v/>
      </c>
      <c r="X151" s="7" t="str">
        <f>IFERROR(IF(V151=$X$1,'Open 1'!F151,""),"")</f>
        <v/>
      </c>
      <c r="Y151" s="7" t="str">
        <f>IFERROR(IF(V151=$Y$1,'Open 1'!F151,""),"")</f>
        <v/>
      </c>
      <c r="Z151" s="7" t="str">
        <f>IFERROR(IF($V151=$Z$1,'Open 1'!F151,""),"")</f>
        <v/>
      </c>
      <c r="AA151" s="7" t="str">
        <f>IFERROR(IF(V151=$AA$1,'Open 1'!F151,""),"")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18" t="str">
        <f>IF(B152="","",Draw!A152)</f>
        <v/>
      </c>
      <c r="B152" s="19" t="str">
        <f>IFERROR(Draw!B152,"")</f>
        <v/>
      </c>
      <c r="C152" s="19" t="str">
        <f>IFERROR(Draw!C152,"")</f>
        <v/>
      </c>
      <c r="D152" s="53"/>
      <c r="E152" s="92">
        <v>1.5099999999999999E-7</v>
      </c>
      <c r="F152" s="93" t="str">
        <f t="shared" si="12"/>
        <v/>
      </c>
      <c r="G152" s="62" t="str">
        <f>IF(A152="yco",VLOOKUP(_xlfn.CONCAT(B152,C152),Youth!S:T,2,FALSE),IF(OR(AND(D152&gt;1,D152&lt;1050),D152="nt",D152="",D152="scratch"),"","Not valid"))</f>
        <v/>
      </c>
      <c r="S152" s="17" t="e">
        <f t="shared" ca="1" si="13"/>
        <v>#NAME?</v>
      </c>
      <c r="T152" s="93">
        <f t="shared" si="14"/>
        <v>0</v>
      </c>
      <c r="V152" s="3" t="str">
        <f>IFERROR(VLOOKUP('Open 1'!F152,$AC$3:$AD$7,2,TRUE),"")</f>
        <v/>
      </c>
      <c r="W152" s="7" t="str">
        <f>IFERROR(IF(V152=$W$1,'Open 1'!F152,""),"")</f>
        <v/>
      </c>
      <c r="X152" s="7" t="str">
        <f>IFERROR(IF(V152=$X$1,'Open 1'!F152,""),"")</f>
        <v/>
      </c>
      <c r="Y152" s="7" t="str">
        <f>IFERROR(IF(V152=$Y$1,'Open 1'!F152,""),"")</f>
        <v/>
      </c>
      <c r="Z152" s="7" t="str">
        <f>IFERROR(IF($V152=$Z$1,'Open 1'!F152,""),"")</f>
        <v/>
      </c>
      <c r="AA152" s="7" t="str">
        <f>IFERROR(IF(V152=$AA$1,'Open 1'!F152,""),"")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18" t="str">
        <f>IF(B153="","",Draw!A153)</f>
        <v/>
      </c>
      <c r="B153" s="19" t="str">
        <f>IFERROR(Draw!B153,"")</f>
        <v/>
      </c>
      <c r="C153" s="19" t="str">
        <f>IFERROR(Draw!C153,"")</f>
        <v/>
      </c>
      <c r="D153" s="52"/>
      <c r="E153" s="92">
        <v>1.5200000000000001E-7</v>
      </c>
      <c r="F153" s="93" t="str">
        <f t="shared" si="12"/>
        <v/>
      </c>
      <c r="G153" s="62" t="str">
        <f>IF(A153="yco",VLOOKUP(_xlfn.CONCAT(B153,C153),Youth!S:T,2,FALSE),IF(OR(AND(D153&gt;1,D153&lt;1050),D153="nt",D153="",D153="scratch"),"","Not valid"))</f>
        <v/>
      </c>
      <c r="S153" s="17" t="e">
        <f t="shared" ca="1" si="13"/>
        <v>#NAME?</v>
      </c>
      <c r="T153" s="93">
        <f t="shared" si="14"/>
        <v>0</v>
      </c>
      <c r="V153" s="3" t="str">
        <f>IFERROR(VLOOKUP('Open 1'!F153,$AC$3:$AD$7,2,TRUE),"")</f>
        <v/>
      </c>
      <c r="W153" s="7" t="str">
        <f>IFERROR(IF(V153=$W$1,'Open 1'!F153,""),"")</f>
        <v/>
      </c>
      <c r="X153" s="7" t="str">
        <f>IFERROR(IF(V153=$X$1,'Open 1'!F153,""),"")</f>
        <v/>
      </c>
      <c r="Y153" s="7" t="str">
        <f>IFERROR(IF(V153=$Y$1,'Open 1'!F153,""),"")</f>
        <v/>
      </c>
      <c r="Z153" s="7" t="str">
        <f>IFERROR(IF($V153=$Z$1,'Open 1'!F153,""),"")</f>
        <v/>
      </c>
      <c r="AA153" s="7" t="str">
        <f>IFERROR(IF(V153=$AA$1,'Open 1'!F153,""),"")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18" t="str">
        <f>IF(B154="","",Draw!A154)</f>
        <v/>
      </c>
      <c r="B154" s="19" t="str">
        <f>IFERROR(Draw!B154,"")</f>
        <v/>
      </c>
      <c r="C154" s="19" t="str">
        <f>IFERROR(Draw!C154,"")</f>
        <v/>
      </c>
      <c r="D154" s="52"/>
      <c r="E154" s="92">
        <v>1.5300000000000001E-7</v>
      </c>
      <c r="F154" s="93" t="str">
        <f t="shared" si="12"/>
        <v/>
      </c>
      <c r="G154" s="62" t="str">
        <f>IF(A154="yco",VLOOKUP(_xlfn.CONCAT(B154,C154),Youth!S:T,2,FALSE),IF(OR(AND(D154&gt;1,D154&lt;1050),D154="nt",D154="",D154="scratch"),"","Not valid"))</f>
        <v/>
      </c>
      <c r="S154" s="17" t="e">
        <f t="shared" ca="1" si="13"/>
        <v>#NAME?</v>
      </c>
      <c r="T154" s="93">
        <f t="shared" si="14"/>
        <v>0</v>
      </c>
      <c r="V154" s="3" t="str">
        <f>IFERROR(VLOOKUP('Open 1'!F154,$AC$3:$AD$7,2,TRUE),"")</f>
        <v/>
      </c>
      <c r="W154" s="7" t="str">
        <f>IFERROR(IF(V154=$W$1,'Open 1'!F154,""),"")</f>
        <v/>
      </c>
      <c r="X154" s="7" t="str">
        <f>IFERROR(IF(V154=$X$1,'Open 1'!F154,""),"")</f>
        <v/>
      </c>
      <c r="Y154" s="7" t="str">
        <f>IFERROR(IF(V154=$Y$1,'Open 1'!F154,""),"")</f>
        <v/>
      </c>
      <c r="Z154" s="7" t="str">
        <f>IFERROR(IF($V154=$Z$1,'Open 1'!F154,""),"")</f>
        <v/>
      </c>
      <c r="AA154" s="7" t="str">
        <f>IFERROR(IF(V154=$AA$1,'Open 1'!F154,""),"")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18" t="str">
        <f>IF(B155="","",Draw!A155)</f>
        <v/>
      </c>
      <c r="B155" s="19" t="str">
        <f>IFERROR(Draw!B155,"")</f>
        <v/>
      </c>
      <c r="C155" s="19" t="str">
        <f>IFERROR(Draw!C155,"")</f>
        <v/>
      </c>
      <c r="D155" s="52"/>
      <c r="E155" s="92">
        <v>1.54E-7</v>
      </c>
      <c r="F155" s="93" t="str">
        <f t="shared" si="12"/>
        <v/>
      </c>
      <c r="G155" s="62" t="str">
        <f>IF(A155="yco",VLOOKUP(_xlfn.CONCAT(B155,C155),Youth!S:T,2,FALSE),IF(OR(AND(D155&gt;1,D155&lt;1050),D155="nt",D155="",D155="scratch"),"","Not valid"))</f>
        <v/>
      </c>
      <c r="S155" s="17" t="e">
        <f t="shared" ca="1" si="13"/>
        <v>#NAME?</v>
      </c>
      <c r="T155" s="93">
        <f t="shared" si="14"/>
        <v>0</v>
      </c>
      <c r="V155" s="3" t="str">
        <f>IFERROR(VLOOKUP('Open 1'!F155,$AC$3:$AD$7,2,TRUE),"")</f>
        <v/>
      </c>
      <c r="W155" s="7" t="str">
        <f>IFERROR(IF(V155=$W$1,'Open 1'!F155,""),"")</f>
        <v/>
      </c>
      <c r="X155" s="7" t="str">
        <f>IFERROR(IF(V155=$X$1,'Open 1'!F155,""),"")</f>
        <v/>
      </c>
      <c r="Y155" s="7" t="str">
        <f>IFERROR(IF(V155=$Y$1,'Open 1'!F155,""),"")</f>
        <v/>
      </c>
      <c r="Z155" s="7" t="str">
        <f>IFERROR(IF($V155=$Z$1,'Open 1'!F155,""),"")</f>
        <v/>
      </c>
      <c r="AA155" s="7" t="str">
        <f>IFERROR(IF(V155=$AA$1,'Open 1'!F155,""),"")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18" t="str">
        <f>IF(B156="","",Draw!A156)</f>
        <v/>
      </c>
      <c r="B156" s="19" t="str">
        <f>IFERROR(Draw!B156,"")</f>
        <v/>
      </c>
      <c r="C156" s="19" t="str">
        <f>IFERROR(Draw!C156,"")</f>
        <v/>
      </c>
      <c r="D156" s="54"/>
      <c r="E156" s="92">
        <v>1.55E-7</v>
      </c>
      <c r="F156" s="93" t="str">
        <f t="shared" si="12"/>
        <v/>
      </c>
      <c r="G156" s="62" t="str">
        <f>IF(A156="yco",VLOOKUP(_xlfn.CONCAT(B156,C156),Youth!S:T,2,FALSE),IF(OR(AND(D156&gt;1,D156&lt;1050),D156="nt",D156="",D156="scratch"),"","Not valid"))</f>
        <v/>
      </c>
      <c r="S156" s="17" t="e">
        <f t="shared" ca="1" si="13"/>
        <v>#NAME?</v>
      </c>
      <c r="T156" s="93">
        <f t="shared" si="14"/>
        <v>0</v>
      </c>
      <c r="V156" s="3" t="str">
        <f>IFERROR(VLOOKUP('Open 1'!F156,$AC$3:$AD$7,2,TRUE),"")</f>
        <v/>
      </c>
      <c r="W156" s="7" t="str">
        <f>IFERROR(IF(V156=$W$1,'Open 1'!F156,""),"")</f>
        <v/>
      </c>
      <c r="X156" s="7" t="str">
        <f>IFERROR(IF(V156=$X$1,'Open 1'!F156,""),"")</f>
        <v/>
      </c>
      <c r="Y156" s="7" t="str">
        <f>IFERROR(IF(V156=$Y$1,'Open 1'!F156,""),"")</f>
        <v/>
      </c>
      <c r="Z156" s="7" t="str">
        <f>IFERROR(IF($V156=$Z$1,'Open 1'!F156,""),"")</f>
        <v/>
      </c>
      <c r="AA156" s="7" t="str">
        <f>IFERROR(IF(V156=$AA$1,'Open 1'!F156,""),"")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18" t="str">
        <f>IF(B157="","",Draw!A157)</f>
        <v/>
      </c>
      <c r="B157" s="19" t="str">
        <f>IFERROR(Draw!B157,"")</f>
        <v/>
      </c>
      <c r="C157" s="19" t="str">
        <f>IFERROR(Draw!C157,"")</f>
        <v/>
      </c>
      <c r="D157" s="145"/>
      <c r="E157" s="92">
        <v>1.5599999999999999E-7</v>
      </c>
      <c r="F157" s="93" t="str">
        <f t="shared" si="12"/>
        <v/>
      </c>
      <c r="G157" s="62" t="str">
        <f>IF(A157="yco",VLOOKUP(_xlfn.CONCAT(B157,C157),Youth!S:T,2,FALSE),IF(OR(AND(D157&gt;1,D157&lt;1050),D157="nt",D157="",D157="scratch"),"","Not valid"))</f>
        <v/>
      </c>
      <c r="S157" s="17" t="e">
        <f t="shared" ca="1" si="13"/>
        <v>#NAME?</v>
      </c>
      <c r="T157" s="93">
        <f t="shared" si="14"/>
        <v>0</v>
      </c>
      <c r="V157" s="3" t="str">
        <f>IFERROR(VLOOKUP('Open 1'!F157,$AC$3:$AD$7,2,TRUE),"")</f>
        <v/>
      </c>
      <c r="W157" s="7" t="str">
        <f>IFERROR(IF(V157=$W$1,'Open 1'!F157,""),"")</f>
        <v/>
      </c>
      <c r="X157" s="7" t="str">
        <f>IFERROR(IF(V157=$X$1,'Open 1'!F157,""),"")</f>
        <v/>
      </c>
      <c r="Y157" s="7" t="str">
        <f>IFERROR(IF(V157=$Y$1,'Open 1'!F157,""),"")</f>
        <v/>
      </c>
      <c r="Z157" s="7" t="str">
        <f>IFERROR(IF($V157=$Z$1,'Open 1'!F157,""),"")</f>
        <v/>
      </c>
      <c r="AA157" s="7" t="str">
        <f>IFERROR(IF(V157=$AA$1,'Open 1'!F157,""),"")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18" t="str">
        <f>IF(B158="","",Draw!A158)</f>
        <v/>
      </c>
      <c r="B158" s="19" t="str">
        <f>IFERROR(Draw!B158,"")</f>
        <v/>
      </c>
      <c r="C158" s="19" t="str">
        <f>IFERROR(Draw!C158,"")</f>
        <v/>
      </c>
      <c r="D158" s="51"/>
      <c r="E158" s="92">
        <v>1.5699999999999999E-7</v>
      </c>
      <c r="F158" s="93" t="str">
        <f t="shared" si="12"/>
        <v/>
      </c>
      <c r="G158" s="62" t="str">
        <f>IF(A158="yco",VLOOKUP(_xlfn.CONCAT(B158,C158),Youth!S:T,2,FALSE),IF(OR(AND(D158&gt;1,D158&lt;1050),D158="nt",D158="",D158="scratch"),"","Not valid"))</f>
        <v/>
      </c>
      <c r="S158" s="17" t="e">
        <f t="shared" ca="1" si="13"/>
        <v>#NAME?</v>
      </c>
      <c r="T158" s="93">
        <f t="shared" si="14"/>
        <v>0</v>
      </c>
      <c r="V158" s="3" t="str">
        <f>IFERROR(VLOOKUP('Open 1'!F158,$AC$3:$AD$7,2,TRUE),"")</f>
        <v/>
      </c>
      <c r="W158" s="7" t="str">
        <f>IFERROR(IF(V158=$W$1,'Open 1'!F158,""),"")</f>
        <v/>
      </c>
      <c r="X158" s="7" t="str">
        <f>IFERROR(IF(V158=$X$1,'Open 1'!F158,""),"")</f>
        <v/>
      </c>
      <c r="Y158" s="7" t="str">
        <f>IFERROR(IF(V158=$Y$1,'Open 1'!F158,""),"")</f>
        <v/>
      </c>
      <c r="Z158" s="7" t="str">
        <f>IFERROR(IF($V158=$Z$1,'Open 1'!F158,""),"")</f>
        <v/>
      </c>
      <c r="AA158" s="7" t="str">
        <f>IFERROR(IF(V158=$AA$1,'Open 1'!F158,""),"")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18" t="str">
        <f>IF(B159="","",Draw!A159)</f>
        <v/>
      </c>
      <c r="B159" s="19" t="str">
        <f>IFERROR(Draw!B159,"")</f>
        <v/>
      </c>
      <c r="C159" s="19" t="str">
        <f>IFERROR(Draw!C159,"")</f>
        <v/>
      </c>
      <c r="D159" s="52"/>
      <c r="E159" s="92">
        <v>1.5800000000000001E-7</v>
      </c>
      <c r="F159" s="93" t="str">
        <f t="shared" si="12"/>
        <v/>
      </c>
      <c r="G159" s="62" t="str">
        <f>IF(A159="yco",VLOOKUP(_xlfn.CONCAT(B159,C159),Youth!S:T,2,FALSE),IF(OR(AND(D159&gt;1,D159&lt;1050),D159="nt",D159="",D159="scratch"),"","Not valid"))</f>
        <v/>
      </c>
      <c r="S159" s="17" t="e">
        <f t="shared" ca="1" si="13"/>
        <v>#NAME?</v>
      </c>
      <c r="T159" s="93">
        <f t="shared" si="14"/>
        <v>0</v>
      </c>
      <c r="V159" s="3" t="str">
        <f>IFERROR(VLOOKUP('Open 1'!F159,$AC$3:$AD$7,2,TRUE),"")</f>
        <v/>
      </c>
      <c r="W159" s="7" t="str">
        <f>IFERROR(IF(V159=$W$1,'Open 1'!F159,""),"")</f>
        <v/>
      </c>
      <c r="X159" s="7" t="str">
        <f>IFERROR(IF(V159=$X$1,'Open 1'!F159,""),"")</f>
        <v/>
      </c>
      <c r="Y159" s="7" t="str">
        <f>IFERROR(IF(V159=$Y$1,'Open 1'!F159,""),"")</f>
        <v/>
      </c>
      <c r="Z159" s="7" t="str">
        <f>IFERROR(IF($V159=$Z$1,'Open 1'!F159,""),"")</f>
        <v/>
      </c>
      <c r="AA159" s="7" t="str">
        <f>IFERROR(IF(V159=$AA$1,'Open 1'!F159,""),"")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18" t="str">
        <f>IF(B160="","",Draw!A160)</f>
        <v/>
      </c>
      <c r="B160" s="19" t="str">
        <f>IFERROR(Draw!B160,"")</f>
        <v/>
      </c>
      <c r="C160" s="19" t="str">
        <f>IFERROR(Draw!C160,"")</f>
        <v/>
      </c>
      <c r="D160" s="54"/>
      <c r="E160" s="92">
        <v>1.5900000000000001E-7</v>
      </c>
      <c r="F160" s="93" t="str">
        <f t="shared" si="12"/>
        <v/>
      </c>
      <c r="G160" s="62" t="str">
        <f>IF(A160="yco",VLOOKUP(_xlfn.CONCAT(B160,C160),Youth!S:T,2,FALSE),IF(OR(AND(D160&gt;1,D160&lt;1050),D160="nt",D160="",D160="scratch"),"","Not valid"))</f>
        <v/>
      </c>
      <c r="S160" s="17" t="e">
        <f t="shared" ca="1" si="13"/>
        <v>#NAME?</v>
      </c>
      <c r="T160" s="93">
        <f t="shared" si="14"/>
        <v>0</v>
      </c>
      <c r="V160" s="3" t="str">
        <f>IFERROR(VLOOKUP('Open 1'!F160,$AC$3:$AD$7,2,TRUE),"")</f>
        <v/>
      </c>
      <c r="W160" s="7" t="str">
        <f>IFERROR(IF(V160=$W$1,'Open 1'!F160,""),"")</f>
        <v/>
      </c>
      <c r="X160" s="7" t="str">
        <f>IFERROR(IF(V160=$X$1,'Open 1'!F160,""),"")</f>
        <v/>
      </c>
      <c r="Y160" s="7" t="str">
        <f>IFERROR(IF(V160=$Y$1,'Open 1'!F160,""),"")</f>
        <v/>
      </c>
      <c r="Z160" s="7" t="str">
        <f>IFERROR(IF($V160=$Z$1,'Open 1'!F160,""),"")</f>
        <v/>
      </c>
      <c r="AA160" s="7" t="str">
        <f>IFERROR(IF(V160=$AA$1,'Open 1'!F160,""),"")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18" t="str">
        <f>IF(B161="","",Draw!A161)</f>
        <v/>
      </c>
      <c r="B161" s="19" t="str">
        <f>IFERROR(Draw!B161,"")</f>
        <v/>
      </c>
      <c r="C161" s="19" t="str">
        <f>IFERROR(Draw!C161,"")</f>
        <v/>
      </c>
      <c r="D161" s="52"/>
      <c r="E161" s="92">
        <v>1.6E-7</v>
      </c>
      <c r="F161" s="93" t="str">
        <f t="shared" si="12"/>
        <v/>
      </c>
      <c r="G161" s="62" t="str">
        <f>IF(A161="yco",VLOOKUP(_xlfn.CONCAT(B161,C161),Youth!S:T,2,FALSE),IF(OR(AND(D161&gt;1,D161&lt;1050),D161="nt",D161="",D161="scratch"),"","Not valid"))</f>
        <v/>
      </c>
      <c r="S161" s="17" t="e">
        <f t="shared" ca="1" si="13"/>
        <v>#NAME?</v>
      </c>
      <c r="T161" s="93">
        <f t="shared" si="14"/>
        <v>0</v>
      </c>
      <c r="V161" s="3" t="str">
        <f>IFERROR(VLOOKUP('Open 1'!F161,$AC$3:$AD$7,2,TRUE),"")</f>
        <v/>
      </c>
      <c r="W161" s="7" t="str">
        <f>IFERROR(IF(V161=$W$1,'Open 1'!F161,""),"")</f>
        <v/>
      </c>
      <c r="X161" s="7" t="str">
        <f>IFERROR(IF(V161=$X$1,'Open 1'!F161,""),"")</f>
        <v/>
      </c>
      <c r="Y161" s="7" t="str">
        <f>IFERROR(IF(V161=$Y$1,'Open 1'!F161,""),"")</f>
        <v/>
      </c>
      <c r="Z161" s="7" t="str">
        <f>IFERROR(IF($V161=$Z$1,'Open 1'!F161,""),"")</f>
        <v/>
      </c>
      <c r="AA161" s="7" t="str">
        <f>IFERROR(IF(V161=$AA$1,'Open 1'!F161,""),"")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18" t="str">
        <f>IF(B162="","",Draw!A162)</f>
        <v/>
      </c>
      <c r="B162" s="19" t="str">
        <f>IFERROR(Draw!B162,"")</f>
        <v/>
      </c>
      <c r="C162" s="19" t="str">
        <f>IFERROR(Draw!C162,"")</f>
        <v/>
      </c>
      <c r="D162" s="55"/>
      <c r="E162" s="92">
        <v>1.61E-7</v>
      </c>
      <c r="F162" s="93" t="str">
        <f t="shared" si="12"/>
        <v/>
      </c>
      <c r="G162" s="62" t="str">
        <f>IF(A162="yco",VLOOKUP(_xlfn.CONCAT(B162,C162),Youth!S:T,2,FALSE),IF(OR(AND(D162&gt;1,D162&lt;1050),D162="nt",D162="",D162="scratch"),"","Not valid"))</f>
        <v/>
      </c>
      <c r="S162" s="17" t="e">
        <f t="shared" ca="1" si="13"/>
        <v>#NAME?</v>
      </c>
      <c r="T162" s="93">
        <f t="shared" si="14"/>
        <v>0</v>
      </c>
      <c r="V162" s="3" t="str">
        <f>IFERROR(VLOOKUP('Open 1'!F162,$AC$3:$AD$7,2,TRUE),"")</f>
        <v/>
      </c>
      <c r="W162" s="7" t="str">
        <f>IFERROR(IF(V162=$W$1,'Open 1'!F162,""),"")</f>
        <v/>
      </c>
      <c r="X162" s="7" t="str">
        <f>IFERROR(IF(V162=$X$1,'Open 1'!F162,""),"")</f>
        <v/>
      </c>
      <c r="Y162" s="7" t="str">
        <f>IFERROR(IF(V162=$Y$1,'Open 1'!F162,""),"")</f>
        <v/>
      </c>
      <c r="Z162" s="7" t="str">
        <f>IFERROR(IF($V162=$Z$1,'Open 1'!F162,""),"")</f>
        <v/>
      </c>
      <c r="AA162" s="7" t="str">
        <f>IFERROR(IF(V162=$AA$1,'Open 1'!F162,""),"")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18" t="str">
        <f>IF(B163="","",Draw!A163)</f>
        <v/>
      </c>
      <c r="B163" s="19" t="str">
        <f>IFERROR(Draw!B163,"")</f>
        <v/>
      </c>
      <c r="C163" s="19" t="str">
        <f>IFERROR(Draw!C163,"")</f>
        <v/>
      </c>
      <c r="D163" s="145"/>
      <c r="E163" s="92">
        <v>1.6199999999999999E-7</v>
      </c>
      <c r="F163" s="93" t="str">
        <f t="shared" si="12"/>
        <v/>
      </c>
      <c r="G163" s="62" t="str">
        <f>IF(A163="yco",VLOOKUP(_xlfn.CONCAT(B163,C163),Youth!S:T,2,FALSE),IF(OR(AND(D163&gt;1,D163&lt;1050),D163="nt",D163="",D163="scratch"),"","Not valid"))</f>
        <v/>
      </c>
      <c r="S163" s="17" t="e">
        <f t="shared" ca="1" si="13"/>
        <v>#NAME?</v>
      </c>
      <c r="T163" s="93">
        <f t="shared" si="14"/>
        <v>0</v>
      </c>
      <c r="V163" s="3" t="str">
        <f>IFERROR(VLOOKUP('Open 1'!F163,$AC$3:$AD$7,2,TRUE),"")</f>
        <v/>
      </c>
      <c r="W163" s="7" t="str">
        <f>IFERROR(IF(V163=$W$1,'Open 1'!F163,""),"")</f>
        <v/>
      </c>
      <c r="X163" s="7" t="str">
        <f>IFERROR(IF(V163=$X$1,'Open 1'!F163,""),"")</f>
        <v/>
      </c>
      <c r="Y163" s="7" t="str">
        <f>IFERROR(IF(V163=$Y$1,'Open 1'!F163,""),"")</f>
        <v/>
      </c>
      <c r="Z163" s="7" t="str">
        <f>IFERROR(IF($V163=$Z$1,'Open 1'!F163,""),"")</f>
        <v/>
      </c>
      <c r="AA163" s="7" t="str">
        <f>IFERROR(IF(V163=$AA$1,'Open 1'!F163,""),"")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18" t="str">
        <f>IF(B164="","",Draw!A164)</f>
        <v/>
      </c>
      <c r="B164" s="19" t="str">
        <f>IFERROR(Draw!B164,"")</f>
        <v/>
      </c>
      <c r="C164" s="19" t="str">
        <f>IFERROR(Draw!C164,"")</f>
        <v/>
      </c>
      <c r="D164" s="51"/>
      <c r="E164" s="92">
        <v>1.6299999999999999E-7</v>
      </c>
      <c r="F164" s="93" t="str">
        <f t="shared" si="12"/>
        <v/>
      </c>
      <c r="G164" s="62" t="str">
        <f>IF(A164="yco",VLOOKUP(_xlfn.CONCAT(B164,C164),Youth!S:T,2,FALSE),IF(OR(AND(D164&gt;1,D164&lt;1050),D164="nt",D164="",D164="scratch"),"","Not valid"))</f>
        <v/>
      </c>
      <c r="S164" s="17" t="e">
        <f t="shared" ca="1" si="13"/>
        <v>#NAME?</v>
      </c>
      <c r="T164" s="93">
        <f t="shared" si="14"/>
        <v>0</v>
      </c>
      <c r="V164" s="3" t="str">
        <f>IFERROR(VLOOKUP('Open 1'!F164,$AC$3:$AD$7,2,TRUE),"")</f>
        <v/>
      </c>
      <c r="W164" s="7" t="str">
        <f>IFERROR(IF(V164=$W$1,'Open 1'!F164,""),"")</f>
        <v/>
      </c>
      <c r="X164" s="7" t="str">
        <f>IFERROR(IF(V164=$X$1,'Open 1'!F164,""),"")</f>
        <v/>
      </c>
      <c r="Y164" s="7" t="str">
        <f>IFERROR(IF(V164=$Y$1,'Open 1'!F164,""),"")</f>
        <v/>
      </c>
      <c r="Z164" s="7" t="str">
        <f>IFERROR(IF($V164=$Z$1,'Open 1'!F164,""),"")</f>
        <v/>
      </c>
      <c r="AA164" s="7" t="str">
        <f>IFERROR(IF(V164=$AA$1,'Open 1'!F164,""),"")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18" t="str">
        <f>IF(B165="","",Draw!A165)</f>
        <v/>
      </c>
      <c r="B165" s="19" t="str">
        <f>IFERROR(Draw!B165,"")</f>
        <v/>
      </c>
      <c r="C165" s="19" t="str">
        <f>IFERROR(Draw!C165,"")</f>
        <v/>
      </c>
      <c r="D165" s="52"/>
      <c r="E165" s="92">
        <v>1.6400000000000001E-7</v>
      </c>
      <c r="F165" s="93" t="str">
        <f t="shared" si="12"/>
        <v/>
      </c>
      <c r="G165" s="62" t="str">
        <f>IF(A165="yco",VLOOKUP(_xlfn.CONCAT(B165,C165),Youth!S:T,2,FALSE),IF(OR(AND(D165&gt;1,D165&lt;1050),D165="nt",D165="",D165="scratch"),"","Not valid"))</f>
        <v/>
      </c>
      <c r="S165" s="17" t="e">
        <f t="shared" ca="1" si="13"/>
        <v>#NAME?</v>
      </c>
      <c r="T165" s="93">
        <f t="shared" si="14"/>
        <v>0</v>
      </c>
      <c r="V165" s="3" t="str">
        <f>IFERROR(VLOOKUP('Open 1'!F165,$AC$3:$AD$7,2,TRUE),"")</f>
        <v/>
      </c>
      <c r="W165" s="7" t="str">
        <f>IFERROR(IF(V165=$W$1,'Open 1'!F165,""),"")</f>
        <v/>
      </c>
      <c r="X165" s="7" t="str">
        <f>IFERROR(IF(V165=$X$1,'Open 1'!F165,""),"")</f>
        <v/>
      </c>
      <c r="Y165" s="7" t="str">
        <f>IFERROR(IF(V165=$Y$1,'Open 1'!F165,""),"")</f>
        <v/>
      </c>
      <c r="Z165" s="7" t="str">
        <f>IFERROR(IF($V165=$Z$1,'Open 1'!F165,""),"")</f>
        <v/>
      </c>
      <c r="AA165" s="7" t="str">
        <f>IFERROR(IF(V165=$AA$1,'Open 1'!F165,""),"")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18" t="str">
        <f>IF(B166="","",Draw!A166)</f>
        <v/>
      </c>
      <c r="B166" s="19" t="str">
        <f>IFERROR(Draw!B166,"")</f>
        <v/>
      </c>
      <c r="C166" s="19" t="str">
        <f>IFERROR(Draw!C166,"")</f>
        <v/>
      </c>
      <c r="D166" s="52"/>
      <c r="E166" s="92">
        <v>1.6500000000000001E-7</v>
      </c>
      <c r="F166" s="93" t="str">
        <f t="shared" si="12"/>
        <v/>
      </c>
      <c r="G166" s="62" t="str">
        <f>IF(A166="yco",VLOOKUP(_xlfn.CONCAT(B166,C166),Youth!S:T,2,FALSE),IF(OR(AND(D166&gt;1,D166&lt;1050),D166="nt",D166="",D166="scratch"),"","Not valid"))</f>
        <v/>
      </c>
      <c r="S166" s="17" t="e">
        <f t="shared" ca="1" si="13"/>
        <v>#NAME?</v>
      </c>
      <c r="T166" s="93">
        <f t="shared" si="14"/>
        <v>0</v>
      </c>
      <c r="V166" s="3" t="str">
        <f>IFERROR(VLOOKUP('Open 1'!F166,$AC$3:$AD$7,2,TRUE),"")</f>
        <v/>
      </c>
      <c r="W166" s="7" t="str">
        <f>IFERROR(IF(V166=$W$1,'Open 1'!F166,""),"")</f>
        <v/>
      </c>
      <c r="X166" s="7" t="str">
        <f>IFERROR(IF(V166=$X$1,'Open 1'!F166,""),"")</f>
        <v/>
      </c>
      <c r="Y166" s="7" t="str">
        <f>IFERROR(IF(V166=$Y$1,'Open 1'!F166,""),"")</f>
        <v/>
      </c>
      <c r="Z166" s="7" t="str">
        <f>IFERROR(IF($V166=$Z$1,'Open 1'!F166,""),"")</f>
        <v/>
      </c>
      <c r="AA166" s="7" t="str">
        <f>IFERROR(IF(V166=$AA$1,'Open 1'!F166,""),"")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18" t="str">
        <f>IF(B167="","",Draw!A167)</f>
        <v/>
      </c>
      <c r="B167" s="19" t="str">
        <f>IFERROR(Draw!B167,"")</f>
        <v/>
      </c>
      <c r="C167" s="19" t="str">
        <f>IFERROR(Draw!C167,"")</f>
        <v/>
      </c>
      <c r="D167" s="52"/>
      <c r="E167" s="92">
        <v>1.66E-7</v>
      </c>
      <c r="F167" s="93" t="str">
        <f t="shared" si="12"/>
        <v/>
      </c>
      <c r="G167" s="62" t="str">
        <f>IF(A167="yco",VLOOKUP(_xlfn.CONCAT(B167,C167),Youth!S:T,2,FALSE),IF(OR(AND(D167&gt;1,D167&lt;1050),D167="nt",D167="",D167="scratch"),"","Not valid"))</f>
        <v/>
      </c>
      <c r="S167" s="17" t="e">
        <f t="shared" ca="1" si="13"/>
        <v>#NAME?</v>
      </c>
      <c r="T167" s="93">
        <f t="shared" si="14"/>
        <v>0</v>
      </c>
      <c r="V167" s="3" t="str">
        <f>IFERROR(VLOOKUP('Open 1'!F167,$AC$3:$AD$7,2,TRUE),"")</f>
        <v/>
      </c>
      <c r="W167" s="7" t="str">
        <f>IFERROR(IF(V167=$W$1,'Open 1'!F167,""),"")</f>
        <v/>
      </c>
      <c r="X167" s="7" t="str">
        <f>IFERROR(IF(V167=$X$1,'Open 1'!F167,""),"")</f>
        <v/>
      </c>
      <c r="Y167" s="7" t="str">
        <f>IFERROR(IF(V167=$Y$1,'Open 1'!F167,""),"")</f>
        <v/>
      </c>
      <c r="Z167" s="7" t="str">
        <f>IFERROR(IF($V167=$Z$1,'Open 1'!F167,""),"")</f>
        <v/>
      </c>
      <c r="AA167" s="7" t="str">
        <f>IFERROR(IF(V167=$AA$1,'Open 1'!F167,""),"")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18" t="str">
        <f>IF(B168="","",Draw!A168)</f>
        <v/>
      </c>
      <c r="B168" s="19" t="str">
        <f>IFERROR(Draw!B168,"")</f>
        <v/>
      </c>
      <c r="C168" s="19" t="str">
        <f>IFERROR(Draw!C168,"")</f>
        <v/>
      </c>
      <c r="D168" s="54"/>
      <c r="E168" s="92">
        <v>1.67E-7</v>
      </c>
      <c r="F168" s="93" t="str">
        <f t="shared" si="12"/>
        <v/>
      </c>
      <c r="G168" s="62" t="str">
        <f>IF(A168="yco",VLOOKUP(_xlfn.CONCAT(B168,C168),Youth!S:T,2,FALSE),IF(OR(AND(D168&gt;1,D168&lt;1050),D168="nt",D168="",D168="scratch"),"","Not valid"))</f>
        <v/>
      </c>
      <c r="S168" s="17" t="e">
        <f t="shared" ca="1" si="13"/>
        <v>#NAME?</v>
      </c>
      <c r="T168" s="93">
        <f t="shared" si="14"/>
        <v>0</v>
      </c>
      <c r="V168" s="3" t="str">
        <f>IFERROR(VLOOKUP('Open 1'!F168,$AC$3:$AD$7,2,TRUE),"")</f>
        <v/>
      </c>
      <c r="W168" s="7" t="str">
        <f>IFERROR(IF(V168=$W$1,'Open 1'!F168,""),"")</f>
        <v/>
      </c>
      <c r="X168" s="7" t="str">
        <f>IFERROR(IF(V168=$X$1,'Open 1'!F168,""),"")</f>
        <v/>
      </c>
      <c r="Y168" s="7" t="str">
        <f>IFERROR(IF(V168=$Y$1,'Open 1'!F168,""),"")</f>
        <v/>
      </c>
      <c r="Z168" s="7" t="str">
        <f>IFERROR(IF($V168=$Z$1,'Open 1'!F168,""),"")</f>
        <v/>
      </c>
      <c r="AA168" s="7" t="str">
        <f>IFERROR(IF(V168=$AA$1,'Open 1'!F168,""),"")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18" t="str">
        <f>IF(B169="","",Draw!A169)</f>
        <v/>
      </c>
      <c r="B169" s="19" t="str">
        <f>IFERROR(Draw!B169,"")</f>
        <v/>
      </c>
      <c r="C169" s="19" t="str">
        <f>IFERROR(Draw!C169,"")</f>
        <v/>
      </c>
      <c r="D169" s="145"/>
      <c r="E169" s="92">
        <v>1.68E-7</v>
      </c>
      <c r="F169" s="93" t="str">
        <f t="shared" si="12"/>
        <v/>
      </c>
      <c r="G169" s="62" t="str">
        <f>IF(A169="yco",VLOOKUP(_xlfn.CONCAT(B169,C169),Youth!S:T,2,FALSE),IF(OR(AND(D169&gt;1,D169&lt;1050),D169="nt",D169="",D169="scratch"),"","Not valid"))</f>
        <v/>
      </c>
      <c r="S169" s="17" t="e">
        <f t="shared" ca="1" si="13"/>
        <v>#NAME?</v>
      </c>
      <c r="T169" s="93">
        <f t="shared" si="14"/>
        <v>0</v>
      </c>
      <c r="V169" s="3" t="str">
        <f>IFERROR(VLOOKUP('Open 1'!F169,$AC$3:$AD$7,2,TRUE),"")</f>
        <v/>
      </c>
      <c r="W169" s="7" t="str">
        <f>IFERROR(IF(V169=$W$1,'Open 1'!F169,""),"")</f>
        <v/>
      </c>
      <c r="X169" s="7" t="str">
        <f>IFERROR(IF(V169=$X$1,'Open 1'!F169,""),"")</f>
        <v/>
      </c>
      <c r="Y169" s="7" t="str">
        <f>IFERROR(IF(V169=$Y$1,'Open 1'!F169,""),"")</f>
        <v/>
      </c>
      <c r="Z169" s="7" t="str">
        <f>IFERROR(IF($V169=$Z$1,'Open 1'!F169,""),"")</f>
        <v/>
      </c>
      <c r="AA169" s="7" t="str">
        <f>IFERROR(IF(V169=$AA$1,'Open 1'!F169,""),"")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18" t="str">
        <f>IF(B170="","",Draw!A170)</f>
        <v/>
      </c>
      <c r="B170" s="19" t="str">
        <f>IFERROR(Draw!B170,"")</f>
        <v/>
      </c>
      <c r="C170" s="19" t="str">
        <f>IFERROR(Draw!C170,"")</f>
        <v/>
      </c>
      <c r="D170" s="51"/>
      <c r="E170" s="92">
        <v>1.6899999999999999E-7</v>
      </c>
      <c r="F170" s="93" t="str">
        <f t="shared" si="12"/>
        <v/>
      </c>
      <c r="G170" s="62" t="str">
        <f>IF(A170="yco",VLOOKUP(_xlfn.CONCAT(B170,C170),Youth!S:T,2,FALSE),IF(OR(AND(D170&gt;1,D170&lt;1050),D170="nt",D170="",D170="scratch"),"","Not valid"))</f>
        <v/>
      </c>
      <c r="S170" s="17" t="e">
        <f t="shared" ca="1" si="13"/>
        <v>#NAME?</v>
      </c>
      <c r="T170" s="93">
        <f t="shared" si="14"/>
        <v>0</v>
      </c>
      <c r="V170" s="3" t="str">
        <f>IFERROR(VLOOKUP('Open 1'!F170,$AC$3:$AD$7,2,TRUE),"")</f>
        <v/>
      </c>
      <c r="W170" s="7" t="str">
        <f>IFERROR(IF(V170=$W$1,'Open 1'!F170,""),"")</f>
        <v/>
      </c>
      <c r="X170" s="7" t="str">
        <f>IFERROR(IF(V170=$X$1,'Open 1'!F170,""),"")</f>
        <v/>
      </c>
      <c r="Y170" s="7" t="str">
        <f>IFERROR(IF(V170=$Y$1,'Open 1'!F170,""),"")</f>
        <v/>
      </c>
      <c r="Z170" s="7" t="str">
        <f>IFERROR(IF($V170=$Z$1,'Open 1'!F170,""),"")</f>
        <v/>
      </c>
      <c r="AA170" s="7" t="str">
        <f>IFERROR(IF(V170=$AA$1,'Open 1'!F170,""),"")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18" t="str">
        <f>IF(B171="","",Draw!A171)</f>
        <v/>
      </c>
      <c r="B171" s="19" t="str">
        <f>IFERROR(Draw!B171,"")</f>
        <v/>
      </c>
      <c r="C171" s="19" t="str">
        <f>IFERROR(Draw!C171,"")</f>
        <v/>
      </c>
      <c r="D171" s="52"/>
      <c r="E171" s="92">
        <v>1.6999999999999999E-7</v>
      </c>
      <c r="F171" s="93" t="str">
        <f t="shared" si="12"/>
        <v/>
      </c>
      <c r="G171" s="62" t="str">
        <f>IF(A171="yco",VLOOKUP(_xlfn.CONCAT(B171,C171),Youth!S:T,2,FALSE),IF(OR(AND(D171&gt;1,D171&lt;1050),D171="nt",D171="",D171="scratch"),"","Not valid"))</f>
        <v/>
      </c>
      <c r="S171" s="17" t="e">
        <f t="shared" ca="1" si="13"/>
        <v>#NAME?</v>
      </c>
      <c r="T171" s="93">
        <f t="shared" si="14"/>
        <v>0</v>
      </c>
      <c r="V171" s="3" t="str">
        <f>IFERROR(VLOOKUP('Open 1'!F171,$AC$3:$AD$7,2,TRUE),"")</f>
        <v/>
      </c>
      <c r="W171" s="7" t="str">
        <f>IFERROR(IF(V171=$W$1,'Open 1'!F171,""),"")</f>
        <v/>
      </c>
      <c r="X171" s="7" t="str">
        <f>IFERROR(IF(V171=$X$1,'Open 1'!F171,""),"")</f>
        <v/>
      </c>
      <c r="Y171" s="7" t="str">
        <f>IFERROR(IF(V171=$Y$1,'Open 1'!F171,""),"")</f>
        <v/>
      </c>
      <c r="Z171" s="7" t="str">
        <f>IFERROR(IF($V171=$Z$1,'Open 1'!F171,""),"")</f>
        <v/>
      </c>
      <c r="AA171" s="7" t="str">
        <f>IFERROR(IF(V171=$AA$1,'Open 1'!F171,""),"")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18" t="str">
        <f>IF(B172="","",Draw!A172)</f>
        <v/>
      </c>
      <c r="B172" s="19" t="str">
        <f>IFERROR(Draw!B172,"")</f>
        <v/>
      </c>
      <c r="C172" s="19" t="str">
        <f>IFERROR(Draw!C172,"")</f>
        <v/>
      </c>
      <c r="D172" s="52"/>
      <c r="E172" s="92">
        <v>1.7100000000000001E-7</v>
      </c>
      <c r="F172" s="93" t="str">
        <f t="shared" si="12"/>
        <v/>
      </c>
      <c r="G172" s="62" t="str">
        <f>IF(A172="yco",VLOOKUP(_xlfn.CONCAT(B172,C172),Youth!S:T,2,FALSE),IF(OR(AND(D172&gt;1,D172&lt;1050),D172="nt",D172="",D172="scratch"),"","Not valid"))</f>
        <v/>
      </c>
      <c r="S172" s="17" t="e">
        <f t="shared" ca="1" si="13"/>
        <v>#NAME?</v>
      </c>
      <c r="T172" s="93">
        <f t="shared" si="14"/>
        <v>0</v>
      </c>
      <c r="V172" s="3" t="str">
        <f>IFERROR(VLOOKUP('Open 1'!F172,$AC$3:$AD$7,2,TRUE),"")</f>
        <v/>
      </c>
      <c r="W172" s="7" t="str">
        <f>IFERROR(IF(V172=$W$1,'Open 1'!F172,""),"")</f>
        <v/>
      </c>
      <c r="X172" s="7" t="str">
        <f>IFERROR(IF(V172=$X$1,'Open 1'!F172,""),"")</f>
        <v/>
      </c>
      <c r="Y172" s="7" t="str">
        <f>IFERROR(IF(V172=$Y$1,'Open 1'!F172,""),"")</f>
        <v/>
      </c>
      <c r="Z172" s="7" t="str">
        <f>IFERROR(IF($V172=$Z$1,'Open 1'!F172,""),"")</f>
        <v/>
      </c>
      <c r="AA172" s="7" t="str">
        <f>IFERROR(IF(V172=$AA$1,'Open 1'!F172,""),"")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18" t="str">
        <f>IF(B173="","",Draw!A173)</f>
        <v/>
      </c>
      <c r="B173" s="19" t="str">
        <f>IFERROR(Draw!B173,"")</f>
        <v/>
      </c>
      <c r="C173" s="19" t="str">
        <f>IFERROR(Draw!C173,"")</f>
        <v/>
      </c>
      <c r="D173" s="52"/>
      <c r="E173" s="92">
        <v>1.72E-7</v>
      </c>
      <c r="F173" s="93" t="str">
        <f t="shared" si="12"/>
        <v/>
      </c>
      <c r="G173" s="62" t="str">
        <f>IF(A173="yco",VLOOKUP(_xlfn.CONCAT(B173,C173),Youth!S:T,2,FALSE),IF(OR(AND(D173&gt;1,D173&lt;1050),D173="nt",D173="",D173="scratch"),"","Not valid"))</f>
        <v/>
      </c>
      <c r="S173" s="17" t="e">
        <f t="shared" ca="1" si="13"/>
        <v>#NAME?</v>
      </c>
      <c r="T173" s="93">
        <f t="shared" si="14"/>
        <v>0</v>
      </c>
      <c r="V173" s="3" t="str">
        <f>IFERROR(VLOOKUP('Open 1'!F173,$AC$3:$AD$7,2,TRUE),"")</f>
        <v/>
      </c>
      <c r="W173" s="7" t="str">
        <f>IFERROR(IF(V173=$W$1,'Open 1'!F173,""),"")</f>
        <v/>
      </c>
      <c r="X173" s="7" t="str">
        <f>IFERROR(IF(V173=$X$1,'Open 1'!F173,""),"")</f>
        <v/>
      </c>
      <c r="Y173" s="7" t="str">
        <f>IFERROR(IF(V173=$Y$1,'Open 1'!F173,""),"")</f>
        <v/>
      </c>
      <c r="Z173" s="7" t="str">
        <f>IFERROR(IF($V173=$Z$1,'Open 1'!F173,""),"")</f>
        <v/>
      </c>
      <c r="AA173" s="7" t="str">
        <f>IFERROR(IF(V173=$AA$1,'Open 1'!F173,""),"")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18" t="str">
        <f>IF(B174="","",Draw!A174)</f>
        <v/>
      </c>
      <c r="B174" s="19" t="str">
        <f>IFERROR(Draw!B174,"")</f>
        <v/>
      </c>
      <c r="C174" s="19" t="str">
        <f>IFERROR(Draw!C174,"")</f>
        <v/>
      </c>
      <c r="D174" s="54"/>
      <c r="E174" s="92">
        <v>1.73E-7</v>
      </c>
      <c r="F174" s="93" t="str">
        <f t="shared" si="12"/>
        <v/>
      </c>
      <c r="G174" s="62" t="str">
        <f>IF(A174="yco",VLOOKUP(_xlfn.CONCAT(B174,C174),Youth!S:T,2,FALSE),IF(OR(AND(D174&gt;1,D174&lt;1050),D174="nt",D174="",D174="scratch"),"","Not valid"))</f>
        <v/>
      </c>
      <c r="S174" s="17" t="e">
        <f t="shared" ca="1" si="13"/>
        <v>#NAME?</v>
      </c>
      <c r="T174" s="93">
        <f t="shared" si="14"/>
        <v>0</v>
      </c>
      <c r="V174" s="3" t="str">
        <f>IFERROR(VLOOKUP('Open 1'!F174,$AC$3:$AD$7,2,TRUE),"")</f>
        <v/>
      </c>
      <c r="W174" s="7" t="str">
        <f>IFERROR(IF(V174=$W$1,'Open 1'!F174,""),"")</f>
        <v/>
      </c>
      <c r="X174" s="7" t="str">
        <f>IFERROR(IF(V174=$X$1,'Open 1'!F174,""),"")</f>
        <v/>
      </c>
      <c r="Y174" s="7" t="str">
        <f>IFERROR(IF(V174=$Y$1,'Open 1'!F174,""),"")</f>
        <v/>
      </c>
      <c r="Z174" s="7" t="str">
        <f>IFERROR(IF($V174=$Z$1,'Open 1'!F174,""),"")</f>
        <v/>
      </c>
      <c r="AA174" s="7" t="str">
        <f>IFERROR(IF(V174=$AA$1,'Open 1'!F174,""),"")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18" t="str">
        <f>IF(B175="","",Draw!A175)</f>
        <v/>
      </c>
      <c r="B175" s="19" t="str">
        <f>IFERROR(Draw!B175,"")</f>
        <v/>
      </c>
      <c r="C175" s="19" t="str">
        <f>IFERROR(Draw!C175,"")</f>
        <v/>
      </c>
      <c r="D175" s="145"/>
      <c r="E175" s="92">
        <v>1.74E-7</v>
      </c>
      <c r="F175" s="93" t="str">
        <f t="shared" si="12"/>
        <v/>
      </c>
      <c r="G175" s="62" t="str">
        <f>IF(A175="yco",VLOOKUP(_xlfn.CONCAT(B175,C175),Youth!S:T,2,FALSE),IF(OR(AND(D175&gt;1,D175&lt;1050),D175="nt",D175="",D175="scratch"),"","Not valid"))</f>
        <v/>
      </c>
      <c r="S175" s="17" t="e">
        <f t="shared" ca="1" si="13"/>
        <v>#NAME?</v>
      </c>
      <c r="T175" s="93">
        <f t="shared" si="14"/>
        <v>0</v>
      </c>
      <c r="V175" s="3" t="str">
        <f>IFERROR(VLOOKUP('Open 1'!F175,$AC$3:$AD$7,2,TRUE),"")</f>
        <v/>
      </c>
      <c r="W175" s="7" t="str">
        <f>IFERROR(IF(V175=$W$1,'Open 1'!F175,""),"")</f>
        <v/>
      </c>
      <c r="X175" s="7" t="str">
        <f>IFERROR(IF(V175=$X$1,'Open 1'!F175,""),"")</f>
        <v/>
      </c>
      <c r="Y175" s="7" t="str">
        <f>IFERROR(IF(V175=$Y$1,'Open 1'!F175,""),"")</f>
        <v/>
      </c>
      <c r="Z175" s="7" t="str">
        <f>IFERROR(IF($V175=$Z$1,'Open 1'!F175,""),"")</f>
        <v/>
      </c>
      <c r="AA175" s="7" t="str">
        <f>IFERROR(IF(V175=$AA$1,'Open 1'!F175,""),"")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18" t="str">
        <f>IF(B176="","",Draw!A176)</f>
        <v/>
      </c>
      <c r="B176" s="19" t="str">
        <f>IFERROR(Draw!B176,"")</f>
        <v/>
      </c>
      <c r="C176" s="19" t="str">
        <f>IFERROR(Draw!C176,"")</f>
        <v/>
      </c>
      <c r="D176" s="53"/>
      <c r="E176" s="92">
        <v>1.7499999999999999E-7</v>
      </c>
      <c r="F176" s="93" t="str">
        <f t="shared" si="12"/>
        <v/>
      </c>
      <c r="G176" s="62" t="str">
        <f>IF(A176="yco",VLOOKUP(_xlfn.CONCAT(B176,C176),Youth!S:T,2,FALSE),IF(OR(AND(D176&gt;1,D176&lt;1050),D176="nt",D176="",D176="scratch"),"","Not valid"))</f>
        <v/>
      </c>
      <c r="S176" s="17" t="e">
        <f t="shared" ca="1" si="13"/>
        <v>#NAME?</v>
      </c>
      <c r="T176" s="93">
        <f t="shared" si="14"/>
        <v>0</v>
      </c>
      <c r="V176" s="3" t="str">
        <f>IFERROR(VLOOKUP('Open 1'!F176,$AC$3:$AD$7,2,TRUE),"")</f>
        <v/>
      </c>
      <c r="W176" s="7" t="str">
        <f>IFERROR(IF(V176=$W$1,'Open 1'!F176,""),"")</f>
        <v/>
      </c>
      <c r="X176" s="7" t="str">
        <f>IFERROR(IF(V176=$X$1,'Open 1'!F176,""),"")</f>
        <v/>
      </c>
      <c r="Y176" s="7" t="str">
        <f>IFERROR(IF(V176=$Y$1,'Open 1'!F176,""),"")</f>
        <v/>
      </c>
      <c r="Z176" s="7" t="str">
        <f>IFERROR(IF($V176=$Z$1,'Open 1'!F176,""),"")</f>
        <v/>
      </c>
      <c r="AA176" s="7" t="str">
        <f>IFERROR(IF(V176=$AA$1,'Open 1'!F176,""),"")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18" t="str">
        <f>IF(B177="","",Draw!A177)</f>
        <v/>
      </c>
      <c r="B177" s="19" t="str">
        <f>IFERROR(Draw!B177,"")</f>
        <v/>
      </c>
      <c r="C177" s="19" t="str">
        <f>IFERROR(Draw!C177,"")</f>
        <v/>
      </c>
      <c r="D177" s="52"/>
      <c r="E177" s="92">
        <v>1.7599999999999999E-7</v>
      </c>
      <c r="F177" s="93" t="str">
        <f t="shared" si="12"/>
        <v/>
      </c>
      <c r="G177" s="62" t="str">
        <f>IF(A177="yco",VLOOKUP(_xlfn.CONCAT(B177,C177),Youth!S:T,2,FALSE),IF(OR(AND(D177&gt;1,D177&lt;1050),D177="nt",D177="",D177="scratch"),"","Not valid"))</f>
        <v/>
      </c>
      <c r="S177" s="17" t="e">
        <f t="shared" ca="1" si="13"/>
        <v>#NAME?</v>
      </c>
      <c r="T177" s="93">
        <f t="shared" si="14"/>
        <v>0</v>
      </c>
      <c r="V177" s="3" t="str">
        <f>IFERROR(VLOOKUP('Open 1'!F177,$AC$3:$AD$7,2,TRUE),"")</f>
        <v/>
      </c>
      <c r="W177" s="7" t="str">
        <f>IFERROR(IF(V177=$W$1,'Open 1'!F177,""),"")</f>
        <v/>
      </c>
      <c r="X177" s="7" t="str">
        <f>IFERROR(IF(V177=$X$1,'Open 1'!F177,""),"")</f>
        <v/>
      </c>
      <c r="Y177" s="7" t="str">
        <f>IFERROR(IF(V177=$Y$1,'Open 1'!F177,""),"")</f>
        <v/>
      </c>
      <c r="Z177" s="7" t="str">
        <f>IFERROR(IF($V177=$Z$1,'Open 1'!F177,""),"")</f>
        <v/>
      </c>
      <c r="AA177" s="7" t="str">
        <f>IFERROR(IF(V177=$AA$1,'Open 1'!F177,""),"")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18" t="str">
        <f>IF(B178="","",Draw!A178)</f>
        <v/>
      </c>
      <c r="B178" s="19" t="str">
        <f>IFERROR(Draw!B178,"")</f>
        <v/>
      </c>
      <c r="C178" s="19" t="str">
        <f>IFERROR(Draw!C178,"")</f>
        <v/>
      </c>
      <c r="D178" s="51"/>
      <c r="E178" s="92">
        <v>1.7700000000000001E-7</v>
      </c>
      <c r="F178" s="93" t="str">
        <f t="shared" si="12"/>
        <v/>
      </c>
      <c r="G178" s="62" t="str">
        <f>IF(A178="yco",VLOOKUP(_xlfn.CONCAT(B178,C178),Youth!S:T,2,FALSE),IF(OR(AND(D178&gt;1,D178&lt;1050),D178="nt",D178="",D178="scratch"),"","Not valid"))</f>
        <v/>
      </c>
      <c r="S178" s="17" t="e">
        <f t="shared" ca="1" si="13"/>
        <v>#NAME?</v>
      </c>
      <c r="T178" s="93">
        <f t="shared" si="14"/>
        <v>0</v>
      </c>
      <c r="V178" s="3" t="str">
        <f>IFERROR(VLOOKUP('Open 1'!F178,$AC$3:$AD$7,2,TRUE),"")</f>
        <v/>
      </c>
      <c r="W178" s="7" t="str">
        <f>IFERROR(IF(V178=$W$1,'Open 1'!F178,""),"")</f>
        <v/>
      </c>
      <c r="X178" s="7" t="str">
        <f>IFERROR(IF(V178=$X$1,'Open 1'!F178,""),"")</f>
        <v/>
      </c>
      <c r="Y178" s="7" t="str">
        <f>IFERROR(IF(V178=$Y$1,'Open 1'!F178,""),"")</f>
        <v/>
      </c>
      <c r="Z178" s="7" t="str">
        <f>IFERROR(IF($V178=$Z$1,'Open 1'!F178,""),"")</f>
        <v/>
      </c>
      <c r="AA178" s="7" t="str">
        <f>IFERROR(IF(V178=$AA$1,'Open 1'!F178,""),"")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18" t="str">
        <f>IF(B179="","",Draw!A179)</f>
        <v/>
      </c>
      <c r="B179" s="19" t="str">
        <f>IFERROR(Draw!B179,"")</f>
        <v/>
      </c>
      <c r="C179" s="19" t="str">
        <f>IFERROR(Draw!C179,"")</f>
        <v/>
      </c>
      <c r="D179" s="52"/>
      <c r="E179" s="92">
        <v>1.7800000000000001E-7</v>
      </c>
      <c r="F179" s="93" t="str">
        <f t="shared" si="12"/>
        <v/>
      </c>
      <c r="G179" s="62" t="str">
        <f>IF(A179="yco",VLOOKUP(_xlfn.CONCAT(B179,C179),Youth!S:T,2,FALSE),IF(OR(AND(D179&gt;1,D179&lt;1050),D179="nt",D179="",D179="scratch"),"","Not valid"))</f>
        <v/>
      </c>
      <c r="S179" s="17" t="e">
        <f t="shared" ca="1" si="13"/>
        <v>#NAME?</v>
      </c>
      <c r="T179" s="93">
        <f t="shared" si="14"/>
        <v>0</v>
      </c>
      <c r="V179" s="3" t="str">
        <f>IFERROR(VLOOKUP('Open 1'!F179,$AC$3:$AD$7,2,TRUE),"")</f>
        <v/>
      </c>
      <c r="W179" s="7" t="str">
        <f>IFERROR(IF(V179=$W$1,'Open 1'!F179,""),"")</f>
        <v/>
      </c>
      <c r="X179" s="7" t="str">
        <f>IFERROR(IF(V179=$X$1,'Open 1'!F179,""),"")</f>
        <v/>
      </c>
      <c r="Y179" s="7" t="str">
        <f>IFERROR(IF(V179=$Y$1,'Open 1'!F179,""),"")</f>
        <v/>
      </c>
      <c r="Z179" s="7" t="str">
        <f>IFERROR(IF($V179=$Z$1,'Open 1'!F179,""),"")</f>
        <v/>
      </c>
      <c r="AA179" s="7" t="str">
        <f>IFERROR(IF(V179=$AA$1,'Open 1'!F179,""),"")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18" t="str">
        <f>IF(B180="","",Draw!A180)</f>
        <v/>
      </c>
      <c r="B180" s="19" t="str">
        <f>IFERROR(Draw!B180,"")</f>
        <v/>
      </c>
      <c r="C180" s="19" t="str">
        <f>IFERROR(Draw!C180,"")</f>
        <v/>
      </c>
      <c r="D180" s="54"/>
      <c r="E180" s="92">
        <v>1.79E-7</v>
      </c>
      <c r="F180" s="93" t="str">
        <f t="shared" si="12"/>
        <v/>
      </c>
      <c r="G180" s="62" t="str">
        <f>IF(A180="yco",VLOOKUP(_xlfn.CONCAT(B180,C180),Youth!S:T,2,FALSE),IF(OR(AND(D180&gt;1,D180&lt;1050),D180="nt",D180="",D180="scratch"),"","Not valid"))</f>
        <v/>
      </c>
      <c r="S180" s="17" t="e">
        <f t="shared" ca="1" si="13"/>
        <v>#NAME?</v>
      </c>
      <c r="T180" s="93">
        <f t="shared" si="14"/>
        <v>0</v>
      </c>
      <c r="V180" s="3" t="str">
        <f>IFERROR(VLOOKUP('Open 1'!F180,$AC$3:$AD$7,2,TRUE),"")</f>
        <v/>
      </c>
      <c r="W180" s="7" t="str">
        <f>IFERROR(IF(V180=$W$1,'Open 1'!F180,""),"")</f>
        <v/>
      </c>
      <c r="X180" s="7" t="str">
        <f>IFERROR(IF(V180=$X$1,'Open 1'!F180,""),"")</f>
        <v/>
      </c>
      <c r="Y180" s="7" t="str">
        <f>IFERROR(IF(V180=$Y$1,'Open 1'!F180,""),"")</f>
        <v/>
      </c>
      <c r="Z180" s="7" t="str">
        <f>IFERROR(IF($V180=$Z$1,'Open 1'!F180,""),"")</f>
        <v/>
      </c>
      <c r="AA180" s="7" t="str">
        <f>IFERROR(IF(V180=$AA$1,'Open 1'!F180,""),"")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18" t="str">
        <f>IF(B181="","",Draw!A181)</f>
        <v/>
      </c>
      <c r="B181" s="19" t="str">
        <f>IFERROR(Draw!B181,"")</f>
        <v/>
      </c>
      <c r="C181" s="19" t="str">
        <f>IFERROR(Draw!C181,"")</f>
        <v/>
      </c>
      <c r="D181" s="145"/>
      <c r="E181" s="92">
        <v>1.8E-7</v>
      </c>
      <c r="F181" s="93" t="str">
        <f t="shared" si="12"/>
        <v/>
      </c>
      <c r="G181" s="62" t="str">
        <f>IF(A181="yco",VLOOKUP(_xlfn.CONCAT(B181,C181),Youth!S:T,2,FALSE),IF(OR(AND(D181&gt;1,D181&lt;1050),D181="nt",D181="",D181="scratch"),"","Not valid"))</f>
        <v/>
      </c>
      <c r="S181" s="17" t="e">
        <f t="shared" ca="1" si="13"/>
        <v>#NAME?</v>
      </c>
      <c r="T181" s="93">
        <f t="shared" si="14"/>
        <v>0</v>
      </c>
      <c r="V181" s="3" t="str">
        <f>IFERROR(VLOOKUP('Open 1'!F181,$AC$3:$AD$7,2,TRUE),"")</f>
        <v/>
      </c>
      <c r="W181" s="7" t="str">
        <f>IFERROR(IF(V181=$W$1,'Open 1'!F181,""),"")</f>
        <v/>
      </c>
      <c r="X181" s="7" t="str">
        <f>IFERROR(IF(V181=$X$1,'Open 1'!F181,""),"")</f>
        <v/>
      </c>
      <c r="Y181" s="7" t="str">
        <f>IFERROR(IF(V181=$Y$1,'Open 1'!F181,""),"")</f>
        <v/>
      </c>
      <c r="Z181" s="7" t="str">
        <f>IFERROR(IF($V181=$Z$1,'Open 1'!F181,""),"")</f>
        <v/>
      </c>
      <c r="AA181" s="7" t="str">
        <f>IFERROR(IF(V181=$AA$1,'Open 1'!F181,""),"")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18" t="str">
        <f>IF(B182="","",Draw!A182)</f>
        <v/>
      </c>
      <c r="B182" s="19" t="str">
        <f>IFERROR(Draw!B182,"")</f>
        <v/>
      </c>
      <c r="C182" s="19" t="str">
        <f>IFERROR(Draw!C182,"")</f>
        <v/>
      </c>
      <c r="D182" s="51"/>
      <c r="E182" s="92">
        <v>1.8099999999999999E-7</v>
      </c>
      <c r="F182" s="93" t="str">
        <f t="shared" si="12"/>
        <v/>
      </c>
      <c r="G182" s="62" t="str">
        <f>IF(A182="yco",VLOOKUP(_xlfn.CONCAT(B182,C182),Youth!S:T,2,FALSE),IF(OR(AND(D182&gt;1,D182&lt;1050),D182="nt",D182="",D182="scratch"),"","Not valid"))</f>
        <v/>
      </c>
      <c r="S182" s="17" t="e">
        <f t="shared" ca="1" si="13"/>
        <v>#NAME?</v>
      </c>
      <c r="T182" s="93">
        <f t="shared" si="14"/>
        <v>0</v>
      </c>
      <c r="V182" s="3" t="str">
        <f>IFERROR(VLOOKUP('Open 1'!F182,$AC$3:$AD$7,2,TRUE),"")</f>
        <v/>
      </c>
      <c r="W182" s="7" t="str">
        <f>IFERROR(IF(V182=$W$1,'Open 1'!F182,""),"")</f>
        <v/>
      </c>
      <c r="X182" s="7" t="str">
        <f>IFERROR(IF(V182=$X$1,'Open 1'!F182,""),"")</f>
        <v/>
      </c>
      <c r="Y182" s="7" t="str">
        <f>IFERROR(IF(V182=$Y$1,'Open 1'!F182,""),"")</f>
        <v/>
      </c>
      <c r="Z182" s="7" t="str">
        <f>IFERROR(IF($V182=$Z$1,'Open 1'!F182,""),"")</f>
        <v/>
      </c>
      <c r="AA182" s="7" t="str">
        <f>IFERROR(IF(V182=$AA$1,'Open 1'!F182,""),"")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18" t="str">
        <f>IF(B183="","",Draw!A183)</f>
        <v/>
      </c>
      <c r="B183" s="19" t="str">
        <f>IFERROR(Draw!B183,"")</f>
        <v/>
      </c>
      <c r="C183" s="19" t="str">
        <f>IFERROR(Draw!C183,"")</f>
        <v/>
      </c>
      <c r="D183" s="52"/>
      <c r="E183" s="92">
        <v>1.8199999999999999E-7</v>
      </c>
      <c r="F183" s="93" t="str">
        <f t="shared" si="12"/>
        <v/>
      </c>
      <c r="G183" s="62" t="str">
        <f>IF(A183="yco",VLOOKUP(_xlfn.CONCAT(B183,C183),Youth!S:T,2,FALSE),IF(OR(AND(D183&gt;1,D183&lt;1050),D183="nt",D183="",D183="scratch"),"","Not valid"))</f>
        <v/>
      </c>
      <c r="S183" s="17" t="e">
        <f t="shared" ca="1" si="13"/>
        <v>#NAME?</v>
      </c>
      <c r="T183" s="93">
        <f t="shared" si="14"/>
        <v>0</v>
      </c>
      <c r="V183" s="3" t="str">
        <f>IFERROR(VLOOKUP('Open 1'!F183,$AC$3:$AD$7,2,TRUE),"")</f>
        <v/>
      </c>
      <c r="W183" s="7" t="str">
        <f>IFERROR(IF(V183=$W$1,'Open 1'!F183,""),"")</f>
        <v/>
      </c>
      <c r="X183" s="7" t="str">
        <f>IFERROR(IF(V183=$X$1,'Open 1'!F183,""),"")</f>
        <v/>
      </c>
      <c r="Y183" s="7" t="str">
        <f>IFERROR(IF(V183=$Y$1,'Open 1'!F183,""),"")</f>
        <v/>
      </c>
      <c r="Z183" s="7" t="str">
        <f>IFERROR(IF($V183=$Z$1,'Open 1'!F183,""),"")</f>
        <v/>
      </c>
      <c r="AA183" s="7" t="str">
        <f>IFERROR(IF(V183=$AA$1,'Open 1'!F183,""),"")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18" t="str">
        <f>IF(B184="","",Draw!A184)</f>
        <v/>
      </c>
      <c r="B184" s="19" t="str">
        <f>IFERROR(Draw!B184,"")</f>
        <v/>
      </c>
      <c r="C184" s="19" t="str">
        <f>IFERROR(Draw!C184,"")</f>
        <v/>
      </c>
      <c r="D184" s="54"/>
      <c r="E184" s="92">
        <v>1.8300000000000001E-7</v>
      </c>
      <c r="F184" s="93" t="str">
        <f t="shared" si="12"/>
        <v/>
      </c>
      <c r="G184" s="62" t="str">
        <f>IF(A184="yco",VLOOKUP(_xlfn.CONCAT(B184,C184),Youth!S:T,2,FALSE),IF(OR(AND(D184&gt;1,D184&lt;1050),D184="nt",D184="",D184="scratch"),"","Not valid"))</f>
        <v/>
      </c>
      <c r="S184" s="17" t="e">
        <f t="shared" ca="1" si="13"/>
        <v>#NAME?</v>
      </c>
      <c r="T184" s="93">
        <f t="shared" si="14"/>
        <v>0</v>
      </c>
      <c r="V184" s="3" t="str">
        <f>IFERROR(VLOOKUP('Open 1'!F184,$AC$3:$AD$7,2,TRUE),"")</f>
        <v/>
      </c>
      <c r="W184" s="7" t="str">
        <f>IFERROR(IF(V184=$W$1,'Open 1'!F184,""),"")</f>
        <v/>
      </c>
      <c r="X184" s="7" t="str">
        <f>IFERROR(IF(V184=$X$1,'Open 1'!F184,""),"")</f>
        <v/>
      </c>
      <c r="Y184" s="7" t="str">
        <f>IFERROR(IF(V184=$Y$1,'Open 1'!F184,""),"")</f>
        <v/>
      </c>
      <c r="Z184" s="7" t="str">
        <f>IFERROR(IF($V184=$Z$1,'Open 1'!F184,""),"")</f>
        <v/>
      </c>
      <c r="AA184" s="7" t="str">
        <f>IFERROR(IF(V184=$AA$1,'Open 1'!F184,""),"")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18" t="str">
        <f>IF(B185="","",Draw!A185)</f>
        <v/>
      </c>
      <c r="B185" s="19" t="str">
        <f>IFERROR(Draw!B185,"")</f>
        <v/>
      </c>
      <c r="C185" s="19" t="str">
        <f>IFERROR(Draw!C185,"")</f>
        <v/>
      </c>
      <c r="D185" s="52"/>
      <c r="E185" s="92">
        <v>1.8400000000000001E-7</v>
      </c>
      <c r="F185" s="93" t="str">
        <f t="shared" si="12"/>
        <v/>
      </c>
      <c r="G185" s="62" t="str">
        <f>IF(A185="yco",VLOOKUP(_xlfn.CONCAT(B185,C185),Youth!S:T,2,FALSE),IF(OR(AND(D185&gt;1,D185&lt;1050),D185="nt",D185="",D185="scratch"),"","Not valid"))</f>
        <v/>
      </c>
      <c r="S185" s="17" t="e">
        <f t="shared" ca="1" si="13"/>
        <v>#NAME?</v>
      </c>
      <c r="T185" s="93">
        <f t="shared" si="14"/>
        <v>0</v>
      </c>
      <c r="V185" s="3" t="str">
        <f>IFERROR(VLOOKUP('Open 1'!F185,$AC$3:$AD$7,2,TRUE),"")</f>
        <v/>
      </c>
      <c r="W185" s="7" t="str">
        <f>IFERROR(IF(V185=$W$1,'Open 1'!F185,""),"")</f>
        <v/>
      </c>
      <c r="X185" s="7" t="str">
        <f>IFERROR(IF(V185=$X$1,'Open 1'!F185,""),"")</f>
        <v/>
      </c>
      <c r="Y185" s="7" t="str">
        <f>IFERROR(IF(V185=$Y$1,'Open 1'!F185,""),"")</f>
        <v/>
      </c>
      <c r="Z185" s="7" t="str">
        <f>IFERROR(IF($V185=$Z$1,'Open 1'!F185,""),"")</f>
        <v/>
      </c>
      <c r="AA185" s="7" t="str">
        <f>IFERROR(IF(V185=$AA$1,'Open 1'!F185,""),"")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18" t="str">
        <f>IF(B186="","",Draw!A186)</f>
        <v/>
      </c>
      <c r="B186" s="19" t="str">
        <f>IFERROR(Draw!B186,"")</f>
        <v/>
      </c>
      <c r="C186" s="19" t="str">
        <f>IFERROR(Draw!C186,"")</f>
        <v/>
      </c>
      <c r="D186" s="53"/>
      <c r="E186" s="92">
        <v>1.85E-7</v>
      </c>
      <c r="F186" s="93" t="str">
        <f t="shared" si="12"/>
        <v/>
      </c>
      <c r="G186" s="62" t="str">
        <f>IF(A186="yco",VLOOKUP(_xlfn.CONCAT(B186,C186),Youth!S:T,2,FALSE),IF(OR(AND(D186&gt;1,D186&lt;1050),D186="nt",D186="",D186="scratch"),"","Not valid"))</f>
        <v/>
      </c>
      <c r="S186" s="17" t="e">
        <f t="shared" ca="1" si="13"/>
        <v>#NAME?</v>
      </c>
      <c r="T186" s="93">
        <f t="shared" si="14"/>
        <v>0</v>
      </c>
      <c r="V186" s="3" t="str">
        <f>IFERROR(VLOOKUP('Open 1'!F186,$AC$3:$AD$7,2,TRUE),"")</f>
        <v/>
      </c>
      <c r="W186" s="7" t="str">
        <f>IFERROR(IF(V186=$W$1,'Open 1'!F186,""),"")</f>
        <v/>
      </c>
      <c r="X186" s="7" t="str">
        <f>IFERROR(IF(V186=$X$1,'Open 1'!F186,""),"")</f>
        <v/>
      </c>
      <c r="Y186" s="7" t="str">
        <f>IFERROR(IF(V186=$Y$1,'Open 1'!F186,""),"")</f>
        <v/>
      </c>
      <c r="Z186" s="7" t="str">
        <f>IFERROR(IF($V186=$Z$1,'Open 1'!F186,""),"")</f>
        <v/>
      </c>
      <c r="AA186" s="7" t="str">
        <f>IFERROR(IF(V186=$AA$1,'Open 1'!F186,""),"")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18" t="str">
        <f>IF(B187="","",Draw!A187)</f>
        <v/>
      </c>
      <c r="B187" s="19" t="str">
        <f>IFERROR(Draw!B187,"")</f>
        <v/>
      </c>
      <c r="C187" s="19" t="str">
        <f>IFERROR(Draw!C187,"")</f>
        <v/>
      </c>
      <c r="D187" s="145"/>
      <c r="E187" s="92">
        <v>1.86E-7</v>
      </c>
      <c r="F187" s="93" t="str">
        <f t="shared" si="12"/>
        <v/>
      </c>
      <c r="G187" s="62" t="str">
        <f>IF(A187="yco",VLOOKUP(_xlfn.CONCAT(B187,C187),Youth!S:T,2,FALSE),IF(OR(AND(D187&gt;1,D187&lt;1050),D187="nt",D187="",D187="scratch"),"","Not valid"))</f>
        <v/>
      </c>
      <c r="S187" s="17" t="e">
        <f t="shared" ca="1" si="13"/>
        <v>#NAME?</v>
      </c>
      <c r="T187" s="93">
        <f t="shared" si="14"/>
        <v>0</v>
      </c>
      <c r="V187" s="3" t="str">
        <f>IFERROR(VLOOKUP('Open 1'!F187,$AC$3:$AD$7,2,TRUE),"")</f>
        <v/>
      </c>
      <c r="W187" s="7" t="str">
        <f>IFERROR(IF(V187=$W$1,'Open 1'!F187,""),"")</f>
        <v/>
      </c>
      <c r="X187" s="7" t="str">
        <f>IFERROR(IF(V187=$X$1,'Open 1'!F187,""),"")</f>
        <v/>
      </c>
      <c r="Y187" s="7" t="str">
        <f>IFERROR(IF(V187=$Y$1,'Open 1'!F187,""),"")</f>
        <v/>
      </c>
      <c r="Z187" s="7" t="str">
        <f>IFERROR(IF($V187=$Z$1,'Open 1'!F187,""),"")</f>
        <v/>
      </c>
      <c r="AA187" s="7" t="str">
        <f>IFERROR(IF(V187=$AA$1,'Open 1'!F187,""),"")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18" t="str">
        <f>IF(B188="","",Draw!A188)</f>
        <v/>
      </c>
      <c r="B188" s="19" t="str">
        <f>IFERROR(Draw!B188,"")</f>
        <v/>
      </c>
      <c r="C188" s="19" t="str">
        <f>IFERROR(Draw!C188,"")</f>
        <v/>
      </c>
      <c r="D188" s="51"/>
      <c r="E188" s="92">
        <v>1.8699999999999999E-7</v>
      </c>
      <c r="F188" s="93" t="str">
        <f t="shared" si="12"/>
        <v/>
      </c>
      <c r="G188" s="62" t="str">
        <f>IF(A188="yco",VLOOKUP(_xlfn.CONCAT(B188,C188),Youth!S:T,2,FALSE),IF(OR(AND(D188&gt;1,D188&lt;1050),D188="nt",D188="",D188="scratch"),"","Not valid"))</f>
        <v/>
      </c>
      <c r="S188" s="17" t="e">
        <f t="shared" ca="1" si="13"/>
        <v>#NAME?</v>
      </c>
      <c r="T188" s="93">
        <f t="shared" si="14"/>
        <v>0</v>
      </c>
      <c r="V188" s="3" t="str">
        <f>IFERROR(VLOOKUP('Open 1'!F188,$AC$3:$AD$7,2,TRUE),"")</f>
        <v/>
      </c>
      <c r="W188" s="7" t="str">
        <f>IFERROR(IF(V188=$W$1,'Open 1'!F188,""),"")</f>
        <v/>
      </c>
      <c r="X188" s="7" t="str">
        <f>IFERROR(IF(V188=$X$1,'Open 1'!F188,""),"")</f>
        <v/>
      </c>
      <c r="Y188" s="7" t="str">
        <f>IFERROR(IF(V188=$Y$1,'Open 1'!F188,""),"")</f>
        <v/>
      </c>
      <c r="Z188" s="7" t="str">
        <f>IFERROR(IF($V188=$Z$1,'Open 1'!F188,""),"")</f>
        <v/>
      </c>
      <c r="AA188" s="7" t="str">
        <f>IFERROR(IF(V188=$AA$1,'Open 1'!F188,""),"")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18" t="str">
        <f>IF(B189="","",Draw!A189)</f>
        <v/>
      </c>
      <c r="B189" s="19" t="str">
        <f>IFERROR(Draw!B189,"")</f>
        <v/>
      </c>
      <c r="C189" s="19" t="str">
        <f>IFERROR(Draw!C189,"")</f>
        <v/>
      </c>
      <c r="D189" s="52"/>
      <c r="E189" s="92">
        <v>1.8799999999999999E-7</v>
      </c>
      <c r="F189" s="93" t="str">
        <f t="shared" si="12"/>
        <v/>
      </c>
      <c r="G189" s="62" t="str">
        <f>IF(A189="yco",VLOOKUP(_xlfn.CONCAT(B189,C189),Youth!S:T,2,FALSE),IF(OR(AND(D189&gt;1,D189&lt;1050),D189="nt",D189="",D189="scratch"),"","Not valid"))</f>
        <v/>
      </c>
      <c r="S189" s="17" t="e">
        <f t="shared" ca="1" si="13"/>
        <v>#NAME?</v>
      </c>
      <c r="T189" s="93">
        <f t="shared" si="14"/>
        <v>0</v>
      </c>
      <c r="V189" s="3" t="str">
        <f>IFERROR(VLOOKUP('Open 1'!F189,$AC$3:$AD$7,2,TRUE),"")</f>
        <v/>
      </c>
      <c r="W189" s="7" t="str">
        <f>IFERROR(IF(V189=$W$1,'Open 1'!F189,""),"")</f>
        <v/>
      </c>
      <c r="X189" s="7" t="str">
        <f>IFERROR(IF(V189=$X$1,'Open 1'!F189,""),"")</f>
        <v/>
      </c>
      <c r="Y189" s="7" t="str">
        <f>IFERROR(IF(V189=$Y$1,'Open 1'!F189,""),"")</f>
        <v/>
      </c>
      <c r="Z189" s="7" t="str">
        <f>IFERROR(IF($V189=$Z$1,'Open 1'!F189,""),"")</f>
        <v/>
      </c>
      <c r="AA189" s="7" t="str">
        <f>IFERROR(IF(V189=$AA$1,'Open 1'!F189,""),"")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18" t="str">
        <f>IF(B190="","",Draw!A190)</f>
        <v/>
      </c>
      <c r="B190" s="19" t="str">
        <f>IFERROR(Draw!B190,"")</f>
        <v/>
      </c>
      <c r="C190" s="19" t="str">
        <f>IFERROR(Draw!C190,"")</f>
        <v/>
      </c>
      <c r="D190" s="52"/>
      <c r="E190" s="92">
        <v>1.8900000000000001E-7</v>
      </c>
      <c r="F190" s="93" t="str">
        <f t="shared" si="12"/>
        <v/>
      </c>
      <c r="G190" s="62" t="str">
        <f>IF(A190="yco",VLOOKUP(_xlfn.CONCAT(B190,C190),Youth!S:T,2,FALSE),IF(OR(AND(D190&gt;1,D190&lt;1050),D190="nt",D190="",D190="scratch"),"","Not valid"))</f>
        <v/>
      </c>
      <c r="S190" s="17" t="e">
        <f t="shared" ca="1" si="13"/>
        <v>#NAME?</v>
      </c>
      <c r="T190" s="93">
        <f t="shared" si="14"/>
        <v>0</v>
      </c>
      <c r="V190" s="3" t="str">
        <f>IFERROR(VLOOKUP('Open 1'!F190,$AC$3:$AD$7,2,TRUE),"")</f>
        <v/>
      </c>
      <c r="W190" s="7" t="str">
        <f>IFERROR(IF(V190=$W$1,'Open 1'!F190,""),"")</f>
        <v/>
      </c>
      <c r="X190" s="7" t="str">
        <f>IFERROR(IF(V190=$X$1,'Open 1'!F190,""),"")</f>
        <v/>
      </c>
      <c r="Y190" s="7" t="str">
        <f>IFERROR(IF(V190=$Y$1,'Open 1'!F190,""),"")</f>
        <v/>
      </c>
      <c r="Z190" s="7" t="str">
        <f>IFERROR(IF($V190=$Z$1,'Open 1'!F190,""),"")</f>
        <v/>
      </c>
      <c r="AA190" s="7" t="str">
        <f>IFERROR(IF(V190=$AA$1,'Open 1'!F190,""),"")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18" t="str">
        <f>IF(B191="","",Draw!A191)</f>
        <v/>
      </c>
      <c r="B191" s="19" t="str">
        <f>IFERROR(Draw!B191,"")</f>
        <v/>
      </c>
      <c r="C191" s="19" t="str">
        <f>IFERROR(Draw!C191,"")</f>
        <v/>
      </c>
      <c r="D191" s="52"/>
      <c r="E191" s="92">
        <v>1.9000000000000001E-7</v>
      </c>
      <c r="F191" s="93" t="str">
        <f t="shared" si="12"/>
        <v/>
      </c>
      <c r="G191" s="62" t="str">
        <f>IF(A191="yco",VLOOKUP(_xlfn.CONCAT(B191,C191),Youth!S:T,2,FALSE),IF(OR(AND(D191&gt;1,D191&lt;1050),D191="nt",D191="",D191="scratch"),"","Not valid"))</f>
        <v/>
      </c>
      <c r="S191" s="17" t="e">
        <f t="shared" ca="1" si="13"/>
        <v>#NAME?</v>
      </c>
      <c r="T191" s="93">
        <f t="shared" si="14"/>
        <v>0</v>
      </c>
      <c r="V191" s="3" t="str">
        <f>IFERROR(VLOOKUP('Open 1'!F191,$AC$3:$AD$7,2,TRUE),"")</f>
        <v/>
      </c>
      <c r="W191" s="7" t="str">
        <f>IFERROR(IF(V191=$W$1,'Open 1'!F191,""),"")</f>
        <v/>
      </c>
      <c r="X191" s="7" t="str">
        <f>IFERROR(IF(V191=$X$1,'Open 1'!F191,""),"")</f>
        <v/>
      </c>
      <c r="Y191" s="7" t="str">
        <f>IFERROR(IF(V191=$Y$1,'Open 1'!F191,""),"")</f>
        <v/>
      </c>
      <c r="Z191" s="7" t="str">
        <f>IFERROR(IF($V191=$Z$1,'Open 1'!F191,""),"")</f>
        <v/>
      </c>
      <c r="AA191" s="7" t="str">
        <f>IFERROR(IF(V191=$AA$1,'Open 1'!F191,""),"")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18" t="str">
        <f>IF(B192="","",Draw!A192)</f>
        <v/>
      </c>
      <c r="B192" s="19" t="str">
        <f>IFERROR(Draw!B192,"")</f>
        <v/>
      </c>
      <c r="C192" s="19" t="str">
        <f>IFERROR(Draw!C192,"")</f>
        <v/>
      </c>
      <c r="D192" s="54"/>
      <c r="E192" s="92">
        <v>1.91E-7</v>
      </c>
      <c r="F192" s="93" t="str">
        <f t="shared" si="12"/>
        <v/>
      </c>
      <c r="G192" s="62" t="str">
        <f>IF(A192="yco",VLOOKUP(_xlfn.CONCAT(B192,C192),Youth!S:T,2,FALSE),IF(OR(AND(D192&gt;1,D192&lt;1050),D192="nt",D192="",D192="scratch"),"","Not valid"))</f>
        <v/>
      </c>
      <c r="S192" s="17" t="e">
        <f t="shared" ca="1" si="13"/>
        <v>#NAME?</v>
      </c>
      <c r="T192" s="93">
        <f t="shared" si="14"/>
        <v>0</v>
      </c>
      <c r="V192" s="3" t="str">
        <f>IFERROR(VLOOKUP('Open 1'!F192,$AC$3:$AD$7,2,TRUE),"")</f>
        <v/>
      </c>
      <c r="W192" s="7" t="str">
        <f>IFERROR(IF(V192=$W$1,'Open 1'!F192,""),"")</f>
        <v/>
      </c>
      <c r="X192" s="7" t="str">
        <f>IFERROR(IF(V192=$X$1,'Open 1'!F192,""),"")</f>
        <v/>
      </c>
      <c r="Y192" s="7" t="str">
        <f>IFERROR(IF(V192=$Y$1,'Open 1'!F192,""),"")</f>
        <v/>
      </c>
      <c r="Z192" s="7" t="str">
        <f>IFERROR(IF($V192=$Z$1,'Open 1'!F192,""),"")</f>
        <v/>
      </c>
      <c r="AA192" s="7" t="str">
        <f>IFERROR(IF(V192=$AA$1,'Open 1'!F192,""),"")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18" t="str">
        <f>IF(B193="","",Draw!A193)</f>
        <v/>
      </c>
      <c r="B193" s="19" t="str">
        <f>IFERROR(Draw!B193,"")</f>
        <v/>
      </c>
      <c r="C193" s="19" t="str">
        <f>IFERROR(Draw!C193,"")</f>
        <v/>
      </c>
      <c r="D193" s="145"/>
      <c r="E193" s="92">
        <v>1.92E-7</v>
      </c>
      <c r="F193" s="93" t="str">
        <f t="shared" si="12"/>
        <v/>
      </c>
      <c r="G193" s="62" t="str">
        <f>IF(A193="yco",VLOOKUP(_xlfn.CONCAT(B193,C193),Youth!S:T,2,FALSE),IF(OR(AND(D193&gt;1,D193&lt;1050),D193="nt",D193="",D193="scratch"),"","Not valid"))</f>
        <v/>
      </c>
      <c r="S193" s="17" t="e">
        <f t="shared" ca="1" si="13"/>
        <v>#NAME?</v>
      </c>
      <c r="T193" s="93">
        <f t="shared" si="14"/>
        <v>0</v>
      </c>
      <c r="V193" s="3" t="str">
        <f>IFERROR(VLOOKUP('Open 1'!F193,$AC$3:$AD$7,2,TRUE),"")</f>
        <v/>
      </c>
      <c r="W193" s="7" t="str">
        <f>IFERROR(IF(V193=$W$1,'Open 1'!F193,""),"")</f>
        <v/>
      </c>
      <c r="X193" s="7" t="str">
        <f>IFERROR(IF(V193=$X$1,'Open 1'!F193,""),"")</f>
        <v/>
      </c>
      <c r="Y193" s="7" t="str">
        <f>IFERROR(IF(V193=$Y$1,'Open 1'!F193,""),"")</f>
        <v/>
      </c>
      <c r="Z193" s="7" t="str">
        <f>IFERROR(IF($V193=$Z$1,'Open 1'!F193,""),"")</f>
        <v/>
      </c>
      <c r="AA193" s="7" t="str">
        <f>IFERROR(IF(V193=$AA$1,'Open 1'!F193,""),"")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18" t="str">
        <f>IF(B194="","",Draw!A194)</f>
        <v/>
      </c>
      <c r="B194" s="19" t="str">
        <f>IFERROR(Draw!B194,"")</f>
        <v/>
      </c>
      <c r="C194" s="19" t="str">
        <f>IFERROR(Draw!C194,"")</f>
        <v/>
      </c>
      <c r="D194" s="51"/>
      <c r="E194" s="92">
        <v>1.9299999999999999E-7</v>
      </c>
      <c r="F194" s="93" t="str">
        <f t="shared" si="12"/>
        <v/>
      </c>
      <c r="G194" s="62" t="str">
        <f>IF(A194="yco",VLOOKUP(_xlfn.CONCAT(B194,C194),Youth!S:T,2,FALSE),IF(OR(AND(D194&gt;1,D194&lt;1050),D194="nt",D194="",D194="scratch"),"","Not valid"))</f>
        <v/>
      </c>
      <c r="S194" s="17" t="e">
        <f t="shared" ca="1" si="13"/>
        <v>#NAME?</v>
      </c>
      <c r="T194" s="93">
        <f t="shared" si="14"/>
        <v>0</v>
      </c>
      <c r="V194" s="3" t="str">
        <f>IFERROR(VLOOKUP('Open 1'!F194,$AC$3:$AD$7,2,TRUE),"")</f>
        <v/>
      </c>
      <c r="W194" s="7" t="str">
        <f>IFERROR(IF(V194=$W$1,'Open 1'!F194,""),"")</f>
        <v/>
      </c>
      <c r="X194" s="7" t="str">
        <f>IFERROR(IF(V194=$X$1,'Open 1'!F194,""),"")</f>
        <v/>
      </c>
      <c r="Y194" s="7" t="str">
        <f>IFERROR(IF(V194=$Y$1,'Open 1'!F194,""),"")</f>
        <v/>
      </c>
      <c r="Z194" s="7" t="str">
        <f>IFERROR(IF($V194=$Z$1,'Open 1'!F194,""),"")</f>
        <v/>
      </c>
      <c r="AA194" s="7" t="str">
        <f>IFERROR(IF(V194=$AA$1,'Open 1'!F194,""),"")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18" t="str">
        <f>IF(B195="","",Draw!A195)</f>
        <v/>
      </c>
      <c r="B195" s="19" t="str">
        <f>IFERROR(Draw!B195,"")</f>
        <v/>
      </c>
      <c r="C195" s="19" t="str">
        <f>IFERROR(Draw!C195,"")</f>
        <v/>
      </c>
      <c r="D195" s="52"/>
      <c r="E195" s="92">
        <v>1.9399999999999999E-7</v>
      </c>
      <c r="F195" s="93" t="str">
        <f t="shared" ref="F195:F258" si="15">IF(D195="scratch",3000+E195,IF(D195="nt",1000+E195,IF((D195+E195)&gt;5,D195+E195,"")))</f>
        <v/>
      </c>
      <c r="G195" s="62" t="str">
        <f>IF(A195="yco",VLOOKUP(_xlfn.CONCAT(B195,C195),Youth!S:T,2,FALSE),IF(OR(AND(D195&gt;1,D195&lt;1050),D195="nt",D195="",D195="scratch"),"","Not valid"))</f>
        <v/>
      </c>
      <c r="S195" s="17" t="e">
        <f t="shared" ref="S195:S258" ca="1" si="16">_xlfn.CONCAT(B195,C195)</f>
        <v>#NAME?</v>
      </c>
      <c r="T195" s="93">
        <f t="shared" ref="T195:T258" si="17">D195</f>
        <v>0</v>
      </c>
      <c r="V195" s="3" t="str">
        <f>IFERROR(VLOOKUP('Open 1'!F195,$AC$3:$AD$7,2,TRUE),"")</f>
        <v/>
      </c>
      <c r="W195" s="7" t="str">
        <f>IFERROR(IF(V195=$W$1,'Open 1'!F195,""),"")</f>
        <v/>
      </c>
      <c r="X195" s="7" t="str">
        <f>IFERROR(IF(V195=$X$1,'Open 1'!F195,""),"")</f>
        <v/>
      </c>
      <c r="Y195" s="7" t="str">
        <f>IFERROR(IF(V195=$Y$1,'Open 1'!F195,""),"")</f>
        <v/>
      </c>
      <c r="Z195" s="7" t="str">
        <f>IFERROR(IF($V195=$Z$1,'Open 1'!F195,""),"")</f>
        <v/>
      </c>
      <c r="AA195" s="7" t="str">
        <f>IFERROR(IF(V195=$AA$1,'Open 1'!F195,""),"")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18" t="str">
        <f>IF(B196="","",Draw!A196)</f>
        <v/>
      </c>
      <c r="B196" s="19" t="str">
        <f>IFERROR(Draw!B196,"")</f>
        <v/>
      </c>
      <c r="C196" s="19" t="str">
        <f>IFERROR(Draw!C196,"")</f>
        <v/>
      </c>
      <c r="D196" s="52"/>
      <c r="E196" s="92">
        <v>1.9500000000000001E-7</v>
      </c>
      <c r="F196" s="93" t="str">
        <f t="shared" si="15"/>
        <v/>
      </c>
      <c r="G196" s="62" t="str">
        <f>IF(A196="yco",VLOOKUP(_xlfn.CONCAT(B196,C196),Youth!S:T,2,FALSE),IF(OR(AND(D196&gt;1,D196&lt;1050),D196="nt",D196="",D196="scratch"),"","Not valid"))</f>
        <v/>
      </c>
      <c r="S196" s="17" t="e">
        <f t="shared" ca="1" si="16"/>
        <v>#NAME?</v>
      </c>
      <c r="T196" s="93">
        <f t="shared" si="17"/>
        <v>0</v>
      </c>
      <c r="V196" s="3" t="str">
        <f>IFERROR(VLOOKUP('Open 1'!F196,$AC$3:$AD$7,2,TRUE),"")</f>
        <v/>
      </c>
      <c r="W196" s="7" t="str">
        <f>IFERROR(IF(V196=$W$1,'Open 1'!F196,""),"")</f>
        <v/>
      </c>
      <c r="X196" s="7" t="str">
        <f>IFERROR(IF(V196=$X$1,'Open 1'!F196,""),"")</f>
        <v/>
      </c>
      <c r="Y196" s="7" t="str">
        <f>IFERROR(IF(V196=$Y$1,'Open 1'!F196,""),"")</f>
        <v/>
      </c>
      <c r="Z196" s="7" t="str">
        <f>IFERROR(IF($V196=$Z$1,'Open 1'!F196,""),"")</f>
        <v/>
      </c>
      <c r="AA196" s="7" t="str">
        <f>IFERROR(IF(V196=$AA$1,'Open 1'!F196,""),"")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18" t="str">
        <f>IF(B197="","",Draw!A197)</f>
        <v/>
      </c>
      <c r="B197" s="19" t="str">
        <f>IFERROR(Draw!B197,"")</f>
        <v/>
      </c>
      <c r="C197" s="19" t="str">
        <f>IFERROR(Draw!C197,"")</f>
        <v/>
      </c>
      <c r="D197" s="52"/>
      <c r="E197" s="92">
        <v>1.9600000000000001E-7</v>
      </c>
      <c r="F197" s="93" t="str">
        <f t="shared" si="15"/>
        <v/>
      </c>
      <c r="G197" s="62" t="str">
        <f>IF(A197="yco",VLOOKUP(_xlfn.CONCAT(B197,C197),Youth!S:T,2,FALSE),IF(OR(AND(D197&gt;1,D197&lt;1050),D197="nt",D197="",D197="scratch"),"","Not valid"))</f>
        <v/>
      </c>
      <c r="S197" s="17" t="e">
        <f t="shared" ca="1" si="16"/>
        <v>#NAME?</v>
      </c>
      <c r="T197" s="93">
        <f t="shared" si="17"/>
        <v>0</v>
      </c>
      <c r="V197" s="3" t="str">
        <f>IFERROR(VLOOKUP('Open 1'!F197,$AC$3:$AD$7,2,TRUE),"")</f>
        <v/>
      </c>
      <c r="W197" s="7" t="str">
        <f>IFERROR(IF(V197=$W$1,'Open 1'!F197,""),"")</f>
        <v/>
      </c>
      <c r="X197" s="7" t="str">
        <f>IFERROR(IF(V197=$X$1,'Open 1'!F197,""),"")</f>
        <v/>
      </c>
      <c r="Y197" s="7" t="str">
        <f>IFERROR(IF(V197=$Y$1,'Open 1'!F197,""),"")</f>
        <v/>
      </c>
      <c r="Z197" s="7" t="str">
        <f>IFERROR(IF($V197=$Z$1,'Open 1'!F197,""),"")</f>
        <v/>
      </c>
      <c r="AA197" s="7" t="str">
        <f>IFERROR(IF(V197=$AA$1,'Open 1'!F197,""),"")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18" t="str">
        <f>IF(B198="","",Draw!A198)</f>
        <v/>
      </c>
      <c r="B198" s="19" t="str">
        <f>IFERROR(Draw!B198,"")</f>
        <v/>
      </c>
      <c r="C198" s="19" t="str">
        <f>IFERROR(Draw!C198,"")</f>
        <v/>
      </c>
      <c r="D198" s="54"/>
      <c r="E198" s="92">
        <v>1.97E-7</v>
      </c>
      <c r="F198" s="93" t="str">
        <f t="shared" si="15"/>
        <v/>
      </c>
      <c r="G198" s="62" t="str">
        <f>IF(A198="yco",VLOOKUP(_xlfn.CONCAT(B198,C198),Youth!S:T,2,FALSE),IF(OR(AND(D198&gt;1,D198&lt;1050),D198="nt",D198="",D198="scratch"),"","Not valid"))</f>
        <v/>
      </c>
      <c r="S198" s="17" t="e">
        <f t="shared" ca="1" si="16"/>
        <v>#NAME?</v>
      </c>
      <c r="T198" s="93">
        <f t="shared" si="17"/>
        <v>0</v>
      </c>
      <c r="V198" s="3" t="str">
        <f>IFERROR(VLOOKUP('Open 1'!F198,$AC$3:$AD$7,2,TRUE),"")</f>
        <v/>
      </c>
      <c r="W198" s="7" t="str">
        <f>IFERROR(IF(V198=$W$1,'Open 1'!F198,""),"")</f>
        <v/>
      </c>
      <c r="X198" s="7" t="str">
        <f>IFERROR(IF(V198=$X$1,'Open 1'!F198,""),"")</f>
        <v/>
      </c>
      <c r="Y198" s="7" t="str">
        <f>IFERROR(IF(V198=$Y$1,'Open 1'!F198,""),"")</f>
        <v/>
      </c>
      <c r="Z198" s="7" t="str">
        <f>IFERROR(IF($V198=$Z$1,'Open 1'!F198,""),"")</f>
        <v/>
      </c>
      <c r="AA198" s="7" t="str">
        <f>IFERROR(IF(V198=$AA$1,'Open 1'!F198,""),"")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18" t="str">
        <f>IF(B199="","",Draw!A199)</f>
        <v/>
      </c>
      <c r="B199" s="19" t="str">
        <f>IFERROR(Draw!B199,"")</f>
        <v/>
      </c>
      <c r="C199" s="19" t="str">
        <f>IFERROR(Draw!C199,"")</f>
        <v/>
      </c>
      <c r="D199" s="145"/>
      <c r="E199" s="92">
        <v>1.98E-7</v>
      </c>
      <c r="F199" s="93" t="str">
        <f t="shared" si="15"/>
        <v/>
      </c>
      <c r="G199" s="62" t="str">
        <f>IF(A199="yco",VLOOKUP(_xlfn.CONCAT(B199,C199),Youth!S:T,2,FALSE),IF(OR(AND(D199&gt;1,D199&lt;1050),D199="nt",D199="",D199="scratch"),"","Not valid"))</f>
        <v/>
      </c>
      <c r="S199" s="17" t="e">
        <f t="shared" ca="1" si="16"/>
        <v>#NAME?</v>
      </c>
      <c r="T199" s="93">
        <f t="shared" si="17"/>
        <v>0</v>
      </c>
      <c r="V199" s="3" t="str">
        <f>IFERROR(VLOOKUP('Open 1'!F199,$AC$3:$AD$7,2,TRUE),"")</f>
        <v/>
      </c>
      <c r="W199" s="7" t="str">
        <f>IFERROR(IF(V199=$W$1,'Open 1'!F199,""),"")</f>
        <v/>
      </c>
      <c r="X199" s="7" t="str">
        <f>IFERROR(IF(V199=$X$1,'Open 1'!F199,""),"")</f>
        <v/>
      </c>
      <c r="Y199" s="7" t="str">
        <f>IFERROR(IF(V199=$Y$1,'Open 1'!F199,""),"")</f>
        <v/>
      </c>
      <c r="Z199" s="7" t="str">
        <f>IFERROR(IF($V199=$Z$1,'Open 1'!F199,""),"")</f>
        <v/>
      </c>
      <c r="AA199" s="7" t="str">
        <f>IFERROR(IF(V199=$AA$1,'Open 1'!F199,""),"")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18" t="str">
        <f>IF(B200="","",Draw!A200)</f>
        <v/>
      </c>
      <c r="B200" s="19" t="str">
        <f>IFERROR(Draw!B200,"")</f>
        <v/>
      </c>
      <c r="C200" s="19" t="str">
        <f>IFERROR(Draw!C200,"")</f>
        <v/>
      </c>
      <c r="D200" s="53"/>
      <c r="E200" s="92">
        <v>1.99E-7</v>
      </c>
      <c r="F200" s="93" t="str">
        <f t="shared" si="15"/>
        <v/>
      </c>
      <c r="G200" s="62" t="str">
        <f>IF(A200="yco",VLOOKUP(_xlfn.CONCAT(B200,C200),Youth!S:T,2,FALSE),IF(OR(AND(D200&gt;1,D200&lt;1050),D200="nt",D200="",D200="scratch"),"","Not valid"))</f>
        <v/>
      </c>
      <c r="S200" s="17" t="e">
        <f t="shared" ca="1" si="16"/>
        <v>#NAME?</v>
      </c>
      <c r="T200" s="93">
        <f t="shared" si="17"/>
        <v>0</v>
      </c>
      <c r="V200" s="3" t="str">
        <f>IFERROR(VLOOKUP('Open 1'!F200,$AC$3:$AD$7,2,TRUE),"")</f>
        <v/>
      </c>
      <c r="W200" s="7" t="str">
        <f>IFERROR(IF(V200=$W$1,'Open 1'!F200,""),"")</f>
        <v/>
      </c>
      <c r="X200" s="7" t="str">
        <f>IFERROR(IF(V200=$X$1,'Open 1'!F200,""),"")</f>
        <v/>
      </c>
      <c r="Y200" s="7" t="str">
        <f>IFERROR(IF(V200=$Y$1,'Open 1'!F200,""),"")</f>
        <v/>
      </c>
      <c r="Z200" s="7" t="str">
        <f>IFERROR(IF($V200=$Z$1,'Open 1'!F200,""),"")</f>
        <v/>
      </c>
      <c r="AA200" s="7" t="str">
        <f>IFERROR(IF(V200=$AA$1,'Open 1'!F200,""),"")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18" t="str">
        <f>IF(B201="","",Draw!A201)</f>
        <v/>
      </c>
      <c r="B201" s="19" t="str">
        <f>IFERROR(Draw!B201,"")</f>
        <v/>
      </c>
      <c r="C201" s="19" t="str">
        <f>IFERROR(Draw!C201,"")</f>
        <v/>
      </c>
      <c r="D201" s="52"/>
      <c r="E201" s="92">
        <v>1.9999999999999999E-7</v>
      </c>
      <c r="F201" s="93" t="str">
        <f t="shared" si="15"/>
        <v/>
      </c>
      <c r="G201" s="62" t="str">
        <f>IF(A201="yco",VLOOKUP(_xlfn.CONCAT(B201,C201),Youth!S:T,2,FALSE),IF(OR(AND(D201&gt;1,D201&lt;1050),D201="nt",D201="",D201="scratch"),"","Not valid"))</f>
        <v/>
      </c>
      <c r="S201" s="17" t="e">
        <f t="shared" ca="1" si="16"/>
        <v>#NAME?</v>
      </c>
      <c r="T201" s="93">
        <f t="shared" si="17"/>
        <v>0</v>
      </c>
      <c r="V201" s="3" t="str">
        <f>IFERROR(VLOOKUP('Open 1'!F201,$AC$3:$AD$7,2,TRUE),"")</f>
        <v/>
      </c>
      <c r="W201" s="7" t="str">
        <f>IFERROR(IF(V201=$W$1,'Open 1'!F201,""),"")</f>
        <v/>
      </c>
      <c r="X201" s="7" t="str">
        <f>IFERROR(IF(V201=$X$1,'Open 1'!F201,""),"")</f>
        <v/>
      </c>
      <c r="Y201" s="7" t="str">
        <f>IFERROR(IF(V201=$Y$1,'Open 1'!F201,""),"")</f>
        <v/>
      </c>
      <c r="Z201" s="7" t="str">
        <f>IFERROR(IF($V201=$Z$1,'Open 1'!F201,""),"")</f>
        <v/>
      </c>
      <c r="AA201" s="7" t="str">
        <f>IFERROR(IF(V201=$AA$1,'Open 1'!F201,""),"")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18" t="str">
        <f>IF(B202="","",Draw!A202)</f>
        <v/>
      </c>
      <c r="B202" s="19" t="str">
        <f>IFERROR(Draw!B202,"")</f>
        <v/>
      </c>
      <c r="C202" s="19" t="str">
        <f>IFERROR(Draw!C202,"")</f>
        <v/>
      </c>
      <c r="D202" s="51"/>
      <c r="E202" s="92">
        <v>2.0100000000000001E-7</v>
      </c>
      <c r="F202" s="93" t="str">
        <f t="shared" si="15"/>
        <v/>
      </c>
      <c r="G202" s="62" t="str">
        <f>IF(A202="yco",VLOOKUP(_xlfn.CONCAT(B202,C202),Youth!S:T,2,FALSE),IF(OR(AND(D202&gt;1,D202&lt;1050),D202="nt",D202="",D202="scratch"),"","Not valid"))</f>
        <v/>
      </c>
      <c r="S202" s="17" t="e">
        <f t="shared" ca="1" si="16"/>
        <v>#NAME?</v>
      </c>
      <c r="T202" s="93">
        <f t="shared" si="17"/>
        <v>0</v>
      </c>
      <c r="V202" s="3" t="str">
        <f>IFERROR(VLOOKUP('Open 1'!F202,$AC$3:$AD$7,2,TRUE),"")</f>
        <v/>
      </c>
      <c r="W202" s="7" t="str">
        <f>IFERROR(IF(V202=$W$1,'Open 1'!F202,""),"")</f>
        <v/>
      </c>
      <c r="X202" s="7" t="str">
        <f>IFERROR(IF(V202=$X$1,'Open 1'!F202,""),"")</f>
        <v/>
      </c>
      <c r="Y202" s="7" t="str">
        <f>IFERROR(IF(V202=$Y$1,'Open 1'!F202,""),"")</f>
        <v/>
      </c>
      <c r="Z202" s="7" t="str">
        <f>IFERROR(IF($V202=$Z$1,'Open 1'!F202,""),"")</f>
        <v/>
      </c>
      <c r="AA202" s="7" t="str">
        <f>IFERROR(IF(V202=$AA$1,'Open 1'!F202,""),"")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18" t="str">
        <f>IF(B203="","",Draw!A203)</f>
        <v/>
      </c>
      <c r="B203" s="19" t="str">
        <f>IFERROR(Draw!B203,"")</f>
        <v/>
      </c>
      <c r="C203" s="19" t="str">
        <f>IFERROR(Draw!C203,"")</f>
        <v/>
      </c>
      <c r="D203" s="52"/>
      <c r="E203" s="92">
        <v>2.0200000000000001E-7</v>
      </c>
      <c r="F203" s="93" t="str">
        <f t="shared" si="15"/>
        <v/>
      </c>
      <c r="G203" s="62" t="str">
        <f>IF(A203="yco",VLOOKUP(_xlfn.CONCAT(B203,C203),Youth!S:T,2,FALSE),IF(OR(AND(D203&gt;1,D203&lt;1050),D203="nt",D203="",D203="scratch"),"","Not valid"))</f>
        <v/>
      </c>
      <c r="S203" s="17" t="e">
        <f t="shared" ca="1" si="16"/>
        <v>#NAME?</v>
      </c>
      <c r="T203" s="93">
        <f t="shared" si="17"/>
        <v>0</v>
      </c>
      <c r="V203" s="3" t="str">
        <f>IFERROR(VLOOKUP('Open 1'!F203,$AC$3:$AD$7,2,TRUE),"")</f>
        <v/>
      </c>
      <c r="W203" s="7" t="str">
        <f>IFERROR(IF(V203=$W$1,'Open 1'!F203,""),"")</f>
        <v/>
      </c>
      <c r="X203" s="7" t="str">
        <f>IFERROR(IF(V203=$X$1,'Open 1'!F203,""),"")</f>
        <v/>
      </c>
      <c r="Y203" s="7" t="str">
        <f>IFERROR(IF(V203=$Y$1,'Open 1'!F203,""),"")</f>
        <v/>
      </c>
      <c r="Z203" s="7" t="str">
        <f>IFERROR(IF($V203=$Z$1,'Open 1'!F203,""),"")</f>
        <v/>
      </c>
      <c r="AA203" s="7" t="str">
        <f>IFERROR(IF(V203=$AA$1,'Open 1'!F203,""),"")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18" t="str">
        <f>IF(B204="","",Draw!A204)</f>
        <v/>
      </c>
      <c r="B204" s="19" t="str">
        <f>IFERROR(Draw!B204,"")</f>
        <v/>
      </c>
      <c r="C204" s="19" t="str">
        <f>IFERROR(Draw!C204,"")</f>
        <v/>
      </c>
      <c r="D204" s="54"/>
      <c r="E204" s="92">
        <v>2.03E-7</v>
      </c>
      <c r="F204" s="93" t="str">
        <f t="shared" si="15"/>
        <v/>
      </c>
      <c r="G204" s="62" t="str">
        <f>IF(A204="yco",VLOOKUP(_xlfn.CONCAT(B204,C204),Youth!S:T,2,FALSE),IF(OR(AND(D204&gt;1,D204&lt;1050),D204="nt",D204="",D204="scratch"),"","Not valid"))</f>
        <v/>
      </c>
      <c r="S204" s="17" t="e">
        <f t="shared" ca="1" si="16"/>
        <v>#NAME?</v>
      </c>
      <c r="T204" s="93">
        <f t="shared" si="17"/>
        <v>0</v>
      </c>
      <c r="V204" s="3" t="str">
        <f>IFERROR(VLOOKUP('Open 1'!F204,$AC$3:$AD$7,2,TRUE),"")</f>
        <v/>
      </c>
      <c r="W204" s="7" t="str">
        <f>IFERROR(IF(V204=$W$1,'Open 1'!F204,""),"")</f>
        <v/>
      </c>
      <c r="X204" s="7" t="str">
        <f>IFERROR(IF(V204=$X$1,'Open 1'!F204,""),"")</f>
        <v/>
      </c>
      <c r="Y204" s="7" t="str">
        <f>IFERROR(IF(V204=$Y$1,'Open 1'!F204,""),"")</f>
        <v/>
      </c>
      <c r="Z204" s="7" t="str">
        <f>IFERROR(IF($V204=$Z$1,'Open 1'!F204,""),"")</f>
        <v/>
      </c>
      <c r="AA204" s="7" t="str">
        <f>IFERROR(IF(V204=$AA$1,'Open 1'!F204,""),"")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18" t="str">
        <f>IF(B205="","",Draw!A205)</f>
        <v/>
      </c>
      <c r="B205" s="19" t="str">
        <f>IFERROR(Draw!B205,"")</f>
        <v/>
      </c>
      <c r="C205" s="19" t="str">
        <f>IFERROR(Draw!C205,"")</f>
        <v/>
      </c>
      <c r="D205" s="145"/>
      <c r="E205" s="92">
        <v>2.04E-7</v>
      </c>
      <c r="F205" s="93" t="str">
        <f t="shared" si="15"/>
        <v/>
      </c>
      <c r="G205" s="62" t="str">
        <f>IF(A205="yco",VLOOKUP(_xlfn.CONCAT(B205,C205),Youth!S:T,2,FALSE),IF(OR(AND(D205&gt;1,D205&lt;1050),D205="nt",D205="",D205="scratch"),"","Not valid"))</f>
        <v/>
      </c>
      <c r="S205" s="17" t="e">
        <f t="shared" ca="1" si="16"/>
        <v>#NAME?</v>
      </c>
      <c r="T205" s="93">
        <f t="shared" si="17"/>
        <v>0</v>
      </c>
      <c r="V205" s="3" t="str">
        <f>IFERROR(VLOOKUP('Open 1'!F205,$AC$3:$AD$7,2,TRUE),"")</f>
        <v/>
      </c>
      <c r="W205" s="7" t="str">
        <f>IFERROR(IF(V205=$W$1,'Open 1'!F205,""),"")</f>
        <v/>
      </c>
      <c r="X205" s="7" t="str">
        <f>IFERROR(IF(V205=$X$1,'Open 1'!F205,""),"")</f>
        <v/>
      </c>
      <c r="Y205" s="7" t="str">
        <f>IFERROR(IF(V205=$Y$1,'Open 1'!F205,""),"")</f>
        <v/>
      </c>
      <c r="Z205" s="7" t="str">
        <f>IFERROR(IF($V205=$Z$1,'Open 1'!F205,""),"")</f>
        <v/>
      </c>
      <c r="AA205" s="7" t="str">
        <f>IFERROR(IF(V205=$AA$1,'Open 1'!F205,""),"")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18" t="str">
        <f>IF(B206="","",Draw!A206)</f>
        <v/>
      </c>
      <c r="B206" s="19" t="str">
        <f>IFERROR(Draw!B206,"")</f>
        <v/>
      </c>
      <c r="C206" s="19" t="str">
        <f>IFERROR(Draw!C206,"")</f>
        <v/>
      </c>
      <c r="D206" s="51"/>
      <c r="E206" s="92">
        <v>2.05E-7</v>
      </c>
      <c r="F206" s="93" t="str">
        <f t="shared" si="15"/>
        <v/>
      </c>
      <c r="G206" s="62" t="str">
        <f>IF(A206="yco",VLOOKUP(_xlfn.CONCAT(B206,C206),Youth!S:T,2,FALSE),IF(OR(AND(D206&gt;1,D206&lt;1050),D206="nt",D206="",D206="scratch"),"","Not valid"))</f>
        <v/>
      </c>
      <c r="S206" s="17" t="e">
        <f t="shared" ca="1" si="16"/>
        <v>#NAME?</v>
      </c>
      <c r="T206" s="93">
        <f t="shared" si="17"/>
        <v>0</v>
      </c>
      <c r="V206" s="3" t="str">
        <f>IFERROR(VLOOKUP('Open 1'!F206,$AC$3:$AD$7,2,TRUE),"")</f>
        <v/>
      </c>
      <c r="W206" s="7" t="str">
        <f>IFERROR(IF(V206=$W$1,'Open 1'!F206,""),"")</f>
        <v/>
      </c>
      <c r="X206" s="7" t="str">
        <f>IFERROR(IF(V206=$X$1,'Open 1'!F206,""),"")</f>
        <v/>
      </c>
      <c r="Y206" s="7" t="str">
        <f>IFERROR(IF(V206=$Y$1,'Open 1'!F206,""),"")</f>
        <v/>
      </c>
      <c r="Z206" s="7" t="str">
        <f>IFERROR(IF($V206=$Z$1,'Open 1'!F206,""),"")</f>
        <v/>
      </c>
      <c r="AA206" s="7" t="str">
        <f>IFERROR(IF(V206=$AA$1,'Open 1'!F206,""),"")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18" t="str">
        <f>IF(B207="","",Draw!A207)</f>
        <v/>
      </c>
      <c r="B207" s="19" t="str">
        <f>IFERROR(Draw!B207,"")</f>
        <v/>
      </c>
      <c r="C207" s="19" t="str">
        <f>IFERROR(Draw!C207,"")</f>
        <v/>
      </c>
      <c r="D207" s="52"/>
      <c r="E207" s="92">
        <v>2.0599999999999999E-7</v>
      </c>
      <c r="F207" s="93" t="str">
        <f t="shared" si="15"/>
        <v/>
      </c>
      <c r="G207" s="62" t="str">
        <f>IF(A207="yco",VLOOKUP(_xlfn.CONCAT(B207,C207),Youth!S:T,2,FALSE),IF(OR(AND(D207&gt;1,D207&lt;1050),D207="nt",D207="",D207="scratch"),"","Not valid"))</f>
        <v/>
      </c>
      <c r="S207" s="17" t="e">
        <f t="shared" ca="1" si="16"/>
        <v>#NAME?</v>
      </c>
      <c r="T207" s="93">
        <f t="shared" si="17"/>
        <v>0</v>
      </c>
      <c r="V207" s="3" t="str">
        <f>IFERROR(VLOOKUP('Open 1'!F207,$AC$3:$AD$7,2,TRUE),"")</f>
        <v/>
      </c>
      <c r="W207" s="7" t="str">
        <f>IFERROR(IF(V207=$W$1,'Open 1'!F207,""),"")</f>
        <v/>
      </c>
      <c r="X207" s="7" t="str">
        <f>IFERROR(IF(V207=$X$1,'Open 1'!F207,""),"")</f>
        <v/>
      </c>
      <c r="Y207" s="7" t="str">
        <f>IFERROR(IF(V207=$Y$1,'Open 1'!F207,""),"")</f>
        <v/>
      </c>
      <c r="Z207" s="7" t="str">
        <f>IFERROR(IF($V207=$Z$1,'Open 1'!F207,""),"")</f>
        <v/>
      </c>
      <c r="AA207" s="7" t="str">
        <f>IFERROR(IF(V207=$AA$1,'Open 1'!F207,""),"")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18" t="str">
        <f>IF(B208="","",Draw!A208)</f>
        <v/>
      </c>
      <c r="B208" s="19" t="str">
        <f>IFERROR(Draw!B208,"")</f>
        <v/>
      </c>
      <c r="C208" s="19" t="str">
        <f>IFERROR(Draw!C208,"")</f>
        <v/>
      </c>
      <c r="D208" s="54"/>
      <c r="E208" s="92">
        <v>2.0699999999999999E-7</v>
      </c>
      <c r="F208" s="93" t="str">
        <f t="shared" si="15"/>
        <v/>
      </c>
      <c r="G208" s="62" t="str">
        <f>IF(A208="yco",VLOOKUP(_xlfn.CONCAT(B208,C208),Youth!S:T,2,FALSE),IF(OR(AND(D208&gt;1,D208&lt;1050),D208="nt",D208="",D208="scratch"),"","Not valid"))</f>
        <v/>
      </c>
      <c r="S208" s="17" t="e">
        <f t="shared" ca="1" si="16"/>
        <v>#NAME?</v>
      </c>
      <c r="T208" s="93">
        <f t="shared" si="17"/>
        <v>0</v>
      </c>
      <c r="V208" s="3" t="str">
        <f>IFERROR(VLOOKUP('Open 1'!F208,$AC$3:$AD$7,2,TRUE),"")</f>
        <v/>
      </c>
      <c r="W208" s="7" t="str">
        <f>IFERROR(IF(V208=$W$1,'Open 1'!F208,""),"")</f>
        <v/>
      </c>
      <c r="X208" s="7" t="str">
        <f>IFERROR(IF(V208=$X$1,'Open 1'!F208,""),"")</f>
        <v/>
      </c>
      <c r="Y208" s="7" t="str">
        <f>IFERROR(IF(V208=$Y$1,'Open 1'!F208,""),"")</f>
        <v/>
      </c>
      <c r="Z208" s="7" t="str">
        <f>IFERROR(IF($V208=$Z$1,'Open 1'!F208,""),"")</f>
        <v/>
      </c>
      <c r="AA208" s="7" t="str">
        <f>IFERROR(IF(V208=$AA$1,'Open 1'!F208,""),"")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18" t="str">
        <f>IF(B209="","",Draw!A209)</f>
        <v/>
      </c>
      <c r="B209" s="19" t="str">
        <f>IFERROR(Draw!B209,"")</f>
        <v/>
      </c>
      <c r="C209" s="19" t="str">
        <f>IFERROR(Draw!C209,"")</f>
        <v/>
      </c>
      <c r="D209" s="52"/>
      <c r="E209" s="92">
        <v>2.0800000000000001E-7</v>
      </c>
      <c r="F209" s="93" t="str">
        <f t="shared" si="15"/>
        <v/>
      </c>
      <c r="G209" s="62" t="str">
        <f>IF(A209="yco",VLOOKUP(_xlfn.CONCAT(B209,C209),Youth!S:T,2,FALSE),IF(OR(AND(D209&gt;1,D209&lt;1050),D209="nt",D209="",D209="scratch"),"","Not valid"))</f>
        <v/>
      </c>
      <c r="S209" s="17" t="e">
        <f t="shared" ca="1" si="16"/>
        <v>#NAME?</v>
      </c>
      <c r="T209" s="93">
        <f t="shared" si="17"/>
        <v>0</v>
      </c>
      <c r="V209" s="3" t="str">
        <f>IFERROR(VLOOKUP('Open 1'!F209,$AC$3:$AD$7,2,TRUE),"")</f>
        <v/>
      </c>
      <c r="W209" s="7" t="str">
        <f>IFERROR(IF(V209=$W$1,'Open 1'!F209,""),"")</f>
        <v/>
      </c>
      <c r="X209" s="7" t="str">
        <f>IFERROR(IF(V209=$X$1,'Open 1'!F209,""),"")</f>
        <v/>
      </c>
      <c r="Y209" s="7" t="str">
        <f>IFERROR(IF(V209=$Y$1,'Open 1'!F209,""),"")</f>
        <v/>
      </c>
      <c r="Z209" s="7" t="str">
        <f>IFERROR(IF($V209=$Z$1,'Open 1'!F209,""),"")</f>
        <v/>
      </c>
      <c r="AA209" s="7" t="str">
        <f>IFERROR(IF(V209=$AA$1,'Open 1'!F209,""),"")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18" t="str">
        <f>IF(B210="","",Draw!A210)</f>
        <v/>
      </c>
      <c r="B210" s="19" t="str">
        <f>IFERROR(Draw!B210,"")</f>
        <v/>
      </c>
      <c r="C210" s="19" t="str">
        <f>IFERROR(Draw!C210,"")</f>
        <v/>
      </c>
      <c r="D210" s="53"/>
      <c r="E210" s="92">
        <v>2.0900000000000001E-7</v>
      </c>
      <c r="F210" s="93" t="str">
        <f t="shared" si="15"/>
        <v/>
      </c>
      <c r="G210" s="62" t="str">
        <f>IF(A210="yco",VLOOKUP(_xlfn.CONCAT(B210,C210),Youth!S:T,2,FALSE),IF(OR(AND(D210&gt;1,D210&lt;1050),D210="nt",D210="",D210="scratch"),"","Not valid"))</f>
        <v/>
      </c>
      <c r="S210" s="17" t="e">
        <f t="shared" ca="1" si="16"/>
        <v>#NAME?</v>
      </c>
      <c r="T210" s="93">
        <f t="shared" si="17"/>
        <v>0</v>
      </c>
      <c r="V210" s="3" t="str">
        <f>IFERROR(VLOOKUP('Open 1'!F210,$AC$3:$AD$7,2,TRUE),"")</f>
        <v/>
      </c>
      <c r="W210" s="7" t="str">
        <f>IFERROR(IF(V210=$W$1,'Open 1'!F210,""),"")</f>
        <v/>
      </c>
      <c r="X210" s="7" t="str">
        <f>IFERROR(IF(V210=$X$1,'Open 1'!F210,""),"")</f>
        <v/>
      </c>
      <c r="Y210" s="7" t="str">
        <f>IFERROR(IF(V210=$Y$1,'Open 1'!F210,""),"")</f>
        <v/>
      </c>
      <c r="Z210" s="7" t="str">
        <f>IFERROR(IF($V210=$Z$1,'Open 1'!F210,""),"")</f>
        <v/>
      </c>
      <c r="AA210" s="7" t="str">
        <f>IFERROR(IF(V210=$AA$1,'Open 1'!F210,""),"")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18" t="str">
        <f>IF(B211="","",Draw!A211)</f>
        <v/>
      </c>
      <c r="B211" s="19" t="str">
        <f>IFERROR(Draw!B211,"")</f>
        <v/>
      </c>
      <c r="C211" s="19" t="str">
        <f>IFERROR(Draw!C211,"")</f>
        <v/>
      </c>
      <c r="D211" s="145"/>
      <c r="E211" s="92">
        <v>2.1E-7</v>
      </c>
      <c r="F211" s="93" t="str">
        <f t="shared" si="15"/>
        <v/>
      </c>
      <c r="G211" s="62" t="str">
        <f>IF(A211="yco",VLOOKUP(_xlfn.CONCAT(B211,C211),Youth!S:T,2,FALSE),IF(OR(AND(D211&gt;1,D211&lt;1050),D211="nt",D211="",D211="scratch"),"","Not valid"))</f>
        <v/>
      </c>
      <c r="S211" s="17" t="e">
        <f t="shared" ca="1" si="16"/>
        <v>#NAME?</v>
      </c>
      <c r="T211" s="93">
        <f t="shared" si="17"/>
        <v>0</v>
      </c>
      <c r="V211" s="3" t="str">
        <f>IFERROR(VLOOKUP('Open 1'!F211,$AC$3:$AD$7,2,TRUE),"")</f>
        <v/>
      </c>
      <c r="W211" s="7" t="str">
        <f>IFERROR(IF(V211=$W$1,'Open 1'!F211,""),"")</f>
        <v/>
      </c>
      <c r="X211" s="7" t="str">
        <f>IFERROR(IF(V211=$X$1,'Open 1'!F211,""),"")</f>
        <v/>
      </c>
      <c r="Y211" s="7" t="str">
        <f>IFERROR(IF(V211=$Y$1,'Open 1'!F211,""),"")</f>
        <v/>
      </c>
      <c r="Z211" s="7" t="str">
        <f>IFERROR(IF($V211=$Z$1,'Open 1'!F211,""),"")</f>
        <v/>
      </c>
      <c r="AA211" s="7" t="str">
        <f>IFERROR(IF(V211=$AA$1,'Open 1'!F211,""),"")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18" t="str">
        <f>IF(B212="","",Draw!A212)</f>
        <v/>
      </c>
      <c r="B212" s="19" t="str">
        <f>IFERROR(Draw!B212,"")</f>
        <v/>
      </c>
      <c r="C212" s="19" t="str">
        <f>IFERROR(Draw!C212,"")</f>
        <v/>
      </c>
      <c r="D212" s="51"/>
      <c r="E212" s="92">
        <v>2.11E-7</v>
      </c>
      <c r="F212" s="93" t="str">
        <f t="shared" si="15"/>
        <v/>
      </c>
      <c r="G212" s="62" t="str">
        <f>IF(A212="yco",VLOOKUP(_xlfn.CONCAT(B212,C212),Youth!S:T,2,FALSE),IF(OR(AND(D212&gt;1,D212&lt;1050),D212="nt",D212="",D212="scratch"),"","Not valid"))</f>
        <v/>
      </c>
      <c r="S212" s="17" t="e">
        <f t="shared" ca="1" si="16"/>
        <v>#NAME?</v>
      </c>
      <c r="T212" s="93">
        <f t="shared" si="17"/>
        <v>0</v>
      </c>
      <c r="V212" s="3" t="str">
        <f>IFERROR(VLOOKUP('Open 1'!F212,$AC$3:$AD$7,2,TRUE),"")</f>
        <v/>
      </c>
      <c r="W212" s="7" t="str">
        <f>IFERROR(IF(V212=$W$1,'Open 1'!F212,""),"")</f>
        <v/>
      </c>
      <c r="X212" s="7" t="str">
        <f>IFERROR(IF(V212=$X$1,'Open 1'!F212,""),"")</f>
        <v/>
      </c>
      <c r="Y212" s="7" t="str">
        <f>IFERROR(IF(V212=$Y$1,'Open 1'!F212,""),"")</f>
        <v/>
      </c>
      <c r="Z212" s="7" t="str">
        <f>IFERROR(IF($V212=$Z$1,'Open 1'!F212,""),"")</f>
        <v/>
      </c>
      <c r="AA212" s="7" t="str">
        <f>IFERROR(IF(V212=$AA$1,'Open 1'!F212,""),"")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18" t="str">
        <f>IF(B213="","",Draw!A213)</f>
        <v/>
      </c>
      <c r="B213" s="19" t="str">
        <f>IFERROR(Draw!B213,"")</f>
        <v/>
      </c>
      <c r="C213" s="19" t="str">
        <f>IFERROR(Draw!C213,"")</f>
        <v/>
      </c>
      <c r="D213" s="52"/>
      <c r="E213" s="92">
        <v>2.1199999999999999E-7</v>
      </c>
      <c r="F213" s="93" t="str">
        <f t="shared" si="15"/>
        <v/>
      </c>
      <c r="G213" s="62" t="str">
        <f>IF(A213="yco",VLOOKUP(_xlfn.CONCAT(B213,C213),Youth!S:T,2,FALSE),IF(OR(AND(D213&gt;1,D213&lt;1050),D213="nt",D213="",D213="scratch"),"","Not valid"))</f>
        <v/>
      </c>
      <c r="S213" s="17" t="e">
        <f t="shared" ca="1" si="16"/>
        <v>#NAME?</v>
      </c>
      <c r="T213" s="93">
        <f t="shared" si="17"/>
        <v>0</v>
      </c>
      <c r="V213" s="3" t="str">
        <f>IFERROR(VLOOKUP('Open 1'!F213,$AC$3:$AD$7,2,TRUE),"")</f>
        <v/>
      </c>
      <c r="W213" s="7" t="str">
        <f>IFERROR(IF(V213=$W$1,'Open 1'!F213,""),"")</f>
        <v/>
      </c>
      <c r="X213" s="7" t="str">
        <f>IFERROR(IF(V213=$X$1,'Open 1'!F213,""),"")</f>
        <v/>
      </c>
      <c r="Y213" s="7" t="str">
        <f>IFERROR(IF(V213=$Y$1,'Open 1'!F213,""),"")</f>
        <v/>
      </c>
      <c r="Z213" s="7" t="str">
        <f>IFERROR(IF($V213=$Z$1,'Open 1'!F213,""),"")</f>
        <v/>
      </c>
      <c r="AA213" s="7" t="str">
        <f>IFERROR(IF(V213=$AA$1,'Open 1'!F213,""),"")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18" t="str">
        <f>IF(B214="","",Draw!A214)</f>
        <v/>
      </c>
      <c r="B214" s="19" t="str">
        <f>IFERROR(Draw!B214,"")</f>
        <v/>
      </c>
      <c r="C214" s="19" t="str">
        <f>IFERROR(Draw!C214,"")</f>
        <v/>
      </c>
      <c r="D214" s="52"/>
      <c r="E214" s="92">
        <v>2.1299999999999999E-7</v>
      </c>
      <c r="F214" s="93" t="str">
        <f t="shared" si="15"/>
        <v/>
      </c>
      <c r="G214" s="62" t="str">
        <f>IF(A214="yco",VLOOKUP(_xlfn.CONCAT(B214,C214),Youth!S:T,2,FALSE),IF(OR(AND(D214&gt;1,D214&lt;1050),D214="nt",D214="",D214="scratch"),"","Not valid"))</f>
        <v/>
      </c>
      <c r="S214" s="17" t="e">
        <f t="shared" ca="1" si="16"/>
        <v>#NAME?</v>
      </c>
      <c r="T214" s="93">
        <f t="shared" si="17"/>
        <v>0</v>
      </c>
      <c r="V214" s="3" t="str">
        <f>IFERROR(VLOOKUP('Open 1'!F214,$AC$3:$AD$7,2,TRUE),"")</f>
        <v/>
      </c>
      <c r="W214" s="7" t="str">
        <f>IFERROR(IF(V214=$W$1,'Open 1'!F214,""),"")</f>
        <v/>
      </c>
      <c r="X214" s="7" t="str">
        <f>IFERROR(IF(V214=$X$1,'Open 1'!F214,""),"")</f>
        <v/>
      </c>
      <c r="Y214" s="7" t="str">
        <f>IFERROR(IF(V214=$Y$1,'Open 1'!F214,""),"")</f>
        <v/>
      </c>
      <c r="Z214" s="7" t="str">
        <f>IFERROR(IF($V214=$Z$1,'Open 1'!F214,""),"")</f>
        <v/>
      </c>
      <c r="AA214" s="7" t="str">
        <f>IFERROR(IF(V214=$AA$1,'Open 1'!F214,""),"")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18" t="str">
        <f>IF(B215="","",Draw!A215)</f>
        <v/>
      </c>
      <c r="B215" s="19" t="str">
        <f>IFERROR(Draw!B215,"")</f>
        <v/>
      </c>
      <c r="C215" s="19" t="str">
        <f>IFERROR(Draw!C215,"")</f>
        <v/>
      </c>
      <c r="D215" s="52"/>
      <c r="E215" s="92">
        <v>2.1400000000000001E-7</v>
      </c>
      <c r="F215" s="93" t="str">
        <f t="shared" si="15"/>
        <v/>
      </c>
      <c r="G215" s="62" t="str">
        <f>IF(A215="yco",VLOOKUP(_xlfn.CONCAT(B215,C215),Youth!S:T,2,FALSE),IF(OR(AND(D215&gt;1,D215&lt;1050),D215="nt",D215="",D215="scratch"),"","Not valid"))</f>
        <v/>
      </c>
      <c r="S215" s="17" t="e">
        <f t="shared" ca="1" si="16"/>
        <v>#NAME?</v>
      </c>
      <c r="T215" s="93">
        <f t="shared" si="17"/>
        <v>0</v>
      </c>
      <c r="V215" s="3" t="str">
        <f>IFERROR(VLOOKUP('Open 1'!F215,$AC$3:$AD$7,2,TRUE),"")</f>
        <v/>
      </c>
      <c r="W215" s="7" t="str">
        <f>IFERROR(IF(V215=$W$1,'Open 1'!F215,""),"")</f>
        <v/>
      </c>
      <c r="X215" s="7" t="str">
        <f>IFERROR(IF(V215=$X$1,'Open 1'!F215,""),"")</f>
        <v/>
      </c>
      <c r="Y215" s="7" t="str">
        <f>IFERROR(IF(V215=$Y$1,'Open 1'!F215,""),"")</f>
        <v/>
      </c>
      <c r="Z215" s="7" t="str">
        <f>IFERROR(IF($V215=$Z$1,'Open 1'!F215,""),"")</f>
        <v/>
      </c>
      <c r="AA215" s="7" t="str">
        <f>IFERROR(IF(V215=$AA$1,'Open 1'!F215,""),"")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18" t="str">
        <f>IF(B216="","",Draw!A216)</f>
        <v/>
      </c>
      <c r="B216" s="19" t="str">
        <f>IFERROR(Draw!B216,"")</f>
        <v/>
      </c>
      <c r="C216" s="19" t="str">
        <f>IFERROR(Draw!C216,"")</f>
        <v/>
      </c>
      <c r="D216" s="54"/>
      <c r="E216" s="92">
        <v>2.1500000000000001E-7</v>
      </c>
      <c r="F216" s="93" t="str">
        <f t="shared" si="15"/>
        <v/>
      </c>
      <c r="G216" s="62" t="str">
        <f>IF(A216="yco",VLOOKUP(_xlfn.CONCAT(B216,C216),Youth!S:T,2,FALSE),IF(OR(AND(D216&gt;1,D216&lt;1050),D216="nt",D216="",D216="scratch"),"","Not valid"))</f>
        <v/>
      </c>
      <c r="S216" s="17" t="e">
        <f t="shared" ca="1" si="16"/>
        <v>#NAME?</v>
      </c>
      <c r="T216" s="93">
        <f t="shared" si="17"/>
        <v>0</v>
      </c>
      <c r="V216" s="3" t="str">
        <f>IFERROR(VLOOKUP('Open 1'!F216,$AC$3:$AD$7,2,TRUE),"")</f>
        <v/>
      </c>
      <c r="W216" s="7" t="str">
        <f>IFERROR(IF(V216=$W$1,'Open 1'!F216,""),"")</f>
        <v/>
      </c>
      <c r="X216" s="7" t="str">
        <f>IFERROR(IF(V216=$X$1,'Open 1'!F216,""),"")</f>
        <v/>
      </c>
      <c r="Y216" s="7" t="str">
        <f>IFERROR(IF(V216=$Y$1,'Open 1'!F216,""),"")</f>
        <v/>
      </c>
      <c r="Z216" s="7" t="str">
        <f>IFERROR(IF($V216=$Z$1,'Open 1'!F216,""),"")</f>
        <v/>
      </c>
      <c r="AA216" s="7" t="str">
        <f>IFERROR(IF(V216=$AA$1,'Open 1'!F216,""),"")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18" t="str">
        <f>IF(B217="","",Draw!A217)</f>
        <v/>
      </c>
      <c r="B217" s="19" t="str">
        <f>IFERROR(Draw!B217,"")</f>
        <v/>
      </c>
      <c r="C217" s="19" t="str">
        <f>IFERROR(Draw!C217,"")</f>
        <v/>
      </c>
      <c r="D217" s="145"/>
      <c r="E217" s="92">
        <v>2.16E-7</v>
      </c>
      <c r="F217" s="93" t="str">
        <f t="shared" si="15"/>
        <v/>
      </c>
      <c r="G217" s="62" t="str">
        <f>IF(A217="yco",VLOOKUP(_xlfn.CONCAT(B217,C217),Youth!S:T,2,FALSE),IF(OR(AND(D217&gt;1,D217&lt;1050),D217="nt",D217="",D217="scratch"),"","Not valid"))</f>
        <v/>
      </c>
      <c r="S217" s="17" t="e">
        <f t="shared" ca="1" si="16"/>
        <v>#NAME?</v>
      </c>
      <c r="T217" s="93">
        <f t="shared" si="17"/>
        <v>0</v>
      </c>
      <c r="V217" s="3" t="str">
        <f>IFERROR(VLOOKUP('Open 1'!F217,$AC$3:$AD$7,2,TRUE),"")</f>
        <v/>
      </c>
      <c r="W217" s="7" t="str">
        <f>IFERROR(IF(V217=$W$1,'Open 1'!F217,""),"")</f>
        <v/>
      </c>
      <c r="X217" s="7" t="str">
        <f>IFERROR(IF(V217=$X$1,'Open 1'!F217,""),"")</f>
        <v/>
      </c>
      <c r="Y217" s="7" t="str">
        <f>IFERROR(IF(V217=$Y$1,'Open 1'!F217,""),"")</f>
        <v/>
      </c>
      <c r="Z217" s="7" t="str">
        <f>IFERROR(IF($V217=$Z$1,'Open 1'!F217,""),"")</f>
        <v/>
      </c>
      <c r="AA217" s="7" t="str">
        <f>IFERROR(IF(V217=$AA$1,'Open 1'!F217,""),"")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18" t="str">
        <f>IF(B218="","",Draw!A218)</f>
        <v/>
      </c>
      <c r="B218" s="19" t="str">
        <f>IFERROR(Draw!B218,"")</f>
        <v/>
      </c>
      <c r="C218" s="19" t="str">
        <f>IFERROR(Draw!C218,"")</f>
        <v/>
      </c>
      <c r="D218" s="51"/>
      <c r="E218" s="92">
        <v>2.17E-7</v>
      </c>
      <c r="F218" s="93" t="str">
        <f t="shared" si="15"/>
        <v/>
      </c>
      <c r="G218" s="62" t="str">
        <f>IF(A218="yco",VLOOKUP(_xlfn.CONCAT(B218,C218),Youth!S:T,2,FALSE),IF(OR(AND(D218&gt;1,D218&lt;1050),D218="nt",D218="",D218="scratch"),"","Not valid"))</f>
        <v/>
      </c>
      <c r="S218" s="17" t="e">
        <f t="shared" ca="1" si="16"/>
        <v>#NAME?</v>
      </c>
      <c r="T218" s="93">
        <f t="shared" si="17"/>
        <v>0</v>
      </c>
      <c r="V218" s="3" t="str">
        <f>IFERROR(VLOOKUP('Open 1'!F218,$AC$3:$AD$7,2,TRUE),"")</f>
        <v/>
      </c>
      <c r="W218" s="7" t="str">
        <f>IFERROR(IF(V218=$W$1,'Open 1'!F218,""),"")</f>
        <v/>
      </c>
      <c r="X218" s="7" t="str">
        <f>IFERROR(IF(V218=$X$1,'Open 1'!F218,""),"")</f>
        <v/>
      </c>
      <c r="Y218" s="7" t="str">
        <f>IFERROR(IF(V218=$Y$1,'Open 1'!F218,""),"")</f>
        <v/>
      </c>
      <c r="Z218" s="7" t="str">
        <f>IFERROR(IF($V218=$Z$1,'Open 1'!F218,""),"")</f>
        <v/>
      </c>
      <c r="AA218" s="7" t="str">
        <f>IFERROR(IF(V218=$AA$1,'Open 1'!F218,""),"")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18" t="str">
        <f>IF(B219="","",Draw!A219)</f>
        <v/>
      </c>
      <c r="B219" s="19" t="str">
        <f>IFERROR(Draw!B219,"")</f>
        <v/>
      </c>
      <c r="C219" s="19" t="str">
        <f>IFERROR(Draw!C219,"")</f>
        <v/>
      </c>
      <c r="D219" s="52"/>
      <c r="E219" s="92">
        <v>2.1799999999999999E-7</v>
      </c>
      <c r="F219" s="93" t="str">
        <f t="shared" si="15"/>
        <v/>
      </c>
      <c r="G219" s="62" t="str">
        <f>IF(A219="yco",VLOOKUP(_xlfn.CONCAT(B219,C219),Youth!S:T,2,FALSE),IF(OR(AND(D219&gt;1,D219&lt;1050),D219="nt",D219="",D219="scratch"),"","Not valid"))</f>
        <v/>
      </c>
      <c r="S219" s="17" t="e">
        <f t="shared" ca="1" si="16"/>
        <v>#NAME?</v>
      </c>
      <c r="T219" s="93">
        <f t="shared" si="17"/>
        <v>0</v>
      </c>
      <c r="V219" s="3" t="str">
        <f>IFERROR(VLOOKUP('Open 1'!F219,$AC$3:$AD$7,2,TRUE),"")</f>
        <v/>
      </c>
      <c r="W219" s="7" t="str">
        <f>IFERROR(IF(V219=$W$1,'Open 1'!F219,""),"")</f>
        <v/>
      </c>
      <c r="X219" s="7" t="str">
        <f>IFERROR(IF(V219=$X$1,'Open 1'!F219,""),"")</f>
        <v/>
      </c>
      <c r="Y219" s="7" t="str">
        <f>IFERROR(IF(V219=$Y$1,'Open 1'!F219,""),"")</f>
        <v/>
      </c>
      <c r="Z219" s="7" t="str">
        <f>IFERROR(IF($V219=$Z$1,'Open 1'!F219,""),"")</f>
        <v/>
      </c>
      <c r="AA219" s="7" t="str">
        <f>IFERROR(IF(V219=$AA$1,'Open 1'!F219,""),"")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18" t="str">
        <f>IF(B220="","",Draw!A220)</f>
        <v/>
      </c>
      <c r="B220" s="19" t="str">
        <f>IFERROR(Draw!B220,"")</f>
        <v/>
      </c>
      <c r="C220" s="19" t="str">
        <f>IFERROR(Draw!C220,"")</f>
        <v/>
      </c>
      <c r="D220" s="52"/>
      <c r="E220" s="92">
        <v>2.1899999999999999E-7</v>
      </c>
      <c r="F220" s="93" t="str">
        <f t="shared" si="15"/>
        <v/>
      </c>
      <c r="G220" s="62" t="str">
        <f>IF(A220="yco",VLOOKUP(_xlfn.CONCAT(B220,C220),Youth!S:T,2,FALSE),IF(OR(AND(D220&gt;1,D220&lt;1050),D220="nt",D220="",D220="scratch"),"","Not valid"))</f>
        <v/>
      </c>
      <c r="S220" s="17" t="e">
        <f t="shared" ca="1" si="16"/>
        <v>#NAME?</v>
      </c>
      <c r="T220" s="93">
        <f t="shared" si="17"/>
        <v>0</v>
      </c>
      <c r="V220" s="3" t="str">
        <f>IFERROR(VLOOKUP('Open 1'!F220,$AC$3:$AD$7,2,TRUE),"")</f>
        <v/>
      </c>
      <c r="W220" s="7" t="str">
        <f>IFERROR(IF(V220=$W$1,'Open 1'!F220,""),"")</f>
        <v/>
      </c>
      <c r="X220" s="7" t="str">
        <f>IFERROR(IF(V220=$X$1,'Open 1'!F220,""),"")</f>
        <v/>
      </c>
      <c r="Y220" s="7" t="str">
        <f>IFERROR(IF(V220=$Y$1,'Open 1'!F220,""),"")</f>
        <v/>
      </c>
      <c r="Z220" s="7" t="str">
        <f>IFERROR(IF($V220=$Z$1,'Open 1'!F220,""),"")</f>
        <v/>
      </c>
      <c r="AA220" s="7" t="str">
        <f>IFERROR(IF(V220=$AA$1,'Open 1'!F220,""),"")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18" t="str">
        <f>IF(B221="","",Draw!A221)</f>
        <v/>
      </c>
      <c r="B221" s="19" t="str">
        <f>IFERROR(Draw!B221,"")</f>
        <v/>
      </c>
      <c r="C221" s="19" t="str">
        <f>IFERROR(Draw!C221,"")</f>
        <v/>
      </c>
      <c r="D221" s="52"/>
      <c r="E221" s="92">
        <v>2.2000000000000001E-7</v>
      </c>
      <c r="F221" s="93" t="str">
        <f t="shared" si="15"/>
        <v/>
      </c>
      <c r="G221" s="62" t="str">
        <f>IF(A221="yco",VLOOKUP(_xlfn.CONCAT(B221,C221),Youth!S:T,2,FALSE),IF(OR(AND(D221&gt;1,D221&lt;1050),D221="nt",D221="",D221="scratch"),"","Not valid"))</f>
        <v/>
      </c>
      <c r="S221" s="17" t="e">
        <f t="shared" ca="1" si="16"/>
        <v>#NAME?</v>
      </c>
      <c r="T221" s="93">
        <f t="shared" si="17"/>
        <v>0</v>
      </c>
      <c r="V221" s="3" t="str">
        <f>IFERROR(VLOOKUP('Open 1'!F221,$AC$3:$AD$7,2,TRUE),"")</f>
        <v/>
      </c>
      <c r="W221" s="7" t="str">
        <f>IFERROR(IF(V221=$W$1,'Open 1'!F221,""),"")</f>
        <v/>
      </c>
      <c r="X221" s="7" t="str">
        <f>IFERROR(IF(V221=$X$1,'Open 1'!F221,""),"")</f>
        <v/>
      </c>
      <c r="Y221" s="7" t="str">
        <f>IFERROR(IF(V221=$Y$1,'Open 1'!F221,""),"")</f>
        <v/>
      </c>
      <c r="Z221" s="7" t="str">
        <f>IFERROR(IF($V221=$Z$1,'Open 1'!F221,""),"")</f>
        <v/>
      </c>
      <c r="AA221" s="7" t="str">
        <f>IFERROR(IF(V221=$AA$1,'Open 1'!F221,""),"")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18" t="str">
        <f>IF(B222="","",Draw!A222)</f>
        <v/>
      </c>
      <c r="B222" s="19" t="str">
        <f>IFERROR(Draw!B222,"")</f>
        <v/>
      </c>
      <c r="C222" s="19" t="str">
        <f>IFERROR(Draw!C222,"")</f>
        <v/>
      </c>
      <c r="D222" s="54"/>
      <c r="E222" s="92">
        <v>2.2100000000000001E-7</v>
      </c>
      <c r="F222" s="93" t="str">
        <f t="shared" si="15"/>
        <v/>
      </c>
      <c r="G222" s="62" t="str">
        <f>IF(A222="yco",VLOOKUP(_xlfn.CONCAT(B222,C222),Youth!S:T,2,FALSE),IF(OR(AND(D222&gt;1,D222&lt;1050),D222="nt",D222="",D222="scratch"),"","Not valid"))</f>
        <v/>
      </c>
      <c r="S222" s="17" t="e">
        <f t="shared" ca="1" si="16"/>
        <v>#NAME?</v>
      </c>
      <c r="T222" s="93">
        <f t="shared" si="17"/>
        <v>0</v>
      </c>
      <c r="V222" s="3" t="str">
        <f>IFERROR(VLOOKUP('Open 1'!F222,$AC$3:$AD$7,2,TRUE),"")</f>
        <v/>
      </c>
      <c r="W222" s="7" t="str">
        <f>IFERROR(IF(V222=$W$1,'Open 1'!F222,""),"")</f>
        <v/>
      </c>
      <c r="X222" s="7" t="str">
        <f>IFERROR(IF(V222=$X$1,'Open 1'!F222,""),"")</f>
        <v/>
      </c>
      <c r="Y222" s="7" t="str">
        <f>IFERROR(IF(V222=$Y$1,'Open 1'!F222,""),"")</f>
        <v/>
      </c>
      <c r="Z222" s="7" t="str">
        <f>IFERROR(IF($V222=$Z$1,'Open 1'!F222,""),"")</f>
        <v/>
      </c>
      <c r="AA222" s="7" t="str">
        <f>IFERROR(IF(V222=$AA$1,'Open 1'!F222,""),"")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18" t="str">
        <f>IF(B223="","",Draw!A223)</f>
        <v/>
      </c>
      <c r="B223" s="19" t="str">
        <f>IFERROR(Draw!B223,"")</f>
        <v/>
      </c>
      <c r="C223" s="19" t="str">
        <f>IFERROR(Draw!C223,"")</f>
        <v/>
      </c>
      <c r="D223" s="145"/>
      <c r="E223" s="92">
        <v>2.22E-7</v>
      </c>
      <c r="F223" s="93" t="str">
        <f t="shared" si="15"/>
        <v/>
      </c>
      <c r="G223" s="62" t="str">
        <f>IF(A223="yco",VLOOKUP(_xlfn.CONCAT(B223,C223),Youth!S:T,2,FALSE),IF(OR(AND(D223&gt;1,D223&lt;1050),D223="nt",D223="",D223="scratch"),"","Not valid"))</f>
        <v/>
      </c>
      <c r="S223" s="17" t="e">
        <f t="shared" ca="1" si="16"/>
        <v>#NAME?</v>
      </c>
      <c r="T223" s="93">
        <f t="shared" si="17"/>
        <v>0</v>
      </c>
      <c r="V223" s="3" t="str">
        <f>IFERROR(VLOOKUP('Open 1'!F223,$AC$3:$AD$7,2,TRUE),"")</f>
        <v/>
      </c>
      <c r="W223" s="7" t="str">
        <f>IFERROR(IF(V223=$W$1,'Open 1'!F223,""),"")</f>
        <v/>
      </c>
      <c r="X223" s="7" t="str">
        <f>IFERROR(IF(V223=$X$1,'Open 1'!F223,""),"")</f>
        <v/>
      </c>
      <c r="Y223" s="7" t="str">
        <f>IFERROR(IF(V223=$Y$1,'Open 1'!F223,""),"")</f>
        <v/>
      </c>
      <c r="Z223" s="7" t="str">
        <f>IFERROR(IF($V223=$Z$1,'Open 1'!F223,""),"")</f>
        <v/>
      </c>
      <c r="AA223" s="7" t="str">
        <f>IFERROR(IF(V223=$AA$1,'Open 1'!F223,""),"")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18" t="str">
        <f>IF(B224="","",Draw!A224)</f>
        <v/>
      </c>
      <c r="B224" s="19" t="str">
        <f>IFERROR(Draw!B224,"")</f>
        <v/>
      </c>
      <c r="C224" s="19" t="str">
        <f>IFERROR(Draw!C224,"")</f>
        <v/>
      </c>
      <c r="D224" s="143"/>
      <c r="E224" s="92">
        <v>2.23E-7</v>
      </c>
      <c r="F224" s="93" t="str">
        <f t="shared" si="15"/>
        <v/>
      </c>
      <c r="G224" s="62" t="str">
        <f>IF(A224="yco",VLOOKUP(_xlfn.CONCAT(B224,C224),Youth!S:T,2,FALSE),IF(OR(AND(D224&gt;1,D224&lt;1050),D224="nt",D224="",D224="scratch"),"","Not valid"))</f>
        <v/>
      </c>
      <c r="S224" s="17" t="e">
        <f t="shared" ca="1" si="16"/>
        <v>#NAME?</v>
      </c>
      <c r="T224" s="93">
        <f t="shared" si="17"/>
        <v>0</v>
      </c>
      <c r="V224" s="3" t="str">
        <f>IFERROR(VLOOKUP('Open 1'!F224,$AC$3:$AD$7,2,TRUE),"")</f>
        <v/>
      </c>
      <c r="W224" s="7" t="str">
        <f>IFERROR(IF(V224=$W$1,'Open 1'!F224,""),"")</f>
        <v/>
      </c>
      <c r="X224" s="7" t="str">
        <f>IFERROR(IF(V224=$X$1,'Open 1'!F224,""),"")</f>
        <v/>
      </c>
      <c r="Y224" s="7" t="str">
        <f>IFERROR(IF(V224=$Y$1,'Open 1'!F224,""),"")</f>
        <v/>
      </c>
      <c r="Z224" s="7" t="str">
        <f>IFERROR(IF($V224=$Z$1,'Open 1'!F224,""),"")</f>
        <v/>
      </c>
      <c r="AA224" s="7" t="str">
        <f>IFERROR(IF(V224=$AA$1,'Open 1'!F224,""),"")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18" t="str">
        <f>IF(B225="","",Draw!A225)</f>
        <v/>
      </c>
      <c r="B225" s="19" t="str">
        <f>IFERROR(Draw!B225,"")</f>
        <v/>
      </c>
      <c r="C225" s="19" t="str">
        <f>IFERROR(Draw!C225,"")</f>
        <v/>
      </c>
      <c r="D225" s="52"/>
      <c r="E225" s="92">
        <v>2.2399999999999999E-7</v>
      </c>
      <c r="F225" s="93" t="str">
        <f t="shared" si="15"/>
        <v/>
      </c>
      <c r="G225" s="62" t="str">
        <f>IF(A225="yco",VLOOKUP(_xlfn.CONCAT(B225,C225),Youth!S:T,2,FALSE),IF(OR(AND(D225&gt;1,D225&lt;1050),D225="nt",D225="",D225="scratch"),"","Not valid"))</f>
        <v/>
      </c>
      <c r="S225" s="17" t="e">
        <f t="shared" ca="1" si="16"/>
        <v>#NAME?</v>
      </c>
      <c r="T225" s="93">
        <f t="shared" si="17"/>
        <v>0</v>
      </c>
      <c r="V225" s="3" t="str">
        <f>IFERROR(VLOOKUP('Open 1'!F225,$AC$3:$AD$7,2,TRUE),"")</f>
        <v/>
      </c>
      <c r="W225" s="7" t="str">
        <f>IFERROR(IF(V225=$W$1,'Open 1'!F225,""),"")</f>
        <v/>
      </c>
      <c r="X225" s="7" t="str">
        <f>IFERROR(IF(V225=$X$1,'Open 1'!F225,""),"")</f>
        <v/>
      </c>
      <c r="Y225" s="7" t="str">
        <f>IFERROR(IF(V225=$Y$1,'Open 1'!F225,""),"")</f>
        <v/>
      </c>
      <c r="Z225" s="7" t="str">
        <f>IFERROR(IF($V225=$Z$1,'Open 1'!F225,""),"")</f>
        <v/>
      </c>
      <c r="AA225" s="7" t="str">
        <f>IFERROR(IF(V225=$AA$1,'Open 1'!F225,""),"")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18" t="str">
        <f>IF(B226="","",Draw!A226)</f>
        <v/>
      </c>
      <c r="B226" s="19" t="str">
        <f>IFERROR(Draw!B226,"")</f>
        <v/>
      </c>
      <c r="C226" s="19" t="str">
        <f>IFERROR(Draw!C226,"")</f>
        <v/>
      </c>
      <c r="D226" s="51"/>
      <c r="E226" s="92">
        <v>2.2499999999999999E-7</v>
      </c>
      <c r="F226" s="93" t="str">
        <f t="shared" si="15"/>
        <v/>
      </c>
      <c r="G226" s="62" t="str">
        <f>IF(A226="yco",VLOOKUP(_xlfn.CONCAT(B226,C226),Youth!S:T,2,FALSE),IF(OR(AND(D226&gt;1,D226&lt;1050),D226="nt",D226="",D226="scratch"),"","Not valid"))</f>
        <v/>
      </c>
      <c r="S226" s="17" t="e">
        <f t="shared" ca="1" si="16"/>
        <v>#NAME?</v>
      </c>
      <c r="T226" s="93">
        <f t="shared" si="17"/>
        <v>0</v>
      </c>
      <c r="V226" s="3" t="str">
        <f>IFERROR(VLOOKUP('Open 1'!F226,$AC$3:$AD$7,2,TRUE),"")</f>
        <v/>
      </c>
      <c r="W226" s="7" t="str">
        <f>IFERROR(IF(V226=$W$1,'Open 1'!F226,""),"")</f>
        <v/>
      </c>
      <c r="X226" s="7" t="str">
        <f>IFERROR(IF(V226=$X$1,'Open 1'!F226,""),"")</f>
        <v/>
      </c>
      <c r="Y226" s="7" t="str">
        <f>IFERROR(IF(V226=$Y$1,'Open 1'!F226,""),"")</f>
        <v/>
      </c>
      <c r="Z226" s="7" t="str">
        <f>IFERROR(IF($V226=$Z$1,'Open 1'!F226,""),"")</f>
        <v/>
      </c>
      <c r="AA226" s="7" t="str">
        <f>IFERROR(IF(V226=$AA$1,'Open 1'!F226,""),"")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18" t="str">
        <f>IF(B227="","",Draw!A227)</f>
        <v/>
      </c>
      <c r="B227" s="19" t="str">
        <f>IFERROR(Draw!B227,"")</f>
        <v/>
      </c>
      <c r="C227" s="19" t="str">
        <f>IFERROR(Draw!C227,"")</f>
        <v/>
      </c>
      <c r="D227" s="52"/>
      <c r="E227" s="92">
        <v>2.2600000000000001E-7</v>
      </c>
      <c r="F227" s="93" t="str">
        <f t="shared" si="15"/>
        <v/>
      </c>
      <c r="G227" s="62" t="str">
        <f>IF(A227="yco",VLOOKUP(_xlfn.CONCAT(B227,C227),Youth!S:T,2,FALSE),IF(OR(AND(D227&gt;1,D227&lt;1050),D227="nt",D227="",D227="scratch"),"","Not valid"))</f>
        <v/>
      </c>
      <c r="S227" s="17" t="e">
        <f t="shared" ca="1" si="16"/>
        <v>#NAME?</v>
      </c>
      <c r="T227" s="93">
        <f t="shared" si="17"/>
        <v>0</v>
      </c>
      <c r="V227" s="3" t="str">
        <f>IFERROR(VLOOKUP('Open 1'!F227,$AC$3:$AD$7,2,TRUE),"")</f>
        <v/>
      </c>
      <c r="W227" s="7" t="str">
        <f>IFERROR(IF(V227=$W$1,'Open 1'!F227,""),"")</f>
        <v/>
      </c>
      <c r="X227" s="7" t="str">
        <f>IFERROR(IF(V227=$X$1,'Open 1'!F227,""),"")</f>
        <v/>
      </c>
      <c r="Y227" s="7" t="str">
        <f>IFERROR(IF(V227=$Y$1,'Open 1'!F227,""),"")</f>
        <v/>
      </c>
      <c r="Z227" s="7" t="str">
        <f>IFERROR(IF($V227=$Z$1,'Open 1'!F227,""),"")</f>
        <v/>
      </c>
      <c r="AA227" s="7" t="str">
        <f>IFERROR(IF(V227=$AA$1,'Open 1'!F227,""),"")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18" t="str">
        <f>IF(B228="","",Draw!A228)</f>
        <v/>
      </c>
      <c r="B228" s="19" t="str">
        <f>IFERROR(Draw!B228,"")</f>
        <v/>
      </c>
      <c r="C228" s="19" t="str">
        <f>IFERROR(Draw!C228,"")</f>
        <v/>
      </c>
      <c r="D228" s="54"/>
      <c r="E228" s="92">
        <v>2.2700000000000001E-7</v>
      </c>
      <c r="F228" s="93" t="str">
        <f t="shared" si="15"/>
        <v/>
      </c>
      <c r="G228" s="62" t="str">
        <f>IF(A228="yco",VLOOKUP(_xlfn.CONCAT(B228,C228),Youth!S:T,2,FALSE),IF(OR(AND(D228&gt;1,D228&lt;1050),D228="nt",D228="",D228="scratch"),"","Not valid"))</f>
        <v/>
      </c>
      <c r="S228" s="17" t="e">
        <f t="shared" ca="1" si="16"/>
        <v>#NAME?</v>
      </c>
      <c r="T228" s="93">
        <f t="shared" si="17"/>
        <v>0</v>
      </c>
      <c r="V228" s="3" t="str">
        <f>IFERROR(VLOOKUP('Open 1'!F228,$AC$3:$AD$7,2,TRUE),"")</f>
        <v/>
      </c>
      <c r="W228" s="7" t="str">
        <f>IFERROR(IF(V228=$W$1,'Open 1'!F228,""),"")</f>
        <v/>
      </c>
      <c r="X228" s="7" t="str">
        <f>IFERROR(IF(V228=$X$1,'Open 1'!F228,""),"")</f>
        <v/>
      </c>
      <c r="Y228" s="7" t="str">
        <f>IFERROR(IF(V228=$Y$1,'Open 1'!F228,""),"")</f>
        <v/>
      </c>
      <c r="Z228" s="7" t="str">
        <f>IFERROR(IF($V228=$Z$1,'Open 1'!F228,""),"")</f>
        <v/>
      </c>
      <c r="AA228" s="7" t="str">
        <f>IFERROR(IF(V228=$AA$1,'Open 1'!F228,""),"")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18" t="str">
        <f>IF(B229="","",Draw!A229)</f>
        <v/>
      </c>
      <c r="B229" s="19" t="str">
        <f>IFERROR(Draw!B229,"")</f>
        <v/>
      </c>
      <c r="C229" s="19" t="str">
        <f>IFERROR(Draw!C229,"")</f>
        <v/>
      </c>
      <c r="D229" s="145"/>
      <c r="E229" s="92">
        <v>2.28E-7</v>
      </c>
      <c r="F229" s="93" t="str">
        <f t="shared" si="15"/>
        <v/>
      </c>
      <c r="G229" s="62" t="str">
        <f>IF(A229="yco",VLOOKUP(_xlfn.CONCAT(B229,C229),Youth!S:T,2,FALSE),IF(OR(AND(D229&gt;1,D229&lt;1050),D229="nt",D229="",D229="scratch"),"","Not valid"))</f>
        <v/>
      </c>
      <c r="S229" s="17" t="e">
        <f t="shared" ca="1" si="16"/>
        <v>#NAME?</v>
      </c>
      <c r="T229" s="93">
        <f t="shared" si="17"/>
        <v>0</v>
      </c>
      <c r="V229" s="3" t="str">
        <f>IFERROR(VLOOKUP('Open 1'!F229,$AC$3:$AD$7,2,TRUE),"")</f>
        <v/>
      </c>
      <c r="W229" s="7" t="str">
        <f>IFERROR(IF(V229=$W$1,'Open 1'!F229,""),"")</f>
        <v/>
      </c>
      <c r="X229" s="7" t="str">
        <f>IFERROR(IF(V229=$X$1,'Open 1'!F229,""),"")</f>
        <v/>
      </c>
      <c r="Y229" s="7" t="str">
        <f>IFERROR(IF(V229=$Y$1,'Open 1'!F229,""),"")</f>
        <v/>
      </c>
      <c r="Z229" s="7" t="str">
        <f>IFERROR(IF($V229=$Z$1,'Open 1'!F229,""),"")</f>
        <v/>
      </c>
      <c r="AA229" s="7" t="str">
        <f>IFERROR(IF(V229=$AA$1,'Open 1'!F229,""),"")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18" t="str">
        <f>IF(B230="","",Draw!A230)</f>
        <v/>
      </c>
      <c r="B230" s="19" t="str">
        <f>IFERROR(Draw!B230,"")</f>
        <v/>
      </c>
      <c r="C230" s="19" t="str">
        <f>IFERROR(Draw!C230,"")</f>
        <v/>
      </c>
      <c r="D230" s="51"/>
      <c r="E230" s="92">
        <v>2.29E-7</v>
      </c>
      <c r="F230" s="93" t="str">
        <f t="shared" si="15"/>
        <v/>
      </c>
      <c r="G230" s="62" t="str">
        <f>IF(A230="yco",VLOOKUP(_xlfn.CONCAT(B230,C230),Youth!S:T,2,FALSE),IF(OR(AND(D230&gt;1,D230&lt;1050),D230="nt",D230="",D230="scratch"),"","Not valid"))</f>
        <v/>
      </c>
      <c r="S230" s="17" t="e">
        <f t="shared" ca="1" si="16"/>
        <v>#NAME?</v>
      </c>
      <c r="T230" s="93">
        <f t="shared" si="17"/>
        <v>0</v>
      </c>
      <c r="V230" s="3" t="str">
        <f>IFERROR(VLOOKUP('Open 1'!F230,$AC$3:$AD$7,2,TRUE),"")</f>
        <v/>
      </c>
      <c r="W230" s="7" t="str">
        <f>IFERROR(IF(V230=$W$1,'Open 1'!F230,""),"")</f>
        <v/>
      </c>
      <c r="X230" s="7" t="str">
        <f>IFERROR(IF(V230=$X$1,'Open 1'!F230,""),"")</f>
        <v/>
      </c>
      <c r="Y230" s="7" t="str">
        <f>IFERROR(IF(V230=$Y$1,'Open 1'!F230,""),"")</f>
        <v/>
      </c>
      <c r="Z230" s="7" t="str">
        <f>IFERROR(IF($V230=$Z$1,'Open 1'!F230,""),"")</f>
        <v/>
      </c>
      <c r="AA230" s="7" t="str">
        <f>IFERROR(IF(V230=$AA$1,'Open 1'!F230,""),"")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18" t="str">
        <f>IF(B231="","",Draw!A231)</f>
        <v/>
      </c>
      <c r="B231" s="19" t="str">
        <f>IFERROR(Draw!B231,"")</f>
        <v/>
      </c>
      <c r="C231" s="19" t="str">
        <f>IFERROR(Draw!C231,"")</f>
        <v/>
      </c>
      <c r="D231" s="52"/>
      <c r="E231" s="92">
        <v>2.2999999999999999E-7</v>
      </c>
      <c r="F231" s="93" t="str">
        <f t="shared" si="15"/>
        <v/>
      </c>
      <c r="G231" s="62" t="str">
        <f>IF(A231="yco",VLOOKUP(_xlfn.CONCAT(B231,C231),Youth!S:T,2,FALSE),IF(OR(AND(D231&gt;1,D231&lt;1050),D231="nt",D231="",D231="scratch"),"","Not valid"))</f>
        <v/>
      </c>
      <c r="S231" s="17" t="e">
        <f t="shared" ca="1" si="16"/>
        <v>#NAME?</v>
      </c>
      <c r="T231" s="93">
        <f t="shared" si="17"/>
        <v>0</v>
      </c>
      <c r="V231" s="3" t="str">
        <f>IFERROR(VLOOKUP('Open 1'!F231,$AC$3:$AD$7,2,TRUE),"")</f>
        <v/>
      </c>
      <c r="W231" s="7" t="str">
        <f>IFERROR(IF(V231=$W$1,'Open 1'!F231,""),"")</f>
        <v/>
      </c>
      <c r="X231" s="7" t="str">
        <f>IFERROR(IF(V231=$X$1,'Open 1'!F231,""),"")</f>
        <v/>
      </c>
      <c r="Y231" s="7" t="str">
        <f>IFERROR(IF(V231=$Y$1,'Open 1'!F231,""),"")</f>
        <v/>
      </c>
      <c r="Z231" s="7" t="str">
        <f>IFERROR(IF($V231=$Z$1,'Open 1'!F231,""),"")</f>
        <v/>
      </c>
      <c r="AA231" s="7" t="str">
        <f>IFERROR(IF(V231=$AA$1,'Open 1'!F231,""),"")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18" t="str">
        <f>IF(B232="","",Draw!A232)</f>
        <v/>
      </c>
      <c r="B232" s="19" t="str">
        <f>IFERROR(Draw!B232,"")</f>
        <v/>
      </c>
      <c r="C232" s="19" t="str">
        <f>IFERROR(Draw!C232,"")</f>
        <v/>
      </c>
      <c r="D232" s="54"/>
      <c r="E232" s="92">
        <v>2.3099999999999999E-7</v>
      </c>
      <c r="F232" s="93" t="str">
        <f t="shared" si="15"/>
        <v/>
      </c>
      <c r="G232" s="62" t="str">
        <f>IF(A232="yco",VLOOKUP(_xlfn.CONCAT(B232,C232),Youth!S:T,2,FALSE),IF(OR(AND(D232&gt;1,D232&lt;1050),D232="nt",D232="",D232="scratch"),"","Not valid"))</f>
        <v/>
      </c>
      <c r="S232" s="17" t="e">
        <f t="shared" ca="1" si="16"/>
        <v>#NAME?</v>
      </c>
      <c r="T232" s="93">
        <f t="shared" si="17"/>
        <v>0</v>
      </c>
      <c r="V232" s="3" t="str">
        <f>IFERROR(VLOOKUP('Open 1'!F232,$AC$3:$AD$7,2,TRUE),"")</f>
        <v/>
      </c>
      <c r="W232" s="7" t="str">
        <f>IFERROR(IF(V232=$W$1,'Open 1'!F232,""),"")</f>
        <v/>
      </c>
      <c r="X232" s="7" t="str">
        <f>IFERROR(IF(V232=$X$1,'Open 1'!F232,""),"")</f>
        <v/>
      </c>
      <c r="Y232" s="7" t="str">
        <f>IFERROR(IF(V232=$Y$1,'Open 1'!F232,""),"")</f>
        <v/>
      </c>
      <c r="Z232" s="7" t="str">
        <f>IFERROR(IF($V232=$Z$1,'Open 1'!F232,""),"")</f>
        <v/>
      </c>
      <c r="AA232" s="7" t="str">
        <f>IFERROR(IF(V232=$AA$1,'Open 1'!F232,""),"")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18" t="str">
        <f>IF(B233="","",Draw!A233)</f>
        <v/>
      </c>
      <c r="B233" s="19" t="str">
        <f>IFERROR(Draw!B233,"")</f>
        <v/>
      </c>
      <c r="C233" s="19" t="str">
        <f>IFERROR(Draw!C233,"")</f>
        <v/>
      </c>
      <c r="D233" s="52"/>
      <c r="E233" s="92">
        <v>2.3200000000000001E-7</v>
      </c>
      <c r="F233" s="93" t="str">
        <f t="shared" si="15"/>
        <v/>
      </c>
      <c r="G233" s="62" t="str">
        <f>IF(A233="yco",VLOOKUP(_xlfn.CONCAT(B233,C233),Youth!S:T,2,FALSE),IF(OR(AND(D233&gt;1,D233&lt;1050),D233="nt",D233="",D233="scratch"),"","Not valid"))</f>
        <v/>
      </c>
      <c r="S233" s="17" t="e">
        <f t="shared" ca="1" si="16"/>
        <v>#NAME?</v>
      </c>
      <c r="T233" s="93">
        <f t="shared" si="17"/>
        <v>0</v>
      </c>
      <c r="V233" s="3" t="str">
        <f>IFERROR(VLOOKUP('Open 1'!F233,$AC$3:$AD$7,2,TRUE),"")</f>
        <v/>
      </c>
      <c r="W233" s="7" t="str">
        <f>IFERROR(IF(V233=$W$1,'Open 1'!F233,""),"")</f>
        <v/>
      </c>
      <c r="X233" s="7" t="str">
        <f>IFERROR(IF(V233=$X$1,'Open 1'!F233,""),"")</f>
        <v/>
      </c>
      <c r="Y233" s="7" t="str">
        <f>IFERROR(IF(V233=$Y$1,'Open 1'!F233,""),"")</f>
        <v/>
      </c>
      <c r="Z233" s="7" t="str">
        <f>IFERROR(IF($V233=$Z$1,'Open 1'!F233,""),"")</f>
        <v/>
      </c>
      <c r="AA233" s="7" t="str">
        <f>IFERROR(IF(V233=$AA$1,'Open 1'!F233,""),"")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18" t="str">
        <f>IF(B234="","",Draw!A234)</f>
        <v/>
      </c>
      <c r="B234" s="19" t="str">
        <f>IFERROR(Draw!B234,"")</f>
        <v/>
      </c>
      <c r="C234" s="19" t="str">
        <f>IFERROR(Draw!C234,"")</f>
        <v/>
      </c>
      <c r="D234" s="53"/>
      <c r="E234" s="92">
        <v>2.3300000000000001E-7</v>
      </c>
      <c r="F234" s="93" t="str">
        <f t="shared" si="15"/>
        <v/>
      </c>
      <c r="G234" s="62" t="str">
        <f>IF(A234="yco",VLOOKUP(_xlfn.CONCAT(B234,C234),Youth!S:T,2,FALSE),IF(OR(AND(D234&gt;1,D234&lt;1050),D234="nt",D234="",D234="scratch"),"","Not valid"))</f>
        <v/>
      </c>
      <c r="S234" s="17" t="e">
        <f t="shared" ca="1" si="16"/>
        <v>#NAME?</v>
      </c>
      <c r="T234" s="93">
        <f t="shared" si="17"/>
        <v>0</v>
      </c>
      <c r="V234" s="3" t="str">
        <f>IFERROR(VLOOKUP('Open 1'!F234,$AC$3:$AD$7,2,TRUE),"")</f>
        <v/>
      </c>
      <c r="W234" s="7" t="str">
        <f>IFERROR(IF(V234=$W$1,'Open 1'!F234,""),"")</f>
        <v/>
      </c>
      <c r="X234" s="7" t="str">
        <f>IFERROR(IF(V234=$X$1,'Open 1'!F234,""),"")</f>
        <v/>
      </c>
      <c r="Y234" s="7" t="str">
        <f>IFERROR(IF(V234=$Y$1,'Open 1'!F234,""),"")</f>
        <v/>
      </c>
      <c r="Z234" s="7" t="str">
        <f>IFERROR(IF($V234=$Z$1,'Open 1'!F234,""),"")</f>
        <v/>
      </c>
      <c r="AA234" s="7" t="str">
        <f>IFERROR(IF(V234=$AA$1,'Open 1'!F234,""),"")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18" t="str">
        <f>IF(B235="","",Draw!A235)</f>
        <v/>
      </c>
      <c r="B235" s="19" t="str">
        <f>IFERROR(Draw!B235,"")</f>
        <v/>
      </c>
      <c r="C235" s="19" t="str">
        <f>IFERROR(Draw!C235,"")</f>
        <v/>
      </c>
      <c r="D235" s="145"/>
      <c r="E235" s="92">
        <v>2.34E-7</v>
      </c>
      <c r="F235" s="93" t="str">
        <f t="shared" si="15"/>
        <v/>
      </c>
      <c r="G235" s="62" t="str">
        <f>IF(A235="yco",VLOOKUP(_xlfn.CONCAT(B235,C235),Youth!S:T,2,FALSE),IF(OR(AND(D235&gt;1,D235&lt;1050),D235="nt",D235="",D235="scratch"),"","Not valid"))</f>
        <v/>
      </c>
      <c r="S235" s="17" t="e">
        <f t="shared" ca="1" si="16"/>
        <v>#NAME?</v>
      </c>
      <c r="T235" s="93">
        <f t="shared" si="17"/>
        <v>0</v>
      </c>
      <c r="V235" s="3" t="str">
        <f>IFERROR(VLOOKUP('Open 1'!F235,$AC$3:$AD$7,2,TRUE),"")</f>
        <v/>
      </c>
      <c r="W235" s="7" t="str">
        <f>IFERROR(IF(V235=$W$1,'Open 1'!F235,""),"")</f>
        <v/>
      </c>
      <c r="X235" s="7" t="str">
        <f>IFERROR(IF(V235=$X$1,'Open 1'!F235,""),"")</f>
        <v/>
      </c>
      <c r="Y235" s="7" t="str">
        <f>IFERROR(IF(V235=$Y$1,'Open 1'!F235,""),"")</f>
        <v/>
      </c>
      <c r="Z235" s="7" t="str">
        <f>IFERROR(IF($V235=$Z$1,'Open 1'!F235,""),"")</f>
        <v/>
      </c>
      <c r="AA235" s="7" t="str">
        <f>IFERROR(IF(V235=$AA$1,'Open 1'!F235,""),"")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18" t="str">
        <f>IF(B236="","",Draw!A236)</f>
        <v/>
      </c>
      <c r="B236" s="19" t="str">
        <f>IFERROR(Draw!B236,"")</f>
        <v/>
      </c>
      <c r="C236" s="19" t="str">
        <f>IFERROR(Draw!C236,"")</f>
        <v/>
      </c>
      <c r="D236" s="51"/>
      <c r="E236" s="92">
        <v>2.35E-7</v>
      </c>
      <c r="F236" s="93" t="str">
        <f t="shared" si="15"/>
        <v/>
      </c>
      <c r="G236" s="62" t="str">
        <f>IF(A236="yco",VLOOKUP(_xlfn.CONCAT(B236,C236),Youth!S:T,2,FALSE),IF(OR(AND(D236&gt;1,D236&lt;1050),D236="nt",D236="",D236="scratch"),"","Not valid"))</f>
        <v/>
      </c>
      <c r="S236" s="17" t="e">
        <f t="shared" ca="1" si="16"/>
        <v>#NAME?</v>
      </c>
      <c r="T236" s="93">
        <f t="shared" si="17"/>
        <v>0</v>
      </c>
      <c r="V236" s="3" t="str">
        <f>IFERROR(VLOOKUP('Open 1'!F236,$AC$3:$AD$7,2,TRUE),"")</f>
        <v/>
      </c>
      <c r="W236" s="7" t="str">
        <f>IFERROR(IF(V236=$W$1,'Open 1'!F236,""),"")</f>
        <v/>
      </c>
      <c r="X236" s="7" t="str">
        <f>IFERROR(IF(V236=$X$1,'Open 1'!F236,""),"")</f>
        <v/>
      </c>
      <c r="Y236" s="7" t="str">
        <f>IFERROR(IF(V236=$Y$1,'Open 1'!F236,""),"")</f>
        <v/>
      </c>
      <c r="Z236" s="7" t="str">
        <f>IFERROR(IF($V236=$Z$1,'Open 1'!F236,""),"")</f>
        <v/>
      </c>
      <c r="AA236" s="7" t="str">
        <f>IFERROR(IF(V236=$AA$1,'Open 1'!F236,""),"")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18" t="str">
        <f>IF(B237="","",Draw!A237)</f>
        <v/>
      </c>
      <c r="B237" s="19" t="str">
        <f>IFERROR(Draw!B237,"")</f>
        <v/>
      </c>
      <c r="C237" s="19" t="str">
        <f>IFERROR(Draw!C237,"")</f>
        <v/>
      </c>
      <c r="D237" s="52"/>
      <c r="E237" s="92">
        <v>2.36E-7</v>
      </c>
      <c r="F237" s="93" t="str">
        <f t="shared" si="15"/>
        <v/>
      </c>
      <c r="G237" s="62" t="str">
        <f>IF(A237="yco",VLOOKUP(_xlfn.CONCAT(B237,C237),Youth!S:T,2,FALSE),IF(OR(AND(D237&gt;1,D237&lt;1050),D237="nt",D237="",D237="scratch"),"","Not valid"))</f>
        <v/>
      </c>
      <c r="S237" s="17" t="e">
        <f t="shared" ca="1" si="16"/>
        <v>#NAME?</v>
      </c>
      <c r="T237" s="93">
        <f t="shared" si="17"/>
        <v>0</v>
      </c>
      <c r="V237" s="3" t="str">
        <f>IFERROR(VLOOKUP('Open 1'!F237,$AC$3:$AD$7,2,TRUE),"")</f>
        <v/>
      </c>
      <c r="W237" s="7" t="str">
        <f>IFERROR(IF(V237=$W$1,'Open 1'!F237,""),"")</f>
        <v/>
      </c>
      <c r="X237" s="7" t="str">
        <f>IFERROR(IF(V237=$X$1,'Open 1'!F237,""),"")</f>
        <v/>
      </c>
      <c r="Y237" s="7" t="str">
        <f>IFERROR(IF(V237=$Y$1,'Open 1'!F237,""),"")</f>
        <v/>
      </c>
      <c r="Z237" s="7" t="str">
        <f>IFERROR(IF($V237=$Z$1,'Open 1'!F237,""),"")</f>
        <v/>
      </c>
      <c r="AA237" s="7" t="str">
        <f>IFERROR(IF(V237=$AA$1,'Open 1'!F237,""),"")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18" t="str">
        <f>IF(B238="","",Draw!A238)</f>
        <v/>
      </c>
      <c r="B238" s="19" t="str">
        <f>IFERROR(Draw!B238,"")</f>
        <v/>
      </c>
      <c r="C238" s="19" t="str">
        <f>IFERROR(Draw!C238,"")</f>
        <v/>
      </c>
      <c r="D238" s="52"/>
      <c r="E238" s="92">
        <v>2.3699999999999999E-7</v>
      </c>
      <c r="F238" s="93" t="str">
        <f t="shared" si="15"/>
        <v/>
      </c>
      <c r="G238" s="62" t="str">
        <f>IF(A238="yco",VLOOKUP(_xlfn.CONCAT(B238,C238),Youth!S:T,2,FALSE),IF(OR(AND(D238&gt;1,D238&lt;1050),D238="nt",D238="",D238="scratch"),"","Not valid"))</f>
        <v/>
      </c>
      <c r="S238" s="17" t="e">
        <f t="shared" ca="1" si="16"/>
        <v>#NAME?</v>
      </c>
      <c r="T238" s="93">
        <f t="shared" si="17"/>
        <v>0</v>
      </c>
      <c r="V238" s="3" t="str">
        <f>IFERROR(VLOOKUP('Open 1'!F238,$AC$3:$AD$7,2,TRUE),"")</f>
        <v/>
      </c>
      <c r="W238" s="7" t="str">
        <f>IFERROR(IF(V238=$W$1,'Open 1'!F238,""),"")</f>
        <v/>
      </c>
      <c r="X238" s="7" t="str">
        <f>IFERROR(IF(V238=$X$1,'Open 1'!F238,""),"")</f>
        <v/>
      </c>
      <c r="Y238" s="7" t="str">
        <f>IFERROR(IF(V238=$Y$1,'Open 1'!F238,""),"")</f>
        <v/>
      </c>
      <c r="Z238" s="7" t="str">
        <f>IFERROR(IF($V238=$Z$1,'Open 1'!F238,""),"")</f>
        <v/>
      </c>
      <c r="AA238" s="7" t="str">
        <f>IFERROR(IF(V238=$AA$1,'Open 1'!F238,""),"")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18" t="str">
        <f>IF(B239="","",Draw!A239)</f>
        <v/>
      </c>
      <c r="B239" s="19" t="str">
        <f>IFERROR(Draw!B239,"")</f>
        <v/>
      </c>
      <c r="C239" s="19" t="str">
        <f>IFERROR(Draw!C239,"")</f>
        <v/>
      </c>
      <c r="D239" s="52"/>
      <c r="E239" s="92">
        <v>2.3799999999999999E-7</v>
      </c>
      <c r="F239" s="93" t="str">
        <f t="shared" si="15"/>
        <v/>
      </c>
      <c r="G239" s="62" t="str">
        <f>IF(A239="yco",VLOOKUP(_xlfn.CONCAT(B239,C239),Youth!S:T,2,FALSE),IF(OR(AND(D239&gt;1,D239&lt;1050),D239="nt",D239="",D239="scratch"),"","Not valid"))</f>
        <v/>
      </c>
      <c r="S239" s="17" t="e">
        <f t="shared" ca="1" si="16"/>
        <v>#NAME?</v>
      </c>
      <c r="T239" s="93">
        <f t="shared" si="17"/>
        <v>0</v>
      </c>
      <c r="V239" s="3" t="str">
        <f>IFERROR(VLOOKUP('Open 1'!F239,$AC$3:$AD$7,2,TRUE),"")</f>
        <v/>
      </c>
      <c r="W239" s="7" t="str">
        <f>IFERROR(IF(V239=$W$1,'Open 1'!F239,""),"")</f>
        <v/>
      </c>
      <c r="X239" s="7" t="str">
        <f>IFERROR(IF(V239=$X$1,'Open 1'!F239,""),"")</f>
        <v/>
      </c>
      <c r="Y239" s="7" t="str">
        <f>IFERROR(IF(V239=$Y$1,'Open 1'!F239,""),"")</f>
        <v/>
      </c>
      <c r="Z239" s="7" t="str">
        <f>IFERROR(IF($V239=$Z$1,'Open 1'!F239,""),"")</f>
        <v/>
      </c>
      <c r="AA239" s="7" t="str">
        <f>IFERROR(IF(V239=$AA$1,'Open 1'!F239,""),"")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18" t="str">
        <f>IF(B240="","",Draw!A240)</f>
        <v/>
      </c>
      <c r="B240" s="19" t="str">
        <f>IFERROR(Draw!B240,"")</f>
        <v/>
      </c>
      <c r="C240" s="19" t="str">
        <f>IFERROR(Draw!C240,"")</f>
        <v/>
      </c>
      <c r="D240" s="54"/>
      <c r="E240" s="92">
        <v>2.3900000000000001E-7</v>
      </c>
      <c r="F240" s="93" t="str">
        <f t="shared" si="15"/>
        <v/>
      </c>
      <c r="G240" s="62" t="str">
        <f>IF(A240="yco",VLOOKUP(_xlfn.CONCAT(B240,C240),Youth!S:T,2,FALSE),IF(OR(AND(D240&gt;1,D240&lt;1050),D240="nt",D240="",D240="scratch"),"","Not valid"))</f>
        <v/>
      </c>
      <c r="S240" s="17" t="e">
        <f t="shared" ca="1" si="16"/>
        <v>#NAME?</v>
      </c>
      <c r="T240" s="93">
        <f t="shared" si="17"/>
        <v>0</v>
      </c>
      <c r="V240" s="3" t="str">
        <f>IFERROR(VLOOKUP('Open 1'!F240,$AC$3:$AD$7,2,TRUE),"")</f>
        <v/>
      </c>
      <c r="W240" s="7" t="str">
        <f>IFERROR(IF(V240=$W$1,'Open 1'!F240,""),"")</f>
        <v/>
      </c>
      <c r="X240" s="7" t="str">
        <f>IFERROR(IF(V240=$X$1,'Open 1'!F240,""),"")</f>
        <v/>
      </c>
      <c r="Y240" s="7" t="str">
        <f>IFERROR(IF(V240=$Y$1,'Open 1'!F240,""),"")</f>
        <v/>
      </c>
      <c r="Z240" s="7" t="str">
        <f>IFERROR(IF($V240=$Z$1,'Open 1'!F240,""),"")</f>
        <v/>
      </c>
      <c r="AA240" s="7" t="str">
        <f>IFERROR(IF(V240=$AA$1,'Open 1'!F240,""),"")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18" t="str">
        <f>IF(B241="","",Draw!A241)</f>
        <v/>
      </c>
      <c r="B241" s="19" t="str">
        <f>IFERROR(Draw!B241,"")</f>
        <v/>
      </c>
      <c r="C241" s="19" t="str">
        <f>IFERROR(Draw!C241,"")</f>
        <v/>
      </c>
      <c r="D241" s="145"/>
      <c r="E241" s="92">
        <v>2.3999999999999998E-7</v>
      </c>
      <c r="F241" s="93" t="str">
        <f t="shared" si="15"/>
        <v/>
      </c>
      <c r="G241" s="62" t="str">
        <f>IF(A241="yco",VLOOKUP(_xlfn.CONCAT(B241,C241),Youth!S:T,2,FALSE),IF(OR(AND(D241&gt;1,D241&lt;1050),D241="nt",D241="",D241="scratch"),"","Not valid"))</f>
        <v/>
      </c>
      <c r="S241" s="17" t="e">
        <f t="shared" ca="1" si="16"/>
        <v>#NAME?</v>
      </c>
      <c r="T241" s="93">
        <f t="shared" si="17"/>
        <v>0</v>
      </c>
      <c r="V241" s="3" t="str">
        <f>IFERROR(VLOOKUP('Open 1'!F241,$AC$3:$AD$7,2,TRUE),"")</f>
        <v/>
      </c>
      <c r="W241" s="7" t="str">
        <f>IFERROR(IF(V241=$W$1,'Open 1'!F241,""),"")</f>
        <v/>
      </c>
      <c r="X241" s="7" t="str">
        <f>IFERROR(IF(V241=$X$1,'Open 1'!F241,""),"")</f>
        <v/>
      </c>
      <c r="Y241" s="7" t="str">
        <f>IFERROR(IF(V241=$Y$1,'Open 1'!F241,""),"")</f>
        <v/>
      </c>
      <c r="Z241" s="7" t="str">
        <f>IFERROR(IF($V241=$Z$1,'Open 1'!F241,""),"")</f>
        <v/>
      </c>
      <c r="AA241" s="7" t="str">
        <f>IFERROR(IF(V241=$AA$1,'Open 1'!F241,""),"")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18" t="str">
        <f>IF(B242="","",Draw!A242)</f>
        <v/>
      </c>
      <c r="B242" s="19" t="str">
        <f>IFERROR(Draw!B242,"")</f>
        <v/>
      </c>
      <c r="C242" s="19" t="str">
        <f>IFERROR(Draw!C242,"")</f>
        <v/>
      </c>
      <c r="D242" s="51"/>
      <c r="E242" s="92">
        <v>2.41E-7</v>
      </c>
      <c r="F242" s="93" t="str">
        <f t="shared" si="15"/>
        <v/>
      </c>
      <c r="G242" s="62" t="str">
        <f>IF(A242="yco",VLOOKUP(_xlfn.CONCAT(B242,C242),Youth!S:T,2,FALSE),IF(OR(AND(D242&gt;1,D242&lt;1050),D242="nt",D242="",D242="scratch"),"","Not valid"))</f>
        <v/>
      </c>
      <c r="S242" s="17" t="e">
        <f t="shared" ca="1" si="16"/>
        <v>#NAME?</v>
      </c>
      <c r="T242" s="93">
        <f t="shared" si="17"/>
        <v>0</v>
      </c>
      <c r="V242" s="3" t="str">
        <f>IFERROR(VLOOKUP('Open 1'!F242,$AC$3:$AD$7,2,TRUE),"")</f>
        <v/>
      </c>
      <c r="W242" s="7" t="str">
        <f>IFERROR(IF(V242=$W$1,'Open 1'!F242,""),"")</f>
        <v/>
      </c>
      <c r="X242" s="7" t="str">
        <f>IFERROR(IF(V242=$X$1,'Open 1'!F242,""),"")</f>
        <v/>
      </c>
      <c r="Y242" s="7" t="str">
        <f>IFERROR(IF(V242=$Y$1,'Open 1'!F242,""),"")</f>
        <v/>
      </c>
      <c r="Z242" s="7" t="str">
        <f>IFERROR(IF($V242=$Z$1,'Open 1'!F242,""),"")</f>
        <v/>
      </c>
      <c r="AA242" s="7" t="str">
        <f>IFERROR(IF(V242=$AA$1,'Open 1'!F242,""),"")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18" t="str">
        <f>IF(B243="","",Draw!A243)</f>
        <v/>
      </c>
      <c r="B243" s="19" t="str">
        <f>IFERROR(Draw!B243,"")</f>
        <v/>
      </c>
      <c r="C243" s="19" t="str">
        <f>IFERROR(Draw!C243,"")</f>
        <v/>
      </c>
      <c r="D243" s="52"/>
      <c r="E243" s="92">
        <v>2.4200000000000002E-7</v>
      </c>
      <c r="F243" s="93" t="str">
        <f t="shared" si="15"/>
        <v/>
      </c>
      <c r="G243" s="62" t="str">
        <f>IF(A243="yco",VLOOKUP(_xlfn.CONCAT(B243,C243),Youth!S:T,2,FALSE),IF(OR(AND(D243&gt;1,D243&lt;1050),D243="nt",D243="",D243="scratch"),"","Not valid"))</f>
        <v/>
      </c>
      <c r="S243" s="17" t="e">
        <f t="shared" ca="1" si="16"/>
        <v>#NAME?</v>
      </c>
      <c r="T243" s="93">
        <f t="shared" si="17"/>
        <v>0</v>
      </c>
      <c r="V243" s="3" t="str">
        <f>IFERROR(VLOOKUP('Open 1'!F243,$AC$3:$AD$7,2,TRUE),"")</f>
        <v/>
      </c>
      <c r="W243" s="7" t="str">
        <f>IFERROR(IF(V243=$W$1,'Open 1'!F243,""),"")</f>
        <v/>
      </c>
      <c r="X243" s="7" t="str">
        <f>IFERROR(IF(V243=$X$1,'Open 1'!F243,""),"")</f>
        <v/>
      </c>
      <c r="Y243" s="7" t="str">
        <f>IFERROR(IF(V243=$Y$1,'Open 1'!F243,""),"")</f>
        <v/>
      </c>
      <c r="Z243" s="7" t="str">
        <f>IFERROR(IF($V243=$Z$1,'Open 1'!F243,""),"")</f>
        <v/>
      </c>
      <c r="AA243" s="7" t="str">
        <f>IFERROR(IF(V243=$AA$1,'Open 1'!F243,""),"")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18" t="str">
        <f>IF(B244="","",Draw!A244)</f>
        <v/>
      </c>
      <c r="B244" s="19" t="str">
        <f>IFERROR(Draw!B244,"")</f>
        <v/>
      </c>
      <c r="C244" s="19" t="str">
        <f>IFERROR(Draw!C244,"")</f>
        <v/>
      </c>
      <c r="D244" s="52"/>
      <c r="E244" s="92">
        <v>2.4299999999999999E-7</v>
      </c>
      <c r="F244" s="93" t="str">
        <f t="shared" si="15"/>
        <v/>
      </c>
      <c r="G244" s="62" t="str">
        <f>IF(A244="yco",VLOOKUP(_xlfn.CONCAT(B244,C244),Youth!S:T,2,FALSE),IF(OR(AND(D244&gt;1,D244&lt;1050),D244="nt",D244="",D244="scratch"),"","Not valid"))</f>
        <v/>
      </c>
      <c r="S244" s="17" t="e">
        <f t="shared" ca="1" si="16"/>
        <v>#NAME?</v>
      </c>
      <c r="T244" s="93">
        <f t="shared" si="17"/>
        <v>0</v>
      </c>
      <c r="V244" s="3" t="str">
        <f>IFERROR(VLOOKUP('Open 1'!F244,$AC$3:$AD$7,2,TRUE),"")</f>
        <v/>
      </c>
      <c r="W244" s="7" t="str">
        <f>IFERROR(IF(V244=$W$1,'Open 1'!F244,""),"")</f>
        <v/>
      </c>
      <c r="X244" s="7" t="str">
        <f>IFERROR(IF(V244=$X$1,'Open 1'!F244,""),"")</f>
        <v/>
      </c>
      <c r="Y244" s="7" t="str">
        <f>IFERROR(IF(V244=$Y$1,'Open 1'!F244,""),"")</f>
        <v/>
      </c>
      <c r="Z244" s="7" t="str">
        <f>IFERROR(IF($V244=$Z$1,'Open 1'!F244,""),"")</f>
        <v/>
      </c>
      <c r="AA244" s="7" t="str">
        <f>IFERROR(IF(V244=$AA$1,'Open 1'!F244,""),"")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18" t="str">
        <f>IF(B245="","",Draw!A245)</f>
        <v/>
      </c>
      <c r="B245" s="19" t="str">
        <f>IFERROR(Draw!B245,"")</f>
        <v/>
      </c>
      <c r="C245" s="19" t="str">
        <f>IFERROR(Draw!C245,"")</f>
        <v/>
      </c>
      <c r="D245" s="52"/>
      <c r="E245" s="92">
        <v>2.4400000000000001E-7</v>
      </c>
      <c r="F245" s="93" t="str">
        <f t="shared" si="15"/>
        <v/>
      </c>
      <c r="G245" s="62" t="str">
        <f>IF(A245="yco",VLOOKUP(_xlfn.CONCAT(B245,C245),Youth!S:T,2,FALSE),IF(OR(AND(D245&gt;1,D245&lt;1050),D245="nt",D245="",D245="scratch"),"","Not valid"))</f>
        <v/>
      </c>
      <c r="S245" s="17" t="e">
        <f t="shared" ca="1" si="16"/>
        <v>#NAME?</v>
      </c>
      <c r="T245" s="93">
        <f t="shared" si="17"/>
        <v>0</v>
      </c>
      <c r="V245" s="3" t="str">
        <f>IFERROR(VLOOKUP('Open 1'!F245,$AC$3:$AD$7,2,TRUE),"")</f>
        <v/>
      </c>
      <c r="W245" s="7" t="str">
        <f>IFERROR(IF(V245=$W$1,'Open 1'!F245,""),"")</f>
        <v/>
      </c>
      <c r="X245" s="7" t="str">
        <f>IFERROR(IF(V245=$X$1,'Open 1'!F245,""),"")</f>
        <v/>
      </c>
      <c r="Y245" s="7" t="str">
        <f>IFERROR(IF(V245=$Y$1,'Open 1'!F245,""),"")</f>
        <v/>
      </c>
      <c r="Z245" s="7" t="str">
        <f>IFERROR(IF($V245=$Z$1,'Open 1'!F245,""),"")</f>
        <v/>
      </c>
      <c r="AA245" s="7" t="str">
        <f>IFERROR(IF(V245=$AA$1,'Open 1'!F245,""),"")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18" t="str">
        <f>IF(B246="","",Draw!A246)</f>
        <v/>
      </c>
      <c r="B246" s="19" t="str">
        <f>IFERROR(Draw!B246,"")</f>
        <v/>
      </c>
      <c r="C246" s="19" t="str">
        <f>IFERROR(Draw!C246,"")</f>
        <v/>
      </c>
      <c r="D246" s="54"/>
      <c r="E246" s="92">
        <v>2.4499999999999998E-7</v>
      </c>
      <c r="F246" s="93" t="str">
        <f t="shared" si="15"/>
        <v/>
      </c>
      <c r="G246" s="62" t="str">
        <f>IF(A246="yco",VLOOKUP(_xlfn.CONCAT(B246,C246),Youth!S:T,2,FALSE),IF(OR(AND(D246&gt;1,D246&lt;1050),D246="nt",D246="",D246="scratch"),"","Not valid"))</f>
        <v/>
      </c>
      <c r="S246" s="17" t="e">
        <f t="shared" ca="1" si="16"/>
        <v>#NAME?</v>
      </c>
      <c r="T246" s="93">
        <f t="shared" si="17"/>
        <v>0</v>
      </c>
      <c r="V246" s="3" t="str">
        <f>IFERROR(VLOOKUP('Open 1'!F246,$AC$3:$AD$7,2,TRUE),"")</f>
        <v/>
      </c>
      <c r="W246" s="7" t="str">
        <f>IFERROR(IF(V246=$W$1,'Open 1'!F246,""),"")</f>
        <v/>
      </c>
      <c r="X246" s="7" t="str">
        <f>IFERROR(IF(V246=$X$1,'Open 1'!F246,""),"")</f>
        <v/>
      </c>
      <c r="Y246" s="7" t="str">
        <f>IFERROR(IF(V246=$Y$1,'Open 1'!F246,""),"")</f>
        <v/>
      </c>
      <c r="Z246" s="7" t="str">
        <f>IFERROR(IF($V246=$Z$1,'Open 1'!F246,""),"")</f>
        <v/>
      </c>
      <c r="AA246" s="7" t="str">
        <f>IFERROR(IF(V246=$AA$1,'Open 1'!F246,""),"")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18" t="str">
        <f>IF(B247="","",Draw!A247)</f>
        <v/>
      </c>
      <c r="B247" s="19" t="str">
        <f>IFERROR(Draw!B247,"")</f>
        <v/>
      </c>
      <c r="C247" s="19" t="str">
        <f>IFERROR(Draw!C247,"")</f>
        <v/>
      </c>
      <c r="D247" s="145"/>
      <c r="E247" s="92">
        <v>2.4600000000000001E-7</v>
      </c>
      <c r="F247" s="93" t="str">
        <f t="shared" si="15"/>
        <v/>
      </c>
      <c r="G247" s="62" t="str">
        <f>IF(A247="yco",VLOOKUP(_xlfn.CONCAT(B247,C247),Youth!S:T,2,FALSE),IF(OR(AND(D247&gt;1,D247&lt;1050),D247="nt",D247="",D247="scratch"),"","Not valid"))</f>
        <v/>
      </c>
      <c r="S247" s="17" t="e">
        <f t="shared" ca="1" si="16"/>
        <v>#NAME?</v>
      </c>
      <c r="T247" s="93">
        <f t="shared" si="17"/>
        <v>0</v>
      </c>
      <c r="V247" s="3" t="str">
        <f>IFERROR(VLOOKUP('Open 1'!F247,$AC$3:$AD$7,2,TRUE),"")</f>
        <v/>
      </c>
      <c r="W247" s="7" t="str">
        <f>IFERROR(IF(V247=$W$1,'Open 1'!F247,""),"")</f>
        <v/>
      </c>
      <c r="X247" s="7" t="str">
        <f>IFERROR(IF(V247=$X$1,'Open 1'!F247,""),"")</f>
        <v/>
      </c>
      <c r="Y247" s="7" t="str">
        <f>IFERROR(IF(V247=$Y$1,'Open 1'!F247,""),"")</f>
        <v/>
      </c>
      <c r="Z247" s="7" t="str">
        <f>IFERROR(IF($V247=$Z$1,'Open 1'!F247,""),"")</f>
        <v/>
      </c>
      <c r="AA247" s="7" t="str">
        <f>IFERROR(IF(V247=$AA$1,'Open 1'!F247,""),"")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18" t="str">
        <f>IF(B248="","",Draw!A248)</f>
        <v/>
      </c>
      <c r="B248" s="19" t="str">
        <f>IFERROR(Draw!B248,"")</f>
        <v/>
      </c>
      <c r="C248" s="19" t="str">
        <f>IFERROR(Draw!C248,"")</f>
        <v/>
      </c>
      <c r="D248" s="53"/>
      <c r="E248" s="92">
        <v>2.4699999999999998E-7</v>
      </c>
      <c r="F248" s="93" t="str">
        <f t="shared" si="15"/>
        <v/>
      </c>
      <c r="G248" s="62" t="str">
        <f>IF(A248="yco",VLOOKUP(_xlfn.CONCAT(B248,C248),Youth!S:T,2,FALSE),IF(OR(AND(D248&gt;1,D248&lt;1050),D248="nt",D248="",D248="scratch"),"","Not valid"))</f>
        <v/>
      </c>
      <c r="S248" s="17" t="e">
        <f t="shared" ca="1" si="16"/>
        <v>#NAME?</v>
      </c>
      <c r="T248" s="93">
        <f t="shared" si="17"/>
        <v>0</v>
      </c>
      <c r="V248" s="3" t="str">
        <f>IFERROR(VLOOKUP('Open 1'!F248,$AC$3:$AD$7,2,TRUE),"")</f>
        <v/>
      </c>
      <c r="W248" s="7" t="str">
        <f>IFERROR(IF(V248=$W$1,'Open 1'!F248,""),"")</f>
        <v/>
      </c>
      <c r="X248" s="7" t="str">
        <f>IFERROR(IF(V248=$X$1,'Open 1'!F248,""),"")</f>
        <v/>
      </c>
      <c r="Y248" s="7" t="str">
        <f>IFERROR(IF(V248=$Y$1,'Open 1'!F248,""),"")</f>
        <v/>
      </c>
      <c r="Z248" s="7" t="str">
        <f>IFERROR(IF($V248=$Z$1,'Open 1'!F248,""),"")</f>
        <v/>
      </c>
      <c r="AA248" s="7" t="str">
        <f>IFERROR(IF(V248=$AA$1,'Open 1'!F248,""),"")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18" t="str">
        <f>IF(B249="","",Draw!A249)</f>
        <v/>
      </c>
      <c r="B249" s="19" t="str">
        <f>IFERROR(Draw!B249,"")</f>
        <v/>
      </c>
      <c r="C249" s="19" t="str">
        <f>IFERROR(Draw!C249,"")</f>
        <v/>
      </c>
      <c r="D249" s="52"/>
      <c r="E249" s="92">
        <v>2.48E-7</v>
      </c>
      <c r="F249" s="93" t="str">
        <f t="shared" si="15"/>
        <v/>
      </c>
      <c r="G249" s="62" t="str">
        <f>IF(A249="yco",VLOOKUP(_xlfn.CONCAT(B249,C249),Youth!S:T,2,FALSE),IF(OR(AND(D249&gt;1,D249&lt;1050),D249="nt",D249="",D249="scratch"),"","Not valid"))</f>
        <v/>
      </c>
      <c r="S249" s="17" t="e">
        <f t="shared" ca="1" si="16"/>
        <v>#NAME?</v>
      </c>
      <c r="T249" s="93">
        <f t="shared" si="17"/>
        <v>0</v>
      </c>
      <c r="V249" s="3" t="str">
        <f>IFERROR(VLOOKUP('Open 1'!F249,$AC$3:$AD$7,2,TRUE),"")</f>
        <v/>
      </c>
      <c r="W249" s="7" t="str">
        <f>IFERROR(IF(V249=$W$1,'Open 1'!F249,""),"")</f>
        <v/>
      </c>
      <c r="X249" s="7" t="str">
        <f>IFERROR(IF(V249=$X$1,'Open 1'!F249,""),"")</f>
        <v/>
      </c>
      <c r="Y249" s="7" t="str">
        <f>IFERROR(IF(V249=$Y$1,'Open 1'!F249,""),"")</f>
        <v/>
      </c>
      <c r="Z249" s="7" t="str">
        <f>IFERROR(IF($V249=$Z$1,'Open 1'!F249,""),"")</f>
        <v/>
      </c>
      <c r="AA249" s="7" t="str">
        <f>IFERROR(IF(V249=$AA$1,'Open 1'!F249,""),"")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18" t="str">
        <f>IF(B250="","",Draw!A250)</f>
        <v/>
      </c>
      <c r="B250" s="19" t="str">
        <f>IFERROR(Draw!B250,"")</f>
        <v/>
      </c>
      <c r="C250" s="19" t="str">
        <f>IFERROR(Draw!C250,"")</f>
        <v/>
      </c>
      <c r="D250" s="52"/>
      <c r="E250" s="92">
        <v>2.4900000000000002E-7</v>
      </c>
      <c r="F250" s="93" t="str">
        <f t="shared" si="15"/>
        <v/>
      </c>
      <c r="G250" s="62" t="str">
        <f>IF(A250="yco",VLOOKUP(_xlfn.CONCAT(B250,C250),Youth!S:T,2,FALSE),IF(OR(AND(D250&gt;1,D250&lt;1050),D250="nt",D250="",D250="scratch"),"","Not valid"))</f>
        <v/>
      </c>
      <c r="S250" s="17" t="e">
        <f t="shared" ca="1" si="16"/>
        <v>#NAME?</v>
      </c>
      <c r="T250" s="93">
        <f t="shared" si="17"/>
        <v>0</v>
      </c>
      <c r="V250" s="3" t="str">
        <f>IFERROR(VLOOKUP('Open 1'!F250,$AC$3:$AD$7,2,TRUE),"")</f>
        <v/>
      </c>
      <c r="W250" s="7" t="str">
        <f>IFERROR(IF(V250=$W$1,'Open 1'!F250,""),"")</f>
        <v/>
      </c>
      <c r="X250" s="7" t="str">
        <f>IFERROR(IF(V250=$X$1,'Open 1'!F250,""),"")</f>
        <v/>
      </c>
      <c r="Y250" s="7" t="str">
        <f>IFERROR(IF(V250=$Y$1,'Open 1'!F250,""),"")</f>
        <v/>
      </c>
      <c r="Z250" s="7" t="str">
        <f>IFERROR(IF($V250=$Z$1,'Open 1'!F250,""),"")</f>
        <v/>
      </c>
      <c r="AA250" s="7" t="str">
        <f>IFERROR(IF(V250=$AA$1,'Open 1'!F250,""),"")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18" t="str">
        <f>IF(B251="","",Draw!A251)</f>
        <v/>
      </c>
      <c r="B251" s="19" t="str">
        <f>IFERROR(Draw!B251,"")</f>
        <v/>
      </c>
      <c r="C251" s="19" t="str">
        <f>IFERROR(Draw!C251,"")</f>
        <v/>
      </c>
      <c r="D251" s="52"/>
      <c r="E251" s="92">
        <v>2.4999999999999999E-7</v>
      </c>
      <c r="F251" s="93" t="str">
        <f t="shared" si="15"/>
        <v/>
      </c>
      <c r="G251" s="62" t="str">
        <f>IF(A251="yco",VLOOKUP(_xlfn.CONCAT(B251,C251),Youth!S:T,2,FALSE),IF(OR(AND(D251&gt;1,D251&lt;1050),D251="nt",D251="",D251="scratch"),"","Not valid"))</f>
        <v/>
      </c>
      <c r="S251" s="17" t="e">
        <f t="shared" ca="1" si="16"/>
        <v>#NAME?</v>
      </c>
      <c r="T251" s="93">
        <f t="shared" si="17"/>
        <v>0</v>
      </c>
      <c r="V251" s="3" t="str">
        <f>IFERROR(VLOOKUP('Open 1'!F251,$AC$3:$AD$7,2,TRUE),"")</f>
        <v/>
      </c>
      <c r="W251" s="7" t="str">
        <f>IFERROR(IF(V251=$W$1,'Open 1'!F251,""),"")</f>
        <v/>
      </c>
      <c r="X251" s="7" t="str">
        <f>IFERROR(IF(V251=$X$1,'Open 1'!F251,""),"")</f>
        <v/>
      </c>
      <c r="Y251" s="7" t="str">
        <f>IFERROR(IF(V251=$Y$1,'Open 1'!F251,""),"")</f>
        <v/>
      </c>
      <c r="Z251" s="7" t="str">
        <f>IFERROR(IF($V251=$Z$1,'Open 1'!F251,""),"")</f>
        <v/>
      </c>
      <c r="AA251" s="7" t="str">
        <f>IFERROR(IF(V251=$AA$1,'Open 1'!F251,""),"")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18" t="str">
        <f>IF(B252="","",Draw!A252)</f>
        <v/>
      </c>
      <c r="B252" s="19" t="str">
        <f>IFERROR(Draw!B252,"")</f>
        <v/>
      </c>
      <c r="C252" s="19" t="str">
        <f>IFERROR(Draw!C252,"")</f>
        <v/>
      </c>
      <c r="D252" s="54"/>
      <c r="E252" s="92">
        <v>2.5100000000000001E-7</v>
      </c>
      <c r="F252" s="93" t="str">
        <f t="shared" si="15"/>
        <v/>
      </c>
      <c r="G252" s="62" t="str">
        <f>IF(A252="yco",VLOOKUP(_xlfn.CONCAT(B252,C252),Youth!S:T,2,FALSE),IF(OR(AND(D252&gt;1,D252&lt;1050),D252="nt",D252="",D252="scratch"),"","Not valid"))</f>
        <v/>
      </c>
      <c r="S252" s="17" t="e">
        <f t="shared" ca="1" si="16"/>
        <v>#NAME?</v>
      </c>
      <c r="T252" s="93">
        <f t="shared" si="17"/>
        <v>0</v>
      </c>
      <c r="V252" s="3" t="str">
        <f>IFERROR(VLOOKUP('Open 1'!F252,$AC$3:$AD$7,2,TRUE),"")</f>
        <v/>
      </c>
      <c r="W252" s="7" t="str">
        <f>IFERROR(IF(V252=$W$1,'Open 1'!F252,""),"")</f>
        <v/>
      </c>
      <c r="X252" s="7" t="str">
        <f>IFERROR(IF(V252=$X$1,'Open 1'!F252,""),"")</f>
        <v/>
      </c>
      <c r="Y252" s="7" t="str">
        <f>IFERROR(IF(V252=$Y$1,'Open 1'!F252,""),"")</f>
        <v/>
      </c>
      <c r="Z252" s="7" t="str">
        <f>IFERROR(IF($V252=$Z$1,'Open 1'!F252,""),"")</f>
        <v/>
      </c>
      <c r="AA252" s="7" t="str">
        <f>IFERROR(IF(V252=$AA$1,'Open 1'!F252,""),"")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18" t="str">
        <f>IF(B253="","",Draw!A253)</f>
        <v/>
      </c>
      <c r="B253" s="19" t="str">
        <f>IFERROR(Draw!B253,"")</f>
        <v/>
      </c>
      <c r="C253" s="19" t="str">
        <f>IFERROR(Draw!C253,"")</f>
        <v/>
      </c>
      <c r="D253" s="145"/>
      <c r="E253" s="92">
        <v>2.5199999999999998E-7</v>
      </c>
      <c r="F253" s="93" t="str">
        <f t="shared" si="15"/>
        <v/>
      </c>
      <c r="G253" s="62" t="str">
        <f>IF(A253="yco",VLOOKUP(_xlfn.CONCAT(B253,C253),Youth!S:T,2,FALSE),IF(OR(AND(D253&gt;1,D253&lt;1050),D253="nt",D253="",D253="scratch"),"","Not valid"))</f>
        <v/>
      </c>
      <c r="S253" s="17" t="e">
        <f t="shared" ca="1" si="16"/>
        <v>#NAME?</v>
      </c>
      <c r="T253" s="93">
        <f t="shared" si="17"/>
        <v>0</v>
      </c>
      <c r="V253" s="3" t="str">
        <f>IFERROR(VLOOKUP('Open 1'!F253,$AC$3:$AD$7,2,TRUE),"")</f>
        <v/>
      </c>
      <c r="W253" s="7" t="str">
        <f>IFERROR(IF(V253=$W$1,'Open 1'!F253,""),"")</f>
        <v/>
      </c>
      <c r="X253" s="7" t="str">
        <f>IFERROR(IF(V253=$X$1,'Open 1'!F253,""),"")</f>
        <v/>
      </c>
      <c r="Y253" s="7" t="str">
        <f>IFERROR(IF(V253=$Y$1,'Open 1'!F253,""),"")</f>
        <v/>
      </c>
      <c r="Z253" s="7" t="str">
        <f>IFERROR(IF($V253=$Z$1,'Open 1'!F253,""),"")</f>
        <v/>
      </c>
      <c r="AA253" s="7" t="str">
        <f>IFERROR(IF(V253=$AA$1,'Open 1'!F253,""),"")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18" t="str">
        <f>IF(B254="","",Draw!A254)</f>
        <v/>
      </c>
      <c r="B254" s="19" t="str">
        <f>IFERROR(Draw!B254,"")</f>
        <v/>
      </c>
      <c r="C254" s="19" t="str">
        <f>IFERROR(Draw!C254,"")</f>
        <v/>
      </c>
      <c r="D254" s="51"/>
      <c r="E254" s="92">
        <v>2.53E-7</v>
      </c>
      <c r="F254" s="93" t="str">
        <f t="shared" si="15"/>
        <v/>
      </c>
      <c r="G254" s="62" t="str">
        <f>IF(A254="yco",VLOOKUP(_xlfn.CONCAT(B254,C254),Youth!S:T,2,FALSE),IF(OR(AND(D254&gt;1,D254&lt;1050),D254="nt",D254="",D254="scratch"),"","Not valid"))</f>
        <v/>
      </c>
      <c r="S254" s="17" t="e">
        <f t="shared" ca="1" si="16"/>
        <v>#NAME?</v>
      </c>
      <c r="T254" s="93">
        <f t="shared" si="17"/>
        <v>0</v>
      </c>
      <c r="V254" s="3" t="str">
        <f>IFERROR(VLOOKUP('Open 1'!F254,$AC$3:$AD$7,2,TRUE),"")</f>
        <v/>
      </c>
      <c r="W254" s="7" t="str">
        <f>IFERROR(IF(V254=$W$1,'Open 1'!F254,""),"")</f>
        <v/>
      </c>
      <c r="X254" s="7" t="str">
        <f>IFERROR(IF(V254=$X$1,'Open 1'!F254,""),"")</f>
        <v/>
      </c>
      <c r="Y254" s="7" t="str">
        <f>IFERROR(IF(V254=$Y$1,'Open 1'!F254,""),"")</f>
        <v/>
      </c>
      <c r="Z254" s="7" t="str">
        <f>IFERROR(IF($V254=$Z$1,'Open 1'!F254,""),"")</f>
        <v/>
      </c>
      <c r="AA254" s="7" t="str">
        <f>IFERROR(IF(V254=$AA$1,'Open 1'!F254,""),"")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18" t="str">
        <f>IF(B255="","",Draw!A255)</f>
        <v/>
      </c>
      <c r="B255" s="19" t="str">
        <f>IFERROR(Draw!B255,"")</f>
        <v/>
      </c>
      <c r="C255" s="19" t="str">
        <f>IFERROR(Draw!C255,"")</f>
        <v/>
      </c>
      <c r="D255" s="52"/>
      <c r="E255" s="92">
        <v>2.5400000000000002E-7</v>
      </c>
      <c r="F255" s="93" t="str">
        <f t="shared" si="15"/>
        <v/>
      </c>
      <c r="G255" s="62" t="str">
        <f>IF(A255="yco",VLOOKUP(_xlfn.CONCAT(B255,C255),Youth!S:T,2,FALSE),IF(OR(AND(D255&gt;1,D255&lt;1050),D255="nt",D255="",D255="scratch"),"","Not valid"))</f>
        <v/>
      </c>
      <c r="S255" s="17" t="e">
        <f t="shared" ca="1" si="16"/>
        <v>#NAME?</v>
      </c>
      <c r="T255" s="93">
        <f t="shared" si="17"/>
        <v>0</v>
      </c>
      <c r="V255" s="3" t="str">
        <f>IFERROR(VLOOKUP('Open 1'!F255,$AC$3:$AD$7,2,TRUE),"")</f>
        <v/>
      </c>
      <c r="W255" s="7" t="str">
        <f>IFERROR(IF(V255=$W$1,'Open 1'!F255,""),"")</f>
        <v/>
      </c>
      <c r="X255" s="7" t="str">
        <f>IFERROR(IF(V255=$X$1,'Open 1'!F255,""),"")</f>
        <v/>
      </c>
      <c r="Y255" s="7" t="str">
        <f>IFERROR(IF(V255=$Y$1,'Open 1'!F255,""),"")</f>
        <v/>
      </c>
      <c r="Z255" s="7" t="str">
        <f>IFERROR(IF($V255=$Z$1,'Open 1'!F255,""),"")</f>
        <v/>
      </c>
      <c r="AA255" s="7" t="str">
        <f>IFERROR(IF(V255=$AA$1,'Open 1'!F255,""),"")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18" t="str">
        <f>IF(B256="","",Draw!A256)</f>
        <v/>
      </c>
      <c r="B256" s="19" t="str">
        <f>IFERROR(Draw!B256,"")</f>
        <v/>
      </c>
      <c r="C256" s="19" t="str">
        <f>IFERROR(Draw!C256,"")</f>
        <v/>
      </c>
      <c r="D256" s="52"/>
      <c r="E256" s="92">
        <v>2.5499999999999999E-7</v>
      </c>
      <c r="F256" s="93" t="str">
        <f t="shared" si="15"/>
        <v/>
      </c>
      <c r="G256" s="62" t="str">
        <f>IF(A256="yco",VLOOKUP(_xlfn.CONCAT(B256,C256),Youth!S:T,2,FALSE),IF(OR(AND(D256&gt;1,D256&lt;1050),D256="nt",D256="",D256="scratch"),"","Not valid"))</f>
        <v/>
      </c>
      <c r="S256" s="17" t="e">
        <f t="shared" ca="1" si="16"/>
        <v>#NAME?</v>
      </c>
      <c r="T256" s="93">
        <f t="shared" si="17"/>
        <v>0</v>
      </c>
      <c r="V256" s="3" t="str">
        <f>IFERROR(VLOOKUP('Open 1'!F256,$AC$3:$AD$7,2,TRUE),"")</f>
        <v/>
      </c>
      <c r="W256" s="7" t="str">
        <f>IFERROR(IF(V256=$W$1,'Open 1'!F256,""),"")</f>
        <v/>
      </c>
      <c r="X256" s="7" t="str">
        <f>IFERROR(IF(V256=$X$1,'Open 1'!F256,""),"")</f>
        <v/>
      </c>
      <c r="Y256" s="7" t="str">
        <f>IFERROR(IF(V256=$Y$1,'Open 1'!F256,""),"")</f>
        <v/>
      </c>
      <c r="Z256" s="7" t="str">
        <f>IFERROR(IF($V256=$Z$1,'Open 1'!F256,""),"")</f>
        <v/>
      </c>
      <c r="AA256" s="7" t="str">
        <f>IFERROR(IF(V256=$AA$1,'Open 1'!F256,""),"")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18" t="str">
        <f>IF(B257="","",Draw!A257)</f>
        <v/>
      </c>
      <c r="B257" s="19" t="str">
        <f>IFERROR(Draw!B257,"")</f>
        <v/>
      </c>
      <c r="C257" s="19" t="str">
        <f>IFERROR(Draw!C257,"")</f>
        <v/>
      </c>
      <c r="D257" s="52"/>
      <c r="E257" s="92">
        <v>2.5600000000000002E-7</v>
      </c>
      <c r="F257" s="93" t="str">
        <f t="shared" si="15"/>
        <v/>
      </c>
      <c r="G257" s="62" t="str">
        <f>IF(A257="yco",VLOOKUP(_xlfn.CONCAT(B257,C257),Youth!S:T,2,FALSE),IF(OR(AND(D257&gt;1,D257&lt;1050),D257="nt",D257="",D257="scratch"),"","Not valid"))</f>
        <v/>
      </c>
      <c r="S257" s="17" t="e">
        <f t="shared" ca="1" si="16"/>
        <v>#NAME?</v>
      </c>
      <c r="T257" s="93">
        <f t="shared" si="17"/>
        <v>0</v>
      </c>
      <c r="V257" s="3" t="str">
        <f>IFERROR(VLOOKUP('Open 1'!F257,$AC$3:$AD$7,2,TRUE),"")</f>
        <v/>
      </c>
      <c r="W257" s="7" t="str">
        <f>IFERROR(IF(V257=$W$1,'Open 1'!F257,""),"")</f>
        <v/>
      </c>
      <c r="X257" s="7" t="str">
        <f>IFERROR(IF(V257=$X$1,'Open 1'!F257,""),"")</f>
        <v/>
      </c>
      <c r="Y257" s="7" t="str">
        <f>IFERROR(IF(V257=$Y$1,'Open 1'!F257,""),"")</f>
        <v/>
      </c>
      <c r="Z257" s="7" t="str">
        <f>IFERROR(IF($V257=$Z$1,'Open 1'!F257,""),"")</f>
        <v/>
      </c>
      <c r="AA257" s="7" t="str">
        <f>IFERROR(IF(V257=$AA$1,'Open 1'!F257,""),"")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18" t="str">
        <f>IF(B258="","",Draw!A258)</f>
        <v/>
      </c>
      <c r="B258" s="19" t="str">
        <f>IFERROR(Draw!B258,"")</f>
        <v/>
      </c>
      <c r="C258" s="19" t="str">
        <f>IFERROR(Draw!C258,"")</f>
        <v/>
      </c>
      <c r="D258" s="55"/>
      <c r="E258" s="92">
        <v>2.5699999999999999E-7</v>
      </c>
      <c r="F258" s="93" t="str">
        <f t="shared" si="15"/>
        <v/>
      </c>
      <c r="G258" s="62" t="str">
        <f>IF(A258="yco",VLOOKUP(_xlfn.CONCAT(B258,C258),Youth!S:T,2,FALSE),IF(OR(AND(D258&gt;1,D258&lt;1050),D258="nt",D258="",D258="scratch"),"","Not valid"))</f>
        <v/>
      </c>
      <c r="S258" s="17" t="e">
        <f t="shared" ca="1" si="16"/>
        <v>#NAME?</v>
      </c>
      <c r="T258" s="93">
        <f t="shared" si="17"/>
        <v>0</v>
      </c>
      <c r="V258" s="3" t="str">
        <f>IFERROR(VLOOKUP('Open 1'!F258,$AC$3:$AD$7,2,TRUE),"")</f>
        <v/>
      </c>
      <c r="W258" s="7" t="str">
        <f>IFERROR(IF(V258=$W$1,'Open 1'!F258,""),"")</f>
        <v/>
      </c>
      <c r="X258" s="7" t="str">
        <f>IFERROR(IF(V258=$X$1,'Open 1'!F258,""),"")</f>
        <v/>
      </c>
      <c r="Y258" s="7" t="str">
        <f>IFERROR(IF(V258=$Y$1,'Open 1'!F258,""),"")</f>
        <v/>
      </c>
      <c r="Z258" s="7" t="str">
        <f>IFERROR(IF($V258=$Z$1,'Open 1'!F258,""),"")</f>
        <v/>
      </c>
      <c r="AA258" s="7" t="str">
        <f>IFERROR(IF(V258=$AA$1,'Open 1'!F258,""),"")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18" t="str">
        <f>IF(B259="","",Draw!A259)</f>
        <v/>
      </c>
      <c r="B259" s="19" t="str">
        <f>IFERROR(Draw!B259,"")</f>
        <v/>
      </c>
      <c r="C259" s="19" t="str">
        <f>IFERROR(Draw!C259,"")</f>
        <v/>
      </c>
      <c r="D259" s="145"/>
      <c r="E259" s="92">
        <v>2.5800000000000001E-7</v>
      </c>
      <c r="F259" s="93" t="str">
        <f t="shared" ref="F259:F286" si="18">IF(D259="scratch",3000+E259,IF(D259="nt",1000+E259,IF((D259+E259)&gt;5,D259+E259,"")))</f>
        <v/>
      </c>
      <c r="G259" s="62" t="str">
        <f>IF(A259="yco",VLOOKUP(_xlfn.CONCAT(B259,C259),Youth!S:T,2,FALSE),IF(OR(AND(D259&gt;1,D259&lt;1050),D259="nt",D259="",D259="scratch"),"","Not valid"))</f>
        <v/>
      </c>
      <c r="S259" s="17" t="e">
        <f t="shared" ref="S259:S286" ca="1" si="19">_xlfn.CONCAT(B259,C259)</f>
        <v>#NAME?</v>
      </c>
      <c r="T259" s="93">
        <f t="shared" ref="T259:T286" si="20">D259</f>
        <v>0</v>
      </c>
      <c r="V259" s="3" t="str">
        <f>IFERROR(VLOOKUP('Open 1'!F259,$AC$3:$AD$7,2,TRUE),"")</f>
        <v/>
      </c>
      <c r="W259" s="7" t="str">
        <f>IFERROR(IF(V259=$W$1,'Open 1'!F259,""),"")</f>
        <v/>
      </c>
      <c r="X259" s="7" t="str">
        <f>IFERROR(IF(V259=$X$1,'Open 1'!F259,""),"")</f>
        <v/>
      </c>
      <c r="Y259" s="7" t="str">
        <f>IFERROR(IF(V259=$Y$1,'Open 1'!F259,""),"")</f>
        <v/>
      </c>
      <c r="Z259" s="7" t="str">
        <f>IFERROR(IF($V259=$Z$1,'Open 1'!F259,""),"")</f>
        <v/>
      </c>
      <c r="AA259" s="7" t="str">
        <f>IFERROR(IF(V259=$AA$1,'Open 1'!F259,""),"")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18" t="str">
        <f>IF(B260="","",Draw!A260)</f>
        <v/>
      </c>
      <c r="B260" s="19" t="str">
        <f>IFERROR(Draw!B260,"")</f>
        <v/>
      </c>
      <c r="C260" s="19" t="str">
        <f>IFERROR(Draw!C260,"")</f>
        <v/>
      </c>
      <c r="D260" s="51"/>
      <c r="E260" s="92">
        <v>2.5899999999999998E-7</v>
      </c>
      <c r="F260" s="93" t="str">
        <f t="shared" si="18"/>
        <v/>
      </c>
      <c r="G260" s="62" t="str">
        <f>IF(A260="yco",VLOOKUP(_xlfn.CONCAT(B260,C260),Youth!S:T,2,FALSE),IF(OR(AND(D260&gt;1,D260&lt;1050),D260="nt",D260="",D260="scratch"),"","Not valid"))</f>
        <v/>
      </c>
      <c r="S260" s="17" t="e">
        <f t="shared" ca="1" si="19"/>
        <v>#NAME?</v>
      </c>
      <c r="T260" s="93">
        <f t="shared" si="20"/>
        <v>0</v>
      </c>
      <c r="V260" s="3" t="str">
        <f>IFERROR(VLOOKUP('Open 1'!F260,$AC$3:$AD$7,2,TRUE),"")</f>
        <v/>
      </c>
      <c r="W260" s="7" t="str">
        <f>IFERROR(IF(V260=$W$1,'Open 1'!F260,""),"")</f>
        <v/>
      </c>
      <c r="X260" s="7" t="str">
        <f>IFERROR(IF(V260=$X$1,'Open 1'!F260,""),"")</f>
        <v/>
      </c>
      <c r="Y260" s="7" t="str">
        <f>IFERROR(IF(V260=$Y$1,'Open 1'!F260,""),"")</f>
        <v/>
      </c>
      <c r="Z260" s="7" t="str">
        <f>IFERROR(IF($V260=$Z$1,'Open 1'!F260,""),"")</f>
        <v/>
      </c>
      <c r="AA260" s="7" t="str">
        <f>IFERROR(IF(V260=$AA$1,'Open 1'!F260,""),"")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18" t="str">
        <f>IF(B261="","",Draw!A261)</f>
        <v/>
      </c>
      <c r="B261" s="19" t="str">
        <f>IFERROR(Draw!B261,"")</f>
        <v/>
      </c>
      <c r="C261" s="19" t="str">
        <f>IFERROR(Draw!C261,"")</f>
        <v/>
      </c>
      <c r="D261" s="52"/>
      <c r="E261" s="92">
        <v>2.6E-7</v>
      </c>
      <c r="F261" s="93" t="str">
        <f t="shared" si="18"/>
        <v/>
      </c>
      <c r="G261" s="62" t="str">
        <f>IF(A261="yco",VLOOKUP(_xlfn.CONCAT(B261,C261),Youth!S:T,2,FALSE),IF(OR(AND(D261&gt;1,D261&lt;1050),D261="nt",D261="",D261="scratch"),"","Not valid"))</f>
        <v/>
      </c>
      <c r="S261" s="17" t="e">
        <f t="shared" ca="1" si="19"/>
        <v>#NAME?</v>
      </c>
      <c r="T261" s="93">
        <f t="shared" si="20"/>
        <v>0</v>
      </c>
      <c r="V261" s="3" t="str">
        <f>IFERROR(VLOOKUP('Open 1'!F261,$AC$3:$AD$7,2,TRUE),"")</f>
        <v/>
      </c>
      <c r="W261" s="7" t="str">
        <f>IFERROR(IF(V261=$W$1,'Open 1'!F261,""),"")</f>
        <v/>
      </c>
      <c r="X261" s="7" t="str">
        <f>IFERROR(IF(V261=$X$1,'Open 1'!F261,""),"")</f>
        <v/>
      </c>
      <c r="Y261" s="7" t="str">
        <f>IFERROR(IF(V261=$Y$1,'Open 1'!F261,""),"")</f>
        <v/>
      </c>
      <c r="Z261" s="7" t="str">
        <f>IFERROR(IF($V261=$Z$1,'Open 1'!F261,""),"")</f>
        <v/>
      </c>
      <c r="AA261" s="7" t="str">
        <f>IFERROR(IF(V261=$AA$1,'Open 1'!F261,""),"")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18" t="str">
        <f>IF(B262="","",Draw!A262)</f>
        <v/>
      </c>
      <c r="B262" s="19" t="str">
        <f>IFERROR(Draw!B262,"")</f>
        <v/>
      </c>
      <c r="C262" s="19" t="str">
        <f>IFERROR(Draw!C262,"")</f>
        <v/>
      </c>
      <c r="D262" s="52"/>
      <c r="E262" s="92">
        <v>2.6100000000000002E-7</v>
      </c>
      <c r="F262" s="93" t="str">
        <f t="shared" si="18"/>
        <v/>
      </c>
      <c r="G262" s="62" t="str">
        <f>IF(A262="yco",VLOOKUP(_xlfn.CONCAT(B262,C262),Youth!S:T,2,FALSE),IF(OR(AND(D262&gt;1,D262&lt;1050),D262="nt",D262="",D262="scratch"),"","Not valid"))</f>
        <v/>
      </c>
      <c r="S262" s="17" t="e">
        <f t="shared" ca="1" si="19"/>
        <v>#NAME?</v>
      </c>
      <c r="T262" s="93">
        <f t="shared" si="20"/>
        <v>0</v>
      </c>
      <c r="V262" s="3" t="str">
        <f>IFERROR(VLOOKUP('Open 1'!F262,$AC$3:$AD$7,2,TRUE),"")</f>
        <v/>
      </c>
      <c r="W262" s="7" t="str">
        <f>IFERROR(IF(V262=$W$1,'Open 1'!F262,""),"")</f>
        <v/>
      </c>
      <c r="X262" s="7" t="str">
        <f>IFERROR(IF(V262=$X$1,'Open 1'!F262,""),"")</f>
        <v/>
      </c>
      <c r="Y262" s="7" t="str">
        <f>IFERROR(IF(V262=$Y$1,'Open 1'!F262,""),"")</f>
        <v/>
      </c>
      <c r="Z262" s="7" t="str">
        <f>IFERROR(IF($V262=$Z$1,'Open 1'!F262,""),"")</f>
        <v/>
      </c>
      <c r="AA262" s="7" t="str">
        <f>IFERROR(IF(V262=$AA$1,'Open 1'!F262,""),"")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18" t="str">
        <f>IF(B263="","",Draw!A263)</f>
        <v/>
      </c>
      <c r="B263" s="19" t="str">
        <f>IFERROR(Draw!B263,"")</f>
        <v/>
      </c>
      <c r="C263" s="19" t="str">
        <f>IFERROR(Draw!C263,"")</f>
        <v/>
      </c>
      <c r="D263" s="52"/>
      <c r="E263" s="92">
        <v>2.6199999999999999E-7</v>
      </c>
      <c r="F263" s="93" t="str">
        <f t="shared" si="18"/>
        <v/>
      </c>
      <c r="G263" s="62" t="str">
        <f>IF(A263="yco",VLOOKUP(_xlfn.CONCAT(B263,C263),Youth!S:T,2,FALSE),IF(OR(AND(D263&gt;1,D263&lt;1050),D263="nt",D263="",D263="scratch"),"","Not valid"))</f>
        <v/>
      </c>
      <c r="S263" s="17" t="e">
        <f t="shared" ca="1" si="19"/>
        <v>#NAME?</v>
      </c>
      <c r="T263" s="93">
        <f t="shared" si="20"/>
        <v>0</v>
      </c>
      <c r="V263" s="3" t="str">
        <f>IFERROR(VLOOKUP('Open 1'!F263,$AC$3:$AD$7,2,TRUE),"")</f>
        <v/>
      </c>
      <c r="W263" s="7" t="str">
        <f>IFERROR(IF(V263=$W$1,'Open 1'!F263,""),"")</f>
        <v/>
      </c>
      <c r="X263" s="7" t="str">
        <f>IFERROR(IF(V263=$X$1,'Open 1'!F263,""),"")</f>
        <v/>
      </c>
      <c r="Y263" s="7" t="str">
        <f>IFERROR(IF(V263=$Y$1,'Open 1'!F263,""),"")</f>
        <v/>
      </c>
      <c r="Z263" s="7" t="str">
        <f>IFERROR(IF($V263=$Z$1,'Open 1'!F263,""),"")</f>
        <v/>
      </c>
      <c r="AA263" s="7" t="str">
        <f>IFERROR(IF(V263=$AA$1,'Open 1'!F263,""),"")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18" t="str">
        <f>IF(B264="","",Draw!A264)</f>
        <v/>
      </c>
      <c r="B264" s="19" t="str">
        <f>IFERROR(Draw!B264,"")</f>
        <v/>
      </c>
      <c r="C264" s="19" t="str">
        <f>IFERROR(Draw!C264,"")</f>
        <v/>
      </c>
      <c r="D264" s="54"/>
      <c r="E264" s="92">
        <v>2.6300000000000001E-7</v>
      </c>
      <c r="F264" s="93" t="str">
        <f t="shared" si="18"/>
        <v/>
      </c>
      <c r="G264" s="62" t="str">
        <f>IF(A264="yco",VLOOKUP(_xlfn.CONCAT(B264,C264),Youth!S:T,2,FALSE),IF(OR(AND(D264&gt;1,D264&lt;1050),D264="nt",D264="",D264="scratch"),"","Not valid"))</f>
        <v/>
      </c>
      <c r="S264" s="17" t="e">
        <f t="shared" ca="1" si="19"/>
        <v>#NAME?</v>
      </c>
      <c r="T264" s="93">
        <f t="shared" si="20"/>
        <v>0</v>
      </c>
      <c r="V264" s="3" t="str">
        <f>IFERROR(VLOOKUP('Open 1'!F264,$AC$3:$AD$7,2,TRUE),"")</f>
        <v/>
      </c>
      <c r="W264" s="7" t="str">
        <f>IFERROR(IF(V264=$W$1,'Open 1'!F264,""),"")</f>
        <v/>
      </c>
      <c r="X264" s="7" t="str">
        <f>IFERROR(IF(V264=$X$1,'Open 1'!F264,""),"")</f>
        <v/>
      </c>
      <c r="Y264" s="7" t="str">
        <f>IFERROR(IF(V264=$Y$1,'Open 1'!F264,""),"")</f>
        <v/>
      </c>
      <c r="Z264" s="7" t="str">
        <f>IFERROR(IF($V264=$Z$1,'Open 1'!F264,""),"")</f>
        <v/>
      </c>
      <c r="AA264" s="7" t="str">
        <f>IFERROR(IF(V264=$AA$1,'Open 1'!F264,""),"")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18" t="str">
        <f>IF(B265="","",Draw!A265)</f>
        <v/>
      </c>
      <c r="B265" s="19" t="str">
        <f>IFERROR(Draw!B265,"")</f>
        <v/>
      </c>
      <c r="C265" s="19" t="str">
        <f>IFERROR(Draw!C265,"")</f>
        <v/>
      </c>
      <c r="D265" s="145"/>
      <c r="E265" s="92">
        <v>2.6399999999999998E-7</v>
      </c>
      <c r="F265" s="93" t="str">
        <f t="shared" si="18"/>
        <v/>
      </c>
      <c r="G265" s="62" t="str">
        <f>IF(A265="yco",VLOOKUP(_xlfn.CONCAT(B265,C265),Youth!S:T,2,FALSE),IF(OR(AND(D265&gt;1,D265&lt;1050),D265="nt",D265="",D265="scratch"),"","Not valid"))</f>
        <v/>
      </c>
      <c r="S265" s="17" t="e">
        <f t="shared" ca="1" si="19"/>
        <v>#NAME?</v>
      </c>
      <c r="T265" s="93">
        <f t="shared" si="20"/>
        <v>0</v>
      </c>
      <c r="V265" s="3" t="str">
        <f>IFERROR(VLOOKUP('Open 1'!F265,$AC$3:$AD$7,2,TRUE),"")</f>
        <v/>
      </c>
      <c r="W265" s="7" t="str">
        <f>IFERROR(IF(V265=$W$1,'Open 1'!F265,""),"")</f>
        <v/>
      </c>
      <c r="X265" s="7" t="str">
        <f>IFERROR(IF(V265=$X$1,'Open 1'!F265,""),"")</f>
        <v/>
      </c>
      <c r="Y265" s="7" t="str">
        <f>IFERROR(IF(V265=$Y$1,'Open 1'!F265,""),"")</f>
        <v/>
      </c>
      <c r="Z265" s="7" t="str">
        <f>IFERROR(IF($V265=$Z$1,'Open 1'!F265,""),"")</f>
        <v/>
      </c>
      <c r="AA265" s="7" t="str">
        <f>IFERROR(IF(V265=$AA$1,'Open 1'!F265,""),"")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18" t="str">
        <f>IF(B266="","",Draw!A266)</f>
        <v/>
      </c>
      <c r="B266" s="19" t="str">
        <f>IFERROR(Draw!B266,"")</f>
        <v/>
      </c>
      <c r="C266" s="19" t="str">
        <f>IFERROR(Draw!C266,"")</f>
        <v/>
      </c>
      <c r="D266" s="51"/>
      <c r="E266" s="92">
        <v>2.64999999999999E-7</v>
      </c>
      <c r="F266" s="93" t="str">
        <f t="shared" si="18"/>
        <v/>
      </c>
      <c r="G266" s="62" t="str">
        <f>IF(A266="yco",VLOOKUP(_xlfn.CONCAT(B266,C266),Youth!S:T,2,FALSE),IF(OR(AND(D266&gt;1,D266&lt;1050),D266="nt",D266="",D266="scratch"),"","Not valid"))</f>
        <v/>
      </c>
      <c r="S266" s="17" t="e">
        <f t="shared" ca="1" si="19"/>
        <v>#NAME?</v>
      </c>
      <c r="T266" s="93">
        <f t="shared" si="20"/>
        <v>0</v>
      </c>
      <c r="V266" s="3" t="str">
        <f>IFERROR(VLOOKUP('Open 1'!F266,$AC$3:$AD$7,2,TRUE),"")</f>
        <v/>
      </c>
      <c r="W266" s="7" t="str">
        <f>IFERROR(IF(V266=$W$1,'Open 1'!F266,""),"")</f>
        <v/>
      </c>
      <c r="X266" s="7" t="str">
        <f>IFERROR(IF(V266=$X$1,'Open 1'!F266,""),"")</f>
        <v/>
      </c>
      <c r="Y266" s="7" t="str">
        <f>IFERROR(IF(V266=$Y$1,'Open 1'!F266,""),"")</f>
        <v/>
      </c>
      <c r="Z266" s="7" t="str">
        <f>IFERROR(IF($V266=$Z$1,'Open 1'!F266,""),"")</f>
        <v/>
      </c>
      <c r="AA266" s="7" t="str">
        <f>IFERROR(IF(V266=$AA$1,'Open 1'!F266,""),"")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18" t="str">
        <f>IF(B267="","",Draw!A267)</f>
        <v/>
      </c>
      <c r="B267" s="19" t="str">
        <f>IFERROR(Draw!B267,"")</f>
        <v/>
      </c>
      <c r="C267" s="19" t="str">
        <f>IFERROR(Draw!C267,"")</f>
        <v/>
      </c>
      <c r="D267" s="52"/>
      <c r="E267" s="92">
        <v>2.6599999999999902E-7</v>
      </c>
      <c r="F267" s="93" t="str">
        <f t="shared" si="18"/>
        <v/>
      </c>
      <c r="G267" s="62" t="str">
        <f>IF(A267="yco",VLOOKUP(_xlfn.CONCAT(B267,C267),Youth!S:T,2,FALSE),IF(OR(AND(D267&gt;1,D267&lt;1050),D267="nt",D267="",D267="scratch"),"","Not valid"))</f>
        <v/>
      </c>
      <c r="S267" s="17" t="e">
        <f t="shared" ca="1" si="19"/>
        <v>#NAME?</v>
      </c>
      <c r="T267" s="93">
        <f t="shared" si="20"/>
        <v>0</v>
      </c>
      <c r="V267" s="3" t="str">
        <f>IFERROR(VLOOKUP('Open 1'!F267,$AC$3:$AD$7,2,TRUE),"")</f>
        <v/>
      </c>
      <c r="W267" s="7" t="str">
        <f>IFERROR(IF(V267=$W$1,'Open 1'!F267,""),"")</f>
        <v/>
      </c>
      <c r="X267" s="7" t="str">
        <f>IFERROR(IF(V267=$X$1,'Open 1'!F267,""),"")</f>
        <v/>
      </c>
      <c r="Y267" s="7" t="str">
        <f>IFERROR(IF(V267=$Y$1,'Open 1'!F267,""),"")</f>
        <v/>
      </c>
      <c r="Z267" s="7" t="str">
        <f>IFERROR(IF($V267=$Z$1,'Open 1'!F267,""),"")</f>
        <v/>
      </c>
      <c r="AA267" s="7" t="str">
        <f>IFERROR(IF(V267=$AA$1,'Open 1'!F267,""),"")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18" t="str">
        <f>IF(B268="","",Draw!A268)</f>
        <v/>
      </c>
      <c r="B268" s="19" t="str">
        <f>IFERROR(Draw!B268,"")</f>
        <v/>
      </c>
      <c r="C268" s="19" t="str">
        <f>IFERROR(Draw!C268,"")</f>
        <v/>
      </c>
      <c r="D268" s="52"/>
      <c r="E268" s="92">
        <v>2.6699999999999899E-7</v>
      </c>
      <c r="F268" s="93" t="str">
        <f t="shared" si="18"/>
        <v/>
      </c>
      <c r="G268" s="62" t="str">
        <f>IF(A268="yco",VLOOKUP(_xlfn.CONCAT(B268,C268),Youth!S:T,2,FALSE),IF(OR(AND(D268&gt;1,D268&lt;1050),D268="nt",D268="",D268="scratch"),"","Not valid"))</f>
        <v/>
      </c>
      <c r="S268" s="17" t="e">
        <f t="shared" ca="1" si="19"/>
        <v>#NAME?</v>
      </c>
      <c r="T268" s="93">
        <f t="shared" si="20"/>
        <v>0</v>
      </c>
      <c r="V268" s="3" t="str">
        <f>IFERROR(VLOOKUP('Open 1'!F268,$AC$3:$AD$7,2,TRUE),"")</f>
        <v/>
      </c>
      <c r="W268" s="7" t="str">
        <f>IFERROR(IF(V268=$W$1,'Open 1'!F268,""),"")</f>
        <v/>
      </c>
      <c r="X268" s="7" t="str">
        <f>IFERROR(IF(V268=$X$1,'Open 1'!F268,""),"")</f>
        <v/>
      </c>
      <c r="Y268" s="7" t="str">
        <f>IFERROR(IF(V268=$Y$1,'Open 1'!F268,""),"")</f>
        <v/>
      </c>
      <c r="Z268" s="7" t="str">
        <f>IFERROR(IF($V268=$Z$1,'Open 1'!F268,""),"")</f>
        <v/>
      </c>
      <c r="AA268" s="7" t="str">
        <f>IFERROR(IF(V268=$AA$1,'Open 1'!F268,""),"")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18" t="str">
        <f>IF(B269="","",Draw!A269)</f>
        <v/>
      </c>
      <c r="B269" s="19" t="str">
        <f>IFERROR(Draw!B269,"")</f>
        <v/>
      </c>
      <c r="C269" s="19" t="str">
        <f>IFERROR(Draw!C269,"")</f>
        <v/>
      </c>
      <c r="D269" s="52"/>
      <c r="E269" s="92">
        <v>2.6799999999999901E-7</v>
      </c>
      <c r="F269" s="93" t="str">
        <f t="shared" si="18"/>
        <v/>
      </c>
      <c r="G269" s="62" t="str">
        <f>IF(A269="yco",VLOOKUP(_xlfn.CONCAT(B269,C269),Youth!S:T,2,FALSE),IF(OR(AND(D269&gt;1,D269&lt;1050),D269="nt",D269="",D269="scratch"),"","Not valid"))</f>
        <v/>
      </c>
      <c r="S269" s="17" t="e">
        <f t="shared" ca="1" si="19"/>
        <v>#NAME?</v>
      </c>
      <c r="T269" s="93">
        <f t="shared" si="20"/>
        <v>0</v>
      </c>
      <c r="V269" s="3" t="str">
        <f>IFERROR(VLOOKUP('Open 1'!F269,$AC$3:$AD$7,2,TRUE),"")</f>
        <v/>
      </c>
      <c r="W269" s="7" t="str">
        <f>IFERROR(IF(V269=$W$1,'Open 1'!F269,""),"")</f>
        <v/>
      </c>
      <c r="X269" s="7" t="str">
        <f>IFERROR(IF(V269=$X$1,'Open 1'!F269,""),"")</f>
        <v/>
      </c>
      <c r="Y269" s="7" t="str">
        <f>IFERROR(IF(V269=$Y$1,'Open 1'!F269,""),"")</f>
        <v/>
      </c>
      <c r="Z269" s="7" t="str">
        <f>IFERROR(IF($V269=$Z$1,'Open 1'!F269,""),"")</f>
        <v/>
      </c>
      <c r="AA269" s="7" t="str">
        <f>IFERROR(IF(V269=$AA$1,'Open 1'!F269,""),"")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18" t="str">
        <f>IF(B270="","",Draw!A270)</f>
        <v/>
      </c>
      <c r="B270" s="19" t="str">
        <f>IFERROR(Draw!B270,"")</f>
        <v/>
      </c>
      <c r="C270" s="19" t="str">
        <f>IFERROR(Draw!C270,"")</f>
        <v/>
      </c>
      <c r="D270" s="54"/>
      <c r="E270" s="92">
        <v>2.6899999999999898E-7</v>
      </c>
      <c r="F270" s="93" t="str">
        <f t="shared" si="18"/>
        <v/>
      </c>
      <c r="G270" s="62" t="str">
        <f>IF(A270="yco",VLOOKUP(_xlfn.CONCAT(B270,C270),Youth!S:T,2,FALSE),IF(OR(AND(D270&gt;1,D270&lt;1050),D270="nt",D270="",D270="scratch"),"","Not valid"))</f>
        <v/>
      </c>
      <c r="S270" s="17" t="e">
        <f t="shared" ca="1" si="19"/>
        <v>#NAME?</v>
      </c>
      <c r="T270" s="93">
        <f t="shared" si="20"/>
        <v>0</v>
      </c>
      <c r="V270" s="3" t="str">
        <f>IFERROR(VLOOKUP('Open 1'!F270,$AC$3:$AD$7,2,TRUE),"")</f>
        <v/>
      </c>
      <c r="W270" s="7" t="str">
        <f>IFERROR(IF(V270=$W$1,'Open 1'!F270,""),"")</f>
        <v/>
      </c>
      <c r="X270" s="7" t="str">
        <f>IFERROR(IF(V270=$X$1,'Open 1'!F270,""),"")</f>
        <v/>
      </c>
      <c r="Y270" s="7" t="str">
        <f>IFERROR(IF(V270=$Y$1,'Open 1'!F270,""),"")</f>
        <v/>
      </c>
      <c r="Z270" s="7" t="str">
        <f>IFERROR(IF($V270=$Z$1,'Open 1'!F270,""),"")</f>
        <v/>
      </c>
      <c r="AA270" s="7" t="str">
        <f>IFERROR(IF(V270=$AA$1,'Open 1'!F270,""),"")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18" t="str">
        <f>IF(B271="","",Draw!A271)</f>
        <v/>
      </c>
      <c r="B271" s="19" t="str">
        <f>IFERROR(Draw!B271,"")</f>
        <v/>
      </c>
      <c r="C271" s="19" t="str">
        <f>IFERROR(Draw!C271,"")</f>
        <v/>
      </c>
      <c r="D271" s="145"/>
      <c r="E271" s="92">
        <v>2.69999999999999E-7</v>
      </c>
      <c r="F271" s="93" t="str">
        <f t="shared" si="18"/>
        <v/>
      </c>
      <c r="G271" s="62" t="str">
        <f>IF(A271="yco",VLOOKUP(_xlfn.CONCAT(B271,C271),Youth!S:T,2,FALSE),IF(OR(AND(D271&gt;1,D271&lt;1050),D271="nt",D271="",D271="scratch"),"","Not valid"))</f>
        <v/>
      </c>
      <c r="S271" s="17" t="e">
        <f t="shared" ca="1" si="19"/>
        <v>#NAME?</v>
      </c>
      <c r="T271" s="93">
        <f t="shared" si="20"/>
        <v>0</v>
      </c>
      <c r="V271" s="3" t="str">
        <f>IFERROR(VLOOKUP('Open 1'!F271,$AC$3:$AD$7,2,TRUE),"")</f>
        <v/>
      </c>
      <c r="W271" s="7" t="str">
        <f>IFERROR(IF(V271=$W$1,'Open 1'!F271,""),"")</f>
        <v/>
      </c>
      <c r="X271" s="7" t="str">
        <f>IFERROR(IF(V271=$X$1,'Open 1'!F271,""),"")</f>
        <v/>
      </c>
      <c r="Y271" s="7" t="str">
        <f>IFERROR(IF(V271=$Y$1,'Open 1'!F271,""),"")</f>
        <v/>
      </c>
      <c r="Z271" s="7" t="str">
        <f>IFERROR(IF($V271=$Z$1,'Open 1'!F271,""),"")</f>
        <v/>
      </c>
      <c r="AA271" s="7" t="str">
        <f>IFERROR(IF(V271=$AA$1,'Open 1'!F271,""),"")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18" t="str">
        <f>IF(B272="","",Draw!A272)</f>
        <v/>
      </c>
      <c r="B272" s="19" t="str">
        <f>IFERROR(Draw!B272,"")</f>
        <v/>
      </c>
      <c r="C272" s="19" t="str">
        <f>IFERROR(Draw!C272,"")</f>
        <v/>
      </c>
      <c r="D272" s="53"/>
      <c r="E272" s="92">
        <v>2.7099999999999903E-7</v>
      </c>
      <c r="F272" s="93" t="str">
        <f t="shared" si="18"/>
        <v/>
      </c>
      <c r="G272" s="62" t="str">
        <f>IF(A272="yco",VLOOKUP(_xlfn.CONCAT(B272,C272),Youth!S:T,2,FALSE),IF(OR(AND(D272&gt;1,D272&lt;1050),D272="nt",D272="",D272="scratch"),"","Not valid"))</f>
        <v/>
      </c>
      <c r="S272" s="17" t="e">
        <f t="shared" ca="1" si="19"/>
        <v>#NAME?</v>
      </c>
      <c r="T272" s="93">
        <f t="shared" si="20"/>
        <v>0</v>
      </c>
      <c r="V272" s="3" t="str">
        <f>IFERROR(VLOOKUP('Open 1'!F272,$AC$3:$AD$7,2,TRUE),"")</f>
        <v/>
      </c>
      <c r="W272" s="7" t="str">
        <f>IFERROR(IF(V272=$W$1,'Open 1'!F272,""),"")</f>
        <v/>
      </c>
      <c r="X272" s="7" t="str">
        <f>IFERROR(IF(V272=$X$1,'Open 1'!F272,""),"")</f>
        <v/>
      </c>
      <c r="Y272" s="7" t="str">
        <f>IFERROR(IF(V272=$Y$1,'Open 1'!F272,""),"")</f>
        <v/>
      </c>
      <c r="Z272" s="7" t="str">
        <f>IFERROR(IF($V272=$Z$1,'Open 1'!F272,""),"")</f>
        <v/>
      </c>
      <c r="AA272" s="7" t="str">
        <f>IFERROR(IF(V272=$AA$1,'Open 1'!F272,""),"")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18" t="str">
        <f>IF(B273="","",Draw!A273)</f>
        <v/>
      </c>
      <c r="B273" s="19" t="str">
        <f>IFERROR(Draw!B273,"")</f>
        <v/>
      </c>
      <c r="C273" s="19" t="str">
        <f>IFERROR(Draw!C273,"")</f>
        <v/>
      </c>
      <c r="D273" s="52"/>
      <c r="E273" s="92">
        <v>2.7199999999999899E-7</v>
      </c>
      <c r="F273" s="93" t="str">
        <f t="shared" si="18"/>
        <v/>
      </c>
      <c r="G273" s="62" t="str">
        <f>IF(A273="yco",VLOOKUP(_xlfn.CONCAT(B273,C273),Youth!S:T,2,FALSE),IF(OR(AND(D273&gt;1,D273&lt;1050),D273="nt",D273="",D273="scratch"),"","Not valid"))</f>
        <v/>
      </c>
      <c r="S273" s="17" t="e">
        <f t="shared" ca="1" si="19"/>
        <v>#NAME?</v>
      </c>
      <c r="T273" s="93">
        <f t="shared" si="20"/>
        <v>0</v>
      </c>
      <c r="V273" s="3" t="str">
        <f>IFERROR(VLOOKUP('Open 1'!F273,$AC$3:$AD$7,2,TRUE),"")</f>
        <v/>
      </c>
      <c r="W273" s="7" t="str">
        <f>IFERROR(IF(V273=$W$1,'Open 1'!F273,""),"")</f>
        <v/>
      </c>
      <c r="X273" s="7" t="str">
        <f>IFERROR(IF(V273=$X$1,'Open 1'!F273,""),"")</f>
        <v/>
      </c>
      <c r="Y273" s="7" t="str">
        <f>IFERROR(IF(V273=$Y$1,'Open 1'!F273,""),"")</f>
        <v/>
      </c>
      <c r="Z273" s="7" t="str">
        <f>IFERROR(IF($V273=$Z$1,'Open 1'!F273,""),"")</f>
        <v/>
      </c>
      <c r="AA273" s="7" t="str">
        <f>IFERROR(IF(V273=$AA$1,'Open 1'!F273,""),"")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18" t="str">
        <f>IF(B274="","",Draw!A274)</f>
        <v/>
      </c>
      <c r="B274" s="19" t="str">
        <f>IFERROR(Draw!B274,"")</f>
        <v/>
      </c>
      <c r="C274" s="19" t="str">
        <f>IFERROR(Draw!C274,"")</f>
        <v/>
      </c>
      <c r="D274" s="52"/>
      <c r="E274" s="92">
        <v>2.7299999999999902E-7</v>
      </c>
      <c r="F274" s="93" t="str">
        <f t="shared" si="18"/>
        <v/>
      </c>
      <c r="G274" s="62" t="str">
        <f>IF(A274="yco",VLOOKUP(_xlfn.CONCAT(B274,C274),Youth!S:T,2,FALSE),IF(OR(AND(D274&gt;1,D274&lt;1050),D274="nt",D274="",D274="scratch"),"","Not valid"))</f>
        <v/>
      </c>
      <c r="S274" s="17" t="e">
        <f t="shared" ca="1" si="19"/>
        <v>#NAME?</v>
      </c>
      <c r="T274" s="93">
        <f t="shared" si="20"/>
        <v>0</v>
      </c>
      <c r="V274" s="3" t="str">
        <f>IFERROR(VLOOKUP('Open 1'!F274,$AC$3:$AD$7,2,TRUE),"")</f>
        <v/>
      </c>
      <c r="W274" s="7" t="str">
        <f>IFERROR(IF(V274=$W$1,'Open 1'!F274,""),"")</f>
        <v/>
      </c>
      <c r="X274" s="7" t="str">
        <f>IFERROR(IF(V274=$X$1,'Open 1'!F274,""),"")</f>
        <v/>
      </c>
      <c r="Y274" s="7" t="str">
        <f>IFERROR(IF(V274=$Y$1,'Open 1'!F274,""),"")</f>
        <v/>
      </c>
      <c r="Z274" s="7" t="str">
        <f>IFERROR(IF($V274=$Z$1,'Open 1'!F274,""),"")</f>
        <v/>
      </c>
      <c r="AA274" s="7" t="str">
        <f>IFERROR(IF(V274=$AA$1,'Open 1'!F274,""),"")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18" t="str">
        <f>IF(B275="","",Draw!A275)</f>
        <v/>
      </c>
      <c r="B275" s="19" t="str">
        <f>IFERROR(Draw!B275,"")</f>
        <v/>
      </c>
      <c r="C275" s="19" t="str">
        <f>IFERROR(Draw!C275,"")</f>
        <v/>
      </c>
      <c r="D275" s="52"/>
      <c r="E275" s="92">
        <v>2.7399999999999899E-7</v>
      </c>
      <c r="F275" s="93" t="str">
        <f t="shared" si="18"/>
        <v/>
      </c>
      <c r="G275" s="62" t="str">
        <f>IF(A275="yco",VLOOKUP(_xlfn.CONCAT(B275,C275),Youth!S:T,2,FALSE),IF(OR(AND(D275&gt;1,D275&lt;1050),D275="nt",D275="",D275="scratch"),"","Not valid"))</f>
        <v/>
      </c>
      <c r="S275" s="17" t="e">
        <f t="shared" ca="1" si="19"/>
        <v>#NAME?</v>
      </c>
      <c r="T275" s="93">
        <f t="shared" si="20"/>
        <v>0</v>
      </c>
      <c r="V275" s="3" t="str">
        <f>IFERROR(VLOOKUP('Open 1'!F275,$AC$3:$AD$7,2,TRUE),"")</f>
        <v/>
      </c>
      <c r="W275" s="7" t="str">
        <f>IFERROR(IF(V275=$W$1,'Open 1'!F275,""),"")</f>
        <v/>
      </c>
      <c r="X275" s="7" t="str">
        <f>IFERROR(IF(V275=$X$1,'Open 1'!F275,""),"")</f>
        <v/>
      </c>
      <c r="Y275" s="7" t="str">
        <f>IFERROR(IF(V275=$Y$1,'Open 1'!F275,""),"")</f>
        <v/>
      </c>
      <c r="Z275" s="7" t="str">
        <f>IFERROR(IF($V275=$Z$1,'Open 1'!F275,""),"")</f>
        <v/>
      </c>
      <c r="AA275" s="7" t="str">
        <f>IFERROR(IF(V275=$AA$1,'Open 1'!F275,""),"")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18" t="str">
        <f>IF(B276="","",Draw!A276)</f>
        <v/>
      </c>
      <c r="B276" s="19" t="str">
        <f>IFERROR(Draw!B276,"")</f>
        <v/>
      </c>
      <c r="C276" s="19" t="str">
        <f>IFERROR(Draw!C276,"")</f>
        <v/>
      </c>
      <c r="D276" s="54"/>
      <c r="E276" s="92">
        <v>2.7499999999999901E-7</v>
      </c>
      <c r="F276" s="93" t="str">
        <f t="shared" si="18"/>
        <v/>
      </c>
      <c r="G276" s="62" t="str">
        <f>IF(A276="yco",VLOOKUP(_xlfn.CONCAT(B276,C276),Youth!S:T,2,FALSE),IF(OR(AND(D276&gt;1,D276&lt;1050),D276="nt",D276="",D276="scratch"),"","Not valid"))</f>
        <v/>
      </c>
      <c r="S276" s="17" t="e">
        <f t="shared" ca="1" si="19"/>
        <v>#NAME?</v>
      </c>
      <c r="T276" s="93">
        <f t="shared" si="20"/>
        <v>0</v>
      </c>
      <c r="V276" s="3" t="str">
        <f>IFERROR(VLOOKUP('Open 1'!F276,$AC$3:$AD$7,2,TRUE),"")</f>
        <v/>
      </c>
      <c r="W276" s="7" t="str">
        <f>IFERROR(IF(V276=$W$1,'Open 1'!F276,""),"")</f>
        <v/>
      </c>
      <c r="X276" s="7" t="str">
        <f>IFERROR(IF(V276=$X$1,'Open 1'!F276,""),"")</f>
        <v/>
      </c>
      <c r="Y276" s="7" t="str">
        <f>IFERROR(IF(V276=$Y$1,'Open 1'!F276,""),"")</f>
        <v/>
      </c>
      <c r="Z276" s="7" t="str">
        <f>IFERROR(IF($V276=$Z$1,'Open 1'!F276,""),"")</f>
        <v/>
      </c>
      <c r="AA276" s="7" t="str">
        <f>IFERROR(IF(V276=$AA$1,'Open 1'!F276,""),"")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18" t="str">
        <f>IF(B277="","",Draw!A277)</f>
        <v/>
      </c>
      <c r="B277" s="19" t="str">
        <f>IFERROR(Draw!B277,"")</f>
        <v/>
      </c>
      <c r="C277" s="19" t="str">
        <f>IFERROR(Draw!C277,"")</f>
        <v/>
      </c>
      <c r="D277" s="145"/>
      <c r="E277" s="92">
        <v>2.7599999999999898E-7</v>
      </c>
      <c r="F277" s="93" t="str">
        <f t="shared" si="18"/>
        <v/>
      </c>
      <c r="G277" s="62" t="str">
        <f>IF(A277="yco",VLOOKUP(_xlfn.CONCAT(B277,C277),Youth!S:T,2,FALSE),IF(OR(AND(D277&gt;1,D277&lt;1050),D277="nt",D277="",D277="scratch"),"","Not valid"))</f>
        <v/>
      </c>
      <c r="S277" s="17" t="e">
        <f t="shared" ca="1" si="19"/>
        <v>#NAME?</v>
      </c>
      <c r="T277" s="93">
        <f t="shared" si="20"/>
        <v>0</v>
      </c>
      <c r="V277" s="3" t="str">
        <f>IFERROR(VLOOKUP('Open 1'!F277,$AC$3:$AD$7,2,TRUE),"")</f>
        <v/>
      </c>
      <c r="W277" s="7" t="str">
        <f>IFERROR(IF(V277=$W$1,'Open 1'!F277,""),"")</f>
        <v/>
      </c>
      <c r="X277" s="7" t="str">
        <f>IFERROR(IF(V277=$X$1,'Open 1'!F277,""),"")</f>
        <v/>
      </c>
      <c r="Y277" s="7" t="str">
        <f>IFERROR(IF(V277=$Y$1,'Open 1'!F277,""),"")</f>
        <v/>
      </c>
      <c r="Z277" s="7" t="str">
        <f>IFERROR(IF($V277=$Z$1,'Open 1'!F277,""),"")</f>
        <v/>
      </c>
      <c r="AA277" s="7" t="str">
        <f>IFERROR(IF(V277=$AA$1,'Open 1'!F277,""),"")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18" t="str">
        <f>IF(B278="","",Draw!A278)</f>
        <v/>
      </c>
      <c r="B278" s="19" t="str">
        <f>IFERROR(Draw!B278,"")</f>
        <v/>
      </c>
      <c r="C278" s="19" t="str">
        <f>IFERROR(Draw!C278,"")</f>
        <v/>
      </c>
      <c r="D278" s="51"/>
      <c r="E278" s="92">
        <v>2.76999999999999E-7</v>
      </c>
      <c r="F278" s="93" t="str">
        <f t="shared" si="18"/>
        <v/>
      </c>
      <c r="G278" s="62" t="str">
        <f>IF(A278="yco",VLOOKUP(_xlfn.CONCAT(B278,C278),Youth!S:T,2,FALSE),IF(OR(AND(D278&gt;1,D278&lt;1050),D278="nt",D278="",D278="scratch"),"","Not valid"))</f>
        <v/>
      </c>
      <c r="S278" s="17" t="e">
        <f t="shared" ca="1" si="19"/>
        <v>#NAME?</v>
      </c>
      <c r="T278" s="93">
        <f t="shared" si="20"/>
        <v>0</v>
      </c>
      <c r="V278" s="3" t="str">
        <f>IFERROR(VLOOKUP('Open 1'!F278,$AC$3:$AD$7,2,TRUE),"")</f>
        <v/>
      </c>
      <c r="W278" s="7" t="str">
        <f>IFERROR(IF(V278=$W$1,'Open 1'!F278,""),"")</f>
        <v/>
      </c>
      <c r="X278" s="7" t="str">
        <f>IFERROR(IF(V278=$X$1,'Open 1'!F278,""),"")</f>
        <v/>
      </c>
      <c r="Y278" s="7" t="str">
        <f>IFERROR(IF(V278=$Y$1,'Open 1'!F278,""),"")</f>
        <v/>
      </c>
      <c r="Z278" s="7" t="str">
        <f>IFERROR(IF($V278=$Z$1,'Open 1'!F278,""),"")</f>
        <v/>
      </c>
      <c r="AA278" s="7" t="str">
        <f>IFERROR(IF(V278=$AA$1,'Open 1'!F278,""),"")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18" t="str">
        <f>IF(B279="","",Draw!A279)</f>
        <v/>
      </c>
      <c r="B279" s="19" t="str">
        <f>IFERROR(Draw!B279,"")</f>
        <v/>
      </c>
      <c r="C279" s="19" t="str">
        <f>IFERROR(Draw!C279,"")</f>
        <v/>
      </c>
      <c r="D279" s="52"/>
      <c r="E279" s="92">
        <v>2.7799999999999902E-7</v>
      </c>
      <c r="F279" s="93" t="str">
        <f t="shared" si="18"/>
        <v/>
      </c>
      <c r="G279" s="62" t="str">
        <f>IF(A279="yco",VLOOKUP(_xlfn.CONCAT(B279,C279),Youth!S:T,2,FALSE),IF(OR(AND(D279&gt;1,D279&lt;1050),D279="nt",D279="",D279="scratch"),"","Not valid"))</f>
        <v/>
      </c>
      <c r="S279" s="17" t="e">
        <f t="shared" ca="1" si="19"/>
        <v>#NAME?</v>
      </c>
      <c r="T279" s="93">
        <f t="shared" si="20"/>
        <v>0</v>
      </c>
      <c r="V279" s="3" t="str">
        <f>IFERROR(VLOOKUP('Open 1'!F279,$AC$3:$AD$7,2,TRUE),"")</f>
        <v/>
      </c>
      <c r="W279" s="7" t="str">
        <f>IFERROR(IF(V279=$W$1,'Open 1'!F279,""),"")</f>
        <v/>
      </c>
      <c r="X279" s="7" t="str">
        <f>IFERROR(IF(V279=$X$1,'Open 1'!F279,""),"")</f>
        <v/>
      </c>
      <c r="Y279" s="7" t="str">
        <f>IFERROR(IF(V279=$Y$1,'Open 1'!F279,""),"")</f>
        <v/>
      </c>
      <c r="Z279" s="7" t="str">
        <f>IFERROR(IF($V279=$Z$1,'Open 1'!F279,""),"")</f>
        <v/>
      </c>
      <c r="AA279" s="7" t="str">
        <f>IFERROR(IF(V279=$AA$1,'Open 1'!F279,""),"")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18" t="str">
        <f>IF(B280="","",Draw!A280)</f>
        <v/>
      </c>
      <c r="B280" s="19" t="str">
        <f>IFERROR(Draw!B280,"")</f>
        <v/>
      </c>
      <c r="C280" s="19" t="str">
        <f>IFERROR(Draw!C280,"")</f>
        <v/>
      </c>
      <c r="D280" s="54"/>
      <c r="E280" s="92">
        <v>2.7899999999999899E-7</v>
      </c>
      <c r="F280" s="93" t="str">
        <f t="shared" si="18"/>
        <v/>
      </c>
      <c r="G280" s="62" t="str">
        <f>IF(A280="yco",VLOOKUP(_xlfn.CONCAT(B280,C280),Youth!S:T,2,FALSE),IF(OR(AND(D280&gt;1,D280&lt;1050),D280="nt",D280="",D280="scratch"),"","Not valid"))</f>
        <v/>
      </c>
      <c r="S280" s="17" t="e">
        <f t="shared" ca="1" si="19"/>
        <v>#NAME?</v>
      </c>
      <c r="T280" s="93">
        <f t="shared" si="20"/>
        <v>0</v>
      </c>
      <c r="V280" s="3" t="str">
        <f>IFERROR(VLOOKUP('Open 1'!F280,$AC$3:$AD$7,2,TRUE),"")</f>
        <v/>
      </c>
      <c r="W280" s="7" t="str">
        <f>IFERROR(IF(V280=$W$1,'Open 1'!F280,""),"")</f>
        <v/>
      </c>
      <c r="X280" s="7" t="str">
        <f>IFERROR(IF(V280=$X$1,'Open 1'!F280,""),"")</f>
        <v/>
      </c>
      <c r="Y280" s="7" t="str">
        <f>IFERROR(IF(V280=$Y$1,'Open 1'!F280,""),"")</f>
        <v/>
      </c>
      <c r="Z280" s="7" t="str">
        <f>IFERROR(IF($V280=$Z$1,'Open 1'!F280,""),"")</f>
        <v/>
      </c>
      <c r="AA280" s="7" t="str">
        <f>IFERROR(IF(V280=$AA$1,'Open 1'!F280,""),"")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18" t="str">
        <f>IF(B281="","",Draw!A281)</f>
        <v/>
      </c>
      <c r="B281" s="19" t="str">
        <f>IFERROR(Draw!B281,"")</f>
        <v/>
      </c>
      <c r="C281" s="19" t="str">
        <f>IFERROR(Draw!C281,"")</f>
        <v/>
      </c>
      <c r="D281" s="52"/>
      <c r="E281" s="92">
        <v>2.7999999999999901E-7</v>
      </c>
      <c r="F281" s="93" t="str">
        <f t="shared" si="18"/>
        <v/>
      </c>
      <c r="G281" s="62" t="str">
        <f>IF(A281="yco",VLOOKUP(_xlfn.CONCAT(B281,C281),Youth!S:T,2,FALSE),IF(OR(AND(D281&gt;1,D281&lt;1050),D281="nt",D281="",D281="scratch"),"","Not valid"))</f>
        <v/>
      </c>
      <c r="S281" s="17" t="e">
        <f t="shared" ca="1" si="19"/>
        <v>#NAME?</v>
      </c>
      <c r="T281" s="93">
        <f t="shared" si="20"/>
        <v>0</v>
      </c>
      <c r="V281" s="3" t="str">
        <f>IFERROR(VLOOKUP('Open 1'!F281,$AC$3:$AD$7,2,TRUE),"")</f>
        <v/>
      </c>
      <c r="W281" s="7" t="str">
        <f>IFERROR(IF(V281=$W$1,'Open 1'!F281,""),"")</f>
        <v/>
      </c>
      <c r="X281" s="7" t="str">
        <f>IFERROR(IF(V281=$X$1,'Open 1'!F281,""),"")</f>
        <v/>
      </c>
      <c r="Y281" s="7" t="str">
        <f>IFERROR(IF(V281=$Y$1,'Open 1'!F281,""),"")</f>
        <v/>
      </c>
      <c r="Z281" s="7" t="str">
        <f>IFERROR(IF($V281=$Z$1,'Open 1'!F281,""),"")</f>
        <v/>
      </c>
      <c r="AA281" s="7" t="str">
        <f>IFERROR(IF(V281=$AA$1,'Open 1'!F281,""),"")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18" t="str">
        <f>IF(B282="","",Draw!A282)</f>
        <v/>
      </c>
      <c r="B282" s="19" t="str">
        <f>IFERROR(Draw!B282,"")</f>
        <v/>
      </c>
      <c r="C282" s="19" t="str">
        <f>IFERROR(Draw!C282,"")</f>
        <v/>
      </c>
      <c r="D282" s="55"/>
      <c r="E282" s="92">
        <v>2.8099999999999898E-7</v>
      </c>
      <c r="F282" s="93" t="str">
        <f t="shared" si="18"/>
        <v/>
      </c>
      <c r="G282" s="62" t="str">
        <f>IF(A282="yco",VLOOKUP(_xlfn.CONCAT(B282,C282),Youth!S:T,2,FALSE),IF(OR(AND(D282&gt;1,D282&lt;1050),D282="nt",D282="",D282="scratch"),"","Not valid"))</f>
        <v/>
      </c>
      <c r="S282" s="17" t="e">
        <f t="shared" ca="1" si="19"/>
        <v>#NAME?</v>
      </c>
      <c r="T282" s="93">
        <f t="shared" si="20"/>
        <v>0</v>
      </c>
      <c r="V282" s="3" t="str">
        <f>IFERROR(VLOOKUP('Open 1'!F282,$AC$3:$AD$7,2,TRUE),"")</f>
        <v/>
      </c>
      <c r="W282" s="7" t="str">
        <f>IFERROR(IF(V282=$W$1,'Open 1'!F282,""),"")</f>
        <v/>
      </c>
      <c r="X282" s="7" t="str">
        <f>IFERROR(IF(V282=$X$1,'Open 1'!F282,""),"")</f>
        <v/>
      </c>
      <c r="Y282" s="7" t="str">
        <f>IFERROR(IF(V282=$Y$1,'Open 1'!F282,""),"")</f>
        <v/>
      </c>
      <c r="Z282" s="7" t="str">
        <f>IFERROR(IF($V282=$Z$1,'Open 1'!F282,""),"")</f>
        <v/>
      </c>
      <c r="AA282" s="7" t="str">
        <f>IFERROR(IF(V282=$AA$1,'Open 1'!F282,""),"")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18" t="str">
        <f>IF(B283="","",Draw!A283)</f>
        <v/>
      </c>
      <c r="B283" s="19" t="str">
        <f>IFERROR(Draw!B283,"")</f>
        <v/>
      </c>
      <c r="C283" s="19" t="str">
        <f>IFERROR(Draw!C283,"")</f>
        <v/>
      </c>
      <c r="D283" s="145"/>
      <c r="E283" s="92">
        <v>2.81999999999999E-7</v>
      </c>
      <c r="F283" s="93" t="str">
        <f t="shared" si="18"/>
        <v/>
      </c>
      <c r="G283" s="62" t="str">
        <f>IF(A283="yco",VLOOKUP(_xlfn.CONCAT(B283,C283),Youth!S:T,2,FALSE),IF(OR(AND(D283&gt;1,D283&lt;1050),D283="nt",D283="",D283="scratch"),"","Not valid"))</f>
        <v/>
      </c>
      <c r="S283" s="17" t="e">
        <f t="shared" ca="1" si="19"/>
        <v>#NAME?</v>
      </c>
      <c r="T283" s="93">
        <f t="shared" si="20"/>
        <v>0</v>
      </c>
      <c r="V283" s="3" t="str">
        <f>IFERROR(VLOOKUP('Open 1'!F283,$AC$3:$AD$7,2,TRUE),"")</f>
        <v/>
      </c>
      <c r="W283" s="7" t="str">
        <f>IFERROR(IF(V283=$W$1,'Open 1'!F283,""),"")</f>
        <v/>
      </c>
      <c r="X283" s="7" t="str">
        <f>IFERROR(IF(V283=$X$1,'Open 1'!F283,""),"")</f>
        <v/>
      </c>
      <c r="Y283" s="7" t="str">
        <f>IFERROR(IF(V283=$Y$1,'Open 1'!F283,""),"")</f>
        <v/>
      </c>
      <c r="Z283" s="7" t="str">
        <f>IFERROR(IF($V283=$Z$1,'Open 1'!F283,""),"")</f>
        <v/>
      </c>
      <c r="AA283" s="7" t="str">
        <f>IFERROR(IF(V283=$AA$1,'Open 1'!F283,""),"")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18" t="str">
        <f>IF(B284="","",Draw!A284)</f>
        <v/>
      </c>
      <c r="B284" s="19" t="str">
        <f>IFERROR(Draw!B284,"")</f>
        <v/>
      </c>
      <c r="C284" s="19" t="str">
        <f>IFERROR(Draw!C284,"")</f>
        <v/>
      </c>
      <c r="D284" s="51"/>
      <c r="E284" s="92">
        <v>2.8299999999999897E-7</v>
      </c>
      <c r="F284" s="93" t="str">
        <f t="shared" si="18"/>
        <v/>
      </c>
      <c r="G284" s="62" t="str">
        <f>IF(A284="yco",VLOOKUP(_xlfn.CONCAT(B284,C284),Youth!S:T,2,FALSE),IF(OR(AND(D284&gt;1,D284&lt;1050),D284="nt",D284="",D284="scratch"),"","Not valid"))</f>
        <v/>
      </c>
      <c r="S284" s="17" t="e">
        <f t="shared" ca="1" si="19"/>
        <v>#NAME?</v>
      </c>
      <c r="T284" s="93">
        <f t="shared" si="20"/>
        <v>0</v>
      </c>
      <c r="V284" s="3" t="str">
        <f>IFERROR(VLOOKUP('Open 1'!F284,$AC$3:$AD$7,2,TRUE),"")</f>
        <v/>
      </c>
      <c r="W284" s="7" t="str">
        <f>IFERROR(IF(V284=$W$1,'Open 1'!F284,""),"")</f>
        <v/>
      </c>
      <c r="X284" s="7" t="str">
        <f>IFERROR(IF(V284=$X$1,'Open 1'!F284,""),"")</f>
        <v/>
      </c>
      <c r="Y284" s="7" t="str">
        <f>IFERROR(IF(V284=$Y$1,'Open 1'!F284,""),"")</f>
        <v/>
      </c>
      <c r="Z284" s="7" t="str">
        <f>IFERROR(IF($V284=$Z$1,'Open 1'!F284,""),"")</f>
        <v/>
      </c>
      <c r="AA284" s="7" t="str">
        <f>IFERROR(IF(V284=$AA$1,'Open 1'!F284,""),"")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18" t="str">
        <f>IF(B285="","",Draw!A285)</f>
        <v/>
      </c>
      <c r="B285" s="19" t="str">
        <f>IFERROR(Draw!B285,"")</f>
        <v/>
      </c>
      <c r="C285" s="19" t="str">
        <f>IFERROR(Draw!C285,"")</f>
        <v/>
      </c>
      <c r="D285" s="52"/>
      <c r="E285" s="92">
        <v>2.83999999999999E-7</v>
      </c>
      <c r="F285" s="93" t="str">
        <f t="shared" si="18"/>
        <v/>
      </c>
      <c r="G285" s="62" t="str">
        <f>IF(A285="yco",VLOOKUP(_xlfn.CONCAT(B285,C285),Youth!S:T,2,FALSE),IF(OR(AND(D285&gt;1,D285&lt;1050),D285="nt",D285="",D285="scratch"),"","Not valid"))</f>
        <v/>
      </c>
      <c r="S285" s="17" t="e">
        <f t="shared" ca="1" si="19"/>
        <v>#NAME?</v>
      </c>
      <c r="T285" s="93">
        <f t="shared" si="20"/>
        <v>0</v>
      </c>
      <c r="V285" s="3" t="str">
        <f>IFERROR(VLOOKUP('Open 1'!F285,$AC$3:$AD$7,2,TRUE),"")</f>
        <v/>
      </c>
      <c r="W285" s="7" t="str">
        <f>IFERROR(IF(V285=$W$1,'Open 1'!F285,""),"")</f>
        <v/>
      </c>
      <c r="X285" s="7" t="str">
        <f>IFERROR(IF(V285=$X$1,'Open 1'!F285,""),"")</f>
        <v/>
      </c>
      <c r="Y285" s="7" t="str">
        <f>IFERROR(IF(V285=$Y$1,'Open 1'!F285,""),"")</f>
        <v/>
      </c>
      <c r="Z285" s="7" t="str">
        <f>IFERROR(IF($V285=$Z$1,'Open 1'!F285,""),"")</f>
        <v/>
      </c>
      <c r="AA285" s="7" t="str">
        <f>IFERROR(IF(V285=$AA$1,'Open 1'!F285,""),"")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18" t="str">
        <f>IF(B286="","",Draw!A286)</f>
        <v/>
      </c>
      <c r="B286" s="19" t="str">
        <f>IFERROR(Draw!B286,"")</f>
        <v/>
      </c>
      <c r="C286" s="19" t="str">
        <f>IFERROR(Draw!C286,"")</f>
        <v/>
      </c>
      <c r="D286" s="52"/>
      <c r="E286" s="92">
        <v>2.8499999999999902E-7</v>
      </c>
      <c r="F286" s="93" t="str">
        <f t="shared" si="18"/>
        <v/>
      </c>
      <c r="G286" s="62" t="str">
        <f>IF(A286="yco",VLOOKUP(_xlfn.CONCAT(B286,C286),Youth!S:T,2,FALSE),IF(OR(AND(D286&gt;1,D286&lt;1050),D286="nt",D286="",D286="scratch"),"","Not valid"))</f>
        <v/>
      </c>
      <c r="S286" s="17" t="e">
        <f t="shared" ca="1" si="19"/>
        <v>#NAME?</v>
      </c>
      <c r="T286" s="93">
        <f t="shared" si="20"/>
        <v>0</v>
      </c>
      <c r="V286" s="3" t="str">
        <f>IFERROR(VLOOKUP('Open 1'!F286,$AC$3:$AD$7,2,TRUE),"")</f>
        <v/>
      </c>
      <c r="W286" s="7" t="str">
        <f>IFERROR(IF(V286=$W$1,'Open 1'!F286,""),"")</f>
        <v/>
      </c>
      <c r="X286" s="7" t="str">
        <f>IFERROR(IF(V286=$X$1,'Open 1'!F286,""),"")</f>
        <v/>
      </c>
      <c r="Y286" s="7" t="str">
        <f>IFERROR(IF(V286=$Y$1,'Open 1'!F286,""),"")</f>
        <v/>
      </c>
      <c r="Z286" s="7" t="str">
        <f>IFERROR(IF($V286=$Z$1,'Open 1'!F286,""),"")</f>
        <v/>
      </c>
      <c r="AA286" s="7" t="str">
        <f>IFERROR(IF(V286=$AA$1,'Open 1'!F286,""),"")</f>
        <v/>
      </c>
      <c r="AB286" s="1"/>
      <c r="AC286"/>
      <c r="AD286"/>
      <c r="AE286"/>
      <c r="AF286"/>
      <c r="AG286"/>
      <c r="AH286"/>
      <c r="AI286"/>
      <c r="AJ286"/>
      <c r="AK286"/>
    </row>
    <row r="287" spans="1:37">
      <c r="AK287"/>
    </row>
  </sheetData>
  <sheetProtection sheet="1" objects="1" scenarios="1" selectLockedCells="1"/>
  <mergeCells count="17">
    <mergeCell ref="H3:I3"/>
    <mergeCell ref="L4:L8"/>
    <mergeCell ref="L10:L14"/>
    <mergeCell ref="AC10:AC14"/>
    <mergeCell ref="AL11:AN11"/>
    <mergeCell ref="AL12:AN12"/>
    <mergeCell ref="AL13:AN13"/>
    <mergeCell ref="H11:I11"/>
    <mergeCell ref="L28:L32"/>
    <mergeCell ref="AC28:AC32"/>
    <mergeCell ref="AC34:AC38"/>
    <mergeCell ref="I15:J15"/>
    <mergeCell ref="AL14:AN14"/>
    <mergeCell ref="L16:L20"/>
    <mergeCell ref="AC16:AC20"/>
    <mergeCell ref="L22:L26"/>
    <mergeCell ref="AC22:AC26"/>
  </mergeCells>
  <conditionalFormatting sqref="A2:D286">
    <cfRule type="expression" dxfId="35" priority="3">
      <formula>MOD(ROW(),6)=1</formula>
    </cfRule>
  </conditionalFormatting>
  <conditionalFormatting sqref="D56:D60">
    <cfRule type="expression" dxfId="34" priority="2">
      <formula>MOD(ROW(),6)=1</formula>
    </cfRule>
  </conditionalFormatting>
  <conditionalFormatting sqref="M4:Q32">
    <cfRule type="expression" dxfId="3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BA8CDC"/>
  </sheetPr>
  <dimension ref="A1:L251"/>
  <sheetViews>
    <sheetView workbookViewId="0">
      <pane ySplit="1" topLeftCell="A40" activePane="bottomLeft" state="frozen"/>
      <selection pane="bottomLeft" activeCell="J58" sqref="J58"/>
    </sheetView>
  </sheetViews>
  <sheetFormatPr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6.8554687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14" style="17" bestFit="1" customWidth="1"/>
    <col min="11" max="11" width="14.28515625" style="24" bestFit="1" customWidth="1"/>
    <col min="12" max="12" width="4.42578125" style="17" hidden="1" customWidth="1"/>
    <col min="13" max="13" width="11.5703125" style="17" customWidth="1"/>
    <col min="14" max="16384" width="9.140625" style="17"/>
  </cols>
  <sheetData>
    <row r="1" spans="1:12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7" t="s">
        <v>33</v>
      </c>
      <c r="K1" s="123" t="s">
        <v>34</v>
      </c>
    </row>
    <row r="2" spans="1:12">
      <c r="A2" s="18">
        <f>IFERROR(IF(INDEX('Open 1'!$A:$F,MATCH('Open 1 Results'!$E2,'Open 1'!$F:$F,0),1)&gt;0,INDEX('Open 1'!$A:$F,MATCH('Open 1 Results'!$E2,'Open 1'!$F:$F,0),1),""),"")</f>
        <v>56</v>
      </c>
      <c r="B2" s="84" t="str">
        <f>IFERROR(IF(INDEX('Open 1'!$A:$F,MATCH('Open 1 Results'!$E2,'Open 1'!$F:$F,0),2)&gt;0,INDEX('Open 1'!$A:$F,MATCH('Open 1 Results'!$E2,'Open 1'!$F:$F,0),2),""),"")</f>
        <v>Stephanie Lang</v>
      </c>
      <c r="C2" s="84" t="str">
        <f>IFERROR(IF(INDEX('Open 1'!$A:$F,MATCH('Open 1 Results'!$E2,'Open 1'!$F:$F,0),3)&gt;0,INDEX('Open 1'!$A:$F,MATCH('Open 1 Results'!$E2,'Open 1'!$F:$F,0),3),""),"")</f>
        <v>Horse 2</v>
      </c>
      <c r="D2" s="85">
        <f>IFERROR(IF(AND(SMALL('Open 1'!F:F,L2)&gt;1000,SMALL('Open 1'!F:F,L2)&lt;3000),"nt",IF(SMALL('Open 1'!F:F,L2)&gt;3000,"",SMALL('Open 1'!F:F,L2))),"")</f>
        <v>14.375000067</v>
      </c>
      <c r="E2" s="115">
        <f>IF(D2="nt",IFERROR(SMALL('Open 1'!F:F,L2),""),IF(D2&gt;3000,"",IFERROR(SMALL('Open 1'!F:F,L2),"")))</f>
        <v>14.375000067</v>
      </c>
      <c r="F2" s="86" t="str">
        <f t="shared" ref="F2:F51" si="0">IFERROR(VLOOKUP(D2,$H$3:$I$6,2,TRUE),"")</f>
        <v>1D</v>
      </c>
      <c r="G2" s="91" t="str">
        <f>IFERROR(VLOOKUP(D2,$H$3:$I$7,2,FALSE),"")</f>
        <v>1D</v>
      </c>
      <c r="J2" s="162"/>
      <c r="K2" s="121"/>
      <c r="L2" s="24">
        <v>1</v>
      </c>
    </row>
    <row r="3" spans="1:12">
      <c r="A3" s="18">
        <f>IFERROR(IF(INDEX('Open 1'!$A:$F,MATCH('Open 1 Results'!$E3,'Open 1'!$F:$F,0),1)&gt;0,INDEX('Open 1'!$A:$F,MATCH('Open 1 Results'!$E3,'Open 1'!$F:$F,0),1),""),"")</f>
        <v>39</v>
      </c>
      <c r="B3" s="84" t="str">
        <f>IFERROR(IF(INDEX('Open 1'!$A:$F,MATCH('Open 1 Results'!$E3,'Open 1'!$F:$F,0),2)&gt;0,INDEX('Open 1'!$A:$F,MATCH('Open 1 Results'!$E3,'Open 1'!$F:$F,0),2),""),"")</f>
        <v>Kristin Zancanella</v>
      </c>
      <c r="C3" s="84" t="str">
        <f>IFERROR(IF(INDEX('Open 1'!$A:$F,MATCH('Open 1 Results'!$E3,'Open 1'!$F:$F,0),3)&gt;0,INDEX('Open 1'!$A:$F,MATCH('Open 1 Results'!$E3,'Open 1'!$F:$F,0),3),""),"")</f>
        <v>Horse 2</v>
      </c>
      <c r="D3" s="85">
        <f>IFERROR(IF(AND(SMALL('Open 1'!F:F,L3)&gt;1000,SMALL('Open 1'!F:F,L3)&lt;3000),"nt",IF(SMALL('Open 1'!F:F,L3)&gt;3000,"",SMALL('Open 1'!F:F,L3))),"")</f>
        <v>14.501000046</v>
      </c>
      <c r="E3" s="115">
        <f>IF(D3="nt",IFERROR(SMALL('Open 1'!F:F,L3),""),IF(D3&gt;3000,"",IFERROR(SMALL('Open 1'!F:F,L3),"")))</f>
        <v>14.501000046</v>
      </c>
      <c r="F3" s="86" t="str">
        <f t="shared" si="0"/>
        <v>1D</v>
      </c>
      <c r="G3" s="91" t="str">
        <f t="shared" ref="G3:G66" si="1">IFERROR(VLOOKUP(D3,$H$3:$I$7,2,FALSE),"")</f>
        <v/>
      </c>
      <c r="H3" s="62">
        <f>'Open 1'!P4</f>
        <v>14.375000067</v>
      </c>
      <c r="I3" s="24" t="s">
        <v>3</v>
      </c>
      <c r="J3" s="121"/>
      <c r="K3" s="121"/>
      <c r="L3" s="24">
        <v>2</v>
      </c>
    </row>
    <row r="4" spans="1:12">
      <c r="A4" s="18">
        <f>IFERROR(IF(INDEX('Open 1'!$A:$F,MATCH('Open 1 Results'!$E4,'Open 1'!$F:$F,0),1)&gt;0,INDEX('Open 1'!$A:$F,MATCH('Open 1 Results'!$E4,'Open 1'!$F:$F,0),1),""),"")</f>
        <v>30</v>
      </c>
      <c r="B4" s="84" t="str">
        <f>IFERROR(IF(INDEX('Open 1'!$A:$F,MATCH('Open 1 Results'!$E4,'Open 1'!$F:$F,0),2)&gt;0,INDEX('Open 1'!$A:$F,MATCH('Open 1 Results'!$E4,'Open 1'!$F:$F,0),2),""),"")</f>
        <v>Hailey Reisch</v>
      </c>
      <c r="C4" s="84" t="str">
        <f>IFERROR(IF(INDEX('Open 1'!$A:$F,MATCH('Open 1 Results'!$E4,'Open 1'!$F:$F,0),3)&gt;0,INDEX('Open 1'!$A:$F,MATCH('Open 1 Results'!$E4,'Open 1'!$F:$F,0),3),""),"")</f>
        <v>MS Hollywood</v>
      </c>
      <c r="D4" s="85">
        <f>IFERROR(IF(AND(SMALL('Open 1'!F:F,L4)&gt;1000,SMALL('Open 1'!F:F,L4)&lt;3000),"nt",IF(SMALL('Open 1'!F:F,L4)&gt;3000,"",SMALL('Open 1'!F:F,L4))),"")</f>
        <v>14.814000034999999</v>
      </c>
      <c r="E4" s="115">
        <f>IF(D4="nt",IFERROR(SMALL('Open 1'!F:F,L4),""),IF(D4&gt;3000,"",IFERROR(SMALL('Open 1'!F:F,L4),"")))</f>
        <v>14.814000034999999</v>
      </c>
      <c r="F4" s="86" t="str">
        <f t="shared" si="0"/>
        <v>1D</v>
      </c>
      <c r="G4" s="91" t="str">
        <f t="shared" si="1"/>
        <v/>
      </c>
      <c r="H4" s="62">
        <f>'Open 1'!P10</f>
        <v>14.907000059</v>
      </c>
      <c r="I4" s="87" t="s">
        <v>4</v>
      </c>
      <c r="J4" s="163"/>
      <c r="K4" s="121"/>
      <c r="L4" s="24">
        <v>3</v>
      </c>
    </row>
    <row r="5" spans="1:12">
      <c r="A5" s="18">
        <f>IFERROR(IF(INDEX('Open 1'!$A:$F,MATCH('Open 1 Results'!$E5,'Open 1'!$F:$F,0),1)&gt;0,INDEX('Open 1'!$A:$F,MATCH('Open 1 Results'!$E5,'Open 1'!$F:$F,0),1),""),"")</f>
        <v>50</v>
      </c>
      <c r="B5" s="84" t="str">
        <f>IFERROR(IF(INDEX('Open 1'!$A:$F,MATCH('Open 1 Results'!$E5,'Open 1'!$F:$F,0),2)&gt;0,INDEX('Open 1'!$A:$F,MATCH('Open 1 Results'!$E5,'Open 1'!$F:$F,0),2),""),"")</f>
        <v>Taryn Odens</v>
      </c>
      <c r="C5" s="84" t="str">
        <f>IFERROR(IF(INDEX('Open 1'!$A:$F,MATCH('Open 1 Results'!$E5,'Open 1'!$F:$F,0),3)&gt;0,INDEX('Open 1'!$A:$F,MATCH('Open 1 Results'!$E5,'Open 1'!$F:$F,0),3),""),"")</f>
        <v>Lady A</v>
      </c>
      <c r="D5" s="85">
        <f>IFERROR(IF(AND(SMALL('Open 1'!F:F,L5)&gt;1000,SMALL('Open 1'!F:F,L5)&lt;3000),"nt",IF(SMALL('Open 1'!F:F,L5)&gt;3000,"",SMALL('Open 1'!F:F,L5))),"")</f>
        <v>14.907000059</v>
      </c>
      <c r="E5" s="115">
        <f>IF(D5="nt",IFERROR(SMALL('Open 1'!F:F,L5),""),IF(D5&gt;3000,"",IFERROR(SMALL('Open 1'!F:F,L5),"")))</f>
        <v>14.907000059</v>
      </c>
      <c r="F5" s="86" t="str">
        <f t="shared" si="0"/>
        <v>2D</v>
      </c>
      <c r="G5" s="91" t="str">
        <f t="shared" si="1"/>
        <v>2D</v>
      </c>
      <c r="H5" s="62">
        <f>'Open 1'!P16</f>
        <v>15.376000014999999</v>
      </c>
      <c r="I5" s="87" t="s">
        <v>5</v>
      </c>
      <c r="J5" s="163"/>
      <c r="K5" s="122" t="s">
        <v>207</v>
      </c>
      <c r="L5" s="24">
        <v>4</v>
      </c>
    </row>
    <row r="6" spans="1:12">
      <c r="A6" s="18">
        <f>IFERROR(IF(INDEX('Open 1'!$A:$F,MATCH('Open 1 Results'!$E6,'Open 1'!$F:$F,0),1)&gt;0,INDEX('Open 1'!$A:$F,MATCH('Open 1 Results'!$E6,'Open 1'!$F:$F,0),1),""),"")</f>
        <v>46</v>
      </c>
      <c r="B6" s="84" t="str">
        <f>IFERROR(IF(INDEX('Open 1'!$A:$F,MATCH('Open 1 Results'!$E6,'Open 1'!$F:$F,0),2)&gt;0,INDEX('Open 1'!$A:$F,MATCH('Open 1 Results'!$E6,'Open 1'!$F:$F,0),2),""),"")</f>
        <v>Steph Kuemper</v>
      </c>
      <c r="C6" s="84" t="str">
        <f>IFERROR(IF(INDEX('Open 1'!$A:$F,MATCH('Open 1 Results'!$E6,'Open 1'!$F:$F,0),3)&gt;0,INDEX('Open 1'!$A:$F,MATCH('Open 1 Results'!$E6,'Open 1'!$F:$F,0),3),""),"")</f>
        <v>Queenie</v>
      </c>
      <c r="D6" s="85">
        <f>IFERROR(IF(AND(SMALL('Open 1'!F:F,L6)&gt;1000,SMALL('Open 1'!F:F,L6)&lt;3000),"nt",IF(SMALL('Open 1'!F:F,L6)&gt;3000,"",SMALL('Open 1'!F:F,L6))),"")</f>
        <v>14.925000055</v>
      </c>
      <c r="E6" s="115">
        <f>IF(D6="nt",IFERROR(SMALL('Open 1'!F:F,L6),""),IF(D6&gt;3000,"",IFERROR(SMALL('Open 1'!F:F,L6),"")))</f>
        <v>14.925000055</v>
      </c>
      <c r="F6" s="86" t="str">
        <f t="shared" si="0"/>
        <v>2D</v>
      </c>
      <c r="G6" s="91" t="str">
        <f t="shared" si="1"/>
        <v/>
      </c>
      <c r="H6" s="62">
        <f>'Open 1'!P22</f>
        <v>16.401000025999998</v>
      </c>
      <c r="I6" s="87" t="s">
        <v>6</v>
      </c>
      <c r="J6" s="163"/>
      <c r="K6" s="121"/>
      <c r="L6" s="24">
        <v>5</v>
      </c>
    </row>
    <row r="7" spans="1:12">
      <c r="A7" s="18">
        <f>IFERROR(IF(INDEX('Open 1'!$A:$F,MATCH('Open 1 Results'!$E7,'Open 1'!$F:$F,0),1)&gt;0,INDEX('Open 1'!$A:$F,MATCH('Open 1 Results'!$E7,'Open 1'!$F:$F,0),1),""),"")</f>
        <v>15</v>
      </c>
      <c r="B7" s="84" t="str">
        <f>IFERROR(IF(INDEX('Open 1'!$A:$F,MATCH('Open 1 Results'!$E7,'Open 1'!$F:$F,0),2)&gt;0,INDEX('Open 1'!$A:$F,MATCH('Open 1 Results'!$E7,'Open 1'!$F:$F,0),2),""),"")</f>
        <v>Hatty Fey</v>
      </c>
      <c r="C7" s="84" t="str">
        <f>IFERROR(IF(INDEX('Open 1'!$A:$F,MATCH('Open 1 Results'!$E7,'Open 1'!$F:$F,0),3)&gt;0,INDEX('Open 1'!$A:$F,MATCH('Open 1 Results'!$E7,'Open 1'!$F:$F,0),3),""),"")</f>
        <v>Whitchs Taboo</v>
      </c>
      <c r="D7" s="85">
        <f>IFERROR(IF(AND(SMALL('Open 1'!F:F,L7)&gt;1000,SMALL('Open 1'!F:F,L7)&lt;3000),"nt",IF(SMALL('Open 1'!F:F,L7)&gt;3000,"",SMALL('Open 1'!F:F,L7))),"")</f>
        <v>14.942000017</v>
      </c>
      <c r="E7" s="115">
        <f>IF(D7="nt",IFERROR(SMALL('Open 1'!F:F,L7),""),IF(D7&gt;3000,"",IFERROR(SMALL('Open 1'!F:F,L7),"")))</f>
        <v>14.942000017</v>
      </c>
      <c r="F7" s="86" t="str">
        <f t="shared" si="0"/>
        <v>2D</v>
      </c>
      <c r="G7" s="91" t="str">
        <f t="shared" si="1"/>
        <v/>
      </c>
      <c r="H7" s="24" t="str">
        <f>'Open 1'!P28</f>
        <v>-</v>
      </c>
      <c r="I7" s="87" t="s">
        <v>13</v>
      </c>
      <c r="J7" s="163"/>
      <c r="K7" s="121" t="s">
        <v>207</v>
      </c>
      <c r="L7" s="24">
        <v>6</v>
      </c>
    </row>
    <row r="8" spans="1:12">
      <c r="A8" s="18">
        <f>IFERROR(IF(INDEX('Open 1'!$A:$F,MATCH('Open 1 Results'!$E8,'Open 1'!$F:$F,0),1)&gt;0,INDEX('Open 1'!$A:$F,MATCH('Open 1 Results'!$E8,'Open 1'!$F:$F,0),1),""),"")</f>
        <v>53</v>
      </c>
      <c r="B8" s="84" t="str">
        <f>IFERROR(IF(INDEX('Open 1'!$A:$F,MATCH('Open 1 Results'!$E8,'Open 1'!$F:$F,0),2)&gt;0,INDEX('Open 1'!$A:$F,MATCH('Open 1 Results'!$E8,'Open 1'!$F:$F,0),2),""),"")</f>
        <v>Kristin Zancanella</v>
      </c>
      <c r="C8" s="84" t="str">
        <f>IFERROR(IF(INDEX('Open 1'!$A:$F,MATCH('Open 1 Results'!$E8,'Open 1'!$F:$F,0),3)&gt;0,INDEX('Open 1'!$A:$F,MATCH('Open 1 Results'!$E8,'Open 1'!$F:$F,0),3),""),"")</f>
        <v>Horse 3</v>
      </c>
      <c r="D8" s="85">
        <f>IFERROR(IF(AND(SMALL('Open 1'!F:F,L8)&gt;1000,SMALL('Open 1'!F:F,L8)&lt;3000),"nt",IF(SMALL('Open 1'!F:F,L8)&gt;3000,"",SMALL('Open 1'!F:F,L8))),"")</f>
        <v>14.954000063000001</v>
      </c>
      <c r="E8" s="115">
        <f>IF(D8="nt",IFERROR(SMALL('Open 1'!F:F,L8),""),IF(D8&gt;3000,"",IFERROR(SMALL('Open 1'!F:F,L8),"")))</f>
        <v>14.954000063000001</v>
      </c>
      <c r="F8" s="86" t="str">
        <f t="shared" si="0"/>
        <v>2D</v>
      </c>
      <c r="G8" s="91" t="str">
        <f t="shared" si="1"/>
        <v/>
      </c>
      <c r="J8" s="162"/>
      <c r="K8" s="121"/>
      <c r="L8" s="24">
        <v>7</v>
      </c>
    </row>
    <row r="9" spans="1:12">
      <c r="A9" s="18">
        <f>IFERROR(IF(INDEX('Open 1'!$A:$F,MATCH('Open 1 Results'!$E9,'Open 1'!$F:$F,0),1)&gt;0,INDEX('Open 1'!$A:$F,MATCH('Open 1 Results'!$E9,'Open 1'!$F:$F,0),1),""),"")</f>
        <v>54</v>
      </c>
      <c r="B9" s="84" t="str">
        <f>IFERROR(IF(INDEX('Open 1'!$A:$F,MATCH('Open 1 Results'!$E9,'Open 1'!$F:$F,0),2)&gt;0,INDEX('Open 1'!$A:$F,MATCH('Open 1 Results'!$E9,'Open 1'!$F:$F,0),2),""),"")</f>
        <v>Stephanie Lang</v>
      </c>
      <c r="C9" s="84" t="str">
        <f>IFERROR(IF(INDEX('Open 1'!$A:$F,MATCH('Open 1 Results'!$E9,'Open 1'!$F:$F,0),3)&gt;0,INDEX('Open 1'!$A:$F,MATCH('Open 1 Results'!$E9,'Open 1'!$F:$F,0),3),""),"")</f>
        <v>Beauty</v>
      </c>
      <c r="D9" s="85">
        <f>IFERROR(IF(AND(SMALL('Open 1'!F:F,L9)&gt;1000,SMALL('Open 1'!F:F,L9)&lt;3000),"nt",IF(SMALL('Open 1'!F:F,L9)&gt;3000,"",SMALL('Open 1'!F:F,L9))),"")</f>
        <v>14.992000064000001</v>
      </c>
      <c r="E9" s="115">
        <f>IF(D9="nt",IFERROR(SMALL('Open 1'!F:F,L9),""),IF(D9&gt;3000,"",IFERROR(SMALL('Open 1'!F:F,L9),"")))</f>
        <v>14.992000064000001</v>
      </c>
      <c r="F9" s="86" t="str">
        <f t="shared" si="0"/>
        <v>2D</v>
      </c>
      <c r="G9" s="91" t="str">
        <f t="shared" si="1"/>
        <v/>
      </c>
      <c r="J9" s="162"/>
      <c r="K9" s="121"/>
      <c r="L9" s="24">
        <v>8</v>
      </c>
    </row>
    <row r="10" spans="1:12">
      <c r="A10" s="18">
        <f>IFERROR(IF(INDEX('Open 1'!$A:$F,MATCH('Open 1 Results'!$E10,'Open 1'!$F:$F,0),1)&gt;0,INDEX('Open 1'!$A:$F,MATCH('Open 1 Results'!$E10,'Open 1'!$F:$F,0),1),""),"")</f>
        <v>5</v>
      </c>
      <c r="B10" s="84" t="str">
        <f>IFERROR(IF(INDEX('Open 1'!$A:$F,MATCH('Open 1 Results'!$E10,'Open 1'!$F:$F,0),2)&gt;0,INDEX('Open 1'!$A:$F,MATCH('Open 1 Results'!$E10,'Open 1'!$F:$F,0),2),""),"")</f>
        <v>Kensey Roemen</v>
      </c>
      <c r="C10" s="84" t="str">
        <f>IFERROR(IF(INDEX('Open 1'!$A:$F,MATCH('Open 1 Results'!$E10,'Open 1'!$F:$F,0),3)&gt;0,INDEX('Open 1'!$A:$F,MATCH('Open 1 Results'!$E10,'Open 1'!$F:$F,0),3),""),"")</f>
        <v>BR SNIPPYSGOGODRIFT</v>
      </c>
      <c r="D10" s="85">
        <f>IFERROR(IF(AND(SMALL('Open 1'!F:F,L10)&gt;1000,SMALL('Open 1'!F:F,L10)&lt;3000),"nt",IF(SMALL('Open 1'!F:F,L10)&gt;3000,"",SMALL('Open 1'!F:F,L10))),"")</f>
        <v>15.008000005</v>
      </c>
      <c r="E10" s="115">
        <f>IF(D10="nt",IFERROR(SMALL('Open 1'!F:F,L10),""),IF(D10&gt;3000,"",IFERROR(SMALL('Open 1'!F:F,L10),"")))</f>
        <v>15.008000005</v>
      </c>
      <c r="F10" s="86" t="str">
        <f t="shared" si="0"/>
        <v>2D</v>
      </c>
      <c r="G10" s="91" t="str">
        <f t="shared" si="1"/>
        <v/>
      </c>
      <c r="J10" s="162" t="s">
        <v>207</v>
      </c>
      <c r="K10" s="121"/>
      <c r="L10" s="24">
        <v>9</v>
      </c>
    </row>
    <row r="11" spans="1:12">
      <c r="A11" s="18">
        <f>IFERROR(IF(INDEX('Open 1'!$A:$F,MATCH('Open 1 Results'!$E11,'Open 1'!$F:$F,0),1)&gt;0,INDEX('Open 1'!$A:$F,MATCH('Open 1 Results'!$E11,'Open 1'!$F:$F,0),1),""),"")</f>
        <v>32</v>
      </c>
      <c r="B11" s="84" t="str">
        <f>IFERROR(IF(INDEX('Open 1'!$A:$F,MATCH('Open 1 Results'!$E11,'Open 1'!$F:$F,0),2)&gt;0,INDEX('Open 1'!$A:$F,MATCH('Open 1 Results'!$E11,'Open 1'!$F:$F,0),2),""),"")</f>
        <v>Sandy Highland</v>
      </c>
      <c r="C11" s="84" t="str">
        <f>IFERROR(IF(INDEX('Open 1'!$A:$F,MATCH('Open 1 Results'!$E11,'Open 1'!$F:$F,0),3)&gt;0,INDEX('Open 1'!$A:$F,MATCH('Open 1 Results'!$E11,'Open 1'!$F:$F,0),3),""),"")</f>
        <v>Nitros Fashion Frenzy</v>
      </c>
      <c r="D11" s="85">
        <f>IFERROR(IF(AND(SMALL('Open 1'!F:F,L11)&gt;1000,SMALL('Open 1'!F:F,L11)&lt;3000),"nt",IF(SMALL('Open 1'!F:F,L11)&gt;3000,"",SMALL('Open 1'!F:F,L11))),"")</f>
        <v>15.057000038</v>
      </c>
      <c r="E11" s="115">
        <f>IF(D11="nt",IFERROR(SMALL('Open 1'!F:F,L11),""),IF(D11&gt;3000,"",IFERROR(SMALL('Open 1'!F:F,L11),"")))</f>
        <v>15.057000038</v>
      </c>
      <c r="F11" s="86" t="str">
        <f t="shared" si="0"/>
        <v>2D</v>
      </c>
      <c r="G11" s="91" t="str">
        <f t="shared" si="1"/>
        <v/>
      </c>
      <c r="J11" s="162"/>
      <c r="K11" s="121"/>
      <c r="L11" s="24">
        <v>10</v>
      </c>
    </row>
    <row r="12" spans="1:12">
      <c r="A12" s="18">
        <f>IFERROR(IF(INDEX('Open 1'!$A:$F,MATCH('Open 1 Results'!$E12,'Open 1'!$F:$F,0),1)&gt;0,INDEX('Open 1'!$A:$F,MATCH('Open 1 Results'!$E12,'Open 1'!$F:$F,0),1),""),"")</f>
        <v>40</v>
      </c>
      <c r="B12" s="84" t="str">
        <f>IFERROR(IF(INDEX('Open 1'!$A:$F,MATCH('Open 1 Results'!$E12,'Open 1'!$F:$F,0),2)&gt;0,INDEX('Open 1'!$A:$F,MATCH('Open 1 Results'!$E12,'Open 1'!$F:$F,0),2),""),"")</f>
        <v>Emily Kruger</v>
      </c>
      <c r="C12" s="84" t="str">
        <f>IFERROR(IF(INDEX('Open 1'!$A:$F,MATCH('Open 1 Results'!$E12,'Open 1'!$F:$F,0),3)&gt;0,INDEX('Open 1'!$A:$F,MATCH('Open 1 Results'!$E12,'Open 1'!$F:$F,0),3),""),"")</f>
        <v>French Iced Stella</v>
      </c>
      <c r="D12" s="85">
        <f>IFERROR(IF(AND(SMALL('Open 1'!F:F,L12)&gt;1000,SMALL('Open 1'!F:F,L12)&lt;3000),"nt",IF(SMALL('Open 1'!F:F,L12)&gt;3000,"",SMALL('Open 1'!F:F,L12))),"")</f>
        <v>15.202000047</v>
      </c>
      <c r="E12" s="115">
        <f>IF(D12="nt",IFERROR(SMALL('Open 1'!F:F,L12),""),IF(D12&gt;3000,"",IFERROR(SMALL('Open 1'!F:F,L12),"")))</f>
        <v>15.202000047</v>
      </c>
      <c r="F12" s="86" t="str">
        <f t="shared" si="0"/>
        <v>2D</v>
      </c>
      <c r="G12" s="91" t="str">
        <f t="shared" si="1"/>
        <v/>
      </c>
      <c r="J12" s="162" t="s">
        <v>207</v>
      </c>
      <c r="K12" s="121"/>
      <c r="L12" s="24">
        <v>11</v>
      </c>
    </row>
    <row r="13" spans="1:12">
      <c r="A13" s="18">
        <f>IFERROR(IF(INDEX('Open 1'!$A:$F,MATCH('Open 1 Results'!$E13,'Open 1'!$F:$F,0),1)&gt;0,INDEX('Open 1'!$A:$F,MATCH('Open 1 Results'!$E13,'Open 1'!$F:$F,0),1),""),"")</f>
        <v>1</v>
      </c>
      <c r="B13" s="84" t="str">
        <f>IFERROR(IF(INDEX('Open 1'!$A:$F,MATCH('Open 1 Results'!$E13,'Open 1'!$F:$F,0),2)&gt;0,INDEX('Open 1'!$A:$F,MATCH('Open 1 Results'!$E13,'Open 1'!$F:$F,0),2),""),"")</f>
        <v>Mike Boomgarden</v>
      </c>
      <c r="C13" s="84" t="str">
        <f>IFERROR(IF(INDEX('Open 1'!$A:$F,MATCH('Open 1 Results'!$E13,'Open 1'!$F:$F,0),3)&gt;0,INDEX('Open 1'!$A:$F,MATCH('Open 1 Results'!$E13,'Open 1'!$F:$F,0),3),""),"")</f>
        <v>Madison</v>
      </c>
      <c r="D13" s="85">
        <f>IFERROR(IF(AND(SMALL('Open 1'!F:F,L13)&gt;1000,SMALL('Open 1'!F:F,L13)&lt;3000),"nt",IF(SMALL('Open 1'!F:F,L13)&gt;3000,"",SMALL('Open 1'!F:F,L13))),"")</f>
        <v>15.241000001</v>
      </c>
      <c r="E13" s="115">
        <f>IF(D13="nt",IFERROR(SMALL('Open 1'!F:F,L13),""),IF(D13&gt;3000,"",IFERROR(SMALL('Open 1'!F:F,L13),"")))</f>
        <v>15.241000001</v>
      </c>
      <c r="F13" s="86" t="str">
        <f t="shared" si="0"/>
        <v>2D</v>
      </c>
      <c r="G13" s="91" t="str">
        <f t="shared" si="1"/>
        <v/>
      </c>
      <c r="J13" s="162" t="s">
        <v>207</v>
      </c>
      <c r="K13" s="121"/>
      <c r="L13" s="24">
        <v>12</v>
      </c>
    </row>
    <row r="14" spans="1:12">
      <c r="A14" s="18">
        <f>IFERROR(IF(INDEX('Open 1'!$A:$F,MATCH('Open 1 Results'!$E14,'Open 1'!$F:$F,0),1)&gt;0,INDEX('Open 1'!$A:$F,MATCH('Open 1 Results'!$E14,'Open 1'!$F:$F,0),1),""),"")</f>
        <v>2</v>
      </c>
      <c r="B14" s="84" t="str">
        <f>IFERROR(IF(INDEX('Open 1'!$A:$F,MATCH('Open 1 Results'!$E14,'Open 1'!$F:$F,0),2)&gt;0,INDEX('Open 1'!$A:$F,MATCH('Open 1 Results'!$E14,'Open 1'!$F:$F,0),2),""),"")</f>
        <v>Shannon Jensen</v>
      </c>
      <c r="C14" s="84" t="str">
        <f>IFERROR(IF(INDEX('Open 1'!$A:$F,MATCH('Open 1 Results'!$E14,'Open 1'!$F:$F,0),3)&gt;0,INDEX('Open 1'!$A:$F,MATCH('Open 1 Results'!$E14,'Open 1'!$F:$F,0),3),""),"")</f>
        <v>It's A French Cartel</v>
      </c>
      <c r="D14" s="85">
        <f>IFERROR(IF(AND(SMALL('Open 1'!F:F,L14)&gt;1000,SMALL('Open 1'!F:F,L14)&lt;3000),"nt",IF(SMALL('Open 1'!F:F,L14)&gt;3000,"",SMALL('Open 1'!F:F,L14))),"")</f>
        <v>15.256000002</v>
      </c>
      <c r="E14" s="115">
        <f>IF(D14="nt",IFERROR(SMALL('Open 1'!F:F,L14),""),IF(D14&gt;3000,"",IFERROR(SMALL('Open 1'!F:F,L14),"")))</f>
        <v>15.256000002</v>
      </c>
      <c r="F14" s="86" t="str">
        <f t="shared" si="0"/>
        <v>2D</v>
      </c>
      <c r="G14" s="91" t="str">
        <f t="shared" si="1"/>
        <v/>
      </c>
      <c r="J14" s="162"/>
      <c r="K14" s="121"/>
      <c r="L14" s="24">
        <v>13</v>
      </c>
    </row>
    <row r="15" spans="1:12">
      <c r="A15" s="18">
        <f>IFERROR(IF(INDEX('Open 1'!$A:$F,MATCH('Open 1 Results'!$E15,'Open 1'!$F:$F,0),1)&gt;0,INDEX('Open 1'!$A:$F,MATCH('Open 1 Results'!$E15,'Open 1'!$F:$F,0),1),""),"")</f>
        <v>43</v>
      </c>
      <c r="B15" s="84" t="str">
        <f>IFERROR(IF(INDEX('Open 1'!$A:$F,MATCH('Open 1 Results'!$E15,'Open 1'!$F:$F,0),2)&gt;0,INDEX('Open 1'!$A:$F,MATCH('Open 1 Results'!$E15,'Open 1'!$F:$F,0),2),""),"")</f>
        <v>Mike Boomgarden</v>
      </c>
      <c r="C15" s="84" t="str">
        <f>IFERROR(IF(INDEX('Open 1'!$A:$F,MATCH('Open 1 Results'!$E15,'Open 1'!$F:$F,0),3)&gt;0,INDEX('Open 1'!$A:$F,MATCH('Open 1 Results'!$E15,'Open 1'!$F:$F,0),3),""),"")</f>
        <v>Striker</v>
      </c>
      <c r="D15" s="85">
        <f>IFERROR(IF(AND(SMALL('Open 1'!F:F,L15)&gt;1000,SMALL('Open 1'!F:F,L15)&lt;3000),"nt",IF(SMALL('Open 1'!F:F,L15)&gt;3000,"",SMALL('Open 1'!F:F,L15))),"")</f>
        <v>15.301000051000001</v>
      </c>
      <c r="E15" s="115">
        <f>IF(D15="nt",IFERROR(SMALL('Open 1'!F:F,L15),""),IF(D15&gt;3000,"",IFERROR(SMALL('Open 1'!F:F,L15),"")))</f>
        <v>15.301000051000001</v>
      </c>
      <c r="F15" s="86" t="str">
        <f t="shared" si="0"/>
        <v>2D</v>
      </c>
      <c r="G15" s="91" t="str">
        <f t="shared" si="1"/>
        <v/>
      </c>
      <c r="J15" s="162" t="s">
        <v>207</v>
      </c>
      <c r="K15" s="121"/>
      <c r="L15" s="24">
        <v>14</v>
      </c>
    </row>
    <row r="16" spans="1:12">
      <c r="A16" s="18">
        <f>IFERROR(IF(INDEX('Open 1'!$A:$F,MATCH('Open 1 Results'!$E16,'Open 1'!$F:$F,0),1)&gt;0,INDEX('Open 1'!$A:$F,MATCH('Open 1 Results'!$E16,'Open 1'!$F:$F,0),1),""),"")</f>
        <v>28</v>
      </c>
      <c r="B16" s="84" t="str">
        <f>IFERROR(IF(INDEX('Open 1'!$A:$F,MATCH('Open 1 Results'!$E16,'Open 1'!$F:$F,0),2)&gt;0,INDEX('Open 1'!$A:$F,MATCH('Open 1 Results'!$E16,'Open 1'!$F:$F,0),2),""),"")</f>
        <v>Ava Nelson</v>
      </c>
      <c r="C16" s="84" t="str">
        <f>IFERROR(IF(INDEX('Open 1'!$A:$F,MATCH('Open 1 Results'!$E16,'Open 1'!$F:$F,0),3)&gt;0,INDEX('Open 1'!$A:$F,MATCH('Open 1 Results'!$E16,'Open 1'!$F:$F,0),3),""),"")</f>
        <v>Gracie</v>
      </c>
      <c r="D16" s="85">
        <f>IFERROR(IF(AND(SMALL('Open 1'!F:F,L16)&gt;1000,SMALL('Open 1'!F:F,L16)&lt;3000),"nt",IF(SMALL('Open 1'!F:F,L16)&gt;3000,"",SMALL('Open 1'!F:F,L16))),"")</f>
        <v>15.354000032999998</v>
      </c>
      <c r="E16" s="115">
        <f>IF(D16="nt",IFERROR(SMALL('Open 1'!F:F,L16),""),IF(D16&gt;3000,"",IFERROR(SMALL('Open 1'!F:F,L16),"")))</f>
        <v>15.354000032999998</v>
      </c>
      <c r="F16" s="86" t="str">
        <f t="shared" si="0"/>
        <v>2D</v>
      </c>
      <c r="G16" s="91" t="str">
        <f t="shared" si="1"/>
        <v/>
      </c>
      <c r="J16" s="162"/>
      <c r="K16" s="121" t="s">
        <v>207</v>
      </c>
      <c r="L16" s="24">
        <v>15</v>
      </c>
    </row>
    <row r="17" spans="1:12">
      <c r="A17" s="18">
        <f>IFERROR(IF(INDEX('Open 1'!$A:$F,MATCH('Open 1 Results'!$E17,'Open 1'!$F:$F,0),1)&gt;0,INDEX('Open 1'!$A:$F,MATCH('Open 1 Results'!$E17,'Open 1'!$F:$F,0),1),""),"")</f>
        <v>13</v>
      </c>
      <c r="B17" s="84" t="str">
        <f>IFERROR(IF(INDEX('Open 1'!$A:$F,MATCH('Open 1 Results'!$E17,'Open 1'!$F:$F,0),2)&gt;0,INDEX('Open 1'!$A:$F,MATCH('Open 1 Results'!$E17,'Open 1'!$F:$F,0),2),""),"")</f>
        <v>Josey Fey</v>
      </c>
      <c r="C17" s="84" t="str">
        <f>IFERROR(IF(INDEX('Open 1'!$A:$F,MATCH('Open 1 Results'!$E17,'Open 1'!$F:$F,0),3)&gt;0,INDEX('Open 1'!$A:$F,MATCH('Open 1 Results'!$E17,'Open 1'!$F:$F,0),3),""),"")</f>
        <v>O So Country</v>
      </c>
      <c r="D17" s="85">
        <f>IFERROR(IF(AND(SMALL('Open 1'!F:F,L17)&gt;1000,SMALL('Open 1'!F:F,L17)&lt;3000),"nt",IF(SMALL('Open 1'!F:F,L17)&gt;3000,"",SMALL('Open 1'!F:F,L17))),"")</f>
        <v>15.376000014999999</v>
      </c>
      <c r="E17" s="115">
        <f>IF(D17="nt",IFERROR(SMALL('Open 1'!F:F,L17),""),IF(D17&gt;3000,"",IFERROR(SMALL('Open 1'!F:F,L17),"")))</f>
        <v>15.376000014999999</v>
      </c>
      <c r="F17" s="86" t="str">
        <f t="shared" si="0"/>
        <v>3D</v>
      </c>
      <c r="G17" s="91" t="str">
        <f t="shared" si="1"/>
        <v>3D</v>
      </c>
      <c r="J17" s="162"/>
      <c r="K17" s="121" t="s">
        <v>207</v>
      </c>
      <c r="L17" s="24">
        <v>16</v>
      </c>
    </row>
    <row r="18" spans="1:12">
      <c r="A18" s="18">
        <f>IFERROR(IF(INDEX('Open 1'!$A:$F,MATCH('Open 1 Results'!$E18,'Open 1'!$F:$F,0),1)&gt;0,INDEX('Open 1'!$A:$F,MATCH('Open 1 Results'!$E18,'Open 1'!$F:$F,0),1),""),"")</f>
        <v>51</v>
      </c>
      <c r="B18" s="84" t="str">
        <f>IFERROR(IF(INDEX('Open 1'!$A:$F,MATCH('Open 1 Results'!$E18,'Open 1'!$F:$F,0),2)&gt;0,INDEX('Open 1'!$A:$F,MATCH('Open 1 Results'!$E18,'Open 1'!$F:$F,0),2),""),"")</f>
        <v>Mike Boomgarden</v>
      </c>
      <c r="C18" s="84" t="str">
        <f>IFERROR(IF(INDEX('Open 1'!$A:$F,MATCH('Open 1 Results'!$E18,'Open 1'!$F:$F,0),3)&gt;0,INDEX('Open 1'!$A:$F,MATCH('Open 1 Results'!$E18,'Open 1'!$F:$F,0),3),""),"")</f>
        <v>Peanut</v>
      </c>
      <c r="D18" s="85">
        <f>IFERROR(IF(AND(SMALL('Open 1'!F:F,L18)&gt;1000,SMALL('Open 1'!F:F,L18)&lt;3000),"nt",IF(SMALL('Open 1'!F:F,L18)&gt;3000,"",SMALL('Open 1'!F:F,L18))),"")</f>
        <v>15.426000061</v>
      </c>
      <c r="E18" s="115">
        <f>IF(D18="nt",IFERROR(SMALL('Open 1'!F:F,L18),""),IF(D18&gt;3000,"",IFERROR(SMALL('Open 1'!F:F,L18),"")))</f>
        <v>15.426000061</v>
      </c>
      <c r="F18" s="86" t="str">
        <f t="shared" si="0"/>
        <v>3D</v>
      </c>
      <c r="G18" s="91" t="str">
        <f t="shared" si="1"/>
        <v/>
      </c>
      <c r="J18" s="162" t="s">
        <v>207</v>
      </c>
      <c r="K18" s="121"/>
      <c r="L18" s="24">
        <v>17</v>
      </c>
    </row>
    <row r="19" spans="1:12">
      <c r="A19" s="18">
        <f>IFERROR(IF(INDEX('Open 1'!$A:$F,MATCH('Open 1 Results'!$E19,'Open 1'!$F:$F,0),1)&gt;0,INDEX('Open 1'!$A:$F,MATCH('Open 1 Results'!$E19,'Open 1'!$F:$F,0),1),""),"")</f>
        <v>37</v>
      </c>
      <c r="B19" s="84" t="str">
        <f>IFERROR(IF(INDEX('Open 1'!$A:$F,MATCH('Open 1 Results'!$E19,'Open 1'!$F:$F,0),2)&gt;0,INDEX('Open 1'!$A:$F,MATCH('Open 1 Results'!$E19,'Open 1'!$F:$F,0),2),""),"")</f>
        <v>Makayla Cross</v>
      </c>
      <c r="C19" s="84" t="str">
        <f>IFERROR(IF(INDEX('Open 1'!$A:$F,MATCH('Open 1 Results'!$E19,'Open 1'!$F:$F,0),3)&gt;0,INDEX('Open 1'!$A:$F,MATCH('Open 1 Results'!$E19,'Open 1'!$F:$F,0),3),""),"")</f>
        <v>Doc</v>
      </c>
      <c r="D19" s="85">
        <f>IFERROR(IF(AND(SMALL('Open 1'!F:F,L19)&gt;1000,SMALL('Open 1'!F:F,L19)&lt;3000),"nt",IF(SMALL('Open 1'!F:F,L19)&gt;3000,"",SMALL('Open 1'!F:F,L19))),"")</f>
        <v>15.466000043999999</v>
      </c>
      <c r="E19" s="115">
        <f>IF(D19="nt",IFERROR(SMALL('Open 1'!F:F,L19),""),IF(D19&gt;3000,"",IFERROR(SMALL('Open 1'!F:F,L19),"")))</f>
        <v>15.466000043999999</v>
      </c>
      <c r="F19" s="86" t="str">
        <f t="shared" si="0"/>
        <v>3D</v>
      </c>
      <c r="G19" s="91" t="str">
        <f t="shared" si="1"/>
        <v/>
      </c>
      <c r="J19" s="162"/>
      <c r="K19" s="121"/>
      <c r="L19" s="24">
        <v>18</v>
      </c>
    </row>
    <row r="20" spans="1:12">
      <c r="A20" s="18">
        <f>IFERROR(IF(INDEX('Open 1'!$A:$F,MATCH('Open 1 Results'!$E20,'Open 1'!$F:$F,0),1)&gt;0,INDEX('Open 1'!$A:$F,MATCH('Open 1 Results'!$E20,'Open 1'!$F:$F,0),1),""),"")</f>
        <v>34</v>
      </c>
      <c r="B20" s="84" t="str">
        <f>IFERROR(IF(INDEX('Open 1'!$A:$F,MATCH('Open 1 Results'!$E20,'Open 1'!$F:$F,0),2)&gt;0,INDEX('Open 1'!$A:$F,MATCH('Open 1 Results'!$E20,'Open 1'!$F:$F,0),2),""),"")</f>
        <v>Marda Olson</v>
      </c>
      <c r="C20" s="84" t="str">
        <f>IFERROR(IF(INDEX('Open 1'!$A:$F,MATCH('Open 1 Results'!$E20,'Open 1'!$F:$F,0),3)&gt;0,INDEX('Open 1'!$A:$F,MATCH('Open 1 Results'!$E20,'Open 1'!$F:$F,0),3),""),"")</f>
        <v>Louis</v>
      </c>
      <c r="D20" s="85">
        <f>IFERROR(IF(AND(SMALL('Open 1'!F:F,L20)&gt;1000,SMALL('Open 1'!F:F,L20)&lt;3000),"nt",IF(SMALL('Open 1'!F:F,L20)&gt;3000,"",SMALL('Open 1'!F:F,L20))),"")</f>
        <v>15.47800004</v>
      </c>
      <c r="E20" s="115">
        <f>IF(D20="nt",IFERROR(SMALL('Open 1'!F:F,L20),""),IF(D20&gt;3000,"",IFERROR(SMALL('Open 1'!F:F,L20),"")))</f>
        <v>15.47800004</v>
      </c>
      <c r="F20" s="86" t="str">
        <f t="shared" si="0"/>
        <v>3D</v>
      </c>
      <c r="G20" s="91" t="str">
        <f t="shared" si="1"/>
        <v/>
      </c>
      <c r="J20" s="162" t="s">
        <v>207</v>
      </c>
      <c r="K20" s="121"/>
      <c r="L20" s="24">
        <v>19</v>
      </c>
    </row>
    <row r="21" spans="1:12">
      <c r="A21" s="18">
        <f>IFERROR(IF(INDEX('Open 1'!$A:$F,MATCH('Open 1 Results'!$E21,'Open 1'!$F:$F,0),1)&gt;0,INDEX('Open 1'!$A:$F,MATCH('Open 1 Results'!$E21,'Open 1'!$F:$F,0),1),""),"")</f>
        <v>23</v>
      </c>
      <c r="B21" s="84" t="str">
        <f>IFERROR(IF(INDEX('Open 1'!$A:$F,MATCH('Open 1 Results'!$E21,'Open 1'!$F:$F,0),2)&gt;0,INDEX('Open 1'!$A:$F,MATCH('Open 1 Results'!$E21,'Open 1'!$F:$F,0),2),""),"")</f>
        <v>Makayla Cross</v>
      </c>
      <c r="C21" s="84" t="str">
        <f>IFERROR(IF(INDEX('Open 1'!$A:$F,MATCH('Open 1 Results'!$E21,'Open 1'!$F:$F,0),3)&gt;0,INDEX('Open 1'!$A:$F,MATCH('Open 1 Results'!$E21,'Open 1'!$F:$F,0),3),""),"")</f>
        <v>Destiny</v>
      </c>
      <c r="D21" s="85">
        <f>IFERROR(IF(AND(SMALL('Open 1'!F:F,L21)&gt;1000,SMALL('Open 1'!F:F,L21)&lt;3000),"nt",IF(SMALL('Open 1'!F:F,L21)&gt;3000,"",SMALL('Open 1'!F:F,L21))),"")</f>
        <v>15.562000027</v>
      </c>
      <c r="E21" s="115">
        <f>IF(D21="nt",IFERROR(SMALL('Open 1'!F:F,L21),""),IF(D21&gt;3000,"",IFERROR(SMALL('Open 1'!F:F,L21),"")))</f>
        <v>15.562000027</v>
      </c>
      <c r="F21" s="86" t="str">
        <f t="shared" si="0"/>
        <v>3D</v>
      </c>
      <c r="G21" s="91" t="str">
        <f t="shared" si="1"/>
        <v/>
      </c>
      <c r="J21" s="162"/>
      <c r="K21" s="121"/>
      <c r="L21" s="24">
        <v>20</v>
      </c>
    </row>
    <row r="22" spans="1:12">
      <c r="A22" s="18">
        <f>IFERROR(IF(INDEX('Open 1'!$A:$F,MATCH('Open 1 Results'!$E22,'Open 1'!$F:$F,0),1)&gt;0,INDEX('Open 1'!$A:$F,MATCH('Open 1 Results'!$E22,'Open 1'!$F:$F,0),1),""),"")</f>
        <v>35</v>
      </c>
      <c r="B22" s="84" t="str">
        <f>IFERROR(IF(INDEX('Open 1'!$A:$F,MATCH('Open 1 Results'!$E22,'Open 1'!$F:$F,0),2)&gt;0,INDEX('Open 1'!$A:$F,MATCH('Open 1 Results'!$E22,'Open 1'!$F:$F,0),2),""),"")</f>
        <v>Morgan Spykerboer</v>
      </c>
      <c r="C22" s="84" t="str">
        <f>IFERROR(IF(INDEX('Open 1'!$A:$F,MATCH('Open 1 Results'!$E22,'Open 1'!$F:$F,0),3)&gt;0,INDEX('Open 1'!$A:$F,MATCH('Open 1 Results'!$E22,'Open 1'!$F:$F,0),3),""),"")</f>
        <v>Frenchman's Big Bucks</v>
      </c>
      <c r="D22" s="85">
        <f>IFERROR(IF(AND(SMALL('Open 1'!F:F,L22)&gt;1000,SMALL('Open 1'!F:F,L22)&lt;3000),"nt",IF(SMALL('Open 1'!F:F,L22)&gt;3000,"",SMALL('Open 1'!F:F,L22))),"")</f>
        <v>15.583000041</v>
      </c>
      <c r="E22" s="115">
        <f>IF(D22="nt",IFERROR(SMALL('Open 1'!F:F,L22),""),IF(D22&gt;3000,"",IFERROR(SMALL('Open 1'!F:F,L22),"")))</f>
        <v>15.583000041</v>
      </c>
      <c r="F22" s="86" t="str">
        <f t="shared" si="0"/>
        <v>3D</v>
      </c>
      <c r="G22" s="91" t="str">
        <f t="shared" si="1"/>
        <v/>
      </c>
      <c r="J22" s="162"/>
      <c r="K22" s="121"/>
      <c r="L22" s="24">
        <v>21</v>
      </c>
    </row>
    <row r="23" spans="1:12">
      <c r="A23" s="18">
        <f>IFERROR(IF(INDEX('Open 1'!$A:$F,MATCH('Open 1 Results'!$E23,'Open 1'!$F:$F,0),1)&gt;0,INDEX('Open 1'!$A:$F,MATCH('Open 1 Results'!$E23,'Open 1'!$F:$F,0),1),""),"")</f>
        <v>49</v>
      </c>
      <c r="B23" s="84" t="str">
        <f>IFERROR(IF(INDEX('Open 1'!$A:$F,MATCH('Open 1 Results'!$E23,'Open 1'!$F:$F,0),2)&gt;0,INDEX('Open 1'!$A:$F,MATCH('Open 1 Results'!$E23,'Open 1'!$F:$F,0),2),""),"")</f>
        <v>Norma Jo Wood</v>
      </c>
      <c r="C23" s="84" t="str">
        <f>IFERROR(IF(INDEX('Open 1'!$A:$F,MATCH('Open 1 Results'!$E23,'Open 1'!$F:$F,0),3)&gt;0,INDEX('Open 1'!$A:$F,MATCH('Open 1 Results'!$E23,'Open 1'!$F:$F,0),3),""),"")</f>
        <v>Dixie</v>
      </c>
      <c r="D23" s="85">
        <f>IFERROR(IF(AND(SMALL('Open 1'!F:F,L23)&gt;1000,SMALL('Open 1'!F:F,L23)&lt;3000),"nt",IF(SMALL('Open 1'!F:F,L23)&gt;3000,"",SMALL('Open 1'!F:F,L23))),"")</f>
        <v>15.621000058</v>
      </c>
      <c r="E23" s="115">
        <f>IF(D23="nt",IFERROR(SMALL('Open 1'!F:F,L23),""),IF(D23&gt;3000,"",IFERROR(SMALL('Open 1'!F:F,L23),"")))</f>
        <v>15.621000058</v>
      </c>
      <c r="F23" s="86" t="str">
        <f t="shared" si="0"/>
        <v>3D</v>
      </c>
      <c r="G23" s="91" t="str">
        <f t="shared" si="1"/>
        <v/>
      </c>
      <c r="J23" s="162"/>
      <c r="K23" s="121"/>
      <c r="L23" s="24">
        <v>22</v>
      </c>
    </row>
    <row r="24" spans="1:12">
      <c r="A24" s="18">
        <f>IFERROR(IF(INDEX('Open 1'!$A:$F,MATCH('Open 1 Results'!$E24,'Open 1'!$F:$F,0),1)&gt;0,INDEX('Open 1'!$A:$F,MATCH('Open 1 Results'!$E24,'Open 1'!$F:$F,0),1),""),"")</f>
        <v>4</v>
      </c>
      <c r="B24" s="84" t="str">
        <f>IFERROR(IF(INDEX('Open 1'!$A:$F,MATCH('Open 1 Results'!$E24,'Open 1'!$F:$F,0),2)&gt;0,INDEX('Open 1'!$A:$F,MATCH('Open 1 Results'!$E24,'Open 1'!$F:$F,0),2),""),"")</f>
        <v>Kailey Deknikker</v>
      </c>
      <c r="C24" s="84" t="str">
        <f>IFERROR(IF(INDEX('Open 1'!$A:$F,MATCH('Open 1 Results'!$E24,'Open 1'!$F:$F,0),3)&gt;0,INDEX('Open 1'!$A:$F,MATCH('Open 1 Results'!$E24,'Open 1'!$F:$F,0),3),""),"")</f>
        <v>Rocket</v>
      </c>
      <c r="D24" s="85">
        <f>IFERROR(IF(AND(SMALL('Open 1'!F:F,L24)&gt;1000,SMALL('Open 1'!F:F,L24)&lt;3000),"nt",IF(SMALL('Open 1'!F:F,L24)&gt;3000,"",SMALL('Open 1'!F:F,L24))),"")</f>
        <v>15.639000004</v>
      </c>
      <c r="E24" s="115">
        <f>IF(D24="nt",IFERROR(SMALL('Open 1'!F:F,L24),""),IF(D24&gt;3000,"",IFERROR(SMALL('Open 1'!F:F,L24),"")))</f>
        <v>15.639000004</v>
      </c>
      <c r="F24" s="86" t="str">
        <f t="shared" si="0"/>
        <v>3D</v>
      </c>
      <c r="G24" s="91" t="str">
        <f t="shared" si="1"/>
        <v/>
      </c>
      <c r="J24" s="162" t="s">
        <v>207</v>
      </c>
      <c r="K24" s="121" t="s">
        <v>207</v>
      </c>
      <c r="L24" s="24">
        <v>23</v>
      </c>
    </row>
    <row r="25" spans="1:12">
      <c r="A25" s="18">
        <f>IFERROR(IF(INDEX('Open 1'!$A:$F,MATCH('Open 1 Results'!$E25,'Open 1'!$F:$F,0),1)&gt;0,INDEX('Open 1'!$A:$F,MATCH('Open 1 Results'!$E25,'Open 1'!$F:$F,0),1),""),"")</f>
        <v>16</v>
      </c>
      <c r="B25" s="84" t="str">
        <f>IFERROR(IF(INDEX('Open 1'!$A:$F,MATCH('Open 1 Results'!$E25,'Open 1'!$F:$F,0),2)&gt;0,INDEX('Open 1'!$A:$F,MATCH('Open 1 Results'!$E25,'Open 1'!$F:$F,0),2),""),"")</f>
        <v>Theresa Navrkal</v>
      </c>
      <c r="C25" s="84" t="str">
        <f>IFERROR(IF(INDEX('Open 1'!$A:$F,MATCH('Open 1 Results'!$E25,'Open 1'!$F:$F,0),3)&gt;0,INDEX('Open 1'!$A:$F,MATCH('Open 1 Results'!$E25,'Open 1'!$F:$F,0),3),""),"")</f>
        <v>Bid For Zahara</v>
      </c>
      <c r="D25" s="85">
        <f>IFERROR(IF(AND(SMALL('Open 1'!F:F,L25)&gt;1000,SMALL('Open 1'!F:F,L25)&lt;3000),"nt",IF(SMALL('Open 1'!F:F,L25)&gt;3000,"",SMALL('Open 1'!F:F,L25))),"")</f>
        <v>15.650000019</v>
      </c>
      <c r="E25" s="115">
        <f>IF(D25="nt",IFERROR(SMALL('Open 1'!F:F,L25),""),IF(D25&gt;3000,"",IFERROR(SMALL('Open 1'!F:F,L25),"")))</f>
        <v>15.650000019</v>
      </c>
      <c r="F25" s="86" t="str">
        <f t="shared" si="0"/>
        <v>3D</v>
      </c>
      <c r="G25" s="91" t="str">
        <f t="shared" si="1"/>
        <v/>
      </c>
      <c r="J25" s="162" t="s">
        <v>207</v>
      </c>
      <c r="K25" s="121"/>
      <c r="L25" s="24">
        <v>24</v>
      </c>
    </row>
    <row r="26" spans="1:12">
      <c r="A26" s="18">
        <f>IFERROR(IF(INDEX('Open 1'!$A:$F,MATCH('Open 1 Results'!$E26,'Open 1'!$F:$F,0),1)&gt;0,INDEX('Open 1'!$A:$F,MATCH('Open 1 Results'!$E26,'Open 1'!$F:$F,0),1),""),"")</f>
        <v>42</v>
      </c>
      <c r="B26" s="84" t="str">
        <f>IFERROR(IF(INDEX('Open 1'!$A:$F,MATCH('Open 1 Results'!$E26,'Open 1'!$F:$F,0),2)&gt;0,INDEX('Open 1'!$A:$F,MATCH('Open 1 Results'!$E26,'Open 1'!$F:$F,0),2),""),"")</f>
        <v>Jim Peterson</v>
      </c>
      <c r="C26" s="84" t="str">
        <f>IFERROR(IF(INDEX('Open 1'!$A:$F,MATCH('Open 1 Results'!$E26,'Open 1'!$F:$F,0),3)&gt;0,INDEX('Open 1'!$A:$F,MATCH('Open 1 Results'!$E26,'Open 1'!$F:$F,0),3),""),"")</f>
        <v>Miles</v>
      </c>
      <c r="D26" s="85">
        <f>IFERROR(IF(AND(SMALL('Open 1'!F:F,L26)&gt;1000,SMALL('Open 1'!F:F,L26)&lt;3000),"nt",IF(SMALL('Open 1'!F:F,L26)&gt;3000,"",SMALL('Open 1'!F:F,L26))),"")</f>
        <v>15.675000050000001</v>
      </c>
      <c r="E26" s="115">
        <f>IF(D26="nt",IFERROR(SMALL('Open 1'!F:F,L26),""),IF(D26&gt;3000,"",IFERROR(SMALL('Open 1'!F:F,L26),"")))</f>
        <v>15.675000050000001</v>
      </c>
      <c r="F26" s="86" t="str">
        <f t="shared" si="0"/>
        <v>3D</v>
      </c>
      <c r="G26" s="91" t="str">
        <f t="shared" si="1"/>
        <v/>
      </c>
      <c r="J26" s="162"/>
      <c r="K26" s="121"/>
      <c r="L26" s="24">
        <v>25</v>
      </c>
    </row>
    <row r="27" spans="1:12">
      <c r="A27" s="18">
        <f>IFERROR(IF(INDEX('Open 1'!$A:$F,MATCH('Open 1 Results'!$E27,'Open 1'!$F:$F,0),1)&gt;0,INDEX('Open 1'!$A:$F,MATCH('Open 1 Results'!$E27,'Open 1'!$F:$F,0),1),""),"")</f>
        <v>11</v>
      </c>
      <c r="B27" s="84" t="str">
        <f>IFERROR(IF(INDEX('Open 1'!$A:$F,MATCH('Open 1 Results'!$E27,'Open 1'!$F:$F,0),2)&gt;0,INDEX('Open 1'!$A:$F,MATCH('Open 1 Results'!$E27,'Open 1'!$F:$F,0),2),""),"")</f>
        <v>Deb Kruger</v>
      </c>
      <c r="C27" s="84" t="str">
        <f>IFERROR(IF(INDEX('Open 1'!$A:$F,MATCH('Open 1 Results'!$E27,'Open 1'!$F:$F,0),3)&gt;0,INDEX('Open 1'!$A:$F,MATCH('Open 1 Results'!$E27,'Open 1'!$F:$F,0),3),""),"")</f>
        <v>Peptos Pretty Kaidas</v>
      </c>
      <c r="D27" s="85">
        <f>IFERROR(IF(AND(SMALL('Open 1'!F:F,L27)&gt;1000,SMALL('Open 1'!F:F,L27)&lt;3000),"nt",IF(SMALL('Open 1'!F:F,L27)&gt;3000,"",SMALL('Open 1'!F:F,L27))),"")</f>
        <v>15.751000012999999</v>
      </c>
      <c r="E27" s="115">
        <f>IF(D27="nt",IFERROR(SMALL('Open 1'!F:F,L27),""),IF(D27&gt;3000,"",IFERROR(SMALL('Open 1'!F:F,L27),"")))</f>
        <v>15.751000012999999</v>
      </c>
      <c r="F27" s="86" t="str">
        <f t="shared" si="0"/>
        <v>3D</v>
      </c>
      <c r="G27" s="91" t="str">
        <f t="shared" si="1"/>
        <v/>
      </c>
      <c r="J27" s="162" t="s">
        <v>207</v>
      </c>
      <c r="K27" s="121"/>
      <c r="L27" s="24">
        <v>26</v>
      </c>
    </row>
    <row r="28" spans="1:12">
      <c r="A28" s="18">
        <f>IFERROR(IF(INDEX('Open 1'!$A:$F,MATCH('Open 1 Results'!$E28,'Open 1'!$F:$F,0),1)&gt;0,INDEX('Open 1'!$A:$F,MATCH('Open 1 Results'!$E28,'Open 1'!$F:$F,0),1),""),"")</f>
        <v>8</v>
      </c>
      <c r="B28" s="84" t="str">
        <f>IFERROR(IF(INDEX('Open 1'!$A:$F,MATCH('Open 1 Results'!$E28,'Open 1'!$F:$F,0),2)&gt;0,INDEX('Open 1'!$A:$F,MATCH('Open 1 Results'!$E28,'Open 1'!$F:$F,0),2),""),"")</f>
        <v>Jessica Mueller</v>
      </c>
      <c r="C28" s="84" t="str">
        <f>IFERROR(IF(INDEX('Open 1'!$A:$F,MATCH('Open 1 Results'!$E28,'Open 1'!$F:$F,0),3)&gt;0,INDEX('Open 1'!$A:$F,MATCH('Open 1 Results'!$E28,'Open 1'!$F:$F,0),3),""),"")</f>
        <v>MFR Laughing Xena</v>
      </c>
      <c r="D28" s="85">
        <f>IFERROR(IF(AND(SMALL('Open 1'!F:F,L28)&gt;1000,SMALL('Open 1'!F:F,L28)&lt;3000),"nt",IF(SMALL('Open 1'!F:F,L28)&gt;3000,"",SMALL('Open 1'!F:F,L28))),"")</f>
        <v>15.781000009000001</v>
      </c>
      <c r="E28" s="115">
        <f>IF(D28="nt",IFERROR(SMALL('Open 1'!F:F,L28),""),IF(D28&gt;3000,"",IFERROR(SMALL('Open 1'!F:F,L28),"")))</f>
        <v>15.781000009000001</v>
      </c>
      <c r="F28" s="86" t="str">
        <f t="shared" si="0"/>
        <v>3D</v>
      </c>
      <c r="G28" s="91" t="str">
        <f t="shared" si="1"/>
        <v/>
      </c>
      <c r="J28" s="162"/>
      <c r="K28" s="121"/>
      <c r="L28" s="24">
        <v>27</v>
      </c>
    </row>
    <row r="29" spans="1:12">
      <c r="A29" s="18">
        <f>IFERROR(IF(INDEX('Open 1'!$A:$F,MATCH('Open 1 Results'!$E29,'Open 1'!$F:$F,0),1)&gt;0,INDEX('Open 1'!$A:$F,MATCH('Open 1 Results'!$E29,'Open 1'!$F:$F,0),1),""),"")</f>
        <v>17</v>
      </c>
      <c r="B29" s="84" t="str">
        <f>IFERROR(IF(INDEX('Open 1'!$A:$F,MATCH('Open 1 Results'!$E29,'Open 1'!$F:$F,0),2)&gt;0,INDEX('Open 1'!$A:$F,MATCH('Open 1 Results'!$E29,'Open 1'!$F:$F,0),2),""),"")</f>
        <v xml:space="preserve">Jessica Taubert </v>
      </c>
      <c r="C29" s="84" t="str">
        <f>IFERROR(IF(INDEX('Open 1'!$A:$F,MATCH('Open 1 Results'!$E29,'Open 1'!$F:$F,0),3)&gt;0,INDEX('Open 1'!$A:$F,MATCH('Open 1 Results'!$E29,'Open 1'!$F:$F,0),3),""),"")</f>
        <v>Rositas Peponita</v>
      </c>
      <c r="D29" s="85">
        <f>IFERROR(IF(AND(SMALL('Open 1'!F:F,L29)&gt;1000,SMALL('Open 1'!F:F,L29)&lt;3000),"nt",IF(SMALL('Open 1'!F:F,L29)&gt;3000,"",SMALL('Open 1'!F:F,L29))),"")</f>
        <v>15.809000019999999</v>
      </c>
      <c r="E29" s="115">
        <f>IF(D29="nt",IFERROR(SMALL('Open 1'!F:F,L29),""),IF(D29&gt;3000,"",IFERROR(SMALL('Open 1'!F:F,L29),"")))</f>
        <v>15.809000019999999</v>
      </c>
      <c r="F29" s="86" t="str">
        <f t="shared" si="0"/>
        <v>3D</v>
      </c>
      <c r="G29" s="91" t="str">
        <f t="shared" si="1"/>
        <v/>
      </c>
      <c r="J29" s="162" t="s">
        <v>207</v>
      </c>
      <c r="K29" s="121"/>
      <c r="L29" s="24">
        <v>28</v>
      </c>
    </row>
    <row r="30" spans="1:12">
      <c r="A30" s="18">
        <f>IFERROR(IF(INDEX('Open 1'!$A:$F,MATCH('Open 1 Results'!$E30,'Open 1'!$F:$F,0),1)&gt;0,INDEX('Open 1'!$A:$F,MATCH('Open 1 Results'!$E30,'Open 1'!$F:$F,0),1),""),"")</f>
        <v>21</v>
      </c>
      <c r="B30" s="84" t="str">
        <f>IFERROR(IF(INDEX('Open 1'!$A:$F,MATCH('Open 1 Results'!$E30,'Open 1'!$F:$F,0),2)&gt;0,INDEX('Open 1'!$A:$F,MATCH('Open 1 Results'!$E30,'Open 1'!$F:$F,0),2),""),"")</f>
        <v>Mike Boomgarden</v>
      </c>
      <c r="C30" s="84" t="str">
        <f>IFERROR(IF(INDEX('Open 1'!$A:$F,MATCH('Open 1 Results'!$E30,'Open 1'!$F:$F,0),3)&gt;0,INDEX('Open 1'!$A:$F,MATCH('Open 1 Results'!$E30,'Open 1'!$F:$F,0),3),""),"")</f>
        <v>Gypsy</v>
      </c>
      <c r="D30" s="85">
        <f>IFERROR(IF(AND(SMALL('Open 1'!F:F,L30)&gt;1000,SMALL('Open 1'!F:F,L30)&lt;3000),"nt",IF(SMALL('Open 1'!F:F,L30)&gt;3000,"",SMALL('Open 1'!F:F,L30))),"")</f>
        <v>15.832000025000001</v>
      </c>
      <c r="E30" s="115">
        <f>IF(D30="nt",IFERROR(SMALL('Open 1'!F:F,L30),""),IF(D30&gt;3000,"",IFERROR(SMALL('Open 1'!F:F,L30),"")))</f>
        <v>15.832000025000001</v>
      </c>
      <c r="F30" s="86" t="str">
        <f t="shared" si="0"/>
        <v>3D</v>
      </c>
      <c r="G30" s="91" t="str">
        <f t="shared" si="1"/>
        <v/>
      </c>
      <c r="J30" s="162" t="s">
        <v>207</v>
      </c>
      <c r="K30" s="121"/>
      <c r="L30" s="24">
        <v>29</v>
      </c>
    </row>
    <row r="31" spans="1:12">
      <c r="A31" s="18">
        <f>IFERROR(IF(INDEX('Open 1'!$A:$F,MATCH('Open 1 Results'!$E31,'Open 1'!$F:$F,0),1)&gt;0,INDEX('Open 1'!$A:$F,MATCH('Open 1 Results'!$E31,'Open 1'!$F:$F,0),1),""),"")</f>
        <v>25</v>
      </c>
      <c r="B31" s="84" t="str">
        <f>IFERROR(IF(INDEX('Open 1'!$A:$F,MATCH('Open 1 Results'!$E31,'Open 1'!$F:$F,0),2)&gt;0,INDEX('Open 1'!$A:$F,MATCH('Open 1 Results'!$E31,'Open 1'!$F:$F,0),2),""),"")</f>
        <v>Kristin Zancanella</v>
      </c>
      <c r="C31" s="84" t="str">
        <f>IFERROR(IF(INDEX('Open 1'!$A:$F,MATCH('Open 1 Results'!$E31,'Open 1'!$F:$F,0),3)&gt;0,INDEX('Open 1'!$A:$F,MATCH('Open 1 Results'!$E31,'Open 1'!$F:$F,0),3),""),"")</f>
        <v>Horse 1</v>
      </c>
      <c r="D31" s="85">
        <f>IFERROR(IF(AND(SMALL('Open 1'!F:F,L31)&gt;1000,SMALL('Open 1'!F:F,L31)&lt;3000),"nt",IF(SMALL('Open 1'!F:F,L31)&gt;3000,"",SMALL('Open 1'!F:F,L31))),"")</f>
        <v>15.876000029</v>
      </c>
      <c r="E31" s="115">
        <f>IF(D31="nt",IFERROR(SMALL('Open 1'!F:F,L31),""),IF(D31&gt;3000,"",IFERROR(SMALL('Open 1'!F:F,L31),"")))</f>
        <v>15.876000029</v>
      </c>
      <c r="F31" s="86" t="str">
        <f t="shared" si="0"/>
        <v>3D</v>
      </c>
      <c r="G31" s="91" t="str">
        <f t="shared" si="1"/>
        <v/>
      </c>
      <c r="J31" s="162"/>
      <c r="K31" s="121"/>
      <c r="L31" s="24">
        <v>30</v>
      </c>
    </row>
    <row r="32" spans="1:12">
      <c r="A32" s="18">
        <f>IFERROR(IF(INDEX('Open 1'!$A:$F,MATCH('Open 1 Results'!$E32,'Open 1'!$F:$F,0),1)&gt;0,INDEX('Open 1'!$A:$F,MATCH('Open 1 Results'!$E32,'Open 1'!$F:$F,0),1),""),"")</f>
        <v>41</v>
      </c>
      <c r="B32" s="84" t="str">
        <f>IFERROR(IF(INDEX('Open 1'!$A:$F,MATCH('Open 1 Results'!$E32,'Open 1'!$F:$F,0),2)&gt;0,INDEX('Open 1'!$A:$F,MATCH('Open 1 Results'!$E32,'Open 1'!$F:$F,0),2),""),"")</f>
        <v>Shannon Jensen</v>
      </c>
      <c r="C32" s="84" t="str">
        <f>IFERROR(IF(INDEX('Open 1'!$A:$F,MATCH('Open 1 Results'!$E32,'Open 1'!$F:$F,0),3)&gt;0,INDEX('Open 1'!$A:$F,MATCH('Open 1 Results'!$E32,'Open 1'!$F:$F,0),3),""),"")</f>
        <v>Frenchmans Dashnista</v>
      </c>
      <c r="D32" s="85">
        <f>IFERROR(IF(AND(SMALL('Open 1'!F:F,L32)&gt;1000,SMALL('Open 1'!F:F,L32)&lt;3000),"nt",IF(SMALL('Open 1'!F:F,L32)&gt;3000,"",SMALL('Open 1'!F:F,L32))),"")</f>
        <v>15.946000049</v>
      </c>
      <c r="E32" s="115">
        <f>IF(D32="nt",IFERROR(SMALL('Open 1'!F:F,L32),""),IF(D32&gt;3000,"",IFERROR(SMALL('Open 1'!F:F,L32),"")))</f>
        <v>15.946000049</v>
      </c>
      <c r="F32" s="86" t="str">
        <f t="shared" si="0"/>
        <v>3D</v>
      </c>
      <c r="G32" s="91" t="str">
        <f t="shared" si="1"/>
        <v/>
      </c>
      <c r="J32" s="162"/>
      <c r="K32" s="121"/>
      <c r="L32" s="24">
        <v>31</v>
      </c>
    </row>
    <row r="33" spans="1:12">
      <c r="A33" s="18">
        <f>IFERROR(IF(INDEX('Open 1'!$A:$F,MATCH('Open 1 Results'!$E33,'Open 1'!$F:$F,0),1)&gt;0,INDEX('Open 1'!$A:$F,MATCH('Open 1 Results'!$E33,'Open 1'!$F:$F,0),1),""),"")</f>
        <v>12</v>
      </c>
      <c r="B33" s="84" t="str">
        <f>IFERROR(IF(INDEX('Open 1'!$A:$F,MATCH('Open 1 Results'!$E33,'Open 1'!$F:$F,0),2)&gt;0,INDEX('Open 1'!$A:$F,MATCH('Open 1 Results'!$E33,'Open 1'!$F:$F,0),2),""),"")</f>
        <v>Barb Westover</v>
      </c>
      <c r="C33" s="84" t="str">
        <f>IFERROR(IF(INDEX('Open 1'!$A:$F,MATCH('Open 1 Results'!$E33,'Open 1'!$F:$F,0),3)&gt;0,INDEX('Open 1'!$A:$F,MATCH('Open 1 Results'!$E33,'Open 1'!$F:$F,0),3),""),"")</f>
        <v>Romie</v>
      </c>
      <c r="D33" s="85">
        <f>IFERROR(IF(AND(SMALL('Open 1'!F:F,L33)&gt;1000,SMALL('Open 1'!F:F,L33)&lt;3000),"nt",IF(SMALL('Open 1'!F:F,L33)&gt;3000,"",SMALL('Open 1'!F:F,L33))),"")</f>
        <v>16.070000014000001</v>
      </c>
      <c r="E33" s="115">
        <f>IF(D33="nt",IFERROR(SMALL('Open 1'!F:F,L33),""),IF(D33&gt;3000,"",IFERROR(SMALL('Open 1'!F:F,L33),"")))</f>
        <v>16.070000014000001</v>
      </c>
      <c r="F33" s="86" t="str">
        <f t="shared" si="0"/>
        <v>3D</v>
      </c>
      <c r="G33" s="91" t="str">
        <f t="shared" si="1"/>
        <v/>
      </c>
      <c r="J33" s="162" t="s">
        <v>207</v>
      </c>
      <c r="K33" s="121"/>
      <c r="L33" s="24">
        <v>32</v>
      </c>
    </row>
    <row r="34" spans="1:12">
      <c r="A34" s="18">
        <f>IFERROR(IF(INDEX('Open 1'!$A:$F,MATCH('Open 1 Results'!$E34,'Open 1'!$F:$F,0),1)&gt;0,INDEX('Open 1'!$A:$F,MATCH('Open 1 Results'!$E34,'Open 1'!$F:$F,0),1),""),"")</f>
        <v>29</v>
      </c>
      <c r="B34" s="84" t="str">
        <f>IFERROR(IF(INDEX('Open 1'!$A:$F,MATCH('Open 1 Results'!$E34,'Open 1'!$F:$F,0),2)&gt;0,INDEX('Open 1'!$A:$F,MATCH('Open 1 Results'!$E34,'Open 1'!$F:$F,0),2),""),"")</f>
        <v>Trinity Chapman</v>
      </c>
      <c r="C34" s="84" t="str">
        <f>IFERROR(IF(INDEX('Open 1'!$A:$F,MATCH('Open 1 Results'!$E34,'Open 1'!$F:$F,0),3)&gt;0,INDEX('Open 1'!$A:$F,MATCH('Open 1 Results'!$E34,'Open 1'!$F:$F,0),3),""),"")</f>
        <v>Gabby</v>
      </c>
      <c r="D34" s="85">
        <f>IFERROR(IF(AND(SMALL('Open 1'!F:F,L34)&gt;1000,SMALL('Open 1'!F:F,L34)&lt;3000),"nt",IF(SMALL('Open 1'!F:F,L34)&gt;3000,"",SMALL('Open 1'!F:F,L34))),"")</f>
        <v>16.082000034</v>
      </c>
      <c r="E34" s="115">
        <f>IF(D34="nt",IFERROR(SMALL('Open 1'!F:F,L34),""),IF(D34&gt;3000,"",IFERROR(SMALL('Open 1'!F:F,L34),"")))</f>
        <v>16.082000034</v>
      </c>
      <c r="F34" s="86" t="str">
        <f t="shared" si="0"/>
        <v>3D</v>
      </c>
      <c r="G34" s="91" t="str">
        <f t="shared" si="1"/>
        <v/>
      </c>
      <c r="J34" s="162"/>
      <c r="K34" s="121"/>
      <c r="L34" s="24">
        <v>33</v>
      </c>
    </row>
    <row r="35" spans="1:12">
      <c r="A35" s="18">
        <f>IFERROR(IF(INDEX('Open 1'!$A:$F,MATCH('Open 1 Results'!$E35,'Open 1'!$F:$F,0),1)&gt;0,INDEX('Open 1'!$A:$F,MATCH('Open 1 Results'!$E35,'Open 1'!$F:$F,0),1),""),"")</f>
        <v>9</v>
      </c>
      <c r="B35" s="84" t="str">
        <f>IFERROR(IF(INDEX('Open 1'!$A:$F,MATCH('Open 1 Results'!$E35,'Open 1'!$F:$F,0),2)&gt;0,INDEX('Open 1'!$A:$F,MATCH('Open 1 Results'!$E35,'Open 1'!$F:$F,0),2),""),"")</f>
        <v>Brooklyn Chapman</v>
      </c>
      <c r="C35" s="84" t="str">
        <f>IFERROR(IF(INDEX('Open 1'!$A:$F,MATCH('Open 1 Results'!$E35,'Open 1'!$F:$F,0),3)&gt;0,INDEX('Open 1'!$A:$F,MATCH('Open 1 Results'!$E35,'Open 1'!$F:$F,0),3),""),"")</f>
        <v>Raisin</v>
      </c>
      <c r="D35" s="85">
        <f>IFERROR(IF(AND(SMALL('Open 1'!F:F,L35)&gt;1000,SMALL('Open 1'!F:F,L35)&lt;3000),"nt",IF(SMALL('Open 1'!F:F,L35)&gt;3000,"",SMALL('Open 1'!F:F,L35))),"")</f>
        <v>16.09500001</v>
      </c>
      <c r="E35" s="115">
        <f>IF(D35="nt",IFERROR(SMALL('Open 1'!F:F,L35),""),IF(D35&gt;3000,"",IFERROR(SMALL('Open 1'!F:F,L35),"")))</f>
        <v>16.09500001</v>
      </c>
      <c r="F35" s="86" t="str">
        <f t="shared" si="0"/>
        <v>3D</v>
      </c>
      <c r="G35" s="91" t="str">
        <f t="shared" si="1"/>
        <v/>
      </c>
      <c r="J35" s="162"/>
      <c r="K35" s="121"/>
      <c r="L35" s="24">
        <v>34</v>
      </c>
    </row>
    <row r="36" spans="1:12">
      <c r="A36" s="18">
        <f>IFERROR(IF(INDEX('Open 1'!$A:$F,MATCH('Open 1 Results'!$E36,'Open 1'!$F:$F,0),1)&gt;0,INDEX('Open 1'!$A:$F,MATCH('Open 1 Results'!$E36,'Open 1'!$F:$F,0),1),""),"")</f>
        <v>20</v>
      </c>
      <c r="B36" s="84" t="str">
        <f>IFERROR(IF(INDEX('Open 1'!$A:$F,MATCH('Open 1 Results'!$E36,'Open 1'!$F:$F,0),2)&gt;0,INDEX('Open 1'!$A:$F,MATCH('Open 1 Results'!$E36,'Open 1'!$F:$F,0),2),""),"")</f>
        <v>Michelle Hodne</v>
      </c>
      <c r="C36" s="84" t="str">
        <f>IFERROR(IF(INDEX('Open 1'!$A:$F,MATCH('Open 1 Results'!$E36,'Open 1'!$F:$F,0),3)&gt;0,INDEX('Open 1'!$A:$F,MATCH('Open 1 Results'!$E36,'Open 1'!$F:$F,0),3),""),"")</f>
        <v>Uno Sonita Olena</v>
      </c>
      <c r="D36" s="85">
        <f>IFERROR(IF(AND(SMALL('Open 1'!F:F,L36)&gt;1000,SMALL('Open 1'!F:F,L36)&lt;3000),"nt",IF(SMALL('Open 1'!F:F,L36)&gt;3000,"",SMALL('Open 1'!F:F,L36))),"")</f>
        <v>16.132000023</v>
      </c>
      <c r="E36" s="115">
        <f>IF(D36="nt",IFERROR(SMALL('Open 1'!F:F,L36),""),IF(D36&gt;3000,"",IFERROR(SMALL('Open 1'!F:F,L36),"")))</f>
        <v>16.132000023</v>
      </c>
      <c r="F36" s="86" t="str">
        <f t="shared" si="0"/>
        <v>3D</v>
      </c>
      <c r="G36" s="91" t="str">
        <f t="shared" si="1"/>
        <v/>
      </c>
      <c r="J36" s="162" t="s">
        <v>207</v>
      </c>
      <c r="K36" s="121"/>
      <c r="L36" s="24">
        <v>35</v>
      </c>
    </row>
    <row r="37" spans="1:12">
      <c r="A37" s="18">
        <f>IFERROR(IF(INDEX('Open 1'!$A:$F,MATCH('Open 1 Results'!$E37,'Open 1'!$F:$F,0),1)&gt;0,INDEX('Open 1'!$A:$F,MATCH('Open 1 Results'!$E37,'Open 1'!$F:$F,0),1),""),"")</f>
        <v>22</v>
      </c>
      <c r="B37" s="84" t="str">
        <f>IFERROR(IF(INDEX('Open 1'!$A:$F,MATCH('Open 1 Results'!$E37,'Open 1'!$F:$F,0),2)&gt;0,INDEX('Open 1'!$A:$F,MATCH('Open 1 Results'!$E37,'Open 1'!$F:$F,0),2),""),"")</f>
        <v>Staci Bungard</v>
      </c>
      <c r="C37" s="84" t="str">
        <f>IFERROR(IF(INDEX('Open 1'!$A:$F,MATCH('Open 1 Results'!$E37,'Open 1'!$F:$F,0),3)&gt;0,INDEX('Open 1'!$A:$F,MATCH('Open 1 Results'!$E37,'Open 1'!$F:$F,0),3),""),"")</f>
        <v>Chicks Alive N Dashn</v>
      </c>
      <c r="D37" s="85">
        <f>IFERROR(IF(AND(SMALL('Open 1'!F:F,L37)&gt;1000,SMALL('Open 1'!F:F,L37)&lt;3000),"nt",IF(SMALL('Open 1'!F:F,L37)&gt;3000,"",SMALL('Open 1'!F:F,L37))),"")</f>
        <v>16.401000025999998</v>
      </c>
      <c r="E37" s="115">
        <f>IF(D37="nt",IFERROR(SMALL('Open 1'!F:F,L37),""),IF(D37&gt;3000,"",IFERROR(SMALL('Open 1'!F:F,L37),"")))</f>
        <v>16.401000025999998</v>
      </c>
      <c r="F37" s="86" t="str">
        <f t="shared" si="0"/>
        <v>4D</v>
      </c>
      <c r="G37" s="91" t="str">
        <f t="shared" si="1"/>
        <v>4D</v>
      </c>
      <c r="J37" s="162" t="s">
        <v>207</v>
      </c>
      <c r="K37" s="121"/>
      <c r="L37" s="24">
        <v>36</v>
      </c>
    </row>
    <row r="38" spans="1:12">
      <c r="A38" s="18">
        <f>IFERROR(IF(INDEX('Open 1'!$A:$F,MATCH('Open 1 Results'!$E38,'Open 1'!$F:$F,0),1)&gt;0,INDEX('Open 1'!$A:$F,MATCH('Open 1 Results'!$E38,'Open 1'!$F:$F,0),1),""),"")</f>
        <v>6</v>
      </c>
      <c r="B38" s="84" t="str">
        <f>IFERROR(IF(INDEX('Open 1'!$A:$F,MATCH('Open 1 Results'!$E38,'Open 1'!$F:$F,0),2)&gt;0,INDEX('Open 1'!$A:$F,MATCH('Open 1 Results'!$E38,'Open 1'!$F:$F,0),2),""),"")</f>
        <v>Kaylee Hieronimus</v>
      </c>
      <c r="C38" s="84" t="str">
        <f>IFERROR(IF(INDEX('Open 1'!$A:$F,MATCH('Open 1 Results'!$E38,'Open 1'!$F:$F,0),3)&gt;0,INDEX('Open 1'!$A:$F,MATCH('Open 1 Results'!$E38,'Open 1'!$F:$F,0),3),""),"")</f>
        <v>Lil E</v>
      </c>
      <c r="D38" s="85">
        <f>IFERROR(IF(AND(SMALL('Open 1'!F:F,L38)&gt;1000,SMALL('Open 1'!F:F,L38)&lt;3000),"nt",IF(SMALL('Open 1'!F:F,L38)&gt;3000,"",SMALL('Open 1'!F:F,L38))),"")</f>
        <v>16.617000007000001</v>
      </c>
      <c r="E38" s="115">
        <f>IF(D38="nt",IFERROR(SMALL('Open 1'!F:F,L38),""),IF(D38&gt;3000,"",IFERROR(SMALL('Open 1'!F:F,L38),"")))</f>
        <v>16.617000007000001</v>
      </c>
      <c r="F38" s="86" t="str">
        <f t="shared" si="0"/>
        <v>4D</v>
      </c>
      <c r="G38" s="91" t="str">
        <f t="shared" si="1"/>
        <v/>
      </c>
      <c r="J38" s="162"/>
      <c r="K38" s="121" t="s">
        <v>207</v>
      </c>
      <c r="L38" s="24">
        <v>37</v>
      </c>
    </row>
    <row r="39" spans="1:12">
      <c r="A39" s="18">
        <f>IFERROR(IF(INDEX('Open 1'!$A:$F,MATCH('Open 1 Results'!$E39,'Open 1'!$F:$F,0),1)&gt;0,INDEX('Open 1'!$A:$F,MATCH('Open 1 Results'!$E39,'Open 1'!$F:$F,0),1),""),"")</f>
        <v>18</v>
      </c>
      <c r="B39" s="84" t="str">
        <f>IFERROR(IF(INDEX('Open 1'!$A:$F,MATCH('Open 1 Results'!$E39,'Open 1'!$F:$F,0),2)&gt;0,INDEX('Open 1'!$A:$F,MATCH('Open 1 Results'!$E39,'Open 1'!$F:$F,0),2),""),"")</f>
        <v>Natalie Hieronimus</v>
      </c>
      <c r="C39" s="84" t="str">
        <f>IFERROR(IF(INDEX('Open 1'!$A:$F,MATCH('Open 1 Results'!$E39,'Open 1'!$F:$F,0),3)&gt;0,INDEX('Open 1'!$A:$F,MATCH('Open 1 Results'!$E39,'Open 1'!$F:$F,0),3),""),"")</f>
        <v>SH Chrome Ta Fame "Jet"</v>
      </c>
      <c r="D39" s="85">
        <f>IFERROR(IF(AND(SMALL('Open 1'!F:F,L39)&gt;1000,SMALL('Open 1'!F:F,L39)&lt;3000),"nt",IF(SMALL('Open 1'!F:F,L39)&gt;3000,"",SMALL('Open 1'!F:F,L39))),"")</f>
        <v>16.823000021000002</v>
      </c>
      <c r="E39" s="115">
        <f>IF(D39="nt",IFERROR(SMALL('Open 1'!F:F,L39),""),IF(D39&gt;3000,"",IFERROR(SMALL('Open 1'!F:F,L39),"")))</f>
        <v>16.823000021000002</v>
      </c>
      <c r="F39" s="86" t="str">
        <f t="shared" si="0"/>
        <v>4D</v>
      </c>
      <c r="G39" s="91" t="str">
        <f t="shared" si="1"/>
        <v/>
      </c>
      <c r="J39" s="162" t="s">
        <v>207</v>
      </c>
      <c r="K39" s="121"/>
      <c r="L39" s="24">
        <v>38</v>
      </c>
    </row>
    <row r="40" spans="1:12">
      <c r="A40" s="18">
        <f>IFERROR(IF(INDEX('Open 1'!$A:$F,MATCH('Open 1 Results'!$E40,'Open 1'!$F:$F,0),1)&gt;0,INDEX('Open 1'!$A:$F,MATCH('Open 1 Results'!$E40,'Open 1'!$F:$F,0),1),""),"")</f>
        <v>27</v>
      </c>
      <c r="B40" s="84" t="str">
        <f>IFERROR(IF(INDEX('Open 1'!$A:$F,MATCH('Open 1 Results'!$E40,'Open 1'!$F:$F,0),2)&gt;0,INDEX('Open 1'!$A:$F,MATCH('Open 1 Results'!$E40,'Open 1'!$F:$F,0),2),""),"")</f>
        <v>Shelby Hohn</v>
      </c>
      <c r="C40" s="84" t="str">
        <f>IFERROR(IF(INDEX('Open 1'!$A:$F,MATCH('Open 1 Results'!$E40,'Open 1'!$F:$F,0),3)&gt;0,INDEX('Open 1'!$A:$F,MATCH('Open 1 Results'!$E40,'Open 1'!$F:$F,0),3),""),"")</f>
        <v>Trigger</v>
      </c>
      <c r="D40" s="85">
        <f>IFERROR(IF(AND(SMALL('Open 1'!F:F,L40)&gt;1000,SMALL('Open 1'!F:F,L40)&lt;3000),"nt",IF(SMALL('Open 1'!F:F,L40)&gt;3000,"",SMALL('Open 1'!F:F,L40))),"")</f>
        <v>17.470000031999998</v>
      </c>
      <c r="E40" s="115">
        <f>IF(D40="nt",IFERROR(SMALL('Open 1'!F:F,L40),""),IF(D40&gt;3000,"",IFERROR(SMALL('Open 1'!F:F,L40),"")))</f>
        <v>17.470000031999998</v>
      </c>
      <c r="F40" s="86" t="str">
        <f t="shared" si="0"/>
        <v>4D</v>
      </c>
      <c r="G40" s="91" t="str">
        <f t="shared" si="1"/>
        <v/>
      </c>
      <c r="J40" s="162"/>
      <c r="K40" s="121"/>
      <c r="L40" s="24">
        <v>39</v>
      </c>
    </row>
    <row r="41" spans="1:12">
      <c r="A41" s="18">
        <f>IFERROR(IF(INDEX('Open 1'!$A:$F,MATCH('Open 1 Results'!$E41,'Open 1'!$F:$F,0),1)&gt;0,INDEX('Open 1'!$A:$F,MATCH('Open 1 Results'!$E41,'Open 1'!$F:$F,0),1),""),"")</f>
        <v>36</v>
      </c>
      <c r="B41" s="84" t="str">
        <f>IFERROR(IF(INDEX('Open 1'!$A:$F,MATCH('Open 1 Results'!$E41,'Open 1'!$F:$F,0),2)&gt;0,INDEX('Open 1'!$A:$F,MATCH('Open 1 Results'!$E41,'Open 1'!$F:$F,0),2),""),"")</f>
        <v>Rochelle Chapman</v>
      </c>
      <c r="C41" s="84" t="str">
        <f>IFERROR(IF(INDEX('Open 1'!$A:$F,MATCH('Open 1 Results'!$E41,'Open 1'!$F:$F,0),3)&gt;0,INDEX('Open 1'!$A:$F,MATCH('Open 1 Results'!$E41,'Open 1'!$F:$F,0),3),""),"")</f>
        <v>Fancy</v>
      </c>
      <c r="D41" s="85">
        <f>IFERROR(IF(AND(SMALL('Open 1'!F:F,L41)&gt;1000,SMALL('Open 1'!F:F,L41)&lt;3000),"nt",IF(SMALL('Open 1'!F:F,L41)&gt;3000,"",SMALL('Open 1'!F:F,L41))),"")</f>
        <v>17.501000043000001</v>
      </c>
      <c r="E41" s="115">
        <f>IF(D41="nt",IFERROR(SMALL('Open 1'!F:F,L41),""),IF(D41&gt;3000,"",IFERROR(SMALL('Open 1'!F:F,L41),"")))</f>
        <v>17.501000043000001</v>
      </c>
      <c r="F41" s="86" t="str">
        <f t="shared" si="0"/>
        <v>4D</v>
      </c>
      <c r="G41" s="91" t="str">
        <f t="shared" si="1"/>
        <v/>
      </c>
      <c r="J41" s="162"/>
      <c r="K41" s="121"/>
      <c r="L41" s="24">
        <v>40</v>
      </c>
    </row>
    <row r="42" spans="1:12">
      <c r="A42" s="18">
        <f>IFERROR(IF(INDEX('Open 1'!$A:$F,MATCH('Open 1 Results'!$E42,'Open 1'!$F:$F,0),1)&gt;0,INDEX('Open 1'!$A:$F,MATCH('Open 1 Results'!$E42,'Open 1'!$F:$F,0),1),""),"")</f>
        <v>47</v>
      </c>
      <c r="B42" s="84" t="str">
        <f>IFERROR(IF(INDEX('Open 1'!$A:$F,MATCH('Open 1 Results'!$E42,'Open 1'!$F:$F,0),2)&gt;0,INDEX('Open 1'!$A:$F,MATCH('Open 1 Results'!$E42,'Open 1'!$F:$F,0),2),""),"")</f>
        <v>Janice Roebuck</v>
      </c>
      <c r="C42" s="84" t="str">
        <f>IFERROR(IF(INDEX('Open 1'!$A:$F,MATCH('Open 1 Results'!$E42,'Open 1'!$F:$F,0),3)&gt;0,INDEX('Open 1'!$A:$F,MATCH('Open 1 Results'!$E42,'Open 1'!$F:$F,0),3),""),"")</f>
        <v>Peaches</v>
      </c>
      <c r="D42" s="85">
        <f>IFERROR(IF(AND(SMALL('Open 1'!F:F,L42)&gt;1000,SMALL('Open 1'!F:F,L42)&lt;3000),"nt",IF(SMALL('Open 1'!F:F,L42)&gt;3000,"",SMALL('Open 1'!F:F,L42))),"")</f>
        <v>17.623000056000002</v>
      </c>
      <c r="E42" s="115">
        <f>IF(D42="nt",IFERROR(SMALL('Open 1'!F:F,L42),""),IF(D42&gt;3000,"",IFERROR(SMALL('Open 1'!F:F,L42),"")))</f>
        <v>17.623000056000002</v>
      </c>
      <c r="F42" s="86" t="str">
        <f t="shared" si="0"/>
        <v>4D</v>
      </c>
      <c r="G42" s="91" t="str">
        <f t="shared" si="1"/>
        <v/>
      </c>
      <c r="J42" s="162" t="s">
        <v>207</v>
      </c>
      <c r="K42" s="121"/>
      <c r="L42" s="24">
        <v>41</v>
      </c>
    </row>
    <row r="43" spans="1:12">
      <c r="A43" s="18">
        <f>IFERROR(IF(INDEX('Open 1'!$A:$F,MATCH('Open 1 Results'!$E43,'Open 1'!$F:$F,0),1)&gt;0,INDEX('Open 1'!$A:$F,MATCH('Open 1 Results'!$E43,'Open 1'!$F:$F,0),1),""),"")</f>
        <v>38</v>
      </c>
      <c r="B43" s="84" t="str">
        <f>IFERROR(IF(INDEX('Open 1'!$A:$F,MATCH('Open 1 Results'!$E43,'Open 1'!$F:$F,0),2)&gt;0,INDEX('Open 1'!$A:$F,MATCH('Open 1 Results'!$E43,'Open 1'!$F:$F,0),2),""),"")</f>
        <v>Kailey Deknikker</v>
      </c>
      <c r="C43" s="84" t="str">
        <f>IFERROR(IF(INDEX('Open 1'!$A:$F,MATCH('Open 1 Results'!$E43,'Open 1'!$F:$F,0),3)&gt;0,INDEX('Open 1'!$A:$F,MATCH('Open 1 Results'!$E43,'Open 1'!$F:$F,0),3),""),"")</f>
        <v>Ace</v>
      </c>
      <c r="D43" s="85">
        <f>IFERROR(IF(AND(SMALL('Open 1'!F:F,L43)&gt;1000,SMALL('Open 1'!F:F,L43)&lt;3000),"nt",IF(SMALL('Open 1'!F:F,L43)&gt;3000,"",SMALL('Open 1'!F:F,L43))),"")</f>
        <v>18.714000044999999</v>
      </c>
      <c r="E43" s="115">
        <f>IF(D43="nt",IFERROR(SMALL('Open 1'!F:F,L43),""),IF(D43&gt;3000,"",IFERROR(SMALL('Open 1'!F:F,L43),"")))</f>
        <v>18.714000044999999</v>
      </c>
      <c r="F43" s="86" t="str">
        <f t="shared" si="0"/>
        <v>4D</v>
      </c>
      <c r="G43" s="91" t="str">
        <f t="shared" si="1"/>
        <v/>
      </c>
      <c r="J43" s="162"/>
      <c r="K43" s="121"/>
      <c r="L43" s="24">
        <v>42</v>
      </c>
    </row>
    <row r="44" spans="1:12">
      <c r="A44" s="18">
        <f>IFERROR(IF(INDEX('Open 1'!$A:$F,MATCH('Open 1 Results'!$E44,'Open 1'!$F:$F,0),1)&gt;0,INDEX('Open 1'!$A:$F,MATCH('Open 1 Results'!$E44,'Open 1'!$F:$F,0),1),""),"")</f>
        <v>44</v>
      </c>
      <c r="B44" s="84" t="str">
        <f>IFERROR(IF(INDEX('Open 1'!$A:$F,MATCH('Open 1 Results'!$E44,'Open 1'!$F:$F,0),2)&gt;0,INDEX('Open 1'!$A:$F,MATCH('Open 1 Results'!$E44,'Open 1'!$F:$F,0),2),""),"")</f>
        <v>Victoria Matthews</v>
      </c>
      <c r="C44" s="84" t="str">
        <f>IFERROR(IF(INDEX('Open 1'!$A:$F,MATCH('Open 1 Results'!$E44,'Open 1'!$F:$F,0),3)&gt;0,INDEX('Open 1'!$A:$F,MATCH('Open 1 Results'!$E44,'Open 1'!$F:$F,0),3),""),"")</f>
        <v>Cisco</v>
      </c>
      <c r="D44" s="85">
        <f>IFERROR(IF(AND(SMALL('Open 1'!F:F,L44)&gt;1000,SMALL('Open 1'!F:F,L44)&lt;3000),"nt",IF(SMALL('Open 1'!F:F,L44)&gt;3000,"",SMALL('Open 1'!F:F,L44))),"")</f>
        <v>19.766000051999999</v>
      </c>
      <c r="E44" s="115">
        <f>IF(D44="nt",IFERROR(SMALL('Open 1'!F:F,L44),""),IF(D44&gt;3000,"",IFERROR(SMALL('Open 1'!F:F,L44),"")))</f>
        <v>19.766000051999999</v>
      </c>
      <c r="F44" s="86" t="str">
        <f t="shared" si="0"/>
        <v>4D</v>
      </c>
      <c r="G44" s="91" t="str">
        <f t="shared" si="1"/>
        <v/>
      </c>
      <c r="J44" s="162"/>
      <c r="K44" s="121"/>
      <c r="L44" s="24">
        <v>43</v>
      </c>
    </row>
    <row r="45" spans="1:12">
      <c r="A45" s="18">
        <f>IFERROR(IF(INDEX('Open 1'!$A:$F,MATCH('Open 1 Results'!$E45,'Open 1'!$F:$F,0),1)&gt;0,INDEX('Open 1'!$A:$F,MATCH('Open 1 Results'!$E45,'Open 1'!$F:$F,0),1),""),"")</f>
        <v>33</v>
      </c>
      <c r="B45" s="84" t="str">
        <f>IFERROR(IF(INDEX('Open 1'!$A:$F,MATCH('Open 1 Results'!$E45,'Open 1'!$F:$F,0),2)&gt;0,INDEX('Open 1'!$A:$F,MATCH('Open 1 Results'!$E45,'Open 1'!$F:$F,0),2),""),"")</f>
        <v>Lacey Wagner</v>
      </c>
      <c r="C45" s="84" t="str">
        <f>IFERROR(IF(INDEX('Open 1'!$A:$F,MATCH('Open 1 Results'!$E45,'Open 1'!$F:$F,0),3)&gt;0,INDEX('Open 1'!$A:$F,MATCH('Open 1 Results'!$E45,'Open 1'!$F:$F,0),3),""),"")</f>
        <v xml:space="preserve">Lola   </v>
      </c>
      <c r="D45" s="85">
        <f>IFERROR(IF(AND(SMALL('Open 1'!F:F,L45)&gt;1000,SMALL('Open 1'!F:F,L45)&lt;3000),"nt",IF(SMALL('Open 1'!F:F,L45)&gt;3000,"",SMALL('Open 1'!F:F,L45))),"")</f>
        <v>914.74400003900007</v>
      </c>
      <c r="E45" s="115">
        <f>IF(D45="nt",IFERROR(SMALL('Open 1'!F:F,L45),""),IF(D45&gt;3000,"",IFERROR(SMALL('Open 1'!F:F,L45),"")))</f>
        <v>914.74400003900007</v>
      </c>
      <c r="F45" s="86" t="str">
        <f t="shared" si="0"/>
        <v>4D</v>
      </c>
      <c r="G45" s="91" t="str">
        <f t="shared" si="1"/>
        <v/>
      </c>
      <c r="J45" s="162"/>
      <c r="K45" s="121"/>
      <c r="L45" s="24">
        <v>44</v>
      </c>
    </row>
    <row r="46" spans="1:12">
      <c r="A46" s="18">
        <f>IFERROR(IF(INDEX('Open 1'!$A:$F,MATCH('Open 1 Results'!$E46,'Open 1'!$F:$F,0),1)&gt;0,INDEX('Open 1'!$A:$F,MATCH('Open 1 Results'!$E46,'Open 1'!$F:$F,0),1),""),"")</f>
        <v>52</v>
      </c>
      <c r="B46" s="84" t="str">
        <f>IFERROR(IF(INDEX('Open 1'!$A:$F,MATCH('Open 1 Results'!$E46,'Open 1'!$F:$F,0),2)&gt;0,INDEX('Open 1'!$A:$F,MATCH('Open 1 Results'!$E46,'Open 1'!$F:$F,0),2),""),"")</f>
        <v>Sandy Highland</v>
      </c>
      <c r="C46" s="84" t="str">
        <f>IFERROR(IF(INDEX('Open 1'!$A:$F,MATCH('Open 1 Results'!$E46,'Open 1'!$F:$F,0),3)&gt;0,INDEX('Open 1'!$A:$F,MATCH('Open 1 Results'!$E46,'Open 1'!$F:$F,0),3),""),"")</f>
        <v>Rockin Knud</v>
      </c>
      <c r="D46" s="85">
        <f>IFERROR(IF(AND(SMALL('Open 1'!F:F,L46)&gt;1000,SMALL('Open 1'!F:F,L46)&lt;3000),"nt",IF(SMALL('Open 1'!F:F,L46)&gt;3000,"",SMALL('Open 1'!F:F,L46))),"")</f>
        <v>914.76000006200002</v>
      </c>
      <c r="E46" s="115">
        <f>IF(D46="nt",IFERROR(SMALL('Open 1'!F:F,L46),""),IF(D46&gt;3000,"",IFERROR(SMALL('Open 1'!F:F,L46),"")))</f>
        <v>914.76000006200002</v>
      </c>
      <c r="F46" s="86" t="str">
        <f t="shared" si="0"/>
        <v>4D</v>
      </c>
      <c r="G46" s="91" t="str">
        <f t="shared" si="1"/>
        <v/>
      </c>
      <c r="J46" s="162" t="s">
        <v>207</v>
      </c>
      <c r="K46" s="121"/>
      <c r="L46" s="24">
        <v>45</v>
      </c>
    </row>
    <row r="47" spans="1:12">
      <c r="A47" s="18">
        <f>IFERROR(IF(INDEX('Open 1'!$A:$F,MATCH('Open 1 Results'!$E47,'Open 1'!$F:$F,0),1)&gt;0,INDEX('Open 1'!$A:$F,MATCH('Open 1 Results'!$E47,'Open 1'!$F:$F,0),1),""),"")</f>
        <v>7</v>
      </c>
      <c r="B47" s="84" t="str">
        <f>IFERROR(IF(INDEX('Open 1'!$A:$F,MATCH('Open 1 Results'!$E47,'Open 1'!$F:$F,0),2)&gt;0,INDEX('Open 1'!$A:$F,MATCH('Open 1 Results'!$E47,'Open 1'!$F:$F,0),2),""),"")</f>
        <v>Cindy Loiseau</v>
      </c>
      <c r="C47" s="84" t="str">
        <f>IFERROR(IF(INDEX('Open 1'!$A:$F,MATCH('Open 1 Results'!$E47,'Open 1'!$F:$F,0),3)&gt;0,INDEX('Open 1'!$A:$F,MATCH('Open 1 Results'!$E47,'Open 1'!$F:$F,0),3),""),"")</f>
        <v>Lucy</v>
      </c>
      <c r="D47" s="85">
        <f>IFERROR(IF(AND(SMALL('Open 1'!F:F,L47)&gt;1000,SMALL('Open 1'!F:F,L47)&lt;3000),"nt",IF(SMALL('Open 1'!F:F,L47)&gt;3000,"",SMALL('Open 1'!F:F,L47))),"")</f>
        <v>914.80300000800003</v>
      </c>
      <c r="E47" s="115">
        <f>IF(D47="nt",IFERROR(SMALL('Open 1'!F:F,L47),""),IF(D47&gt;3000,"",IFERROR(SMALL('Open 1'!F:F,L47),"")))</f>
        <v>914.80300000800003</v>
      </c>
      <c r="F47" s="86" t="str">
        <f t="shared" si="0"/>
        <v>4D</v>
      </c>
      <c r="G47" s="91" t="str">
        <f t="shared" si="1"/>
        <v/>
      </c>
      <c r="J47" s="162" t="s">
        <v>207</v>
      </c>
      <c r="K47" s="121"/>
      <c r="L47" s="24">
        <v>46</v>
      </c>
    </row>
    <row r="48" spans="1:12">
      <c r="A48" s="18">
        <f>IFERROR(IF(INDEX('Open 1'!$A:$F,MATCH('Open 1 Results'!$E48,'Open 1'!$F:$F,0),1)&gt;0,INDEX('Open 1'!$A:$F,MATCH('Open 1 Results'!$E48,'Open 1'!$F:$F,0),1),""),"")</f>
        <v>3</v>
      </c>
      <c r="B48" s="84" t="str">
        <f>IFERROR(IF(INDEX('Open 1'!$A:$F,MATCH('Open 1 Results'!$E48,'Open 1'!$F:$F,0),2)&gt;0,INDEX('Open 1'!$A:$F,MATCH('Open 1 Results'!$E48,'Open 1'!$F:$F,0),2),""),"")</f>
        <v>Cassie Mehlbrech</v>
      </c>
      <c r="C48" s="84" t="str">
        <f>IFERROR(IF(INDEX('Open 1'!$A:$F,MATCH('Open 1 Results'!$E48,'Open 1'!$F:$F,0),3)&gt;0,INDEX('Open 1'!$A:$F,MATCH('Open 1 Results'!$E48,'Open 1'!$F:$F,0),3),""),"")</f>
        <v>Gambler</v>
      </c>
      <c r="D48" s="85">
        <f>IFERROR(IF(AND(SMALL('Open 1'!F:F,L48)&gt;1000,SMALL('Open 1'!F:F,L48)&lt;3000),"nt",IF(SMALL('Open 1'!F:F,L48)&gt;3000,"",SMALL('Open 1'!F:F,L48))),"")</f>
        <v>915.04900000299995</v>
      </c>
      <c r="E48" s="115">
        <f>IF(D48="nt",IFERROR(SMALL('Open 1'!F:F,L48),""),IF(D48&gt;3000,"",IFERROR(SMALL('Open 1'!F:F,L48),"")))</f>
        <v>915.04900000299995</v>
      </c>
      <c r="F48" s="86" t="str">
        <f t="shared" si="0"/>
        <v>4D</v>
      </c>
      <c r="G48" s="91" t="str">
        <f t="shared" si="1"/>
        <v/>
      </c>
      <c r="J48" s="162"/>
      <c r="K48" s="121"/>
      <c r="L48" s="24">
        <v>47</v>
      </c>
    </row>
    <row r="49" spans="1:12">
      <c r="A49" s="18">
        <f>IFERROR(IF(INDEX('Open 1'!$A:$F,MATCH('Open 1 Results'!$E49,'Open 1'!$F:$F,0),1)&gt;0,INDEX('Open 1'!$A:$F,MATCH('Open 1 Results'!$E49,'Open 1'!$F:$F,0),1),""),"")</f>
        <v>48</v>
      </c>
      <c r="B49" s="84" t="str">
        <f>IFERROR(IF(INDEX('Open 1'!$A:$F,MATCH('Open 1 Results'!$E49,'Open 1'!$F:$F,0),2)&gt;0,INDEX('Open 1'!$A:$F,MATCH('Open 1 Results'!$E49,'Open 1'!$F:$F,0),2),""),"")</f>
        <v>Jenna Clark</v>
      </c>
      <c r="C49" s="84" t="str">
        <f>IFERROR(IF(INDEX('Open 1'!$A:$F,MATCH('Open 1 Results'!$E49,'Open 1'!$F:$F,0),3)&gt;0,INDEX('Open 1'!$A:$F,MATCH('Open 1 Results'!$E49,'Open 1'!$F:$F,0),3),""),"")</f>
        <v>Jasper</v>
      </c>
      <c r="D49" s="85">
        <f>IFERROR(IF(AND(SMALL('Open 1'!F:F,L49)&gt;1000,SMALL('Open 1'!F:F,L49)&lt;3000),"nt",IF(SMALL('Open 1'!F:F,L49)&gt;3000,"",SMALL('Open 1'!F:F,L49))),"")</f>
        <v>915.22100005699997</v>
      </c>
      <c r="E49" s="115">
        <f>IF(D49="nt",IFERROR(SMALL('Open 1'!F:F,L49),""),IF(D49&gt;3000,"",IFERROR(SMALL('Open 1'!F:F,L49),"")))</f>
        <v>915.22100005699997</v>
      </c>
      <c r="F49" s="86" t="str">
        <f t="shared" si="0"/>
        <v>4D</v>
      </c>
      <c r="G49" s="91" t="str">
        <f t="shared" si="1"/>
        <v/>
      </c>
      <c r="J49" s="162"/>
      <c r="K49" s="121"/>
      <c r="L49" s="24">
        <v>48</v>
      </c>
    </row>
    <row r="50" spans="1:12">
      <c r="A50" s="18">
        <f>IFERROR(IF(INDEX('Open 1'!$A:$F,MATCH('Open 1 Results'!$E50,'Open 1'!$F:$F,0),1)&gt;0,INDEX('Open 1'!$A:$F,MATCH('Open 1 Results'!$E50,'Open 1'!$F:$F,0),1),""),"")</f>
        <v>26</v>
      </c>
      <c r="B50" s="84" t="str">
        <f>IFERROR(IF(INDEX('Open 1'!$A:$F,MATCH('Open 1 Results'!$E50,'Open 1'!$F:$F,0),2)&gt;0,INDEX('Open 1'!$A:$F,MATCH('Open 1 Results'!$E50,'Open 1'!$F:$F,0),2),""),"")</f>
        <v>Ashlie Matthews</v>
      </c>
      <c r="C50" s="84" t="str">
        <f>IFERROR(IF(INDEX('Open 1'!$A:$F,MATCH('Open 1 Results'!$E50,'Open 1'!$F:$F,0),3)&gt;0,INDEX('Open 1'!$A:$F,MATCH('Open 1 Results'!$E50,'Open 1'!$F:$F,0),3),""),"")</f>
        <v>Don’t Hooey Me</v>
      </c>
      <c r="D50" s="85">
        <f>IFERROR(IF(AND(SMALL('Open 1'!F:F,L50)&gt;1000,SMALL('Open 1'!F:F,L50)&lt;3000),"nt",IF(SMALL('Open 1'!F:F,L50)&gt;3000,"",SMALL('Open 1'!F:F,L50))),"")</f>
        <v>915.28600003099996</v>
      </c>
      <c r="E50" s="115">
        <f>IF(D50="nt",IFERROR(SMALL('Open 1'!F:F,L50),""),IF(D50&gt;3000,"",IFERROR(SMALL('Open 1'!F:F,L50),"")))</f>
        <v>915.28600003099996</v>
      </c>
      <c r="F50" s="86" t="str">
        <f t="shared" si="0"/>
        <v>4D</v>
      </c>
      <c r="G50" s="91" t="str">
        <f t="shared" si="1"/>
        <v/>
      </c>
      <c r="J50" s="162"/>
      <c r="K50" s="121"/>
      <c r="L50" s="24">
        <v>49</v>
      </c>
    </row>
    <row r="51" spans="1:12">
      <c r="A51" s="18">
        <f>IFERROR(IF(INDEX('Open 1'!$A:$F,MATCH('Open 1 Results'!$E51,'Open 1'!$F:$F,0),1)&gt;0,INDEX('Open 1'!$A:$F,MATCH('Open 1 Results'!$E51,'Open 1'!$F:$F,0),1),""),"")</f>
        <v>19</v>
      </c>
      <c r="B51" s="84" t="str">
        <f>IFERROR(IF(INDEX('Open 1'!$A:$F,MATCH('Open 1 Results'!$E51,'Open 1'!$F:$F,0),2)&gt;0,INDEX('Open 1'!$A:$F,MATCH('Open 1 Results'!$E51,'Open 1'!$F:$F,0),2),""),"")</f>
        <v>Brooke Haensel</v>
      </c>
      <c r="C51" s="84" t="str">
        <f>IFERROR(IF(INDEX('Open 1'!$A:$F,MATCH('Open 1 Results'!$E51,'Open 1'!$F:$F,0),3)&gt;0,INDEX('Open 1'!$A:$F,MATCH('Open 1 Results'!$E51,'Open 1'!$F:$F,0),3),""),"")</f>
        <v>Fundip</v>
      </c>
      <c r="D51" s="85">
        <f>IFERROR(IF(AND(SMALL('Open 1'!F:F,L51)&gt;1000,SMALL('Open 1'!F:F,L51)&lt;3000),"nt",IF(SMALL('Open 1'!F:F,L51)&gt;3000,"",SMALL('Open 1'!F:F,L51))),"")</f>
        <v>915.51000002199999</v>
      </c>
      <c r="E51" s="115">
        <f>IF(D51="nt",IFERROR(SMALL('Open 1'!F:F,L51),""),IF(D51&gt;3000,"",IFERROR(SMALL('Open 1'!F:F,L51),"")))</f>
        <v>915.51000002199999</v>
      </c>
      <c r="F51" s="86" t="str">
        <f t="shared" si="0"/>
        <v>4D</v>
      </c>
      <c r="G51" s="91" t="str">
        <f t="shared" si="1"/>
        <v/>
      </c>
      <c r="J51" s="162" t="s">
        <v>207</v>
      </c>
      <c r="K51" s="121"/>
      <c r="L51" s="24">
        <v>50</v>
      </c>
    </row>
    <row r="52" spans="1:12">
      <c r="A52" s="18">
        <f>IFERROR(IF(INDEX('Open 1'!$A:$F,MATCH('Open 1 Results'!$E52,'Open 1'!$F:$F,0),1)&gt;0,INDEX('Open 1'!$A:$F,MATCH('Open 1 Results'!$E52,'Open 1'!$F:$F,0),1),""),"")</f>
        <v>10</v>
      </c>
      <c r="B52" s="84" t="str">
        <f>IFERROR(IF(INDEX('Open 1'!$A:$F,MATCH('Open 1 Results'!$E52,'Open 1'!$F:$F,0),2)&gt;0,INDEX('Open 1'!$A:$F,MATCH('Open 1 Results'!$E52,'Open 1'!$F:$F,0),2),""),"")</f>
        <v>Kami Eilers</v>
      </c>
      <c r="C52" s="84" t="str">
        <f>IFERROR(IF(INDEX('Open 1'!$A:$F,MATCH('Open 1 Results'!$E52,'Open 1'!$F:$F,0),3)&gt;0,INDEX('Open 1'!$A:$F,MATCH('Open 1 Results'!$E52,'Open 1'!$F:$F,0),3),""),"")</f>
        <v>Wally</v>
      </c>
      <c r="D52" s="85">
        <f>IFERROR(IF(AND(SMALL('Open 1'!F:F,L52)&gt;1000,SMALL('Open 1'!F:F,L52)&lt;3000),"nt",IF(SMALL('Open 1'!F:F,L52)&gt;3000,"",SMALL('Open 1'!F:F,L52))),"")</f>
        <v>915.875000011</v>
      </c>
      <c r="E52" s="115">
        <f>IF(D52="nt",IFERROR(SMALL('Open 1'!F:F,L52),""),IF(D52&gt;3000,"",IFERROR(SMALL('Open 1'!F:F,L52),"")))</f>
        <v>915.875000011</v>
      </c>
      <c r="G52" s="91" t="str">
        <f t="shared" si="1"/>
        <v/>
      </c>
      <c r="J52" s="162"/>
      <c r="K52" s="121"/>
      <c r="L52" s="24">
        <v>51</v>
      </c>
    </row>
    <row r="53" spans="1:12">
      <c r="A53" s="18">
        <f>IFERROR(IF(INDEX('Open 1'!$A:$F,MATCH('Open 1 Results'!$E53,'Open 1'!$F:$F,0),1)&gt;0,INDEX('Open 1'!$A:$F,MATCH('Open 1 Results'!$E53,'Open 1'!$F:$F,0),1),""),"")</f>
        <v>55</v>
      </c>
      <c r="B53" s="84" t="str">
        <f>IFERROR(IF(INDEX('Open 1'!$A:$F,MATCH('Open 1 Results'!$E53,'Open 1'!$F:$F,0),2)&gt;0,INDEX('Open 1'!$A:$F,MATCH('Open 1 Results'!$E53,'Open 1'!$F:$F,0),2),""),"")</f>
        <v>Shea Lang</v>
      </c>
      <c r="C53" s="84" t="str">
        <f>IFERROR(IF(INDEX('Open 1'!$A:$F,MATCH('Open 1 Results'!$E53,'Open 1'!$F:$F,0),3)&gt;0,INDEX('Open 1'!$A:$F,MATCH('Open 1 Results'!$E53,'Open 1'!$F:$F,0),3),""),"")</f>
        <v>Binkie</v>
      </c>
      <c r="D53" s="85">
        <f>IFERROR(IF(AND(SMALL('Open 1'!F:F,L53)&gt;1000,SMALL('Open 1'!F:F,L53)&lt;3000),"nt",IF(SMALL('Open 1'!F:F,L53)&gt;3000,"",SMALL('Open 1'!F:F,L53))),"")</f>
        <v>915.87700006499995</v>
      </c>
      <c r="E53" s="115">
        <f>IF(D53="nt",IFERROR(SMALL('Open 1'!F:F,L53),""),IF(D53&gt;3000,"",IFERROR(SMALL('Open 1'!F:F,L53),"")))</f>
        <v>915.87700006499995</v>
      </c>
      <c r="G53" s="91" t="str">
        <f t="shared" si="1"/>
        <v/>
      </c>
      <c r="J53" s="162"/>
      <c r="K53" s="121"/>
      <c r="L53" s="24">
        <v>52</v>
      </c>
    </row>
    <row r="54" spans="1:12">
      <c r="A54" s="18">
        <f>IFERROR(IF(INDEX('Open 1'!$A:$F,MATCH('Open 1 Results'!$E54,'Open 1'!$F:$F,0),1)&gt;0,INDEX('Open 1'!$A:$F,MATCH('Open 1 Results'!$E54,'Open 1'!$F:$F,0),1),""),"")</f>
        <v>31</v>
      </c>
      <c r="B54" s="84" t="str">
        <f>IFERROR(IF(INDEX('Open 1'!$A:$F,MATCH('Open 1 Results'!$E54,'Open 1'!$F:$F,0),2)&gt;0,INDEX('Open 1'!$A:$F,MATCH('Open 1 Results'!$E54,'Open 1'!$F:$F,0),2),""),"")</f>
        <v>Kamber Warne</v>
      </c>
      <c r="C54" s="84" t="str">
        <f>IFERROR(IF(INDEX('Open 1'!$A:$F,MATCH('Open 1 Results'!$E54,'Open 1'!$F:$F,0),3)&gt;0,INDEX('Open 1'!$A:$F,MATCH('Open 1 Results'!$E54,'Open 1'!$F:$F,0),3),""),"")</f>
        <v>Scooters Maydays (Bird)</v>
      </c>
      <c r="D54" s="85">
        <f>IFERROR(IF(AND(SMALL('Open 1'!F:F,L54)&gt;1000,SMALL('Open 1'!F:F,L54)&lt;3000),"nt",IF(SMALL('Open 1'!F:F,L54)&gt;3000,"",SMALL('Open 1'!F:F,L54))),"")</f>
        <v>916.08600003699996</v>
      </c>
      <c r="E54" s="115">
        <f>IF(D54="nt",IFERROR(SMALL('Open 1'!F:F,L54),""),IF(D54&gt;3000,"",IFERROR(SMALL('Open 1'!F:F,L54),"")))</f>
        <v>916.08600003699996</v>
      </c>
      <c r="G54" s="91" t="str">
        <f t="shared" si="1"/>
        <v/>
      </c>
      <c r="J54" s="162"/>
      <c r="K54" s="121"/>
      <c r="L54" s="24">
        <v>53</v>
      </c>
    </row>
    <row r="55" spans="1:12">
      <c r="A55" s="18">
        <f>IFERROR(IF(INDEX('Open 1'!$A:$F,MATCH('Open 1 Results'!$E55,'Open 1'!$F:$F,0),1)&gt;0,INDEX('Open 1'!$A:$F,MATCH('Open 1 Results'!$E55,'Open 1'!$F:$F,0),1),""),"")</f>
        <v>24</v>
      </c>
      <c r="B55" s="84" t="str">
        <f>IFERROR(IF(INDEX('Open 1'!$A:$F,MATCH('Open 1 Results'!$E55,'Open 1'!$F:$F,0),2)&gt;0,INDEX('Open 1'!$A:$F,MATCH('Open 1 Results'!$E55,'Open 1'!$F:$F,0),2),""),"")</f>
        <v>Megan Thorson</v>
      </c>
      <c r="C55" s="84" t="str">
        <f>IFERROR(IF(INDEX('Open 1'!$A:$F,MATCH('Open 1 Results'!$E55,'Open 1'!$F:$F,0),3)&gt;0,INDEX('Open 1'!$A:$F,MATCH('Open 1 Results'!$E55,'Open 1'!$F:$F,0),3),""),"")</f>
        <v>Rocky Rio Rebel</v>
      </c>
      <c r="D55" s="85">
        <f>IFERROR(IF(AND(SMALL('Open 1'!F:F,L55)&gt;1000,SMALL('Open 1'!F:F,L55)&lt;3000),"nt",IF(SMALL('Open 1'!F:F,L55)&gt;3000,"",SMALL('Open 1'!F:F,L55))),"")</f>
        <v>917.324000028</v>
      </c>
      <c r="E55" s="115">
        <f>IF(D55="nt",IFERROR(SMALL('Open 1'!F:F,L55),""),IF(D55&gt;3000,"",IFERROR(SMALL('Open 1'!F:F,L55),"")))</f>
        <v>917.324000028</v>
      </c>
      <c r="G55" s="91" t="str">
        <f t="shared" si="1"/>
        <v/>
      </c>
      <c r="J55" s="162"/>
      <c r="K55" s="121"/>
      <c r="L55" s="24">
        <v>54</v>
      </c>
    </row>
    <row r="56" spans="1:12">
      <c r="A56" s="18">
        <f>IFERROR(IF(INDEX('Open 1'!$A:$F,MATCH('Open 1 Results'!$E56,'Open 1'!$F:$F,0),1)&gt;0,INDEX('Open 1'!$A:$F,MATCH('Open 1 Results'!$E56,'Open 1'!$F:$F,0),1),""),"")</f>
        <v>14</v>
      </c>
      <c r="B56" s="84" t="str">
        <f>IFERROR(IF(INDEX('Open 1'!$A:$F,MATCH('Open 1 Results'!$E56,'Open 1'!$F:$F,0),2)&gt;0,INDEX('Open 1'!$A:$F,MATCH('Open 1 Results'!$E56,'Open 1'!$F:$F,0),2),""),"")</f>
        <v>Tracy Haaseth</v>
      </c>
      <c r="C56" s="84" t="str">
        <f>IFERROR(IF(INDEX('Open 1'!$A:$F,MATCH('Open 1 Results'!$E56,'Open 1'!$F:$F,0),3)&gt;0,INDEX('Open 1'!$A:$F,MATCH('Open 1 Results'!$E56,'Open 1'!$F:$F,0),3),""),"")</f>
        <v>Nu Buck N Chex</v>
      </c>
      <c r="D56" s="85">
        <f>IFERROR(IF(AND(SMALL('Open 1'!F:F,L56)&gt;1000,SMALL('Open 1'!F:F,L56)&lt;3000),"nt",IF(SMALL('Open 1'!F:F,L56)&gt;3000,"",SMALL('Open 1'!F:F,L56))),"")</f>
        <v>918.6750000159999</v>
      </c>
      <c r="E56" s="115">
        <f>IF(D56="nt",IFERROR(SMALL('Open 1'!F:F,L56),""),IF(D56&gt;3000,"",IFERROR(SMALL('Open 1'!F:F,L56),"")))</f>
        <v>918.6750000159999</v>
      </c>
      <c r="G56" s="91" t="str">
        <f t="shared" si="1"/>
        <v/>
      </c>
      <c r="J56" s="162"/>
      <c r="K56" s="121"/>
      <c r="L56" s="24">
        <v>55</v>
      </c>
    </row>
    <row r="57" spans="1:12">
      <c r="A57" s="18">
        <f>IFERROR(IF(INDEX('Open 1'!$A:$F,MATCH('Open 1 Results'!$E57,'Open 1'!$F:$F,0),1)&gt;0,INDEX('Open 1'!$A:$F,MATCH('Open 1 Results'!$E57,'Open 1'!$F:$F,0),1),""),"")</f>
        <v>45</v>
      </c>
      <c r="B57" s="84" t="str">
        <f>IFERROR(IF(INDEX('Open 1'!$A:$F,MATCH('Open 1 Results'!$E57,'Open 1'!$F:$F,0),2)&gt;0,INDEX('Open 1'!$A:$F,MATCH('Open 1 Results'!$E57,'Open 1'!$F:$F,0),2),""),"")</f>
        <v>Brooke Haensel</v>
      </c>
      <c r="C57" s="84" t="str">
        <f>IFERROR(IF(INDEX('Open 1'!$A:$F,MATCH('Open 1 Results'!$E57,'Open 1'!$F:$F,0),3)&gt;0,INDEX('Open 1'!$A:$F,MATCH('Open 1 Results'!$E57,'Open 1'!$F:$F,0),3),""),"")</f>
        <v>Jhett</v>
      </c>
      <c r="D57" s="85" t="str">
        <f>IFERROR(IF(AND(SMALL('Open 1'!F:F,L57)&gt;1000,SMALL('Open 1'!F:F,L57)&lt;3000),"nt",IF(SMALL('Open 1'!F:F,L57)&gt;3000,"",SMALL('Open 1'!F:F,L57))),"")</f>
        <v>nt</v>
      </c>
      <c r="E57" s="115">
        <f>IF(D57="nt",IFERROR(SMALL('Open 1'!F:F,L57),""),IF(D57&gt;3000,"",IFERROR(SMALL('Open 1'!F:F,L57),"")))</f>
        <v>1000.000000053</v>
      </c>
      <c r="G57" s="91" t="str">
        <f t="shared" si="1"/>
        <v/>
      </c>
      <c r="J57" s="162" t="s">
        <v>207</v>
      </c>
      <c r="K57" s="121"/>
      <c r="L57" s="24">
        <v>56</v>
      </c>
    </row>
    <row r="58" spans="1:12">
      <c r="A58" s="18" t="str">
        <f>IFERROR(IF(INDEX('Open 1'!$A:$F,MATCH('Open 1 Results'!$E58,'Open 1'!$F:$F,0),1)&gt;0,INDEX('Open 1'!$A:$F,MATCH('Open 1 Results'!$E58,'Open 1'!$F:$F,0),1),""),"")</f>
        <v/>
      </c>
      <c r="B58" s="84" t="str">
        <f>IFERROR(IF(INDEX('Open 1'!$A:$F,MATCH('Open 1 Results'!$E58,'Open 1'!$F:$F,0),2)&gt;0,INDEX('Open 1'!$A:$F,MATCH('Open 1 Results'!$E58,'Open 1'!$F:$F,0),2),""),"")</f>
        <v/>
      </c>
      <c r="C58" s="84" t="str">
        <f>IFERROR(IF(INDEX('Open 1'!$A:$F,MATCH('Open 1 Results'!$E58,'Open 1'!$F:$F,0),3)&gt;0,INDEX('Open 1'!$A:$F,MATCH('Open 1 Results'!$E58,'Open 1'!$F:$F,0),3),""),"")</f>
        <v/>
      </c>
      <c r="D58" s="85" t="str">
        <f>IFERROR(IF(AND(SMALL('Open 1'!F:F,L58)&gt;1000,SMALL('Open 1'!F:F,L58)&lt;3000),"nt",IF(SMALL('Open 1'!F:F,L58)&gt;3000,"",SMALL('Open 1'!F:F,L58))),"")</f>
        <v/>
      </c>
      <c r="E58" s="115" t="str">
        <f>IF(D58="nt",IFERROR(SMALL('Open 1'!F:F,L58),""),IF(D58&gt;3000,"",IFERROR(SMALL('Open 1'!F:F,L58),"")))</f>
        <v/>
      </c>
      <c r="G58" s="91" t="str">
        <f t="shared" si="1"/>
        <v/>
      </c>
      <c r="J58" s="162"/>
      <c r="K58" s="121"/>
      <c r="L58" s="24">
        <v>57</v>
      </c>
    </row>
    <row r="59" spans="1:12">
      <c r="A59" s="18" t="str">
        <f>IFERROR(IF(INDEX('Open 1'!$A:$F,MATCH('Open 1 Results'!$E59,'Open 1'!$F:$F,0),1)&gt;0,INDEX('Open 1'!$A:$F,MATCH('Open 1 Results'!$E59,'Open 1'!$F:$F,0),1),""),"")</f>
        <v/>
      </c>
      <c r="B59" s="84" t="str">
        <f>IFERROR(IF(INDEX('Open 1'!$A:$F,MATCH('Open 1 Results'!$E59,'Open 1'!$F:$F,0),2)&gt;0,INDEX('Open 1'!$A:$F,MATCH('Open 1 Results'!$E59,'Open 1'!$F:$F,0),2),""),"")</f>
        <v/>
      </c>
      <c r="C59" s="84" t="str">
        <f>IFERROR(IF(INDEX('Open 1'!$A:$F,MATCH('Open 1 Results'!$E59,'Open 1'!$F:$F,0),3)&gt;0,INDEX('Open 1'!$A:$F,MATCH('Open 1 Results'!$E59,'Open 1'!$F:$F,0),3),""),"")</f>
        <v/>
      </c>
      <c r="D59" s="85" t="str">
        <f>IFERROR(IF(AND(SMALL('Open 1'!F:F,L59)&gt;1000,SMALL('Open 1'!F:F,L59)&lt;3000),"nt",IF(SMALL('Open 1'!F:F,L59)&gt;3000,"",SMALL('Open 1'!F:F,L59))),"")</f>
        <v/>
      </c>
      <c r="E59" s="115" t="str">
        <f>IF(D59="nt",IFERROR(SMALL('Open 1'!F:F,L59),""),IF(D59&gt;3000,"",IFERROR(SMALL('Open 1'!F:F,L59),"")))</f>
        <v/>
      </c>
      <c r="G59" s="91" t="str">
        <f t="shared" si="1"/>
        <v/>
      </c>
      <c r="J59" s="162"/>
      <c r="K59" s="121"/>
      <c r="L59" s="24">
        <v>58</v>
      </c>
    </row>
    <row r="60" spans="1:12">
      <c r="A60" s="18" t="str">
        <f>IFERROR(IF(INDEX('Open 1'!$A:$F,MATCH('Open 1 Results'!$E60,'Open 1'!$F:$F,0),1)&gt;0,INDEX('Open 1'!$A:$F,MATCH('Open 1 Results'!$E60,'Open 1'!$F:$F,0),1),""),"")</f>
        <v/>
      </c>
      <c r="B60" s="84" t="str">
        <f>IFERROR(IF(INDEX('Open 1'!$A:$F,MATCH('Open 1 Results'!$E60,'Open 1'!$F:$F,0),2)&gt;0,INDEX('Open 1'!$A:$F,MATCH('Open 1 Results'!$E60,'Open 1'!$F:$F,0),2),""),"")</f>
        <v/>
      </c>
      <c r="C60" s="84" t="str">
        <f>IFERROR(IF(INDEX('Open 1'!$A:$F,MATCH('Open 1 Results'!$E60,'Open 1'!$F:$F,0),3)&gt;0,INDEX('Open 1'!$A:$F,MATCH('Open 1 Results'!$E60,'Open 1'!$F:$F,0),3),""),"")</f>
        <v/>
      </c>
      <c r="D60" s="85" t="str">
        <f>IFERROR(IF(AND(SMALL('Open 1'!F:F,L60)&gt;1000,SMALL('Open 1'!F:F,L60)&lt;3000),"nt",IF(SMALL('Open 1'!F:F,L60)&gt;3000,"",SMALL('Open 1'!F:F,L60))),"")</f>
        <v/>
      </c>
      <c r="E60" s="115" t="str">
        <f>IF(D60="nt",IFERROR(SMALL('Open 1'!F:F,L60),""),IF(D60&gt;3000,"",IFERROR(SMALL('Open 1'!F:F,L60),"")))</f>
        <v/>
      </c>
      <c r="G60" s="91" t="str">
        <f t="shared" si="1"/>
        <v/>
      </c>
      <c r="J60" s="162"/>
      <c r="K60" s="121"/>
      <c r="L60" s="24">
        <v>59</v>
      </c>
    </row>
    <row r="61" spans="1:12">
      <c r="A61" s="18" t="str">
        <f>IFERROR(IF(INDEX('Open 1'!$A:$F,MATCH('Open 1 Results'!$E61,'Open 1'!$F:$F,0),1)&gt;0,INDEX('Open 1'!$A:$F,MATCH('Open 1 Results'!$E61,'Open 1'!$F:$F,0),1),""),"")</f>
        <v/>
      </c>
      <c r="B61" s="84" t="str">
        <f>IFERROR(IF(INDEX('Open 1'!$A:$F,MATCH('Open 1 Results'!$E61,'Open 1'!$F:$F,0),2)&gt;0,INDEX('Open 1'!$A:$F,MATCH('Open 1 Results'!$E61,'Open 1'!$F:$F,0),2),""),"")</f>
        <v/>
      </c>
      <c r="C61" s="84" t="str">
        <f>IFERROR(IF(INDEX('Open 1'!$A:$F,MATCH('Open 1 Results'!$E61,'Open 1'!$F:$F,0),3)&gt;0,INDEX('Open 1'!$A:$F,MATCH('Open 1 Results'!$E61,'Open 1'!$F:$F,0),3),""),"")</f>
        <v/>
      </c>
      <c r="D61" s="85" t="str">
        <f>IFERROR(IF(AND(SMALL('Open 1'!F:F,L61)&gt;1000,SMALL('Open 1'!F:F,L61)&lt;3000),"nt",IF(SMALL('Open 1'!F:F,L61)&gt;3000,"",SMALL('Open 1'!F:F,L61))),"")</f>
        <v/>
      </c>
      <c r="E61" s="115" t="str">
        <f>IF(D61="nt",IFERROR(SMALL('Open 1'!F:F,L61),""),IF(D61&gt;3000,"",IFERROR(SMALL('Open 1'!F:F,L61),"")))</f>
        <v/>
      </c>
      <c r="G61" s="91" t="str">
        <f t="shared" si="1"/>
        <v/>
      </c>
      <c r="J61" s="162"/>
      <c r="K61" s="121"/>
      <c r="L61" s="24">
        <v>60</v>
      </c>
    </row>
    <row r="62" spans="1:12">
      <c r="A62" s="18" t="str">
        <f>IFERROR(IF(INDEX('Open 1'!$A:$F,MATCH('Open 1 Results'!$E62,'Open 1'!$F:$F,0),1)&gt;0,INDEX('Open 1'!$A:$F,MATCH('Open 1 Results'!$E62,'Open 1'!$F:$F,0),1),""),"")</f>
        <v/>
      </c>
      <c r="B62" s="84" t="str">
        <f>IFERROR(IF(INDEX('Open 1'!$A:$F,MATCH('Open 1 Results'!$E62,'Open 1'!$F:$F,0),2)&gt;0,INDEX('Open 1'!$A:$F,MATCH('Open 1 Results'!$E62,'Open 1'!$F:$F,0),2),""),"")</f>
        <v/>
      </c>
      <c r="C62" s="84" t="str">
        <f>IFERROR(IF(INDEX('Open 1'!$A:$F,MATCH('Open 1 Results'!$E62,'Open 1'!$F:$F,0),3)&gt;0,INDEX('Open 1'!$A:$F,MATCH('Open 1 Results'!$E62,'Open 1'!$F:$F,0),3),""),"")</f>
        <v/>
      </c>
      <c r="D62" s="85" t="str">
        <f>IFERROR(IF(AND(SMALL('Open 1'!F:F,L62)&gt;1000,SMALL('Open 1'!F:F,L62)&lt;3000),"nt",IF(SMALL('Open 1'!F:F,L62)&gt;3000,"",SMALL('Open 1'!F:F,L62))),"")</f>
        <v/>
      </c>
      <c r="E62" s="115" t="str">
        <f>IF(D62="nt",IFERROR(SMALL('Open 1'!F:F,L62),""),IF(D62&gt;3000,"",IFERROR(SMALL('Open 1'!F:F,L62),"")))</f>
        <v/>
      </c>
      <c r="G62" s="91" t="str">
        <f t="shared" si="1"/>
        <v/>
      </c>
      <c r="J62" s="162"/>
      <c r="K62" s="121"/>
      <c r="L62" s="24">
        <v>61</v>
      </c>
    </row>
    <row r="63" spans="1:12">
      <c r="A63" s="18" t="str">
        <f>IFERROR(IF(INDEX('Open 1'!$A:$F,MATCH('Open 1 Results'!$E63,'Open 1'!$F:$F,0),1)&gt;0,INDEX('Open 1'!$A:$F,MATCH('Open 1 Results'!$E63,'Open 1'!$F:$F,0),1),""),"")</f>
        <v/>
      </c>
      <c r="B63" s="84" t="str">
        <f>IFERROR(IF(INDEX('Open 1'!$A:$F,MATCH('Open 1 Results'!$E63,'Open 1'!$F:$F,0),2)&gt;0,INDEX('Open 1'!$A:$F,MATCH('Open 1 Results'!$E63,'Open 1'!$F:$F,0),2),""),"")</f>
        <v/>
      </c>
      <c r="C63" s="84" t="str">
        <f>IFERROR(IF(INDEX('Open 1'!$A:$F,MATCH('Open 1 Results'!$E63,'Open 1'!$F:$F,0),3)&gt;0,INDEX('Open 1'!$A:$F,MATCH('Open 1 Results'!$E63,'Open 1'!$F:$F,0),3),""),"")</f>
        <v/>
      </c>
      <c r="D63" s="85" t="str">
        <f>IFERROR(IF(AND(SMALL('Open 1'!F:F,L63)&gt;1000,SMALL('Open 1'!F:F,L63)&lt;3000),"nt",IF(SMALL('Open 1'!F:F,L63)&gt;3000,"",SMALL('Open 1'!F:F,L63))),"")</f>
        <v/>
      </c>
      <c r="E63" s="115" t="str">
        <f>IF(D63="nt",IFERROR(SMALL('Open 1'!F:F,L63),""),IF(D63&gt;3000,"",IFERROR(SMALL('Open 1'!F:F,L63),"")))</f>
        <v/>
      </c>
      <c r="G63" s="91" t="str">
        <f t="shared" si="1"/>
        <v/>
      </c>
      <c r="J63" s="162"/>
      <c r="K63" s="121"/>
      <c r="L63" s="24">
        <v>62</v>
      </c>
    </row>
    <row r="64" spans="1:12">
      <c r="A64" s="18" t="str">
        <f>IFERROR(IF(INDEX('Open 1'!$A:$F,MATCH('Open 1 Results'!$E64,'Open 1'!$F:$F,0),1)&gt;0,INDEX('Open 1'!$A:$F,MATCH('Open 1 Results'!$E64,'Open 1'!$F:$F,0),1),""),"")</f>
        <v/>
      </c>
      <c r="B64" s="84" t="str">
        <f>IFERROR(IF(INDEX('Open 1'!$A:$F,MATCH('Open 1 Results'!$E64,'Open 1'!$F:$F,0),2)&gt;0,INDEX('Open 1'!$A:$F,MATCH('Open 1 Results'!$E64,'Open 1'!$F:$F,0),2),""),"")</f>
        <v/>
      </c>
      <c r="C64" s="84" t="str">
        <f>IFERROR(IF(INDEX('Open 1'!$A:$F,MATCH('Open 1 Results'!$E64,'Open 1'!$F:$F,0),3)&gt;0,INDEX('Open 1'!$A:$F,MATCH('Open 1 Results'!$E64,'Open 1'!$F:$F,0),3),""),"")</f>
        <v/>
      </c>
      <c r="D64" s="85" t="str">
        <f>IFERROR(IF(AND(SMALL('Open 1'!F:F,L64)&gt;1000,SMALL('Open 1'!F:F,L64)&lt;3000),"nt",IF(SMALL('Open 1'!F:F,L64)&gt;3000,"",SMALL('Open 1'!F:F,L64))),"")</f>
        <v/>
      </c>
      <c r="E64" s="115" t="str">
        <f>IF(D64="nt",IFERROR(SMALL('Open 1'!F:F,L64),""),IF(D64&gt;3000,"",IFERROR(SMALL('Open 1'!F:F,L64),"")))</f>
        <v/>
      </c>
      <c r="G64" s="91" t="str">
        <f t="shared" si="1"/>
        <v/>
      </c>
      <c r="J64" s="162"/>
      <c r="K64" s="121"/>
      <c r="L64" s="24">
        <v>63</v>
      </c>
    </row>
    <row r="65" spans="1:12">
      <c r="A65" s="18" t="str">
        <f>IFERROR(IF(INDEX('Open 1'!$A:$F,MATCH('Open 1 Results'!$E65,'Open 1'!$F:$F,0),1)&gt;0,INDEX('Open 1'!$A:$F,MATCH('Open 1 Results'!$E65,'Open 1'!$F:$F,0),1),""),"")</f>
        <v/>
      </c>
      <c r="B65" s="84" t="str">
        <f>IFERROR(IF(INDEX('Open 1'!$A:$F,MATCH('Open 1 Results'!$E65,'Open 1'!$F:$F,0),2)&gt;0,INDEX('Open 1'!$A:$F,MATCH('Open 1 Results'!$E65,'Open 1'!$F:$F,0),2),""),"")</f>
        <v/>
      </c>
      <c r="C65" s="84" t="str">
        <f>IFERROR(IF(INDEX('Open 1'!$A:$F,MATCH('Open 1 Results'!$E65,'Open 1'!$F:$F,0),3)&gt;0,INDEX('Open 1'!$A:$F,MATCH('Open 1 Results'!$E65,'Open 1'!$F:$F,0),3),""),"")</f>
        <v/>
      </c>
      <c r="D65" s="85" t="str">
        <f>IFERROR(IF(AND(SMALL('Open 1'!F:F,L65)&gt;1000,SMALL('Open 1'!F:F,L65)&lt;3000),"nt",IF(SMALL('Open 1'!F:F,L65)&gt;3000,"",SMALL('Open 1'!F:F,L65))),"")</f>
        <v/>
      </c>
      <c r="E65" s="115" t="str">
        <f>IF(D65="nt",IFERROR(SMALL('Open 1'!F:F,L65),""),IF(D65&gt;3000,"",IFERROR(SMALL('Open 1'!F:F,L65),"")))</f>
        <v/>
      </c>
      <c r="G65" s="91" t="str">
        <f t="shared" si="1"/>
        <v/>
      </c>
      <c r="J65" s="162"/>
      <c r="K65" s="121"/>
      <c r="L65" s="24">
        <v>64</v>
      </c>
    </row>
    <row r="66" spans="1:12">
      <c r="A66" s="18" t="str">
        <f>IFERROR(IF(INDEX('Open 1'!$A:$F,MATCH('Open 1 Results'!$E66,'Open 1'!$F:$F,0),1)&gt;0,INDEX('Open 1'!$A:$F,MATCH('Open 1 Results'!$E66,'Open 1'!$F:$F,0),1),""),"")</f>
        <v/>
      </c>
      <c r="B66" s="84" t="str">
        <f>IFERROR(IF(INDEX('Open 1'!$A:$F,MATCH('Open 1 Results'!$E66,'Open 1'!$F:$F,0),2)&gt;0,INDEX('Open 1'!$A:$F,MATCH('Open 1 Results'!$E66,'Open 1'!$F:$F,0),2),""),"")</f>
        <v/>
      </c>
      <c r="C66" s="84" t="str">
        <f>IFERROR(IF(INDEX('Open 1'!$A:$F,MATCH('Open 1 Results'!$E66,'Open 1'!$F:$F,0),3)&gt;0,INDEX('Open 1'!$A:$F,MATCH('Open 1 Results'!$E66,'Open 1'!$F:$F,0),3),""),"")</f>
        <v/>
      </c>
      <c r="D66" s="85" t="str">
        <f>IFERROR(IF(AND(SMALL('Open 1'!F:F,L66)&gt;1000,SMALL('Open 1'!F:F,L66)&lt;3000),"nt",IF(SMALL('Open 1'!F:F,L66)&gt;3000,"",SMALL('Open 1'!F:F,L66))),"")</f>
        <v/>
      </c>
      <c r="E66" s="115" t="str">
        <f>IF(D66="nt",IFERROR(SMALL('Open 1'!F:F,L66),""),IF(D66&gt;3000,"",IFERROR(SMALL('Open 1'!F:F,L66),"")))</f>
        <v/>
      </c>
      <c r="G66" s="91" t="str">
        <f t="shared" si="1"/>
        <v/>
      </c>
      <c r="J66" s="162"/>
      <c r="K66" s="121"/>
      <c r="L66" s="24">
        <v>65</v>
      </c>
    </row>
    <row r="67" spans="1:12">
      <c r="A67" s="18" t="str">
        <f>IFERROR(IF(INDEX('Open 1'!$A:$F,MATCH('Open 1 Results'!$E67,'Open 1'!$F:$F,0),1)&gt;0,INDEX('Open 1'!$A:$F,MATCH('Open 1 Results'!$E67,'Open 1'!$F:$F,0),1),""),"")</f>
        <v/>
      </c>
      <c r="B67" s="84" t="str">
        <f>IFERROR(IF(INDEX('Open 1'!$A:$F,MATCH('Open 1 Results'!$E67,'Open 1'!$F:$F,0),2)&gt;0,INDEX('Open 1'!$A:$F,MATCH('Open 1 Results'!$E67,'Open 1'!$F:$F,0),2),""),"")</f>
        <v/>
      </c>
      <c r="C67" s="84" t="str">
        <f>IFERROR(IF(INDEX('Open 1'!$A:$F,MATCH('Open 1 Results'!$E67,'Open 1'!$F:$F,0),3)&gt;0,INDEX('Open 1'!$A:$F,MATCH('Open 1 Results'!$E67,'Open 1'!$F:$F,0),3),""),"")</f>
        <v/>
      </c>
      <c r="D67" s="85" t="str">
        <f>IFERROR(IF(AND(SMALL('Open 1'!F:F,L67)&gt;1000,SMALL('Open 1'!F:F,L67)&lt;3000),"nt",IF(SMALL('Open 1'!F:F,L67)&gt;3000,"",SMALL('Open 1'!F:F,L67))),"")</f>
        <v/>
      </c>
      <c r="E67" s="115" t="str">
        <f>IF(D67="nt",IFERROR(SMALL('Open 1'!F:F,L67),""),IF(D67&gt;3000,"",IFERROR(SMALL('Open 1'!F:F,L67),"")))</f>
        <v/>
      </c>
      <c r="G67" s="91" t="str">
        <f t="shared" ref="G67:G130" si="2">IFERROR(VLOOKUP(D67,$H$3:$I$7,2,FALSE),"")</f>
        <v/>
      </c>
      <c r="J67" s="162"/>
      <c r="K67" s="121"/>
      <c r="L67" s="24">
        <v>66</v>
      </c>
    </row>
    <row r="68" spans="1:12">
      <c r="A68" s="18" t="str">
        <f>IFERROR(IF(INDEX('Open 1'!$A:$F,MATCH('Open 1 Results'!$E68,'Open 1'!$F:$F,0),1)&gt;0,INDEX('Open 1'!$A:$F,MATCH('Open 1 Results'!$E68,'Open 1'!$F:$F,0),1),""),"")</f>
        <v/>
      </c>
      <c r="B68" s="84" t="str">
        <f>IFERROR(IF(INDEX('Open 1'!$A:$F,MATCH('Open 1 Results'!$E68,'Open 1'!$F:$F,0),2)&gt;0,INDEX('Open 1'!$A:$F,MATCH('Open 1 Results'!$E68,'Open 1'!$F:$F,0),2),""),"")</f>
        <v/>
      </c>
      <c r="C68" s="84" t="str">
        <f>IFERROR(IF(INDEX('Open 1'!$A:$F,MATCH('Open 1 Results'!$E68,'Open 1'!$F:$F,0),3)&gt;0,INDEX('Open 1'!$A:$F,MATCH('Open 1 Results'!$E68,'Open 1'!$F:$F,0),3),""),"")</f>
        <v/>
      </c>
      <c r="D68" s="85" t="str">
        <f>IFERROR(IF(AND(SMALL('Open 1'!F:F,L68)&gt;1000,SMALL('Open 1'!F:F,L68)&lt;3000),"nt",IF(SMALL('Open 1'!F:F,L68)&gt;3000,"",SMALL('Open 1'!F:F,L68))),"")</f>
        <v/>
      </c>
      <c r="E68" s="115" t="str">
        <f>IF(D68="nt",IFERROR(SMALL('Open 1'!F:F,L68),""),IF(D68&gt;3000,"",IFERROR(SMALL('Open 1'!F:F,L68),"")))</f>
        <v/>
      </c>
      <c r="G68" s="91" t="str">
        <f t="shared" si="2"/>
        <v/>
      </c>
      <c r="J68" s="162"/>
      <c r="K68" s="121"/>
      <c r="L68" s="24">
        <v>67</v>
      </c>
    </row>
    <row r="69" spans="1:12">
      <c r="A69" s="18" t="str">
        <f>IFERROR(IF(INDEX('Open 1'!$A:$F,MATCH('Open 1 Results'!$E69,'Open 1'!$F:$F,0),1)&gt;0,INDEX('Open 1'!$A:$F,MATCH('Open 1 Results'!$E69,'Open 1'!$F:$F,0),1),""),"")</f>
        <v/>
      </c>
      <c r="B69" s="84" t="str">
        <f>IFERROR(IF(INDEX('Open 1'!$A:$F,MATCH('Open 1 Results'!$E69,'Open 1'!$F:$F,0),2)&gt;0,INDEX('Open 1'!$A:$F,MATCH('Open 1 Results'!$E69,'Open 1'!$F:$F,0),2),""),"")</f>
        <v/>
      </c>
      <c r="C69" s="84" t="str">
        <f>IFERROR(IF(INDEX('Open 1'!$A:$F,MATCH('Open 1 Results'!$E69,'Open 1'!$F:$F,0),3)&gt;0,INDEX('Open 1'!$A:$F,MATCH('Open 1 Results'!$E69,'Open 1'!$F:$F,0),3),""),"")</f>
        <v/>
      </c>
      <c r="D69" s="85" t="str">
        <f>IFERROR(IF(AND(SMALL('Open 1'!F:F,L69)&gt;1000,SMALL('Open 1'!F:F,L69)&lt;3000),"nt",IF(SMALL('Open 1'!F:F,L69)&gt;3000,"",SMALL('Open 1'!F:F,L69))),"")</f>
        <v/>
      </c>
      <c r="E69" s="115" t="str">
        <f>IF(D69="nt",IFERROR(SMALL('Open 1'!F:F,L69),""),IF(D69&gt;3000,"",IFERROR(SMALL('Open 1'!F:F,L69),"")))</f>
        <v/>
      </c>
      <c r="G69" s="91" t="str">
        <f t="shared" si="2"/>
        <v/>
      </c>
      <c r="J69" s="162"/>
      <c r="K69" s="121"/>
      <c r="L69" s="24">
        <v>68</v>
      </c>
    </row>
    <row r="70" spans="1:12">
      <c r="A70" s="18" t="str">
        <f>IFERROR(IF(INDEX('Open 1'!$A:$F,MATCH('Open 1 Results'!$E70,'Open 1'!$F:$F,0),1)&gt;0,INDEX('Open 1'!$A:$F,MATCH('Open 1 Results'!$E70,'Open 1'!$F:$F,0),1),""),"")</f>
        <v/>
      </c>
      <c r="B70" s="84" t="str">
        <f>IFERROR(IF(INDEX('Open 1'!$A:$F,MATCH('Open 1 Results'!$E70,'Open 1'!$F:$F,0),2)&gt;0,INDEX('Open 1'!$A:$F,MATCH('Open 1 Results'!$E70,'Open 1'!$F:$F,0),2),""),"")</f>
        <v/>
      </c>
      <c r="C70" s="84" t="str">
        <f>IFERROR(IF(INDEX('Open 1'!$A:$F,MATCH('Open 1 Results'!$E70,'Open 1'!$F:$F,0),3)&gt;0,INDEX('Open 1'!$A:$F,MATCH('Open 1 Results'!$E70,'Open 1'!$F:$F,0),3),""),"")</f>
        <v/>
      </c>
      <c r="D70" s="85" t="str">
        <f>IFERROR(IF(AND(SMALL('Open 1'!F:F,L70)&gt;1000,SMALL('Open 1'!F:F,L70)&lt;3000),"nt",IF(SMALL('Open 1'!F:F,L70)&gt;3000,"",SMALL('Open 1'!F:F,L70))),"")</f>
        <v/>
      </c>
      <c r="E70" s="115" t="str">
        <f>IF(D70="nt",IFERROR(SMALL('Open 1'!F:F,L70),""),IF(D70&gt;3000,"",IFERROR(SMALL('Open 1'!F:F,L70),"")))</f>
        <v/>
      </c>
      <c r="G70" s="91" t="str">
        <f t="shared" si="2"/>
        <v/>
      </c>
      <c r="J70" s="162"/>
      <c r="K70" s="121"/>
      <c r="L70" s="24">
        <v>69</v>
      </c>
    </row>
    <row r="71" spans="1:12">
      <c r="A71" s="18" t="str">
        <f>IFERROR(IF(INDEX('Open 1'!$A:$F,MATCH('Open 1 Results'!$E71,'Open 1'!$F:$F,0),1)&gt;0,INDEX('Open 1'!$A:$F,MATCH('Open 1 Results'!$E71,'Open 1'!$F:$F,0),1),""),"")</f>
        <v/>
      </c>
      <c r="B71" s="84" t="str">
        <f>IFERROR(IF(INDEX('Open 1'!$A:$F,MATCH('Open 1 Results'!$E71,'Open 1'!$F:$F,0),2)&gt;0,INDEX('Open 1'!$A:$F,MATCH('Open 1 Results'!$E71,'Open 1'!$F:$F,0),2),""),"")</f>
        <v/>
      </c>
      <c r="C71" s="84" t="str">
        <f>IFERROR(IF(INDEX('Open 1'!$A:$F,MATCH('Open 1 Results'!$E71,'Open 1'!$F:$F,0),3)&gt;0,INDEX('Open 1'!$A:$F,MATCH('Open 1 Results'!$E71,'Open 1'!$F:$F,0),3),""),"")</f>
        <v/>
      </c>
      <c r="D71" s="85" t="str">
        <f>IFERROR(IF(AND(SMALL('Open 1'!F:F,L71)&gt;1000,SMALL('Open 1'!F:F,L71)&lt;3000),"nt",IF(SMALL('Open 1'!F:F,L71)&gt;3000,"",SMALL('Open 1'!F:F,L71))),"")</f>
        <v/>
      </c>
      <c r="E71" s="115" t="str">
        <f>IF(D71="nt",IFERROR(SMALL('Open 1'!F:F,L71),""),IF(D71&gt;3000,"",IFERROR(SMALL('Open 1'!F:F,L71),"")))</f>
        <v/>
      </c>
      <c r="G71" s="91" t="str">
        <f t="shared" si="2"/>
        <v/>
      </c>
      <c r="J71" s="162"/>
      <c r="K71" s="121"/>
      <c r="L71" s="24">
        <v>70</v>
      </c>
    </row>
    <row r="72" spans="1:12">
      <c r="A72" s="18" t="str">
        <f>IFERROR(IF(INDEX('Open 1'!$A:$F,MATCH('Open 1 Results'!$E72,'Open 1'!$F:$F,0),1)&gt;0,INDEX('Open 1'!$A:$F,MATCH('Open 1 Results'!$E72,'Open 1'!$F:$F,0),1),""),"")</f>
        <v/>
      </c>
      <c r="B72" s="84" t="str">
        <f>IFERROR(IF(INDEX('Open 1'!$A:$F,MATCH('Open 1 Results'!$E72,'Open 1'!$F:$F,0),2)&gt;0,INDEX('Open 1'!$A:$F,MATCH('Open 1 Results'!$E72,'Open 1'!$F:$F,0),2),""),"")</f>
        <v/>
      </c>
      <c r="C72" s="84" t="str">
        <f>IFERROR(IF(INDEX('Open 1'!$A:$F,MATCH('Open 1 Results'!$E72,'Open 1'!$F:$F,0),3)&gt;0,INDEX('Open 1'!$A:$F,MATCH('Open 1 Results'!$E72,'Open 1'!$F:$F,0),3),""),"")</f>
        <v/>
      </c>
      <c r="D72" s="85" t="str">
        <f>IFERROR(IF(AND(SMALL('Open 1'!F:F,L72)&gt;1000,SMALL('Open 1'!F:F,L72)&lt;3000),"nt",IF(SMALL('Open 1'!F:F,L72)&gt;3000,"",SMALL('Open 1'!F:F,L72))),"")</f>
        <v/>
      </c>
      <c r="E72" s="115" t="str">
        <f>IF(D72="nt",IFERROR(SMALL('Open 1'!F:F,L72),""),IF(D72&gt;3000,"",IFERROR(SMALL('Open 1'!F:F,L72),"")))</f>
        <v/>
      </c>
      <c r="G72" s="91" t="str">
        <f t="shared" si="2"/>
        <v/>
      </c>
      <c r="J72" s="162"/>
      <c r="K72" s="121"/>
      <c r="L72" s="24">
        <v>71</v>
      </c>
    </row>
    <row r="73" spans="1:12">
      <c r="A73" s="18" t="str">
        <f>IFERROR(IF(INDEX('Open 1'!$A:$F,MATCH('Open 1 Results'!$E73,'Open 1'!$F:$F,0),1)&gt;0,INDEX('Open 1'!$A:$F,MATCH('Open 1 Results'!$E73,'Open 1'!$F:$F,0),1),""),"")</f>
        <v/>
      </c>
      <c r="B73" s="84" t="str">
        <f>IFERROR(IF(INDEX('Open 1'!$A:$F,MATCH('Open 1 Results'!$E73,'Open 1'!$F:$F,0),2)&gt;0,INDEX('Open 1'!$A:$F,MATCH('Open 1 Results'!$E73,'Open 1'!$F:$F,0),2),""),"")</f>
        <v/>
      </c>
      <c r="C73" s="84" t="str">
        <f>IFERROR(IF(INDEX('Open 1'!$A:$F,MATCH('Open 1 Results'!$E73,'Open 1'!$F:$F,0),3)&gt;0,INDEX('Open 1'!$A:$F,MATCH('Open 1 Results'!$E73,'Open 1'!$F:$F,0),3),""),"")</f>
        <v/>
      </c>
      <c r="D73" s="85" t="str">
        <f>IFERROR(IF(AND(SMALL('Open 1'!F:F,L73)&gt;1000,SMALL('Open 1'!F:F,L73)&lt;3000),"nt",IF(SMALL('Open 1'!F:F,L73)&gt;3000,"",SMALL('Open 1'!F:F,L73))),"")</f>
        <v/>
      </c>
      <c r="E73" s="115" t="str">
        <f>IF(D73="nt",IFERROR(SMALL('Open 1'!F:F,L73),""),IF(D73&gt;3000,"",IFERROR(SMALL('Open 1'!F:F,L73),"")))</f>
        <v/>
      </c>
      <c r="G73" s="91" t="str">
        <f t="shared" si="2"/>
        <v/>
      </c>
      <c r="J73" s="162"/>
      <c r="K73" s="121"/>
      <c r="L73" s="24">
        <v>72</v>
      </c>
    </row>
    <row r="74" spans="1:12">
      <c r="A74" s="18" t="str">
        <f>IFERROR(IF(INDEX('Open 1'!$A:$F,MATCH('Open 1 Results'!$E74,'Open 1'!$F:$F,0),1)&gt;0,INDEX('Open 1'!$A:$F,MATCH('Open 1 Results'!$E74,'Open 1'!$F:$F,0),1),""),"")</f>
        <v/>
      </c>
      <c r="B74" s="84" t="str">
        <f>IFERROR(IF(INDEX('Open 1'!$A:$F,MATCH('Open 1 Results'!$E74,'Open 1'!$F:$F,0),2)&gt;0,INDEX('Open 1'!$A:$F,MATCH('Open 1 Results'!$E74,'Open 1'!$F:$F,0),2),""),"")</f>
        <v/>
      </c>
      <c r="C74" s="84" t="str">
        <f>IFERROR(IF(INDEX('Open 1'!$A:$F,MATCH('Open 1 Results'!$E74,'Open 1'!$F:$F,0),3)&gt;0,INDEX('Open 1'!$A:$F,MATCH('Open 1 Results'!$E74,'Open 1'!$F:$F,0),3),""),"")</f>
        <v/>
      </c>
      <c r="D74" s="85" t="str">
        <f>IFERROR(IF(AND(SMALL('Open 1'!F:F,L74)&gt;1000,SMALL('Open 1'!F:F,L74)&lt;3000),"nt",IF(SMALL('Open 1'!F:F,L74)&gt;3000,"",SMALL('Open 1'!F:F,L74))),"")</f>
        <v/>
      </c>
      <c r="E74" s="115" t="str">
        <f>IF(D74="nt",IFERROR(SMALL('Open 1'!F:F,L74),""),IF(D74&gt;3000,"",IFERROR(SMALL('Open 1'!F:F,L74),"")))</f>
        <v/>
      </c>
      <c r="G74" s="91" t="str">
        <f t="shared" si="2"/>
        <v/>
      </c>
      <c r="J74" s="162"/>
      <c r="K74" s="121"/>
      <c r="L74" s="24">
        <v>73</v>
      </c>
    </row>
    <row r="75" spans="1:12">
      <c r="A75" s="18" t="str">
        <f>IFERROR(IF(INDEX('Open 1'!$A:$F,MATCH('Open 1 Results'!$E75,'Open 1'!$F:$F,0),1)&gt;0,INDEX('Open 1'!$A:$F,MATCH('Open 1 Results'!$E75,'Open 1'!$F:$F,0),1),""),"")</f>
        <v/>
      </c>
      <c r="B75" s="84" t="str">
        <f>IFERROR(IF(INDEX('Open 1'!$A:$F,MATCH('Open 1 Results'!$E75,'Open 1'!$F:$F,0),2)&gt;0,INDEX('Open 1'!$A:$F,MATCH('Open 1 Results'!$E75,'Open 1'!$F:$F,0),2),""),"")</f>
        <v/>
      </c>
      <c r="C75" s="84" t="str">
        <f>IFERROR(IF(INDEX('Open 1'!$A:$F,MATCH('Open 1 Results'!$E75,'Open 1'!$F:$F,0),3)&gt;0,INDEX('Open 1'!$A:$F,MATCH('Open 1 Results'!$E75,'Open 1'!$F:$F,0),3),""),"")</f>
        <v/>
      </c>
      <c r="D75" s="85" t="str">
        <f>IFERROR(IF(AND(SMALL('Open 1'!F:F,L75)&gt;1000,SMALL('Open 1'!F:F,L75)&lt;3000),"nt",IF(SMALL('Open 1'!F:F,L75)&gt;3000,"",SMALL('Open 1'!F:F,L75))),"")</f>
        <v/>
      </c>
      <c r="E75" s="115" t="str">
        <f>IF(D75="nt",IFERROR(SMALL('Open 1'!F:F,L75),""),IF(D75&gt;3000,"",IFERROR(SMALL('Open 1'!F:F,L75),"")))</f>
        <v/>
      </c>
      <c r="G75" s="91" t="str">
        <f t="shared" si="2"/>
        <v/>
      </c>
      <c r="J75" s="162"/>
      <c r="K75" s="121"/>
      <c r="L75" s="24">
        <v>74</v>
      </c>
    </row>
    <row r="76" spans="1:12">
      <c r="A76" s="18" t="str">
        <f>IFERROR(IF(INDEX('Open 1'!$A:$F,MATCH('Open 1 Results'!$E76,'Open 1'!$F:$F,0),1)&gt;0,INDEX('Open 1'!$A:$F,MATCH('Open 1 Results'!$E76,'Open 1'!$F:$F,0),1),""),"")</f>
        <v/>
      </c>
      <c r="B76" s="84" t="str">
        <f>IFERROR(IF(INDEX('Open 1'!$A:$F,MATCH('Open 1 Results'!$E76,'Open 1'!$F:$F,0),2)&gt;0,INDEX('Open 1'!$A:$F,MATCH('Open 1 Results'!$E76,'Open 1'!$F:$F,0),2),""),"")</f>
        <v/>
      </c>
      <c r="C76" s="84" t="str">
        <f>IFERROR(IF(INDEX('Open 1'!$A:$F,MATCH('Open 1 Results'!$E76,'Open 1'!$F:$F,0),3)&gt;0,INDEX('Open 1'!$A:$F,MATCH('Open 1 Results'!$E76,'Open 1'!$F:$F,0),3),""),"")</f>
        <v/>
      </c>
      <c r="D76" s="85" t="str">
        <f>IFERROR(IF(AND(SMALL('Open 1'!F:F,L76)&gt;1000,SMALL('Open 1'!F:F,L76)&lt;3000),"nt",IF(SMALL('Open 1'!F:F,L76)&gt;3000,"",SMALL('Open 1'!F:F,L76))),"")</f>
        <v/>
      </c>
      <c r="E76" s="115" t="str">
        <f>IF(D76="nt",IFERROR(SMALL('Open 1'!F:F,L76),""),IF(D76&gt;3000,"",IFERROR(SMALL('Open 1'!F:F,L76),"")))</f>
        <v/>
      </c>
      <c r="G76" s="91" t="str">
        <f t="shared" si="2"/>
        <v/>
      </c>
      <c r="J76" s="162"/>
      <c r="K76" s="121"/>
      <c r="L76" s="24">
        <v>75</v>
      </c>
    </row>
    <row r="77" spans="1:12">
      <c r="A77" s="18" t="str">
        <f>IFERROR(IF(INDEX('Open 1'!$A:$F,MATCH('Open 1 Results'!$E77,'Open 1'!$F:$F,0),1)&gt;0,INDEX('Open 1'!$A:$F,MATCH('Open 1 Results'!$E77,'Open 1'!$F:$F,0),1),""),"")</f>
        <v/>
      </c>
      <c r="B77" s="84" t="str">
        <f>IFERROR(IF(INDEX('Open 1'!$A:$F,MATCH('Open 1 Results'!$E77,'Open 1'!$F:$F,0),2)&gt;0,INDEX('Open 1'!$A:$F,MATCH('Open 1 Results'!$E77,'Open 1'!$F:$F,0),2),""),"")</f>
        <v/>
      </c>
      <c r="C77" s="84" t="str">
        <f>IFERROR(IF(INDEX('Open 1'!$A:$F,MATCH('Open 1 Results'!$E77,'Open 1'!$F:$F,0),3)&gt;0,INDEX('Open 1'!$A:$F,MATCH('Open 1 Results'!$E77,'Open 1'!$F:$F,0),3),""),"")</f>
        <v/>
      </c>
      <c r="D77" s="85" t="str">
        <f>IFERROR(IF(AND(SMALL('Open 1'!F:F,L77)&gt;1000,SMALL('Open 1'!F:F,L77)&lt;3000),"nt",IF(SMALL('Open 1'!F:F,L77)&gt;3000,"",SMALL('Open 1'!F:F,L77))),"")</f>
        <v/>
      </c>
      <c r="E77" s="115" t="str">
        <f>IF(D77="nt",IFERROR(SMALL('Open 1'!F:F,L77),""),IF(D77&gt;3000,"",IFERROR(SMALL('Open 1'!F:F,L77),"")))</f>
        <v/>
      </c>
      <c r="G77" s="91" t="str">
        <f t="shared" si="2"/>
        <v/>
      </c>
      <c r="J77" s="162"/>
      <c r="K77" s="121"/>
      <c r="L77" s="24">
        <v>76</v>
      </c>
    </row>
    <row r="78" spans="1:12">
      <c r="A78" s="18" t="str">
        <f>IFERROR(IF(INDEX('Open 1'!$A:$F,MATCH('Open 1 Results'!$E78,'Open 1'!$F:$F,0),1)&gt;0,INDEX('Open 1'!$A:$F,MATCH('Open 1 Results'!$E78,'Open 1'!$F:$F,0),1),""),"")</f>
        <v/>
      </c>
      <c r="B78" s="84" t="str">
        <f>IFERROR(IF(INDEX('Open 1'!$A:$F,MATCH('Open 1 Results'!$E78,'Open 1'!$F:$F,0),2)&gt;0,INDEX('Open 1'!$A:$F,MATCH('Open 1 Results'!$E78,'Open 1'!$F:$F,0),2),""),"")</f>
        <v/>
      </c>
      <c r="C78" s="84" t="str">
        <f>IFERROR(IF(INDEX('Open 1'!$A:$F,MATCH('Open 1 Results'!$E78,'Open 1'!$F:$F,0),3)&gt;0,INDEX('Open 1'!$A:$F,MATCH('Open 1 Results'!$E78,'Open 1'!$F:$F,0),3),""),"")</f>
        <v/>
      </c>
      <c r="D78" s="85" t="str">
        <f>IFERROR(IF(AND(SMALL('Open 1'!F:F,L78)&gt;1000,SMALL('Open 1'!F:F,L78)&lt;3000),"nt",IF(SMALL('Open 1'!F:F,L78)&gt;3000,"",SMALL('Open 1'!F:F,L78))),"")</f>
        <v/>
      </c>
      <c r="E78" s="115" t="str">
        <f>IF(D78="nt",IFERROR(SMALL('Open 1'!F:F,L78),""),IF(D78&gt;3000,"",IFERROR(SMALL('Open 1'!F:F,L78),"")))</f>
        <v/>
      </c>
      <c r="G78" s="91" t="str">
        <f t="shared" si="2"/>
        <v/>
      </c>
      <c r="J78" s="162"/>
      <c r="K78" s="121"/>
      <c r="L78" s="24">
        <v>77</v>
      </c>
    </row>
    <row r="79" spans="1:12">
      <c r="A79" s="18" t="str">
        <f>IFERROR(IF(INDEX('Open 1'!$A:$F,MATCH('Open 1 Results'!$E79,'Open 1'!$F:$F,0),1)&gt;0,INDEX('Open 1'!$A:$F,MATCH('Open 1 Results'!$E79,'Open 1'!$F:$F,0),1),""),"")</f>
        <v/>
      </c>
      <c r="B79" s="84" t="str">
        <f>IFERROR(IF(INDEX('Open 1'!$A:$F,MATCH('Open 1 Results'!$E79,'Open 1'!$F:$F,0),2)&gt;0,INDEX('Open 1'!$A:$F,MATCH('Open 1 Results'!$E79,'Open 1'!$F:$F,0),2),""),"")</f>
        <v/>
      </c>
      <c r="C79" s="84" t="str">
        <f>IFERROR(IF(INDEX('Open 1'!$A:$F,MATCH('Open 1 Results'!$E79,'Open 1'!$F:$F,0),3)&gt;0,INDEX('Open 1'!$A:$F,MATCH('Open 1 Results'!$E79,'Open 1'!$F:$F,0),3),""),"")</f>
        <v/>
      </c>
      <c r="D79" s="85" t="str">
        <f>IFERROR(IF(AND(SMALL('Open 1'!F:F,L79)&gt;1000,SMALL('Open 1'!F:F,L79)&lt;3000),"nt",IF(SMALL('Open 1'!F:F,L79)&gt;3000,"",SMALL('Open 1'!F:F,L79))),"")</f>
        <v/>
      </c>
      <c r="E79" s="115" t="str">
        <f>IF(D79="nt",IFERROR(SMALL('Open 1'!F:F,L79),""),IF(D79&gt;3000,"",IFERROR(SMALL('Open 1'!F:F,L79),"")))</f>
        <v/>
      </c>
      <c r="G79" s="91" t="str">
        <f t="shared" si="2"/>
        <v/>
      </c>
      <c r="J79" s="162"/>
      <c r="K79" s="121"/>
      <c r="L79" s="24">
        <v>78</v>
      </c>
    </row>
    <row r="80" spans="1:12">
      <c r="A80" s="18" t="str">
        <f>IFERROR(IF(INDEX('Open 1'!$A:$F,MATCH('Open 1 Results'!$E80,'Open 1'!$F:$F,0),1)&gt;0,INDEX('Open 1'!$A:$F,MATCH('Open 1 Results'!$E80,'Open 1'!$F:$F,0),1),""),"")</f>
        <v/>
      </c>
      <c r="B80" s="84" t="str">
        <f>IFERROR(IF(INDEX('Open 1'!$A:$F,MATCH('Open 1 Results'!$E80,'Open 1'!$F:$F,0),2)&gt;0,INDEX('Open 1'!$A:$F,MATCH('Open 1 Results'!$E80,'Open 1'!$F:$F,0),2),""),"")</f>
        <v/>
      </c>
      <c r="C80" s="84" t="str">
        <f>IFERROR(IF(INDEX('Open 1'!$A:$F,MATCH('Open 1 Results'!$E80,'Open 1'!$F:$F,0),3)&gt;0,INDEX('Open 1'!$A:$F,MATCH('Open 1 Results'!$E80,'Open 1'!$F:$F,0),3),""),"")</f>
        <v/>
      </c>
      <c r="D80" s="85" t="str">
        <f>IFERROR(IF(AND(SMALL('Open 1'!F:F,L80)&gt;1000,SMALL('Open 1'!F:F,L80)&lt;3000),"nt",IF(SMALL('Open 1'!F:F,L80)&gt;3000,"",SMALL('Open 1'!F:F,L80))),"")</f>
        <v/>
      </c>
      <c r="E80" s="115" t="str">
        <f>IF(D80="nt",IFERROR(SMALL('Open 1'!F:F,L80),""),IF(D80&gt;3000,"",IFERROR(SMALL('Open 1'!F:F,L80),"")))</f>
        <v/>
      </c>
      <c r="G80" s="91" t="str">
        <f t="shared" si="2"/>
        <v/>
      </c>
      <c r="J80" s="162"/>
      <c r="K80" s="121"/>
      <c r="L80" s="24">
        <v>79</v>
      </c>
    </row>
    <row r="81" spans="1:12">
      <c r="A81" s="18" t="str">
        <f>IFERROR(IF(INDEX('Open 1'!$A:$F,MATCH('Open 1 Results'!$E81,'Open 1'!$F:$F,0),1)&gt;0,INDEX('Open 1'!$A:$F,MATCH('Open 1 Results'!$E81,'Open 1'!$F:$F,0),1),""),"")</f>
        <v/>
      </c>
      <c r="B81" s="84" t="str">
        <f>IFERROR(IF(INDEX('Open 1'!$A:$F,MATCH('Open 1 Results'!$E81,'Open 1'!$F:$F,0),2)&gt;0,INDEX('Open 1'!$A:$F,MATCH('Open 1 Results'!$E81,'Open 1'!$F:$F,0),2),""),"")</f>
        <v/>
      </c>
      <c r="C81" s="84" t="str">
        <f>IFERROR(IF(INDEX('Open 1'!$A:$F,MATCH('Open 1 Results'!$E81,'Open 1'!$F:$F,0),3)&gt;0,INDEX('Open 1'!$A:$F,MATCH('Open 1 Results'!$E81,'Open 1'!$F:$F,0),3),""),"")</f>
        <v/>
      </c>
      <c r="D81" s="85" t="str">
        <f>IFERROR(IF(AND(SMALL('Open 1'!F:F,L81)&gt;1000,SMALL('Open 1'!F:F,L81)&lt;3000),"nt",IF(SMALL('Open 1'!F:F,L81)&gt;3000,"",SMALL('Open 1'!F:F,L81))),"")</f>
        <v/>
      </c>
      <c r="E81" s="115" t="str">
        <f>IF(D81="nt",IFERROR(SMALL('Open 1'!F:F,L81),""),IF(D81&gt;3000,"",IFERROR(SMALL('Open 1'!F:F,L81),"")))</f>
        <v/>
      </c>
      <c r="G81" s="91" t="str">
        <f t="shared" si="2"/>
        <v/>
      </c>
      <c r="J81" s="162"/>
      <c r="K81" s="121"/>
      <c r="L81" s="24">
        <v>80</v>
      </c>
    </row>
    <row r="82" spans="1:12">
      <c r="A82" s="18" t="str">
        <f>IFERROR(IF(INDEX('Open 1'!$A:$F,MATCH('Open 1 Results'!$E82,'Open 1'!$F:$F,0),1)&gt;0,INDEX('Open 1'!$A:$F,MATCH('Open 1 Results'!$E82,'Open 1'!$F:$F,0),1),""),"")</f>
        <v/>
      </c>
      <c r="B82" s="84" t="str">
        <f>IFERROR(IF(INDEX('Open 1'!$A:$F,MATCH('Open 1 Results'!$E82,'Open 1'!$F:$F,0),2)&gt;0,INDEX('Open 1'!$A:$F,MATCH('Open 1 Results'!$E82,'Open 1'!$F:$F,0),2),""),"")</f>
        <v/>
      </c>
      <c r="C82" s="84" t="str">
        <f>IFERROR(IF(INDEX('Open 1'!$A:$F,MATCH('Open 1 Results'!$E82,'Open 1'!$F:$F,0),3)&gt;0,INDEX('Open 1'!$A:$F,MATCH('Open 1 Results'!$E82,'Open 1'!$F:$F,0),3),""),"")</f>
        <v/>
      </c>
      <c r="D82" s="85" t="str">
        <f>IFERROR(IF(AND(SMALL('Open 1'!F:F,L82)&gt;1000,SMALL('Open 1'!F:F,L82)&lt;3000),"nt",IF(SMALL('Open 1'!F:F,L82)&gt;3000,"",SMALL('Open 1'!F:F,L82))),"")</f>
        <v/>
      </c>
      <c r="E82" s="115" t="str">
        <f>IF(D82="nt",IFERROR(SMALL('Open 1'!F:F,L82),""),IF(D82&gt;3000,"",IFERROR(SMALL('Open 1'!F:F,L82),"")))</f>
        <v/>
      </c>
      <c r="G82" s="91" t="str">
        <f t="shared" si="2"/>
        <v/>
      </c>
      <c r="J82" s="162"/>
      <c r="K82" s="121"/>
      <c r="L82" s="24">
        <v>81</v>
      </c>
    </row>
    <row r="83" spans="1:12">
      <c r="A83" s="18" t="str">
        <f>IFERROR(IF(INDEX('Open 1'!$A:$F,MATCH('Open 1 Results'!$E83,'Open 1'!$F:$F,0),1)&gt;0,INDEX('Open 1'!$A:$F,MATCH('Open 1 Results'!$E83,'Open 1'!$F:$F,0),1),""),"")</f>
        <v/>
      </c>
      <c r="B83" s="84" t="str">
        <f>IFERROR(IF(INDEX('Open 1'!$A:$F,MATCH('Open 1 Results'!$E83,'Open 1'!$F:$F,0),2)&gt;0,INDEX('Open 1'!$A:$F,MATCH('Open 1 Results'!$E83,'Open 1'!$F:$F,0),2),""),"")</f>
        <v/>
      </c>
      <c r="C83" s="84" t="str">
        <f>IFERROR(IF(INDEX('Open 1'!$A:$F,MATCH('Open 1 Results'!$E83,'Open 1'!$F:$F,0),3)&gt;0,INDEX('Open 1'!$A:$F,MATCH('Open 1 Results'!$E83,'Open 1'!$F:$F,0),3),""),"")</f>
        <v/>
      </c>
      <c r="D83" s="85" t="str">
        <f>IFERROR(IF(AND(SMALL('Open 1'!F:F,L83)&gt;1000,SMALL('Open 1'!F:F,L83)&lt;3000),"nt",IF(SMALL('Open 1'!F:F,L83)&gt;3000,"",SMALL('Open 1'!F:F,L83))),"")</f>
        <v/>
      </c>
      <c r="E83" s="115" t="str">
        <f>IF(D83="nt",IFERROR(SMALL('Open 1'!F:F,L83),""),IF(D83&gt;3000,"",IFERROR(SMALL('Open 1'!F:F,L83),"")))</f>
        <v/>
      </c>
      <c r="G83" s="91" t="str">
        <f t="shared" si="2"/>
        <v/>
      </c>
      <c r="J83" s="162"/>
      <c r="K83" s="121"/>
      <c r="L83" s="24">
        <v>82</v>
      </c>
    </row>
    <row r="84" spans="1:12">
      <c r="A84" s="18" t="str">
        <f>IFERROR(IF(INDEX('Open 1'!$A:$F,MATCH('Open 1 Results'!$E84,'Open 1'!$F:$F,0),1)&gt;0,INDEX('Open 1'!$A:$F,MATCH('Open 1 Results'!$E84,'Open 1'!$F:$F,0),1),""),"")</f>
        <v/>
      </c>
      <c r="B84" s="84" t="str">
        <f>IFERROR(IF(INDEX('Open 1'!$A:$F,MATCH('Open 1 Results'!$E84,'Open 1'!$F:$F,0),2)&gt;0,INDEX('Open 1'!$A:$F,MATCH('Open 1 Results'!$E84,'Open 1'!$F:$F,0),2),""),"")</f>
        <v/>
      </c>
      <c r="C84" s="84" t="str">
        <f>IFERROR(IF(INDEX('Open 1'!$A:$F,MATCH('Open 1 Results'!$E84,'Open 1'!$F:$F,0),3)&gt;0,INDEX('Open 1'!$A:$F,MATCH('Open 1 Results'!$E84,'Open 1'!$F:$F,0),3),""),"")</f>
        <v/>
      </c>
      <c r="D84" s="85" t="str">
        <f>IFERROR(IF(AND(SMALL('Open 1'!F:F,L84)&gt;1000,SMALL('Open 1'!F:F,L84)&lt;3000),"nt",IF(SMALL('Open 1'!F:F,L84)&gt;3000,"",SMALL('Open 1'!F:F,L84))),"")</f>
        <v/>
      </c>
      <c r="E84" s="115" t="str">
        <f>IF(D84="nt",IFERROR(SMALL('Open 1'!F:F,L84),""),IF(D84&gt;3000,"",IFERROR(SMALL('Open 1'!F:F,L84),"")))</f>
        <v/>
      </c>
      <c r="G84" s="91" t="str">
        <f t="shared" si="2"/>
        <v/>
      </c>
      <c r="J84" s="162"/>
      <c r="K84" s="121"/>
      <c r="L84" s="24">
        <v>83</v>
      </c>
    </row>
    <row r="85" spans="1:12">
      <c r="A85" s="18" t="str">
        <f>IFERROR(IF(INDEX('Open 1'!$A:$F,MATCH('Open 1 Results'!$E85,'Open 1'!$F:$F,0),1)&gt;0,INDEX('Open 1'!$A:$F,MATCH('Open 1 Results'!$E85,'Open 1'!$F:$F,0),1),""),"")</f>
        <v/>
      </c>
      <c r="B85" s="84" t="str">
        <f>IFERROR(IF(INDEX('Open 1'!$A:$F,MATCH('Open 1 Results'!$E85,'Open 1'!$F:$F,0),2)&gt;0,INDEX('Open 1'!$A:$F,MATCH('Open 1 Results'!$E85,'Open 1'!$F:$F,0),2),""),"")</f>
        <v/>
      </c>
      <c r="C85" s="84" t="str">
        <f>IFERROR(IF(INDEX('Open 1'!$A:$F,MATCH('Open 1 Results'!$E85,'Open 1'!$F:$F,0),3)&gt;0,INDEX('Open 1'!$A:$F,MATCH('Open 1 Results'!$E85,'Open 1'!$F:$F,0),3),""),"")</f>
        <v/>
      </c>
      <c r="D85" s="85" t="str">
        <f>IFERROR(IF(AND(SMALL('Open 1'!F:F,L85)&gt;1000,SMALL('Open 1'!F:F,L85)&lt;3000),"nt",IF(SMALL('Open 1'!F:F,L85)&gt;3000,"",SMALL('Open 1'!F:F,L85))),"")</f>
        <v/>
      </c>
      <c r="E85" s="115" t="str">
        <f>IF(D85="nt",IFERROR(SMALL('Open 1'!F:F,L85),""),IF(D85&gt;3000,"",IFERROR(SMALL('Open 1'!F:F,L85),"")))</f>
        <v/>
      </c>
      <c r="G85" s="91" t="str">
        <f t="shared" si="2"/>
        <v/>
      </c>
      <c r="J85" s="162"/>
      <c r="K85" s="121"/>
      <c r="L85" s="24">
        <v>84</v>
      </c>
    </row>
    <row r="86" spans="1:12">
      <c r="A86" s="18" t="str">
        <f>IFERROR(IF(INDEX('Open 1'!$A:$F,MATCH('Open 1 Results'!$E86,'Open 1'!$F:$F,0),1)&gt;0,INDEX('Open 1'!$A:$F,MATCH('Open 1 Results'!$E86,'Open 1'!$F:$F,0),1),""),"")</f>
        <v/>
      </c>
      <c r="B86" s="84" t="str">
        <f>IFERROR(IF(INDEX('Open 1'!$A:$F,MATCH('Open 1 Results'!$E86,'Open 1'!$F:$F,0),2)&gt;0,INDEX('Open 1'!$A:$F,MATCH('Open 1 Results'!$E86,'Open 1'!$F:$F,0),2),""),"")</f>
        <v/>
      </c>
      <c r="C86" s="84" t="str">
        <f>IFERROR(IF(INDEX('Open 1'!$A:$F,MATCH('Open 1 Results'!$E86,'Open 1'!$F:$F,0),3)&gt;0,INDEX('Open 1'!$A:$F,MATCH('Open 1 Results'!$E86,'Open 1'!$F:$F,0),3),""),"")</f>
        <v/>
      </c>
      <c r="D86" s="85" t="str">
        <f>IFERROR(IF(AND(SMALL('Open 1'!F:F,L86)&gt;1000,SMALL('Open 1'!F:F,L86)&lt;3000),"nt",IF(SMALL('Open 1'!F:F,L86)&gt;3000,"",SMALL('Open 1'!F:F,L86))),"")</f>
        <v/>
      </c>
      <c r="E86" s="115" t="str">
        <f>IF(D86="nt",IFERROR(SMALL('Open 1'!F:F,L86),""),IF(D86&gt;3000,"",IFERROR(SMALL('Open 1'!F:F,L86),"")))</f>
        <v/>
      </c>
      <c r="G86" s="91" t="str">
        <f t="shared" si="2"/>
        <v/>
      </c>
      <c r="J86" s="162"/>
      <c r="K86" s="121"/>
      <c r="L86" s="24">
        <v>85</v>
      </c>
    </row>
    <row r="87" spans="1:12">
      <c r="A87" s="18" t="str">
        <f>IFERROR(IF(INDEX('Open 1'!$A:$F,MATCH('Open 1 Results'!$E87,'Open 1'!$F:$F,0),1)&gt;0,INDEX('Open 1'!$A:$F,MATCH('Open 1 Results'!$E87,'Open 1'!$F:$F,0),1),""),"")</f>
        <v/>
      </c>
      <c r="B87" s="84" t="str">
        <f>IFERROR(IF(INDEX('Open 1'!$A:$F,MATCH('Open 1 Results'!$E87,'Open 1'!$F:$F,0),2)&gt;0,INDEX('Open 1'!$A:$F,MATCH('Open 1 Results'!$E87,'Open 1'!$F:$F,0),2),""),"")</f>
        <v/>
      </c>
      <c r="C87" s="84" t="str">
        <f>IFERROR(IF(INDEX('Open 1'!$A:$F,MATCH('Open 1 Results'!$E87,'Open 1'!$F:$F,0),3)&gt;0,INDEX('Open 1'!$A:$F,MATCH('Open 1 Results'!$E87,'Open 1'!$F:$F,0),3),""),"")</f>
        <v/>
      </c>
      <c r="D87" s="85" t="str">
        <f>IFERROR(IF(AND(SMALL('Open 1'!F:F,L87)&gt;1000,SMALL('Open 1'!F:F,L87)&lt;3000),"nt",IF(SMALL('Open 1'!F:F,L87)&gt;3000,"",SMALL('Open 1'!F:F,L87))),"")</f>
        <v/>
      </c>
      <c r="E87" s="115" t="str">
        <f>IF(D87="nt",IFERROR(SMALL('Open 1'!F:F,L87),""),IF(D87&gt;3000,"",IFERROR(SMALL('Open 1'!F:F,L87),"")))</f>
        <v/>
      </c>
      <c r="G87" s="91" t="str">
        <f t="shared" si="2"/>
        <v/>
      </c>
      <c r="J87" s="162"/>
      <c r="K87" s="121"/>
      <c r="L87" s="24">
        <v>86</v>
      </c>
    </row>
    <row r="88" spans="1:12">
      <c r="A88" s="18" t="str">
        <f>IFERROR(IF(INDEX('Open 1'!$A:$F,MATCH('Open 1 Results'!$E88,'Open 1'!$F:$F,0),1)&gt;0,INDEX('Open 1'!$A:$F,MATCH('Open 1 Results'!$E88,'Open 1'!$F:$F,0),1),""),"")</f>
        <v/>
      </c>
      <c r="B88" s="84" t="str">
        <f>IFERROR(IF(INDEX('Open 1'!$A:$F,MATCH('Open 1 Results'!$E88,'Open 1'!$F:$F,0),2)&gt;0,INDEX('Open 1'!$A:$F,MATCH('Open 1 Results'!$E88,'Open 1'!$F:$F,0),2),""),"")</f>
        <v/>
      </c>
      <c r="C88" s="84" t="str">
        <f>IFERROR(IF(INDEX('Open 1'!$A:$F,MATCH('Open 1 Results'!$E88,'Open 1'!$F:$F,0),3)&gt;0,INDEX('Open 1'!$A:$F,MATCH('Open 1 Results'!$E88,'Open 1'!$F:$F,0),3),""),"")</f>
        <v/>
      </c>
      <c r="D88" s="85" t="str">
        <f>IFERROR(IF(AND(SMALL('Open 1'!F:F,L88)&gt;1000,SMALL('Open 1'!F:F,L88)&lt;3000),"nt",IF(SMALL('Open 1'!F:F,L88)&gt;3000,"",SMALL('Open 1'!F:F,L88))),"")</f>
        <v/>
      </c>
      <c r="E88" s="115" t="str">
        <f>IF(D88="nt",IFERROR(SMALL('Open 1'!F:F,L88),""),IF(D88&gt;3000,"",IFERROR(SMALL('Open 1'!F:F,L88),"")))</f>
        <v/>
      </c>
      <c r="G88" s="91" t="str">
        <f t="shared" si="2"/>
        <v/>
      </c>
      <c r="J88" s="162"/>
      <c r="K88" s="121"/>
      <c r="L88" s="24">
        <v>87</v>
      </c>
    </row>
    <row r="89" spans="1:12">
      <c r="A89" s="18" t="str">
        <f>IFERROR(IF(INDEX('Open 1'!$A:$F,MATCH('Open 1 Results'!$E89,'Open 1'!$F:$F,0),1)&gt;0,INDEX('Open 1'!$A:$F,MATCH('Open 1 Results'!$E89,'Open 1'!$F:$F,0),1),""),"")</f>
        <v/>
      </c>
      <c r="B89" s="84" t="str">
        <f>IFERROR(IF(INDEX('Open 1'!$A:$F,MATCH('Open 1 Results'!$E89,'Open 1'!$F:$F,0),2)&gt;0,INDEX('Open 1'!$A:$F,MATCH('Open 1 Results'!$E89,'Open 1'!$F:$F,0),2),""),"")</f>
        <v/>
      </c>
      <c r="C89" s="84" t="str">
        <f>IFERROR(IF(INDEX('Open 1'!$A:$F,MATCH('Open 1 Results'!$E89,'Open 1'!$F:$F,0),3)&gt;0,INDEX('Open 1'!$A:$F,MATCH('Open 1 Results'!$E89,'Open 1'!$F:$F,0),3),""),"")</f>
        <v/>
      </c>
      <c r="D89" s="85" t="str">
        <f>IFERROR(IF(AND(SMALL('Open 1'!F:F,L89)&gt;1000,SMALL('Open 1'!F:F,L89)&lt;3000),"nt",IF(SMALL('Open 1'!F:F,L89)&gt;3000,"",SMALL('Open 1'!F:F,L89))),"")</f>
        <v/>
      </c>
      <c r="E89" s="115" t="str">
        <f>IF(D89="nt",IFERROR(SMALL('Open 1'!F:F,L89),""),IF(D89&gt;3000,"",IFERROR(SMALL('Open 1'!F:F,L89),"")))</f>
        <v/>
      </c>
      <c r="G89" s="91" t="str">
        <f t="shared" si="2"/>
        <v/>
      </c>
      <c r="J89" s="162"/>
      <c r="K89" s="121"/>
      <c r="L89" s="24">
        <v>88</v>
      </c>
    </row>
    <row r="90" spans="1:12">
      <c r="A90" s="18" t="str">
        <f>IFERROR(IF(INDEX('Open 1'!$A:$F,MATCH('Open 1 Results'!$E90,'Open 1'!$F:$F,0),1)&gt;0,INDEX('Open 1'!$A:$F,MATCH('Open 1 Results'!$E90,'Open 1'!$F:$F,0),1),""),"")</f>
        <v/>
      </c>
      <c r="B90" s="84" t="str">
        <f>IFERROR(IF(INDEX('Open 1'!$A:$F,MATCH('Open 1 Results'!$E90,'Open 1'!$F:$F,0),2)&gt;0,INDEX('Open 1'!$A:$F,MATCH('Open 1 Results'!$E90,'Open 1'!$F:$F,0),2),""),"")</f>
        <v/>
      </c>
      <c r="C90" s="84" t="str">
        <f>IFERROR(IF(INDEX('Open 1'!$A:$F,MATCH('Open 1 Results'!$E90,'Open 1'!$F:$F,0),3)&gt;0,INDEX('Open 1'!$A:$F,MATCH('Open 1 Results'!$E90,'Open 1'!$F:$F,0),3),""),"")</f>
        <v/>
      </c>
      <c r="D90" s="85" t="str">
        <f>IFERROR(IF(AND(SMALL('Open 1'!F:F,L90)&gt;1000,SMALL('Open 1'!F:F,L90)&lt;3000),"nt",IF(SMALL('Open 1'!F:F,L90)&gt;3000,"",SMALL('Open 1'!F:F,L90))),"")</f>
        <v/>
      </c>
      <c r="E90" s="115" t="str">
        <f>IF(D90="nt",IFERROR(SMALL('Open 1'!F:F,L90),""),IF(D90&gt;3000,"",IFERROR(SMALL('Open 1'!F:F,L90),"")))</f>
        <v/>
      </c>
      <c r="G90" s="91" t="str">
        <f t="shared" si="2"/>
        <v/>
      </c>
      <c r="J90" s="162"/>
      <c r="K90" s="121"/>
      <c r="L90" s="24">
        <v>89</v>
      </c>
    </row>
    <row r="91" spans="1:12">
      <c r="A91" s="18" t="str">
        <f>IFERROR(IF(INDEX('Open 1'!$A:$F,MATCH('Open 1 Results'!$E91,'Open 1'!$F:$F,0),1)&gt;0,INDEX('Open 1'!$A:$F,MATCH('Open 1 Results'!$E91,'Open 1'!$F:$F,0),1),""),"")</f>
        <v/>
      </c>
      <c r="B91" s="84" t="str">
        <f>IFERROR(IF(INDEX('Open 1'!$A:$F,MATCH('Open 1 Results'!$E91,'Open 1'!$F:$F,0),2)&gt;0,INDEX('Open 1'!$A:$F,MATCH('Open 1 Results'!$E91,'Open 1'!$F:$F,0),2),""),"")</f>
        <v/>
      </c>
      <c r="C91" s="84" t="str">
        <f>IFERROR(IF(INDEX('Open 1'!$A:$F,MATCH('Open 1 Results'!$E91,'Open 1'!$F:$F,0),3)&gt;0,INDEX('Open 1'!$A:$F,MATCH('Open 1 Results'!$E91,'Open 1'!$F:$F,0),3),""),"")</f>
        <v/>
      </c>
      <c r="D91" s="85" t="str">
        <f>IFERROR(IF(AND(SMALL('Open 1'!F:F,L91)&gt;1000,SMALL('Open 1'!F:F,L91)&lt;3000),"nt",IF(SMALL('Open 1'!F:F,L91)&gt;3000,"",SMALL('Open 1'!F:F,L91))),"")</f>
        <v/>
      </c>
      <c r="E91" s="115" t="str">
        <f>IF(D91="nt",IFERROR(SMALL('Open 1'!F:F,L91),""),IF(D91&gt;3000,"",IFERROR(SMALL('Open 1'!F:F,L91),"")))</f>
        <v/>
      </c>
      <c r="G91" s="91" t="str">
        <f t="shared" si="2"/>
        <v/>
      </c>
      <c r="J91" s="162"/>
      <c r="K91" s="121"/>
      <c r="L91" s="24">
        <v>90</v>
      </c>
    </row>
    <row r="92" spans="1:12">
      <c r="A92" s="18" t="str">
        <f>IFERROR(IF(INDEX('Open 1'!$A:$F,MATCH('Open 1 Results'!$E92,'Open 1'!$F:$F,0),1)&gt;0,INDEX('Open 1'!$A:$F,MATCH('Open 1 Results'!$E92,'Open 1'!$F:$F,0),1),""),"")</f>
        <v/>
      </c>
      <c r="B92" s="84" t="str">
        <f>IFERROR(IF(INDEX('Open 1'!$A:$F,MATCH('Open 1 Results'!$E92,'Open 1'!$F:$F,0),2)&gt;0,INDEX('Open 1'!$A:$F,MATCH('Open 1 Results'!$E92,'Open 1'!$F:$F,0),2),""),"")</f>
        <v/>
      </c>
      <c r="C92" s="84" t="str">
        <f>IFERROR(IF(INDEX('Open 1'!$A:$F,MATCH('Open 1 Results'!$E92,'Open 1'!$F:$F,0),3)&gt;0,INDEX('Open 1'!$A:$F,MATCH('Open 1 Results'!$E92,'Open 1'!$F:$F,0),3),""),"")</f>
        <v/>
      </c>
      <c r="D92" s="85" t="str">
        <f>IFERROR(IF(AND(SMALL('Open 1'!F:F,L92)&gt;1000,SMALL('Open 1'!F:F,L92)&lt;3000),"nt",IF(SMALL('Open 1'!F:F,L92)&gt;3000,"",SMALL('Open 1'!F:F,L92))),"")</f>
        <v/>
      </c>
      <c r="E92" s="115" t="str">
        <f>IF(D92="nt",IFERROR(SMALL('Open 1'!F:F,L92),""),IF(D92&gt;3000,"",IFERROR(SMALL('Open 1'!F:F,L92),"")))</f>
        <v/>
      </c>
      <c r="G92" s="91" t="str">
        <f t="shared" si="2"/>
        <v/>
      </c>
      <c r="J92" s="162"/>
      <c r="K92" s="121"/>
      <c r="L92" s="24">
        <v>91</v>
      </c>
    </row>
    <row r="93" spans="1:12">
      <c r="A93" s="18" t="str">
        <f>IFERROR(IF(INDEX('Open 1'!$A:$F,MATCH('Open 1 Results'!$E93,'Open 1'!$F:$F,0),1)&gt;0,INDEX('Open 1'!$A:$F,MATCH('Open 1 Results'!$E93,'Open 1'!$F:$F,0),1),""),"")</f>
        <v/>
      </c>
      <c r="B93" s="84" t="str">
        <f>IFERROR(IF(INDEX('Open 1'!$A:$F,MATCH('Open 1 Results'!$E93,'Open 1'!$F:$F,0),2)&gt;0,INDEX('Open 1'!$A:$F,MATCH('Open 1 Results'!$E93,'Open 1'!$F:$F,0),2),""),"")</f>
        <v/>
      </c>
      <c r="C93" s="84" t="str">
        <f>IFERROR(IF(INDEX('Open 1'!$A:$F,MATCH('Open 1 Results'!$E93,'Open 1'!$F:$F,0),3)&gt;0,INDEX('Open 1'!$A:$F,MATCH('Open 1 Results'!$E93,'Open 1'!$F:$F,0),3),""),"")</f>
        <v/>
      </c>
      <c r="D93" s="85" t="str">
        <f>IFERROR(IF(AND(SMALL('Open 1'!F:F,L93)&gt;1000,SMALL('Open 1'!F:F,L93)&lt;3000),"nt",IF(SMALL('Open 1'!F:F,L93)&gt;3000,"",SMALL('Open 1'!F:F,L93))),"")</f>
        <v/>
      </c>
      <c r="E93" s="115" t="str">
        <f>IF(D93="nt",IFERROR(SMALL('Open 1'!F:F,L93),""),IF(D93&gt;3000,"",IFERROR(SMALL('Open 1'!F:F,L93),"")))</f>
        <v/>
      </c>
      <c r="G93" s="91" t="str">
        <f t="shared" si="2"/>
        <v/>
      </c>
      <c r="J93" s="162"/>
      <c r="K93" s="121"/>
      <c r="L93" s="24">
        <v>92</v>
      </c>
    </row>
    <row r="94" spans="1:12">
      <c r="A94" s="18" t="str">
        <f>IFERROR(IF(INDEX('Open 1'!$A:$F,MATCH('Open 1 Results'!$E94,'Open 1'!$F:$F,0),1)&gt;0,INDEX('Open 1'!$A:$F,MATCH('Open 1 Results'!$E94,'Open 1'!$F:$F,0),1),""),"")</f>
        <v/>
      </c>
      <c r="B94" s="84" t="str">
        <f>IFERROR(IF(INDEX('Open 1'!$A:$F,MATCH('Open 1 Results'!$E94,'Open 1'!$F:$F,0),2)&gt;0,INDEX('Open 1'!$A:$F,MATCH('Open 1 Results'!$E94,'Open 1'!$F:$F,0),2),""),"")</f>
        <v/>
      </c>
      <c r="C94" s="84" t="str">
        <f>IFERROR(IF(INDEX('Open 1'!$A:$F,MATCH('Open 1 Results'!$E94,'Open 1'!$F:$F,0),3)&gt;0,INDEX('Open 1'!$A:$F,MATCH('Open 1 Results'!$E94,'Open 1'!$F:$F,0),3),""),"")</f>
        <v/>
      </c>
      <c r="D94" s="85" t="str">
        <f>IFERROR(IF(AND(SMALL('Open 1'!F:F,L94)&gt;1000,SMALL('Open 1'!F:F,L94)&lt;3000),"nt",IF(SMALL('Open 1'!F:F,L94)&gt;3000,"",SMALL('Open 1'!F:F,L94))),"")</f>
        <v/>
      </c>
      <c r="E94" s="115" t="str">
        <f>IF(D94="nt",IFERROR(SMALL('Open 1'!F:F,L94),""),IF(D94&gt;3000,"",IFERROR(SMALL('Open 1'!F:F,L94),"")))</f>
        <v/>
      </c>
      <c r="G94" s="91" t="str">
        <f t="shared" si="2"/>
        <v/>
      </c>
      <c r="J94" s="162"/>
      <c r="K94" s="121"/>
      <c r="L94" s="24">
        <v>93</v>
      </c>
    </row>
    <row r="95" spans="1:12">
      <c r="A95" s="18" t="str">
        <f>IFERROR(IF(INDEX('Open 1'!$A:$F,MATCH('Open 1 Results'!$E95,'Open 1'!$F:$F,0),1)&gt;0,INDEX('Open 1'!$A:$F,MATCH('Open 1 Results'!$E95,'Open 1'!$F:$F,0),1),""),"")</f>
        <v/>
      </c>
      <c r="B95" s="84" t="str">
        <f>IFERROR(IF(INDEX('Open 1'!$A:$F,MATCH('Open 1 Results'!$E95,'Open 1'!$F:$F,0),2)&gt;0,INDEX('Open 1'!$A:$F,MATCH('Open 1 Results'!$E95,'Open 1'!$F:$F,0),2),""),"")</f>
        <v/>
      </c>
      <c r="C95" s="84" t="str">
        <f>IFERROR(IF(INDEX('Open 1'!$A:$F,MATCH('Open 1 Results'!$E95,'Open 1'!$F:$F,0),3)&gt;0,INDEX('Open 1'!$A:$F,MATCH('Open 1 Results'!$E95,'Open 1'!$F:$F,0),3),""),"")</f>
        <v/>
      </c>
      <c r="D95" s="85" t="str">
        <f>IFERROR(IF(AND(SMALL('Open 1'!F:F,L95)&gt;1000,SMALL('Open 1'!F:F,L95)&lt;3000),"nt",IF(SMALL('Open 1'!F:F,L95)&gt;3000,"",SMALL('Open 1'!F:F,L95))),"")</f>
        <v/>
      </c>
      <c r="E95" s="115" t="str">
        <f>IF(D95="nt",IFERROR(SMALL('Open 1'!F:F,L95),""),IF(D95&gt;3000,"",IFERROR(SMALL('Open 1'!F:F,L95),"")))</f>
        <v/>
      </c>
      <c r="G95" s="91" t="str">
        <f t="shared" si="2"/>
        <v/>
      </c>
      <c r="J95" s="162"/>
      <c r="K95" s="121"/>
      <c r="L95" s="24">
        <v>94</v>
      </c>
    </row>
    <row r="96" spans="1:12">
      <c r="A96" s="18" t="str">
        <f>IFERROR(IF(INDEX('Open 1'!$A:$F,MATCH('Open 1 Results'!$E96,'Open 1'!$F:$F,0),1)&gt;0,INDEX('Open 1'!$A:$F,MATCH('Open 1 Results'!$E96,'Open 1'!$F:$F,0),1),""),"")</f>
        <v/>
      </c>
      <c r="B96" s="84" t="str">
        <f>IFERROR(IF(INDEX('Open 1'!$A:$F,MATCH('Open 1 Results'!$E96,'Open 1'!$F:$F,0),2)&gt;0,INDEX('Open 1'!$A:$F,MATCH('Open 1 Results'!$E96,'Open 1'!$F:$F,0),2),""),"")</f>
        <v/>
      </c>
      <c r="C96" s="84" t="str">
        <f>IFERROR(IF(INDEX('Open 1'!$A:$F,MATCH('Open 1 Results'!$E96,'Open 1'!$F:$F,0),3)&gt;0,INDEX('Open 1'!$A:$F,MATCH('Open 1 Results'!$E96,'Open 1'!$F:$F,0),3),""),"")</f>
        <v/>
      </c>
      <c r="D96" s="85" t="str">
        <f>IFERROR(IF(AND(SMALL('Open 1'!F:F,L96)&gt;1000,SMALL('Open 1'!F:F,L96)&lt;3000),"nt",IF(SMALL('Open 1'!F:F,L96)&gt;3000,"",SMALL('Open 1'!F:F,L96))),"")</f>
        <v/>
      </c>
      <c r="E96" s="115" t="str">
        <f>IF(D96="nt",IFERROR(SMALL('Open 1'!F:F,L96),""),IF(D96&gt;3000,"",IFERROR(SMALL('Open 1'!F:F,L96),"")))</f>
        <v/>
      </c>
      <c r="G96" s="91" t="str">
        <f t="shared" si="2"/>
        <v/>
      </c>
      <c r="J96" s="162"/>
      <c r="K96" s="121"/>
      <c r="L96" s="24">
        <v>95</v>
      </c>
    </row>
    <row r="97" spans="1:12">
      <c r="A97" s="18" t="str">
        <f>IFERROR(IF(INDEX('Open 1'!$A:$F,MATCH('Open 1 Results'!$E97,'Open 1'!$F:$F,0),1)&gt;0,INDEX('Open 1'!$A:$F,MATCH('Open 1 Results'!$E97,'Open 1'!$F:$F,0),1),""),"")</f>
        <v/>
      </c>
      <c r="B97" s="84" t="str">
        <f>IFERROR(IF(INDEX('Open 1'!$A:$F,MATCH('Open 1 Results'!$E97,'Open 1'!$F:$F,0),2)&gt;0,INDEX('Open 1'!$A:$F,MATCH('Open 1 Results'!$E97,'Open 1'!$F:$F,0),2),""),"")</f>
        <v/>
      </c>
      <c r="C97" s="84" t="str">
        <f>IFERROR(IF(INDEX('Open 1'!$A:$F,MATCH('Open 1 Results'!$E97,'Open 1'!$F:$F,0),3)&gt;0,INDEX('Open 1'!$A:$F,MATCH('Open 1 Results'!$E97,'Open 1'!$F:$F,0),3),""),"")</f>
        <v/>
      </c>
      <c r="D97" s="85" t="str">
        <f>IFERROR(IF(AND(SMALL('Open 1'!F:F,L97)&gt;1000,SMALL('Open 1'!F:F,L97)&lt;3000),"nt",IF(SMALL('Open 1'!F:F,L97)&gt;3000,"",SMALL('Open 1'!F:F,L97))),"")</f>
        <v/>
      </c>
      <c r="E97" s="115" t="str">
        <f>IF(D97="nt",IFERROR(SMALL('Open 1'!F:F,L97),""),IF(D97&gt;3000,"",IFERROR(SMALL('Open 1'!F:F,L97),"")))</f>
        <v/>
      </c>
      <c r="G97" s="91" t="str">
        <f t="shared" si="2"/>
        <v/>
      </c>
      <c r="J97" s="162"/>
      <c r="K97" s="121"/>
      <c r="L97" s="24">
        <v>96</v>
      </c>
    </row>
    <row r="98" spans="1:12">
      <c r="A98" s="18" t="str">
        <f>IFERROR(IF(INDEX('Open 1'!$A:$F,MATCH('Open 1 Results'!$E98,'Open 1'!$F:$F,0),1)&gt;0,INDEX('Open 1'!$A:$F,MATCH('Open 1 Results'!$E98,'Open 1'!$F:$F,0),1),""),"")</f>
        <v/>
      </c>
      <c r="B98" s="84" t="str">
        <f>IFERROR(IF(INDEX('Open 1'!$A:$F,MATCH('Open 1 Results'!$E98,'Open 1'!$F:$F,0),2)&gt;0,INDEX('Open 1'!$A:$F,MATCH('Open 1 Results'!$E98,'Open 1'!$F:$F,0),2),""),"")</f>
        <v/>
      </c>
      <c r="C98" s="84" t="str">
        <f>IFERROR(IF(INDEX('Open 1'!$A:$F,MATCH('Open 1 Results'!$E98,'Open 1'!$F:$F,0),3)&gt;0,INDEX('Open 1'!$A:$F,MATCH('Open 1 Results'!$E98,'Open 1'!$F:$F,0),3),""),"")</f>
        <v/>
      </c>
      <c r="D98" s="85" t="str">
        <f>IFERROR(IF(AND(SMALL('Open 1'!F:F,L98)&gt;1000,SMALL('Open 1'!F:F,L98)&lt;3000),"nt",IF(SMALL('Open 1'!F:F,L98)&gt;3000,"",SMALL('Open 1'!F:F,L98))),"")</f>
        <v/>
      </c>
      <c r="E98" s="115" t="str">
        <f>IF(D98="nt",IFERROR(SMALL('Open 1'!F:F,L98),""),IF(D98&gt;3000,"",IFERROR(SMALL('Open 1'!F:F,L98),"")))</f>
        <v/>
      </c>
      <c r="G98" s="91" t="str">
        <f t="shared" si="2"/>
        <v/>
      </c>
      <c r="J98" s="162"/>
      <c r="K98" s="121"/>
      <c r="L98" s="24">
        <v>97</v>
      </c>
    </row>
    <row r="99" spans="1:12">
      <c r="A99" s="18" t="str">
        <f>IFERROR(IF(INDEX('Open 1'!$A:$F,MATCH('Open 1 Results'!$E99,'Open 1'!$F:$F,0),1)&gt;0,INDEX('Open 1'!$A:$F,MATCH('Open 1 Results'!$E99,'Open 1'!$F:$F,0),1),""),"")</f>
        <v/>
      </c>
      <c r="B99" s="84" t="str">
        <f>IFERROR(IF(INDEX('Open 1'!$A:$F,MATCH('Open 1 Results'!$E99,'Open 1'!$F:$F,0),2)&gt;0,INDEX('Open 1'!$A:$F,MATCH('Open 1 Results'!$E99,'Open 1'!$F:$F,0),2),""),"")</f>
        <v/>
      </c>
      <c r="C99" s="84" t="str">
        <f>IFERROR(IF(INDEX('Open 1'!$A:$F,MATCH('Open 1 Results'!$E99,'Open 1'!$F:$F,0),3)&gt;0,INDEX('Open 1'!$A:$F,MATCH('Open 1 Results'!$E99,'Open 1'!$F:$F,0),3),""),"")</f>
        <v/>
      </c>
      <c r="D99" s="85" t="str">
        <f>IFERROR(IF(AND(SMALL('Open 1'!F:F,L99)&gt;1000,SMALL('Open 1'!F:F,L99)&lt;3000),"nt",IF(SMALL('Open 1'!F:F,L99)&gt;3000,"",SMALL('Open 1'!F:F,L99))),"")</f>
        <v/>
      </c>
      <c r="E99" s="115" t="str">
        <f>IF(D99="nt",IFERROR(SMALL('Open 1'!F:F,L99),""),IF(D99&gt;3000,"",IFERROR(SMALL('Open 1'!F:F,L99),"")))</f>
        <v/>
      </c>
      <c r="G99" s="91" t="str">
        <f t="shared" si="2"/>
        <v/>
      </c>
      <c r="J99" s="162"/>
      <c r="K99" s="121"/>
      <c r="L99" s="24">
        <v>98</v>
      </c>
    </row>
    <row r="100" spans="1:12">
      <c r="A100" s="18" t="str">
        <f>IFERROR(IF(INDEX('Open 1'!$A:$F,MATCH('Open 1 Results'!$E100,'Open 1'!$F:$F,0),1)&gt;0,INDEX('Open 1'!$A:$F,MATCH('Open 1 Results'!$E100,'Open 1'!$F:$F,0),1),""),"")</f>
        <v/>
      </c>
      <c r="B100" s="84" t="str">
        <f>IFERROR(IF(INDEX('Open 1'!$A:$F,MATCH('Open 1 Results'!$E100,'Open 1'!$F:$F,0),2)&gt;0,INDEX('Open 1'!$A:$F,MATCH('Open 1 Results'!$E100,'Open 1'!$F:$F,0),2),""),"")</f>
        <v/>
      </c>
      <c r="C100" s="84" t="str">
        <f>IFERROR(IF(INDEX('Open 1'!$A:$F,MATCH('Open 1 Results'!$E100,'Open 1'!$F:$F,0),3)&gt;0,INDEX('Open 1'!$A:$F,MATCH('Open 1 Results'!$E100,'Open 1'!$F:$F,0),3),""),"")</f>
        <v/>
      </c>
      <c r="D100" s="85" t="str">
        <f>IFERROR(IF(AND(SMALL('Open 1'!F:F,L100)&gt;1000,SMALL('Open 1'!F:F,L100)&lt;3000),"nt",IF(SMALL('Open 1'!F:F,L100)&gt;3000,"",SMALL('Open 1'!F:F,L100))),"")</f>
        <v/>
      </c>
      <c r="E100" s="115" t="str">
        <f>IF(D100="nt",IFERROR(SMALL('Open 1'!F:F,L100),""),IF(D100&gt;3000,"",IFERROR(SMALL('Open 1'!F:F,L100),"")))</f>
        <v/>
      </c>
      <c r="G100" s="91" t="str">
        <f t="shared" si="2"/>
        <v/>
      </c>
      <c r="J100" s="162"/>
      <c r="K100" s="121"/>
      <c r="L100" s="24">
        <v>99</v>
      </c>
    </row>
    <row r="101" spans="1:12">
      <c r="A101" s="18" t="str">
        <f>IFERROR(IF(INDEX('Open 1'!$A:$F,MATCH('Open 1 Results'!$E101,'Open 1'!$F:$F,0),1)&gt;0,INDEX('Open 1'!$A:$F,MATCH('Open 1 Results'!$E101,'Open 1'!$F:$F,0),1),""),"")</f>
        <v/>
      </c>
      <c r="B101" s="84" t="str">
        <f>IFERROR(IF(INDEX('Open 1'!$A:$F,MATCH('Open 1 Results'!$E101,'Open 1'!$F:$F,0),2)&gt;0,INDEX('Open 1'!$A:$F,MATCH('Open 1 Results'!$E101,'Open 1'!$F:$F,0),2),""),"")</f>
        <v/>
      </c>
      <c r="C101" s="84" t="str">
        <f>IFERROR(IF(INDEX('Open 1'!$A:$F,MATCH('Open 1 Results'!$E101,'Open 1'!$F:$F,0),3)&gt;0,INDEX('Open 1'!$A:$F,MATCH('Open 1 Results'!$E101,'Open 1'!$F:$F,0),3),""),"")</f>
        <v/>
      </c>
      <c r="D101" s="85" t="str">
        <f>IFERROR(IF(AND(SMALL('Open 1'!F:F,L101)&gt;1000,SMALL('Open 1'!F:F,L101)&lt;3000),"nt",IF(SMALL('Open 1'!F:F,L101)&gt;3000,"",SMALL('Open 1'!F:F,L101))),"")</f>
        <v/>
      </c>
      <c r="E101" s="115" t="str">
        <f>IF(D101="nt",IFERROR(SMALL('Open 1'!F:F,L101),""),IF(D101&gt;3000,"",IFERROR(SMALL('Open 1'!F:F,L101),"")))</f>
        <v/>
      </c>
      <c r="G101" s="91" t="str">
        <f t="shared" si="2"/>
        <v/>
      </c>
      <c r="J101" s="162"/>
      <c r="K101" s="121"/>
      <c r="L101" s="24">
        <v>100</v>
      </c>
    </row>
    <row r="102" spans="1:12">
      <c r="A102" s="18" t="str">
        <f>IFERROR(IF(INDEX('Open 1'!$A:$F,MATCH('Open 1 Results'!$E102,'Open 1'!$F:$F,0),1)&gt;0,INDEX('Open 1'!$A:$F,MATCH('Open 1 Results'!$E102,'Open 1'!$F:$F,0),1),""),"")</f>
        <v/>
      </c>
      <c r="B102" s="84" t="str">
        <f>IFERROR(IF(INDEX('Open 1'!$A:$F,MATCH('Open 1 Results'!$E102,'Open 1'!$F:$F,0),2)&gt;0,INDEX('Open 1'!$A:$F,MATCH('Open 1 Results'!$E102,'Open 1'!$F:$F,0),2),""),"")</f>
        <v/>
      </c>
      <c r="C102" s="84" t="str">
        <f>IFERROR(IF(INDEX('Open 1'!$A:$F,MATCH('Open 1 Results'!$E102,'Open 1'!$F:$F,0),3)&gt;0,INDEX('Open 1'!$A:$F,MATCH('Open 1 Results'!$E102,'Open 1'!$F:$F,0),3),""),"")</f>
        <v/>
      </c>
      <c r="D102" s="85" t="str">
        <f>IFERROR(IF(AND(SMALL('Open 1'!F:F,L102)&gt;1000,SMALL('Open 1'!F:F,L102)&lt;3000),"nt",IF(SMALL('Open 1'!F:F,L102)&gt;3000,"",SMALL('Open 1'!F:F,L102))),"")</f>
        <v/>
      </c>
      <c r="E102" s="115" t="str">
        <f>IF(D102="nt",IFERROR(SMALL('Open 1'!F:F,L102),""),IF(D102&gt;3000,"",IFERROR(SMALL('Open 1'!F:F,L102),"")))</f>
        <v/>
      </c>
      <c r="G102" s="91" t="str">
        <f t="shared" si="2"/>
        <v/>
      </c>
      <c r="J102" s="162"/>
      <c r="K102" s="121"/>
      <c r="L102" s="24">
        <v>101</v>
      </c>
    </row>
    <row r="103" spans="1:12">
      <c r="A103" s="18" t="str">
        <f>IFERROR(IF(INDEX('Open 1'!$A:$F,MATCH('Open 1 Results'!$E103,'Open 1'!$F:$F,0),1)&gt;0,INDEX('Open 1'!$A:$F,MATCH('Open 1 Results'!$E103,'Open 1'!$F:$F,0),1),""),"")</f>
        <v/>
      </c>
      <c r="B103" s="84" t="str">
        <f>IFERROR(IF(INDEX('Open 1'!$A:$F,MATCH('Open 1 Results'!$E103,'Open 1'!$F:$F,0),2)&gt;0,INDEX('Open 1'!$A:$F,MATCH('Open 1 Results'!$E103,'Open 1'!$F:$F,0),2),""),"")</f>
        <v/>
      </c>
      <c r="C103" s="84" t="str">
        <f>IFERROR(IF(INDEX('Open 1'!$A:$F,MATCH('Open 1 Results'!$E103,'Open 1'!$F:$F,0),3)&gt;0,INDEX('Open 1'!$A:$F,MATCH('Open 1 Results'!$E103,'Open 1'!$F:$F,0),3),""),"")</f>
        <v/>
      </c>
      <c r="D103" s="85" t="str">
        <f>IFERROR(IF(AND(SMALL('Open 1'!F:F,L103)&gt;1000,SMALL('Open 1'!F:F,L103)&lt;3000),"nt",IF(SMALL('Open 1'!F:F,L103)&gt;3000,"",SMALL('Open 1'!F:F,L103))),"")</f>
        <v/>
      </c>
      <c r="E103" s="115" t="str">
        <f>IF(D103="nt",IFERROR(SMALL('Open 1'!F:F,L103),""),IF(D103&gt;3000,"",IFERROR(SMALL('Open 1'!F:F,L103),"")))</f>
        <v/>
      </c>
      <c r="G103" s="91" t="str">
        <f t="shared" si="2"/>
        <v/>
      </c>
      <c r="J103" s="162"/>
      <c r="K103" s="121"/>
      <c r="L103" s="24">
        <v>102</v>
      </c>
    </row>
    <row r="104" spans="1:12">
      <c r="A104" s="18" t="str">
        <f>IFERROR(IF(INDEX('Open 1'!$A:$F,MATCH('Open 1 Results'!$E104,'Open 1'!$F:$F,0),1)&gt;0,INDEX('Open 1'!$A:$F,MATCH('Open 1 Results'!$E104,'Open 1'!$F:$F,0),1),""),"")</f>
        <v/>
      </c>
      <c r="B104" s="84" t="str">
        <f>IFERROR(IF(INDEX('Open 1'!$A:$F,MATCH('Open 1 Results'!$E104,'Open 1'!$F:$F,0),2)&gt;0,INDEX('Open 1'!$A:$F,MATCH('Open 1 Results'!$E104,'Open 1'!$F:$F,0),2),""),"")</f>
        <v/>
      </c>
      <c r="C104" s="84" t="str">
        <f>IFERROR(IF(INDEX('Open 1'!$A:$F,MATCH('Open 1 Results'!$E104,'Open 1'!$F:$F,0),3)&gt;0,INDEX('Open 1'!$A:$F,MATCH('Open 1 Results'!$E104,'Open 1'!$F:$F,0),3),""),"")</f>
        <v/>
      </c>
      <c r="D104" s="85" t="str">
        <f>IFERROR(IF(AND(SMALL('Open 1'!F:F,L104)&gt;1000,SMALL('Open 1'!F:F,L104)&lt;3000),"nt",IF(SMALL('Open 1'!F:F,L104)&gt;3000,"",SMALL('Open 1'!F:F,L104))),"")</f>
        <v/>
      </c>
      <c r="E104" s="115" t="str">
        <f>IF(D104="nt",IFERROR(SMALL('Open 1'!F:F,L104),""),IF(D104&gt;3000,"",IFERROR(SMALL('Open 1'!F:F,L104),"")))</f>
        <v/>
      </c>
      <c r="G104" s="91" t="str">
        <f t="shared" si="2"/>
        <v/>
      </c>
      <c r="J104" s="162"/>
      <c r="K104" s="121"/>
      <c r="L104" s="24">
        <v>103</v>
      </c>
    </row>
    <row r="105" spans="1:12">
      <c r="A105" s="18" t="str">
        <f>IFERROR(IF(INDEX('Open 1'!$A:$F,MATCH('Open 1 Results'!$E105,'Open 1'!$F:$F,0),1)&gt;0,INDEX('Open 1'!$A:$F,MATCH('Open 1 Results'!$E105,'Open 1'!$F:$F,0),1),""),"")</f>
        <v/>
      </c>
      <c r="B105" s="84" t="str">
        <f>IFERROR(IF(INDEX('Open 1'!$A:$F,MATCH('Open 1 Results'!$E105,'Open 1'!$F:$F,0),2)&gt;0,INDEX('Open 1'!$A:$F,MATCH('Open 1 Results'!$E105,'Open 1'!$F:$F,0),2),""),"")</f>
        <v/>
      </c>
      <c r="C105" s="84" t="str">
        <f>IFERROR(IF(INDEX('Open 1'!$A:$F,MATCH('Open 1 Results'!$E105,'Open 1'!$F:$F,0),3)&gt;0,INDEX('Open 1'!$A:$F,MATCH('Open 1 Results'!$E105,'Open 1'!$F:$F,0),3),""),"")</f>
        <v/>
      </c>
      <c r="D105" s="85" t="str">
        <f>IFERROR(IF(AND(SMALL('Open 1'!F:F,L105)&gt;1000,SMALL('Open 1'!F:F,L105)&lt;3000),"nt",IF(SMALL('Open 1'!F:F,L105)&gt;3000,"",SMALL('Open 1'!F:F,L105))),"")</f>
        <v/>
      </c>
      <c r="E105" s="115" t="str">
        <f>IF(D105="nt",IFERROR(SMALL('Open 1'!F:F,L105),""),IF(D105&gt;3000,"",IFERROR(SMALL('Open 1'!F:F,L105),"")))</f>
        <v/>
      </c>
      <c r="G105" s="91" t="str">
        <f t="shared" si="2"/>
        <v/>
      </c>
      <c r="J105" s="162"/>
      <c r="K105" s="121"/>
      <c r="L105" s="24">
        <v>104</v>
      </c>
    </row>
    <row r="106" spans="1:12">
      <c r="A106" s="18" t="str">
        <f>IFERROR(IF(INDEX('Open 1'!$A:$F,MATCH('Open 1 Results'!$E106,'Open 1'!$F:$F,0),1)&gt;0,INDEX('Open 1'!$A:$F,MATCH('Open 1 Results'!$E106,'Open 1'!$F:$F,0),1),""),"")</f>
        <v/>
      </c>
      <c r="B106" s="84" t="str">
        <f>IFERROR(IF(INDEX('Open 1'!$A:$F,MATCH('Open 1 Results'!$E106,'Open 1'!$F:$F,0),2)&gt;0,INDEX('Open 1'!$A:$F,MATCH('Open 1 Results'!$E106,'Open 1'!$F:$F,0),2),""),"")</f>
        <v/>
      </c>
      <c r="C106" s="84" t="str">
        <f>IFERROR(IF(INDEX('Open 1'!$A:$F,MATCH('Open 1 Results'!$E106,'Open 1'!$F:$F,0),3)&gt;0,INDEX('Open 1'!$A:$F,MATCH('Open 1 Results'!$E106,'Open 1'!$F:$F,0),3),""),"")</f>
        <v/>
      </c>
      <c r="D106" s="85" t="str">
        <f>IFERROR(IF(AND(SMALL('Open 1'!F:F,L106)&gt;1000,SMALL('Open 1'!F:F,L106)&lt;3000),"nt",IF(SMALL('Open 1'!F:F,L106)&gt;3000,"",SMALL('Open 1'!F:F,L106))),"")</f>
        <v/>
      </c>
      <c r="E106" s="115" t="str">
        <f>IF(D106="nt",IFERROR(SMALL('Open 1'!F:F,L106),""),IF(D106&gt;3000,"",IFERROR(SMALL('Open 1'!F:F,L106),"")))</f>
        <v/>
      </c>
      <c r="G106" s="91" t="str">
        <f>IFERROR(VLOOKUP(D106,$H$3:$I$7,2,FALSE),"")</f>
        <v/>
      </c>
      <c r="J106" s="162"/>
      <c r="K106" s="121"/>
      <c r="L106" s="24">
        <v>105</v>
      </c>
    </row>
    <row r="107" spans="1:12">
      <c r="A107" s="18" t="str">
        <f>IFERROR(IF(INDEX('Open 1'!$A:$F,MATCH('Open 1 Results'!$E107,'Open 1'!$F:$F,0),1)&gt;0,INDEX('Open 1'!$A:$F,MATCH('Open 1 Results'!$E107,'Open 1'!$F:$F,0),1),""),"")</f>
        <v/>
      </c>
      <c r="B107" s="84" t="str">
        <f>IFERROR(IF(INDEX('Open 1'!$A:$F,MATCH('Open 1 Results'!$E107,'Open 1'!$F:$F,0),2)&gt;0,INDEX('Open 1'!$A:$F,MATCH('Open 1 Results'!$E107,'Open 1'!$F:$F,0),2),""),"")</f>
        <v/>
      </c>
      <c r="C107" s="84" t="str">
        <f>IFERROR(IF(INDEX('Open 1'!$A:$F,MATCH('Open 1 Results'!$E107,'Open 1'!$F:$F,0),3)&gt;0,INDEX('Open 1'!$A:$F,MATCH('Open 1 Results'!$E107,'Open 1'!$F:$F,0),3),""),"")</f>
        <v/>
      </c>
      <c r="D107" s="85" t="str">
        <f>IFERROR(IF(AND(SMALL('Open 1'!F:F,L107)&gt;1000,SMALL('Open 1'!F:F,L107)&lt;3000),"nt",IF(SMALL('Open 1'!F:F,L107)&gt;3000,"",SMALL('Open 1'!F:F,L107))),"")</f>
        <v/>
      </c>
      <c r="E107" s="115" t="str">
        <f>IF(D107="nt",IFERROR(SMALL('Open 1'!F:F,L107),""),IF(D107&gt;3000,"",IFERROR(SMALL('Open 1'!F:F,L107),"")))</f>
        <v/>
      </c>
      <c r="G107" s="91" t="str">
        <f t="shared" si="2"/>
        <v/>
      </c>
      <c r="J107" s="162"/>
      <c r="K107" s="121"/>
      <c r="L107" s="24">
        <v>106</v>
      </c>
    </row>
    <row r="108" spans="1:12">
      <c r="A108" s="18" t="str">
        <f>IFERROR(IF(INDEX('Open 1'!$A:$F,MATCH('Open 1 Results'!$E108,'Open 1'!$F:$F,0),1)&gt;0,INDEX('Open 1'!$A:$F,MATCH('Open 1 Results'!$E108,'Open 1'!$F:$F,0),1),""),"")</f>
        <v/>
      </c>
      <c r="B108" s="84" t="str">
        <f>IFERROR(IF(INDEX('Open 1'!$A:$F,MATCH('Open 1 Results'!$E108,'Open 1'!$F:$F,0),2)&gt;0,INDEX('Open 1'!$A:$F,MATCH('Open 1 Results'!$E108,'Open 1'!$F:$F,0),2),""),"")</f>
        <v/>
      </c>
      <c r="C108" s="84" t="str">
        <f>IFERROR(IF(INDEX('Open 1'!$A:$F,MATCH('Open 1 Results'!$E108,'Open 1'!$F:$F,0),3)&gt;0,INDEX('Open 1'!$A:$F,MATCH('Open 1 Results'!$E108,'Open 1'!$F:$F,0),3),""),"")</f>
        <v/>
      </c>
      <c r="D108" s="85" t="str">
        <f>IFERROR(IF(AND(SMALL('Open 1'!F:F,L108)&gt;1000,SMALL('Open 1'!F:F,L108)&lt;3000),"nt",IF(SMALL('Open 1'!F:F,L108)&gt;3000,"",SMALL('Open 1'!F:F,L108))),"")</f>
        <v/>
      </c>
      <c r="E108" s="115" t="str">
        <f>IF(D108="nt",IFERROR(SMALL('Open 1'!F:F,L108),""),IF(D108&gt;3000,"",IFERROR(SMALL('Open 1'!F:F,L108),"")))</f>
        <v/>
      </c>
      <c r="G108" s="91" t="str">
        <f t="shared" si="2"/>
        <v/>
      </c>
      <c r="J108" s="162"/>
      <c r="K108" s="121"/>
      <c r="L108" s="24">
        <v>107</v>
      </c>
    </row>
    <row r="109" spans="1:12">
      <c r="A109" s="18" t="str">
        <f>IFERROR(IF(INDEX('Open 1'!$A:$F,MATCH('Open 1 Results'!$E109,'Open 1'!$F:$F,0),1)&gt;0,INDEX('Open 1'!$A:$F,MATCH('Open 1 Results'!$E109,'Open 1'!$F:$F,0),1),""),"")</f>
        <v/>
      </c>
      <c r="B109" s="84" t="str">
        <f>IFERROR(IF(INDEX('Open 1'!$A:$F,MATCH('Open 1 Results'!$E109,'Open 1'!$F:$F,0),2)&gt;0,INDEX('Open 1'!$A:$F,MATCH('Open 1 Results'!$E109,'Open 1'!$F:$F,0),2),""),"")</f>
        <v/>
      </c>
      <c r="C109" s="84" t="str">
        <f>IFERROR(IF(INDEX('Open 1'!$A:$F,MATCH('Open 1 Results'!$E109,'Open 1'!$F:$F,0),3)&gt;0,INDEX('Open 1'!$A:$F,MATCH('Open 1 Results'!$E109,'Open 1'!$F:$F,0),3),""),"")</f>
        <v/>
      </c>
      <c r="D109" s="85" t="str">
        <f>IFERROR(IF(AND(SMALL('Open 1'!F:F,L109)&gt;1000,SMALL('Open 1'!F:F,L109)&lt;3000),"nt",IF(SMALL('Open 1'!F:F,L109)&gt;3000,"",SMALL('Open 1'!F:F,L109))),"")</f>
        <v/>
      </c>
      <c r="E109" s="115" t="str">
        <f>IF(D109="nt",IFERROR(SMALL('Open 1'!F:F,L109),""),IF(D109&gt;3000,"",IFERROR(SMALL('Open 1'!F:F,L109),"")))</f>
        <v/>
      </c>
      <c r="G109" s="91" t="str">
        <f t="shared" si="2"/>
        <v/>
      </c>
      <c r="J109" s="162"/>
      <c r="K109" s="121"/>
      <c r="L109" s="24">
        <v>108</v>
      </c>
    </row>
    <row r="110" spans="1:12">
      <c r="A110" s="18" t="str">
        <f>IFERROR(IF(INDEX('Open 1'!$A:$F,MATCH('Open 1 Results'!$E110,'Open 1'!$F:$F,0),1)&gt;0,INDEX('Open 1'!$A:$F,MATCH('Open 1 Results'!$E110,'Open 1'!$F:$F,0),1),""),"")</f>
        <v/>
      </c>
      <c r="B110" s="84" t="str">
        <f>IFERROR(IF(INDEX('Open 1'!$A:$F,MATCH('Open 1 Results'!$E110,'Open 1'!$F:$F,0),2)&gt;0,INDEX('Open 1'!$A:$F,MATCH('Open 1 Results'!$E110,'Open 1'!$F:$F,0),2),""),"")</f>
        <v/>
      </c>
      <c r="C110" s="84" t="str">
        <f>IFERROR(IF(INDEX('Open 1'!$A:$F,MATCH('Open 1 Results'!$E110,'Open 1'!$F:$F,0),3)&gt;0,INDEX('Open 1'!$A:$F,MATCH('Open 1 Results'!$E110,'Open 1'!$F:$F,0),3),""),"")</f>
        <v/>
      </c>
      <c r="D110" s="85" t="str">
        <f>IFERROR(IF(AND(SMALL('Open 1'!F:F,L110)&gt;1000,SMALL('Open 1'!F:F,L110)&lt;3000),"nt",IF(SMALL('Open 1'!F:F,L110)&gt;3000,"",SMALL('Open 1'!F:F,L110))),"")</f>
        <v/>
      </c>
      <c r="E110" s="115" t="str">
        <f>IF(D110="nt",IFERROR(SMALL('Open 1'!F:F,L110),""),IF(D110&gt;3000,"",IFERROR(SMALL('Open 1'!F:F,L110),"")))</f>
        <v/>
      </c>
      <c r="G110" s="91" t="str">
        <f t="shared" si="2"/>
        <v/>
      </c>
      <c r="J110" s="162"/>
      <c r="K110" s="121"/>
      <c r="L110" s="24">
        <v>109</v>
      </c>
    </row>
    <row r="111" spans="1:12">
      <c r="A111" s="18" t="str">
        <f>IFERROR(IF(INDEX('Open 1'!$A:$F,MATCH('Open 1 Results'!$E111,'Open 1'!$F:$F,0),1)&gt;0,INDEX('Open 1'!$A:$F,MATCH('Open 1 Results'!$E111,'Open 1'!$F:$F,0),1),""),"")</f>
        <v/>
      </c>
      <c r="B111" s="84" t="str">
        <f>IFERROR(IF(INDEX('Open 1'!$A:$F,MATCH('Open 1 Results'!$E111,'Open 1'!$F:$F,0),2)&gt;0,INDEX('Open 1'!$A:$F,MATCH('Open 1 Results'!$E111,'Open 1'!$F:$F,0),2),""),"")</f>
        <v/>
      </c>
      <c r="C111" s="84" t="str">
        <f>IFERROR(IF(INDEX('Open 1'!$A:$F,MATCH('Open 1 Results'!$E111,'Open 1'!$F:$F,0),3)&gt;0,INDEX('Open 1'!$A:$F,MATCH('Open 1 Results'!$E111,'Open 1'!$F:$F,0),3),""),"")</f>
        <v/>
      </c>
      <c r="D111" s="85" t="str">
        <f>IFERROR(IF(AND(SMALL('Open 1'!F:F,L111)&gt;1000,SMALL('Open 1'!F:F,L111)&lt;3000),"nt",IF(SMALL('Open 1'!F:F,L111)&gt;3000,"",SMALL('Open 1'!F:F,L111))),"")</f>
        <v/>
      </c>
      <c r="E111" s="115" t="str">
        <f>IF(D111="nt",IFERROR(SMALL('Open 1'!F:F,L111),""),IF(D111&gt;3000,"",IFERROR(SMALL('Open 1'!F:F,L111),"")))</f>
        <v/>
      </c>
      <c r="G111" s="91" t="str">
        <f t="shared" si="2"/>
        <v/>
      </c>
      <c r="J111" s="162"/>
      <c r="K111" s="121"/>
      <c r="L111" s="24">
        <v>110</v>
      </c>
    </row>
    <row r="112" spans="1:12">
      <c r="A112" s="18" t="str">
        <f>IFERROR(IF(INDEX('Open 1'!$A:$F,MATCH('Open 1 Results'!$E112,'Open 1'!$F:$F,0),1)&gt;0,INDEX('Open 1'!$A:$F,MATCH('Open 1 Results'!$E112,'Open 1'!$F:$F,0),1),""),"")</f>
        <v/>
      </c>
      <c r="B112" s="84" t="str">
        <f>IFERROR(IF(INDEX('Open 1'!$A:$F,MATCH('Open 1 Results'!$E112,'Open 1'!$F:$F,0),2)&gt;0,INDEX('Open 1'!$A:$F,MATCH('Open 1 Results'!$E112,'Open 1'!$F:$F,0),2),""),"")</f>
        <v/>
      </c>
      <c r="C112" s="84" t="str">
        <f>IFERROR(IF(INDEX('Open 1'!$A:$F,MATCH('Open 1 Results'!$E112,'Open 1'!$F:$F,0),3)&gt;0,INDEX('Open 1'!$A:$F,MATCH('Open 1 Results'!$E112,'Open 1'!$F:$F,0),3),""),"")</f>
        <v/>
      </c>
      <c r="D112" s="85" t="str">
        <f>IFERROR(IF(AND(SMALL('Open 1'!F:F,L112)&gt;1000,SMALL('Open 1'!F:F,L112)&lt;3000),"nt",IF(SMALL('Open 1'!F:F,L112)&gt;3000,"",SMALL('Open 1'!F:F,L112))),"")</f>
        <v/>
      </c>
      <c r="E112" s="115" t="str">
        <f>IF(D112="nt",IFERROR(SMALL('Open 1'!F:F,L112),""),IF(D112&gt;3000,"",IFERROR(SMALL('Open 1'!F:F,L112),"")))</f>
        <v/>
      </c>
      <c r="G112" s="91" t="str">
        <f t="shared" si="2"/>
        <v/>
      </c>
      <c r="J112" s="162"/>
      <c r="K112" s="121"/>
      <c r="L112" s="24">
        <v>111</v>
      </c>
    </row>
    <row r="113" spans="1:12">
      <c r="A113" s="18" t="str">
        <f>IFERROR(IF(INDEX('Open 1'!$A:$F,MATCH('Open 1 Results'!$E113,'Open 1'!$F:$F,0),1)&gt;0,INDEX('Open 1'!$A:$F,MATCH('Open 1 Results'!$E113,'Open 1'!$F:$F,0),1),""),"")</f>
        <v/>
      </c>
      <c r="B113" s="84" t="str">
        <f>IFERROR(IF(INDEX('Open 1'!$A:$F,MATCH('Open 1 Results'!$E113,'Open 1'!$F:$F,0),2)&gt;0,INDEX('Open 1'!$A:$F,MATCH('Open 1 Results'!$E113,'Open 1'!$F:$F,0),2),""),"")</f>
        <v/>
      </c>
      <c r="C113" s="84" t="str">
        <f>IFERROR(IF(INDEX('Open 1'!$A:$F,MATCH('Open 1 Results'!$E113,'Open 1'!$F:$F,0),3)&gt;0,INDEX('Open 1'!$A:$F,MATCH('Open 1 Results'!$E113,'Open 1'!$F:$F,0),3),""),"")</f>
        <v/>
      </c>
      <c r="D113" s="85" t="str">
        <f>IFERROR(IF(AND(SMALL('Open 1'!F:F,L113)&gt;1000,SMALL('Open 1'!F:F,L113)&lt;3000),"nt",IF(SMALL('Open 1'!F:F,L113)&gt;3000,"",SMALL('Open 1'!F:F,L113))),"")</f>
        <v/>
      </c>
      <c r="E113" s="115" t="str">
        <f>IF(D113="nt",IFERROR(SMALL('Open 1'!F:F,L113),""),IF(D113&gt;3000,"",IFERROR(SMALL('Open 1'!F:F,L113),"")))</f>
        <v/>
      </c>
      <c r="G113" s="91" t="str">
        <f t="shared" si="2"/>
        <v/>
      </c>
      <c r="J113" s="162"/>
      <c r="K113" s="121"/>
      <c r="L113" s="24">
        <v>112</v>
      </c>
    </row>
    <row r="114" spans="1:12">
      <c r="A114" s="18" t="str">
        <f>IFERROR(IF(INDEX('Open 1'!$A:$F,MATCH('Open 1 Results'!$E114,'Open 1'!$F:$F,0),1)&gt;0,INDEX('Open 1'!$A:$F,MATCH('Open 1 Results'!$E114,'Open 1'!$F:$F,0),1),""),"")</f>
        <v/>
      </c>
      <c r="B114" s="84" t="str">
        <f>IFERROR(IF(INDEX('Open 1'!$A:$F,MATCH('Open 1 Results'!$E114,'Open 1'!$F:$F,0),2)&gt;0,INDEX('Open 1'!$A:$F,MATCH('Open 1 Results'!$E114,'Open 1'!$F:$F,0),2),""),"")</f>
        <v/>
      </c>
      <c r="C114" s="84" t="str">
        <f>IFERROR(IF(INDEX('Open 1'!$A:$F,MATCH('Open 1 Results'!$E114,'Open 1'!$F:$F,0),3)&gt;0,INDEX('Open 1'!$A:$F,MATCH('Open 1 Results'!$E114,'Open 1'!$F:$F,0),3),""),"")</f>
        <v/>
      </c>
      <c r="D114" s="85" t="str">
        <f>IFERROR(IF(AND(SMALL('Open 1'!F:F,L114)&gt;1000,SMALL('Open 1'!F:F,L114)&lt;3000),"nt",IF(SMALL('Open 1'!F:F,L114)&gt;3000,"",SMALL('Open 1'!F:F,L114))),"")</f>
        <v/>
      </c>
      <c r="E114" s="115" t="str">
        <f>IF(D114="nt",IFERROR(SMALL('Open 1'!F:F,L114),""),IF(D114&gt;3000,"",IFERROR(SMALL('Open 1'!F:F,L114),"")))</f>
        <v/>
      </c>
      <c r="G114" s="91" t="str">
        <f t="shared" si="2"/>
        <v/>
      </c>
      <c r="J114" s="162"/>
      <c r="K114" s="121"/>
      <c r="L114" s="24">
        <v>113</v>
      </c>
    </row>
    <row r="115" spans="1:12">
      <c r="A115" s="18" t="str">
        <f>IFERROR(IF(INDEX('Open 1'!$A:$F,MATCH('Open 1 Results'!$E115,'Open 1'!$F:$F,0),1)&gt;0,INDEX('Open 1'!$A:$F,MATCH('Open 1 Results'!$E115,'Open 1'!$F:$F,0),1),""),"")</f>
        <v/>
      </c>
      <c r="B115" s="84" t="str">
        <f>IFERROR(IF(INDEX('Open 1'!$A:$F,MATCH('Open 1 Results'!$E115,'Open 1'!$F:$F,0),2)&gt;0,INDEX('Open 1'!$A:$F,MATCH('Open 1 Results'!$E115,'Open 1'!$F:$F,0),2),""),"")</f>
        <v/>
      </c>
      <c r="C115" s="84" t="str">
        <f>IFERROR(IF(INDEX('Open 1'!$A:$F,MATCH('Open 1 Results'!$E115,'Open 1'!$F:$F,0),3)&gt;0,INDEX('Open 1'!$A:$F,MATCH('Open 1 Results'!$E115,'Open 1'!$F:$F,0),3),""),"")</f>
        <v/>
      </c>
      <c r="D115" s="85" t="str">
        <f>IFERROR(IF(AND(SMALL('Open 1'!F:F,L115)&gt;1000,SMALL('Open 1'!F:F,L115)&lt;3000),"nt",IF(SMALL('Open 1'!F:F,L115)&gt;3000,"",SMALL('Open 1'!F:F,L115))),"")</f>
        <v/>
      </c>
      <c r="E115" s="115" t="str">
        <f>IF(D115="nt",IFERROR(SMALL('Open 1'!F:F,L115),""),IF(D115&gt;3000,"",IFERROR(SMALL('Open 1'!F:F,L115),"")))</f>
        <v/>
      </c>
      <c r="G115" s="91" t="str">
        <f t="shared" si="2"/>
        <v/>
      </c>
      <c r="J115" s="162"/>
      <c r="K115" s="121"/>
      <c r="L115" s="24">
        <v>114</v>
      </c>
    </row>
    <row r="116" spans="1:12">
      <c r="A116" s="18" t="str">
        <f>IFERROR(IF(INDEX('Open 1'!$A:$F,MATCH('Open 1 Results'!$E116,'Open 1'!$F:$F,0),1)&gt;0,INDEX('Open 1'!$A:$F,MATCH('Open 1 Results'!$E116,'Open 1'!$F:$F,0),1),""),"")</f>
        <v/>
      </c>
      <c r="B116" s="84" t="str">
        <f>IFERROR(IF(INDEX('Open 1'!$A:$F,MATCH('Open 1 Results'!$E116,'Open 1'!$F:$F,0),2)&gt;0,INDEX('Open 1'!$A:$F,MATCH('Open 1 Results'!$E116,'Open 1'!$F:$F,0),2),""),"")</f>
        <v/>
      </c>
      <c r="C116" s="84" t="str">
        <f>IFERROR(IF(INDEX('Open 1'!$A:$F,MATCH('Open 1 Results'!$E116,'Open 1'!$F:$F,0),3)&gt;0,INDEX('Open 1'!$A:$F,MATCH('Open 1 Results'!$E116,'Open 1'!$F:$F,0),3),""),"")</f>
        <v/>
      </c>
      <c r="D116" s="85" t="str">
        <f>IFERROR(IF(AND(SMALL('Open 1'!F:F,L116)&gt;1000,SMALL('Open 1'!F:F,L116)&lt;3000),"nt",IF(SMALL('Open 1'!F:F,L116)&gt;3000,"",SMALL('Open 1'!F:F,L116))),"")</f>
        <v/>
      </c>
      <c r="E116" s="115" t="str">
        <f>IF(D116="nt",IFERROR(SMALL('Open 1'!F:F,L116),""),IF(D116&gt;3000,"",IFERROR(SMALL('Open 1'!F:F,L116),"")))</f>
        <v/>
      </c>
      <c r="G116" s="91" t="str">
        <f t="shared" si="2"/>
        <v/>
      </c>
      <c r="J116" s="162"/>
      <c r="K116" s="121"/>
      <c r="L116" s="24">
        <v>115</v>
      </c>
    </row>
    <row r="117" spans="1:12">
      <c r="A117" s="18" t="str">
        <f>IFERROR(IF(INDEX('Open 1'!$A:$F,MATCH('Open 1 Results'!$E117,'Open 1'!$F:$F,0),1)&gt;0,INDEX('Open 1'!$A:$F,MATCH('Open 1 Results'!$E117,'Open 1'!$F:$F,0),1),""),"")</f>
        <v/>
      </c>
      <c r="B117" s="84" t="str">
        <f>IFERROR(IF(INDEX('Open 1'!$A:$F,MATCH('Open 1 Results'!$E117,'Open 1'!$F:$F,0),2)&gt;0,INDEX('Open 1'!$A:$F,MATCH('Open 1 Results'!$E117,'Open 1'!$F:$F,0),2),""),"")</f>
        <v/>
      </c>
      <c r="C117" s="84" t="str">
        <f>IFERROR(IF(INDEX('Open 1'!$A:$F,MATCH('Open 1 Results'!$E117,'Open 1'!$F:$F,0),3)&gt;0,INDEX('Open 1'!$A:$F,MATCH('Open 1 Results'!$E117,'Open 1'!$F:$F,0),3),""),"")</f>
        <v/>
      </c>
      <c r="D117" s="85" t="str">
        <f>IFERROR(IF(AND(SMALL('Open 1'!F:F,L117)&gt;1000,SMALL('Open 1'!F:F,L117)&lt;3000),"nt",IF(SMALL('Open 1'!F:F,L117)&gt;3000,"",SMALL('Open 1'!F:F,L117))),"")</f>
        <v/>
      </c>
      <c r="E117" s="115" t="str">
        <f>IF(D117="nt",IFERROR(SMALL('Open 1'!F:F,L117),""),IF(D117&gt;3000,"",IFERROR(SMALL('Open 1'!F:F,L117),"")))</f>
        <v/>
      </c>
      <c r="G117" s="91" t="str">
        <f t="shared" si="2"/>
        <v/>
      </c>
      <c r="J117" s="162"/>
      <c r="K117" s="121"/>
      <c r="L117" s="24">
        <v>116</v>
      </c>
    </row>
    <row r="118" spans="1:12">
      <c r="A118" s="18" t="str">
        <f>IFERROR(IF(INDEX('Open 1'!$A:$F,MATCH('Open 1 Results'!$E118,'Open 1'!$F:$F,0),1)&gt;0,INDEX('Open 1'!$A:$F,MATCH('Open 1 Results'!$E118,'Open 1'!$F:$F,0),1),""),"")</f>
        <v/>
      </c>
      <c r="B118" s="84" t="str">
        <f>IFERROR(IF(INDEX('Open 1'!$A:$F,MATCH('Open 1 Results'!$E118,'Open 1'!$F:$F,0),2)&gt;0,INDEX('Open 1'!$A:$F,MATCH('Open 1 Results'!$E118,'Open 1'!$F:$F,0),2),""),"")</f>
        <v/>
      </c>
      <c r="C118" s="84" t="str">
        <f>IFERROR(IF(INDEX('Open 1'!$A:$F,MATCH('Open 1 Results'!$E118,'Open 1'!$F:$F,0),3)&gt;0,INDEX('Open 1'!$A:$F,MATCH('Open 1 Results'!$E118,'Open 1'!$F:$F,0),3),""),"")</f>
        <v/>
      </c>
      <c r="D118" s="85" t="str">
        <f>IFERROR(IF(AND(SMALL('Open 1'!F:F,L118)&gt;1000,SMALL('Open 1'!F:F,L118)&lt;3000),"nt",IF(SMALL('Open 1'!F:F,L118)&gt;3000,"",SMALL('Open 1'!F:F,L118))),"")</f>
        <v/>
      </c>
      <c r="E118" s="115" t="str">
        <f>IF(D118="nt",IFERROR(SMALL('Open 1'!F:F,L118),""),IF(D118&gt;3000,"",IFERROR(SMALL('Open 1'!F:F,L118),"")))</f>
        <v/>
      </c>
      <c r="G118" s="91" t="str">
        <f t="shared" si="2"/>
        <v/>
      </c>
      <c r="J118" s="162"/>
      <c r="K118" s="121"/>
      <c r="L118" s="24">
        <v>117</v>
      </c>
    </row>
    <row r="119" spans="1:12">
      <c r="A119" s="18" t="str">
        <f>IFERROR(IF(INDEX('Open 1'!$A:$F,MATCH('Open 1 Results'!$E119,'Open 1'!$F:$F,0),1)&gt;0,INDEX('Open 1'!$A:$F,MATCH('Open 1 Results'!$E119,'Open 1'!$F:$F,0),1),""),"")</f>
        <v/>
      </c>
      <c r="B119" s="84" t="str">
        <f>IFERROR(IF(INDEX('Open 1'!$A:$F,MATCH('Open 1 Results'!$E119,'Open 1'!$F:$F,0),2)&gt;0,INDEX('Open 1'!$A:$F,MATCH('Open 1 Results'!$E119,'Open 1'!$F:$F,0),2),""),"")</f>
        <v/>
      </c>
      <c r="C119" s="84" t="str">
        <f>IFERROR(IF(INDEX('Open 1'!$A:$F,MATCH('Open 1 Results'!$E119,'Open 1'!$F:$F,0),3)&gt;0,INDEX('Open 1'!$A:$F,MATCH('Open 1 Results'!$E119,'Open 1'!$F:$F,0),3),""),"")</f>
        <v/>
      </c>
      <c r="D119" s="85" t="str">
        <f>IFERROR(IF(AND(SMALL('Open 1'!F:F,L119)&gt;1000,SMALL('Open 1'!F:F,L119)&lt;3000),"nt",IF(SMALL('Open 1'!F:F,L119)&gt;3000,"",SMALL('Open 1'!F:F,L119))),"")</f>
        <v/>
      </c>
      <c r="E119" s="115" t="str">
        <f>IF(D119="nt",IFERROR(SMALL('Open 1'!F:F,L119),""),IF(D119&gt;3000,"",IFERROR(SMALL('Open 1'!F:F,L119),"")))</f>
        <v/>
      </c>
      <c r="G119" s="91" t="str">
        <f t="shared" si="2"/>
        <v/>
      </c>
      <c r="J119" s="162"/>
      <c r="K119" s="121"/>
      <c r="L119" s="24">
        <v>118</v>
      </c>
    </row>
    <row r="120" spans="1:12">
      <c r="A120" s="18" t="str">
        <f>IFERROR(IF(INDEX('Open 1'!$A:$F,MATCH('Open 1 Results'!$E120,'Open 1'!$F:$F,0),1)&gt;0,INDEX('Open 1'!$A:$F,MATCH('Open 1 Results'!$E120,'Open 1'!$F:$F,0),1),""),"")</f>
        <v/>
      </c>
      <c r="B120" s="84" t="str">
        <f>IFERROR(IF(INDEX('Open 1'!$A:$F,MATCH('Open 1 Results'!$E120,'Open 1'!$F:$F,0),2)&gt;0,INDEX('Open 1'!$A:$F,MATCH('Open 1 Results'!$E120,'Open 1'!$F:$F,0),2),""),"")</f>
        <v/>
      </c>
      <c r="C120" s="84" t="str">
        <f>IFERROR(IF(INDEX('Open 1'!$A:$F,MATCH('Open 1 Results'!$E120,'Open 1'!$F:$F,0),3)&gt;0,INDEX('Open 1'!$A:$F,MATCH('Open 1 Results'!$E120,'Open 1'!$F:$F,0),3),""),"")</f>
        <v/>
      </c>
      <c r="D120" s="85" t="str">
        <f>IFERROR(IF(AND(SMALL('Open 1'!F:F,L120)&gt;1000,SMALL('Open 1'!F:F,L120)&lt;3000),"nt",IF(SMALL('Open 1'!F:F,L120)&gt;3000,"",SMALL('Open 1'!F:F,L120))),"")</f>
        <v/>
      </c>
      <c r="E120" s="115" t="str">
        <f>IF(D120="nt",IFERROR(SMALL('Open 1'!F:F,L120),""),IF(D120&gt;3000,"",IFERROR(SMALL('Open 1'!F:F,L120),"")))</f>
        <v/>
      </c>
      <c r="G120" s="91" t="str">
        <f t="shared" si="2"/>
        <v/>
      </c>
      <c r="J120" s="162"/>
      <c r="K120" s="121"/>
      <c r="L120" s="24">
        <v>119</v>
      </c>
    </row>
    <row r="121" spans="1:12">
      <c r="A121" s="18" t="str">
        <f>IFERROR(IF(INDEX('Open 1'!$A:$F,MATCH('Open 1 Results'!$E121,'Open 1'!$F:$F,0),1)&gt;0,INDEX('Open 1'!$A:$F,MATCH('Open 1 Results'!$E121,'Open 1'!$F:$F,0),1),""),"")</f>
        <v/>
      </c>
      <c r="B121" s="84" t="str">
        <f>IFERROR(IF(INDEX('Open 1'!$A:$F,MATCH('Open 1 Results'!$E121,'Open 1'!$F:$F,0),2)&gt;0,INDEX('Open 1'!$A:$F,MATCH('Open 1 Results'!$E121,'Open 1'!$F:$F,0),2),""),"")</f>
        <v/>
      </c>
      <c r="C121" s="84" t="str">
        <f>IFERROR(IF(INDEX('Open 1'!$A:$F,MATCH('Open 1 Results'!$E121,'Open 1'!$F:$F,0),3)&gt;0,INDEX('Open 1'!$A:$F,MATCH('Open 1 Results'!$E121,'Open 1'!$F:$F,0),3),""),"")</f>
        <v/>
      </c>
      <c r="D121" s="85" t="str">
        <f>IFERROR(IF(AND(SMALL('Open 1'!F:F,L121)&gt;1000,SMALL('Open 1'!F:F,L121)&lt;3000),"nt",IF(SMALL('Open 1'!F:F,L121)&gt;3000,"",SMALL('Open 1'!F:F,L121))),"")</f>
        <v/>
      </c>
      <c r="E121" s="115" t="str">
        <f>IF(D121="nt",IFERROR(SMALL('Open 1'!F:F,L121),""),IF(D121&gt;3000,"",IFERROR(SMALL('Open 1'!F:F,L121),"")))</f>
        <v/>
      </c>
      <c r="G121" s="91" t="str">
        <f t="shared" si="2"/>
        <v/>
      </c>
      <c r="J121" s="162"/>
      <c r="K121" s="121"/>
      <c r="L121" s="24">
        <v>120</v>
      </c>
    </row>
    <row r="122" spans="1:12">
      <c r="A122" s="18" t="str">
        <f>IFERROR(IF(INDEX('Open 1'!$A:$F,MATCH('Open 1 Results'!$E122,'Open 1'!$F:$F,0),1)&gt;0,INDEX('Open 1'!$A:$F,MATCH('Open 1 Results'!$E122,'Open 1'!$F:$F,0),1),""),"")</f>
        <v/>
      </c>
      <c r="B122" s="84" t="str">
        <f>IFERROR(IF(INDEX('Open 1'!$A:$F,MATCH('Open 1 Results'!$E122,'Open 1'!$F:$F,0),2)&gt;0,INDEX('Open 1'!$A:$F,MATCH('Open 1 Results'!$E122,'Open 1'!$F:$F,0),2),""),"")</f>
        <v/>
      </c>
      <c r="C122" s="84" t="str">
        <f>IFERROR(IF(INDEX('Open 1'!$A:$F,MATCH('Open 1 Results'!$E122,'Open 1'!$F:$F,0),3)&gt;0,INDEX('Open 1'!$A:$F,MATCH('Open 1 Results'!$E122,'Open 1'!$F:$F,0),3),""),"")</f>
        <v/>
      </c>
      <c r="D122" s="85" t="str">
        <f>IFERROR(IF(AND(SMALL('Open 1'!F:F,L122)&gt;1000,SMALL('Open 1'!F:F,L122)&lt;3000),"nt",IF(SMALL('Open 1'!F:F,L122)&gt;3000,"",SMALL('Open 1'!F:F,L122))),"")</f>
        <v/>
      </c>
      <c r="E122" s="115" t="str">
        <f>IF(D122="nt",IFERROR(SMALL('Open 1'!F:F,L122),""),IF(D122&gt;3000,"",IFERROR(SMALL('Open 1'!F:F,L122),"")))</f>
        <v/>
      </c>
      <c r="G122" s="91" t="str">
        <f t="shared" si="2"/>
        <v/>
      </c>
      <c r="J122" s="162"/>
      <c r="K122" s="121"/>
      <c r="L122" s="24">
        <v>121</v>
      </c>
    </row>
    <row r="123" spans="1:12">
      <c r="A123" s="18" t="str">
        <f>IFERROR(IF(INDEX('Open 1'!$A:$F,MATCH('Open 1 Results'!$E123,'Open 1'!$F:$F,0),1)&gt;0,INDEX('Open 1'!$A:$F,MATCH('Open 1 Results'!$E123,'Open 1'!$F:$F,0),1),""),"")</f>
        <v/>
      </c>
      <c r="B123" s="84" t="str">
        <f>IFERROR(IF(INDEX('Open 1'!$A:$F,MATCH('Open 1 Results'!$E123,'Open 1'!$F:$F,0),2)&gt;0,INDEX('Open 1'!$A:$F,MATCH('Open 1 Results'!$E123,'Open 1'!$F:$F,0),2),""),"")</f>
        <v/>
      </c>
      <c r="C123" s="84" t="str">
        <f>IFERROR(IF(INDEX('Open 1'!$A:$F,MATCH('Open 1 Results'!$E123,'Open 1'!$F:$F,0),3)&gt;0,INDEX('Open 1'!$A:$F,MATCH('Open 1 Results'!$E123,'Open 1'!$F:$F,0),3),""),"")</f>
        <v/>
      </c>
      <c r="D123" s="85" t="str">
        <f>IFERROR(IF(AND(SMALL('Open 1'!F:F,L123)&gt;1000,SMALL('Open 1'!F:F,L123)&lt;3000),"nt",IF(SMALL('Open 1'!F:F,L123)&gt;3000,"",SMALL('Open 1'!F:F,L123))),"")</f>
        <v/>
      </c>
      <c r="E123" s="115" t="str">
        <f>IF(D123="nt",IFERROR(SMALL('Open 1'!F:F,L123),""),IF(D123&gt;3000,"",IFERROR(SMALL('Open 1'!F:F,L123),"")))</f>
        <v/>
      </c>
      <c r="G123" s="91" t="str">
        <f t="shared" si="2"/>
        <v/>
      </c>
      <c r="J123" s="162"/>
      <c r="K123" s="121"/>
      <c r="L123" s="24">
        <v>122</v>
      </c>
    </row>
    <row r="124" spans="1:12">
      <c r="A124" s="18" t="str">
        <f>IFERROR(IF(INDEX('Open 1'!$A:$F,MATCH('Open 1 Results'!$E124,'Open 1'!$F:$F,0),1)&gt;0,INDEX('Open 1'!$A:$F,MATCH('Open 1 Results'!$E124,'Open 1'!$F:$F,0),1),""),"")</f>
        <v/>
      </c>
      <c r="B124" s="84" t="str">
        <f>IFERROR(IF(INDEX('Open 1'!$A:$F,MATCH('Open 1 Results'!$E124,'Open 1'!$F:$F,0),2)&gt;0,INDEX('Open 1'!$A:$F,MATCH('Open 1 Results'!$E124,'Open 1'!$F:$F,0),2),""),"")</f>
        <v/>
      </c>
      <c r="C124" s="84" t="str">
        <f>IFERROR(IF(INDEX('Open 1'!$A:$F,MATCH('Open 1 Results'!$E124,'Open 1'!$F:$F,0),3)&gt;0,INDEX('Open 1'!$A:$F,MATCH('Open 1 Results'!$E124,'Open 1'!$F:$F,0),3),""),"")</f>
        <v/>
      </c>
      <c r="D124" s="85" t="str">
        <f>IFERROR(IF(AND(SMALL('Open 1'!F:F,L124)&gt;1000,SMALL('Open 1'!F:F,L124)&lt;3000),"nt",IF(SMALL('Open 1'!F:F,L124)&gt;3000,"",SMALL('Open 1'!F:F,L124))),"")</f>
        <v/>
      </c>
      <c r="E124" s="115" t="str">
        <f>IF(D124="nt",IFERROR(SMALL('Open 1'!F:F,L124),""),IF(D124&gt;3000,"",IFERROR(SMALL('Open 1'!F:F,L124),"")))</f>
        <v/>
      </c>
      <c r="G124" s="91" t="str">
        <f t="shared" si="2"/>
        <v/>
      </c>
      <c r="J124" s="162"/>
      <c r="K124" s="121"/>
      <c r="L124" s="24">
        <v>123</v>
      </c>
    </row>
    <row r="125" spans="1:12">
      <c r="A125" s="18" t="str">
        <f>IFERROR(IF(INDEX('Open 1'!$A:$F,MATCH('Open 1 Results'!$E125,'Open 1'!$F:$F,0),1)&gt;0,INDEX('Open 1'!$A:$F,MATCH('Open 1 Results'!$E125,'Open 1'!$F:$F,0),1),""),"")</f>
        <v/>
      </c>
      <c r="B125" s="84" t="str">
        <f>IFERROR(IF(INDEX('Open 1'!$A:$F,MATCH('Open 1 Results'!$E125,'Open 1'!$F:$F,0),2)&gt;0,INDEX('Open 1'!$A:$F,MATCH('Open 1 Results'!$E125,'Open 1'!$F:$F,0),2),""),"")</f>
        <v/>
      </c>
      <c r="C125" s="84" t="str">
        <f>IFERROR(IF(INDEX('Open 1'!$A:$F,MATCH('Open 1 Results'!$E125,'Open 1'!$F:$F,0),3)&gt;0,INDEX('Open 1'!$A:$F,MATCH('Open 1 Results'!$E125,'Open 1'!$F:$F,0),3),""),"")</f>
        <v/>
      </c>
      <c r="D125" s="85" t="str">
        <f>IFERROR(IF(AND(SMALL('Open 1'!F:F,L125)&gt;1000,SMALL('Open 1'!F:F,L125)&lt;3000),"nt",IF(SMALL('Open 1'!F:F,L125)&gt;3000,"",SMALL('Open 1'!F:F,L125))),"")</f>
        <v/>
      </c>
      <c r="E125" s="115" t="str">
        <f>IF(D125="nt",IFERROR(SMALL('Open 1'!F:F,L125),""),IF(D125&gt;3000,"",IFERROR(SMALL('Open 1'!F:F,L125),"")))</f>
        <v/>
      </c>
      <c r="G125" s="91" t="str">
        <f t="shared" si="2"/>
        <v/>
      </c>
      <c r="J125" s="162"/>
      <c r="K125" s="121"/>
      <c r="L125" s="24">
        <v>124</v>
      </c>
    </row>
    <row r="126" spans="1:12">
      <c r="A126" s="18" t="str">
        <f>IFERROR(IF(INDEX('Open 1'!$A:$F,MATCH('Open 1 Results'!$E126,'Open 1'!$F:$F,0),1)&gt;0,INDEX('Open 1'!$A:$F,MATCH('Open 1 Results'!$E126,'Open 1'!$F:$F,0),1),""),"")</f>
        <v/>
      </c>
      <c r="B126" s="84" t="str">
        <f>IFERROR(IF(INDEX('Open 1'!$A:$F,MATCH('Open 1 Results'!$E126,'Open 1'!$F:$F,0),2)&gt;0,INDEX('Open 1'!$A:$F,MATCH('Open 1 Results'!$E126,'Open 1'!$F:$F,0),2),""),"")</f>
        <v/>
      </c>
      <c r="C126" s="84" t="str">
        <f>IFERROR(IF(INDEX('Open 1'!$A:$F,MATCH('Open 1 Results'!$E126,'Open 1'!$F:$F,0),3)&gt;0,INDEX('Open 1'!$A:$F,MATCH('Open 1 Results'!$E126,'Open 1'!$F:$F,0),3),""),"")</f>
        <v/>
      </c>
      <c r="D126" s="85" t="str">
        <f>IFERROR(IF(AND(SMALL('Open 1'!F:F,L126)&gt;1000,SMALL('Open 1'!F:F,L126)&lt;3000),"nt",IF(SMALL('Open 1'!F:F,L126)&gt;3000,"",SMALL('Open 1'!F:F,L126))),"")</f>
        <v/>
      </c>
      <c r="E126" s="115" t="str">
        <f>IF(D126="nt",IFERROR(SMALL('Open 1'!F:F,L126),""),IF(D126&gt;3000,"",IFERROR(SMALL('Open 1'!F:F,L126),"")))</f>
        <v/>
      </c>
      <c r="G126" s="91" t="str">
        <f t="shared" si="2"/>
        <v/>
      </c>
      <c r="J126" s="162"/>
      <c r="K126" s="121"/>
      <c r="L126" s="24">
        <v>125</v>
      </c>
    </row>
    <row r="127" spans="1:12">
      <c r="A127" s="18" t="str">
        <f>IFERROR(IF(INDEX('Open 1'!$A:$F,MATCH('Open 1 Results'!$E127,'Open 1'!$F:$F,0),1)&gt;0,INDEX('Open 1'!$A:$F,MATCH('Open 1 Results'!$E127,'Open 1'!$F:$F,0),1),""),"")</f>
        <v/>
      </c>
      <c r="B127" s="84" t="str">
        <f>IFERROR(IF(INDEX('Open 1'!$A:$F,MATCH('Open 1 Results'!$E127,'Open 1'!$F:$F,0),2)&gt;0,INDEX('Open 1'!$A:$F,MATCH('Open 1 Results'!$E127,'Open 1'!$F:$F,0),2),""),"")</f>
        <v/>
      </c>
      <c r="C127" s="84" t="str">
        <f>IFERROR(IF(INDEX('Open 1'!$A:$F,MATCH('Open 1 Results'!$E127,'Open 1'!$F:$F,0),3)&gt;0,INDEX('Open 1'!$A:$F,MATCH('Open 1 Results'!$E127,'Open 1'!$F:$F,0),3),""),"")</f>
        <v/>
      </c>
      <c r="D127" s="85" t="str">
        <f>IFERROR(IF(AND(SMALL('Open 1'!F:F,L127)&gt;1000,SMALL('Open 1'!F:F,L127)&lt;3000),"nt",IF(SMALL('Open 1'!F:F,L127)&gt;3000,"",SMALL('Open 1'!F:F,L127))),"")</f>
        <v/>
      </c>
      <c r="E127" s="115" t="str">
        <f>IF(D127="nt",IFERROR(SMALL('Open 1'!F:F,L127),""),IF(D127&gt;3000,"",IFERROR(SMALL('Open 1'!F:F,L127),"")))</f>
        <v/>
      </c>
      <c r="G127" s="91" t="str">
        <f t="shared" si="2"/>
        <v/>
      </c>
      <c r="J127" s="162"/>
      <c r="K127" s="121"/>
      <c r="L127" s="24">
        <v>126</v>
      </c>
    </row>
    <row r="128" spans="1:12">
      <c r="A128" s="18" t="str">
        <f>IFERROR(IF(INDEX('Open 1'!$A:$F,MATCH('Open 1 Results'!$E128,'Open 1'!$F:$F,0),1)&gt;0,INDEX('Open 1'!$A:$F,MATCH('Open 1 Results'!$E128,'Open 1'!$F:$F,0),1),""),"")</f>
        <v/>
      </c>
      <c r="B128" s="84" t="str">
        <f>IFERROR(IF(INDEX('Open 1'!$A:$F,MATCH('Open 1 Results'!$E128,'Open 1'!$F:$F,0),2)&gt;0,INDEX('Open 1'!$A:$F,MATCH('Open 1 Results'!$E128,'Open 1'!$F:$F,0),2),""),"")</f>
        <v/>
      </c>
      <c r="C128" s="84" t="str">
        <f>IFERROR(IF(INDEX('Open 1'!$A:$F,MATCH('Open 1 Results'!$E128,'Open 1'!$F:$F,0),3)&gt;0,INDEX('Open 1'!$A:$F,MATCH('Open 1 Results'!$E128,'Open 1'!$F:$F,0),3),""),"")</f>
        <v/>
      </c>
      <c r="D128" s="85" t="str">
        <f>IFERROR(IF(AND(SMALL('Open 1'!F:F,L128)&gt;1000,SMALL('Open 1'!F:F,L128)&lt;3000),"nt",IF(SMALL('Open 1'!F:F,L128)&gt;3000,"",SMALL('Open 1'!F:F,L128))),"")</f>
        <v/>
      </c>
      <c r="E128" s="115" t="str">
        <f>IF(D128="nt",IFERROR(SMALL('Open 1'!F:F,L128),""),IF(D128&gt;3000,"",IFERROR(SMALL('Open 1'!F:F,L128),"")))</f>
        <v/>
      </c>
      <c r="G128" s="91" t="str">
        <f t="shared" si="2"/>
        <v/>
      </c>
      <c r="J128" s="162"/>
      <c r="K128" s="121"/>
      <c r="L128" s="24">
        <v>127</v>
      </c>
    </row>
    <row r="129" spans="1:12">
      <c r="A129" s="18" t="str">
        <f>IFERROR(IF(INDEX('Open 1'!$A:$F,MATCH('Open 1 Results'!$E129,'Open 1'!$F:$F,0),1)&gt;0,INDEX('Open 1'!$A:$F,MATCH('Open 1 Results'!$E129,'Open 1'!$F:$F,0),1),""),"")</f>
        <v/>
      </c>
      <c r="B129" s="84" t="str">
        <f>IFERROR(IF(INDEX('Open 1'!$A:$F,MATCH('Open 1 Results'!$E129,'Open 1'!$F:$F,0),2)&gt;0,INDEX('Open 1'!$A:$F,MATCH('Open 1 Results'!$E129,'Open 1'!$F:$F,0),2),""),"")</f>
        <v/>
      </c>
      <c r="C129" s="84" t="str">
        <f>IFERROR(IF(INDEX('Open 1'!$A:$F,MATCH('Open 1 Results'!$E129,'Open 1'!$F:$F,0),3)&gt;0,INDEX('Open 1'!$A:$F,MATCH('Open 1 Results'!$E129,'Open 1'!$F:$F,0),3),""),"")</f>
        <v/>
      </c>
      <c r="D129" s="85" t="str">
        <f>IFERROR(IF(AND(SMALL('Open 1'!F:F,L129)&gt;1000,SMALL('Open 1'!F:F,L129)&lt;3000),"nt",IF(SMALL('Open 1'!F:F,L129)&gt;3000,"",SMALL('Open 1'!F:F,L129))),"")</f>
        <v/>
      </c>
      <c r="E129" s="115" t="str">
        <f>IF(D129="nt",IFERROR(SMALL('Open 1'!F:F,L129),""),IF(D129&gt;3000,"",IFERROR(SMALL('Open 1'!F:F,L129),"")))</f>
        <v/>
      </c>
      <c r="G129" s="91" t="str">
        <f t="shared" si="2"/>
        <v/>
      </c>
      <c r="J129" s="162"/>
      <c r="K129" s="121"/>
      <c r="L129" s="24">
        <v>128</v>
      </c>
    </row>
    <row r="130" spans="1:12">
      <c r="A130" s="18" t="str">
        <f>IFERROR(IF(INDEX('Open 1'!$A:$F,MATCH('Open 1 Results'!$E130,'Open 1'!$F:$F,0),1)&gt;0,INDEX('Open 1'!$A:$F,MATCH('Open 1 Results'!$E130,'Open 1'!$F:$F,0),1),""),"")</f>
        <v/>
      </c>
      <c r="B130" s="84" t="str">
        <f>IFERROR(IF(INDEX('Open 1'!$A:$F,MATCH('Open 1 Results'!$E130,'Open 1'!$F:$F,0),2)&gt;0,INDEX('Open 1'!$A:$F,MATCH('Open 1 Results'!$E130,'Open 1'!$F:$F,0),2),""),"")</f>
        <v/>
      </c>
      <c r="C130" s="84" t="str">
        <f>IFERROR(IF(INDEX('Open 1'!$A:$F,MATCH('Open 1 Results'!$E130,'Open 1'!$F:$F,0),3)&gt;0,INDEX('Open 1'!$A:$F,MATCH('Open 1 Results'!$E130,'Open 1'!$F:$F,0),3),""),"")</f>
        <v/>
      </c>
      <c r="D130" s="85" t="str">
        <f>IFERROR(IF(AND(SMALL('Open 1'!F:F,L130)&gt;1000,SMALL('Open 1'!F:F,L130)&lt;3000),"nt",IF(SMALL('Open 1'!F:F,L130)&gt;3000,"",SMALL('Open 1'!F:F,L130))),"")</f>
        <v/>
      </c>
      <c r="E130" s="115" t="str">
        <f>IF(D130="nt",IFERROR(SMALL('Open 1'!F:F,L130),""),IF(D130&gt;3000,"",IFERROR(SMALL('Open 1'!F:F,L130),"")))</f>
        <v/>
      </c>
      <c r="G130" s="91" t="str">
        <f t="shared" si="2"/>
        <v/>
      </c>
      <c r="J130" s="162"/>
      <c r="K130" s="121"/>
      <c r="L130" s="24">
        <v>129</v>
      </c>
    </row>
    <row r="131" spans="1:12">
      <c r="A131" s="18" t="str">
        <f>IFERROR(IF(INDEX('Open 1'!$A:$F,MATCH('Open 1 Results'!$E131,'Open 1'!$F:$F,0),1)&gt;0,INDEX('Open 1'!$A:$F,MATCH('Open 1 Results'!$E131,'Open 1'!$F:$F,0),1),""),"")</f>
        <v/>
      </c>
      <c r="B131" s="84" t="str">
        <f>IFERROR(IF(INDEX('Open 1'!$A:$F,MATCH('Open 1 Results'!$E131,'Open 1'!$F:$F,0),2)&gt;0,INDEX('Open 1'!$A:$F,MATCH('Open 1 Results'!$E131,'Open 1'!$F:$F,0),2),""),"")</f>
        <v/>
      </c>
      <c r="C131" s="84" t="str">
        <f>IFERROR(IF(INDEX('Open 1'!$A:$F,MATCH('Open 1 Results'!$E131,'Open 1'!$F:$F,0),3)&gt;0,INDEX('Open 1'!$A:$F,MATCH('Open 1 Results'!$E131,'Open 1'!$F:$F,0),3),""),"")</f>
        <v/>
      </c>
      <c r="D131" s="85" t="str">
        <f>IFERROR(IF(AND(SMALL('Open 1'!F:F,L131)&gt;1000,SMALL('Open 1'!F:F,L131)&lt;3000),"nt",IF(SMALL('Open 1'!F:F,L131)&gt;3000,"",SMALL('Open 1'!F:F,L131))),"")</f>
        <v/>
      </c>
      <c r="E131" s="115" t="str">
        <f>IF(D131="nt",IFERROR(SMALL('Open 1'!F:F,L131),""),IF(D131&gt;3000,"",IFERROR(SMALL('Open 1'!F:F,L131),"")))</f>
        <v/>
      </c>
      <c r="G131" s="91" t="str">
        <f t="shared" ref="G131:G194" si="3">IFERROR(VLOOKUP(D131,$H$3:$I$7,2,FALSE),"")</f>
        <v/>
      </c>
      <c r="J131" s="162"/>
      <c r="K131" s="121"/>
      <c r="L131" s="24">
        <v>130</v>
      </c>
    </row>
    <row r="132" spans="1:12">
      <c r="A132" s="18" t="str">
        <f>IFERROR(IF(INDEX('Open 1'!$A:$F,MATCH('Open 1 Results'!$E132,'Open 1'!$F:$F,0),1)&gt;0,INDEX('Open 1'!$A:$F,MATCH('Open 1 Results'!$E132,'Open 1'!$F:$F,0),1),""),"")</f>
        <v/>
      </c>
      <c r="B132" s="84" t="str">
        <f>IFERROR(IF(INDEX('Open 1'!$A:$F,MATCH('Open 1 Results'!$E132,'Open 1'!$F:$F,0),2)&gt;0,INDEX('Open 1'!$A:$F,MATCH('Open 1 Results'!$E132,'Open 1'!$F:$F,0),2),""),"")</f>
        <v/>
      </c>
      <c r="C132" s="84" t="str">
        <f>IFERROR(IF(INDEX('Open 1'!$A:$F,MATCH('Open 1 Results'!$E132,'Open 1'!$F:$F,0),3)&gt;0,INDEX('Open 1'!$A:$F,MATCH('Open 1 Results'!$E132,'Open 1'!$F:$F,0),3),""),"")</f>
        <v/>
      </c>
      <c r="D132" s="85" t="str">
        <f>IFERROR(IF(AND(SMALL('Open 1'!F:F,L132)&gt;1000,SMALL('Open 1'!F:F,L132)&lt;3000),"nt",IF(SMALL('Open 1'!F:F,L132)&gt;3000,"",SMALL('Open 1'!F:F,L132))),"")</f>
        <v/>
      </c>
      <c r="E132" s="115" t="str">
        <f>IF(D132="nt",IFERROR(SMALL('Open 1'!F:F,L132),""),IF(D132&gt;3000,"",IFERROR(SMALL('Open 1'!F:F,L132),"")))</f>
        <v/>
      </c>
      <c r="G132" s="91" t="str">
        <f t="shared" si="3"/>
        <v/>
      </c>
      <c r="J132" s="162"/>
      <c r="K132" s="121"/>
      <c r="L132" s="24">
        <v>131</v>
      </c>
    </row>
    <row r="133" spans="1:12">
      <c r="A133" s="18" t="str">
        <f>IFERROR(IF(INDEX('Open 1'!$A:$F,MATCH('Open 1 Results'!$E133,'Open 1'!$F:$F,0),1)&gt;0,INDEX('Open 1'!$A:$F,MATCH('Open 1 Results'!$E133,'Open 1'!$F:$F,0),1),""),"")</f>
        <v/>
      </c>
      <c r="B133" s="84" t="str">
        <f>IFERROR(IF(INDEX('Open 1'!$A:$F,MATCH('Open 1 Results'!$E133,'Open 1'!$F:$F,0),2)&gt;0,INDEX('Open 1'!$A:$F,MATCH('Open 1 Results'!$E133,'Open 1'!$F:$F,0),2),""),"")</f>
        <v/>
      </c>
      <c r="C133" s="84" t="str">
        <f>IFERROR(IF(INDEX('Open 1'!$A:$F,MATCH('Open 1 Results'!$E133,'Open 1'!$F:$F,0),3)&gt;0,INDEX('Open 1'!$A:$F,MATCH('Open 1 Results'!$E133,'Open 1'!$F:$F,0),3),""),"")</f>
        <v/>
      </c>
      <c r="D133" s="85" t="str">
        <f>IFERROR(IF(AND(SMALL('Open 1'!F:F,L133)&gt;1000,SMALL('Open 1'!F:F,L133)&lt;3000),"nt",IF(SMALL('Open 1'!F:F,L133)&gt;3000,"",SMALL('Open 1'!F:F,L133))),"")</f>
        <v/>
      </c>
      <c r="E133" s="115" t="str">
        <f>IF(D133="nt",IFERROR(SMALL('Open 1'!F:F,L133),""),IF(D133&gt;3000,"",IFERROR(SMALL('Open 1'!F:F,L133),"")))</f>
        <v/>
      </c>
      <c r="G133" s="91" t="str">
        <f t="shared" si="3"/>
        <v/>
      </c>
      <c r="J133" s="162"/>
      <c r="K133" s="121"/>
      <c r="L133" s="24">
        <v>132</v>
      </c>
    </row>
    <row r="134" spans="1:12">
      <c r="A134" s="18" t="str">
        <f>IFERROR(IF(INDEX('Open 1'!$A:$F,MATCH('Open 1 Results'!$E134,'Open 1'!$F:$F,0),1)&gt;0,INDEX('Open 1'!$A:$F,MATCH('Open 1 Results'!$E134,'Open 1'!$F:$F,0),1),""),"")</f>
        <v/>
      </c>
      <c r="B134" s="84" t="str">
        <f>IFERROR(IF(INDEX('Open 1'!$A:$F,MATCH('Open 1 Results'!$E134,'Open 1'!$F:$F,0),2)&gt;0,INDEX('Open 1'!$A:$F,MATCH('Open 1 Results'!$E134,'Open 1'!$F:$F,0),2),""),"")</f>
        <v/>
      </c>
      <c r="C134" s="84" t="str">
        <f>IFERROR(IF(INDEX('Open 1'!$A:$F,MATCH('Open 1 Results'!$E134,'Open 1'!$F:$F,0),3)&gt;0,INDEX('Open 1'!$A:$F,MATCH('Open 1 Results'!$E134,'Open 1'!$F:$F,0),3),""),"")</f>
        <v/>
      </c>
      <c r="D134" s="85" t="str">
        <f>IFERROR(IF(AND(SMALL('Open 1'!F:F,L134)&gt;1000,SMALL('Open 1'!F:F,L134)&lt;3000),"nt",IF(SMALL('Open 1'!F:F,L134)&gt;3000,"",SMALL('Open 1'!F:F,L134))),"")</f>
        <v/>
      </c>
      <c r="E134" s="115" t="str">
        <f>IF(D134="nt",IFERROR(SMALL('Open 1'!F:F,L134),""),IF(D134&gt;3000,"",IFERROR(SMALL('Open 1'!F:F,L134),"")))</f>
        <v/>
      </c>
      <c r="G134" s="91" t="str">
        <f t="shared" si="3"/>
        <v/>
      </c>
      <c r="J134" s="162"/>
      <c r="K134" s="121"/>
      <c r="L134" s="24">
        <v>133</v>
      </c>
    </row>
    <row r="135" spans="1:12">
      <c r="A135" s="18" t="str">
        <f>IFERROR(IF(INDEX('Open 1'!$A:$F,MATCH('Open 1 Results'!$E135,'Open 1'!$F:$F,0),1)&gt;0,INDEX('Open 1'!$A:$F,MATCH('Open 1 Results'!$E135,'Open 1'!$F:$F,0),1),""),"")</f>
        <v/>
      </c>
      <c r="B135" s="84" t="str">
        <f>IFERROR(IF(INDEX('Open 1'!$A:$F,MATCH('Open 1 Results'!$E135,'Open 1'!$F:$F,0),2)&gt;0,INDEX('Open 1'!$A:$F,MATCH('Open 1 Results'!$E135,'Open 1'!$F:$F,0),2),""),"")</f>
        <v/>
      </c>
      <c r="C135" s="84" t="str">
        <f>IFERROR(IF(INDEX('Open 1'!$A:$F,MATCH('Open 1 Results'!$E135,'Open 1'!$F:$F,0),3)&gt;0,INDEX('Open 1'!$A:$F,MATCH('Open 1 Results'!$E135,'Open 1'!$F:$F,0),3),""),"")</f>
        <v/>
      </c>
      <c r="D135" s="85" t="str">
        <f>IFERROR(IF(AND(SMALL('Open 1'!F:F,L135)&gt;1000,SMALL('Open 1'!F:F,L135)&lt;3000),"nt",IF(SMALL('Open 1'!F:F,L135)&gt;3000,"",SMALL('Open 1'!F:F,L135))),"")</f>
        <v/>
      </c>
      <c r="E135" s="115" t="str">
        <f>IF(D135="nt",IFERROR(SMALL('Open 1'!F:F,L135),""),IF(D135&gt;3000,"",IFERROR(SMALL('Open 1'!F:F,L135),"")))</f>
        <v/>
      </c>
      <c r="G135" s="91" t="str">
        <f t="shared" si="3"/>
        <v/>
      </c>
      <c r="J135" s="162"/>
      <c r="K135" s="121"/>
      <c r="L135" s="24">
        <v>134</v>
      </c>
    </row>
    <row r="136" spans="1:12">
      <c r="A136" s="18" t="str">
        <f>IFERROR(IF(INDEX('Open 1'!$A:$F,MATCH('Open 1 Results'!$E136,'Open 1'!$F:$F,0),1)&gt;0,INDEX('Open 1'!$A:$F,MATCH('Open 1 Results'!$E136,'Open 1'!$F:$F,0),1),""),"")</f>
        <v/>
      </c>
      <c r="B136" s="84" t="str">
        <f>IFERROR(IF(INDEX('Open 1'!$A:$F,MATCH('Open 1 Results'!$E136,'Open 1'!$F:$F,0),2)&gt;0,INDEX('Open 1'!$A:$F,MATCH('Open 1 Results'!$E136,'Open 1'!$F:$F,0),2),""),"")</f>
        <v/>
      </c>
      <c r="C136" s="84" t="str">
        <f>IFERROR(IF(INDEX('Open 1'!$A:$F,MATCH('Open 1 Results'!$E136,'Open 1'!$F:$F,0),3)&gt;0,INDEX('Open 1'!$A:$F,MATCH('Open 1 Results'!$E136,'Open 1'!$F:$F,0),3),""),"")</f>
        <v/>
      </c>
      <c r="D136" s="85" t="str">
        <f>IFERROR(IF(AND(SMALL('Open 1'!F:F,L136)&gt;1000,SMALL('Open 1'!F:F,L136)&lt;3000),"nt",IF(SMALL('Open 1'!F:F,L136)&gt;3000,"",SMALL('Open 1'!F:F,L136))),"")</f>
        <v/>
      </c>
      <c r="E136" s="115" t="str">
        <f>IF(D136="nt",IFERROR(SMALL('Open 1'!F:F,L136),""),IF(D136&gt;3000,"",IFERROR(SMALL('Open 1'!F:F,L136),"")))</f>
        <v/>
      </c>
      <c r="G136" s="91" t="str">
        <f t="shared" si="3"/>
        <v/>
      </c>
      <c r="J136" s="162"/>
      <c r="K136" s="121"/>
      <c r="L136" s="24">
        <v>135</v>
      </c>
    </row>
    <row r="137" spans="1:12">
      <c r="A137" s="18" t="str">
        <f>IFERROR(IF(INDEX('Open 1'!$A:$F,MATCH('Open 1 Results'!$E137,'Open 1'!$F:$F,0),1)&gt;0,INDEX('Open 1'!$A:$F,MATCH('Open 1 Results'!$E137,'Open 1'!$F:$F,0),1),""),"")</f>
        <v/>
      </c>
      <c r="B137" s="84" t="str">
        <f>IFERROR(IF(INDEX('Open 1'!$A:$F,MATCH('Open 1 Results'!$E137,'Open 1'!$F:$F,0),2)&gt;0,INDEX('Open 1'!$A:$F,MATCH('Open 1 Results'!$E137,'Open 1'!$F:$F,0),2),""),"")</f>
        <v/>
      </c>
      <c r="C137" s="84" t="str">
        <f>IFERROR(IF(INDEX('Open 1'!$A:$F,MATCH('Open 1 Results'!$E137,'Open 1'!$F:$F,0),3)&gt;0,INDEX('Open 1'!$A:$F,MATCH('Open 1 Results'!$E137,'Open 1'!$F:$F,0),3),""),"")</f>
        <v/>
      </c>
      <c r="D137" s="85" t="str">
        <f>IFERROR(IF(AND(SMALL('Open 1'!F:F,L137)&gt;1000,SMALL('Open 1'!F:F,L137)&lt;3000),"nt",IF(SMALL('Open 1'!F:F,L137)&gt;3000,"",SMALL('Open 1'!F:F,L137))),"")</f>
        <v/>
      </c>
      <c r="E137" s="115" t="str">
        <f>IF(D137="nt",IFERROR(SMALL('Open 1'!F:F,L137),""),IF(D137&gt;3000,"",IFERROR(SMALL('Open 1'!F:F,L137),"")))</f>
        <v/>
      </c>
      <c r="G137" s="91" t="str">
        <f t="shared" si="3"/>
        <v/>
      </c>
      <c r="J137" s="162"/>
      <c r="K137" s="121"/>
      <c r="L137" s="24">
        <v>136</v>
      </c>
    </row>
    <row r="138" spans="1:12">
      <c r="A138" s="18" t="str">
        <f>IFERROR(IF(INDEX('Open 1'!$A:$F,MATCH('Open 1 Results'!$E138,'Open 1'!$F:$F,0),1)&gt;0,INDEX('Open 1'!$A:$F,MATCH('Open 1 Results'!$E138,'Open 1'!$F:$F,0),1),""),"")</f>
        <v/>
      </c>
      <c r="B138" s="84" t="str">
        <f>IFERROR(IF(INDEX('Open 1'!$A:$F,MATCH('Open 1 Results'!$E138,'Open 1'!$F:$F,0),2)&gt;0,INDEX('Open 1'!$A:$F,MATCH('Open 1 Results'!$E138,'Open 1'!$F:$F,0),2),""),"")</f>
        <v/>
      </c>
      <c r="C138" s="84" t="str">
        <f>IFERROR(IF(INDEX('Open 1'!$A:$F,MATCH('Open 1 Results'!$E138,'Open 1'!$F:$F,0),3)&gt;0,INDEX('Open 1'!$A:$F,MATCH('Open 1 Results'!$E138,'Open 1'!$F:$F,0),3),""),"")</f>
        <v/>
      </c>
      <c r="D138" s="85" t="str">
        <f>IFERROR(IF(AND(SMALL('Open 1'!F:F,L138)&gt;1000,SMALL('Open 1'!F:F,L138)&lt;3000),"nt",IF(SMALL('Open 1'!F:F,L138)&gt;3000,"",SMALL('Open 1'!F:F,L138))),"")</f>
        <v/>
      </c>
      <c r="E138" s="115" t="str">
        <f>IF(D138="nt",IFERROR(SMALL('Open 1'!F:F,L138),""),IF(D138&gt;3000,"",IFERROR(SMALL('Open 1'!F:F,L138),"")))</f>
        <v/>
      </c>
      <c r="G138" s="91" t="str">
        <f t="shared" si="3"/>
        <v/>
      </c>
      <c r="J138" s="162"/>
      <c r="K138" s="121"/>
      <c r="L138" s="24">
        <v>137</v>
      </c>
    </row>
    <row r="139" spans="1:12">
      <c r="A139" s="18" t="str">
        <f>IFERROR(IF(INDEX('Open 1'!$A:$F,MATCH('Open 1 Results'!$E139,'Open 1'!$F:$F,0),1)&gt;0,INDEX('Open 1'!$A:$F,MATCH('Open 1 Results'!$E139,'Open 1'!$F:$F,0),1),""),"")</f>
        <v/>
      </c>
      <c r="B139" s="84" t="str">
        <f>IFERROR(IF(INDEX('Open 1'!$A:$F,MATCH('Open 1 Results'!$E139,'Open 1'!$F:$F,0),2)&gt;0,INDEX('Open 1'!$A:$F,MATCH('Open 1 Results'!$E139,'Open 1'!$F:$F,0),2),""),"")</f>
        <v/>
      </c>
      <c r="C139" s="84" t="str">
        <f>IFERROR(IF(INDEX('Open 1'!$A:$F,MATCH('Open 1 Results'!$E139,'Open 1'!$F:$F,0),3)&gt;0,INDEX('Open 1'!$A:$F,MATCH('Open 1 Results'!$E139,'Open 1'!$F:$F,0),3),""),"")</f>
        <v/>
      </c>
      <c r="D139" s="85" t="str">
        <f>IFERROR(IF(AND(SMALL('Open 1'!F:F,L139)&gt;1000,SMALL('Open 1'!F:F,L139)&lt;3000),"nt",IF(SMALL('Open 1'!F:F,L139)&gt;3000,"",SMALL('Open 1'!F:F,L139))),"")</f>
        <v/>
      </c>
      <c r="E139" s="115" t="str">
        <f>IF(D139="nt",IFERROR(SMALL('Open 1'!F:F,L139),""),IF(D139&gt;3000,"",IFERROR(SMALL('Open 1'!F:F,L139),"")))</f>
        <v/>
      </c>
      <c r="G139" s="91" t="str">
        <f t="shared" si="3"/>
        <v/>
      </c>
      <c r="J139" s="162"/>
      <c r="K139" s="121"/>
      <c r="L139" s="24">
        <v>138</v>
      </c>
    </row>
    <row r="140" spans="1:12">
      <c r="A140" s="18" t="str">
        <f>IFERROR(IF(INDEX('Open 1'!$A:$F,MATCH('Open 1 Results'!$E140,'Open 1'!$F:$F,0),1)&gt;0,INDEX('Open 1'!$A:$F,MATCH('Open 1 Results'!$E140,'Open 1'!$F:$F,0),1),""),"")</f>
        <v/>
      </c>
      <c r="B140" s="84" t="str">
        <f>IFERROR(IF(INDEX('Open 1'!$A:$F,MATCH('Open 1 Results'!$E140,'Open 1'!$F:$F,0),2)&gt;0,INDEX('Open 1'!$A:$F,MATCH('Open 1 Results'!$E140,'Open 1'!$F:$F,0),2),""),"")</f>
        <v/>
      </c>
      <c r="C140" s="84" t="str">
        <f>IFERROR(IF(INDEX('Open 1'!$A:$F,MATCH('Open 1 Results'!$E140,'Open 1'!$F:$F,0),3)&gt;0,INDEX('Open 1'!$A:$F,MATCH('Open 1 Results'!$E140,'Open 1'!$F:$F,0),3),""),"")</f>
        <v/>
      </c>
      <c r="D140" s="85" t="str">
        <f>IFERROR(IF(AND(SMALL('Open 1'!F:F,L140)&gt;1000,SMALL('Open 1'!F:F,L140)&lt;3000),"nt",IF(SMALL('Open 1'!F:F,L140)&gt;3000,"",SMALL('Open 1'!F:F,L140))),"")</f>
        <v/>
      </c>
      <c r="E140" s="115" t="str">
        <f>IF(D140="nt",IFERROR(SMALL('Open 1'!F:F,L140),""),IF(D140&gt;3000,"",IFERROR(SMALL('Open 1'!F:F,L140),"")))</f>
        <v/>
      </c>
      <c r="G140" s="91" t="str">
        <f t="shared" si="3"/>
        <v/>
      </c>
      <c r="J140" s="162"/>
      <c r="K140" s="121"/>
      <c r="L140" s="24">
        <v>139</v>
      </c>
    </row>
    <row r="141" spans="1:12">
      <c r="A141" s="18" t="str">
        <f>IFERROR(IF(INDEX('Open 1'!$A:$F,MATCH('Open 1 Results'!$E141,'Open 1'!$F:$F,0),1)&gt;0,INDEX('Open 1'!$A:$F,MATCH('Open 1 Results'!$E141,'Open 1'!$F:$F,0),1),""),"")</f>
        <v/>
      </c>
      <c r="B141" s="84" t="str">
        <f>IFERROR(IF(INDEX('Open 1'!$A:$F,MATCH('Open 1 Results'!$E141,'Open 1'!$F:$F,0),2)&gt;0,INDEX('Open 1'!$A:$F,MATCH('Open 1 Results'!$E141,'Open 1'!$F:$F,0),2),""),"")</f>
        <v/>
      </c>
      <c r="C141" s="84" t="str">
        <f>IFERROR(IF(INDEX('Open 1'!$A:$F,MATCH('Open 1 Results'!$E141,'Open 1'!$F:$F,0),3)&gt;0,INDEX('Open 1'!$A:$F,MATCH('Open 1 Results'!$E141,'Open 1'!$F:$F,0),3),""),"")</f>
        <v/>
      </c>
      <c r="D141" s="85" t="str">
        <f>IFERROR(IF(AND(SMALL('Open 1'!F:F,L141)&gt;1000,SMALL('Open 1'!F:F,L141)&lt;3000),"nt",IF(SMALL('Open 1'!F:F,L141)&gt;3000,"",SMALL('Open 1'!F:F,L141))),"")</f>
        <v/>
      </c>
      <c r="E141" s="115" t="str">
        <f>IF(D141="nt",IFERROR(SMALL('Open 1'!F:F,L141),""),IF(D141&gt;3000,"",IFERROR(SMALL('Open 1'!F:F,L141),"")))</f>
        <v/>
      </c>
      <c r="G141" s="91" t="str">
        <f t="shared" si="3"/>
        <v/>
      </c>
      <c r="J141" s="162"/>
      <c r="K141" s="121"/>
      <c r="L141" s="24">
        <v>140</v>
      </c>
    </row>
    <row r="142" spans="1:12">
      <c r="A142" s="18" t="str">
        <f>IFERROR(IF(INDEX('Open 1'!$A:$F,MATCH('Open 1 Results'!$E142,'Open 1'!$F:$F,0),1)&gt;0,INDEX('Open 1'!$A:$F,MATCH('Open 1 Results'!$E142,'Open 1'!$F:$F,0),1),""),"")</f>
        <v/>
      </c>
      <c r="B142" s="84" t="str">
        <f>IFERROR(IF(INDEX('Open 1'!$A:$F,MATCH('Open 1 Results'!$E142,'Open 1'!$F:$F,0),2)&gt;0,INDEX('Open 1'!$A:$F,MATCH('Open 1 Results'!$E142,'Open 1'!$F:$F,0),2),""),"")</f>
        <v/>
      </c>
      <c r="C142" s="84" t="str">
        <f>IFERROR(IF(INDEX('Open 1'!$A:$F,MATCH('Open 1 Results'!$E142,'Open 1'!$F:$F,0),3)&gt;0,INDEX('Open 1'!$A:$F,MATCH('Open 1 Results'!$E142,'Open 1'!$F:$F,0),3),""),"")</f>
        <v/>
      </c>
      <c r="D142" s="85" t="str">
        <f>IFERROR(IF(AND(SMALL('Open 1'!F:F,L142)&gt;1000,SMALL('Open 1'!F:F,L142)&lt;3000),"nt",IF(SMALL('Open 1'!F:F,L142)&gt;3000,"",SMALL('Open 1'!F:F,L142))),"")</f>
        <v/>
      </c>
      <c r="E142" s="115" t="str">
        <f>IF(D142="nt",IFERROR(SMALL('Open 1'!F:F,L142),""),IF(D142&gt;3000,"",IFERROR(SMALL('Open 1'!F:F,L142),"")))</f>
        <v/>
      </c>
      <c r="G142" s="91" t="str">
        <f t="shared" si="3"/>
        <v/>
      </c>
      <c r="J142" s="162"/>
      <c r="K142" s="121"/>
      <c r="L142" s="24">
        <v>141</v>
      </c>
    </row>
    <row r="143" spans="1:12">
      <c r="A143" s="18" t="str">
        <f>IFERROR(IF(INDEX('Open 1'!$A:$F,MATCH('Open 1 Results'!$E143,'Open 1'!$F:$F,0),1)&gt;0,INDEX('Open 1'!$A:$F,MATCH('Open 1 Results'!$E143,'Open 1'!$F:$F,0),1),""),"")</f>
        <v/>
      </c>
      <c r="B143" s="84" t="str">
        <f>IFERROR(IF(INDEX('Open 1'!$A:$F,MATCH('Open 1 Results'!$E143,'Open 1'!$F:$F,0),2)&gt;0,INDEX('Open 1'!$A:$F,MATCH('Open 1 Results'!$E143,'Open 1'!$F:$F,0),2),""),"")</f>
        <v/>
      </c>
      <c r="C143" s="84" t="str">
        <f>IFERROR(IF(INDEX('Open 1'!$A:$F,MATCH('Open 1 Results'!$E143,'Open 1'!$F:$F,0),3)&gt;0,INDEX('Open 1'!$A:$F,MATCH('Open 1 Results'!$E143,'Open 1'!$F:$F,0),3),""),"")</f>
        <v/>
      </c>
      <c r="D143" s="85" t="str">
        <f>IFERROR(IF(AND(SMALL('Open 1'!F:F,L143)&gt;1000,SMALL('Open 1'!F:F,L143)&lt;3000),"nt",IF(SMALL('Open 1'!F:F,L143)&gt;3000,"",SMALL('Open 1'!F:F,L143))),"")</f>
        <v/>
      </c>
      <c r="E143" s="115" t="str">
        <f>IF(D143="nt",IFERROR(SMALL('Open 1'!F:F,L143),""),IF(D143&gt;3000,"",IFERROR(SMALL('Open 1'!F:F,L143),"")))</f>
        <v/>
      </c>
      <c r="G143" s="91" t="str">
        <f t="shared" si="3"/>
        <v/>
      </c>
      <c r="J143" s="162"/>
      <c r="K143" s="121"/>
      <c r="L143" s="24">
        <v>142</v>
      </c>
    </row>
    <row r="144" spans="1:12">
      <c r="A144" s="18" t="str">
        <f>IFERROR(IF(INDEX('Open 1'!$A:$F,MATCH('Open 1 Results'!$E144,'Open 1'!$F:$F,0),1)&gt;0,INDEX('Open 1'!$A:$F,MATCH('Open 1 Results'!$E144,'Open 1'!$F:$F,0),1),""),"")</f>
        <v/>
      </c>
      <c r="B144" s="84" t="str">
        <f>IFERROR(IF(INDEX('Open 1'!$A:$F,MATCH('Open 1 Results'!$E144,'Open 1'!$F:$F,0),2)&gt;0,INDEX('Open 1'!$A:$F,MATCH('Open 1 Results'!$E144,'Open 1'!$F:$F,0),2),""),"")</f>
        <v/>
      </c>
      <c r="C144" s="84" t="str">
        <f>IFERROR(IF(INDEX('Open 1'!$A:$F,MATCH('Open 1 Results'!$E144,'Open 1'!$F:$F,0),3)&gt;0,INDEX('Open 1'!$A:$F,MATCH('Open 1 Results'!$E144,'Open 1'!$F:$F,0),3),""),"")</f>
        <v/>
      </c>
      <c r="D144" s="85" t="str">
        <f>IFERROR(IF(AND(SMALL('Open 1'!F:F,L144)&gt;1000,SMALL('Open 1'!F:F,L144)&lt;3000),"nt",IF(SMALL('Open 1'!F:F,L144)&gt;3000,"",SMALL('Open 1'!F:F,L144))),"")</f>
        <v/>
      </c>
      <c r="E144" s="115" t="str">
        <f>IF(D144="nt",IFERROR(SMALL('Open 1'!F:F,L144),""),IF(D144&gt;3000,"",IFERROR(SMALL('Open 1'!F:F,L144),"")))</f>
        <v/>
      </c>
      <c r="G144" s="91" t="str">
        <f t="shared" si="3"/>
        <v/>
      </c>
      <c r="J144" s="162"/>
      <c r="K144" s="121"/>
      <c r="L144" s="24">
        <v>143</v>
      </c>
    </row>
    <row r="145" spans="1:12">
      <c r="A145" s="18" t="str">
        <f>IFERROR(IF(INDEX('Open 1'!$A:$F,MATCH('Open 1 Results'!$E145,'Open 1'!$F:$F,0),1)&gt;0,INDEX('Open 1'!$A:$F,MATCH('Open 1 Results'!$E145,'Open 1'!$F:$F,0),1),""),"")</f>
        <v/>
      </c>
      <c r="B145" s="84" t="str">
        <f>IFERROR(IF(INDEX('Open 1'!$A:$F,MATCH('Open 1 Results'!$E145,'Open 1'!$F:$F,0),2)&gt;0,INDEX('Open 1'!$A:$F,MATCH('Open 1 Results'!$E145,'Open 1'!$F:$F,0),2),""),"")</f>
        <v/>
      </c>
      <c r="C145" s="84" t="str">
        <f>IFERROR(IF(INDEX('Open 1'!$A:$F,MATCH('Open 1 Results'!$E145,'Open 1'!$F:$F,0),3)&gt;0,INDEX('Open 1'!$A:$F,MATCH('Open 1 Results'!$E145,'Open 1'!$F:$F,0),3),""),"")</f>
        <v/>
      </c>
      <c r="D145" s="85" t="str">
        <f>IFERROR(IF(AND(SMALL('Open 1'!F:F,L145)&gt;1000,SMALL('Open 1'!F:F,L145)&lt;3000),"nt",IF(SMALL('Open 1'!F:F,L145)&gt;3000,"",SMALL('Open 1'!F:F,L145))),"")</f>
        <v/>
      </c>
      <c r="E145" s="115" t="str">
        <f>IF(D145="nt",IFERROR(SMALL('Open 1'!F:F,L145),""),IF(D145&gt;3000,"",IFERROR(SMALL('Open 1'!F:F,L145),"")))</f>
        <v/>
      </c>
      <c r="G145" s="91" t="str">
        <f t="shared" si="3"/>
        <v/>
      </c>
      <c r="J145" s="162"/>
      <c r="K145" s="121"/>
      <c r="L145" s="24">
        <v>144</v>
      </c>
    </row>
    <row r="146" spans="1:12">
      <c r="A146" s="18" t="str">
        <f>IFERROR(IF(INDEX('Open 1'!$A:$F,MATCH('Open 1 Results'!$E146,'Open 1'!$F:$F,0),1)&gt;0,INDEX('Open 1'!$A:$F,MATCH('Open 1 Results'!$E146,'Open 1'!$F:$F,0),1),""),"")</f>
        <v/>
      </c>
      <c r="B146" s="84" t="str">
        <f>IFERROR(IF(INDEX('Open 1'!$A:$F,MATCH('Open 1 Results'!$E146,'Open 1'!$F:$F,0),2)&gt;0,INDEX('Open 1'!$A:$F,MATCH('Open 1 Results'!$E146,'Open 1'!$F:$F,0),2),""),"")</f>
        <v/>
      </c>
      <c r="C146" s="84" t="str">
        <f>IFERROR(IF(INDEX('Open 1'!$A:$F,MATCH('Open 1 Results'!$E146,'Open 1'!$F:$F,0),3)&gt;0,INDEX('Open 1'!$A:$F,MATCH('Open 1 Results'!$E146,'Open 1'!$F:$F,0),3),""),"")</f>
        <v/>
      </c>
      <c r="D146" s="85" t="str">
        <f>IFERROR(IF(AND(SMALL('Open 1'!F:F,L146)&gt;1000,SMALL('Open 1'!F:F,L146)&lt;3000),"nt",IF(SMALL('Open 1'!F:F,L146)&gt;3000,"",SMALL('Open 1'!F:F,L146))),"")</f>
        <v/>
      </c>
      <c r="E146" s="115" t="str">
        <f>IF(D146="nt",IFERROR(SMALL('Open 1'!F:F,L146),""),IF(D146&gt;3000,"",IFERROR(SMALL('Open 1'!F:F,L146),"")))</f>
        <v/>
      </c>
      <c r="G146" s="91" t="str">
        <f t="shared" si="3"/>
        <v/>
      </c>
      <c r="J146" s="162"/>
      <c r="K146" s="121"/>
      <c r="L146" s="24">
        <v>145</v>
      </c>
    </row>
    <row r="147" spans="1:12">
      <c r="A147" s="18" t="str">
        <f>IFERROR(IF(INDEX('Open 1'!$A:$F,MATCH('Open 1 Results'!$E147,'Open 1'!$F:$F,0),1)&gt;0,INDEX('Open 1'!$A:$F,MATCH('Open 1 Results'!$E147,'Open 1'!$F:$F,0),1),""),"")</f>
        <v/>
      </c>
      <c r="B147" s="84" t="str">
        <f>IFERROR(IF(INDEX('Open 1'!$A:$F,MATCH('Open 1 Results'!$E147,'Open 1'!$F:$F,0),2)&gt;0,INDEX('Open 1'!$A:$F,MATCH('Open 1 Results'!$E147,'Open 1'!$F:$F,0),2),""),"")</f>
        <v/>
      </c>
      <c r="C147" s="84" t="str">
        <f>IFERROR(IF(INDEX('Open 1'!$A:$F,MATCH('Open 1 Results'!$E147,'Open 1'!$F:$F,0),3)&gt;0,INDEX('Open 1'!$A:$F,MATCH('Open 1 Results'!$E147,'Open 1'!$F:$F,0),3),""),"")</f>
        <v/>
      </c>
      <c r="D147" s="85" t="str">
        <f>IFERROR(IF(AND(SMALL('Open 1'!F:F,L147)&gt;1000,SMALL('Open 1'!F:F,L147)&lt;3000),"nt",IF(SMALL('Open 1'!F:F,L147)&gt;3000,"",SMALL('Open 1'!F:F,L147))),"")</f>
        <v/>
      </c>
      <c r="E147" s="115" t="str">
        <f>IF(D147="nt",IFERROR(SMALL('Open 1'!F:F,L147),""),IF(D147&gt;3000,"",IFERROR(SMALL('Open 1'!F:F,L147),"")))</f>
        <v/>
      </c>
      <c r="G147" s="91" t="str">
        <f t="shared" si="3"/>
        <v/>
      </c>
      <c r="J147" s="162"/>
      <c r="K147" s="121"/>
      <c r="L147" s="24">
        <v>146</v>
      </c>
    </row>
    <row r="148" spans="1:12">
      <c r="A148" s="18" t="str">
        <f>IFERROR(IF(INDEX('Open 1'!$A:$F,MATCH('Open 1 Results'!$E148,'Open 1'!$F:$F,0),1)&gt;0,INDEX('Open 1'!$A:$F,MATCH('Open 1 Results'!$E148,'Open 1'!$F:$F,0),1),""),"")</f>
        <v/>
      </c>
      <c r="B148" s="84" t="str">
        <f>IFERROR(IF(INDEX('Open 1'!$A:$F,MATCH('Open 1 Results'!$E148,'Open 1'!$F:$F,0),2)&gt;0,INDEX('Open 1'!$A:$F,MATCH('Open 1 Results'!$E148,'Open 1'!$F:$F,0),2),""),"")</f>
        <v/>
      </c>
      <c r="C148" s="84" t="str">
        <f>IFERROR(IF(INDEX('Open 1'!$A:$F,MATCH('Open 1 Results'!$E148,'Open 1'!$F:$F,0),3)&gt;0,INDEX('Open 1'!$A:$F,MATCH('Open 1 Results'!$E148,'Open 1'!$F:$F,0),3),""),"")</f>
        <v/>
      </c>
      <c r="D148" s="85" t="str">
        <f>IFERROR(IF(AND(SMALL('Open 1'!F:F,L148)&gt;1000,SMALL('Open 1'!F:F,L148)&lt;3000),"nt",IF(SMALL('Open 1'!F:F,L148)&gt;3000,"",SMALL('Open 1'!F:F,L148))),"")</f>
        <v/>
      </c>
      <c r="E148" s="115" t="str">
        <f>IF(D148="nt",IFERROR(SMALL('Open 1'!F:F,L148),""),IF(D148&gt;3000,"",IFERROR(SMALL('Open 1'!F:F,L148),"")))</f>
        <v/>
      </c>
      <c r="G148" s="91" t="str">
        <f t="shared" si="3"/>
        <v/>
      </c>
      <c r="J148" s="162"/>
      <c r="K148" s="121"/>
      <c r="L148" s="24">
        <v>147</v>
      </c>
    </row>
    <row r="149" spans="1:12">
      <c r="A149" s="18" t="str">
        <f>IFERROR(IF(INDEX('Open 1'!$A:$F,MATCH('Open 1 Results'!$E149,'Open 1'!$F:$F,0),1)&gt;0,INDEX('Open 1'!$A:$F,MATCH('Open 1 Results'!$E149,'Open 1'!$F:$F,0),1),""),"")</f>
        <v/>
      </c>
      <c r="B149" s="84" t="str">
        <f>IFERROR(IF(INDEX('Open 1'!$A:$F,MATCH('Open 1 Results'!$E149,'Open 1'!$F:$F,0),2)&gt;0,INDEX('Open 1'!$A:$F,MATCH('Open 1 Results'!$E149,'Open 1'!$F:$F,0),2),""),"")</f>
        <v/>
      </c>
      <c r="C149" s="84" t="str">
        <f>IFERROR(IF(INDEX('Open 1'!$A:$F,MATCH('Open 1 Results'!$E149,'Open 1'!$F:$F,0),3)&gt;0,INDEX('Open 1'!$A:$F,MATCH('Open 1 Results'!$E149,'Open 1'!$F:$F,0),3),""),"")</f>
        <v/>
      </c>
      <c r="D149" s="85" t="str">
        <f>IFERROR(IF(AND(SMALL('Open 1'!F:F,L149)&gt;1000,SMALL('Open 1'!F:F,L149)&lt;3000),"nt",IF(SMALL('Open 1'!F:F,L149)&gt;3000,"",SMALL('Open 1'!F:F,L149))),"")</f>
        <v/>
      </c>
      <c r="E149" s="115" t="str">
        <f>IF(D149="nt",IFERROR(SMALL('Open 1'!F:F,L149),""),IF(D149&gt;3000,"",IFERROR(SMALL('Open 1'!F:F,L149),"")))</f>
        <v/>
      </c>
      <c r="G149" s="91" t="str">
        <f t="shared" si="3"/>
        <v/>
      </c>
      <c r="J149" s="162"/>
      <c r="K149" s="121"/>
      <c r="L149" s="24">
        <v>148</v>
      </c>
    </row>
    <row r="150" spans="1:12">
      <c r="A150" s="18" t="str">
        <f>IFERROR(IF(INDEX('Open 1'!$A:$F,MATCH('Open 1 Results'!$E150,'Open 1'!$F:$F,0),1)&gt;0,INDEX('Open 1'!$A:$F,MATCH('Open 1 Results'!$E150,'Open 1'!$F:$F,0),1),""),"")</f>
        <v/>
      </c>
      <c r="B150" s="84" t="str">
        <f>IFERROR(IF(INDEX('Open 1'!$A:$F,MATCH('Open 1 Results'!$E150,'Open 1'!$F:$F,0),2)&gt;0,INDEX('Open 1'!$A:$F,MATCH('Open 1 Results'!$E150,'Open 1'!$F:$F,0),2),""),"")</f>
        <v/>
      </c>
      <c r="C150" s="84" t="str">
        <f>IFERROR(IF(INDEX('Open 1'!$A:$F,MATCH('Open 1 Results'!$E150,'Open 1'!$F:$F,0),3)&gt;0,INDEX('Open 1'!$A:$F,MATCH('Open 1 Results'!$E150,'Open 1'!$F:$F,0),3),""),"")</f>
        <v/>
      </c>
      <c r="D150" s="85" t="str">
        <f>IFERROR(IF(AND(SMALL('Open 1'!F:F,L150)&gt;1000,SMALL('Open 1'!F:F,L150)&lt;3000),"nt",IF(SMALL('Open 1'!F:F,L150)&gt;3000,"",SMALL('Open 1'!F:F,L150))),"")</f>
        <v/>
      </c>
      <c r="E150" s="115" t="str">
        <f>IF(D150="nt",IFERROR(SMALL('Open 1'!F:F,L150),""),IF(D150&gt;3000,"",IFERROR(SMALL('Open 1'!F:F,L150),"")))</f>
        <v/>
      </c>
      <c r="G150" s="91" t="str">
        <f t="shared" si="3"/>
        <v/>
      </c>
      <c r="J150" s="162"/>
      <c r="K150" s="121"/>
      <c r="L150" s="24">
        <v>149</v>
      </c>
    </row>
    <row r="151" spans="1:12">
      <c r="A151" s="18" t="str">
        <f>IFERROR(IF(INDEX('Open 1'!$A:$F,MATCH('Open 1 Results'!$E151,'Open 1'!$F:$F,0),1)&gt;0,INDEX('Open 1'!$A:$F,MATCH('Open 1 Results'!$E151,'Open 1'!$F:$F,0),1),""),"")</f>
        <v/>
      </c>
      <c r="B151" s="84" t="str">
        <f>IFERROR(IF(INDEX('Open 1'!$A:$F,MATCH('Open 1 Results'!$E151,'Open 1'!$F:$F,0),2)&gt;0,INDEX('Open 1'!$A:$F,MATCH('Open 1 Results'!$E151,'Open 1'!$F:$F,0),2),""),"")</f>
        <v/>
      </c>
      <c r="C151" s="84" t="str">
        <f>IFERROR(IF(INDEX('Open 1'!$A:$F,MATCH('Open 1 Results'!$E151,'Open 1'!$F:$F,0),3)&gt;0,INDEX('Open 1'!$A:$F,MATCH('Open 1 Results'!$E151,'Open 1'!$F:$F,0),3),""),"")</f>
        <v/>
      </c>
      <c r="D151" s="85" t="str">
        <f>IFERROR(IF(AND(SMALL('Open 1'!F:F,L151)&gt;1000,SMALL('Open 1'!F:F,L151)&lt;3000),"nt",IF(SMALL('Open 1'!F:F,L151)&gt;3000,"",SMALL('Open 1'!F:F,L151))),"")</f>
        <v/>
      </c>
      <c r="E151" s="115" t="str">
        <f>IF(D151="nt",IFERROR(SMALL('Open 1'!F:F,L151),""),IF(D151&gt;3000,"",IFERROR(SMALL('Open 1'!F:F,L151),"")))</f>
        <v/>
      </c>
      <c r="G151" s="91" t="str">
        <f t="shared" si="3"/>
        <v/>
      </c>
      <c r="J151" s="162"/>
      <c r="K151" s="121"/>
      <c r="L151" s="24">
        <v>150</v>
      </c>
    </row>
    <row r="152" spans="1:12">
      <c r="A152" s="18" t="str">
        <f>IFERROR(IF(INDEX('Open 1'!$A:$F,MATCH('Open 1 Results'!$E152,'Open 1'!$F:$F,0),1)&gt;0,INDEX('Open 1'!$A:$F,MATCH('Open 1 Results'!$E152,'Open 1'!$F:$F,0),1),""),"")</f>
        <v/>
      </c>
      <c r="B152" s="84" t="str">
        <f>IFERROR(IF(INDEX('Open 1'!$A:$F,MATCH('Open 1 Results'!$E152,'Open 1'!$F:$F,0),2)&gt;0,INDEX('Open 1'!$A:$F,MATCH('Open 1 Results'!$E152,'Open 1'!$F:$F,0),2),""),"")</f>
        <v/>
      </c>
      <c r="C152" s="84" t="str">
        <f>IFERROR(IF(INDEX('Open 1'!$A:$F,MATCH('Open 1 Results'!$E152,'Open 1'!$F:$F,0),3)&gt;0,INDEX('Open 1'!$A:$F,MATCH('Open 1 Results'!$E152,'Open 1'!$F:$F,0),3),""),"")</f>
        <v/>
      </c>
      <c r="D152" s="85" t="str">
        <f>IFERROR(IF(AND(SMALL('Open 1'!F:F,L152)&gt;1000,SMALL('Open 1'!F:F,L152)&lt;3000),"nt",IF(SMALL('Open 1'!F:F,L152)&gt;3000,"",SMALL('Open 1'!F:F,L152))),"")</f>
        <v/>
      </c>
      <c r="E152" s="115" t="str">
        <f>IF(D152="nt",IFERROR(SMALL('Open 1'!F:F,L152),""),IF(D152&gt;3000,"",IFERROR(SMALL('Open 1'!F:F,L152),"")))</f>
        <v/>
      </c>
      <c r="G152" s="91" t="str">
        <f t="shared" si="3"/>
        <v/>
      </c>
      <c r="J152" s="162"/>
      <c r="K152" s="121"/>
      <c r="L152" s="24">
        <v>151</v>
      </c>
    </row>
    <row r="153" spans="1:12">
      <c r="A153" s="18" t="str">
        <f>IFERROR(IF(INDEX('Open 1'!$A:$F,MATCH('Open 1 Results'!$E153,'Open 1'!$F:$F,0),1)&gt;0,INDEX('Open 1'!$A:$F,MATCH('Open 1 Results'!$E153,'Open 1'!$F:$F,0),1),""),"")</f>
        <v/>
      </c>
      <c r="B153" s="84" t="str">
        <f>IFERROR(IF(INDEX('Open 1'!$A:$F,MATCH('Open 1 Results'!$E153,'Open 1'!$F:$F,0),2)&gt;0,INDEX('Open 1'!$A:$F,MATCH('Open 1 Results'!$E153,'Open 1'!$F:$F,0),2),""),"")</f>
        <v/>
      </c>
      <c r="C153" s="84" t="str">
        <f>IFERROR(IF(INDEX('Open 1'!$A:$F,MATCH('Open 1 Results'!$E153,'Open 1'!$F:$F,0),3)&gt;0,INDEX('Open 1'!$A:$F,MATCH('Open 1 Results'!$E153,'Open 1'!$F:$F,0),3),""),"")</f>
        <v/>
      </c>
      <c r="D153" s="85" t="str">
        <f>IFERROR(IF(AND(SMALL('Open 1'!F:F,L153)&gt;1000,SMALL('Open 1'!F:F,L153)&lt;3000),"nt",IF(SMALL('Open 1'!F:F,L153)&gt;3000,"",SMALL('Open 1'!F:F,L153))),"")</f>
        <v/>
      </c>
      <c r="E153" s="115" t="str">
        <f>IF(D153="nt",IFERROR(SMALL('Open 1'!F:F,L153),""),IF(D153&gt;3000,"",IFERROR(SMALL('Open 1'!F:F,L153),"")))</f>
        <v/>
      </c>
      <c r="G153" s="91" t="str">
        <f t="shared" si="3"/>
        <v/>
      </c>
      <c r="J153" s="162"/>
      <c r="K153" s="121"/>
      <c r="L153" s="24">
        <v>152</v>
      </c>
    </row>
    <row r="154" spans="1:12">
      <c r="A154" s="18" t="str">
        <f>IFERROR(IF(INDEX('Open 1'!$A:$F,MATCH('Open 1 Results'!$E154,'Open 1'!$F:$F,0),1)&gt;0,INDEX('Open 1'!$A:$F,MATCH('Open 1 Results'!$E154,'Open 1'!$F:$F,0),1),""),"")</f>
        <v/>
      </c>
      <c r="B154" s="84" t="str">
        <f>IFERROR(IF(INDEX('Open 1'!$A:$F,MATCH('Open 1 Results'!$E154,'Open 1'!$F:$F,0),2)&gt;0,INDEX('Open 1'!$A:$F,MATCH('Open 1 Results'!$E154,'Open 1'!$F:$F,0),2),""),"")</f>
        <v/>
      </c>
      <c r="C154" s="84" t="str">
        <f>IFERROR(IF(INDEX('Open 1'!$A:$F,MATCH('Open 1 Results'!$E154,'Open 1'!$F:$F,0),3)&gt;0,INDEX('Open 1'!$A:$F,MATCH('Open 1 Results'!$E154,'Open 1'!$F:$F,0),3),""),"")</f>
        <v/>
      </c>
      <c r="D154" s="85" t="str">
        <f>IFERROR(IF(AND(SMALL('Open 1'!F:F,L154)&gt;1000,SMALL('Open 1'!F:F,L154)&lt;3000),"nt",IF(SMALL('Open 1'!F:F,L154)&gt;3000,"",SMALL('Open 1'!F:F,L154))),"")</f>
        <v/>
      </c>
      <c r="E154" s="115" t="str">
        <f>IF(D154="nt",IFERROR(SMALL('Open 1'!F:F,L154),""),IF(D154&gt;3000,"",IFERROR(SMALL('Open 1'!F:F,L154),"")))</f>
        <v/>
      </c>
      <c r="G154" s="91" t="str">
        <f t="shared" si="3"/>
        <v/>
      </c>
      <c r="J154" s="162"/>
      <c r="K154" s="121"/>
      <c r="L154" s="24">
        <v>153</v>
      </c>
    </row>
    <row r="155" spans="1:12">
      <c r="A155" s="18" t="str">
        <f>IFERROR(IF(INDEX('Open 1'!$A:$F,MATCH('Open 1 Results'!$E155,'Open 1'!$F:$F,0),1)&gt;0,INDEX('Open 1'!$A:$F,MATCH('Open 1 Results'!$E155,'Open 1'!$F:$F,0),1),""),"")</f>
        <v/>
      </c>
      <c r="B155" s="84" t="str">
        <f>IFERROR(IF(INDEX('Open 1'!$A:$F,MATCH('Open 1 Results'!$E155,'Open 1'!$F:$F,0),2)&gt;0,INDEX('Open 1'!$A:$F,MATCH('Open 1 Results'!$E155,'Open 1'!$F:$F,0),2),""),"")</f>
        <v/>
      </c>
      <c r="C155" s="84" t="str">
        <f>IFERROR(IF(INDEX('Open 1'!$A:$F,MATCH('Open 1 Results'!$E155,'Open 1'!$F:$F,0),3)&gt;0,INDEX('Open 1'!$A:$F,MATCH('Open 1 Results'!$E155,'Open 1'!$F:$F,0),3),""),"")</f>
        <v/>
      </c>
      <c r="D155" s="85" t="str">
        <f>IFERROR(IF(AND(SMALL('Open 1'!F:F,L155)&gt;1000,SMALL('Open 1'!F:F,L155)&lt;3000),"nt",IF(SMALL('Open 1'!F:F,L155)&gt;3000,"",SMALL('Open 1'!F:F,L155))),"")</f>
        <v/>
      </c>
      <c r="E155" s="115" t="str">
        <f>IF(D155="nt",IFERROR(SMALL('Open 1'!F:F,L155),""),IF(D155&gt;3000,"",IFERROR(SMALL('Open 1'!F:F,L155),"")))</f>
        <v/>
      </c>
      <c r="G155" s="91" t="str">
        <f t="shared" si="3"/>
        <v/>
      </c>
      <c r="J155" s="162"/>
      <c r="K155" s="121"/>
      <c r="L155" s="24">
        <v>154</v>
      </c>
    </row>
    <row r="156" spans="1:12">
      <c r="A156" s="18" t="str">
        <f>IFERROR(IF(INDEX('Open 1'!$A:$F,MATCH('Open 1 Results'!$E156,'Open 1'!$F:$F,0),1)&gt;0,INDEX('Open 1'!$A:$F,MATCH('Open 1 Results'!$E156,'Open 1'!$F:$F,0),1),""),"")</f>
        <v/>
      </c>
      <c r="B156" s="84" t="str">
        <f>IFERROR(IF(INDEX('Open 1'!$A:$F,MATCH('Open 1 Results'!$E156,'Open 1'!$F:$F,0),2)&gt;0,INDEX('Open 1'!$A:$F,MATCH('Open 1 Results'!$E156,'Open 1'!$F:$F,0),2),""),"")</f>
        <v/>
      </c>
      <c r="C156" s="84" t="str">
        <f>IFERROR(IF(INDEX('Open 1'!$A:$F,MATCH('Open 1 Results'!$E156,'Open 1'!$F:$F,0),3)&gt;0,INDEX('Open 1'!$A:$F,MATCH('Open 1 Results'!$E156,'Open 1'!$F:$F,0),3),""),"")</f>
        <v/>
      </c>
      <c r="D156" s="85" t="str">
        <f>IFERROR(IF(AND(SMALL('Open 1'!F:F,L156)&gt;1000,SMALL('Open 1'!F:F,L156)&lt;3000),"nt",IF(SMALL('Open 1'!F:F,L156)&gt;3000,"",SMALL('Open 1'!F:F,L156))),"")</f>
        <v/>
      </c>
      <c r="E156" s="115" t="str">
        <f>IF(D156="nt",IFERROR(SMALL('Open 1'!F:F,L156),""),IF(D156&gt;3000,"",IFERROR(SMALL('Open 1'!F:F,L156),"")))</f>
        <v/>
      </c>
      <c r="G156" s="91" t="str">
        <f t="shared" si="3"/>
        <v/>
      </c>
      <c r="J156" s="162"/>
      <c r="K156" s="121"/>
      <c r="L156" s="24">
        <v>155</v>
      </c>
    </row>
    <row r="157" spans="1:12">
      <c r="A157" s="18" t="str">
        <f>IFERROR(IF(INDEX('Open 1'!$A:$F,MATCH('Open 1 Results'!$E157,'Open 1'!$F:$F,0),1)&gt;0,INDEX('Open 1'!$A:$F,MATCH('Open 1 Results'!$E157,'Open 1'!$F:$F,0),1),""),"")</f>
        <v/>
      </c>
      <c r="B157" s="84" t="str">
        <f>IFERROR(IF(INDEX('Open 1'!$A:$F,MATCH('Open 1 Results'!$E157,'Open 1'!$F:$F,0),2)&gt;0,INDEX('Open 1'!$A:$F,MATCH('Open 1 Results'!$E157,'Open 1'!$F:$F,0),2),""),"")</f>
        <v/>
      </c>
      <c r="C157" s="84" t="str">
        <f>IFERROR(IF(INDEX('Open 1'!$A:$F,MATCH('Open 1 Results'!$E157,'Open 1'!$F:$F,0),3)&gt;0,INDEX('Open 1'!$A:$F,MATCH('Open 1 Results'!$E157,'Open 1'!$F:$F,0),3),""),"")</f>
        <v/>
      </c>
      <c r="D157" s="85" t="str">
        <f>IFERROR(IF(AND(SMALL('Open 1'!F:F,L157)&gt;1000,SMALL('Open 1'!F:F,L157)&lt;3000),"nt",IF(SMALL('Open 1'!F:F,L157)&gt;3000,"",SMALL('Open 1'!F:F,L157))),"")</f>
        <v/>
      </c>
      <c r="E157" s="115" t="str">
        <f>IF(D157="nt",IFERROR(SMALL('Open 1'!F:F,L157),""),IF(D157&gt;3000,"",IFERROR(SMALL('Open 1'!F:F,L157),"")))</f>
        <v/>
      </c>
      <c r="G157" s="91" t="str">
        <f t="shared" si="3"/>
        <v/>
      </c>
      <c r="J157" s="162"/>
      <c r="K157" s="121"/>
      <c r="L157" s="24">
        <v>156</v>
      </c>
    </row>
    <row r="158" spans="1:12">
      <c r="A158" s="18" t="str">
        <f>IFERROR(IF(INDEX('Open 1'!$A:$F,MATCH('Open 1 Results'!$E158,'Open 1'!$F:$F,0),1)&gt;0,INDEX('Open 1'!$A:$F,MATCH('Open 1 Results'!$E158,'Open 1'!$F:$F,0),1),""),"")</f>
        <v/>
      </c>
      <c r="B158" s="84" t="str">
        <f>IFERROR(IF(INDEX('Open 1'!$A:$F,MATCH('Open 1 Results'!$E158,'Open 1'!$F:$F,0),2)&gt;0,INDEX('Open 1'!$A:$F,MATCH('Open 1 Results'!$E158,'Open 1'!$F:$F,0),2),""),"")</f>
        <v/>
      </c>
      <c r="C158" s="84" t="str">
        <f>IFERROR(IF(INDEX('Open 1'!$A:$F,MATCH('Open 1 Results'!$E158,'Open 1'!$F:$F,0),3)&gt;0,INDEX('Open 1'!$A:$F,MATCH('Open 1 Results'!$E158,'Open 1'!$F:$F,0),3),""),"")</f>
        <v/>
      </c>
      <c r="D158" s="85" t="str">
        <f>IFERROR(IF(AND(SMALL('Open 1'!F:F,L158)&gt;1000,SMALL('Open 1'!F:F,L158)&lt;3000),"nt",IF(SMALL('Open 1'!F:F,L158)&gt;3000,"",SMALL('Open 1'!F:F,L158))),"")</f>
        <v/>
      </c>
      <c r="E158" s="115" t="str">
        <f>IF(D158="nt",IFERROR(SMALL('Open 1'!F:F,L158),""),IF(D158&gt;3000,"",IFERROR(SMALL('Open 1'!F:F,L158),"")))</f>
        <v/>
      </c>
      <c r="G158" s="91" t="str">
        <f t="shared" si="3"/>
        <v/>
      </c>
      <c r="J158" s="162"/>
      <c r="K158" s="121"/>
      <c r="L158" s="24">
        <v>157</v>
      </c>
    </row>
    <row r="159" spans="1:12">
      <c r="A159" s="18" t="str">
        <f>IFERROR(IF(INDEX('Open 1'!$A:$F,MATCH('Open 1 Results'!$E159,'Open 1'!$F:$F,0),1)&gt;0,INDEX('Open 1'!$A:$F,MATCH('Open 1 Results'!$E159,'Open 1'!$F:$F,0),1),""),"")</f>
        <v/>
      </c>
      <c r="B159" s="84" t="str">
        <f>IFERROR(IF(INDEX('Open 1'!$A:$F,MATCH('Open 1 Results'!$E159,'Open 1'!$F:$F,0),2)&gt;0,INDEX('Open 1'!$A:$F,MATCH('Open 1 Results'!$E159,'Open 1'!$F:$F,0),2),""),"")</f>
        <v/>
      </c>
      <c r="C159" s="84" t="str">
        <f>IFERROR(IF(INDEX('Open 1'!$A:$F,MATCH('Open 1 Results'!$E159,'Open 1'!$F:$F,0),3)&gt;0,INDEX('Open 1'!$A:$F,MATCH('Open 1 Results'!$E159,'Open 1'!$F:$F,0),3),""),"")</f>
        <v/>
      </c>
      <c r="D159" s="85" t="str">
        <f>IFERROR(IF(AND(SMALL('Open 1'!F:F,L159)&gt;1000,SMALL('Open 1'!F:F,L159)&lt;3000),"nt",IF(SMALL('Open 1'!F:F,L159)&gt;3000,"",SMALL('Open 1'!F:F,L159))),"")</f>
        <v/>
      </c>
      <c r="E159" s="115" t="str">
        <f>IF(D159="nt",IFERROR(SMALL('Open 1'!F:F,L159),""),IF(D159&gt;3000,"",IFERROR(SMALL('Open 1'!F:F,L159),"")))</f>
        <v/>
      </c>
      <c r="G159" s="91" t="str">
        <f t="shared" si="3"/>
        <v/>
      </c>
      <c r="J159" s="162"/>
      <c r="K159" s="121"/>
      <c r="L159" s="24">
        <v>158</v>
      </c>
    </row>
    <row r="160" spans="1:12">
      <c r="A160" s="18" t="str">
        <f>IFERROR(IF(INDEX('Open 1'!$A:$F,MATCH('Open 1 Results'!$E160,'Open 1'!$F:$F,0),1)&gt;0,INDEX('Open 1'!$A:$F,MATCH('Open 1 Results'!$E160,'Open 1'!$F:$F,0),1),""),"")</f>
        <v/>
      </c>
      <c r="B160" s="84" t="str">
        <f>IFERROR(IF(INDEX('Open 1'!$A:$F,MATCH('Open 1 Results'!$E160,'Open 1'!$F:$F,0),2)&gt;0,INDEX('Open 1'!$A:$F,MATCH('Open 1 Results'!$E160,'Open 1'!$F:$F,0),2),""),"")</f>
        <v/>
      </c>
      <c r="C160" s="84" t="str">
        <f>IFERROR(IF(INDEX('Open 1'!$A:$F,MATCH('Open 1 Results'!$E160,'Open 1'!$F:$F,0),3)&gt;0,INDEX('Open 1'!$A:$F,MATCH('Open 1 Results'!$E160,'Open 1'!$F:$F,0),3),""),"")</f>
        <v/>
      </c>
      <c r="D160" s="85" t="str">
        <f>IFERROR(IF(AND(SMALL('Open 1'!F:F,L160)&gt;1000,SMALL('Open 1'!F:F,L160)&lt;3000),"nt",IF(SMALL('Open 1'!F:F,L160)&gt;3000,"",SMALL('Open 1'!F:F,L160))),"")</f>
        <v/>
      </c>
      <c r="E160" s="115" t="str">
        <f>IF(D160="nt",IFERROR(SMALL('Open 1'!F:F,L160),""),IF(D160&gt;3000,"",IFERROR(SMALL('Open 1'!F:F,L160),"")))</f>
        <v/>
      </c>
      <c r="G160" s="91" t="str">
        <f t="shared" si="3"/>
        <v/>
      </c>
      <c r="J160" s="162"/>
      <c r="K160" s="121"/>
      <c r="L160" s="24">
        <v>159</v>
      </c>
    </row>
    <row r="161" spans="1:12">
      <c r="A161" s="18" t="str">
        <f>IFERROR(IF(INDEX('Open 1'!$A:$F,MATCH('Open 1 Results'!$E161,'Open 1'!$F:$F,0),1)&gt;0,INDEX('Open 1'!$A:$F,MATCH('Open 1 Results'!$E161,'Open 1'!$F:$F,0),1),""),"")</f>
        <v/>
      </c>
      <c r="B161" s="84" t="str">
        <f>IFERROR(IF(INDEX('Open 1'!$A:$F,MATCH('Open 1 Results'!$E161,'Open 1'!$F:$F,0),2)&gt;0,INDEX('Open 1'!$A:$F,MATCH('Open 1 Results'!$E161,'Open 1'!$F:$F,0),2),""),"")</f>
        <v/>
      </c>
      <c r="C161" s="84" t="str">
        <f>IFERROR(IF(INDEX('Open 1'!$A:$F,MATCH('Open 1 Results'!$E161,'Open 1'!$F:$F,0),3)&gt;0,INDEX('Open 1'!$A:$F,MATCH('Open 1 Results'!$E161,'Open 1'!$F:$F,0),3),""),"")</f>
        <v/>
      </c>
      <c r="D161" s="85" t="str">
        <f>IFERROR(IF(AND(SMALL('Open 1'!F:F,L161)&gt;1000,SMALL('Open 1'!F:F,L161)&lt;3000),"nt",IF(SMALL('Open 1'!F:F,L161)&gt;3000,"",SMALL('Open 1'!F:F,L161))),"")</f>
        <v/>
      </c>
      <c r="E161" s="115" t="str">
        <f>IF(D161="nt",IFERROR(SMALL('Open 1'!F:F,L161),""),IF(D161&gt;3000,"",IFERROR(SMALL('Open 1'!F:F,L161),"")))</f>
        <v/>
      </c>
      <c r="G161" s="91" t="str">
        <f t="shared" si="3"/>
        <v/>
      </c>
      <c r="J161" s="162"/>
      <c r="K161" s="121"/>
      <c r="L161" s="24">
        <v>160</v>
      </c>
    </row>
    <row r="162" spans="1:12">
      <c r="A162" s="18" t="str">
        <f>IFERROR(IF(INDEX('Open 1'!$A:$F,MATCH('Open 1 Results'!$E162,'Open 1'!$F:$F,0),1)&gt;0,INDEX('Open 1'!$A:$F,MATCH('Open 1 Results'!$E162,'Open 1'!$F:$F,0),1),""),"")</f>
        <v/>
      </c>
      <c r="B162" s="84" t="str">
        <f>IFERROR(IF(INDEX('Open 1'!$A:$F,MATCH('Open 1 Results'!$E162,'Open 1'!$F:$F,0),2)&gt;0,INDEX('Open 1'!$A:$F,MATCH('Open 1 Results'!$E162,'Open 1'!$F:$F,0),2),""),"")</f>
        <v/>
      </c>
      <c r="C162" s="84" t="str">
        <f>IFERROR(IF(INDEX('Open 1'!$A:$F,MATCH('Open 1 Results'!$E162,'Open 1'!$F:$F,0),3)&gt;0,INDEX('Open 1'!$A:$F,MATCH('Open 1 Results'!$E162,'Open 1'!$F:$F,0),3),""),"")</f>
        <v/>
      </c>
      <c r="D162" s="85" t="str">
        <f>IFERROR(IF(AND(SMALL('Open 1'!F:F,L162)&gt;1000,SMALL('Open 1'!F:F,L162)&lt;3000),"nt",IF(SMALL('Open 1'!F:F,L162)&gt;3000,"",SMALL('Open 1'!F:F,L162))),"")</f>
        <v/>
      </c>
      <c r="E162" s="115" t="str">
        <f>IF(D162="nt",IFERROR(SMALL('Open 1'!F:F,L162),""),IF(D162&gt;3000,"",IFERROR(SMALL('Open 1'!F:F,L162),"")))</f>
        <v/>
      </c>
      <c r="G162" s="91" t="str">
        <f t="shared" si="3"/>
        <v/>
      </c>
      <c r="J162" s="162"/>
      <c r="K162" s="121"/>
      <c r="L162" s="24">
        <v>161</v>
      </c>
    </row>
    <row r="163" spans="1:12">
      <c r="A163" s="18" t="str">
        <f>IFERROR(IF(INDEX('Open 1'!$A:$F,MATCH('Open 1 Results'!$E163,'Open 1'!$F:$F,0),1)&gt;0,INDEX('Open 1'!$A:$F,MATCH('Open 1 Results'!$E163,'Open 1'!$F:$F,0),1),""),"")</f>
        <v/>
      </c>
      <c r="B163" s="84" t="str">
        <f>IFERROR(IF(INDEX('Open 1'!$A:$F,MATCH('Open 1 Results'!$E163,'Open 1'!$F:$F,0),2)&gt;0,INDEX('Open 1'!$A:$F,MATCH('Open 1 Results'!$E163,'Open 1'!$F:$F,0),2),""),"")</f>
        <v/>
      </c>
      <c r="C163" s="84" t="str">
        <f>IFERROR(IF(INDEX('Open 1'!$A:$F,MATCH('Open 1 Results'!$E163,'Open 1'!$F:$F,0),3)&gt;0,INDEX('Open 1'!$A:$F,MATCH('Open 1 Results'!$E163,'Open 1'!$F:$F,0),3),""),"")</f>
        <v/>
      </c>
      <c r="D163" s="85" t="str">
        <f>IFERROR(IF(AND(SMALL('Open 1'!F:F,L163)&gt;1000,SMALL('Open 1'!F:F,L163)&lt;3000),"nt",IF(SMALL('Open 1'!F:F,L163)&gt;3000,"",SMALL('Open 1'!F:F,L163))),"")</f>
        <v/>
      </c>
      <c r="E163" s="115" t="str">
        <f>IF(D163="nt",IFERROR(SMALL('Open 1'!F:F,L163),""),IF(D163&gt;3000,"",IFERROR(SMALL('Open 1'!F:F,L163),"")))</f>
        <v/>
      </c>
      <c r="G163" s="91" t="str">
        <f t="shared" si="3"/>
        <v/>
      </c>
      <c r="J163" s="162"/>
      <c r="K163" s="121"/>
      <c r="L163" s="24">
        <v>162</v>
      </c>
    </row>
    <row r="164" spans="1:12">
      <c r="A164" s="18" t="str">
        <f>IFERROR(IF(INDEX('Open 1'!$A:$F,MATCH('Open 1 Results'!$E164,'Open 1'!$F:$F,0),1)&gt;0,INDEX('Open 1'!$A:$F,MATCH('Open 1 Results'!$E164,'Open 1'!$F:$F,0),1),""),"")</f>
        <v/>
      </c>
      <c r="B164" s="84" t="str">
        <f>IFERROR(IF(INDEX('Open 1'!$A:$F,MATCH('Open 1 Results'!$E164,'Open 1'!$F:$F,0),2)&gt;0,INDEX('Open 1'!$A:$F,MATCH('Open 1 Results'!$E164,'Open 1'!$F:$F,0),2),""),"")</f>
        <v/>
      </c>
      <c r="C164" s="84" t="str">
        <f>IFERROR(IF(INDEX('Open 1'!$A:$F,MATCH('Open 1 Results'!$E164,'Open 1'!$F:$F,0),3)&gt;0,INDEX('Open 1'!$A:$F,MATCH('Open 1 Results'!$E164,'Open 1'!$F:$F,0),3),""),"")</f>
        <v/>
      </c>
      <c r="D164" s="85" t="str">
        <f>IFERROR(IF(AND(SMALL('Open 1'!F:F,L164)&gt;1000,SMALL('Open 1'!F:F,L164)&lt;3000),"nt",IF(SMALL('Open 1'!F:F,L164)&gt;3000,"",SMALL('Open 1'!F:F,L164))),"")</f>
        <v/>
      </c>
      <c r="E164" s="115" t="str">
        <f>IF(D164="nt",IFERROR(SMALL('Open 1'!F:F,L164),""),IF(D164&gt;3000,"",IFERROR(SMALL('Open 1'!F:F,L164),"")))</f>
        <v/>
      </c>
      <c r="G164" s="91" t="str">
        <f t="shared" si="3"/>
        <v/>
      </c>
      <c r="J164" s="162"/>
      <c r="K164" s="121"/>
      <c r="L164" s="24">
        <v>163</v>
      </c>
    </row>
    <row r="165" spans="1:12">
      <c r="A165" s="18" t="str">
        <f>IFERROR(IF(INDEX('Open 1'!$A:$F,MATCH('Open 1 Results'!$E165,'Open 1'!$F:$F,0),1)&gt;0,INDEX('Open 1'!$A:$F,MATCH('Open 1 Results'!$E165,'Open 1'!$F:$F,0),1),""),"")</f>
        <v/>
      </c>
      <c r="B165" s="84" t="str">
        <f>IFERROR(IF(INDEX('Open 1'!$A:$F,MATCH('Open 1 Results'!$E165,'Open 1'!$F:$F,0),2)&gt;0,INDEX('Open 1'!$A:$F,MATCH('Open 1 Results'!$E165,'Open 1'!$F:$F,0),2),""),"")</f>
        <v/>
      </c>
      <c r="C165" s="84" t="str">
        <f>IFERROR(IF(INDEX('Open 1'!$A:$F,MATCH('Open 1 Results'!$E165,'Open 1'!$F:$F,0),3)&gt;0,INDEX('Open 1'!$A:$F,MATCH('Open 1 Results'!$E165,'Open 1'!$F:$F,0),3),""),"")</f>
        <v/>
      </c>
      <c r="D165" s="85" t="str">
        <f>IFERROR(IF(AND(SMALL('Open 1'!F:F,L165)&gt;1000,SMALL('Open 1'!F:F,L165)&lt;3000),"nt",IF(SMALL('Open 1'!F:F,L165)&gt;3000,"",SMALL('Open 1'!F:F,L165))),"")</f>
        <v/>
      </c>
      <c r="E165" s="115" t="str">
        <f>IF(D165="nt",IFERROR(SMALL('Open 1'!F:F,L165),""),IF(D165&gt;3000,"",IFERROR(SMALL('Open 1'!F:F,L165),"")))</f>
        <v/>
      </c>
      <c r="G165" s="91" t="str">
        <f t="shared" si="3"/>
        <v/>
      </c>
      <c r="J165" s="162"/>
      <c r="K165" s="121"/>
      <c r="L165" s="24">
        <v>164</v>
      </c>
    </row>
    <row r="166" spans="1:12">
      <c r="A166" s="18" t="str">
        <f>IFERROR(IF(INDEX('Open 1'!$A:$F,MATCH('Open 1 Results'!$E166,'Open 1'!$F:$F,0),1)&gt;0,INDEX('Open 1'!$A:$F,MATCH('Open 1 Results'!$E166,'Open 1'!$F:$F,0),1),""),"")</f>
        <v/>
      </c>
      <c r="B166" s="84" t="str">
        <f>IFERROR(IF(INDEX('Open 1'!$A:$F,MATCH('Open 1 Results'!$E166,'Open 1'!$F:$F,0),2)&gt;0,INDEX('Open 1'!$A:$F,MATCH('Open 1 Results'!$E166,'Open 1'!$F:$F,0),2),""),"")</f>
        <v/>
      </c>
      <c r="C166" s="84" t="str">
        <f>IFERROR(IF(INDEX('Open 1'!$A:$F,MATCH('Open 1 Results'!$E166,'Open 1'!$F:$F,0),3)&gt;0,INDEX('Open 1'!$A:$F,MATCH('Open 1 Results'!$E166,'Open 1'!$F:$F,0),3),""),"")</f>
        <v/>
      </c>
      <c r="D166" s="85" t="str">
        <f>IFERROR(IF(AND(SMALL('Open 1'!F:F,L166)&gt;1000,SMALL('Open 1'!F:F,L166)&lt;3000),"nt",IF(SMALL('Open 1'!F:F,L166)&gt;3000,"",SMALL('Open 1'!F:F,L166))),"")</f>
        <v/>
      </c>
      <c r="E166" s="115" t="str">
        <f>IF(D166="nt",IFERROR(SMALL('Open 1'!F:F,L166),""),IF(D166&gt;3000,"",IFERROR(SMALL('Open 1'!F:F,L166),"")))</f>
        <v/>
      </c>
      <c r="G166" s="91" t="str">
        <f t="shared" si="3"/>
        <v/>
      </c>
      <c r="J166" s="162"/>
      <c r="K166" s="121"/>
      <c r="L166" s="24">
        <v>165</v>
      </c>
    </row>
    <row r="167" spans="1:12">
      <c r="A167" s="18" t="str">
        <f>IFERROR(IF(INDEX('Open 1'!$A:$F,MATCH('Open 1 Results'!$E167,'Open 1'!$F:$F,0),1)&gt;0,INDEX('Open 1'!$A:$F,MATCH('Open 1 Results'!$E167,'Open 1'!$F:$F,0),1),""),"")</f>
        <v/>
      </c>
      <c r="B167" s="84" t="str">
        <f>IFERROR(IF(INDEX('Open 1'!$A:$F,MATCH('Open 1 Results'!$E167,'Open 1'!$F:$F,0),2)&gt;0,INDEX('Open 1'!$A:$F,MATCH('Open 1 Results'!$E167,'Open 1'!$F:$F,0),2),""),"")</f>
        <v/>
      </c>
      <c r="C167" s="84" t="str">
        <f>IFERROR(IF(INDEX('Open 1'!$A:$F,MATCH('Open 1 Results'!$E167,'Open 1'!$F:$F,0),3)&gt;0,INDEX('Open 1'!$A:$F,MATCH('Open 1 Results'!$E167,'Open 1'!$F:$F,0),3),""),"")</f>
        <v/>
      </c>
      <c r="D167" s="85" t="str">
        <f>IFERROR(IF(AND(SMALL('Open 1'!F:F,L167)&gt;1000,SMALL('Open 1'!F:F,L167)&lt;3000),"nt",IF(SMALL('Open 1'!F:F,L167)&gt;3000,"",SMALL('Open 1'!F:F,L167))),"")</f>
        <v/>
      </c>
      <c r="E167" s="115" t="str">
        <f>IF(D167="nt",IFERROR(SMALL('Open 1'!F:F,L167),""),IF(D167&gt;3000,"",IFERROR(SMALL('Open 1'!F:F,L167),"")))</f>
        <v/>
      </c>
      <c r="G167" s="91" t="str">
        <f t="shared" si="3"/>
        <v/>
      </c>
      <c r="J167" s="162"/>
      <c r="K167" s="121"/>
      <c r="L167" s="24">
        <v>166</v>
      </c>
    </row>
    <row r="168" spans="1:12">
      <c r="A168" s="18" t="str">
        <f>IFERROR(IF(INDEX('Open 1'!$A:$F,MATCH('Open 1 Results'!$E168,'Open 1'!$F:$F,0),1)&gt;0,INDEX('Open 1'!$A:$F,MATCH('Open 1 Results'!$E168,'Open 1'!$F:$F,0),1),""),"")</f>
        <v/>
      </c>
      <c r="B168" s="84" t="str">
        <f>IFERROR(IF(INDEX('Open 1'!$A:$F,MATCH('Open 1 Results'!$E168,'Open 1'!$F:$F,0),2)&gt;0,INDEX('Open 1'!$A:$F,MATCH('Open 1 Results'!$E168,'Open 1'!$F:$F,0),2),""),"")</f>
        <v/>
      </c>
      <c r="C168" s="84" t="str">
        <f>IFERROR(IF(INDEX('Open 1'!$A:$F,MATCH('Open 1 Results'!$E168,'Open 1'!$F:$F,0),3)&gt;0,INDEX('Open 1'!$A:$F,MATCH('Open 1 Results'!$E168,'Open 1'!$F:$F,0),3),""),"")</f>
        <v/>
      </c>
      <c r="D168" s="85" t="str">
        <f>IFERROR(IF(AND(SMALL('Open 1'!F:F,L168)&gt;1000,SMALL('Open 1'!F:F,L168)&lt;3000),"nt",IF(SMALL('Open 1'!F:F,L168)&gt;3000,"",SMALL('Open 1'!F:F,L168))),"")</f>
        <v/>
      </c>
      <c r="E168" s="115" t="str">
        <f>IF(D168="nt",IFERROR(SMALL('Open 1'!F:F,L168),""),IF(D168&gt;3000,"",IFERROR(SMALL('Open 1'!F:F,L168),"")))</f>
        <v/>
      </c>
      <c r="G168" s="91" t="str">
        <f t="shared" si="3"/>
        <v/>
      </c>
      <c r="J168" s="162"/>
      <c r="K168" s="121"/>
      <c r="L168" s="24">
        <v>167</v>
      </c>
    </row>
    <row r="169" spans="1:12">
      <c r="A169" s="18" t="str">
        <f>IFERROR(IF(INDEX('Open 1'!$A:$F,MATCH('Open 1 Results'!$E169,'Open 1'!$F:$F,0),1)&gt;0,INDEX('Open 1'!$A:$F,MATCH('Open 1 Results'!$E169,'Open 1'!$F:$F,0),1),""),"")</f>
        <v/>
      </c>
      <c r="B169" s="84" t="str">
        <f>IFERROR(IF(INDEX('Open 1'!$A:$F,MATCH('Open 1 Results'!$E169,'Open 1'!$F:$F,0),2)&gt;0,INDEX('Open 1'!$A:$F,MATCH('Open 1 Results'!$E169,'Open 1'!$F:$F,0),2),""),"")</f>
        <v/>
      </c>
      <c r="C169" s="84" t="str">
        <f>IFERROR(IF(INDEX('Open 1'!$A:$F,MATCH('Open 1 Results'!$E169,'Open 1'!$F:$F,0),3)&gt;0,INDEX('Open 1'!$A:$F,MATCH('Open 1 Results'!$E169,'Open 1'!$F:$F,0),3),""),"")</f>
        <v/>
      </c>
      <c r="D169" s="85" t="str">
        <f>IFERROR(IF(AND(SMALL('Open 1'!F:F,L169)&gt;1000,SMALL('Open 1'!F:F,L169)&lt;3000),"nt",IF(SMALL('Open 1'!F:F,L169)&gt;3000,"",SMALL('Open 1'!F:F,L169))),"")</f>
        <v/>
      </c>
      <c r="E169" s="115" t="str">
        <f>IF(D169="nt",IFERROR(SMALL('Open 1'!F:F,L169),""),IF(D169&gt;3000,"",IFERROR(SMALL('Open 1'!F:F,L169),"")))</f>
        <v/>
      </c>
      <c r="G169" s="91" t="str">
        <f t="shared" si="3"/>
        <v/>
      </c>
      <c r="J169" s="162"/>
      <c r="K169" s="121"/>
      <c r="L169" s="24">
        <v>168</v>
      </c>
    </row>
    <row r="170" spans="1:12">
      <c r="A170" s="18" t="str">
        <f>IFERROR(IF(INDEX('Open 1'!$A:$F,MATCH('Open 1 Results'!$E170,'Open 1'!$F:$F,0),1)&gt;0,INDEX('Open 1'!$A:$F,MATCH('Open 1 Results'!$E170,'Open 1'!$F:$F,0),1),""),"")</f>
        <v/>
      </c>
      <c r="B170" s="84" t="str">
        <f>IFERROR(IF(INDEX('Open 1'!$A:$F,MATCH('Open 1 Results'!$E170,'Open 1'!$F:$F,0),2)&gt;0,INDEX('Open 1'!$A:$F,MATCH('Open 1 Results'!$E170,'Open 1'!$F:$F,0),2),""),"")</f>
        <v/>
      </c>
      <c r="C170" s="84" t="str">
        <f>IFERROR(IF(INDEX('Open 1'!$A:$F,MATCH('Open 1 Results'!$E170,'Open 1'!$F:$F,0),3)&gt;0,INDEX('Open 1'!$A:$F,MATCH('Open 1 Results'!$E170,'Open 1'!$F:$F,0),3),""),"")</f>
        <v/>
      </c>
      <c r="D170" s="85" t="str">
        <f>IFERROR(IF(AND(SMALL('Open 1'!F:F,L170)&gt;1000,SMALL('Open 1'!F:F,L170)&lt;3000),"nt",IF(SMALL('Open 1'!F:F,L170)&gt;3000,"",SMALL('Open 1'!F:F,L170))),"")</f>
        <v/>
      </c>
      <c r="E170" s="115" t="str">
        <f>IF(D170="nt",IFERROR(SMALL('Open 1'!F:F,L170),""),IF(D170&gt;3000,"",IFERROR(SMALL('Open 1'!F:F,L170),"")))</f>
        <v/>
      </c>
      <c r="G170" s="91" t="str">
        <f t="shared" si="3"/>
        <v/>
      </c>
      <c r="J170" s="162"/>
      <c r="K170" s="121"/>
      <c r="L170" s="24">
        <v>169</v>
      </c>
    </row>
    <row r="171" spans="1:12">
      <c r="A171" s="18" t="str">
        <f>IFERROR(IF(INDEX('Open 1'!$A:$F,MATCH('Open 1 Results'!$E171,'Open 1'!$F:$F,0),1)&gt;0,INDEX('Open 1'!$A:$F,MATCH('Open 1 Results'!$E171,'Open 1'!$F:$F,0),1),""),"")</f>
        <v/>
      </c>
      <c r="B171" s="84" t="str">
        <f>IFERROR(IF(INDEX('Open 1'!$A:$F,MATCH('Open 1 Results'!$E171,'Open 1'!$F:$F,0),2)&gt;0,INDEX('Open 1'!$A:$F,MATCH('Open 1 Results'!$E171,'Open 1'!$F:$F,0),2),""),"")</f>
        <v/>
      </c>
      <c r="C171" s="84" t="str">
        <f>IFERROR(IF(INDEX('Open 1'!$A:$F,MATCH('Open 1 Results'!$E171,'Open 1'!$F:$F,0),3)&gt;0,INDEX('Open 1'!$A:$F,MATCH('Open 1 Results'!$E171,'Open 1'!$F:$F,0),3),""),"")</f>
        <v/>
      </c>
      <c r="D171" s="85" t="str">
        <f>IFERROR(IF(AND(SMALL('Open 1'!F:F,L171)&gt;1000,SMALL('Open 1'!F:F,L171)&lt;3000),"nt",IF(SMALL('Open 1'!F:F,L171)&gt;3000,"",SMALL('Open 1'!F:F,L171))),"")</f>
        <v/>
      </c>
      <c r="E171" s="115" t="str">
        <f>IF(D171="nt",IFERROR(SMALL('Open 1'!F:F,L171),""),IF(D171&gt;3000,"",IFERROR(SMALL('Open 1'!F:F,L171),"")))</f>
        <v/>
      </c>
      <c r="G171" s="91" t="str">
        <f t="shared" si="3"/>
        <v/>
      </c>
      <c r="J171" s="162"/>
      <c r="K171" s="121"/>
      <c r="L171" s="24">
        <v>170</v>
      </c>
    </row>
    <row r="172" spans="1:12">
      <c r="A172" s="18" t="str">
        <f>IFERROR(IF(INDEX('Open 1'!$A:$F,MATCH('Open 1 Results'!$E172,'Open 1'!$F:$F,0),1)&gt;0,INDEX('Open 1'!$A:$F,MATCH('Open 1 Results'!$E172,'Open 1'!$F:$F,0),1),""),"")</f>
        <v/>
      </c>
      <c r="B172" s="84" t="str">
        <f>IFERROR(IF(INDEX('Open 1'!$A:$F,MATCH('Open 1 Results'!$E172,'Open 1'!$F:$F,0),2)&gt;0,INDEX('Open 1'!$A:$F,MATCH('Open 1 Results'!$E172,'Open 1'!$F:$F,0),2),""),"")</f>
        <v/>
      </c>
      <c r="C172" s="84" t="str">
        <f>IFERROR(IF(INDEX('Open 1'!$A:$F,MATCH('Open 1 Results'!$E172,'Open 1'!$F:$F,0),3)&gt;0,INDEX('Open 1'!$A:$F,MATCH('Open 1 Results'!$E172,'Open 1'!$F:$F,0),3),""),"")</f>
        <v/>
      </c>
      <c r="D172" s="85" t="str">
        <f>IFERROR(IF(AND(SMALL('Open 1'!F:F,L172)&gt;1000,SMALL('Open 1'!F:F,L172)&lt;3000),"nt",IF(SMALL('Open 1'!F:F,L172)&gt;3000,"",SMALL('Open 1'!F:F,L172))),"")</f>
        <v/>
      </c>
      <c r="E172" s="115" t="str">
        <f>IF(D172="nt",IFERROR(SMALL('Open 1'!F:F,L172),""),IF(D172&gt;3000,"",IFERROR(SMALL('Open 1'!F:F,L172),"")))</f>
        <v/>
      </c>
      <c r="G172" s="91" t="str">
        <f t="shared" si="3"/>
        <v/>
      </c>
      <c r="J172" s="162"/>
      <c r="K172" s="121"/>
      <c r="L172" s="24">
        <v>171</v>
      </c>
    </row>
    <row r="173" spans="1:12">
      <c r="A173" s="18" t="str">
        <f>IFERROR(IF(INDEX('Open 1'!$A:$F,MATCH('Open 1 Results'!$E173,'Open 1'!$F:$F,0),1)&gt;0,INDEX('Open 1'!$A:$F,MATCH('Open 1 Results'!$E173,'Open 1'!$F:$F,0),1),""),"")</f>
        <v/>
      </c>
      <c r="B173" s="84" t="str">
        <f>IFERROR(IF(INDEX('Open 1'!$A:$F,MATCH('Open 1 Results'!$E173,'Open 1'!$F:$F,0),2)&gt;0,INDEX('Open 1'!$A:$F,MATCH('Open 1 Results'!$E173,'Open 1'!$F:$F,0),2),""),"")</f>
        <v/>
      </c>
      <c r="C173" s="84" t="str">
        <f>IFERROR(IF(INDEX('Open 1'!$A:$F,MATCH('Open 1 Results'!$E173,'Open 1'!$F:$F,0),3)&gt;0,INDEX('Open 1'!$A:$F,MATCH('Open 1 Results'!$E173,'Open 1'!$F:$F,0),3),""),"")</f>
        <v/>
      </c>
      <c r="D173" s="85" t="str">
        <f>IFERROR(IF(AND(SMALL('Open 1'!F:F,L173)&gt;1000,SMALL('Open 1'!F:F,L173)&lt;3000),"nt",IF(SMALL('Open 1'!F:F,L173)&gt;3000,"",SMALL('Open 1'!F:F,L173))),"")</f>
        <v/>
      </c>
      <c r="E173" s="115" t="str">
        <f>IF(D173="nt",IFERROR(SMALL('Open 1'!F:F,L173),""),IF(D173&gt;3000,"",IFERROR(SMALL('Open 1'!F:F,L173),"")))</f>
        <v/>
      </c>
      <c r="G173" s="91" t="str">
        <f t="shared" si="3"/>
        <v/>
      </c>
      <c r="J173" s="162"/>
      <c r="K173" s="121"/>
      <c r="L173" s="24">
        <v>172</v>
      </c>
    </row>
    <row r="174" spans="1:12">
      <c r="A174" s="18" t="str">
        <f>IFERROR(IF(INDEX('Open 1'!$A:$F,MATCH('Open 1 Results'!$E174,'Open 1'!$F:$F,0),1)&gt;0,INDEX('Open 1'!$A:$F,MATCH('Open 1 Results'!$E174,'Open 1'!$F:$F,0),1),""),"")</f>
        <v/>
      </c>
      <c r="B174" s="84" t="str">
        <f>IFERROR(IF(INDEX('Open 1'!$A:$F,MATCH('Open 1 Results'!$E174,'Open 1'!$F:$F,0),2)&gt;0,INDEX('Open 1'!$A:$F,MATCH('Open 1 Results'!$E174,'Open 1'!$F:$F,0),2),""),"")</f>
        <v/>
      </c>
      <c r="C174" s="84" t="str">
        <f>IFERROR(IF(INDEX('Open 1'!$A:$F,MATCH('Open 1 Results'!$E174,'Open 1'!$F:$F,0),3)&gt;0,INDEX('Open 1'!$A:$F,MATCH('Open 1 Results'!$E174,'Open 1'!$F:$F,0),3),""),"")</f>
        <v/>
      </c>
      <c r="D174" s="85" t="str">
        <f>IFERROR(IF(AND(SMALL('Open 1'!F:F,L174)&gt;1000,SMALL('Open 1'!F:F,L174)&lt;3000),"nt",IF(SMALL('Open 1'!F:F,L174)&gt;3000,"",SMALL('Open 1'!F:F,L174))),"")</f>
        <v/>
      </c>
      <c r="E174" s="115" t="str">
        <f>IF(D174="nt",IFERROR(SMALL('Open 1'!F:F,L174),""),IF(D174&gt;3000,"",IFERROR(SMALL('Open 1'!F:F,L174),"")))</f>
        <v/>
      </c>
      <c r="G174" s="91" t="str">
        <f t="shared" si="3"/>
        <v/>
      </c>
      <c r="J174" s="162"/>
      <c r="K174" s="121"/>
      <c r="L174" s="24">
        <v>173</v>
      </c>
    </row>
    <row r="175" spans="1:12">
      <c r="A175" s="18" t="str">
        <f>IFERROR(IF(INDEX('Open 1'!$A:$F,MATCH('Open 1 Results'!$E175,'Open 1'!$F:$F,0),1)&gt;0,INDEX('Open 1'!$A:$F,MATCH('Open 1 Results'!$E175,'Open 1'!$F:$F,0),1),""),"")</f>
        <v/>
      </c>
      <c r="B175" s="84" t="str">
        <f>IFERROR(IF(INDEX('Open 1'!$A:$F,MATCH('Open 1 Results'!$E175,'Open 1'!$F:$F,0),2)&gt;0,INDEX('Open 1'!$A:$F,MATCH('Open 1 Results'!$E175,'Open 1'!$F:$F,0),2),""),"")</f>
        <v/>
      </c>
      <c r="C175" s="84" t="str">
        <f>IFERROR(IF(INDEX('Open 1'!$A:$F,MATCH('Open 1 Results'!$E175,'Open 1'!$F:$F,0),3)&gt;0,INDEX('Open 1'!$A:$F,MATCH('Open 1 Results'!$E175,'Open 1'!$F:$F,0),3),""),"")</f>
        <v/>
      </c>
      <c r="D175" s="85" t="str">
        <f>IFERROR(IF(AND(SMALL('Open 1'!F:F,L175)&gt;1000,SMALL('Open 1'!F:F,L175)&lt;3000),"nt",IF(SMALL('Open 1'!F:F,L175)&gt;3000,"",SMALL('Open 1'!F:F,L175))),"")</f>
        <v/>
      </c>
      <c r="E175" s="115" t="str">
        <f>IF(D175="nt",IFERROR(SMALL('Open 1'!F:F,L175),""),IF(D175&gt;3000,"",IFERROR(SMALL('Open 1'!F:F,L175),"")))</f>
        <v/>
      </c>
      <c r="G175" s="91" t="str">
        <f t="shared" si="3"/>
        <v/>
      </c>
      <c r="J175" s="162"/>
      <c r="K175" s="121"/>
      <c r="L175" s="24">
        <v>174</v>
      </c>
    </row>
    <row r="176" spans="1:12">
      <c r="A176" s="18" t="str">
        <f>IFERROR(IF(INDEX('Open 1'!$A:$F,MATCH('Open 1 Results'!$E176,'Open 1'!$F:$F,0),1)&gt;0,INDEX('Open 1'!$A:$F,MATCH('Open 1 Results'!$E176,'Open 1'!$F:$F,0),1),""),"")</f>
        <v/>
      </c>
      <c r="B176" s="84" t="str">
        <f>IFERROR(IF(INDEX('Open 1'!$A:$F,MATCH('Open 1 Results'!$E176,'Open 1'!$F:$F,0),2)&gt;0,INDEX('Open 1'!$A:$F,MATCH('Open 1 Results'!$E176,'Open 1'!$F:$F,0),2),""),"")</f>
        <v/>
      </c>
      <c r="C176" s="84" t="str">
        <f>IFERROR(IF(INDEX('Open 1'!$A:$F,MATCH('Open 1 Results'!$E176,'Open 1'!$F:$F,0),3)&gt;0,INDEX('Open 1'!$A:$F,MATCH('Open 1 Results'!$E176,'Open 1'!$F:$F,0),3),""),"")</f>
        <v/>
      </c>
      <c r="D176" s="85" t="str">
        <f>IFERROR(IF(AND(SMALL('Open 1'!F:F,L176)&gt;1000,SMALL('Open 1'!F:F,L176)&lt;3000),"nt",IF(SMALL('Open 1'!F:F,L176)&gt;3000,"",SMALL('Open 1'!F:F,L176))),"")</f>
        <v/>
      </c>
      <c r="E176" s="115" t="str">
        <f>IF(D176="nt",IFERROR(SMALL('Open 1'!F:F,L176),""),IF(D176&gt;3000,"",IFERROR(SMALL('Open 1'!F:F,L176),"")))</f>
        <v/>
      </c>
      <c r="G176" s="91" t="str">
        <f t="shared" si="3"/>
        <v/>
      </c>
      <c r="J176" s="162"/>
      <c r="K176" s="121"/>
      <c r="L176" s="24">
        <v>175</v>
      </c>
    </row>
    <row r="177" spans="1:12">
      <c r="A177" s="18" t="str">
        <f>IFERROR(IF(INDEX('Open 1'!$A:$F,MATCH('Open 1 Results'!$E177,'Open 1'!$F:$F,0),1)&gt;0,INDEX('Open 1'!$A:$F,MATCH('Open 1 Results'!$E177,'Open 1'!$F:$F,0),1),""),"")</f>
        <v/>
      </c>
      <c r="B177" s="84" t="str">
        <f>IFERROR(IF(INDEX('Open 1'!$A:$F,MATCH('Open 1 Results'!$E177,'Open 1'!$F:$F,0),2)&gt;0,INDEX('Open 1'!$A:$F,MATCH('Open 1 Results'!$E177,'Open 1'!$F:$F,0),2),""),"")</f>
        <v/>
      </c>
      <c r="C177" s="84" t="str">
        <f>IFERROR(IF(INDEX('Open 1'!$A:$F,MATCH('Open 1 Results'!$E177,'Open 1'!$F:$F,0),3)&gt;0,INDEX('Open 1'!$A:$F,MATCH('Open 1 Results'!$E177,'Open 1'!$F:$F,0),3),""),"")</f>
        <v/>
      </c>
      <c r="D177" s="85" t="str">
        <f>IFERROR(IF(AND(SMALL('Open 1'!F:F,L177)&gt;1000,SMALL('Open 1'!F:F,L177)&lt;3000),"nt",IF(SMALL('Open 1'!F:F,L177)&gt;3000,"",SMALL('Open 1'!F:F,L177))),"")</f>
        <v/>
      </c>
      <c r="E177" s="115" t="str">
        <f>IF(D177="nt",IFERROR(SMALL('Open 1'!F:F,L177),""),IF(D177&gt;3000,"",IFERROR(SMALL('Open 1'!F:F,L177),"")))</f>
        <v/>
      </c>
      <c r="G177" s="91" t="str">
        <f t="shared" si="3"/>
        <v/>
      </c>
      <c r="J177" s="162"/>
      <c r="K177" s="121"/>
      <c r="L177" s="24">
        <v>176</v>
      </c>
    </row>
    <row r="178" spans="1:12">
      <c r="A178" s="18" t="str">
        <f>IFERROR(IF(INDEX('Open 1'!$A:$F,MATCH('Open 1 Results'!$E178,'Open 1'!$F:$F,0),1)&gt;0,INDEX('Open 1'!$A:$F,MATCH('Open 1 Results'!$E178,'Open 1'!$F:$F,0),1),""),"")</f>
        <v/>
      </c>
      <c r="B178" s="84" t="str">
        <f>IFERROR(IF(INDEX('Open 1'!$A:$F,MATCH('Open 1 Results'!$E178,'Open 1'!$F:$F,0),2)&gt;0,INDEX('Open 1'!$A:$F,MATCH('Open 1 Results'!$E178,'Open 1'!$F:$F,0),2),""),"")</f>
        <v/>
      </c>
      <c r="C178" s="84" t="str">
        <f>IFERROR(IF(INDEX('Open 1'!$A:$F,MATCH('Open 1 Results'!$E178,'Open 1'!$F:$F,0),3)&gt;0,INDEX('Open 1'!$A:$F,MATCH('Open 1 Results'!$E178,'Open 1'!$F:$F,0),3),""),"")</f>
        <v/>
      </c>
      <c r="D178" s="85" t="str">
        <f>IFERROR(IF(AND(SMALL('Open 1'!F:F,L178)&gt;1000,SMALL('Open 1'!F:F,L178)&lt;3000),"nt",IF(SMALL('Open 1'!F:F,L178)&gt;3000,"",SMALL('Open 1'!F:F,L178))),"")</f>
        <v/>
      </c>
      <c r="E178" s="115" t="str">
        <f>IF(D178="nt",IFERROR(SMALL('Open 1'!F:F,L178),""),IF(D178&gt;3000,"",IFERROR(SMALL('Open 1'!F:F,L178),"")))</f>
        <v/>
      </c>
      <c r="G178" s="91" t="str">
        <f t="shared" si="3"/>
        <v/>
      </c>
      <c r="J178" s="162"/>
      <c r="K178" s="121"/>
      <c r="L178" s="24">
        <v>177</v>
      </c>
    </row>
    <row r="179" spans="1:12">
      <c r="A179" s="18" t="str">
        <f>IFERROR(IF(INDEX('Open 1'!$A:$F,MATCH('Open 1 Results'!$E179,'Open 1'!$F:$F,0),1)&gt;0,INDEX('Open 1'!$A:$F,MATCH('Open 1 Results'!$E179,'Open 1'!$F:$F,0),1),""),"")</f>
        <v/>
      </c>
      <c r="B179" s="84" t="str">
        <f>IFERROR(IF(INDEX('Open 1'!$A:$F,MATCH('Open 1 Results'!$E179,'Open 1'!$F:$F,0),2)&gt;0,INDEX('Open 1'!$A:$F,MATCH('Open 1 Results'!$E179,'Open 1'!$F:$F,0),2),""),"")</f>
        <v/>
      </c>
      <c r="C179" s="84" t="str">
        <f>IFERROR(IF(INDEX('Open 1'!$A:$F,MATCH('Open 1 Results'!$E179,'Open 1'!$F:$F,0),3)&gt;0,INDEX('Open 1'!$A:$F,MATCH('Open 1 Results'!$E179,'Open 1'!$F:$F,0),3),""),"")</f>
        <v/>
      </c>
      <c r="D179" s="85" t="str">
        <f>IFERROR(IF(AND(SMALL('Open 1'!F:F,L179)&gt;1000,SMALL('Open 1'!F:F,L179)&lt;3000),"nt",IF(SMALL('Open 1'!F:F,L179)&gt;3000,"",SMALL('Open 1'!F:F,L179))),"")</f>
        <v/>
      </c>
      <c r="E179" s="115" t="str">
        <f>IF(D179="nt",IFERROR(SMALL('Open 1'!F:F,L179),""),IF(D179&gt;3000,"",IFERROR(SMALL('Open 1'!F:F,L179),"")))</f>
        <v/>
      </c>
      <c r="G179" s="91" t="str">
        <f t="shared" si="3"/>
        <v/>
      </c>
      <c r="J179" s="162"/>
      <c r="K179" s="121"/>
      <c r="L179" s="24">
        <v>178</v>
      </c>
    </row>
    <row r="180" spans="1:12">
      <c r="A180" s="18" t="str">
        <f>IFERROR(IF(INDEX('Open 1'!$A:$F,MATCH('Open 1 Results'!$E180,'Open 1'!$F:$F,0),1)&gt;0,INDEX('Open 1'!$A:$F,MATCH('Open 1 Results'!$E180,'Open 1'!$F:$F,0),1),""),"")</f>
        <v/>
      </c>
      <c r="B180" s="84" t="str">
        <f>IFERROR(IF(INDEX('Open 1'!$A:$F,MATCH('Open 1 Results'!$E180,'Open 1'!$F:$F,0),2)&gt;0,INDEX('Open 1'!$A:$F,MATCH('Open 1 Results'!$E180,'Open 1'!$F:$F,0),2),""),"")</f>
        <v/>
      </c>
      <c r="C180" s="84" t="str">
        <f>IFERROR(IF(INDEX('Open 1'!$A:$F,MATCH('Open 1 Results'!$E180,'Open 1'!$F:$F,0),3)&gt;0,INDEX('Open 1'!$A:$F,MATCH('Open 1 Results'!$E180,'Open 1'!$F:$F,0),3),""),"")</f>
        <v/>
      </c>
      <c r="D180" s="85" t="str">
        <f>IFERROR(IF(AND(SMALL('Open 1'!F:F,L180)&gt;1000,SMALL('Open 1'!F:F,L180)&lt;3000),"nt",IF(SMALL('Open 1'!F:F,L180)&gt;3000,"",SMALL('Open 1'!F:F,L180))),"")</f>
        <v/>
      </c>
      <c r="E180" s="115" t="str">
        <f>IF(D180="nt",IFERROR(SMALL('Open 1'!F:F,L180),""),IF(D180&gt;3000,"",IFERROR(SMALL('Open 1'!F:F,L180),"")))</f>
        <v/>
      </c>
      <c r="G180" s="91" t="str">
        <f t="shared" si="3"/>
        <v/>
      </c>
      <c r="J180" s="162"/>
      <c r="K180" s="121"/>
      <c r="L180" s="24">
        <v>179</v>
      </c>
    </row>
    <row r="181" spans="1:12">
      <c r="A181" s="18" t="str">
        <f>IFERROR(IF(INDEX('Open 1'!$A:$F,MATCH('Open 1 Results'!$E181,'Open 1'!$F:$F,0),1)&gt;0,INDEX('Open 1'!$A:$F,MATCH('Open 1 Results'!$E181,'Open 1'!$F:$F,0),1),""),"")</f>
        <v/>
      </c>
      <c r="B181" s="84" t="str">
        <f>IFERROR(IF(INDEX('Open 1'!$A:$F,MATCH('Open 1 Results'!$E181,'Open 1'!$F:$F,0),2)&gt;0,INDEX('Open 1'!$A:$F,MATCH('Open 1 Results'!$E181,'Open 1'!$F:$F,0),2),""),"")</f>
        <v/>
      </c>
      <c r="C181" s="84" t="str">
        <f>IFERROR(IF(INDEX('Open 1'!$A:$F,MATCH('Open 1 Results'!$E181,'Open 1'!$F:$F,0),3)&gt;0,INDEX('Open 1'!$A:$F,MATCH('Open 1 Results'!$E181,'Open 1'!$F:$F,0),3),""),"")</f>
        <v/>
      </c>
      <c r="D181" s="85" t="str">
        <f>IFERROR(IF(AND(SMALL('Open 1'!F:F,L181)&gt;1000,SMALL('Open 1'!F:F,L181)&lt;3000),"nt",IF(SMALL('Open 1'!F:F,L181)&gt;3000,"",SMALL('Open 1'!F:F,L181))),"")</f>
        <v/>
      </c>
      <c r="E181" s="115" t="str">
        <f>IF(D181="nt",IFERROR(SMALL('Open 1'!F:F,L181),""),IF(D181&gt;3000,"",IFERROR(SMALL('Open 1'!F:F,L181),"")))</f>
        <v/>
      </c>
      <c r="G181" s="91" t="str">
        <f t="shared" si="3"/>
        <v/>
      </c>
      <c r="J181" s="162"/>
      <c r="K181" s="121"/>
      <c r="L181" s="24">
        <v>180</v>
      </c>
    </row>
    <row r="182" spans="1:12">
      <c r="A182" s="18" t="str">
        <f>IFERROR(IF(INDEX('Open 1'!$A:$F,MATCH('Open 1 Results'!$E182,'Open 1'!$F:$F,0),1)&gt;0,INDEX('Open 1'!$A:$F,MATCH('Open 1 Results'!$E182,'Open 1'!$F:$F,0),1),""),"")</f>
        <v/>
      </c>
      <c r="B182" s="84" t="str">
        <f>IFERROR(IF(INDEX('Open 1'!$A:$F,MATCH('Open 1 Results'!$E182,'Open 1'!$F:$F,0),2)&gt;0,INDEX('Open 1'!$A:$F,MATCH('Open 1 Results'!$E182,'Open 1'!$F:$F,0),2),""),"")</f>
        <v/>
      </c>
      <c r="C182" s="84" t="str">
        <f>IFERROR(IF(INDEX('Open 1'!$A:$F,MATCH('Open 1 Results'!$E182,'Open 1'!$F:$F,0),3)&gt;0,INDEX('Open 1'!$A:$F,MATCH('Open 1 Results'!$E182,'Open 1'!$F:$F,0),3),""),"")</f>
        <v/>
      </c>
      <c r="D182" s="85" t="str">
        <f>IFERROR(IF(AND(SMALL('Open 1'!F:F,L182)&gt;1000,SMALL('Open 1'!F:F,L182)&lt;3000),"nt",IF(SMALL('Open 1'!F:F,L182)&gt;3000,"",SMALL('Open 1'!F:F,L182))),"")</f>
        <v/>
      </c>
      <c r="E182" s="115" t="str">
        <f>IF(D182="nt",IFERROR(SMALL('Open 1'!F:F,L182),""),IF(D182&gt;3000,"",IFERROR(SMALL('Open 1'!F:F,L182),"")))</f>
        <v/>
      </c>
      <c r="G182" s="91" t="str">
        <f t="shared" si="3"/>
        <v/>
      </c>
      <c r="J182" s="162"/>
      <c r="K182" s="121"/>
      <c r="L182" s="24">
        <v>181</v>
      </c>
    </row>
    <row r="183" spans="1:12">
      <c r="A183" s="18" t="str">
        <f>IFERROR(IF(INDEX('Open 1'!$A:$F,MATCH('Open 1 Results'!$E183,'Open 1'!$F:$F,0),1)&gt;0,INDEX('Open 1'!$A:$F,MATCH('Open 1 Results'!$E183,'Open 1'!$F:$F,0),1),""),"")</f>
        <v/>
      </c>
      <c r="B183" s="84" t="str">
        <f>IFERROR(IF(INDEX('Open 1'!$A:$F,MATCH('Open 1 Results'!$E183,'Open 1'!$F:$F,0),2)&gt;0,INDEX('Open 1'!$A:$F,MATCH('Open 1 Results'!$E183,'Open 1'!$F:$F,0),2),""),"")</f>
        <v/>
      </c>
      <c r="C183" s="84" t="str">
        <f>IFERROR(IF(INDEX('Open 1'!$A:$F,MATCH('Open 1 Results'!$E183,'Open 1'!$F:$F,0),3)&gt;0,INDEX('Open 1'!$A:$F,MATCH('Open 1 Results'!$E183,'Open 1'!$F:$F,0),3),""),"")</f>
        <v/>
      </c>
      <c r="D183" s="85" t="str">
        <f>IFERROR(IF(AND(SMALL('Open 1'!F:F,L183)&gt;1000,SMALL('Open 1'!F:F,L183)&lt;3000),"nt",IF(SMALL('Open 1'!F:F,L183)&gt;3000,"",SMALL('Open 1'!F:F,L183))),"")</f>
        <v/>
      </c>
      <c r="E183" s="115" t="str">
        <f>IF(D183="nt",IFERROR(SMALL('Open 1'!F:F,L183),""),IF(D183&gt;3000,"",IFERROR(SMALL('Open 1'!F:F,L183),"")))</f>
        <v/>
      </c>
      <c r="G183" s="91" t="str">
        <f t="shared" si="3"/>
        <v/>
      </c>
      <c r="J183" s="162"/>
      <c r="K183" s="121"/>
      <c r="L183" s="24">
        <v>182</v>
      </c>
    </row>
    <row r="184" spans="1:12">
      <c r="A184" s="18" t="str">
        <f>IFERROR(IF(INDEX('Open 1'!$A:$F,MATCH('Open 1 Results'!$E184,'Open 1'!$F:$F,0),1)&gt;0,INDEX('Open 1'!$A:$F,MATCH('Open 1 Results'!$E184,'Open 1'!$F:$F,0),1),""),"")</f>
        <v/>
      </c>
      <c r="B184" s="84" t="str">
        <f>IFERROR(IF(INDEX('Open 1'!$A:$F,MATCH('Open 1 Results'!$E184,'Open 1'!$F:$F,0),2)&gt;0,INDEX('Open 1'!$A:$F,MATCH('Open 1 Results'!$E184,'Open 1'!$F:$F,0),2),""),"")</f>
        <v/>
      </c>
      <c r="C184" s="84" t="str">
        <f>IFERROR(IF(INDEX('Open 1'!$A:$F,MATCH('Open 1 Results'!$E184,'Open 1'!$F:$F,0),3)&gt;0,INDEX('Open 1'!$A:$F,MATCH('Open 1 Results'!$E184,'Open 1'!$F:$F,0),3),""),"")</f>
        <v/>
      </c>
      <c r="D184" s="85" t="str">
        <f>IFERROR(IF(AND(SMALL('Open 1'!F:F,L184)&gt;1000,SMALL('Open 1'!F:F,L184)&lt;3000),"nt",IF(SMALL('Open 1'!F:F,L184)&gt;3000,"",SMALL('Open 1'!F:F,L184))),"")</f>
        <v/>
      </c>
      <c r="E184" s="115" t="str">
        <f>IF(D184="nt",IFERROR(SMALL('Open 1'!F:F,L184),""),IF(D184&gt;3000,"",IFERROR(SMALL('Open 1'!F:F,L184),"")))</f>
        <v/>
      </c>
      <c r="G184" s="91" t="str">
        <f t="shared" si="3"/>
        <v/>
      </c>
      <c r="J184" s="162"/>
      <c r="K184" s="121"/>
      <c r="L184" s="24">
        <v>183</v>
      </c>
    </row>
    <row r="185" spans="1:12">
      <c r="A185" s="18" t="str">
        <f>IFERROR(IF(INDEX('Open 1'!$A:$F,MATCH('Open 1 Results'!$E185,'Open 1'!$F:$F,0),1)&gt;0,INDEX('Open 1'!$A:$F,MATCH('Open 1 Results'!$E185,'Open 1'!$F:$F,0),1),""),"")</f>
        <v/>
      </c>
      <c r="B185" s="84" t="str">
        <f>IFERROR(IF(INDEX('Open 1'!$A:$F,MATCH('Open 1 Results'!$E185,'Open 1'!$F:$F,0),2)&gt;0,INDEX('Open 1'!$A:$F,MATCH('Open 1 Results'!$E185,'Open 1'!$F:$F,0),2),""),"")</f>
        <v/>
      </c>
      <c r="C185" s="84" t="str">
        <f>IFERROR(IF(INDEX('Open 1'!$A:$F,MATCH('Open 1 Results'!$E185,'Open 1'!$F:$F,0),3)&gt;0,INDEX('Open 1'!$A:$F,MATCH('Open 1 Results'!$E185,'Open 1'!$F:$F,0),3),""),"")</f>
        <v/>
      </c>
      <c r="D185" s="85" t="str">
        <f>IFERROR(IF(AND(SMALL('Open 1'!F:F,L185)&gt;1000,SMALL('Open 1'!F:F,L185)&lt;3000),"nt",IF(SMALL('Open 1'!F:F,L185)&gt;3000,"",SMALL('Open 1'!F:F,L185))),"")</f>
        <v/>
      </c>
      <c r="E185" s="115" t="str">
        <f>IF(D185="nt",IFERROR(SMALL('Open 1'!F:F,L185),""),IF(D185&gt;3000,"",IFERROR(SMALL('Open 1'!F:F,L185),"")))</f>
        <v/>
      </c>
      <c r="G185" s="91" t="str">
        <f t="shared" si="3"/>
        <v/>
      </c>
      <c r="J185" s="162"/>
      <c r="K185" s="121"/>
      <c r="L185" s="24">
        <v>184</v>
      </c>
    </row>
    <row r="186" spans="1:12">
      <c r="A186" s="18" t="str">
        <f>IFERROR(IF(INDEX('Open 1'!$A:$F,MATCH('Open 1 Results'!$E186,'Open 1'!$F:$F,0),1)&gt;0,INDEX('Open 1'!$A:$F,MATCH('Open 1 Results'!$E186,'Open 1'!$F:$F,0),1),""),"")</f>
        <v/>
      </c>
      <c r="B186" s="84" t="str">
        <f>IFERROR(IF(INDEX('Open 1'!$A:$F,MATCH('Open 1 Results'!$E186,'Open 1'!$F:$F,0),2)&gt;0,INDEX('Open 1'!$A:$F,MATCH('Open 1 Results'!$E186,'Open 1'!$F:$F,0),2),""),"")</f>
        <v/>
      </c>
      <c r="C186" s="84" t="str">
        <f>IFERROR(IF(INDEX('Open 1'!$A:$F,MATCH('Open 1 Results'!$E186,'Open 1'!$F:$F,0),3)&gt;0,INDEX('Open 1'!$A:$F,MATCH('Open 1 Results'!$E186,'Open 1'!$F:$F,0),3),""),"")</f>
        <v/>
      </c>
      <c r="D186" s="85" t="str">
        <f>IFERROR(IF(AND(SMALL('Open 1'!F:F,L186)&gt;1000,SMALL('Open 1'!F:F,L186)&lt;3000),"nt",IF(SMALL('Open 1'!F:F,L186)&gt;3000,"",SMALL('Open 1'!F:F,L186))),"")</f>
        <v/>
      </c>
      <c r="E186" s="115" t="str">
        <f>IF(D186="nt",IFERROR(SMALL('Open 1'!F:F,L186),""),IF(D186&gt;3000,"",IFERROR(SMALL('Open 1'!F:F,L186),"")))</f>
        <v/>
      </c>
      <c r="G186" s="91" t="str">
        <f t="shared" si="3"/>
        <v/>
      </c>
      <c r="J186" s="162"/>
      <c r="K186" s="121"/>
      <c r="L186" s="24">
        <v>185</v>
      </c>
    </row>
    <row r="187" spans="1:12">
      <c r="A187" s="18" t="str">
        <f>IFERROR(IF(INDEX('Open 1'!$A:$F,MATCH('Open 1 Results'!$E187,'Open 1'!$F:$F,0),1)&gt;0,INDEX('Open 1'!$A:$F,MATCH('Open 1 Results'!$E187,'Open 1'!$F:$F,0),1),""),"")</f>
        <v/>
      </c>
      <c r="B187" s="84" t="str">
        <f>IFERROR(IF(INDEX('Open 1'!$A:$F,MATCH('Open 1 Results'!$E187,'Open 1'!$F:$F,0),2)&gt;0,INDEX('Open 1'!$A:$F,MATCH('Open 1 Results'!$E187,'Open 1'!$F:$F,0),2),""),"")</f>
        <v/>
      </c>
      <c r="C187" s="84" t="str">
        <f>IFERROR(IF(INDEX('Open 1'!$A:$F,MATCH('Open 1 Results'!$E187,'Open 1'!$F:$F,0),3)&gt;0,INDEX('Open 1'!$A:$F,MATCH('Open 1 Results'!$E187,'Open 1'!$F:$F,0),3),""),"")</f>
        <v/>
      </c>
      <c r="D187" s="85" t="str">
        <f>IFERROR(IF(AND(SMALL('Open 1'!F:F,L187)&gt;1000,SMALL('Open 1'!F:F,L187)&lt;3000),"nt",IF(SMALL('Open 1'!F:F,L187)&gt;3000,"",SMALL('Open 1'!F:F,L187))),"")</f>
        <v/>
      </c>
      <c r="E187" s="115" t="str">
        <f>IF(D187="nt",IFERROR(SMALL('Open 1'!F:F,L187),""),IF(D187&gt;3000,"",IFERROR(SMALL('Open 1'!F:F,L187),"")))</f>
        <v/>
      </c>
      <c r="G187" s="91" t="str">
        <f t="shared" si="3"/>
        <v/>
      </c>
      <c r="J187" s="162"/>
      <c r="K187" s="121"/>
      <c r="L187" s="24">
        <v>186</v>
      </c>
    </row>
    <row r="188" spans="1:12">
      <c r="A188" s="18" t="str">
        <f>IFERROR(IF(INDEX('Open 1'!$A:$F,MATCH('Open 1 Results'!$E188,'Open 1'!$F:$F,0),1)&gt;0,INDEX('Open 1'!$A:$F,MATCH('Open 1 Results'!$E188,'Open 1'!$F:$F,0),1),""),"")</f>
        <v/>
      </c>
      <c r="B188" s="84" t="str">
        <f>IFERROR(IF(INDEX('Open 1'!$A:$F,MATCH('Open 1 Results'!$E188,'Open 1'!$F:$F,0),2)&gt;0,INDEX('Open 1'!$A:$F,MATCH('Open 1 Results'!$E188,'Open 1'!$F:$F,0),2),""),"")</f>
        <v/>
      </c>
      <c r="C188" s="84" t="str">
        <f>IFERROR(IF(INDEX('Open 1'!$A:$F,MATCH('Open 1 Results'!$E188,'Open 1'!$F:$F,0),3)&gt;0,INDEX('Open 1'!$A:$F,MATCH('Open 1 Results'!$E188,'Open 1'!$F:$F,0),3),""),"")</f>
        <v/>
      </c>
      <c r="D188" s="85" t="str">
        <f>IFERROR(IF(AND(SMALL('Open 1'!F:F,L188)&gt;1000,SMALL('Open 1'!F:F,L188)&lt;3000),"nt",IF(SMALL('Open 1'!F:F,L188)&gt;3000,"",SMALL('Open 1'!F:F,L188))),"")</f>
        <v/>
      </c>
      <c r="E188" s="115" t="str">
        <f>IF(D188="nt",IFERROR(SMALL('Open 1'!F:F,L188),""),IF(D188&gt;3000,"",IFERROR(SMALL('Open 1'!F:F,L188),"")))</f>
        <v/>
      </c>
      <c r="G188" s="91" t="str">
        <f t="shared" si="3"/>
        <v/>
      </c>
      <c r="J188" s="162"/>
      <c r="K188" s="121"/>
      <c r="L188" s="24">
        <v>187</v>
      </c>
    </row>
    <row r="189" spans="1:12">
      <c r="A189" s="18" t="str">
        <f>IFERROR(IF(INDEX('Open 1'!$A:$F,MATCH('Open 1 Results'!$E189,'Open 1'!$F:$F,0),1)&gt;0,INDEX('Open 1'!$A:$F,MATCH('Open 1 Results'!$E189,'Open 1'!$F:$F,0),1),""),"")</f>
        <v/>
      </c>
      <c r="B189" s="84" t="str">
        <f>IFERROR(IF(INDEX('Open 1'!$A:$F,MATCH('Open 1 Results'!$E189,'Open 1'!$F:$F,0),2)&gt;0,INDEX('Open 1'!$A:$F,MATCH('Open 1 Results'!$E189,'Open 1'!$F:$F,0),2),""),"")</f>
        <v/>
      </c>
      <c r="C189" s="84" t="str">
        <f>IFERROR(IF(INDEX('Open 1'!$A:$F,MATCH('Open 1 Results'!$E189,'Open 1'!$F:$F,0),3)&gt;0,INDEX('Open 1'!$A:$F,MATCH('Open 1 Results'!$E189,'Open 1'!$F:$F,0),3),""),"")</f>
        <v/>
      </c>
      <c r="D189" s="85" t="str">
        <f>IFERROR(IF(AND(SMALL('Open 1'!F:F,L189)&gt;1000,SMALL('Open 1'!F:F,L189)&lt;3000),"nt",IF(SMALL('Open 1'!F:F,L189)&gt;3000,"",SMALL('Open 1'!F:F,L189))),"")</f>
        <v/>
      </c>
      <c r="E189" s="115" t="str">
        <f>IF(D189="nt",IFERROR(SMALL('Open 1'!F:F,L189),""),IF(D189&gt;3000,"",IFERROR(SMALL('Open 1'!F:F,L189),"")))</f>
        <v/>
      </c>
      <c r="G189" s="91" t="str">
        <f t="shared" si="3"/>
        <v/>
      </c>
      <c r="J189" s="162"/>
      <c r="K189" s="121"/>
      <c r="L189" s="24">
        <v>188</v>
      </c>
    </row>
    <row r="190" spans="1:12">
      <c r="A190" s="18" t="str">
        <f>IFERROR(IF(INDEX('Open 1'!$A:$F,MATCH('Open 1 Results'!$E190,'Open 1'!$F:$F,0),1)&gt;0,INDEX('Open 1'!$A:$F,MATCH('Open 1 Results'!$E190,'Open 1'!$F:$F,0),1),""),"")</f>
        <v/>
      </c>
      <c r="B190" s="84" t="str">
        <f>IFERROR(IF(INDEX('Open 1'!$A:$F,MATCH('Open 1 Results'!$E190,'Open 1'!$F:$F,0),2)&gt;0,INDEX('Open 1'!$A:$F,MATCH('Open 1 Results'!$E190,'Open 1'!$F:$F,0),2),""),"")</f>
        <v/>
      </c>
      <c r="C190" s="84" t="str">
        <f>IFERROR(IF(INDEX('Open 1'!$A:$F,MATCH('Open 1 Results'!$E190,'Open 1'!$F:$F,0),3)&gt;0,INDEX('Open 1'!$A:$F,MATCH('Open 1 Results'!$E190,'Open 1'!$F:$F,0),3),""),"")</f>
        <v/>
      </c>
      <c r="D190" s="85" t="str">
        <f>IFERROR(IF(AND(SMALL('Open 1'!F:F,L190)&gt;1000,SMALL('Open 1'!F:F,L190)&lt;3000),"nt",IF(SMALL('Open 1'!F:F,L190)&gt;3000,"",SMALL('Open 1'!F:F,L190))),"")</f>
        <v/>
      </c>
      <c r="E190" s="115" t="str">
        <f>IF(D190="nt",IFERROR(SMALL('Open 1'!F:F,L190),""),IF(D190&gt;3000,"",IFERROR(SMALL('Open 1'!F:F,L190),"")))</f>
        <v/>
      </c>
      <c r="G190" s="91" t="str">
        <f t="shared" si="3"/>
        <v/>
      </c>
      <c r="J190" s="162"/>
      <c r="K190" s="121"/>
      <c r="L190" s="24">
        <v>189</v>
      </c>
    </row>
    <row r="191" spans="1:12">
      <c r="A191" s="18" t="str">
        <f>IFERROR(IF(INDEX('Open 1'!$A:$F,MATCH('Open 1 Results'!$E191,'Open 1'!$F:$F,0),1)&gt;0,INDEX('Open 1'!$A:$F,MATCH('Open 1 Results'!$E191,'Open 1'!$F:$F,0),1),""),"")</f>
        <v/>
      </c>
      <c r="B191" s="84" t="str">
        <f>IFERROR(IF(INDEX('Open 1'!$A:$F,MATCH('Open 1 Results'!$E191,'Open 1'!$F:$F,0),2)&gt;0,INDEX('Open 1'!$A:$F,MATCH('Open 1 Results'!$E191,'Open 1'!$F:$F,0),2),""),"")</f>
        <v/>
      </c>
      <c r="C191" s="84" t="str">
        <f>IFERROR(IF(INDEX('Open 1'!$A:$F,MATCH('Open 1 Results'!$E191,'Open 1'!$F:$F,0),3)&gt;0,INDEX('Open 1'!$A:$F,MATCH('Open 1 Results'!$E191,'Open 1'!$F:$F,0),3),""),"")</f>
        <v/>
      </c>
      <c r="D191" s="85" t="str">
        <f>IFERROR(IF(AND(SMALL('Open 1'!F:F,L191)&gt;1000,SMALL('Open 1'!F:F,L191)&lt;3000),"nt",IF(SMALL('Open 1'!F:F,L191)&gt;3000,"",SMALL('Open 1'!F:F,L191))),"")</f>
        <v/>
      </c>
      <c r="E191" s="115" t="str">
        <f>IF(D191="nt",IFERROR(SMALL('Open 1'!F:F,L191),""),IF(D191&gt;3000,"",IFERROR(SMALL('Open 1'!F:F,L191),"")))</f>
        <v/>
      </c>
      <c r="G191" s="91" t="str">
        <f t="shared" si="3"/>
        <v/>
      </c>
      <c r="J191" s="162"/>
      <c r="K191" s="121"/>
      <c r="L191" s="24">
        <v>190</v>
      </c>
    </row>
    <row r="192" spans="1:12">
      <c r="A192" s="18" t="str">
        <f>IFERROR(IF(INDEX('Open 1'!$A:$F,MATCH('Open 1 Results'!$E192,'Open 1'!$F:$F,0),1)&gt;0,INDEX('Open 1'!$A:$F,MATCH('Open 1 Results'!$E192,'Open 1'!$F:$F,0),1),""),"")</f>
        <v/>
      </c>
      <c r="B192" s="84" t="str">
        <f>IFERROR(IF(INDEX('Open 1'!$A:$F,MATCH('Open 1 Results'!$E192,'Open 1'!$F:$F,0),2)&gt;0,INDEX('Open 1'!$A:$F,MATCH('Open 1 Results'!$E192,'Open 1'!$F:$F,0),2),""),"")</f>
        <v/>
      </c>
      <c r="C192" s="84" t="str">
        <f>IFERROR(IF(INDEX('Open 1'!$A:$F,MATCH('Open 1 Results'!$E192,'Open 1'!$F:$F,0),3)&gt;0,INDEX('Open 1'!$A:$F,MATCH('Open 1 Results'!$E192,'Open 1'!$F:$F,0),3),""),"")</f>
        <v/>
      </c>
      <c r="D192" s="85" t="str">
        <f>IFERROR(IF(AND(SMALL('Open 1'!F:F,L192)&gt;1000,SMALL('Open 1'!F:F,L192)&lt;3000),"nt",IF(SMALL('Open 1'!F:F,L192)&gt;3000,"",SMALL('Open 1'!F:F,L192))),"")</f>
        <v/>
      </c>
      <c r="E192" s="115" t="str">
        <f>IF(D192="nt",IFERROR(SMALL('Open 1'!F:F,L192),""),IF(D192&gt;3000,"",IFERROR(SMALL('Open 1'!F:F,L192),"")))</f>
        <v/>
      </c>
      <c r="G192" s="91" t="str">
        <f t="shared" si="3"/>
        <v/>
      </c>
      <c r="J192" s="162"/>
      <c r="K192" s="121"/>
      <c r="L192" s="24">
        <v>191</v>
      </c>
    </row>
    <row r="193" spans="1:12">
      <c r="A193" s="18" t="str">
        <f>IFERROR(IF(INDEX('Open 1'!$A:$F,MATCH('Open 1 Results'!$E193,'Open 1'!$F:$F,0),1)&gt;0,INDEX('Open 1'!$A:$F,MATCH('Open 1 Results'!$E193,'Open 1'!$F:$F,0),1),""),"")</f>
        <v/>
      </c>
      <c r="B193" s="84" t="str">
        <f>IFERROR(IF(INDEX('Open 1'!$A:$F,MATCH('Open 1 Results'!$E193,'Open 1'!$F:$F,0),2)&gt;0,INDEX('Open 1'!$A:$F,MATCH('Open 1 Results'!$E193,'Open 1'!$F:$F,0),2),""),"")</f>
        <v/>
      </c>
      <c r="C193" s="84" t="str">
        <f>IFERROR(IF(INDEX('Open 1'!$A:$F,MATCH('Open 1 Results'!$E193,'Open 1'!$F:$F,0),3)&gt;0,INDEX('Open 1'!$A:$F,MATCH('Open 1 Results'!$E193,'Open 1'!$F:$F,0),3),""),"")</f>
        <v/>
      </c>
      <c r="D193" s="85" t="str">
        <f>IFERROR(IF(AND(SMALL('Open 1'!F:F,L193)&gt;1000,SMALL('Open 1'!F:F,L193)&lt;3000),"nt",IF(SMALL('Open 1'!F:F,L193)&gt;3000,"",SMALL('Open 1'!F:F,L193))),"")</f>
        <v/>
      </c>
      <c r="E193" s="115" t="str">
        <f>IF(D193="nt",IFERROR(SMALL('Open 1'!F:F,L193),""),IF(D193&gt;3000,"",IFERROR(SMALL('Open 1'!F:F,L193),"")))</f>
        <v/>
      </c>
      <c r="G193" s="91" t="str">
        <f t="shared" si="3"/>
        <v/>
      </c>
      <c r="J193" s="162"/>
      <c r="K193" s="121"/>
      <c r="L193" s="24">
        <v>192</v>
      </c>
    </row>
    <row r="194" spans="1:12">
      <c r="A194" s="18" t="str">
        <f>IFERROR(IF(INDEX('Open 1'!$A:$F,MATCH('Open 1 Results'!$E194,'Open 1'!$F:$F,0),1)&gt;0,INDEX('Open 1'!$A:$F,MATCH('Open 1 Results'!$E194,'Open 1'!$F:$F,0),1),""),"")</f>
        <v/>
      </c>
      <c r="B194" s="84" t="str">
        <f>IFERROR(IF(INDEX('Open 1'!$A:$F,MATCH('Open 1 Results'!$E194,'Open 1'!$F:$F,0),2)&gt;0,INDEX('Open 1'!$A:$F,MATCH('Open 1 Results'!$E194,'Open 1'!$F:$F,0),2),""),"")</f>
        <v/>
      </c>
      <c r="C194" s="84" t="str">
        <f>IFERROR(IF(INDEX('Open 1'!$A:$F,MATCH('Open 1 Results'!$E194,'Open 1'!$F:$F,0),3)&gt;0,INDEX('Open 1'!$A:$F,MATCH('Open 1 Results'!$E194,'Open 1'!$F:$F,0),3),""),"")</f>
        <v/>
      </c>
      <c r="D194" s="85" t="str">
        <f>IFERROR(IF(AND(SMALL('Open 1'!F:F,L194)&gt;1000,SMALL('Open 1'!F:F,L194)&lt;3000),"nt",IF(SMALL('Open 1'!F:F,L194)&gt;3000,"",SMALL('Open 1'!F:F,L194))),"")</f>
        <v/>
      </c>
      <c r="E194" s="115" t="str">
        <f>IF(D194="nt",IFERROR(SMALL('Open 1'!F:F,L194),""),IF(D194&gt;3000,"",IFERROR(SMALL('Open 1'!F:F,L194),"")))</f>
        <v/>
      </c>
      <c r="G194" s="91" t="str">
        <f t="shared" si="3"/>
        <v/>
      </c>
      <c r="J194" s="162"/>
      <c r="K194" s="121"/>
      <c r="L194" s="24">
        <v>193</v>
      </c>
    </row>
    <row r="195" spans="1:12">
      <c r="A195" s="18" t="str">
        <f>IFERROR(IF(INDEX('Open 1'!$A:$F,MATCH('Open 1 Results'!$E195,'Open 1'!$F:$F,0),1)&gt;0,INDEX('Open 1'!$A:$F,MATCH('Open 1 Results'!$E195,'Open 1'!$F:$F,0),1),""),"")</f>
        <v/>
      </c>
      <c r="B195" s="84" t="str">
        <f>IFERROR(IF(INDEX('Open 1'!$A:$F,MATCH('Open 1 Results'!$E195,'Open 1'!$F:$F,0),2)&gt;0,INDEX('Open 1'!$A:$F,MATCH('Open 1 Results'!$E195,'Open 1'!$F:$F,0),2),""),"")</f>
        <v/>
      </c>
      <c r="C195" s="84" t="str">
        <f>IFERROR(IF(INDEX('Open 1'!$A:$F,MATCH('Open 1 Results'!$E195,'Open 1'!$F:$F,0),3)&gt;0,INDEX('Open 1'!$A:$F,MATCH('Open 1 Results'!$E195,'Open 1'!$F:$F,0),3),""),"")</f>
        <v/>
      </c>
      <c r="D195" s="85" t="str">
        <f>IFERROR(IF(AND(SMALL('Open 1'!F:F,L195)&gt;1000,SMALL('Open 1'!F:F,L195)&lt;3000),"nt",IF(SMALL('Open 1'!F:F,L195)&gt;3000,"",SMALL('Open 1'!F:F,L195))),"")</f>
        <v/>
      </c>
      <c r="E195" s="115" t="str">
        <f>IF(D195="nt",IFERROR(SMALL('Open 1'!F:F,L195),""),IF(D195&gt;3000,"",IFERROR(SMALL('Open 1'!F:F,L195),"")))</f>
        <v/>
      </c>
      <c r="G195" s="91" t="str">
        <f t="shared" ref="G195:G251" si="4">IFERROR(VLOOKUP(D195,$H$3:$I$7,2,FALSE),"")</f>
        <v/>
      </c>
      <c r="J195" s="162"/>
      <c r="K195" s="121"/>
      <c r="L195" s="24">
        <v>194</v>
      </c>
    </row>
    <row r="196" spans="1:12">
      <c r="A196" s="18" t="str">
        <f>IFERROR(IF(INDEX('Open 1'!$A:$F,MATCH('Open 1 Results'!$E196,'Open 1'!$F:$F,0),1)&gt;0,INDEX('Open 1'!$A:$F,MATCH('Open 1 Results'!$E196,'Open 1'!$F:$F,0),1),""),"")</f>
        <v/>
      </c>
      <c r="B196" s="84" t="str">
        <f>IFERROR(IF(INDEX('Open 1'!$A:$F,MATCH('Open 1 Results'!$E196,'Open 1'!$F:$F,0),2)&gt;0,INDEX('Open 1'!$A:$F,MATCH('Open 1 Results'!$E196,'Open 1'!$F:$F,0),2),""),"")</f>
        <v/>
      </c>
      <c r="C196" s="84" t="str">
        <f>IFERROR(IF(INDEX('Open 1'!$A:$F,MATCH('Open 1 Results'!$E196,'Open 1'!$F:$F,0),3)&gt;0,INDEX('Open 1'!$A:$F,MATCH('Open 1 Results'!$E196,'Open 1'!$F:$F,0),3),""),"")</f>
        <v/>
      </c>
      <c r="D196" s="85" t="str">
        <f>IFERROR(IF(AND(SMALL('Open 1'!F:F,L196)&gt;1000,SMALL('Open 1'!F:F,L196)&lt;3000),"nt",IF(SMALL('Open 1'!F:F,L196)&gt;3000,"",SMALL('Open 1'!F:F,L196))),"")</f>
        <v/>
      </c>
      <c r="E196" s="115" t="str">
        <f>IF(D196="nt",IFERROR(SMALL('Open 1'!F:F,L196),""),IF(D196&gt;3000,"",IFERROR(SMALL('Open 1'!F:F,L196),"")))</f>
        <v/>
      </c>
      <c r="G196" s="91" t="str">
        <f t="shared" si="4"/>
        <v/>
      </c>
      <c r="J196" s="162"/>
      <c r="K196" s="121"/>
      <c r="L196" s="24">
        <v>195</v>
      </c>
    </row>
    <row r="197" spans="1:12">
      <c r="A197" s="18" t="str">
        <f>IFERROR(IF(INDEX('Open 1'!$A:$F,MATCH('Open 1 Results'!$E197,'Open 1'!$F:$F,0),1)&gt;0,INDEX('Open 1'!$A:$F,MATCH('Open 1 Results'!$E197,'Open 1'!$F:$F,0),1),""),"")</f>
        <v/>
      </c>
      <c r="B197" s="84" t="str">
        <f>IFERROR(IF(INDEX('Open 1'!$A:$F,MATCH('Open 1 Results'!$E197,'Open 1'!$F:$F,0),2)&gt;0,INDEX('Open 1'!$A:$F,MATCH('Open 1 Results'!$E197,'Open 1'!$F:$F,0),2),""),"")</f>
        <v/>
      </c>
      <c r="C197" s="84" t="str">
        <f>IFERROR(IF(INDEX('Open 1'!$A:$F,MATCH('Open 1 Results'!$E197,'Open 1'!$F:$F,0),3)&gt;0,INDEX('Open 1'!$A:$F,MATCH('Open 1 Results'!$E197,'Open 1'!$F:$F,0),3),""),"")</f>
        <v/>
      </c>
      <c r="D197" s="85" t="str">
        <f>IFERROR(IF(AND(SMALL('Open 1'!F:F,L197)&gt;1000,SMALL('Open 1'!F:F,L197)&lt;3000),"nt",IF(SMALL('Open 1'!F:F,L197)&gt;3000,"",SMALL('Open 1'!F:F,L197))),"")</f>
        <v/>
      </c>
      <c r="E197" s="115" t="str">
        <f>IF(D197="nt",IFERROR(SMALL('Open 1'!F:F,L197),""),IF(D197&gt;3000,"",IFERROR(SMALL('Open 1'!F:F,L197),"")))</f>
        <v/>
      </c>
      <c r="G197" s="91" t="str">
        <f t="shared" si="4"/>
        <v/>
      </c>
      <c r="J197" s="162"/>
      <c r="K197" s="121"/>
      <c r="L197" s="24">
        <v>196</v>
      </c>
    </row>
    <row r="198" spans="1:12">
      <c r="A198" s="18" t="str">
        <f>IFERROR(IF(INDEX('Open 1'!$A:$F,MATCH('Open 1 Results'!$E198,'Open 1'!$F:$F,0),1)&gt;0,INDEX('Open 1'!$A:$F,MATCH('Open 1 Results'!$E198,'Open 1'!$F:$F,0),1),""),"")</f>
        <v/>
      </c>
      <c r="B198" s="84" t="str">
        <f>IFERROR(IF(INDEX('Open 1'!$A:$F,MATCH('Open 1 Results'!$E198,'Open 1'!$F:$F,0),2)&gt;0,INDEX('Open 1'!$A:$F,MATCH('Open 1 Results'!$E198,'Open 1'!$F:$F,0),2),""),"")</f>
        <v/>
      </c>
      <c r="C198" s="84" t="str">
        <f>IFERROR(IF(INDEX('Open 1'!$A:$F,MATCH('Open 1 Results'!$E198,'Open 1'!$F:$F,0),3)&gt;0,INDEX('Open 1'!$A:$F,MATCH('Open 1 Results'!$E198,'Open 1'!$F:$F,0),3),""),"")</f>
        <v/>
      </c>
      <c r="D198" s="85" t="str">
        <f>IFERROR(IF(AND(SMALL('Open 1'!F:F,L198)&gt;1000,SMALL('Open 1'!F:F,L198)&lt;3000),"nt",IF(SMALL('Open 1'!F:F,L198)&gt;3000,"",SMALL('Open 1'!F:F,L198))),"")</f>
        <v/>
      </c>
      <c r="E198" s="115" t="str">
        <f>IF(D198="nt",IFERROR(SMALL('Open 1'!F:F,L198),""),IF(D198&gt;3000,"",IFERROR(SMALL('Open 1'!F:F,L198),"")))</f>
        <v/>
      </c>
      <c r="G198" s="91" t="str">
        <f t="shared" si="4"/>
        <v/>
      </c>
      <c r="J198" s="162"/>
      <c r="K198" s="121"/>
      <c r="L198" s="24">
        <v>197</v>
      </c>
    </row>
    <row r="199" spans="1:12">
      <c r="A199" s="18" t="str">
        <f>IFERROR(IF(INDEX('Open 1'!$A:$F,MATCH('Open 1 Results'!$E199,'Open 1'!$F:$F,0),1)&gt;0,INDEX('Open 1'!$A:$F,MATCH('Open 1 Results'!$E199,'Open 1'!$F:$F,0),1),""),"")</f>
        <v/>
      </c>
      <c r="B199" s="84" t="str">
        <f>IFERROR(IF(INDEX('Open 1'!$A:$F,MATCH('Open 1 Results'!$E199,'Open 1'!$F:$F,0),2)&gt;0,INDEX('Open 1'!$A:$F,MATCH('Open 1 Results'!$E199,'Open 1'!$F:$F,0),2),""),"")</f>
        <v/>
      </c>
      <c r="C199" s="84" t="str">
        <f>IFERROR(IF(INDEX('Open 1'!$A:$F,MATCH('Open 1 Results'!$E199,'Open 1'!$F:$F,0),3)&gt;0,INDEX('Open 1'!$A:$F,MATCH('Open 1 Results'!$E199,'Open 1'!$F:$F,0),3),""),"")</f>
        <v/>
      </c>
      <c r="D199" s="85" t="str">
        <f>IFERROR(IF(AND(SMALL('Open 1'!F:F,L199)&gt;1000,SMALL('Open 1'!F:F,L199)&lt;3000),"nt",IF(SMALL('Open 1'!F:F,L199)&gt;3000,"",SMALL('Open 1'!F:F,L199))),"")</f>
        <v/>
      </c>
      <c r="E199" s="115" t="str">
        <f>IF(D199="nt",IFERROR(SMALL('Open 1'!F:F,L199),""),IF(D199&gt;3000,"",IFERROR(SMALL('Open 1'!F:F,L199),"")))</f>
        <v/>
      </c>
      <c r="G199" s="91" t="str">
        <f t="shared" si="4"/>
        <v/>
      </c>
      <c r="J199" s="162"/>
      <c r="K199" s="121"/>
      <c r="L199" s="24">
        <v>198</v>
      </c>
    </row>
    <row r="200" spans="1:12">
      <c r="A200" s="18" t="str">
        <f>IFERROR(IF(INDEX('Open 1'!$A:$F,MATCH('Open 1 Results'!$E200,'Open 1'!$F:$F,0),1)&gt;0,INDEX('Open 1'!$A:$F,MATCH('Open 1 Results'!$E200,'Open 1'!$F:$F,0),1),""),"")</f>
        <v/>
      </c>
      <c r="B200" s="84" t="str">
        <f>IFERROR(IF(INDEX('Open 1'!$A:$F,MATCH('Open 1 Results'!$E200,'Open 1'!$F:$F,0),2)&gt;0,INDEX('Open 1'!$A:$F,MATCH('Open 1 Results'!$E200,'Open 1'!$F:$F,0),2),""),"")</f>
        <v/>
      </c>
      <c r="C200" s="84" t="str">
        <f>IFERROR(IF(INDEX('Open 1'!$A:$F,MATCH('Open 1 Results'!$E200,'Open 1'!$F:$F,0),3)&gt;0,INDEX('Open 1'!$A:$F,MATCH('Open 1 Results'!$E200,'Open 1'!$F:$F,0),3),""),"")</f>
        <v/>
      </c>
      <c r="D200" s="85" t="str">
        <f>IFERROR(IF(AND(SMALL('Open 1'!F:F,L200)&gt;1000,SMALL('Open 1'!F:F,L200)&lt;3000),"nt",IF(SMALL('Open 1'!F:F,L200)&gt;3000,"",SMALL('Open 1'!F:F,L200))),"")</f>
        <v/>
      </c>
      <c r="E200" s="115" t="str">
        <f>IF(D200="nt",IFERROR(SMALL('Open 1'!F:F,L200),""),IF(D200&gt;3000,"",IFERROR(SMALL('Open 1'!F:F,L200),"")))</f>
        <v/>
      </c>
      <c r="G200" s="91" t="str">
        <f t="shared" si="4"/>
        <v/>
      </c>
      <c r="J200" s="162"/>
      <c r="K200" s="121"/>
      <c r="L200" s="24">
        <v>199</v>
      </c>
    </row>
    <row r="201" spans="1:12">
      <c r="A201" s="18" t="str">
        <f>IFERROR(IF(INDEX('Open 1'!$A:$F,MATCH('Open 1 Results'!$E201,'Open 1'!$F:$F,0),1)&gt;0,INDEX('Open 1'!$A:$F,MATCH('Open 1 Results'!$E201,'Open 1'!$F:$F,0),1),""),"")</f>
        <v/>
      </c>
      <c r="B201" s="84" t="str">
        <f>IFERROR(IF(INDEX('Open 1'!$A:$F,MATCH('Open 1 Results'!$E201,'Open 1'!$F:$F,0),2)&gt;0,INDEX('Open 1'!$A:$F,MATCH('Open 1 Results'!$E201,'Open 1'!$F:$F,0),2),""),"")</f>
        <v/>
      </c>
      <c r="C201" s="84" t="str">
        <f>IFERROR(IF(INDEX('Open 1'!$A:$F,MATCH('Open 1 Results'!$E201,'Open 1'!$F:$F,0),3)&gt;0,INDEX('Open 1'!$A:$F,MATCH('Open 1 Results'!$E201,'Open 1'!$F:$F,0),3),""),"")</f>
        <v/>
      </c>
      <c r="D201" s="85" t="str">
        <f>IFERROR(IF(AND(SMALL('Open 1'!F:F,L201)&gt;1000,SMALL('Open 1'!F:F,L201)&lt;3000),"nt",IF(SMALL('Open 1'!F:F,L201)&gt;3000,"",SMALL('Open 1'!F:F,L201))),"")</f>
        <v/>
      </c>
      <c r="E201" s="115" t="str">
        <f>IF(D201="nt",IFERROR(SMALL('Open 1'!F:F,L201),""),IF(D201&gt;3000,"",IFERROR(SMALL('Open 1'!F:F,L201),"")))</f>
        <v/>
      </c>
      <c r="G201" s="91" t="str">
        <f t="shared" si="4"/>
        <v/>
      </c>
      <c r="J201" s="162"/>
      <c r="K201" s="121"/>
      <c r="L201" s="24">
        <v>200</v>
      </c>
    </row>
    <row r="202" spans="1:12">
      <c r="A202" s="18" t="str">
        <f>IFERROR(IF(INDEX('Open 1'!$A:$F,MATCH('Open 1 Results'!$E202,'Open 1'!$F:$F,0),1)&gt;0,INDEX('Open 1'!$A:$F,MATCH('Open 1 Results'!$E202,'Open 1'!$F:$F,0),1),""),"")</f>
        <v/>
      </c>
      <c r="B202" s="84" t="str">
        <f>IFERROR(IF(INDEX('Open 1'!$A:$F,MATCH('Open 1 Results'!$E202,'Open 1'!$F:$F,0),2)&gt;0,INDEX('Open 1'!$A:$F,MATCH('Open 1 Results'!$E202,'Open 1'!$F:$F,0),2),""),"")</f>
        <v/>
      </c>
      <c r="C202" s="84" t="str">
        <f>IFERROR(IF(INDEX('Open 1'!$A:$F,MATCH('Open 1 Results'!$E202,'Open 1'!$F:$F,0),3)&gt;0,INDEX('Open 1'!$A:$F,MATCH('Open 1 Results'!$E202,'Open 1'!$F:$F,0),3),""),"")</f>
        <v/>
      </c>
      <c r="D202" s="85" t="str">
        <f>IFERROR(IF(AND(SMALL('Open 1'!F:F,L202)&gt;1000,SMALL('Open 1'!F:F,L202)&lt;3000),"nt",IF(SMALL('Open 1'!F:F,L202)&gt;3000,"",SMALL('Open 1'!F:F,L202))),"")</f>
        <v/>
      </c>
      <c r="E202" s="115" t="str">
        <f>IF(D202="nt",IFERROR(SMALL('Open 1'!F:F,L202),""),IF(D202&gt;3000,"",IFERROR(SMALL('Open 1'!F:F,L202),"")))</f>
        <v/>
      </c>
      <c r="G202" s="91" t="str">
        <f t="shared" si="4"/>
        <v/>
      </c>
      <c r="J202" s="162"/>
      <c r="K202" s="121"/>
      <c r="L202" s="24">
        <v>201</v>
      </c>
    </row>
    <row r="203" spans="1:12">
      <c r="A203" s="18" t="str">
        <f>IFERROR(IF(INDEX('Open 1'!$A:$F,MATCH('Open 1 Results'!$E203,'Open 1'!$F:$F,0),1)&gt;0,INDEX('Open 1'!$A:$F,MATCH('Open 1 Results'!$E203,'Open 1'!$F:$F,0),1),""),"")</f>
        <v/>
      </c>
      <c r="B203" s="84" t="str">
        <f>IFERROR(IF(INDEX('Open 1'!$A:$F,MATCH('Open 1 Results'!$E203,'Open 1'!$F:$F,0),2)&gt;0,INDEX('Open 1'!$A:$F,MATCH('Open 1 Results'!$E203,'Open 1'!$F:$F,0),2),""),"")</f>
        <v/>
      </c>
      <c r="C203" s="84" t="str">
        <f>IFERROR(IF(INDEX('Open 1'!$A:$F,MATCH('Open 1 Results'!$E203,'Open 1'!$F:$F,0),3)&gt;0,INDEX('Open 1'!$A:$F,MATCH('Open 1 Results'!$E203,'Open 1'!$F:$F,0),3),""),"")</f>
        <v/>
      </c>
      <c r="D203" s="85" t="str">
        <f>IFERROR(IF(AND(SMALL('Open 1'!F:F,L203)&gt;1000,SMALL('Open 1'!F:F,L203)&lt;3000),"nt",IF(SMALL('Open 1'!F:F,L203)&gt;3000,"",SMALL('Open 1'!F:F,L203))),"")</f>
        <v/>
      </c>
      <c r="E203" s="115" t="str">
        <f>IF(D203="nt",IFERROR(SMALL('Open 1'!F:F,L203),""),IF(D203&gt;3000,"",IFERROR(SMALL('Open 1'!F:F,L203),"")))</f>
        <v/>
      </c>
      <c r="G203" s="91" t="str">
        <f t="shared" si="4"/>
        <v/>
      </c>
      <c r="J203" s="162"/>
      <c r="K203" s="121"/>
      <c r="L203" s="24">
        <v>202</v>
      </c>
    </row>
    <row r="204" spans="1:12">
      <c r="A204" s="18" t="str">
        <f>IFERROR(IF(INDEX('Open 1'!$A:$F,MATCH('Open 1 Results'!$E204,'Open 1'!$F:$F,0),1)&gt;0,INDEX('Open 1'!$A:$F,MATCH('Open 1 Results'!$E204,'Open 1'!$F:$F,0),1),""),"")</f>
        <v/>
      </c>
      <c r="B204" s="84" t="str">
        <f>IFERROR(IF(INDEX('Open 1'!$A:$F,MATCH('Open 1 Results'!$E204,'Open 1'!$F:$F,0),2)&gt;0,INDEX('Open 1'!$A:$F,MATCH('Open 1 Results'!$E204,'Open 1'!$F:$F,0),2),""),"")</f>
        <v/>
      </c>
      <c r="C204" s="84" t="str">
        <f>IFERROR(IF(INDEX('Open 1'!$A:$F,MATCH('Open 1 Results'!$E204,'Open 1'!$F:$F,0),3)&gt;0,INDEX('Open 1'!$A:$F,MATCH('Open 1 Results'!$E204,'Open 1'!$F:$F,0),3),""),"")</f>
        <v/>
      </c>
      <c r="D204" s="85" t="str">
        <f>IFERROR(IF(AND(SMALL('Open 1'!F:F,L204)&gt;1000,SMALL('Open 1'!F:F,L204)&lt;3000),"nt",IF(SMALL('Open 1'!F:F,L204)&gt;3000,"",SMALL('Open 1'!F:F,L204))),"")</f>
        <v/>
      </c>
      <c r="E204" s="115" t="str">
        <f>IF(D204="nt",IFERROR(SMALL('Open 1'!F:F,L204),""),IF(D204&gt;3000,"",IFERROR(SMALL('Open 1'!F:F,L204),"")))</f>
        <v/>
      </c>
      <c r="G204" s="91" t="str">
        <f t="shared" si="4"/>
        <v/>
      </c>
      <c r="J204" s="162"/>
      <c r="K204" s="121"/>
      <c r="L204" s="24">
        <v>203</v>
      </c>
    </row>
    <row r="205" spans="1:12">
      <c r="A205" s="18" t="str">
        <f>IFERROR(IF(INDEX('Open 1'!$A:$F,MATCH('Open 1 Results'!$E205,'Open 1'!$F:$F,0),1)&gt;0,INDEX('Open 1'!$A:$F,MATCH('Open 1 Results'!$E205,'Open 1'!$F:$F,0),1),""),"")</f>
        <v/>
      </c>
      <c r="B205" s="84" t="str">
        <f>IFERROR(IF(INDEX('Open 1'!$A:$F,MATCH('Open 1 Results'!$E205,'Open 1'!$F:$F,0),2)&gt;0,INDEX('Open 1'!$A:$F,MATCH('Open 1 Results'!$E205,'Open 1'!$F:$F,0),2),""),"")</f>
        <v/>
      </c>
      <c r="C205" s="84" t="str">
        <f>IFERROR(IF(INDEX('Open 1'!$A:$F,MATCH('Open 1 Results'!$E205,'Open 1'!$F:$F,0),3)&gt;0,INDEX('Open 1'!$A:$F,MATCH('Open 1 Results'!$E205,'Open 1'!$F:$F,0),3),""),"")</f>
        <v/>
      </c>
      <c r="D205" s="85" t="str">
        <f>IFERROR(IF(AND(SMALL('Open 1'!F:F,L205)&gt;1000,SMALL('Open 1'!F:F,L205)&lt;3000),"nt",IF(SMALL('Open 1'!F:F,L205)&gt;3000,"",SMALL('Open 1'!F:F,L205))),"")</f>
        <v/>
      </c>
      <c r="E205" s="115" t="str">
        <f>IF(D205="nt",IFERROR(SMALL('Open 1'!F:F,L205),""),IF(D205&gt;3000,"",IFERROR(SMALL('Open 1'!F:F,L205),"")))</f>
        <v/>
      </c>
      <c r="G205" s="91" t="str">
        <f t="shared" si="4"/>
        <v/>
      </c>
      <c r="J205" s="162"/>
      <c r="K205" s="121"/>
      <c r="L205" s="24">
        <v>204</v>
      </c>
    </row>
    <row r="206" spans="1:12">
      <c r="A206" s="18" t="str">
        <f>IFERROR(IF(INDEX('Open 1'!$A:$F,MATCH('Open 1 Results'!$E206,'Open 1'!$F:$F,0),1)&gt;0,INDEX('Open 1'!$A:$F,MATCH('Open 1 Results'!$E206,'Open 1'!$F:$F,0),1),""),"")</f>
        <v/>
      </c>
      <c r="B206" s="84" t="str">
        <f>IFERROR(IF(INDEX('Open 1'!$A:$F,MATCH('Open 1 Results'!$E206,'Open 1'!$F:$F,0),2)&gt;0,INDEX('Open 1'!$A:$F,MATCH('Open 1 Results'!$E206,'Open 1'!$F:$F,0),2),""),"")</f>
        <v/>
      </c>
      <c r="C206" s="84" t="str">
        <f>IFERROR(IF(INDEX('Open 1'!$A:$F,MATCH('Open 1 Results'!$E206,'Open 1'!$F:$F,0),3)&gt;0,INDEX('Open 1'!$A:$F,MATCH('Open 1 Results'!$E206,'Open 1'!$F:$F,0),3),""),"")</f>
        <v/>
      </c>
      <c r="D206" s="85" t="str">
        <f>IFERROR(IF(AND(SMALL('Open 1'!F:F,L206)&gt;1000,SMALL('Open 1'!F:F,L206)&lt;3000),"nt",IF(SMALL('Open 1'!F:F,L206)&gt;3000,"",SMALL('Open 1'!F:F,L206))),"")</f>
        <v/>
      </c>
      <c r="E206" s="115" t="str">
        <f>IF(D206="nt",IFERROR(SMALL('Open 1'!F:F,L206),""),IF(D206&gt;3000,"",IFERROR(SMALL('Open 1'!F:F,L206),"")))</f>
        <v/>
      </c>
      <c r="G206" s="91" t="str">
        <f t="shared" si="4"/>
        <v/>
      </c>
      <c r="J206" s="162"/>
      <c r="K206" s="121"/>
      <c r="L206" s="24">
        <v>205</v>
      </c>
    </row>
    <row r="207" spans="1:12">
      <c r="A207" s="18" t="str">
        <f>IFERROR(IF(INDEX('Open 1'!$A:$F,MATCH('Open 1 Results'!$E207,'Open 1'!$F:$F,0),1)&gt;0,INDEX('Open 1'!$A:$F,MATCH('Open 1 Results'!$E207,'Open 1'!$F:$F,0),1),""),"")</f>
        <v/>
      </c>
      <c r="B207" s="84" t="str">
        <f>IFERROR(IF(INDEX('Open 1'!$A:$F,MATCH('Open 1 Results'!$E207,'Open 1'!$F:$F,0),2)&gt;0,INDEX('Open 1'!$A:$F,MATCH('Open 1 Results'!$E207,'Open 1'!$F:$F,0),2),""),"")</f>
        <v/>
      </c>
      <c r="C207" s="84" t="str">
        <f>IFERROR(IF(INDEX('Open 1'!$A:$F,MATCH('Open 1 Results'!$E207,'Open 1'!$F:$F,0),3)&gt;0,INDEX('Open 1'!$A:$F,MATCH('Open 1 Results'!$E207,'Open 1'!$F:$F,0),3),""),"")</f>
        <v/>
      </c>
      <c r="D207" s="85" t="str">
        <f>IFERROR(IF(AND(SMALL('Open 1'!F:F,L207)&gt;1000,SMALL('Open 1'!F:F,L207)&lt;3000),"nt",IF(SMALL('Open 1'!F:F,L207)&gt;3000,"",SMALL('Open 1'!F:F,L207))),"")</f>
        <v/>
      </c>
      <c r="E207" s="115" t="str">
        <f>IF(D207="nt",IFERROR(SMALL('Open 1'!F:F,L207),""),IF(D207&gt;3000,"",IFERROR(SMALL('Open 1'!F:F,L207),"")))</f>
        <v/>
      </c>
      <c r="G207" s="91" t="str">
        <f t="shared" si="4"/>
        <v/>
      </c>
      <c r="J207" s="162"/>
      <c r="K207" s="121"/>
      <c r="L207" s="24">
        <v>206</v>
      </c>
    </row>
    <row r="208" spans="1:12">
      <c r="A208" s="18" t="str">
        <f>IFERROR(IF(INDEX('Open 1'!$A:$F,MATCH('Open 1 Results'!$E208,'Open 1'!$F:$F,0),1)&gt;0,INDEX('Open 1'!$A:$F,MATCH('Open 1 Results'!$E208,'Open 1'!$F:$F,0),1),""),"")</f>
        <v/>
      </c>
      <c r="B208" s="84" t="str">
        <f>IFERROR(IF(INDEX('Open 1'!$A:$F,MATCH('Open 1 Results'!$E208,'Open 1'!$F:$F,0),2)&gt;0,INDEX('Open 1'!$A:$F,MATCH('Open 1 Results'!$E208,'Open 1'!$F:$F,0),2),""),"")</f>
        <v/>
      </c>
      <c r="C208" s="84" t="str">
        <f>IFERROR(IF(INDEX('Open 1'!$A:$F,MATCH('Open 1 Results'!$E208,'Open 1'!$F:$F,0),3)&gt;0,INDEX('Open 1'!$A:$F,MATCH('Open 1 Results'!$E208,'Open 1'!$F:$F,0),3),""),"")</f>
        <v/>
      </c>
      <c r="D208" s="85" t="str">
        <f>IFERROR(IF(AND(SMALL('Open 1'!F:F,L208)&gt;1000,SMALL('Open 1'!F:F,L208)&lt;3000),"nt",IF(SMALL('Open 1'!F:F,L208)&gt;3000,"",SMALL('Open 1'!F:F,L208))),"")</f>
        <v/>
      </c>
      <c r="E208" s="115" t="str">
        <f>IF(D208="nt",IFERROR(SMALL('Open 1'!F:F,L208),""),IF(D208&gt;3000,"",IFERROR(SMALL('Open 1'!F:F,L208),"")))</f>
        <v/>
      </c>
      <c r="G208" s="91" t="str">
        <f t="shared" si="4"/>
        <v/>
      </c>
      <c r="J208" s="162"/>
      <c r="K208" s="121"/>
      <c r="L208" s="24">
        <v>207</v>
      </c>
    </row>
    <row r="209" spans="1:12">
      <c r="A209" s="18" t="str">
        <f>IFERROR(IF(INDEX('Open 1'!$A:$F,MATCH('Open 1 Results'!$E209,'Open 1'!$F:$F,0),1)&gt;0,INDEX('Open 1'!$A:$F,MATCH('Open 1 Results'!$E209,'Open 1'!$F:$F,0),1),""),"")</f>
        <v/>
      </c>
      <c r="B209" s="84" t="str">
        <f>IFERROR(IF(INDEX('Open 1'!$A:$F,MATCH('Open 1 Results'!$E209,'Open 1'!$F:$F,0),2)&gt;0,INDEX('Open 1'!$A:$F,MATCH('Open 1 Results'!$E209,'Open 1'!$F:$F,0),2),""),"")</f>
        <v/>
      </c>
      <c r="C209" s="84" t="str">
        <f>IFERROR(IF(INDEX('Open 1'!$A:$F,MATCH('Open 1 Results'!$E209,'Open 1'!$F:$F,0),3)&gt;0,INDEX('Open 1'!$A:$F,MATCH('Open 1 Results'!$E209,'Open 1'!$F:$F,0),3),""),"")</f>
        <v/>
      </c>
      <c r="D209" s="85" t="str">
        <f>IFERROR(IF(AND(SMALL('Open 1'!F:F,L209)&gt;1000,SMALL('Open 1'!F:F,L209)&lt;3000),"nt",IF(SMALL('Open 1'!F:F,L209)&gt;3000,"",SMALL('Open 1'!F:F,L209))),"")</f>
        <v/>
      </c>
      <c r="E209" s="115" t="str">
        <f>IF(D209="nt",IFERROR(SMALL('Open 1'!F:F,L209),""),IF(D209&gt;3000,"",IFERROR(SMALL('Open 1'!F:F,L209),"")))</f>
        <v/>
      </c>
      <c r="G209" s="91" t="str">
        <f t="shared" si="4"/>
        <v/>
      </c>
      <c r="J209" s="162"/>
      <c r="K209" s="121"/>
      <c r="L209" s="24">
        <v>208</v>
      </c>
    </row>
    <row r="210" spans="1:12">
      <c r="A210" s="18" t="str">
        <f>IFERROR(IF(INDEX('Open 1'!$A:$F,MATCH('Open 1 Results'!$E210,'Open 1'!$F:$F,0),1)&gt;0,INDEX('Open 1'!$A:$F,MATCH('Open 1 Results'!$E210,'Open 1'!$F:$F,0),1),""),"")</f>
        <v/>
      </c>
      <c r="B210" s="84" t="str">
        <f>IFERROR(IF(INDEX('Open 1'!$A:$F,MATCH('Open 1 Results'!$E210,'Open 1'!$F:$F,0),2)&gt;0,INDEX('Open 1'!$A:$F,MATCH('Open 1 Results'!$E210,'Open 1'!$F:$F,0),2),""),"")</f>
        <v/>
      </c>
      <c r="C210" s="84" t="str">
        <f>IFERROR(IF(INDEX('Open 1'!$A:$F,MATCH('Open 1 Results'!$E210,'Open 1'!$F:$F,0),3)&gt;0,INDEX('Open 1'!$A:$F,MATCH('Open 1 Results'!$E210,'Open 1'!$F:$F,0),3),""),"")</f>
        <v/>
      </c>
      <c r="D210" s="85" t="str">
        <f>IFERROR(IF(AND(SMALL('Open 1'!F:F,L210)&gt;1000,SMALL('Open 1'!F:F,L210)&lt;3000),"nt",IF(SMALL('Open 1'!F:F,L210)&gt;3000,"",SMALL('Open 1'!F:F,L210))),"")</f>
        <v/>
      </c>
      <c r="E210" s="115" t="str">
        <f>IF(D210="nt",IFERROR(SMALL('Open 1'!F:F,L210),""),IF(D210&gt;3000,"",IFERROR(SMALL('Open 1'!F:F,L210),"")))</f>
        <v/>
      </c>
      <c r="G210" s="91" t="str">
        <f t="shared" si="4"/>
        <v/>
      </c>
      <c r="J210" s="162"/>
      <c r="K210" s="121"/>
      <c r="L210" s="24">
        <v>209</v>
      </c>
    </row>
    <row r="211" spans="1:12">
      <c r="A211" s="18" t="str">
        <f>IFERROR(IF(INDEX('Open 1'!$A:$F,MATCH('Open 1 Results'!$E211,'Open 1'!$F:$F,0),1)&gt;0,INDEX('Open 1'!$A:$F,MATCH('Open 1 Results'!$E211,'Open 1'!$F:$F,0),1),""),"")</f>
        <v/>
      </c>
      <c r="B211" s="84" t="str">
        <f>IFERROR(IF(INDEX('Open 1'!$A:$F,MATCH('Open 1 Results'!$E211,'Open 1'!$F:$F,0),2)&gt;0,INDEX('Open 1'!$A:$F,MATCH('Open 1 Results'!$E211,'Open 1'!$F:$F,0),2),""),"")</f>
        <v/>
      </c>
      <c r="C211" s="84" t="str">
        <f>IFERROR(IF(INDEX('Open 1'!$A:$F,MATCH('Open 1 Results'!$E211,'Open 1'!$F:$F,0),3)&gt;0,INDEX('Open 1'!$A:$F,MATCH('Open 1 Results'!$E211,'Open 1'!$F:$F,0),3),""),"")</f>
        <v/>
      </c>
      <c r="D211" s="85" t="str">
        <f>IFERROR(IF(AND(SMALL('Open 1'!F:F,L211)&gt;1000,SMALL('Open 1'!F:F,L211)&lt;3000),"nt",IF(SMALL('Open 1'!F:F,L211)&gt;3000,"",SMALL('Open 1'!F:F,L211))),"")</f>
        <v/>
      </c>
      <c r="E211" s="115" t="str">
        <f>IF(D211="nt",IFERROR(SMALL('Open 1'!F:F,L211),""),IF(D211&gt;3000,"",IFERROR(SMALL('Open 1'!F:F,L211),"")))</f>
        <v/>
      </c>
      <c r="G211" s="91" t="str">
        <f t="shared" si="4"/>
        <v/>
      </c>
      <c r="J211" s="162"/>
      <c r="K211" s="121"/>
      <c r="L211" s="24">
        <v>210</v>
      </c>
    </row>
    <row r="212" spans="1:12">
      <c r="A212" s="18" t="str">
        <f>IFERROR(IF(INDEX('Open 1'!$A:$F,MATCH('Open 1 Results'!$E212,'Open 1'!$F:$F,0),1)&gt;0,INDEX('Open 1'!$A:$F,MATCH('Open 1 Results'!$E212,'Open 1'!$F:$F,0),1),""),"")</f>
        <v/>
      </c>
      <c r="B212" s="84" t="str">
        <f>IFERROR(IF(INDEX('Open 1'!$A:$F,MATCH('Open 1 Results'!$E212,'Open 1'!$F:$F,0),2)&gt;0,INDEX('Open 1'!$A:$F,MATCH('Open 1 Results'!$E212,'Open 1'!$F:$F,0),2),""),"")</f>
        <v/>
      </c>
      <c r="C212" s="84" t="str">
        <f>IFERROR(IF(INDEX('Open 1'!$A:$F,MATCH('Open 1 Results'!$E212,'Open 1'!$F:$F,0),3)&gt;0,INDEX('Open 1'!$A:$F,MATCH('Open 1 Results'!$E212,'Open 1'!$F:$F,0),3),""),"")</f>
        <v/>
      </c>
      <c r="D212" s="85" t="str">
        <f>IFERROR(IF(AND(SMALL('Open 1'!F:F,L212)&gt;1000,SMALL('Open 1'!F:F,L212)&lt;3000),"nt",IF(SMALL('Open 1'!F:F,L212)&gt;3000,"",SMALL('Open 1'!F:F,L212))),"")</f>
        <v/>
      </c>
      <c r="E212" s="115" t="str">
        <f>IF(D212="nt",IFERROR(SMALL('Open 1'!F:F,L212),""),IF(D212&gt;3000,"",IFERROR(SMALL('Open 1'!F:F,L212),"")))</f>
        <v/>
      </c>
      <c r="G212" s="91" t="str">
        <f t="shared" si="4"/>
        <v/>
      </c>
      <c r="J212" s="162"/>
      <c r="K212" s="121"/>
      <c r="L212" s="24">
        <v>211</v>
      </c>
    </row>
    <row r="213" spans="1:12">
      <c r="A213" s="18" t="str">
        <f>IFERROR(IF(INDEX('Open 1'!$A:$F,MATCH('Open 1 Results'!$E213,'Open 1'!$F:$F,0),1)&gt;0,INDEX('Open 1'!$A:$F,MATCH('Open 1 Results'!$E213,'Open 1'!$F:$F,0),1),""),"")</f>
        <v/>
      </c>
      <c r="B213" s="84" t="str">
        <f>IFERROR(IF(INDEX('Open 1'!$A:$F,MATCH('Open 1 Results'!$E213,'Open 1'!$F:$F,0),2)&gt;0,INDEX('Open 1'!$A:$F,MATCH('Open 1 Results'!$E213,'Open 1'!$F:$F,0),2),""),"")</f>
        <v/>
      </c>
      <c r="C213" s="84" t="str">
        <f>IFERROR(IF(INDEX('Open 1'!$A:$F,MATCH('Open 1 Results'!$E213,'Open 1'!$F:$F,0),3)&gt;0,INDEX('Open 1'!$A:$F,MATCH('Open 1 Results'!$E213,'Open 1'!$F:$F,0),3),""),"")</f>
        <v/>
      </c>
      <c r="D213" s="85" t="str">
        <f>IFERROR(IF(AND(SMALL('Open 1'!F:F,L213)&gt;1000,SMALL('Open 1'!F:F,L213)&lt;3000),"nt",IF(SMALL('Open 1'!F:F,L213)&gt;3000,"",SMALL('Open 1'!F:F,L213))),"")</f>
        <v/>
      </c>
      <c r="E213" s="115" t="str">
        <f>IF(D213="nt",IFERROR(SMALL('Open 1'!F:F,L213),""),IF(D213&gt;3000,"",IFERROR(SMALL('Open 1'!F:F,L213),"")))</f>
        <v/>
      </c>
      <c r="G213" s="91" t="str">
        <f t="shared" si="4"/>
        <v/>
      </c>
      <c r="J213" s="162"/>
      <c r="K213" s="121"/>
      <c r="L213" s="24">
        <v>212</v>
      </c>
    </row>
    <row r="214" spans="1:12">
      <c r="A214" s="18" t="str">
        <f>IFERROR(IF(INDEX('Open 1'!$A:$F,MATCH('Open 1 Results'!$E214,'Open 1'!$F:$F,0),1)&gt;0,INDEX('Open 1'!$A:$F,MATCH('Open 1 Results'!$E214,'Open 1'!$F:$F,0),1),""),"")</f>
        <v/>
      </c>
      <c r="B214" s="84" t="str">
        <f>IFERROR(IF(INDEX('Open 1'!$A:$F,MATCH('Open 1 Results'!$E214,'Open 1'!$F:$F,0),2)&gt;0,INDEX('Open 1'!$A:$F,MATCH('Open 1 Results'!$E214,'Open 1'!$F:$F,0),2),""),"")</f>
        <v/>
      </c>
      <c r="C214" s="84" t="str">
        <f>IFERROR(IF(INDEX('Open 1'!$A:$F,MATCH('Open 1 Results'!$E214,'Open 1'!$F:$F,0),3)&gt;0,INDEX('Open 1'!$A:$F,MATCH('Open 1 Results'!$E214,'Open 1'!$F:$F,0),3),""),"")</f>
        <v/>
      </c>
      <c r="D214" s="85" t="str">
        <f>IFERROR(IF(AND(SMALL('Open 1'!F:F,L214)&gt;1000,SMALL('Open 1'!F:F,L214)&lt;3000),"nt",IF(SMALL('Open 1'!F:F,L214)&gt;3000,"",SMALL('Open 1'!F:F,L214))),"")</f>
        <v/>
      </c>
      <c r="E214" s="115" t="str">
        <f>IF(D214="nt",IFERROR(SMALL('Open 1'!F:F,L214),""),IF(D214&gt;3000,"",IFERROR(SMALL('Open 1'!F:F,L214),"")))</f>
        <v/>
      </c>
      <c r="G214" s="91" t="str">
        <f t="shared" si="4"/>
        <v/>
      </c>
      <c r="J214" s="162"/>
      <c r="K214" s="121"/>
      <c r="L214" s="24">
        <v>213</v>
      </c>
    </row>
    <row r="215" spans="1:12">
      <c r="A215" s="18" t="str">
        <f>IFERROR(IF(INDEX('Open 1'!$A:$F,MATCH('Open 1 Results'!$E215,'Open 1'!$F:$F,0),1)&gt;0,INDEX('Open 1'!$A:$F,MATCH('Open 1 Results'!$E215,'Open 1'!$F:$F,0),1),""),"")</f>
        <v/>
      </c>
      <c r="B215" s="84" t="str">
        <f>IFERROR(IF(INDEX('Open 1'!$A:$F,MATCH('Open 1 Results'!$E215,'Open 1'!$F:$F,0),2)&gt;0,INDEX('Open 1'!$A:$F,MATCH('Open 1 Results'!$E215,'Open 1'!$F:$F,0),2),""),"")</f>
        <v/>
      </c>
      <c r="C215" s="84" t="str">
        <f>IFERROR(IF(INDEX('Open 1'!$A:$F,MATCH('Open 1 Results'!$E215,'Open 1'!$F:$F,0),3)&gt;0,INDEX('Open 1'!$A:$F,MATCH('Open 1 Results'!$E215,'Open 1'!$F:$F,0),3),""),"")</f>
        <v/>
      </c>
      <c r="D215" s="85" t="str">
        <f>IFERROR(IF(AND(SMALL('Open 1'!F:F,L215)&gt;1000,SMALL('Open 1'!F:F,L215)&lt;3000),"nt",IF(SMALL('Open 1'!F:F,L215)&gt;3000,"",SMALL('Open 1'!F:F,L215))),"")</f>
        <v/>
      </c>
      <c r="E215" s="115" t="str">
        <f>IF(D215="nt",IFERROR(SMALL('Open 1'!F:F,L215),""),IF(D215&gt;3000,"",IFERROR(SMALL('Open 1'!F:F,L215),"")))</f>
        <v/>
      </c>
      <c r="G215" s="91" t="str">
        <f t="shared" si="4"/>
        <v/>
      </c>
      <c r="J215" s="162"/>
      <c r="K215" s="121"/>
      <c r="L215" s="24">
        <v>214</v>
      </c>
    </row>
    <row r="216" spans="1:12">
      <c r="A216" s="18" t="str">
        <f>IFERROR(IF(INDEX('Open 1'!$A:$F,MATCH('Open 1 Results'!$E216,'Open 1'!$F:$F,0),1)&gt;0,INDEX('Open 1'!$A:$F,MATCH('Open 1 Results'!$E216,'Open 1'!$F:$F,0),1),""),"")</f>
        <v/>
      </c>
      <c r="B216" s="84" t="str">
        <f>IFERROR(IF(INDEX('Open 1'!$A:$F,MATCH('Open 1 Results'!$E216,'Open 1'!$F:$F,0),2)&gt;0,INDEX('Open 1'!$A:$F,MATCH('Open 1 Results'!$E216,'Open 1'!$F:$F,0),2),""),"")</f>
        <v/>
      </c>
      <c r="C216" s="84" t="str">
        <f>IFERROR(IF(INDEX('Open 1'!$A:$F,MATCH('Open 1 Results'!$E216,'Open 1'!$F:$F,0),3)&gt;0,INDEX('Open 1'!$A:$F,MATCH('Open 1 Results'!$E216,'Open 1'!$F:$F,0),3),""),"")</f>
        <v/>
      </c>
      <c r="D216" s="85" t="str">
        <f>IFERROR(IF(AND(SMALL('Open 1'!F:F,L216)&gt;1000,SMALL('Open 1'!F:F,L216)&lt;3000),"nt",IF(SMALL('Open 1'!F:F,L216)&gt;3000,"",SMALL('Open 1'!F:F,L216))),"")</f>
        <v/>
      </c>
      <c r="E216" s="115" t="str">
        <f>IF(D216="nt",IFERROR(SMALL('Open 1'!F:F,L216),""),IF(D216&gt;3000,"",IFERROR(SMALL('Open 1'!F:F,L216),"")))</f>
        <v/>
      </c>
      <c r="G216" s="91" t="str">
        <f t="shared" si="4"/>
        <v/>
      </c>
      <c r="J216" s="162"/>
      <c r="K216" s="121"/>
      <c r="L216" s="24">
        <v>215</v>
      </c>
    </row>
    <row r="217" spans="1:12">
      <c r="A217" s="18" t="str">
        <f>IFERROR(IF(INDEX('Open 1'!$A:$F,MATCH('Open 1 Results'!$E217,'Open 1'!$F:$F,0),1)&gt;0,INDEX('Open 1'!$A:$F,MATCH('Open 1 Results'!$E217,'Open 1'!$F:$F,0),1),""),"")</f>
        <v/>
      </c>
      <c r="B217" s="84" t="str">
        <f>IFERROR(IF(INDEX('Open 1'!$A:$F,MATCH('Open 1 Results'!$E217,'Open 1'!$F:$F,0),2)&gt;0,INDEX('Open 1'!$A:$F,MATCH('Open 1 Results'!$E217,'Open 1'!$F:$F,0),2),""),"")</f>
        <v/>
      </c>
      <c r="C217" s="84" t="str">
        <f>IFERROR(IF(INDEX('Open 1'!$A:$F,MATCH('Open 1 Results'!$E217,'Open 1'!$F:$F,0),3)&gt;0,INDEX('Open 1'!$A:$F,MATCH('Open 1 Results'!$E217,'Open 1'!$F:$F,0),3),""),"")</f>
        <v/>
      </c>
      <c r="D217" s="85" t="str">
        <f>IFERROR(IF(AND(SMALL('Open 1'!F:F,L217)&gt;1000,SMALL('Open 1'!F:F,L217)&lt;3000),"nt",IF(SMALL('Open 1'!F:F,L217)&gt;3000,"",SMALL('Open 1'!F:F,L217))),"")</f>
        <v/>
      </c>
      <c r="E217" s="115" t="str">
        <f>IF(D217="nt",IFERROR(SMALL('Open 1'!F:F,L217),""),IF(D217&gt;3000,"",IFERROR(SMALL('Open 1'!F:F,L217),"")))</f>
        <v/>
      </c>
      <c r="G217" s="91" t="str">
        <f t="shared" si="4"/>
        <v/>
      </c>
      <c r="J217" s="162"/>
      <c r="K217" s="121"/>
      <c r="L217" s="24">
        <v>216</v>
      </c>
    </row>
    <row r="218" spans="1:12">
      <c r="A218" s="18" t="str">
        <f>IFERROR(IF(INDEX('Open 1'!$A:$F,MATCH('Open 1 Results'!$E218,'Open 1'!$F:$F,0),1)&gt;0,INDEX('Open 1'!$A:$F,MATCH('Open 1 Results'!$E218,'Open 1'!$F:$F,0),1),""),"")</f>
        <v/>
      </c>
      <c r="B218" s="84" t="str">
        <f>IFERROR(IF(INDEX('Open 1'!$A:$F,MATCH('Open 1 Results'!$E218,'Open 1'!$F:$F,0),2)&gt;0,INDEX('Open 1'!$A:$F,MATCH('Open 1 Results'!$E218,'Open 1'!$F:$F,0),2),""),"")</f>
        <v/>
      </c>
      <c r="C218" s="84" t="str">
        <f>IFERROR(IF(INDEX('Open 1'!$A:$F,MATCH('Open 1 Results'!$E218,'Open 1'!$F:$F,0),3)&gt;0,INDEX('Open 1'!$A:$F,MATCH('Open 1 Results'!$E218,'Open 1'!$F:$F,0),3),""),"")</f>
        <v/>
      </c>
      <c r="D218" s="85" t="str">
        <f>IFERROR(IF(AND(SMALL('Open 1'!F:F,L218)&gt;1000,SMALL('Open 1'!F:F,L218)&lt;3000),"nt",IF(SMALL('Open 1'!F:F,L218)&gt;3000,"",SMALL('Open 1'!F:F,L218))),"")</f>
        <v/>
      </c>
      <c r="E218" s="115" t="str">
        <f>IF(D218="nt",IFERROR(SMALL('Open 1'!F:F,L218),""),IF(D218&gt;3000,"",IFERROR(SMALL('Open 1'!F:F,L218),"")))</f>
        <v/>
      </c>
      <c r="G218" s="91" t="str">
        <f t="shared" si="4"/>
        <v/>
      </c>
      <c r="J218" s="162"/>
      <c r="K218" s="121"/>
      <c r="L218" s="24">
        <v>217</v>
      </c>
    </row>
    <row r="219" spans="1:12">
      <c r="A219" s="18" t="str">
        <f>IFERROR(IF(INDEX('Open 1'!$A:$F,MATCH('Open 1 Results'!$E219,'Open 1'!$F:$F,0),1)&gt;0,INDEX('Open 1'!$A:$F,MATCH('Open 1 Results'!$E219,'Open 1'!$F:$F,0),1),""),"")</f>
        <v/>
      </c>
      <c r="B219" s="84" t="str">
        <f>IFERROR(IF(INDEX('Open 1'!$A:$F,MATCH('Open 1 Results'!$E219,'Open 1'!$F:$F,0),2)&gt;0,INDEX('Open 1'!$A:$F,MATCH('Open 1 Results'!$E219,'Open 1'!$F:$F,0),2),""),"")</f>
        <v/>
      </c>
      <c r="C219" s="84" t="str">
        <f>IFERROR(IF(INDEX('Open 1'!$A:$F,MATCH('Open 1 Results'!$E219,'Open 1'!$F:$F,0),3)&gt;0,INDEX('Open 1'!$A:$F,MATCH('Open 1 Results'!$E219,'Open 1'!$F:$F,0),3),""),"")</f>
        <v/>
      </c>
      <c r="D219" s="85" t="str">
        <f>IFERROR(IF(AND(SMALL('Open 1'!F:F,L219)&gt;1000,SMALL('Open 1'!F:F,L219)&lt;3000),"nt",IF(SMALL('Open 1'!F:F,L219)&gt;3000,"",SMALL('Open 1'!F:F,L219))),"")</f>
        <v/>
      </c>
      <c r="E219" s="115" t="str">
        <f>IF(D219="nt",IFERROR(SMALL('Open 1'!F:F,L219),""),IF(D219&gt;3000,"",IFERROR(SMALL('Open 1'!F:F,L219),"")))</f>
        <v/>
      </c>
      <c r="G219" s="91" t="str">
        <f t="shared" si="4"/>
        <v/>
      </c>
      <c r="J219" s="162"/>
      <c r="K219" s="121"/>
      <c r="L219" s="24">
        <v>218</v>
      </c>
    </row>
    <row r="220" spans="1:12">
      <c r="A220" s="18" t="str">
        <f>IFERROR(IF(INDEX('Open 1'!$A:$F,MATCH('Open 1 Results'!$E220,'Open 1'!$F:$F,0),1)&gt;0,INDEX('Open 1'!$A:$F,MATCH('Open 1 Results'!$E220,'Open 1'!$F:$F,0),1),""),"")</f>
        <v/>
      </c>
      <c r="B220" s="84" t="str">
        <f>IFERROR(IF(INDEX('Open 1'!$A:$F,MATCH('Open 1 Results'!$E220,'Open 1'!$F:$F,0),2)&gt;0,INDEX('Open 1'!$A:$F,MATCH('Open 1 Results'!$E220,'Open 1'!$F:$F,0),2),""),"")</f>
        <v/>
      </c>
      <c r="C220" s="84" t="str">
        <f>IFERROR(IF(INDEX('Open 1'!$A:$F,MATCH('Open 1 Results'!$E220,'Open 1'!$F:$F,0),3)&gt;0,INDEX('Open 1'!$A:$F,MATCH('Open 1 Results'!$E220,'Open 1'!$F:$F,0),3),""),"")</f>
        <v/>
      </c>
      <c r="D220" s="85" t="str">
        <f>IFERROR(IF(AND(SMALL('Open 1'!F:F,L220)&gt;1000,SMALL('Open 1'!F:F,L220)&lt;3000),"nt",IF(SMALL('Open 1'!F:F,L220)&gt;3000,"",SMALL('Open 1'!F:F,L220))),"")</f>
        <v/>
      </c>
      <c r="E220" s="115" t="str">
        <f>IF(D220="nt",IFERROR(SMALL('Open 1'!F:F,L220),""),IF(D220&gt;3000,"",IFERROR(SMALL('Open 1'!F:F,L220),"")))</f>
        <v/>
      </c>
      <c r="G220" s="91" t="str">
        <f t="shared" si="4"/>
        <v/>
      </c>
      <c r="J220" s="162"/>
      <c r="K220" s="121"/>
      <c r="L220" s="24">
        <v>219</v>
      </c>
    </row>
    <row r="221" spans="1:12">
      <c r="A221" s="18" t="str">
        <f>IFERROR(IF(INDEX('Open 1'!$A:$F,MATCH('Open 1 Results'!$E221,'Open 1'!$F:$F,0),1)&gt;0,INDEX('Open 1'!$A:$F,MATCH('Open 1 Results'!$E221,'Open 1'!$F:$F,0),1),""),"")</f>
        <v/>
      </c>
      <c r="B221" s="84" t="str">
        <f>IFERROR(IF(INDEX('Open 1'!$A:$F,MATCH('Open 1 Results'!$E221,'Open 1'!$F:$F,0),2)&gt;0,INDEX('Open 1'!$A:$F,MATCH('Open 1 Results'!$E221,'Open 1'!$F:$F,0),2),""),"")</f>
        <v/>
      </c>
      <c r="C221" s="84" t="str">
        <f>IFERROR(IF(INDEX('Open 1'!$A:$F,MATCH('Open 1 Results'!$E221,'Open 1'!$F:$F,0),3)&gt;0,INDEX('Open 1'!$A:$F,MATCH('Open 1 Results'!$E221,'Open 1'!$F:$F,0),3),""),"")</f>
        <v/>
      </c>
      <c r="D221" s="85" t="str">
        <f>IFERROR(IF(AND(SMALL('Open 1'!F:F,L221)&gt;1000,SMALL('Open 1'!F:F,L221)&lt;3000),"nt",IF(SMALL('Open 1'!F:F,L221)&gt;3000,"",SMALL('Open 1'!F:F,L221))),"")</f>
        <v/>
      </c>
      <c r="E221" s="115" t="str">
        <f>IF(D221="nt",IFERROR(SMALL('Open 1'!F:F,L221),""),IF(D221&gt;3000,"",IFERROR(SMALL('Open 1'!F:F,L221),"")))</f>
        <v/>
      </c>
      <c r="G221" s="91" t="str">
        <f t="shared" si="4"/>
        <v/>
      </c>
      <c r="J221" s="162"/>
      <c r="K221" s="121"/>
      <c r="L221" s="24">
        <v>220</v>
      </c>
    </row>
    <row r="222" spans="1:12">
      <c r="A222" s="18" t="str">
        <f>IFERROR(IF(INDEX('Open 1'!$A:$F,MATCH('Open 1 Results'!$E222,'Open 1'!$F:$F,0),1)&gt;0,INDEX('Open 1'!$A:$F,MATCH('Open 1 Results'!$E222,'Open 1'!$F:$F,0),1),""),"")</f>
        <v/>
      </c>
      <c r="B222" s="84" t="str">
        <f>IFERROR(IF(INDEX('Open 1'!$A:$F,MATCH('Open 1 Results'!$E222,'Open 1'!$F:$F,0),2)&gt;0,INDEX('Open 1'!$A:$F,MATCH('Open 1 Results'!$E222,'Open 1'!$F:$F,0),2),""),"")</f>
        <v/>
      </c>
      <c r="C222" s="84" t="str">
        <f>IFERROR(IF(INDEX('Open 1'!$A:$F,MATCH('Open 1 Results'!$E222,'Open 1'!$F:$F,0),3)&gt;0,INDEX('Open 1'!$A:$F,MATCH('Open 1 Results'!$E222,'Open 1'!$F:$F,0),3),""),"")</f>
        <v/>
      </c>
      <c r="D222" s="85" t="str">
        <f>IFERROR(IF(AND(SMALL('Open 1'!F:F,L222)&gt;1000,SMALL('Open 1'!F:F,L222)&lt;3000),"nt",IF(SMALL('Open 1'!F:F,L222)&gt;3000,"",SMALL('Open 1'!F:F,L222))),"")</f>
        <v/>
      </c>
      <c r="E222" s="115" t="str">
        <f>IF(D222="nt",IFERROR(SMALL('Open 1'!F:F,L222),""),IF(D222&gt;3000,"",IFERROR(SMALL('Open 1'!F:F,L222),"")))</f>
        <v/>
      </c>
      <c r="G222" s="91" t="str">
        <f t="shared" si="4"/>
        <v/>
      </c>
      <c r="J222" s="162"/>
      <c r="K222" s="121"/>
      <c r="L222" s="24">
        <v>221</v>
      </c>
    </row>
    <row r="223" spans="1:12">
      <c r="A223" s="18" t="str">
        <f>IFERROR(IF(INDEX('Open 1'!$A:$F,MATCH('Open 1 Results'!$E223,'Open 1'!$F:$F,0),1)&gt;0,INDEX('Open 1'!$A:$F,MATCH('Open 1 Results'!$E223,'Open 1'!$F:$F,0),1),""),"")</f>
        <v/>
      </c>
      <c r="B223" s="84" t="str">
        <f>IFERROR(IF(INDEX('Open 1'!$A:$F,MATCH('Open 1 Results'!$E223,'Open 1'!$F:$F,0),2)&gt;0,INDEX('Open 1'!$A:$F,MATCH('Open 1 Results'!$E223,'Open 1'!$F:$F,0),2),""),"")</f>
        <v/>
      </c>
      <c r="C223" s="84" t="str">
        <f>IFERROR(IF(INDEX('Open 1'!$A:$F,MATCH('Open 1 Results'!$E223,'Open 1'!$F:$F,0),3)&gt;0,INDEX('Open 1'!$A:$F,MATCH('Open 1 Results'!$E223,'Open 1'!$F:$F,0),3),""),"")</f>
        <v/>
      </c>
      <c r="D223" s="85" t="str">
        <f>IFERROR(IF(AND(SMALL('Open 1'!F:F,L223)&gt;1000,SMALL('Open 1'!F:F,L223)&lt;3000),"nt",IF(SMALL('Open 1'!F:F,L223)&gt;3000,"",SMALL('Open 1'!F:F,L223))),"")</f>
        <v/>
      </c>
      <c r="E223" s="115" t="str">
        <f>IF(D223="nt",IFERROR(SMALL('Open 1'!F:F,L223),""),IF(D223&gt;3000,"",IFERROR(SMALL('Open 1'!F:F,L223),"")))</f>
        <v/>
      </c>
      <c r="G223" s="91" t="str">
        <f t="shared" si="4"/>
        <v/>
      </c>
      <c r="J223" s="162"/>
      <c r="K223" s="121"/>
      <c r="L223" s="24">
        <v>222</v>
      </c>
    </row>
    <row r="224" spans="1:12">
      <c r="A224" s="18" t="str">
        <f>IFERROR(IF(INDEX('Open 1'!$A:$F,MATCH('Open 1 Results'!$E224,'Open 1'!$F:$F,0),1)&gt;0,INDEX('Open 1'!$A:$F,MATCH('Open 1 Results'!$E224,'Open 1'!$F:$F,0),1),""),"")</f>
        <v/>
      </c>
      <c r="B224" s="84" t="str">
        <f>IFERROR(IF(INDEX('Open 1'!$A:$F,MATCH('Open 1 Results'!$E224,'Open 1'!$F:$F,0),2)&gt;0,INDEX('Open 1'!$A:$F,MATCH('Open 1 Results'!$E224,'Open 1'!$F:$F,0),2),""),"")</f>
        <v/>
      </c>
      <c r="C224" s="84" t="str">
        <f>IFERROR(IF(INDEX('Open 1'!$A:$F,MATCH('Open 1 Results'!$E224,'Open 1'!$F:$F,0),3)&gt;0,INDEX('Open 1'!$A:$F,MATCH('Open 1 Results'!$E224,'Open 1'!$F:$F,0),3),""),"")</f>
        <v/>
      </c>
      <c r="D224" s="85" t="str">
        <f>IFERROR(IF(AND(SMALL('Open 1'!F:F,L224)&gt;1000,SMALL('Open 1'!F:F,L224)&lt;3000),"nt",IF(SMALL('Open 1'!F:F,L224)&gt;3000,"",SMALL('Open 1'!F:F,L224))),"")</f>
        <v/>
      </c>
      <c r="E224" s="115" t="str">
        <f>IF(D224="nt",IFERROR(SMALL('Open 1'!F:F,L224),""),IF(D224&gt;3000,"",IFERROR(SMALL('Open 1'!F:F,L224),"")))</f>
        <v/>
      </c>
      <c r="G224" s="91" t="str">
        <f t="shared" si="4"/>
        <v/>
      </c>
      <c r="J224" s="162"/>
      <c r="K224" s="121"/>
      <c r="L224" s="24">
        <v>223</v>
      </c>
    </row>
    <row r="225" spans="1:12">
      <c r="A225" s="18" t="str">
        <f>IFERROR(IF(INDEX('Open 1'!$A:$F,MATCH('Open 1 Results'!$E225,'Open 1'!$F:$F,0),1)&gt;0,INDEX('Open 1'!$A:$F,MATCH('Open 1 Results'!$E225,'Open 1'!$F:$F,0),1),""),"")</f>
        <v/>
      </c>
      <c r="B225" s="84" t="str">
        <f>IFERROR(IF(INDEX('Open 1'!$A:$F,MATCH('Open 1 Results'!$E225,'Open 1'!$F:$F,0),2)&gt;0,INDEX('Open 1'!$A:$F,MATCH('Open 1 Results'!$E225,'Open 1'!$F:$F,0),2),""),"")</f>
        <v/>
      </c>
      <c r="C225" s="84" t="str">
        <f>IFERROR(IF(INDEX('Open 1'!$A:$F,MATCH('Open 1 Results'!$E225,'Open 1'!$F:$F,0),3)&gt;0,INDEX('Open 1'!$A:$F,MATCH('Open 1 Results'!$E225,'Open 1'!$F:$F,0),3),""),"")</f>
        <v/>
      </c>
      <c r="D225" s="85" t="str">
        <f>IFERROR(IF(AND(SMALL('Open 1'!F:F,L225)&gt;1000,SMALL('Open 1'!F:F,L225)&lt;3000),"nt",IF(SMALL('Open 1'!F:F,L225)&gt;3000,"",SMALL('Open 1'!F:F,L225))),"")</f>
        <v/>
      </c>
      <c r="E225" s="115" t="str">
        <f>IF(D225="nt",IFERROR(SMALL('Open 1'!F:F,L225),""),IF(D225&gt;3000,"",IFERROR(SMALL('Open 1'!F:F,L225),"")))</f>
        <v/>
      </c>
      <c r="G225" s="91" t="str">
        <f t="shared" si="4"/>
        <v/>
      </c>
      <c r="J225" s="162"/>
      <c r="K225" s="121"/>
      <c r="L225" s="24">
        <v>224</v>
      </c>
    </row>
    <row r="226" spans="1:12">
      <c r="A226" s="18" t="str">
        <f>IFERROR(IF(INDEX('Open 1'!$A:$F,MATCH('Open 1 Results'!$E226,'Open 1'!$F:$F,0),1)&gt;0,INDEX('Open 1'!$A:$F,MATCH('Open 1 Results'!$E226,'Open 1'!$F:$F,0),1),""),"")</f>
        <v/>
      </c>
      <c r="B226" s="84" t="str">
        <f>IFERROR(IF(INDEX('Open 1'!$A:$F,MATCH('Open 1 Results'!$E226,'Open 1'!$F:$F,0),2)&gt;0,INDEX('Open 1'!$A:$F,MATCH('Open 1 Results'!$E226,'Open 1'!$F:$F,0),2),""),"")</f>
        <v/>
      </c>
      <c r="C226" s="84" t="str">
        <f>IFERROR(IF(INDEX('Open 1'!$A:$F,MATCH('Open 1 Results'!$E226,'Open 1'!$F:$F,0),3)&gt;0,INDEX('Open 1'!$A:$F,MATCH('Open 1 Results'!$E226,'Open 1'!$F:$F,0),3),""),"")</f>
        <v/>
      </c>
      <c r="D226" s="85" t="str">
        <f>IFERROR(IF(AND(SMALL('Open 1'!F:F,L226)&gt;1000,SMALL('Open 1'!F:F,L226)&lt;3000),"nt",IF(SMALL('Open 1'!F:F,L226)&gt;3000,"",SMALL('Open 1'!F:F,L226))),"")</f>
        <v/>
      </c>
      <c r="E226" s="115" t="str">
        <f>IF(D226="nt",IFERROR(SMALL('Open 1'!F:F,L226),""),IF(D226&gt;3000,"",IFERROR(SMALL('Open 1'!F:F,L226),"")))</f>
        <v/>
      </c>
      <c r="G226" s="91" t="str">
        <f t="shared" si="4"/>
        <v/>
      </c>
      <c r="J226" s="162"/>
      <c r="K226" s="121"/>
      <c r="L226" s="24">
        <v>225</v>
      </c>
    </row>
    <row r="227" spans="1:12">
      <c r="A227" s="18" t="str">
        <f>IFERROR(IF(INDEX('Open 1'!$A:$F,MATCH('Open 1 Results'!$E227,'Open 1'!$F:$F,0),1)&gt;0,INDEX('Open 1'!$A:$F,MATCH('Open 1 Results'!$E227,'Open 1'!$F:$F,0),1),""),"")</f>
        <v/>
      </c>
      <c r="B227" s="84" t="str">
        <f>IFERROR(IF(INDEX('Open 1'!$A:$F,MATCH('Open 1 Results'!$E227,'Open 1'!$F:$F,0),2)&gt;0,INDEX('Open 1'!$A:$F,MATCH('Open 1 Results'!$E227,'Open 1'!$F:$F,0),2),""),"")</f>
        <v/>
      </c>
      <c r="C227" s="84" t="str">
        <f>IFERROR(IF(INDEX('Open 1'!$A:$F,MATCH('Open 1 Results'!$E227,'Open 1'!$F:$F,0),3)&gt;0,INDEX('Open 1'!$A:$F,MATCH('Open 1 Results'!$E227,'Open 1'!$F:$F,0),3),""),"")</f>
        <v/>
      </c>
      <c r="D227" s="85" t="str">
        <f>IFERROR(IF(AND(SMALL('Open 1'!F:F,L227)&gt;1000,SMALL('Open 1'!F:F,L227)&lt;3000),"nt",IF(SMALL('Open 1'!F:F,L227)&gt;3000,"",SMALL('Open 1'!F:F,L227))),"")</f>
        <v/>
      </c>
      <c r="E227" s="115" t="str">
        <f>IF(D227="nt",IFERROR(SMALL('Open 1'!F:F,L227),""),IF(D227&gt;3000,"",IFERROR(SMALL('Open 1'!F:F,L227),"")))</f>
        <v/>
      </c>
      <c r="G227" s="91" t="str">
        <f t="shared" si="4"/>
        <v/>
      </c>
      <c r="J227" s="162"/>
      <c r="K227" s="121"/>
      <c r="L227" s="24">
        <v>226</v>
      </c>
    </row>
    <row r="228" spans="1:12">
      <c r="A228" s="18" t="str">
        <f>IFERROR(IF(INDEX('Open 1'!$A:$F,MATCH('Open 1 Results'!$E228,'Open 1'!$F:$F,0),1)&gt;0,INDEX('Open 1'!$A:$F,MATCH('Open 1 Results'!$E228,'Open 1'!$F:$F,0),1),""),"")</f>
        <v/>
      </c>
      <c r="B228" s="84" t="str">
        <f>IFERROR(IF(INDEX('Open 1'!$A:$F,MATCH('Open 1 Results'!$E228,'Open 1'!$F:$F,0),2)&gt;0,INDEX('Open 1'!$A:$F,MATCH('Open 1 Results'!$E228,'Open 1'!$F:$F,0),2),""),"")</f>
        <v/>
      </c>
      <c r="C228" s="84" t="str">
        <f>IFERROR(IF(INDEX('Open 1'!$A:$F,MATCH('Open 1 Results'!$E228,'Open 1'!$F:$F,0),3)&gt;0,INDEX('Open 1'!$A:$F,MATCH('Open 1 Results'!$E228,'Open 1'!$F:$F,0),3),""),"")</f>
        <v/>
      </c>
      <c r="D228" s="85" t="str">
        <f>IFERROR(IF(AND(SMALL('Open 1'!F:F,L228)&gt;1000,SMALL('Open 1'!F:F,L228)&lt;3000),"nt",IF(SMALL('Open 1'!F:F,L228)&gt;3000,"",SMALL('Open 1'!F:F,L228))),"")</f>
        <v/>
      </c>
      <c r="E228" s="115" t="str">
        <f>IF(D228="nt",IFERROR(SMALL('Open 1'!F:F,L228),""),IF(D228&gt;3000,"",IFERROR(SMALL('Open 1'!F:F,L228),"")))</f>
        <v/>
      </c>
      <c r="G228" s="91" t="str">
        <f t="shared" si="4"/>
        <v/>
      </c>
      <c r="J228" s="162"/>
      <c r="K228" s="121"/>
      <c r="L228" s="24">
        <v>227</v>
      </c>
    </row>
    <row r="229" spans="1:12">
      <c r="A229" s="18" t="str">
        <f>IFERROR(IF(INDEX('Open 1'!$A:$F,MATCH('Open 1 Results'!$E229,'Open 1'!$F:$F,0),1)&gt;0,INDEX('Open 1'!$A:$F,MATCH('Open 1 Results'!$E229,'Open 1'!$F:$F,0),1),""),"")</f>
        <v/>
      </c>
      <c r="B229" s="84" t="str">
        <f>IFERROR(IF(INDEX('Open 1'!$A:$F,MATCH('Open 1 Results'!$E229,'Open 1'!$F:$F,0),2)&gt;0,INDEX('Open 1'!$A:$F,MATCH('Open 1 Results'!$E229,'Open 1'!$F:$F,0),2),""),"")</f>
        <v/>
      </c>
      <c r="C229" s="84" t="str">
        <f>IFERROR(IF(INDEX('Open 1'!$A:$F,MATCH('Open 1 Results'!$E229,'Open 1'!$F:$F,0),3)&gt;0,INDEX('Open 1'!$A:$F,MATCH('Open 1 Results'!$E229,'Open 1'!$F:$F,0),3),""),"")</f>
        <v/>
      </c>
      <c r="D229" s="85" t="str">
        <f>IFERROR(IF(AND(SMALL('Open 1'!F:F,L229)&gt;1000,SMALL('Open 1'!F:F,L229)&lt;3000),"nt",IF(SMALL('Open 1'!F:F,L229)&gt;3000,"",SMALL('Open 1'!F:F,L229))),"")</f>
        <v/>
      </c>
      <c r="E229" s="115" t="str">
        <f>IF(D229="nt",IFERROR(SMALL('Open 1'!F:F,L229),""),IF(D229&gt;3000,"",IFERROR(SMALL('Open 1'!F:F,L229),"")))</f>
        <v/>
      </c>
      <c r="G229" s="91" t="str">
        <f t="shared" si="4"/>
        <v/>
      </c>
      <c r="J229" s="162"/>
      <c r="K229" s="121"/>
      <c r="L229" s="24">
        <v>228</v>
      </c>
    </row>
    <row r="230" spans="1:12">
      <c r="A230" s="18" t="str">
        <f>IFERROR(IF(INDEX('Open 1'!$A:$F,MATCH('Open 1 Results'!$E230,'Open 1'!$F:$F,0),1)&gt;0,INDEX('Open 1'!$A:$F,MATCH('Open 1 Results'!$E230,'Open 1'!$F:$F,0),1),""),"")</f>
        <v/>
      </c>
      <c r="B230" s="84" t="str">
        <f>IFERROR(IF(INDEX('Open 1'!$A:$F,MATCH('Open 1 Results'!$E230,'Open 1'!$F:$F,0),2)&gt;0,INDEX('Open 1'!$A:$F,MATCH('Open 1 Results'!$E230,'Open 1'!$F:$F,0),2),""),"")</f>
        <v/>
      </c>
      <c r="C230" s="84" t="str">
        <f>IFERROR(IF(INDEX('Open 1'!$A:$F,MATCH('Open 1 Results'!$E230,'Open 1'!$F:$F,0),3)&gt;0,INDEX('Open 1'!$A:$F,MATCH('Open 1 Results'!$E230,'Open 1'!$F:$F,0),3),""),"")</f>
        <v/>
      </c>
      <c r="D230" s="85" t="str">
        <f>IFERROR(IF(AND(SMALL('Open 1'!F:F,L230)&gt;1000,SMALL('Open 1'!F:F,L230)&lt;3000),"nt",IF(SMALL('Open 1'!F:F,L230)&gt;3000,"",SMALL('Open 1'!F:F,L230))),"")</f>
        <v/>
      </c>
      <c r="E230" s="115" t="str">
        <f>IF(D230="nt",IFERROR(SMALL('Open 1'!F:F,L230),""),IF(D230&gt;3000,"",IFERROR(SMALL('Open 1'!F:F,L230),"")))</f>
        <v/>
      </c>
      <c r="G230" s="91" t="str">
        <f t="shared" si="4"/>
        <v/>
      </c>
      <c r="J230" s="162"/>
      <c r="K230" s="121"/>
      <c r="L230" s="24">
        <v>229</v>
      </c>
    </row>
    <row r="231" spans="1:12">
      <c r="A231" s="18" t="str">
        <f>IFERROR(IF(INDEX('Open 1'!$A:$F,MATCH('Open 1 Results'!$E231,'Open 1'!$F:$F,0),1)&gt;0,INDEX('Open 1'!$A:$F,MATCH('Open 1 Results'!$E231,'Open 1'!$F:$F,0),1),""),"")</f>
        <v/>
      </c>
      <c r="B231" s="84" t="str">
        <f>IFERROR(IF(INDEX('Open 1'!$A:$F,MATCH('Open 1 Results'!$E231,'Open 1'!$F:$F,0),2)&gt;0,INDEX('Open 1'!$A:$F,MATCH('Open 1 Results'!$E231,'Open 1'!$F:$F,0),2),""),"")</f>
        <v/>
      </c>
      <c r="C231" s="84" t="str">
        <f>IFERROR(IF(INDEX('Open 1'!$A:$F,MATCH('Open 1 Results'!$E231,'Open 1'!$F:$F,0),3)&gt;0,INDEX('Open 1'!$A:$F,MATCH('Open 1 Results'!$E231,'Open 1'!$F:$F,0),3),""),"")</f>
        <v/>
      </c>
      <c r="D231" s="85" t="str">
        <f>IFERROR(IF(AND(SMALL('Open 1'!F:F,L231)&gt;1000,SMALL('Open 1'!F:F,L231)&lt;3000),"nt",IF(SMALL('Open 1'!F:F,L231)&gt;3000,"",SMALL('Open 1'!F:F,L231))),"")</f>
        <v/>
      </c>
      <c r="E231" s="115" t="str">
        <f>IF(D231="nt",IFERROR(SMALL('Open 1'!F:F,L231),""),IF(D231&gt;3000,"",IFERROR(SMALL('Open 1'!F:F,L231),"")))</f>
        <v/>
      </c>
      <c r="G231" s="91" t="str">
        <f t="shared" si="4"/>
        <v/>
      </c>
      <c r="J231" s="162"/>
      <c r="K231" s="121"/>
      <c r="L231" s="24">
        <v>230</v>
      </c>
    </row>
    <row r="232" spans="1:12">
      <c r="A232" s="18" t="str">
        <f>IFERROR(IF(INDEX('Open 1'!$A:$F,MATCH('Open 1 Results'!$E232,'Open 1'!$F:$F,0),1)&gt;0,INDEX('Open 1'!$A:$F,MATCH('Open 1 Results'!$E232,'Open 1'!$F:$F,0),1),""),"")</f>
        <v/>
      </c>
      <c r="B232" s="84" t="str">
        <f>IFERROR(IF(INDEX('Open 1'!$A:$F,MATCH('Open 1 Results'!$E232,'Open 1'!$F:$F,0),2)&gt;0,INDEX('Open 1'!$A:$F,MATCH('Open 1 Results'!$E232,'Open 1'!$F:$F,0),2),""),"")</f>
        <v/>
      </c>
      <c r="C232" s="84" t="str">
        <f>IFERROR(IF(INDEX('Open 1'!$A:$F,MATCH('Open 1 Results'!$E232,'Open 1'!$F:$F,0),3)&gt;0,INDEX('Open 1'!$A:$F,MATCH('Open 1 Results'!$E232,'Open 1'!$F:$F,0),3),""),"")</f>
        <v/>
      </c>
      <c r="D232" s="85" t="str">
        <f>IFERROR(IF(AND(SMALL('Open 1'!F:F,L232)&gt;1000,SMALL('Open 1'!F:F,L232)&lt;3000),"nt",IF(SMALL('Open 1'!F:F,L232)&gt;3000,"",SMALL('Open 1'!F:F,L232))),"")</f>
        <v/>
      </c>
      <c r="E232" s="115" t="str">
        <f>IF(D232="nt",IFERROR(SMALL('Open 1'!F:F,L232),""),IF(D232&gt;3000,"",IFERROR(SMALL('Open 1'!F:F,L232),"")))</f>
        <v/>
      </c>
      <c r="G232" s="91" t="str">
        <f t="shared" si="4"/>
        <v/>
      </c>
      <c r="J232" s="162"/>
      <c r="K232" s="121"/>
      <c r="L232" s="24">
        <v>231</v>
      </c>
    </row>
    <row r="233" spans="1:12">
      <c r="A233" s="18" t="str">
        <f>IFERROR(IF(INDEX('Open 1'!$A:$F,MATCH('Open 1 Results'!$E233,'Open 1'!$F:$F,0),1)&gt;0,INDEX('Open 1'!$A:$F,MATCH('Open 1 Results'!$E233,'Open 1'!$F:$F,0),1),""),"")</f>
        <v/>
      </c>
      <c r="B233" s="84" t="str">
        <f>IFERROR(IF(INDEX('Open 1'!$A:$F,MATCH('Open 1 Results'!$E233,'Open 1'!$F:$F,0),2)&gt;0,INDEX('Open 1'!$A:$F,MATCH('Open 1 Results'!$E233,'Open 1'!$F:$F,0),2),""),"")</f>
        <v/>
      </c>
      <c r="C233" s="84" t="str">
        <f>IFERROR(IF(INDEX('Open 1'!$A:$F,MATCH('Open 1 Results'!$E233,'Open 1'!$F:$F,0),3)&gt;0,INDEX('Open 1'!$A:$F,MATCH('Open 1 Results'!$E233,'Open 1'!$F:$F,0),3),""),"")</f>
        <v/>
      </c>
      <c r="D233" s="85" t="str">
        <f>IFERROR(IF(AND(SMALL('Open 1'!F:F,L233)&gt;1000,SMALL('Open 1'!F:F,L233)&lt;3000),"nt",IF(SMALL('Open 1'!F:F,L233)&gt;3000,"",SMALL('Open 1'!F:F,L233))),"")</f>
        <v/>
      </c>
      <c r="E233" s="115" t="str">
        <f>IF(D233="nt",IFERROR(SMALL('Open 1'!F:F,L233),""),IF(D233&gt;3000,"",IFERROR(SMALL('Open 1'!F:F,L233),"")))</f>
        <v/>
      </c>
      <c r="G233" s="91" t="str">
        <f t="shared" si="4"/>
        <v/>
      </c>
      <c r="J233" s="162"/>
      <c r="K233" s="121"/>
      <c r="L233" s="24">
        <v>232</v>
      </c>
    </row>
    <row r="234" spans="1:12">
      <c r="A234" s="18" t="str">
        <f>IFERROR(IF(INDEX('Open 1'!$A:$F,MATCH('Open 1 Results'!$E234,'Open 1'!$F:$F,0),1)&gt;0,INDEX('Open 1'!$A:$F,MATCH('Open 1 Results'!$E234,'Open 1'!$F:$F,0),1),""),"")</f>
        <v/>
      </c>
      <c r="B234" s="84" t="str">
        <f>IFERROR(IF(INDEX('Open 1'!$A:$F,MATCH('Open 1 Results'!$E234,'Open 1'!$F:$F,0),2)&gt;0,INDEX('Open 1'!$A:$F,MATCH('Open 1 Results'!$E234,'Open 1'!$F:$F,0),2),""),"")</f>
        <v/>
      </c>
      <c r="C234" s="84" t="str">
        <f>IFERROR(IF(INDEX('Open 1'!$A:$F,MATCH('Open 1 Results'!$E234,'Open 1'!$F:$F,0),3)&gt;0,INDEX('Open 1'!$A:$F,MATCH('Open 1 Results'!$E234,'Open 1'!$F:$F,0),3),""),"")</f>
        <v/>
      </c>
      <c r="D234" s="85" t="str">
        <f>IFERROR(IF(AND(SMALL('Open 1'!F:F,L234)&gt;1000,SMALL('Open 1'!F:F,L234)&lt;3000),"nt",IF(SMALL('Open 1'!F:F,L234)&gt;3000,"",SMALL('Open 1'!F:F,L234))),"")</f>
        <v/>
      </c>
      <c r="E234" s="115" t="str">
        <f>IF(D234="nt",IFERROR(SMALL('Open 1'!F:F,L234),""),IF(D234&gt;3000,"",IFERROR(SMALL('Open 1'!F:F,L234),"")))</f>
        <v/>
      </c>
      <c r="G234" s="91" t="str">
        <f t="shared" si="4"/>
        <v/>
      </c>
      <c r="J234" s="162"/>
      <c r="K234" s="121"/>
      <c r="L234" s="24">
        <v>233</v>
      </c>
    </row>
    <row r="235" spans="1:12">
      <c r="A235" s="18" t="str">
        <f>IFERROR(IF(INDEX('Open 1'!$A:$F,MATCH('Open 1 Results'!$E235,'Open 1'!$F:$F,0),1)&gt;0,INDEX('Open 1'!$A:$F,MATCH('Open 1 Results'!$E235,'Open 1'!$F:$F,0),1),""),"")</f>
        <v/>
      </c>
      <c r="B235" s="84" t="str">
        <f>IFERROR(IF(INDEX('Open 1'!$A:$F,MATCH('Open 1 Results'!$E235,'Open 1'!$F:$F,0),2)&gt;0,INDEX('Open 1'!$A:$F,MATCH('Open 1 Results'!$E235,'Open 1'!$F:$F,0),2),""),"")</f>
        <v/>
      </c>
      <c r="C235" s="84" t="str">
        <f>IFERROR(IF(INDEX('Open 1'!$A:$F,MATCH('Open 1 Results'!$E235,'Open 1'!$F:$F,0),3)&gt;0,INDEX('Open 1'!$A:$F,MATCH('Open 1 Results'!$E235,'Open 1'!$F:$F,0),3),""),"")</f>
        <v/>
      </c>
      <c r="D235" s="85" t="str">
        <f>IFERROR(IF(AND(SMALL('Open 1'!F:F,L235)&gt;1000,SMALL('Open 1'!F:F,L235)&lt;3000),"nt",IF(SMALL('Open 1'!F:F,L235)&gt;3000,"",SMALL('Open 1'!F:F,L235))),"")</f>
        <v/>
      </c>
      <c r="E235" s="115" t="str">
        <f>IF(D235="nt",IFERROR(SMALL('Open 1'!F:F,L235),""),IF(D235&gt;3000,"",IFERROR(SMALL('Open 1'!F:F,L235),"")))</f>
        <v/>
      </c>
      <c r="G235" s="91" t="str">
        <f t="shared" si="4"/>
        <v/>
      </c>
      <c r="J235" s="162"/>
      <c r="K235" s="121"/>
      <c r="L235" s="24">
        <v>234</v>
      </c>
    </row>
    <row r="236" spans="1:12">
      <c r="A236" s="18" t="str">
        <f>IFERROR(IF(INDEX('Open 1'!$A:$F,MATCH('Open 1 Results'!$E236,'Open 1'!$F:$F,0),1)&gt;0,INDEX('Open 1'!$A:$F,MATCH('Open 1 Results'!$E236,'Open 1'!$F:$F,0),1),""),"")</f>
        <v/>
      </c>
      <c r="B236" s="84" t="str">
        <f>IFERROR(IF(INDEX('Open 1'!$A:$F,MATCH('Open 1 Results'!$E236,'Open 1'!$F:$F,0),2)&gt;0,INDEX('Open 1'!$A:$F,MATCH('Open 1 Results'!$E236,'Open 1'!$F:$F,0),2),""),"")</f>
        <v/>
      </c>
      <c r="C236" s="84" t="str">
        <f>IFERROR(IF(INDEX('Open 1'!$A:$F,MATCH('Open 1 Results'!$E236,'Open 1'!$F:$F,0),3)&gt;0,INDEX('Open 1'!$A:$F,MATCH('Open 1 Results'!$E236,'Open 1'!$F:$F,0),3),""),"")</f>
        <v/>
      </c>
      <c r="D236" s="85" t="str">
        <f>IFERROR(IF(AND(SMALL('Open 1'!F:F,L236)&gt;1000,SMALL('Open 1'!F:F,L236)&lt;3000),"nt",IF(SMALL('Open 1'!F:F,L236)&gt;3000,"",SMALL('Open 1'!F:F,L236))),"")</f>
        <v/>
      </c>
      <c r="E236" s="115" t="str">
        <f>IF(D236="nt",IFERROR(SMALL('Open 1'!F:F,L236),""),IF(D236&gt;3000,"",IFERROR(SMALL('Open 1'!F:F,L236),"")))</f>
        <v/>
      </c>
      <c r="G236" s="91" t="str">
        <f t="shared" si="4"/>
        <v/>
      </c>
      <c r="J236" s="162"/>
      <c r="K236" s="121"/>
      <c r="L236" s="24">
        <v>235</v>
      </c>
    </row>
    <row r="237" spans="1:12">
      <c r="A237" s="18" t="str">
        <f>IFERROR(IF(INDEX('Open 1'!$A:$F,MATCH('Open 1 Results'!$E237,'Open 1'!$F:$F,0),1)&gt;0,INDEX('Open 1'!$A:$F,MATCH('Open 1 Results'!$E237,'Open 1'!$F:$F,0),1),""),"")</f>
        <v/>
      </c>
      <c r="B237" s="84" t="str">
        <f>IFERROR(IF(INDEX('Open 1'!$A:$F,MATCH('Open 1 Results'!$E237,'Open 1'!$F:$F,0),2)&gt;0,INDEX('Open 1'!$A:$F,MATCH('Open 1 Results'!$E237,'Open 1'!$F:$F,0),2),""),"")</f>
        <v/>
      </c>
      <c r="C237" s="84" t="str">
        <f>IFERROR(IF(INDEX('Open 1'!$A:$F,MATCH('Open 1 Results'!$E237,'Open 1'!$F:$F,0),3)&gt;0,INDEX('Open 1'!$A:$F,MATCH('Open 1 Results'!$E237,'Open 1'!$F:$F,0),3),""),"")</f>
        <v/>
      </c>
      <c r="D237" s="85" t="str">
        <f>IFERROR(IF(AND(SMALL('Open 1'!F:F,L237)&gt;1000,SMALL('Open 1'!F:F,L237)&lt;3000),"nt",IF(SMALL('Open 1'!F:F,L237)&gt;3000,"",SMALL('Open 1'!F:F,L237))),"")</f>
        <v/>
      </c>
      <c r="E237" s="115" t="str">
        <f>IF(D237="nt",IFERROR(SMALL('Open 1'!F:F,L237),""),IF(D237&gt;3000,"",IFERROR(SMALL('Open 1'!F:F,L237),"")))</f>
        <v/>
      </c>
      <c r="G237" s="91" t="str">
        <f t="shared" si="4"/>
        <v/>
      </c>
      <c r="J237" s="162"/>
      <c r="K237" s="121"/>
      <c r="L237" s="24">
        <v>236</v>
      </c>
    </row>
    <row r="238" spans="1:12">
      <c r="A238" s="18" t="str">
        <f>IFERROR(IF(INDEX('Open 1'!$A:$F,MATCH('Open 1 Results'!$E238,'Open 1'!$F:$F,0),1)&gt;0,INDEX('Open 1'!$A:$F,MATCH('Open 1 Results'!$E238,'Open 1'!$F:$F,0),1),""),"")</f>
        <v/>
      </c>
      <c r="B238" s="84" t="str">
        <f>IFERROR(IF(INDEX('Open 1'!$A:$F,MATCH('Open 1 Results'!$E238,'Open 1'!$F:$F,0),2)&gt;0,INDEX('Open 1'!$A:$F,MATCH('Open 1 Results'!$E238,'Open 1'!$F:$F,0),2),""),"")</f>
        <v/>
      </c>
      <c r="C238" s="84" t="str">
        <f>IFERROR(IF(INDEX('Open 1'!$A:$F,MATCH('Open 1 Results'!$E238,'Open 1'!$F:$F,0),3)&gt;0,INDEX('Open 1'!$A:$F,MATCH('Open 1 Results'!$E238,'Open 1'!$F:$F,0),3),""),"")</f>
        <v/>
      </c>
      <c r="D238" s="85" t="str">
        <f>IFERROR(IF(AND(SMALL('Open 1'!F:F,L238)&gt;1000,SMALL('Open 1'!F:F,L238)&lt;3000),"nt",IF(SMALL('Open 1'!F:F,L238)&gt;3000,"",SMALL('Open 1'!F:F,L238))),"")</f>
        <v/>
      </c>
      <c r="E238" s="115" t="str">
        <f>IF(D238="nt",IFERROR(SMALL('Open 1'!F:F,L238),""),IF(D238&gt;3000,"",IFERROR(SMALL('Open 1'!F:F,L238),"")))</f>
        <v/>
      </c>
      <c r="G238" s="91" t="str">
        <f t="shared" si="4"/>
        <v/>
      </c>
      <c r="J238" s="162"/>
      <c r="K238" s="121"/>
      <c r="L238" s="24">
        <v>237</v>
      </c>
    </row>
    <row r="239" spans="1:12">
      <c r="A239" s="18" t="str">
        <f>IFERROR(IF(INDEX('Open 1'!$A:$F,MATCH('Open 1 Results'!$E239,'Open 1'!$F:$F,0),1)&gt;0,INDEX('Open 1'!$A:$F,MATCH('Open 1 Results'!$E239,'Open 1'!$F:$F,0),1),""),"")</f>
        <v/>
      </c>
      <c r="B239" s="84" t="str">
        <f>IFERROR(IF(INDEX('Open 1'!$A:$F,MATCH('Open 1 Results'!$E239,'Open 1'!$F:$F,0),2)&gt;0,INDEX('Open 1'!$A:$F,MATCH('Open 1 Results'!$E239,'Open 1'!$F:$F,0),2),""),"")</f>
        <v/>
      </c>
      <c r="C239" s="84" t="str">
        <f>IFERROR(IF(INDEX('Open 1'!$A:$F,MATCH('Open 1 Results'!$E239,'Open 1'!$F:$F,0),3)&gt;0,INDEX('Open 1'!$A:$F,MATCH('Open 1 Results'!$E239,'Open 1'!$F:$F,0),3),""),"")</f>
        <v/>
      </c>
      <c r="D239" s="85" t="str">
        <f>IFERROR(IF(AND(SMALL('Open 1'!F:F,L239)&gt;1000,SMALL('Open 1'!F:F,L239)&lt;3000),"nt",IF(SMALL('Open 1'!F:F,L239)&gt;3000,"",SMALL('Open 1'!F:F,L239))),"")</f>
        <v/>
      </c>
      <c r="E239" s="115" t="str">
        <f>IF(D239="nt",IFERROR(SMALL('Open 1'!F:F,L239),""),IF(D239&gt;3000,"",IFERROR(SMALL('Open 1'!F:F,L239),"")))</f>
        <v/>
      </c>
      <c r="G239" s="91" t="str">
        <f t="shared" si="4"/>
        <v/>
      </c>
      <c r="J239" s="162"/>
      <c r="K239" s="121"/>
      <c r="L239" s="24">
        <v>238</v>
      </c>
    </row>
    <row r="240" spans="1:12">
      <c r="A240" s="18" t="str">
        <f>IFERROR(IF(INDEX('Open 1'!$A:$F,MATCH('Open 1 Results'!$E240,'Open 1'!$F:$F,0),1)&gt;0,INDEX('Open 1'!$A:$F,MATCH('Open 1 Results'!$E240,'Open 1'!$F:$F,0),1),""),"")</f>
        <v/>
      </c>
      <c r="B240" s="84" t="str">
        <f>IFERROR(IF(INDEX('Open 1'!$A:$F,MATCH('Open 1 Results'!$E240,'Open 1'!$F:$F,0),2)&gt;0,INDEX('Open 1'!$A:$F,MATCH('Open 1 Results'!$E240,'Open 1'!$F:$F,0),2),""),"")</f>
        <v/>
      </c>
      <c r="C240" s="84" t="str">
        <f>IFERROR(IF(INDEX('Open 1'!$A:$F,MATCH('Open 1 Results'!$E240,'Open 1'!$F:$F,0),3)&gt;0,INDEX('Open 1'!$A:$F,MATCH('Open 1 Results'!$E240,'Open 1'!$F:$F,0),3),""),"")</f>
        <v/>
      </c>
      <c r="D240" s="85" t="str">
        <f>IFERROR(IF(AND(SMALL('Open 1'!F:F,L240)&gt;1000,SMALL('Open 1'!F:F,L240)&lt;3000),"nt",IF(SMALL('Open 1'!F:F,L240)&gt;3000,"",SMALL('Open 1'!F:F,L240))),"")</f>
        <v/>
      </c>
      <c r="E240" s="115" t="str">
        <f>IF(D240="nt",IFERROR(SMALL('Open 1'!F:F,L240),""),IF(D240&gt;3000,"",IFERROR(SMALL('Open 1'!F:F,L240),"")))</f>
        <v/>
      </c>
      <c r="G240" s="91" t="str">
        <f t="shared" si="4"/>
        <v/>
      </c>
      <c r="J240" s="162"/>
      <c r="K240" s="121"/>
      <c r="L240" s="24">
        <v>239</v>
      </c>
    </row>
    <row r="241" spans="1:12">
      <c r="A241" s="18" t="str">
        <f>IFERROR(IF(INDEX('Open 1'!$A:$F,MATCH('Open 1 Results'!$E241,'Open 1'!$F:$F,0),1)&gt;0,INDEX('Open 1'!$A:$F,MATCH('Open 1 Results'!$E241,'Open 1'!$F:$F,0),1),""),"")</f>
        <v/>
      </c>
      <c r="B241" s="84" t="str">
        <f>IFERROR(IF(INDEX('Open 1'!$A:$F,MATCH('Open 1 Results'!$E241,'Open 1'!$F:$F,0),2)&gt;0,INDEX('Open 1'!$A:$F,MATCH('Open 1 Results'!$E241,'Open 1'!$F:$F,0),2),""),"")</f>
        <v/>
      </c>
      <c r="C241" s="84" t="str">
        <f>IFERROR(IF(INDEX('Open 1'!$A:$F,MATCH('Open 1 Results'!$E241,'Open 1'!$F:$F,0),3)&gt;0,INDEX('Open 1'!$A:$F,MATCH('Open 1 Results'!$E241,'Open 1'!$F:$F,0),3),""),"")</f>
        <v/>
      </c>
      <c r="D241" s="85" t="str">
        <f>IFERROR(IF(AND(SMALL('Open 1'!F:F,L241)&gt;1000,SMALL('Open 1'!F:F,L241)&lt;3000),"nt",IF(SMALL('Open 1'!F:F,L241)&gt;3000,"",SMALL('Open 1'!F:F,L241))),"")</f>
        <v/>
      </c>
      <c r="E241" s="115" t="str">
        <f>IF(D241="nt",IFERROR(SMALL('Open 1'!F:F,L241),""),IF(D241&gt;3000,"",IFERROR(SMALL('Open 1'!F:F,L241),"")))</f>
        <v/>
      </c>
      <c r="G241" s="91" t="str">
        <f t="shared" si="4"/>
        <v/>
      </c>
      <c r="J241" s="162"/>
      <c r="K241" s="121"/>
      <c r="L241" s="24">
        <v>240</v>
      </c>
    </row>
    <row r="242" spans="1:12">
      <c r="A242" s="18" t="str">
        <f>IFERROR(IF(INDEX('Open 1'!$A:$F,MATCH('Open 1 Results'!$E242,'Open 1'!$F:$F,0),1)&gt;0,INDEX('Open 1'!$A:$F,MATCH('Open 1 Results'!$E242,'Open 1'!$F:$F,0),1),""),"")</f>
        <v/>
      </c>
      <c r="B242" s="84" t="str">
        <f>IFERROR(IF(INDEX('Open 1'!$A:$F,MATCH('Open 1 Results'!$E242,'Open 1'!$F:$F,0),2)&gt;0,INDEX('Open 1'!$A:$F,MATCH('Open 1 Results'!$E242,'Open 1'!$F:$F,0),2),""),"")</f>
        <v/>
      </c>
      <c r="C242" s="84" t="str">
        <f>IFERROR(IF(INDEX('Open 1'!$A:$F,MATCH('Open 1 Results'!$E242,'Open 1'!$F:$F,0),3)&gt;0,INDEX('Open 1'!$A:$F,MATCH('Open 1 Results'!$E242,'Open 1'!$F:$F,0),3),""),"")</f>
        <v/>
      </c>
      <c r="D242" s="85" t="str">
        <f>IFERROR(IF(AND(SMALL('Open 1'!F:F,L242)&gt;1000,SMALL('Open 1'!F:F,L242)&lt;3000),"nt",IF(SMALL('Open 1'!F:F,L242)&gt;3000,"",SMALL('Open 1'!F:F,L242))),"")</f>
        <v/>
      </c>
      <c r="E242" s="115" t="str">
        <f>IF(D242="nt",IFERROR(SMALL('Open 1'!F:F,L242),""),IF(D242&gt;3000,"",IFERROR(SMALL('Open 1'!F:F,L242),"")))</f>
        <v/>
      </c>
      <c r="G242" s="91" t="str">
        <f t="shared" si="4"/>
        <v/>
      </c>
      <c r="J242" s="162"/>
      <c r="K242" s="121"/>
      <c r="L242" s="24">
        <v>241</v>
      </c>
    </row>
    <row r="243" spans="1:12">
      <c r="A243" s="18" t="str">
        <f>IFERROR(IF(INDEX('Open 1'!$A:$F,MATCH('Open 1 Results'!$E243,'Open 1'!$F:$F,0),1)&gt;0,INDEX('Open 1'!$A:$F,MATCH('Open 1 Results'!$E243,'Open 1'!$F:$F,0),1),""),"")</f>
        <v/>
      </c>
      <c r="B243" s="84" t="str">
        <f>IFERROR(IF(INDEX('Open 1'!$A:$F,MATCH('Open 1 Results'!$E243,'Open 1'!$F:$F,0),2)&gt;0,INDEX('Open 1'!$A:$F,MATCH('Open 1 Results'!$E243,'Open 1'!$F:$F,0),2),""),"")</f>
        <v/>
      </c>
      <c r="C243" s="84" t="str">
        <f>IFERROR(IF(INDEX('Open 1'!$A:$F,MATCH('Open 1 Results'!$E243,'Open 1'!$F:$F,0),3)&gt;0,INDEX('Open 1'!$A:$F,MATCH('Open 1 Results'!$E243,'Open 1'!$F:$F,0),3),""),"")</f>
        <v/>
      </c>
      <c r="D243" s="85" t="str">
        <f>IFERROR(IF(AND(SMALL('Open 1'!F:F,L243)&gt;1000,SMALL('Open 1'!F:F,L243)&lt;3000),"nt",IF(SMALL('Open 1'!F:F,L243)&gt;3000,"",SMALL('Open 1'!F:F,L243))),"")</f>
        <v/>
      </c>
      <c r="E243" s="115" t="str">
        <f>IF(D243="nt",IFERROR(SMALL('Open 1'!F:F,L243),""),IF(D243&gt;3000,"",IFERROR(SMALL('Open 1'!F:F,L243),"")))</f>
        <v/>
      </c>
      <c r="G243" s="91" t="str">
        <f t="shared" si="4"/>
        <v/>
      </c>
      <c r="J243" s="162"/>
      <c r="K243" s="121"/>
      <c r="L243" s="24">
        <v>242</v>
      </c>
    </row>
    <row r="244" spans="1:12">
      <c r="A244" s="18" t="str">
        <f>IFERROR(IF(INDEX('Open 1'!$A:$F,MATCH('Open 1 Results'!$E244,'Open 1'!$F:$F,0),1)&gt;0,INDEX('Open 1'!$A:$F,MATCH('Open 1 Results'!$E244,'Open 1'!$F:$F,0),1),""),"")</f>
        <v/>
      </c>
      <c r="B244" s="84" t="str">
        <f>IFERROR(IF(INDEX('Open 1'!$A:$F,MATCH('Open 1 Results'!$E244,'Open 1'!$F:$F,0),2)&gt;0,INDEX('Open 1'!$A:$F,MATCH('Open 1 Results'!$E244,'Open 1'!$F:$F,0),2),""),"")</f>
        <v/>
      </c>
      <c r="C244" s="84" t="str">
        <f>IFERROR(IF(INDEX('Open 1'!$A:$F,MATCH('Open 1 Results'!$E244,'Open 1'!$F:$F,0),3)&gt;0,INDEX('Open 1'!$A:$F,MATCH('Open 1 Results'!$E244,'Open 1'!$F:$F,0),3),""),"")</f>
        <v/>
      </c>
      <c r="D244" s="85" t="str">
        <f>IFERROR(IF(AND(SMALL('Open 1'!F:F,L244)&gt;1000,SMALL('Open 1'!F:F,L244)&lt;3000),"nt",IF(SMALL('Open 1'!F:F,L244)&gt;3000,"",SMALL('Open 1'!F:F,L244))),"")</f>
        <v/>
      </c>
      <c r="E244" s="115" t="str">
        <f>IF(D244="nt",IFERROR(SMALL('Open 1'!F:F,L244),""),IF(D244&gt;3000,"",IFERROR(SMALL('Open 1'!F:F,L244),"")))</f>
        <v/>
      </c>
      <c r="G244" s="91" t="str">
        <f t="shared" si="4"/>
        <v/>
      </c>
      <c r="J244" s="162"/>
      <c r="K244" s="121"/>
      <c r="L244" s="24">
        <v>243</v>
      </c>
    </row>
    <row r="245" spans="1:12">
      <c r="A245" s="18" t="str">
        <f>IFERROR(IF(INDEX('Open 1'!$A:$F,MATCH('Open 1 Results'!$E245,'Open 1'!$F:$F,0),1)&gt;0,INDEX('Open 1'!$A:$F,MATCH('Open 1 Results'!$E245,'Open 1'!$F:$F,0),1),""),"")</f>
        <v/>
      </c>
      <c r="B245" s="84" t="str">
        <f>IFERROR(IF(INDEX('Open 1'!$A:$F,MATCH('Open 1 Results'!$E245,'Open 1'!$F:$F,0),2)&gt;0,INDEX('Open 1'!$A:$F,MATCH('Open 1 Results'!$E245,'Open 1'!$F:$F,0),2),""),"")</f>
        <v/>
      </c>
      <c r="C245" s="84" t="str">
        <f>IFERROR(IF(INDEX('Open 1'!$A:$F,MATCH('Open 1 Results'!$E245,'Open 1'!$F:$F,0),3)&gt;0,INDEX('Open 1'!$A:$F,MATCH('Open 1 Results'!$E245,'Open 1'!$F:$F,0),3),""),"")</f>
        <v/>
      </c>
      <c r="D245" s="85" t="str">
        <f>IFERROR(IF(AND(SMALL('Open 1'!F:F,L245)&gt;1000,SMALL('Open 1'!F:F,L245)&lt;3000),"nt",IF(SMALL('Open 1'!F:F,L245)&gt;3000,"",SMALL('Open 1'!F:F,L245))),"")</f>
        <v/>
      </c>
      <c r="E245" s="115" t="str">
        <f>IF(D245="nt",IFERROR(SMALL('Open 1'!F:F,L245),""),IF(D245&gt;3000,"",IFERROR(SMALL('Open 1'!F:F,L245),"")))</f>
        <v/>
      </c>
      <c r="G245" s="91" t="str">
        <f t="shared" si="4"/>
        <v/>
      </c>
      <c r="J245" s="162"/>
      <c r="K245" s="121"/>
      <c r="L245" s="24">
        <v>244</v>
      </c>
    </row>
    <row r="246" spans="1:12">
      <c r="A246" s="18" t="str">
        <f>IFERROR(IF(INDEX('Open 1'!$A:$F,MATCH('Open 1 Results'!$E246,'Open 1'!$F:$F,0),1)&gt;0,INDEX('Open 1'!$A:$F,MATCH('Open 1 Results'!$E246,'Open 1'!$F:$F,0),1),""),"")</f>
        <v/>
      </c>
      <c r="B246" s="84" t="str">
        <f>IFERROR(IF(INDEX('Open 1'!$A:$F,MATCH('Open 1 Results'!$E246,'Open 1'!$F:$F,0),2)&gt;0,INDEX('Open 1'!$A:$F,MATCH('Open 1 Results'!$E246,'Open 1'!$F:$F,0),2),""),"")</f>
        <v/>
      </c>
      <c r="C246" s="84" t="str">
        <f>IFERROR(IF(INDEX('Open 1'!$A:$F,MATCH('Open 1 Results'!$E246,'Open 1'!$F:$F,0),3)&gt;0,INDEX('Open 1'!$A:$F,MATCH('Open 1 Results'!$E246,'Open 1'!$F:$F,0),3),""),"")</f>
        <v/>
      </c>
      <c r="D246" s="85" t="str">
        <f>IFERROR(IF(AND(SMALL('Open 1'!F:F,L246)&gt;1000,SMALL('Open 1'!F:F,L246)&lt;3000),"nt",IF(SMALL('Open 1'!F:F,L246)&gt;3000,"",SMALL('Open 1'!F:F,L246))),"")</f>
        <v/>
      </c>
      <c r="E246" s="115" t="str">
        <f>IF(D246="nt",IFERROR(SMALL('Open 1'!F:F,L246),""),IF(D246&gt;3000,"",IFERROR(SMALL('Open 1'!F:F,L246),"")))</f>
        <v/>
      </c>
      <c r="G246" s="91" t="str">
        <f t="shared" si="4"/>
        <v/>
      </c>
      <c r="J246" s="162"/>
      <c r="K246" s="121"/>
      <c r="L246" s="24">
        <v>245</v>
      </c>
    </row>
    <row r="247" spans="1:12">
      <c r="A247" s="18" t="str">
        <f>IFERROR(IF(INDEX('Open 1'!$A:$F,MATCH('Open 1 Results'!$E247,'Open 1'!$F:$F,0),1)&gt;0,INDEX('Open 1'!$A:$F,MATCH('Open 1 Results'!$E247,'Open 1'!$F:$F,0),1),""),"")</f>
        <v/>
      </c>
      <c r="B247" s="84" t="str">
        <f>IFERROR(IF(INDEX('Open 1'!$A:$F,MATCH('Open 1 Results'!$E247,'Open 1'!$F:$F,0),2)&gt;0,INDEX('Open 1'!$A:$F,MATCH('Open 1 Results'!$E247,'Open 1'!$F:$F,0),2),""),"")</f>
        <v/>
      </c>
      <c r="C247" s="84" t="str">
        <f>IFERROR(IF(INDEX('Open 1'!$A:$F,MATCH('Open 1 Results'!$E247,'Open 1'!$F:$F,0),3)&gt;0,INDEX('Open 1'!$A:$F,MATCH('Open 1 Results'!$E247,'Open 1'!$F:$F,0),3),""),"")</f>
        <v/>
      </c>
      <c r="D247" s="85" t="str">
        <f>IFERROR(IF(AND(SMALL('Open 1'!F:F,L247)&gt;1000,SMALL('Open 1'!F:F,L247)&lt;3000),"nt",IF(SMALL('Open 1'!F:F,L247)&gt;3000,"",SMALL('Open 1'!F:F,L247))),"")</f>
        <v/>
      </c>
      <c r="E247" s="115" t="str">
        <f>IF(D247="nt",IFERROR(SMALL('Open 1'!F:F,L247),""),IF(D247&gt;3000,"",IFERROR(SMALL('Open 1'!F:F,L247),"")))</f>
        <v/>
      </c>
      <c r="G247" s="91" t="str">
        <f t="shared" si="4"/>
        <v/>
      </c>
      <c r="J247" s="162"/>
      <c r="K247" s="121"/>
      <c r="L247" s="24">
        <v>246</v>
      </c>
    </row>
    <row r="248" spans="1:12">
      <c r="A248" s="18" t="str">
        <f>IFERROR(IF(INDEX('Open 1'!$A:$F,MATCH('Open 1 Results'!$E248,'Open 1'!$F:$F,0),1)&gt;0,INDEX('Open 1'!$A:$F,MATCH('Open 1 Results'!$E248,'Open 1'!$F:$F,0),1),""),"")</f>
        <v/>
      </c>
      <c r="B248" s="84" t="str">
        <f>IFERROR(IF(INDEX('Open 1'!$A:$F,MATCH('Open 1 Results'!$E248,'Open 1'!$F:$F,0),2)&gt;0,INDEX('Open 1'!$A:$F,MATCH('Open 1 Results'!$E248,'Open 1'!$F:$F,0),2),""),"")</f>
        <v/>
      </c>
      <c r="C248" s="84" t="str">
        <f>IFERROR(IF(INDEX('Open 1'!$A:$F,MATCH('Open 1 Results'!$E248,'Open 1'!$F:$F,0),3)&gt;0,INDEX('Open 1'!$A:$F,MATCH('Open 1 Results'!$E248,'Open 1'!$F:$F,0),3),""),"")</f>
        <v/>
      </c>
      <c r="D248" s="85" t="str">
        <f>IFERROR(IF(AND(SMALL('Open 1'!F:F,L248)&gt;1000,SMALL('Open 1'!F:F,L248)&lt;3000),"nt",IF(SMALL('Open 1'!F:F,L248)&gt;3000,"",SMALL('Open 1'!F:F,L248))),"")</f>
        <v/>
      </c>
      <c r="E248" s="115" t="str">
        <f>IF(D248="nt",IFERROR(SMALL('Open 1'!F:F,L248),""),IF(D248&gt;3000,"",IFERROR(SMALL('Open 1'!F:F,L248),"")))</f>
        <v/>
      </c>
      <c r="G248" s="91" t="str">
        <f t="shared" si="4"/>
        <v/>
      </c>
      <c r="J248" s="162"/>
      <c r="K248" s="121"/>
      <c r="L248" s="24">
        <v>247</v>
      </c>
    </row>
    <row r="249" spans="1:12">
      <c r="A249" s="18" t="str">
        <f>IFERROR(IF(INDEX('Open 1'!$A:$F,MATCH('Open 1 Results'!$E249,'Open 1'!$F:$F,0),1)&gt;0,INDEX('Open 1'!$A:$F,MATCH('Open 1 Results'!$E249,'Open 1'!$F:$F,0),1),""),"")</f>
        <v/>
      </c>
      <c r="B249" s="84" t="str">
        <f>IFERROR(IF(INDEX('Open 1'!$A:$F,MATCH('Open 1 Results'!$E249,'Open 1'!$F:$F,0),2)&gt;0,INDEX('Open 1'!$A:$F,MATCH('Open 1 Results'!$E249,'Open 1'!$F:$F,0),2),""),"")</f>
        <v/>
      </c>
      <c r="C249" s="84" t="str">
        <f>IFERROR(IF(INDEX('Open 1'!$A:$F,MATCH('Open 1 Results'!$E249,'Open 1'!$F:$F,0),3)&gt;0,INDEX('Open 1'!$A:$F,MATCH('Open 1 Results'!$E249,'Open 1'!$F:$F,0),3),""),"")</f>
        <v/>
      </c>
      <c r="D249" s="85" t="str">
        <f>IFERROR(IF(AND(SMALL('Open 1'!F:F,L249)&gt;1000,SMALL('Open 1'!F:F,L249)&lt;3000),"nt",IF(SMALL('Open 1'!F:F,L249)&gt;3000,"",SMALL('Open 1'!F:F,L249))),"")</f>
        <v/>
      </c>
      <c r="E249" s="115" t="str">
        <f>IF(D249="nt",IFERROR(SMALL('Open 1'!F:F,L249),""),IF(D249&gt;3000,"",IFERROR(SMALL('Open 1'!F:F,L249),"")))</f>
        <v/>
      </c>
      <c r="G249" s="91" t="str">
        <f t="shared" si="4"/>
        <v/>
      </c>
      <c r="J249" s="162"/>
      <c r="K249" s="121"/>
      <c r="L249" s="24">
        <v>248</v>
      </c>
    </row>
    <row r="250" spans="1:12">
      <c r="A250" s="18" t="str">
        <f>IFERROR(IF(INDEX('Open 1'!$A:$F,MATCH('Open 1 Results'!$E250,'Open 1'!$F:$F,0),1)&gt;0,INDEX('Open 1'!$A:$F,MATCH('Open 1 Results'!$E250,'Open 1'!$F:$F,0),1),""),"")</f>
        <v/>
      </c>
      <c r="B250" s="84" t="str">
        <f>IFERROR(IF(INDEX('Open 1'!$A:$F,MATCH('Open 1 Results'!$E250,'Open 1'!$F:$F,0),2)&gt;0,INDEX('Open 1'!$A:$F,MATCH('Open 1 Results'!$E250,'Open 1'!$F:$F,0),2),""),"")</f>
        <v/>
      </c>
      <c r="C250" s="84" t="str">
        <f>IFERROR(IF(INDEX('Open 1'!$A:$F,MATCH('Open 1 Results'!$E250,'Open 1'!$F:$F,0),3)&gt;0,INDEX('Open 1'!$A:$F,MATCH('Open 1 Results'!$E250,'Open 1'!$F:$F,0),3),""),"")</f>
        <v/>
      </c>
      <c r="D250" s="85" t="str">
        <f>IFERROR(IF(AND(SMALL('Open 1'!F:F,L250)&gt;1000,SMALL('Open 1'!F:F,L250)&lt;3000),"nt",IF(SMALL('Open 1'!F:F,L250)&gt;3000,"",SMALL('Open 1'!F:F,L250))),"")</f>
        <v/>
      </c>
      <c r="E250" s="115" t="str">
        <f>IF(D250="nt",IFERROR(SMALL('Open 1'!F:F,L250),""),IF(D250&gt;3000,"",IFERROR(SMALL('Open 1'!F:F,L250),"")))</f>
        <v/>
      </c>
      <c r="G250" s="91" t="str">
        <f t="shared" si="4"/>
        <v/>
      </c>
      <c r="J250" s="162"/>
      <c r="K250" s="121"/>
      <c r="L250" s="24">
        <v>249</v>
      </c>
    </row>
    <row r="251" spans="1:12">
      <c r="A251" s="18" t="str">
        <f>IFERROR(IF(INDEX('Open 1'!$A:$F,MATCH('Open 1 Results'!$E251,'Open 1'!$F:$F,0),1)&gt;0,INDEX('Open 1'!$A:$F,MATCH('Open 1 Results'!$E251,'Open 1'!$F:$F,0),1),""),"")</f>
        <v/>
      </c>
      <c r="B251" s="84" t="str">
        <f>IFERROR(IF(INDEX('Open 1'!$A:$F,MATCH('Open 1 Results'!$E251,'Open 1'!$F:$F,0),2)&gt;0,INDEX('Open 1'!$A:$F,MATCH('Open 1 Results'!$E251,'Open 1'!$F:$F,0),2),""),"")</f>
        <v/>
      </c>
      <c r="C251" s="84" t="str">
        <f>IFERROR(IF(INDEX('Open 1'!$A:$F,MATCH('Open 1 Results'!$E251,'Open 1'!$F:$F,0),3)&gt;0,INDEX('Open 1'!$A:$F,MATCH('Open 1 Results'!$E251,'Open 1'!$F:$F,0),3),""),"")</f>
        <v/>
      </c>
      <c r="D251" s="85" t="str">
        <f>IFERROR(IF(AND(SMALL('Open 1'!F:F,L251)&gt;1000,SMALL('Open 1'!F:F,L251)&lt;3000),"nt",IF(SMALL('Open 1'!F:F,L251)&gt;3000,"",SMALL('Open 1'!F:F,L251))),"")</f>
        <v/>
      </c>
      <c r="E251" s="115" t="str">
        <f>IF(D251="nt",IFERROR(SMALL('Open 1'!F:F,L251),""),IF(D251&gt;3000,"",IFERROR(SMALL('Open 1'!F:F,L251),"")))</f>
        <v/>
      </c>
      <c r="G251" s="91" t="str">
        <f t="shared" si="4"/>
        <v/>
      </c>
      <c r="K251" s="121"/>
      <c r="L251" s="24">
        <v>250</v>
      </c>
    </row>
  </sheetData>
  <sheetProtection sheet="1" selectLockedCells="1"/>
  <conditionalFormatting sqref="A1:E1 A252:E1048576 A2:C251">
    <cfRule type="containsBlanks" dxfId="32" priority="3">
      <formula>LEN(TRIM(A1))=0</formula>
    </cfRule>
  </conditionalFormatting>
  <conditionalFormatting sqref="D2:D251">
    <cfRule type="containsBlanks" dxfId="31" priority="2">
      <formula>LEN(TRIM(D2))=0</formula>
    </cfRule>
  </conditionalFormatting>
  <conditionalFormatting sqref="E2:E251">
    <cfRule type="containsBlanks" dxfId="30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T286"/>
  <sheetViews>
    <sheetView workbookViewId="0">
      <pane ySplit="1" topLeftCell="A2" activePane="bottomLeft" state="frozen"/>
      <selection pane="bottomLeft" activeCell="D2" sqref="D2"/>
    </sheetView>
  </sheetViews>
  <sheetFormatPr defaultRowHeight="15.75"/>
  <cols>
    <col min="1" max="1" width="6.85546875" style="24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8" style="17" customWidth="1"/>
    <col min="8" max="8" width="7.5703125" style="17" customWidth="1"/>
    <col min="9" max="9" width="10" style="17" customWidth="1"/>
    <col min="10" max="10" width="9" style="17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20" width="9.140625" style="17"/>
    <col min="21" max="21" width="2.28515625" style="17" hidden="1" customWidth="1"/>
    <col min="22" max="24" width="6.5703125" style="17" hidden="1" customWidth="1"/>
    <col min="25" max="26" width="3.28515625" style="17" hidden="1" customWidth="1"/>
    <col min="27" max="27" width="4.28515625" style="17" hidden="1" customWidth="1"/>
    <col min="28" max="28" width="6.5703125" style="17" hidden="1" customWidth="1"/>
    <col min="29" max="29" width="7.28515625" style="17" hidden="1" customWidth="1"/>
    <col min="30" max="30" width="5.7109375" style="17" hidden="1" customWidth="1"/>
    <col min="31" max="31" width="6.140625" style="17" hidden="1" customWidth="1"/>
    <col min="32" max="32" width="6.5703125" style="17" hidden="1" customWidth="1"/>
    <col min="33" max="33" width="8" style="17" hidden="1" customWidth="1"/>
    <col min="34" max="34" width="2" style="17" hidden="1" customWidth="1"/>
    <col min="35" max="36" width="0" style="17" hidden="1" customWidth="1"/>
    <col min="37" max="37" width="5.85546875" style="17" hidden="1" customWidth="1"/>
    <col min="38" max="39" width="5" style="17" hidden="1" customWidth="1"/>
    <col min="40" max="40" width="9.7109375" style="17" hidden="1" customWidth="1"/>
    <col min="41" max="41" width="5" style="17" hidden="1" customWidth="1"/>
    <col min="42" max="42" width="9.42578125" style="17" hidden="1" customWidth="1"/>
    <col min="43" max="46" width="0" style="17" hidden="1" customWidth="1"/>
    <col min="47" max="16384" width="9.140625" style="17"/>
  </cols>
  <sheetData>
    <row r="1" spans="1:46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U1" s="2" t="s">
        <v>11</v>
      </c>
      <c r="V1" s="14" t="s">
        <v>3</v>
      </c>
      <c r="W1" s="14" t="s">
        <v>4</v>
      </c>
      <c r="X1" s="14" t="s">
        <v>5</v>
      </c>
      <c r="Y1" s="14" t="s">
        <v>6</v>
      </c>
      <c r="Z1" s="58" t="s">
        <v>13</v>
      </c>
      <c r="AA1" s="2"/>
      <c r="AB1"/>
      <c r="AC1"/>
      <c r="AD1"/>
      <c r="AE1"/>
      <c r="AF1"/>
      <c r="AG1"/>
      <c r="AH1"/>
      <c r="AI1"/>
      <c r="AJ1"/>
    </row>
    <row r="2" spans="1:46" ht="16.5" thickBot="1">
      <c r="A2" s="18" t="str">
        <f>IF(B2="","",Draw!X2)</f>
        <v/>
      </c>
      <c r="B2" s="19" t="str">
        <f>IFERROR(Draw!Y2,"")</f>
        <v/>
      </c>
      <c r="C2" s="19" t="str">
        <f>IFERROR(Draw!Z2,"")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93" t="str">
        <f>IF(OR(AND(D2&gt;1,D2&lt;1050),D2="nt",D2="",D2="scratch"),"","Not a valid input")</f>
        <v/>
      </c>
      <c r="U2" s="3" t="str">
        <f>IFERROR(VLOOKUP('Youth 2'!F2,$AB$3:$AC$7,2,TRUE),"")</f>
        <v/>
      </c>
      <c r="V2" s="7" t="str">
        <f>IFERROR(IF(U2=$V$1,'Youth 2'!F2,""),"")</f>
        <v/>
      </c>
      <c r="W2" s="7" t="str">
        <f>IFERROR(IF(U2=$W$1,'Youth 2'!F2,""),"")</f>
        <v/>
      </c>
      <c r="X2" s="7" t="str">
        <f>IFERROR(IF(U2=$X$1,'Youth 2'!F2,""),"")</f>
        <v/>
      </c>
      <c r="Y2" s="7" t="str">
        <f>IFERROR(IF($U2=$Y$1,'Youth 2'!F2,""),"")</f>
        <v/>
      </c>
      <c r="Z2" s="7" t="str">
        <f>IFERROR(IF(U2=$Z$1,'Youth 2'!F2,""),"")</f>
        <v/>
      </c>
      <c r="AA2" s="3"/>
      <c r="AB2"/>
      <c r="AC2"/>
      <c r="AD2"/>
      <c r="AE2"/>
      <c r="AF2"/>
      <c r="AG2"/>
      <c r="AH2"/>
      <c r="AI2"/>
      <c r="AJ2"/>
      <c r="AP2" s="147">
        <v>0.24</v>
      </c>
      <c r="AQ2" s="147">
        <v>0.19</v>
      </c>
      <c r="AR2" s="147">
        <v>0.14000000000000001</v>
      </c>
      <c r="AS2" s="147">
        <v>0.09</v>
      </c>
      <c r="AT2" s="147">
        <f>SUM(AP2:AS2)</f>
        <v>0.66</v>
      </c>
    </row>
    <row r="3" spans="1:46" ht="16.5" thickBot="1">
      <c r="A3" s="18" t="str">
        <f>IF(B3="","",Draw!X3)</f>
        <v/>
      </c>
      <c r="B3" s="19" t="str">
        <f>IFERROR(Draw!Y3,"")</f>
        <v/>
      </c>
      <c r="C3" s="19" t="str">
        <f>IFERROR(Draw!Z3,"")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93" t="str">
        <f t="shared" ref="G3:G66" si="1">IF(OR(AND(D3&gt;1,D3&lt;1050),D3="nt",D3="",D3="scratch"),"","Not a valid input")</f>
        <v/>
      </c>
      <c r="I3" s="71" t="s">
        <v>78</v>
      </c>
      <c r="J3" s="164">
        <v>21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U3" s="3" t="str">
        <f>IFERROR(VLOOKUP('Youth 2'!F3,$AB$3:$AC$7,2,TRUE),"")</f>
        <v/>
      </c>
      <c r="V3" s="7" t="str">
        <f>IFERROR(IF(U3=$V$1,'Youth 2'!F3,""),"")</f>
        <v/>
      </c>
      <c r="W3" s="7" t="str">
        <f>IFERROR(IF(U3=$W$1,'Youth 2'!F3,""),"")</f>
        <v/>
      </c>
      <c r="X3" s="7" t="str">
        <f>IFERROR(IF(U3=$X$1,'Youth 2'!F3,""),"")</f>
        <v/>
      </c>
      <c r="Y3" s="7" t="str">
        <f>IFERROR(IF($U3=$Y$1,'Youth 2'!F3,""),"")</f>
        <v/>
      </c>
      <c r="Z3" s="7" t="str">
        <f>IFERROR(IF(U3=$Z$1,'Youth 2'!F3,""),"")</f>
        <v/>
      </c>
      <c r="AA3" s="3"/>
      <c r="AB3" s="8">
        <f>MIN('Youth 2'!D:D)</f>
        <v>0</v>
      </c>
      <c r="AC3" s="11" t="s">
        <v>3</v>
      </c>
      <c r="AD3" s="63"/>
      <c r="AE3"/>
      <c r="AF3"/>
      <c r="AG3"/>
      <c r="AH3"/>
      <c r="AI3"/>
      <c r="AJ3"/>
      <c r="AP3" s="24" t="s">
        <v>3</v>
      </c>
      <c r="AQ3" s="24" t="s">
        <v>4</v>
      </c>
      <c r="AR3" s="24" t="s">
        <v>5</v>
      </c>
      <c r="AS3" s="24" t="s">
        <v>6</v>
      </c>
      <c r="AT3" s="24"/>
    </row>
    <row r="4" spans="1:46" ht="16.5" thickBot="1">
      <c r="A4" s="18" t="str">
        <f>IF(B4="","",Draw!X4)</f>
        <v/>
      </c>
      <c r="B4" s="19" t="str">
        <f>IFERROR(Draw!Y4,"")</f>
        <v/>
      </c>
      <c r="C4" s="19" t="str">
        <f>IFERROR(Draw!Z4,"")</f>
        <v/>
      </c>
      <c r="D4" s="53"/>
      <c r="E4" s="92">
        <v>3E-9</v>
      </c>
      <c r="F4" s="93" t="str">
        <f t="shared" si="0"/>
        <v/>
      </c>
      <c r="G4" s="93" t="str">
        <f t="shared" si="1"/>
        <v/>
      </c>
      <c r="L4" s="247" t="s">
        <v>3</v>
      </c>
      <c r="M4" s="39" t="str">
        <f>'Youth 2'!AC10</f>
        <v>-</v>
      </c>
      <c r="N4" s="18" t="str">
        <f>'Youth 2'!AD10</f>
        <v>-</v>
      </c>
      <c r="O4" s="18" t="str">
        <f>'Youth 2'!AE10</f>
        <v>-</v>
      </c>
      <c r="P4" s="40" t="str">
        <f>'Youth 2'!AF10</f>
        <v>-</v>
      </c>
      <c r="Q4" s="156" t="str">
        <f>AG10</f>
        <v/>
      </c>
      <c r="U4" s="3" t="str">
        <f>IFERROR(VLOOKUP('Youth 2'!F4,$AB$3:$AC$7,2,TRUE),"")</f>
        <v/>
      </c>
      <c r="V4" s="7" t="str">
        <f>IFERROR(IF(U4=$V$1,'Youth 2'!F4,""),"")</f>
        <v/>
      </c>
      <c r="W4" s="7" t="str">
        <f>IFERROR(IF(U4=$W$1,'Youth 2'!F4,""),"")</f>
        <v/>
      </c>
      <c r="X4" s="7" t="str">
        <f>IFERROR(IF(U4=$X$1,'Youth 2'!F4,""),"")</f>
        <v/>
      </c>
      <c r="Y4" s="7" t="str">
        <f>IFERROR(IF($U4=$Y$1,'Youth 2'!F4,""),"")</f>
        <v/>
      </c>
      <c r="Z4" s="7" t="str">
        <f>IFERROR(IF(U4=$Z$1,'Youth 2'!F4,""),"")</f>
        <v/>
      </c>
      <c r="AA4" s="3"/>
      <c r="AB4" s="9">
        <f>AB3+0.5</f>
        <v>0.5</v>
      </c>
      <c r="AC4" s="12" t="s">
        <v>4</v>
      </c>
      <c r="AD4" s="63"/>
      <c r="AE4"/>
      <c r="AF4"/>
      <c r="AG4"/>
      <c r="AH4"/>
      <c r="AI4"/>
      <c r="AJ4"/>
      <c r="AK4" s="146">
        <v>1</v>
      </c>
      <c r="AL4" s="146">
        <v>0.6</v>
      </c>
      <c r="AM4" s="146">
        <v>0.5</v>
      </c>
      <c r="AN4" s="146">
        <v>0.4</v>
      </c>
      <c r="AO4" s="146">
        <v>0.3</v>
      </c>
      <c r="AP4" s="152">
        <f>IF($J$18&lt;=12,$AK4,IF(AND($J$18&gt;12,$J$18&lt;=20),$AL4,IF(AND($J$18&gt;20,$J$18&lt;=40),$AM4,IF(AND($J$18&gt;40,$J$18&lt;=80),$AN4,IF(AND($J$18&gt;80,$J$18&lt;=120),$AO4,"")))))*AP$9</f>
        <v>0</v>
      </c>
      <c r="AQ4" s="152">
        <f t="shared" ref="AQ4:AS8" si="2">IF($J$18&lt;=12,$AK4,IF(AND($J$18&gt;12,$J$18&lt;=20),$AL4,IF(AND($J$18&gt;20,$J$18&lt;=40),$AM4,IF(AND($J$18&gt;40,$J$18&lt;=80),$AN4,IF(AND($J$18&gt;80,$J$18&lt;=120),$AO4,"")))))*AQ$9</f>
        <v>0</v>
      </c>
      <c r="AR4" s="152">
        <f t="shared" si="2"/>
        <v>0</v>
      </c>
      <c r="AS4" s="152">
        <f t="shared" si="2"/>
        <v>0</v>
      </c>
    </row>
    <row r="5" spans="1:46" ht="16.5" thickBot="1">
      <c r="A5" s="18" t="str">
        <f>IF(B5="","",Draw!X5)</f>
        <v/>
      </c>
      <c r="B5" s="19" t="str">
        <f>IFERROR(Draw!Y5,"")</f>
        <v/>
      </c>
      <c r="C5" s="19" t="str">
        <f>IFERROR(Draw!Z5,"")</f>
        <v/>
      </c>
      <c r="D5" s="54"/>
      <c r="E5" s="92">
        <v>4.0000000000000002E-9</v>
      </c>
      <c r="F5" s="93" t="str">
        <f t="shared" si="0"/>
        <v/>
      </c>
      <c r="G5" s="93" t="str">
        <f t="shared" si="1"/>
        <v/>
      </c>
      <c r="I5" s="82" t="s">
        <v>3</v>
      </c>
      <c r="J5" s="78">
        <f>'Youth 2'!AB3</f>
        <v>0</v>
      </c>
      <c r="L5" s="248"/>
      <c r="M5" s="30" t="str">
        <f>IF($J$11&lt;"2","",'Youth 2'!AC11)</f>
        <v/>
      </c>
      <c r="N5" s="20" t="str">
        <f>IF(M5="","",'Youth 2'!AD11)</f>
        <v/>
      </c>
      <c r="O5" s="20" t="str">
        <f>IF(N5="","",'Youth 2'!AE11)</f>
        <v/>
      </c>
      <c r="P5" s="41" t="str">
        <f>IF(O5="","",'Youth 2'!AF11)</f>
        <v/>
      </c>
      <c r="Q5" s="157" t="str">
        <f>AG11</f>
        <v/>
      </c>
      <c r="U5" s="3" t="str">
        <f>IFERROR(VLOOKUP('Youth 2'!F5,$AB$3:$AC$7,2,TRUE),"")</f>
        <v/>
      </c>
      <c r="V5" s="7" t="str">
        <f>IFERROR(IF(U5=$V$1,'Youth 2'!F5,""),"")</f>
        <v/>
      </c>
      <c r="W5" s="7" t="str">
        <f>IFERROR(IF(U5=$W$1,'Youth 2'!F5,""),"")</f>
        <v/>
      </c>
      <c r="X5" s="7" t="str">
        <f>IFERROR(IF(U5=$X$1,'Youth 2'!F5,""),"")</f>
        <v/>
      </c>
      <c r="Y5" s="7" t="str">
        <f>IFERROR(IF($U5=$Y$1,'Youth 2'!F5,""),"")</f>
        <v/>
      </c>
      <c r="Z5" s="7" t="str">
        <f>IFERROR(IF(U5=$Z$1,'Youth 2'!F5,""),"")</f>
        <v/>
      </c>
      <c r="AA5" s="3"/>
      <c r="AB5" s="9">
        <f>AB4+0.5</f>
        <v>1</v>
      </c>
      <c r="AC5" s="12" t="s">
        <v>5</v>
      </c>
      <c r="AD5" s="63"/>
      <c r="AE5"/>
      <c r="AF5"/>
      <c r="AG5"/>
      <c r="AH5"/>
      <c r="AI5"/>
      <c r="AJ5"/>
      <c r="AK5" s="146"/>
      <c r="AL5" s="146">
        <v>0.4</v>
      </c>
      <c r="AM5" s="146">
        <v>0.3</v>
      </c>
      <c r="AN5" s="146">
        <v>0.3</v>
      </c>
      <c r="AO5" s="146">
        <v>0.25</v>
      </c>
      <c r="AP5" s="152">
        <f>IF($J$18&lt;=12,$AK5,IF(AND($J$18&gt;12,$J$18&lt;=20),$AL5,IF(AND($J$18&gt;20,$J$18&lt;=40),$AM5,IF(AND($J$18&gt;40,$J$18&lt;=80),$AN5,IF(AND($J$18&gt;80,$J$18&lt;=120),$AO5,"")))))*AP$9</f>
        <v>0</v>
      </c>
      <c r="AQ5" s="152">
        <f t="shared" si="2"/>
        <v>0</v>
      </c>
      <c r="AR5" s="152">
        <f t="shared" si="2"/>
        <v>0</v>
      </c>
      <c r="AS5" s="152">
        <f t="shared" si="2"/>
        <v>0</v>
      </c>
    </row>
    <row r="6" spans="1:46" ht="16.5" thickBot="1">
      <c r="A6" s="18" t="str">
        <f>IF(B6="","",Draw!X6)</f>
        <v/>
      </c>
      <c r="B6" s="19" t="str">
        <f>IFERROR(Draw!Y6,"")</f>
        <v/>
      </c>
      <c r="C6" s="19" t="str">
        <f>IFERROR(Draw!Z6,"")</f>
        <v/>
      </c>
      <c r="D6" s="52"/>
      <c r="E6" s="92">
        <v>5.0000000000000001E-9</v>
      </c>
      <c r="F6" s="93" t="str">
        <f t="shared" si="0"/>
        <v/>
      </c>
      <c r="G6" s="93" t="str">
        <f t="shared" si="1"/>
        <v/>
      </c>
      <c r="I6" s="47" t="s">
        <v>4</v>
      </c>
      <c r="J6" s="78">
        <f>'Youth 2'!AB4</f>
        <v>0.5</v>
      </c>
      <c r="L6" s="248"/>
      <c r="M6" s="30" t="str">
        <f>IF($J$11&lt;"3","",'Youth 2'!AC12)</f>
        <v/>
      </c>
      <c r="N6" s="20" t="str">
        <f>IF(M6="","",'Youth 2'!AD12)</f>
        <v/>
      </c>
      <c r="O6" s="20" t="str">
        <f>IF(N6="","",'Youth 2'!AE12)</f>
        <v/>
      </c>
      <c r="P6" s="41" t="str">
        <f>IF(O6="","",'Youth 2'!AF12)</f>
        <v/>
      </c>
      <c r="Q6" s="157" t="str">
        <f>AG12</f>
        <v/>
      </c>
      <c r="U6" s="3" t="str">
        <f>IFERROR(VLOOKUP('Youth 2'!F6,$AB$3:$AC$7,2,TRUE),"")</f>
        <v/>
      </c>
      <c r="V6" s="7" t="str">
        <f>IFERROR(IF(U6=$V$1,'Youth 2'!F6,""),"")</f>
        <v/>
      </c>
      <c r="W6" s="7" t="str">
        <f>IFERROR(IF(U6=$W$1,'Youth 2'!F6,""),"")</f>
        <v/>
      </c>
      <c r="X6" s="7" t="str">
        <f>IFERROR(IF(U6=$X$1,'Youth 2'!F6,""),"")</f>
        <v/>
      </c>
      <c r="Y6" s="7" t="str">
        <f>IFERROR(IF($U6=$Y$1,'Youth 2'!F6,""),"")</f>
        <v/>
      </c>
      <c r="Z6" s="7" t="str">
        <f>IFERROR(IF(U6=$Z$1,'Youth 2'!F6,""),"")</f>
        <v/>
      </c>
      <c r="AA6" s="3"/>
      <c r="AB6" s="9">
        <f>IF((COUNTIF('Youth 2'!$A$2:$A$286,"&gt;0")+COUNTIF('Youth 2'!$A$2:$A$286,"co")+COUNTIF('Youth 2'!$A$2:$A$286,"yco"))&gt;=200,AB5+0.5,AB5+1)</f>
        <v>2</v>
      </c>
      <c r="AC6" s="12" t="s">
        <v>6</v>
      </c>
      <c r="AD6" s="63"/>
      <c r="AE6"/>
      <c r="AF6"/>
      <c r="AG6"/>
      <c r="AH6"/>
      <c r="AI6"/>
      <c r="AJ6"/>
      <c r="AK6" s="146"/>
      <c r="AL6" s="146"/>
      <c r="AM6" s="146">
        <v>0.2</v>
      </c>
      <c r="AN6" s="146">
        <v>0.2</v>
      </c>
      <c r="AO6" s="146">
        <v>0.2</v>
      </c>
      <c r="AP6" s="152">
        <f>IF($J$18&lt;=12,$AK6,IF(AND($J$18&gt;12,$J$18&lt;=20),$AL6,IF(AND($J$18&gt;20,$J$18&lt;=40),$AM6,IF(AND($J$18&gt;40,$J$18&lt;=80),$AN6,IF(AND($J$18&gt;80,$J$18&lt;=120),$AO6,"")))))*AP$9</f>
        <v>0</v>
      </c>
      <c r="AQ6" s="152">
        <f t="shared" si="2"/>
        <v>0</v>
      </c>
      <c r="AR6" s="152">
        <f t="shared" si="2"/>
        <v>0</v>
      </c>
      <c r="AS6" s="152">
        <f t="shared" si="2"/>
        <v>0</v>
      </c>
    </row>
    <row r="7" spans="1:46" ht="16.5" thickBot="1">
      <c r="A7" s="18" t="str">
        <f>IF(B7="","",Draw!X7)</f>
        <v/>
      </c>
      <c r="B7" s="19" t="str">
        <f>IFERROR(Draw!Y7,"")</f>
        <v/>
      </c>
      <c r="C7" s="19" t="str">
        <f>IFERROR(Draw!Z7,"")</f>
        <v/>
      </c>
      <c r="D7" s="52"/>
      <c r="E7" s="92">
        <v>6E-9</v>
      </c>
      <c r="F7" s="93" t="str">
        <f t="shared" si="0"/>
        <v/>
      </c>
      <c r="G7" s="93" t="str">
        <f t="shared" si="1"/>
        <v/>
      </c>
      <c r="I7" s="48" t="s">
        <v>5</v>
      </c>
      <c r="J7" s="78">
        <f>'Youth 2'!AB5</f>
        <v>1</v>
      </c>
      <c r="L7" s="248"/>
      <c r="M7" s="30" t="str">
        <f>IF($J$11&lt;"4","",'Youth 2'!AC13)</f>
        <v/>
      </c>
      <c r="N7" s="20" t="str">
        <f>IF(M7="","",'Youth 2'!AD13)</f>
        <v/>
      </c>
      <c r="O7" s="20" t="str">
        <f>IF(N7="","",'Youth 2'!AE13)</f>
        <v/>
      </c>
      <c r="P7" s="41" t="str">
        <f>IF(O7="","",'Youth 2'!AF13)</f>
        <v/>
      </c>
      <c r="Q7" s="157" t="str">
        <f>AG13</f>
        <v/>
      </c>
      <c r="U7" s="3" t="str">
        <f>IFERROR(VLOOKUP('Youth 2'!F7,$AB$3:$AC$7,2,TRUE),"")</f>
        <v/>
      </c>
      <c r="V7" s="7" t="str">
        <f>IFERROR(IF(U7=$V$1,'Youth 2'!F7,""),"")</f>
        <v/>
      </c>
      <c r="W7" s="7" t="str">
        <f>IFERROR(IF(U7=$W$1,'Youth 2'!F7,""),"")</f>
        <v/>
      </c>
      <c r="X7" s="7" t="str">
        <f>IFERROR(IF(U7=$X$1,'Youth 2'!F7,""),"")</f>
        <v/>
      </c>
      <c r="Y7" s="7" t="str">
        <f>IFERROR(IF($U7=$Y$1,'Youth 2'!F7,""),"")</f>
        <v/>
      </c>
      <c r="Z7" s="7" t="str">
        <f>IFERROR(IF(U7=$Z$1,'Youth 2'!F7,""),"")</f>
        <v/>
      </c>
      <c r="AA7" s="3"/>
      <c r="AB7" s="10" t="str">
        <f>IF((COUNTIF('Youth 2'!$A$2:$A$286,"&gt;0")+COUNTIF('Youth 2'!$A$2:$A$286,"co")+COUNTIF('Youth 2'!$A$2:$A$286,"yco"))&gt;=200,AB6+0.5,"-")</f>
        <v>-</v>
      </c>
      <c r="AC7" s="13" t="s">
        <v>13</v>
      </c>
      <c r="AD7"/>
      <c r="AE7"/>
      <c r="AF7"/>
      <c r="AG7"/>
      <c r="AH7"/>
      <c r="AI7"/>
      <c r="AJ7"/>
      <c r="AK7" s="146"/>
      <c r="AL7" s="146"/>
      <c r="AM7" s="146"/>
      <c r="AN7" s="146">
        <v>0.1</v>
      </c>
      <c r="AO7" s="146">
        <v>0.15</v>
      </c>
      <c r="AP7" s="152">
        <f>IF($J$18&lt;=12,$AK7,IF(AND($J$18&gt;12,$J$18&lt;=20),$AL7,IF(AND($J$18&gt;20,$J$18&lt;=40),$AM7,IF(AND($J$18&gt;40,$J$18&lt;=80),$AN7,IF(AND($J$18&gt;80,$J$18&lt;=120),$AO7,"")))))*AP$9</f>
        <v>0</v>
      </c>
      <c r="AQ7" s="152">
        <f t="shared" si="2"/>
        <v>0</v>
      </c>
      <c r="AR7" s="152">
        <f t="shared" si="2"/>
        <v>0</v>
      </c>
      <c r="AS7" s="152">
        <f t="shared" si="2"/>
        <v>0</v>
      </c>
    </row>
    <row r="8" spans="1:46" ht="16.5" thickBot="1">
      <c r="A8" s="18" t="str">
        <f>IF(B8="","",Draw!X8)</f>
        <v/>
      </c>
      <c r="B8" s="19" t="str">
        <f>IFERROR(Draw!Y8,"")</f>
        <v/>
      </c>
      <c r="C8" s="19" t="str">
        <f>IFERROR(Draw!Z8,"")</f>
        <v/>
      </c>
      <c r="D8" s="53"/>
      <c r="E8" s="92">
        <v>6.9999999999999998E-9</v>
      </c>
      <c r="F8" s="93" t="str">
        <f t="shared" si="0"/>
        <v/>
      </c>
      <c r="G8" s="93" t="str">
        <f t="shared" si="1"/>
        <v/>
      </c>
      <c r="I8" s="81" t="s">
        <v>6</v>
      </c>
      <c r="J8" s="79">
        <f>'Youth 2'!AB6</f>
        <v>2</v>
      </c>
      <c r="L8" s="249"/>
      <c r="M8" s="45" t="str">
        <f>IF($J$11&lt;"5","",'Youth 2'!AC14)</f>
        <v/>
      </c>
      <c r="N8" s="23" t="str">
        <f>IF(M8="","",'Youth 2'!AD14)</f>
        <v/>
      </c>
      <c r="O8" s="23" t="str">
        <f>IF(N8="","",'Youth 2'!AE14)</f>
        <v/>
      </c>
      <c r="P8" s="46" t="str">
        <f>IF(O8="","",'Youth 2'!AF14)</f>
        <v/>
      </c>
      <c r="Q8" s="158" t="str">
        <f>AG14</f>
        <v/>
      </c>
      <c r="U8" s="3" t="str">
        <f>IFERROR(VLOOKUP('Youth 2'!F8,$AB$3:$AC$7,2,TRUE),"")</f>
        <v/>
      </c>
      <c r="V8" s="7" t="str">
        <f>IFERROR(IF(U8=$V$1,'Youth 2'!F8,""),"")</f>
        <v/>
      </c>
      <c r="W8" s="7" t="str">
        <f>IFERROR(IF(U8=$W$1,'Youth 2'!F8,""),"")</f>
        <v/>
      </c>
      <c r="X8" s="7" t="str">
        <f>IFERROR(IF(U8=$X$1,'Youth 2'!F8,""),"")</f>
        <v/>
      </c>
      <c r="Y8" s="7" t="str">
        <f>IFERROR(IF($U8=$Y$1,'Youth 2'!F8,""),"")</f>
        <v/>
      </c>
      <c r="Z8" s="7" t="str">
        <f>IFERROR(IF(U8=$Z$1,'Youth 2'!F8,""),"")</f>
        <v/>
      </c>
      <c r="AA8" s="3"/>
      <c r="AB8"/>
      <c r="AC8" s="1"/>
      <c r="AD8" s="1"/>
      <c r="AE8"/>
      <c r="AF8"/>
      <c r="AG8"/>
      <c r="AH8"/>
      <c r="AI8"/>
      <c r="AJ8"/>
      <c r="AO8" s="146">
        <v>0.1</v>
      </c>
      <c r="AP8" s="152">
        <f>IF($J$18&lt;=12,$AK8,IF(AND($J$18&gt;12,$J$18&lt;=20),$AL8,IF(AND($J$18&gt;20,$J$18&lt;=40),$AM8,IF(AND($J$18&gt;40,$J$18&lt;=80),$AN8,IF(AND($J$18&gt;80,$J$18&lt;=120),$AO8,"")))))*AP$9</f>
        <v>0</v>
      </c>
      <c r="AQ8" s="152">
        <f t="shared" si="2"/>
        <v>0</v>
      </c>
      <c r="AR8" s="152">
        <f t="shared" si="2"/>
        <v>0</v>
      </c>
      <c r="AS8" s="152">
        <f t="shared" si="2"/>
        <v>0</v>
      </c>
    </row>
    <row r="9" spans="1:46" ht="16.5" thickBot="1">
      <c r="A9" s="18" t="str">
        <f>IF(B9="","",Draw!X9)</f>
        <v/>
      </c>
      <c r="B9" s="19" t="str">
        <f>IFERROR(Draw!Y9,"")</f>
        <v/>
      </c>
      <c r="C9" s="19" t="str">
        <f>IFERROR(Draw!Z9,"")</f>
        <v/>
      </c>
      <c r="D9" s="145"/>
      <c r="E9" s="92">
        <v>8.0000000000000005E-9</v>
      </c>
      <c r="F9" s="93" t="str">
        <f t="shared" si="0"/>
        <v/>
      </c>
      <c r="G9" s="93" t="str">
        <f t="shared" si="1"/>
        <v/>
      </c>
      <c r="I9" s="80" t="s">
        <v>13</v>
      </c>
      <c r="J9" s="79" t="str">
        <f>'Youth 2'!AB7</f>
        <v>-</v>
      </c>
      <c r="K9" s="24"/>
      <c r="L9" s="34"/>
      <c r="M9" s="37"/>
      <c r="N9" s="26"/>
      <c r="O9" s="26"/>
      <c r="P9" s="38"/>
      <c r="Q9" s="159"/>
      <c r="U9" s="3" t="str">
        <f>IFERROR(VLOOKUP('Youth 2'!F9,$AB$3:$AC$7,2,TRUE),"")</f>
        <v/>
      </c>
      <c r="V9" s="7" t="str">
        <f>IFERROR(IF(U9=$V$1,'Youth 2'!F9,""),"")</f>
        <v/>
      </c>
      <c r="W9" s="7" t="str">
        <f>IFERROR(IF(U9=$W$1,'Youth 2'!F9,""),"")</f>
        <v/>
      </c>
      <c r="X9" s="7" t="str">
        <f>IFERROR(IF(U9=$X$1,'Youth 2'!F9,""),"")</f>
        <v/>
      </c>
      <c r="Y9" s="7" t="str">
        <f>IFERROR(IF($U9=$Y$1,'Youth 2'!F9,""),"")</f>
        <v/>
      </c>
      <c r="Z9" s="7" t="str">
        <f>IFERROR(IF(U9=$Z$1,'Youth 2'!F9,""),"")</f>
        <v/>
      </c>
      <c r="AA9" s="3"/>
      <c r="AB9" s="65" t="s">
        <v>11</v>
      </c>
      <c r="AC9" s="66" t="s">
        <v>8</v>
      </c>
      <c r="AD9" s="66" t="s">
        <v>0</v>
      </c>
      <c r="AE9" s="66" t="s">
        <v>1</v>
      </c>
      <c r="AF9" s="66" t="s">
        <v>9</v>
      </c>
      <c r="AG9" s="67" t="s">
        <v>10</v>
      </c>
      <c r="AH9"/>
      <c r="AI9"/>
      <c r="AJ9"/>
      <c r="AP9" s="151">
        <f>AP2*$AN$12</f>
        <v>0</v>
      </c>
      <c r="AQ9" s="151">
        <f>AQ2*$AN$12</f>
        <v>0</v>
      </c>
      <c r="AR9" s="151">
        <f>AR2*$AN$12</f>
        <v>0</v>
      </c>
      <c r="AS9" s="151">
        <f>AS2*$AN$12</f>
        <v>0</v>
      </c>
    </row>
    <row r="10" spans="1:46" ht="16.5" thickBot="1">
      <c r="A10" s="18" t="str">
        <f>IF(B10="","",Draw!X10)</f>
        <v/>
      </c>
      <c r="B10" s="19" t="str">
        <f>IFERROR(Draw!Y10,"")</f>
        <v/>
      </c>
      <c r="C10" s="19" t="str">
        <f>IFERROR(Draw!Z10,"")</f>
        <v/>
      </c>
      <c r="D10" s="51"/>
      <c r="E10" s="92">
        <v>8.9999999999999995E-9</v>
      </c>
      <c r="F10" s="93" t="str">
        <f t="shared" si="0"/>
        <v/>
      </c>
      <c r="G10" s="93" t="str">
        <f t="shared" si="1"/>
        <v/>
      </c>
      <c r="K10" s="50">
        <v>1</v>
      </c>
      <c r="L10" s="250" t="s">
        <v>4</v>
      </c>
      <c r="M10" s="39" t="str">
        <f>'Youth 2'!AC16</f>
        <v>-</v>
      </c>
      <c r="N10" s="18" t="str">
        <f>'Youth 2'!AD16</f>
        <v>-</v>
      </c>
      <c r="O10" s="18" t="str">
        <f>'Youth 2'!AE16</f>
        <v>-</v>
      </c>
      <c r="P10" s="40" t="str">
        <f>'Youth 2'!AF16</f>
        <v>-</v>
      </c>
      <c r="Q10" s="156" t="str">
        <f>AG16</f>
        <v/>
      </c>
      <c r="U10" s="3" t="str">
        <f>IFERROR(VLOOKUP('Youth 2'!F10,$AB$3:$AC$7,2,TRUE),"")</f>
        <v/>
      </c>
      <c r="V10" s="7" t="str">
        <f>IFERROR(IF(U10=$V$1,'Youth 2'!F10,""),"")</f>
        <v/>
      </c>
      <c r="W10" s="7" t="str">
        <f>IFERROR(IF(U10=$W$1,'Youth 2'!F10,""),"")</f>
        <v/>
      </c>
      <c r="X10" s="7" t="str">
        <f>IFERROR(IF(U10=$X$1,'Youth 2'!F10,""),"")</f>
        <v/>
      </c>
      <c r="Y10" s="7" t="str">
        <f>IFERROR(IF($U10=$Y$1,'Youth 2'!F10,""),"")</f>
        <v/>
      </c>
      <c r="Z10" s="7" t="str">
        <f>IFERROR(IF(U10=$Z$1,'Youth 2'!F10,""),"")</f>
        <v/>
      </c>
      <c r="AA10" s="3" t="s">
        <v>20</v>
      </c>
      <c r="AB10" s="256" t="s">
        <v>3</v>
      </c>
      <c r="AC10" s="64" t="str">
        <f>IF(AD10="-","-",AA10)</f>
        <v>-</v>
      </c>
      <c r="AD10" s="64" t="str">
        <f>IFERROR(INDEX('Youth 2'!B:F,MATCH(AF10,'Youth 2'!$F:$F,0),1),"-")</f>
        <v>-</v>
      </c>
      <c r="AE10" s="64" t="str">
        <f>IFERROR(INDEX('Youth 2'!$B:$F,MATCH(AF10,'Youth 2'!$F:$F,0),2),"-")</f>
        <v>-</v>
      </c>
      <c r="AF10" s="7" t="str">
        <f>IFERROR(SMALL($V$2:$V$286,AH10),"-")</f>
        <v>-</v>
      </c>
      <c r="AG10" s="153" t="str">
        <f>IF(AP4&gt;0,AP4,"")</f>
        <v/>
      </c>
      <c r="AH10">
        <v>1</v>
      </c>
      <c r="AI10"/>
      <c r="AJ10"/>
      <c r="AK10" s="238" t="s">
        <v>75</v>
      </c>
      <c r="AL10" s="238"/>
      <c r="AM10" s="238"/>
      <c r="AN10" s="17">
        <f>J18</f>
        <v>0</v>
      </c>
    </row>
    <row r="11" spans="1:46" ht="16.5" thickBot="1">
      <c r="A11" s="18" t="str">
        <f>IF(B11="","",Draw!X11)</f>
        <v/>
      </c>
      <c r="B11" s="19" t="str">
        <f>IFERROR(Draw!Y11,"")</f>
        <v/>
      </c>
      <c r="C11" s="19" t="str">
        <f>IFERROR(Draw!Z11,"")</f>
        <v/>
      </c>
      <c r="D11" s="52"/>
      <c r="E11" s="92">
        <v>1E-8</v>
      </c>
      <c r="F11" s="93" t="str">
        <f t="shared" si="0"/>
        <v/>
      </c>
      <c r="G11" s="93" t="str">
        <f t="shared" si="1"/>
        <v/>
      </c>
      <c r="I11" s="148" t="s">
        <v>12</v>
      </c>
      <c r="J11" s="150" t="str">
        <f>IF(COUNTIF('Youth 2'!$A$2:$A$286,"&gt;0")&lt;=12,"1",IF(AND(COUNTIF('Youth 2'!$A$2:$A$286,"&gt;0")&gt;12,COUNTIF('Youth 2'!$A$2:$A$286,"&gt;0")&lt;=20),"2",IF(AND(COUNTIF('Youth 2'!$A$2:$A$286,"&gt;0")&gt;20,COUNTIF('Youth 2'!$A$2:$A$286,"&gt;0")&lt;=40),"3",IF(AND(COUNTIF('Youth 2'!$A$2:$A$286,"&gt;0")&gt;40,COUNTIF('Youth 2'!$A$2:$A$286,"&gt;0")&lt;=80),"4",IF(AND(COUNTIF('Youth 2'!$A$2:$A$286,"&gt;0")&gt;80,COUNTIF('Youth 2'!$A$2:$A$286,"&gt;0")&lt;=120),"5")))))</f>
        <v>1</v>
      </c>
      <c r="K11" s="50">
        <v>2</v>
      </c>
      <c r="L11" s="251"/>
      <c r="M11" s="30" t="str">
        <f>IF($J$11&lt;"2","",'Youth 2'!AC17)</f>
        <v/>
      </c>
      <c r="N11" s="20" t="str">
        <f>IF(M11="","",'Youth 2'!AD17)</f>
        <v/>
      </c>
      <c r="O11" s="20" t="str">
        <f>IF(N11="","",'Youth 2'!AE17)</f>
        <v/>
      </c>
      <c r="P11" s="41" t="str">
        <f>IF(O11="","",'Youth 2'!AF17)</f>
        <v/>
      </c>
      <c r="Q11" s="157" t="str">
        <f>AG17</f>
        <v/>
      </c>
      <c r="U11" s="3" t="str">
        <f>IFERROR(VLOOKUP('Youth 2'!F11,$AB$3:$AC$7,2,TRUE),"")</f>
        <v/>
      </c>
      <c r="V11" s="7" t="str">
        <f>IFERROR(IF(U11=$V$1,'Youth 2'!F11,""),"")</f>
        <v/>
      </c>
      <c r="W11" s="7" t="str">
        <f>IFERROR(IF(U11=$W$1,'Youth 2'!F11,""),"")</f>
        <v/>
      </c>
      <c r="X11" s="7" t="str">
        <f>IFERROR(IF(U11=$X$1,'Youth 2'!F11,""),"")</f>
        <v/>
      </c>
      <c r="Y11" s="7" t="str">
        <f>IFERROR(IF($U11=$Y$1,'Youth 2'!F11,""),"")</f>
        <v/>
      </c>
      <c r="Z11" s="7" t="str">
        <f>IFERROR(IF(U11=$Z$1,'Youth 2'!F11,""),"")</f>
        <v/>
      </c>
      <c r="AA11" s="3" t="s">
        <v>21</v>
      </c>
      <c r="AB11" s="234"/>
      <c r="AC11" s="64" t="str">
        <f>IF(AD11="-","-",AA11)</f>
        <v>-</v>
      </c>
      <c r="AD11" s="64" t="str">
        <f>IFERROR(INDEX('Youth 2'!B:F,MATCH(AF11,'Youth 2'!$F:$F,0),1),"-")</f>
        <v>-</v>
      </c>
      <c r="AE11" s="64" t="str">
        <f>IFERROR(INDEX('Youth 2'!$B:$F,MATCH(AF11,'Youth 2'!$F:$F,0),2),"-")</f>
        <v>-</v>
      </c>
      <c r="AF11" s="7" t="str">
        <f>IFERROR(SMALL($V$2:$V$286,AH11),"-")</f>
        <v>-</v>
      </c>
      <c r="AG11" s="153" t="str">
        <f>IF(AP5&gt;0,AP5,"")</f>
        <v/>
      </c>
      <c r="AH11">
        <v>2</v>
      </c>
      <c r="AI11"/>
      <c r="AJ11"/>
      <c r="AK11" s="238" t="s">
        <v>76</v>
      </c>
      <c r="AL11" s="238"/>
      <c r="AM11" s="238"/>
      <c r="AN11" s="151">
        <f>J3</f>
        <v>21</v>
      </c>
    </row>
    <row r="12" spans="1:46" ht="16.5" thickBot="1">
      <c r="A12" s="18" t="str">
        <f>IF(B12="","",Draw!X12)</f>
        <v/>
      </c>
      <c r="B12" s="19" t="str">
        <f>IFERROR(Draw!Y12,"")</f>
        <v/>
      </c>
      <c r="C12" s="19" t="str">
        <f>IFERROR(Draw!Z12,"")</f>
        <v/>
      </c>
      <c r="D12" s="54"/>
      <c r="E12" s="92">
        <v>1.0999999999999999E-8</v>
      </c>
      <c r="F12" s="93" t="str">
        <f t="shared" si="0"/>
        <v/>
      </c>
      <c r="G12" s="93" t="str">
        <f t="shared" si="1"/>
        <v/>
      </c>
      <c r="K12" s="50">
        <v>3</v>
      </c>
      <c r="L12" s="251"/>
      <c r="M12" s="30" t="str">
        <f>IF($J$11&lt;"3","",'Youth 2'!AC18)</f>
        <v/>
      </c>
      <c r="N12" s="20" t="str">
        <f>IF(M12="","",'Youth 2'!AD18)</f>
        <v/>
      </c>
      <c r="O12" s="20" t="str">
        <f>IF(N12="","",'Youth 2'!AE18)</f>
        <v/>
      </c>
      <c r="P12" s="41" t="str">
        <f>IF(O12="","",'Youth 2'!AF18)</f>
        <v/>
      </c>
      <c r="Q12" s="157" t="str">
        <f>AG18</f>
        <v/>
      </c>
      <c r="U12" s="3" t="str">
        <f>IFERROR(VLOOKUP('Youth 2'!F12,$AB$3:$AC$7,2,TRUE),"")</f>
        <v/>
      </c>
      <c r="V12" s="7" t="str">
        <f>IFERROR(IF(U12=$V$1,'Youth 2'!F12,""),"")</f>
        <v/>
      </c>
      <c r="W12" s="7" t="str">
        <f>IFERROR(IF(U12=$W$1,'Youth 2'!F12,""),"")</f>
        <v/>
      </c>
      <c r="X12" s="7" t="str">
        <f>IFERROR(IF(U12=$X$1,'Youth 2'!F12,""),"")</f>
        <v/>
      </c>
      <c r="Y12" s="7" t="str">
        <f>IFERROR(IF($U12=$Y$1,'Youth 2'!F12,""),"")</f>
        <v/>
      </c>
      <c r="Z12" s="7" t="str">
        <f>IFERROR(IF(U12=$Z$1,'Youth 2'!F12,""),"")</f>
        <v/>
      </c>
      <c r="AA12" s="3" t="s">
        <v>24</v>
      </c>
      <c r="AB12" s="234"/>
      <c r="AC12" s="64" t="str">
        <f>IF(AD12="-","-",AA12)</f>
        <v>-</v>
      </c>
      <c r="AD12" s="64" t="str">
        <f>IFERROR(INDEX('Youth 2'!B:F,MATCH(AF12,'Youth 2'!$F:$F,0),1),"-")</f>
        <v>-</v>
      </c>
      <c r="AE12" s="64" t="str">
        <f>IFERROR(INDEX('Youth 2'!$B:$F,MATCH(AF12,'Youth 2'!$F:$F,0),2),"-")</f>
        <v>-</v>
      </c>
      <c r="AF12" s="7" t="str">
        <f>IFERROR(SMALL($V$2:$V$286,AH12),"-")</f>
        <v>-</v>
      </c>
      <c r="AG12" s="153" t="str">
        <f>IF(AP6&gt;0,AP6,"")</f>
        <v/>
      </c>
      <c r="AH12">
        <v>3</v>
      </c>
      <c r="AI12"/>
      <c r="AJ12"/>
      <c r="AK12" s="238" t="s">
        <v>79</v>
      </c>
      <c r="AL12" s="238"/>
      <c r="AM12" s="238"/>
      <c r="AN12" s="151">
        <f>AN10*AN11</f>
        <v>0</v>
      </c>
    </row>
    <row r="13" spans="1:46">
      <c r="A13" s="18" t="str">
        <f>IF(B13="","",Draw!X13)</f>
        <v/>
      </c>
      <c r="B13" s="19" t="str">
        <f>IFERROR(Draw!Y13,"")</f>
        <v/>
      </c>
      <c r="C13" s="19" t="str">
        <f>IFERROR(Draw!Z13,"")</f>
        <v/>
      </c>
      <c r="D13" s="52"/>
      <c r="E13" s="92">
        <v>1.2E-8</v>
      </c>
      <c r="F13" s="93" t="str">
        <f t="shared" si="0"/>
        <v/>
      </c>
      <c r="G13" s="93"/>
      <c r="I13" s="236" t="s">
        <v>27</v>
      </c>
      <c r="J13" s="237"/>
      <c r="K13" s="50">
        <v>4</v>
      </c>
      <c r="L13" s="251"/>
      <c r="M13" s="30" t="str">
        <f>IF($J$11&lt;"4","",'Youth 2'!AC19)</f>
        <v/>
      </c>
      <c r="N13" s="20" t="str">
        <f>IF(M13="","",'Youth 2'!AD19)</f>
        <v/>
      </c>
      <c r="O13" s="20" t="str">
        <f>IF(N13="","",'Youth 2'!AE19)</f>
        <v/>
      </c>
      <c r="P13" s="41" t="str">
        <f>IF(O13="","",'Youth 2'!AF19)</f>
        <v/>
      </c>
      <c r="Q13" s="157" t="str">
        <f>AG19</f>
        <v/>
      </c>
      <c r="U13" s="3" t="str">
        <f>IFERROR(VLOOKUP('Youth 2'!F13,$AB$3:$AC$7,2,TRUE),"")</f>
        <v/>
      </c>
      <c r="V13" s="7" t="str">
        <f>IFERROR(IF(U13=$V$1,'Youth 2'!F13,""),"")</f>
        <v/>
      </c>
      <c r="W13" s="7" t="str">
        <f>IFERROR(IF(U13=$W$1,'Youth 2'!F13,""),"")</f>
        <v/>
      </c>
      <c r="X13" s="7" t="str">
        <f>IFERROR(IF(U13=$X$1,'Youth 2'!F13,""),"")</f>
        <v/>
      </c>
      <c r="Y13" s="7" t="str">
        <f>IFERROR(IF($U13=$Y$1,'Youth 2'!F13,""),"")</f>
        <v/>
      </c>
      <c r="Z13" s="7" t="str">
        <f>IFERROR(IF(U13=$Z$1,'Youth 2'!F13,""),"")</f>
        <v/>
      </c>
      <c r="AA13" s="3" t="s">
        <v>25</v>
      </c>
      <c r="AB13" s="234"/>
      <c r="AC13" s="64" t="str">
        <f>IF(AD13="-","-",AA13)</f>
        <v>-</v>
      </c>
      <c r="AD13" s="64" t="str">
        <f>IFERROR(INDEX('Youth 2'!B:F,MATCH(AF13,'Youth 2'!$F:$F,0),1),"-")</f>
        <v>-</v>
      </c>
      <c r="AE13" s="64" t="str">
        <f>IFERROR(INDEX('Youth 2'!$B:$F,MATCH(AF13,'Youth 2'!$F:$F,0),2),"-")</f>
        <v>-</v>
      </c>
      <c r="AF13" s="7" t="str">
        <f>IFERROR(SMALL($V$2:$V$286,AH13),"-")</f>
        <v>-</v>
      </c>
      <c r="AG13" s="153" t="str">
        <f>IF(AP7&gt;0,AP7,"")</f>
        <v/>
      </c>
      <c r="AH13">
        <v>4</v>
      </c>
      <c r="AI13"/>
      <c r="AJ13"/>
      <c r="AK13" s="238" t="s">
        <v>10</v>
      </c>
      <c r="AL13" s="238"/>
      <c r="AM13" s="238"/>
      <c r="AN13" s="151">
        <f>AN12*AT2</f>
        <v>0</v>
      </c>
    </row>
    <row r="14" spans="1:46" ht="16.5" thickBot="1">
      <c r="A14" s="18" t="str">
        <f>IF(B14="","",Draw!X14)</f>
        <v/>
      </c>
      <c r="B14" s="19" t="str">
        <f>IFERROR(Draw!Y14,"")</f>
        <v/>
      </c>
      <c r="C14" s="19" t="str">
        <f>IFERROR(Draw!Z14,"")</f>
        <v/>
      </c>
      <c r="D14" s="51"/>
      <c r="E14" s="92">
        <v>1.3000000000000001E-8</v>
      </c>
      <c r="F14" s="93" t="str">
        <f t="shared" si="0"/>
        <v/>
      </c>
      <c r="G14" s="93" t="str">
        <f>IF(OR(AND(D14&gt;1,D14&lt;1050),D14="nt",D14="",D14="scratch"),"","Not a valid input")</f>
        <v/>
      </c>
      <c r="I14" s="119" t="s">
        <v>30</v>
      </c>
      <c r="J14" s="117" t="s">
        <v>28</v>
      </c>
      <c r="K14" s="50">
        <v>5</v>
      </c>
      <c r="L14" s="252"/>
      <c r="M14" s="42" t="str">
        <f>IF($J$11&lt;"5","",'Youth 2'!AC20)</f>
        <v/>
      </c>
      <c r="N14" s="20" t="str">
        <f>IF(M14="","",'Youth 2'!AD20)</f>
        <v/>
      </c>
      <c r="O14" s="20" t="str">
        <f>IF(N14="","",'Youth 2'!AE20)</f>
        <v/>
      </c>
      <c r="P14" s="41" t="str">
        <f>IF(O14="","",'Youth 2'!AF20)</f>
        <v/>
      </c>
      <c r="Q14" s="160" t="str">
        <f>AG20</f>
        <v/>
      </c>
      <c r="U14" s="3" t="str">
        <f>IFERROR(VLOOKUP('Youth 2'!F14,$AB$3:$AC$7,2,TRUE),"")</f>
        <v/>
      </c>
      <c r="V14" s="7" t="str">
        <f>IFERROR(IF(U14=$V$1,'Youth 2'!F14,""),"")</f>
        <v/>
      </c>
      <c r="W14" s="7" t="str">
        <f>IFERROR(IF(U14=$W$1,'Youth 2'!F14,""),"")</f>
        <v/>
      </c>
      <c r="X14" s="7" t="str">
        <f>IFERROR(IF(U14=$X$1,'Youth 2'!F14,""),"")</f>
        <v/>
      </c>
      <c r="Y14" s="7" t="str">
        <f>IFERROR(IF($U14=$Y$1,'Youth 2'!F14,""),"")</f>
        <v/>
      </c>
      <c r="Z14" s="7" t="str">
        <f>IFERROR(IF(U14=$Z$1,'Youth 2'!F14,""),"")</f>
        <v/>
      </c>
      <c r="AA14" s="3" t="s">
        <v>26</v>
      </c>
      <c r="AB14" s="234"/>
      <c r="AC14" s="64" t="str">
        <f>IF(AD14="-","-",AA14)</f>
        <v>-</v>
      </c>
      <c r="AD14" s="64" t="str">
        <f>IFERROR(INDEX('Youth 2'!B:F,MATCH(AF14,'Youth 2'!$F:$F,0),1),"-")</f>
        <v>-</v>
      </c>
      <c r="AE14" s="64" t="str">
        <f>IFERROR(INDEX('Youth 2'!$B:$F,MATCH(AF14,'Youth 2'!$F:$F,0),2),"-")</f>
        <v>-</v>
      </c>
      <c r="AF14" s="7" t="str">
        <f>IFERROR(SMALL($V$2:$V$286,AH14),"-")</f>
        <v>-</v>
      </c>
      <c r="AG14" s="153" t="str">
        <f>IF(AP8&gt;0,AP8,"")</f>
        <v/>
      </c>
      <c r="AH14">
        <v>5</v>
      </c>
      <c r="AI14"/>
      <c r="AJ14"/>
    </row>
    <row r="15" spans="1:46" ht="16.5" thickBot="1">
      <c r="A15" s="18" t="str">
        <f>IF(B15="","",Draw!X15)</f>
        <v/>
      </c>
      <c r="B15" s="19" t="str">
        <f>IFERROR(Draw!Y15,"")</f>
        <v/>
      </c>
      <c r="C15" s="19" t="str">
        <f>IFERROR(Draw!Z15,"")</f>
        <v/>
      </c>
      <c r="D15" s="56"/>
      <c r="E15" s="92">
        <v>1.4E-8</v>
      </c>
      <c r="F15" s="93" t="str">
        <f t="shared" si="0"/>
        <v/>
      </c>
      <c r="G15" s="93" t="str">
        <f t="shared" si="1"/>
        <v/>
      </c>
      <c r="I15" s="119" t="s">
        <v>31</v>
      </c>
      <c r="J15" s="117" t="s">
        <v>29</v>
      </c>
      <c r="K15" s="50"/>
      <c r="L15" s="34"/>
      <c r="M15" s="43"/>
      <c r="N15" s="22"/>
      <c r="O15" s="22"/>
      <c r="P15" s="44"/>
      <c r="Q15" s="159"/>
      <c r="U15" s="3" t="str">
        <f>IFERROR(VLOOKUP('Youth 2'!F15,$AB$3:$AC$7,2,TRUE),"")</f>
        <v/>
      </c>
      <c r="V15" s="7" t="str">
        <f>IFERROR(IF(U15=$V$1,'Youth 2'!F15,""),"")</f>
        <v/>
      </c>
      <c r="W15" s="7" t="str">
        <f>IFERROR(IF(U15=$W$1,'Youth 2'!F15,""),"")</f>
        <v/>
      </c>
      <c r="X15" s="7" t="str">
        <f>IFERROR(IF(U15=$X$1,'Youth 2'!F15,""),"")</f>
        <v/>
      </c>
      <c r="Y15" s="7" t="str">
        <f>IFERROR(IF($U15=$Y$1,'Youth 2'!F15,""),"")</f>
        <v/>
      </c>
      <c r="Z15" s="7" t="str">
        <f>IFERROR(IF(U15=$Z$1,'Youth 2'!F15,""),"")</f>
        <v/>
      </c>
      <c r="AA15" s="3"/>
      <c r="AB15" s="6"/>
      <c r="AC15" s="5"/>
      <c r="AD15" s="5"/>
      <c r="AE15" s="5"/>
      <c r="AF15" s="68"/>
      <c r="AG15" s="154"/>
      <c r="AH15"/>
      <c r="AI15"/>
      <c r="AJ15"/>
    </row>
    <row r="16" spans="1:46" ht="16.5" thickBot="1">
      <c r="A16" s="18" t="str">
        <f>IF(B16="","",Draw!X16)</f>
        <v/>
      </c>
      <c r="B16" s="19" t="str">
        <f>IFERROR(Draw!Y16,"")</f>
        <v/>
      </c>
      <c r="C16" s="19" t="str">
        <f>IFERROR(Draw!Z16,"")</f>
        <v/>
      </c>
      <c r="D16" s="57"/>
      <c r="E16" s="92">
        <v>1.4999999999999999E-8</v>
      </c>
      <c r="F16" s="93" t="str">
        <f t="shared" si="0"/>
        <v/>
      </c>
      <c r="G16" s="93" t="str">
        <f t="shared" si="1"/>
        <v/>
      </c>
      <c r="I16" s="120" t="s">
        <v>32</v>
      </c>
      <c r="J16" s="118" t="s">
        <v>71</v>
      </c>
      <c r="L16" s="239" t="s">
        <v>5</v>
      </c>
      <c r="M16" s="39" t="str">
        <f>'Youth 2'!AC22</f>
        <v>-</v>
      </c>
      <c r="N16" s="18" t="str">
        <f>'Youth 2'!AD22</f>
        <v>-</v>
      </c>
      <c r="O16" s="18" t="str">
        <f>'Youth 2'!AE22</f>
        <v>-</v>
      </c>
      <c r="P16" s="40" t="str">
        <f>'Youth 2'!AF22</f>
        <v>-</v>
      </c>
      <c r="Q16" s="156" t="str">
        <f>AG22</f>
        <v/>
      </c>
      <c r="U16" s="3" t="str">
        <f>IFERROR(VLOOKUP('Youth 2'!F16,$AB$3:$AC$7,2,TRUE),"")</f>
        <v/>
      </c>
      <c r="V16" s="7" t="str">
        <f>IFERROR(IF(U16=$V$1,'Youth 2'!F16,""),"")</f>
        <v/>
      </c>
      <c r="W16" s="7" t="str">
        <f>IFERROR(IF(U16=$W$1,'Youth 2'!F16,""),"")</f>
        <v/>
      </c>
      <c r="X16" s="7" t="str">
        <f>IFERROR(IF(U16=$X$1,'Youth 2'!F16,""),"")</f>
        <v/>
      </c>
      <c r="Y16" s="7" t="str">
        <f>IFERROR(IF($U16=$Y$1,'Youth 2'!F16,""),"")</f>
        <v/>
      </c>
      <c r="Z16" s="7" t="str">
        <f>IFERROR(IF(U16=$Z$1,'Youth 2'!F16,""),"")</f>
        <v/>
      </c>
      <c r="AA16" s="3" t="s">
        <v>20</v>
      </c>
      <c r="AB16" s="234" t="s">
        <v>4</v>
      </c>
      <c r="AC16" s="16" t="str">
        <f>IF(AD16="-","-",AA16)</f>
        <v>-</v>
      </c>
      <c r="AD16" s="16" t="str">
        <f>IFERROR(INDEX('Youth 2'!B:F,MATCH(AF16,'Youth 2'!F:F,0),1),"-")</f>
        <v>-</v>
      </c>
      <c r="AE16" s="16" t="str">
        <f>IFERROR(INDEX('Youth 2'!B:F,MATCH(AF16,'Youth 2'!F:F,0),2),"-")</f>
        <v>-</v>
      </c>
      <c r="AF16" s="4" t="str">
        <f>IFERROR(SMALL($W$2:$W$286,AH16),"-")</f>
        <v>-</v>
      </c>
      <c r="AG16" s="154" t="str">
        <f>IF(AQ4&gt;0,AQ4,"")</f>
        <v/>
      </c>
      <c r="AH16">
        <v>1</v>
      </c>
      <c r="AI16"/>
      <c r="AJ16"/>
    </row>
    <row r="17" spans="1:36" ht="16.5" thickBot="1">
      <c r="A17" s="18" t="str">
        <f>IF(B17="","",Draw!X17)</f>
        <v/>
      </c>
      <c r="B17" s="19" t="str">
        <f>IFERROR(Draw!Y17,"")</f>
        <v/>
      </c>
      <c r="C17" s="19" t="str">
        <f>IFERROR(Draw!Z17,"")</f>
        <v/>
      </c>
      <c r="D17" s="145"/>
      <c r="E17" s="92">
        <v>1.6000000000000001E-8</v>
      </c>
      <c r="F17" s="93" t="str">
        <f t="shared" si="0"/>
        <v/>
      </c>
      <c r="G17" s="93" t="str">
        <f t="shared" si="1"/>
        <v/>
      </c>
      <c r="J17" s="49"/>
      <c r="L17" s="240"/>
      <c r="M17" s="30" t="str">
        <f>IF($J$11&lt;"2","",'Youth 2'!AC23)</f>
        <v/>
      </c>
      <c r="N17" s="20" t="str">
        <f>IF(M17="","",'Youth 2'!AD23)</f>
        <v/>
      </c>
      <c r="O17" s="20" t="str">
        <f>IF(N17="","",'Youth 2'!AE23)</f>
        <v/>
      </c>
      <c r="P17" s="41" t="str">
        <f>IF(O17="","",'Youth 2'!AF23)</f>
        <v/>
      </c>
      <c r="Q17" s="157" t="str">
        <f>AG23</f>
        <v/>
      </c>
      <c r="U17" s="3" t="str">
        <f>IFERROR(VLOOKUP('Youth 2'!F17,$AB$3:$AC$7,2,TRUE),"")</f>
        <v/>
      </c>
      <c r="V17" s="7" t="str">
        <f>IFERROR(IF(U17=$V$1,'Youth 2'!F17,""),"")</f>
        <v/>
      </c>
      <c r="W17" s="7" t="str">
        <f>IFERROR(IF(U17=$W$1,'Youth 2'!F17,""),"")</f>
        <v/>
      </c>
      <c r="X17" s="7" t="str">
        <f>IFERROR(IF(U17=$X$1,'Youth 2'!F17,""),"")</f>
        <v/>
      </c>
      <c r="Y17" s="7" t="str">
        <f>IFERROR(IF($U17=$Y$1,'Youth 2'!F17,""),"")</f>
        <v/>
      </c>
      <c r="Z17" s="7" t="str">
        <f>IFERROR(IF(U17=$Z$1,'Youth 2'!F17,""),"")</f>
        <v/>
      </c>
      <c r="AA17" s="3" t="s">
        <v>21</v>
      </c>
      <c r="AB17" s="234"/>
      <c r="AC17" s="16" t="str">
        <f>IF(AD17="-","-",AA17)</f>
        <v>-</v>
      </c>
      <c r="AD17" s="16" t="str">
        <f>IFERROR(INDEX('Youth 2'!B:F,MATCH(AF17,'Youth 2'!F:F,0),1),"-")</f>
        <v>-</v>
      </c>
      <c r="AE17" s="16" t="str">
        <f>IFERROR(INDEX('Youth 2'!B:F,MATCH(AF17,'Youth 2'!F:F,0),2),"-")</f>
        <v>-</v>
      </c>
      <c r="AF17" s="4" t="str">
        <f>IFERROR(SMALL($W$2:$W$286,AH17),"-")</f>
        <v>-</v>
      </c>
      <c r="AG17" s="154" t="str">
        <f>IF(AQ5&gt;0,AQ5,"")</f>
        <v/>
      </c>
      <c r="AH17">
        <v>2</v>
      </c>
      <c r="AI17"/>
      <c r="AJ17"/>
    </row>
    <row r="18" spans="1:36" ht="16.5" thickBot="1">
      <c r="A18" s="18" t="str">
        <f>IF(B18="","",Draw!X18)</f>
        <v/>
      </c>
      <c r="B18" s="19" t="str">
        <f>IFERROR(Draw!Y18,"")</f>
        <v/>
      </c>
      <c r="C18" s="19" t="str">
        <f>IFERROR(Draw!Z18,"")</f>
        <v/>
      </c>
      <c r="D18" s="143"/>
      <c r="E18" s="92">
        <v>1.7E-8</v>
      </c>
      <c r="F18" s="93" t="str">
        <f t="shared" si="0"/>
        <v/>
      </c>
      <c r="G18" s="93" t="str">
        <f t="shared" si="1"/>
        <v/>
      </c>
      <c r="H18" s="254" t="s">
        <v>77</v>
      </c>
      <c r="I18" s="255"/>
      <c r="J18" s="149">
        <f>(COUNTIF('Youth 2'!$A$2:$A$286,"&gt;0"))</f>
        <v>0</v>
      </c>
      <c r="L18" s="240"/>
      <c r="M18" s="30" t="str">
        <f>IF($J$11&lt;"3","",'Youth 2'!AC24)</f>
        <v/>
      </c>
      <c r="N18" s="20" t="str">
        <f>IF(M18="","",'Youth 2'!AD24)</f>
        <v/>
      </c>
      <c r="O18" s="20" t="str">
        <f>IF(N18="","",'Youth 2'!AE24)</f>
        <v/>
      </c>
      <c r="P18" s="41" t="str">
        <f>IF(O18="","",'Youth 2'!AF24)</f>
        <v/>
      </c>
      <c r="Q18" s="157" t="str">
        <f>AG24</f>
        <v/>
      </c>
      <c r="U18" s="3" t="str">
        <f>IFERROR(VLOOKUP('Youth 2'!F18,$AB$3:$AC$7,2,TRUE),"")</f>
        <v/>
      </c>
      <c r="V18" s="7" t="str">
        <f>IFERROR(IF(U18=$V$1,'Youth 2'!F18,""),"")</f>
        <v/>
      </c>
      <c r="W18" s="7" t="str">
        <f>IFERROR(IF(U18=$W$1,'Youth 2'!F18,""),"")</f>
        <v/>
      </c>
      <c r="X18" s="7" t="str">
        <f>IFERROR(IF(U18=$X$1,'Youth 2'!F18,""),"")</f>
        <v/>
      </c>
      <c r="Y18" s="7" t="str">
        <f>IFERROR(IF($U18=$Y$1,'Youth 2'!F18,""),"")</f>
        <v/>
      </c>
      <c r="Z18" s="7" t="str">
        <f>IFERROR(IF(U18=$Z$1,'Youth 2'!F18,""),"")</f>
        <v/>
      </c>
      <c r="AA18" s="3" t="s">
        <v>24</v>
      </c>
      <c r="AB18" s="234"/>
      <c r="AC18" s="16" t="str">
        <f>IF(AD18="-","-",AA18)</f>
        <v>-</v>
      </c>
      <c r="AD18" s="16" t="str">
        <f>IFERROR(INDEX('Youth 2'!B:F,MATCH(AF18,'Youth 2'!F:F,0),1),"-")</f>
        <v>-</v>
      </c>
      <c r="AE18" s="16" t="str">
        <f>IFERROR(INDEX('Youth 2'!B:F,MATCH(AF18,'Youth 2'!F:F,0),2),"-")</f>
        <v>-</v>
      </c>
      <c r="AF18" s="4" t="str">
        <f>IFERROR(SMALL($W$2:$W$286,AH18),"-")</f>
        <v>-</v>
      </c>
      <c r="AG18" s="154" t="str">
        <f>IF(AQ6&gt;0,AQ6,"")</f>
        <v/>
      </c>
      <c r="AH18">
        <v>3</v>
      </c>
      <c r="AI18"/>
      <c r="AJ18"/>
    </row>
    <row r="19" spans="1:36">
      <c r="A19" s="18" t="str">
        <f>IF(B19="","",Draw!X19)</f>
        <v/>
      </c>
      <c r="B19" s="19" t="str">
        <f>IFERROR(Draw!Y19,"")</f>
        <v/>
      </c>
      <c r="C19" s="19" t="str">
        <f>IFERROR(Draw!Z19,"")</f>
        <v/>
      </c>
      <c r="D19" s="51"/>
      <c r="E19" s="92">
        <v>1.7999999999999999E-8</v>
      </c>
      <c r="F19" s="93" t="str">
        <f t="shared" si="0"/>
        <v/>
      </c>
      <c r="G19" s="93"/>
      <c r="J19" s="49"/>
      <c r="L19" s="240"/>
      <c r="M19" s="30" t="str">
        <f>IF($J$11&lt;"4","",'Youth 2'!AC25)</f>
        <v/>
      </c>
      <c r="N19" s="20" t="str">
        <f>IF(M19="","",'Youth 2'!AD25)</f>
        <v/>
      </c>
      <c r="O19" s="20" t="str">
        <f>IF(N19="","",'Youth 2'!AE25)</f>
        <v/>
      </c>
      <c r="P19" s="41" t="str">
        <f>IF(O19="","",'Youth 2'!AF25)</f>
        <v/>
      </c>
      <c r="Q19" s="157" t="str">
        <f>AG25</f>
        <v/>
      </c>
      <c r="U19" s="3" t="str">
        <f>IFERROR(VLOOKUP('Youth 2'!F19,$AB$3:$AC$7,2,TRUE),"")</f>
        <v/>
      </c>
      <c r="V19" s="7" t="str">
        <f>IFERROR(IF(U19=$V$1,'Youth 2'!F19,""),"")</f>
        <v/>
      </c>
      <c r="W19" s="7" t="str">
        <f>IFERROR(IF(U19=$W$1,'Youth 2'!F19,""),"")</f>
        <v/>
      </c>
      <c r="X19" s="7" t="str">
        <f>IFERROR(IF(U19=$X$1,'Youth 2'!F19,""),"")</f>
        <v/>
      </c>
      <c r="Y19" s="7" t="str">
        <f>IFERROR(IF($U19=$Y$1,'Youth 2'!F19,""),"")</f>
        <v/>
      </c>
      <c r="Z19" s="7" t="str">
        <f>IFERROR(IF(U19=$Z$1,'Youth 2'!F19,""),"")</f>
        <v/>
      </c>
      <c r="AA19" s="3" t="s">
        <v>25</v>
      </c>
      <c r="AB19" s="234"/>
      <c r="AC19" s="16" t="str">
        <f>IF(AD19="-","-",AA19)</f>
        <v>-</v>
      </c>
      <c r="AD19" s="16" t="str">
        <f>IFERROR(INDEX('Youth 2'!B:F,MATCH(AF19,'Youth 2'!F:F,0),1),"-")</f>
        <v>-</v>
      </c>
      <c r="AE19" s="16" t="str">
        <f>IFERROR(INDEX('Youth 2'!B:F,MATCH(AF19,'Youth 2'!F:F,0),2),"-")</f>
        <v>-</v>
      </c>
      <c r="AF19" s="4" t="str">
        <f>IFERROR(SMALL($W$2:$W$286,AH19),"-")</f>
        <v>-</v>
      </c>
      <c r="AG19" s="154" t="str">
        <f>IF(AQ7&gt;0,AQ7,"")</f>
        <v/>
      </c>
      <c r="AH19">
        <v>4</v>
      </c>
      <c r="AI19"/>
      <c r="AJ19"/>
    </row>
    <row r="20" spans="1:36" ht="16.5" thickBot="1">
      <c r="A20" s="18" t="str">
        <f>IF(B20="","",Draw!X20)</f>
        <v/>
      </c>
      <c r="B20" s="19" t="str">
        <f>IFERROR(Draw!Y20,"")</f>
        <v/>
      </c>
      <c r="C20" s="19" t="str">
        <f>IFERROR(Draw!Z20,"")</f>
        <v/>
      </c>
      <c r="D20" s="51"/>
      <c r="E20" s="92">
        <v>1.9000000000000001E-8</v>
      </c>
      <c r="F20" s="93" t="str">
        <f t="shared" si="0"/>
        <v/>
      </c>
      <c r="G20" s="93" t="str">
        <f>IF(OR(AND(D20&gt;1,D20&lt;1050),D20="nt",D20="",D20="scratch"),"","Not a valid input")</f>
        <v/>
      </c>
      <c r="I20" s="50"/>
      <c r="L20" s="241"/>
      <c r="M20" s="42" t="str">
        <f>IF($J$11&lt;"5","",'Youth 2'!AC26)</f>
        <v/>
      </c>
      <c r="N20" s="20" t="str">
        <f>IF(M20="","",'Youth 2'!AD26)</f>
        <v/>
      </c>
      <c r="O20" s="20" t="str">
        <f>IF(N20="","",'Youth 2'!AE26)</f>
        <v/>
      </c>
      <c r="P20" s="41" t="str">
        <f>IF(O20="","",'Youth 2'!AF26)</f>
        <v/>
      </c>
      <c r="Q20" s="160" t="str">
        <f>AG26</f>
        <v/>
      </c>
      <c r="U20" s="3" t="str">
        <f>IFERROR(VLOOKUP('Youth 2'!F20,$AB$3:$AC$7,2,TRUE),"")</f>
        <v/>
      </c>
      <c r="V20" s="7" t="str">
        <f>IFERROR(IF(U20=$V$1,'Youth 2'!F20,""),"")</f>
        <v/>
      </c>
      <c r="W20" s="7" t="str">
        <f>IFERROR(IF(U20=$W$1,'Youth 2'!F20,""),"")</f>
        <v/>
      </c>
      <c r="X20" s="7" t="str">
        <f>IFERROR(IF(U20=$X$1,'Youth 2'!F20,""),"")</f>
        <v/>
      </c>
      <c r="Y20" s="7" t="str">
        <f>IFERROR(IF($U20=$Y$1,'Youth 2'!F20,""),"")</f>
        <v/>
      </c>
      <c r="Z20" s="7" t="str">
        <f>IFERROR(IF(U20=$Z$1,'Youth 2'!F20,""),"")</f>
        <v/>
      </c>
      <c r="AA20" s="3" t="s">
        <v>26</v>
      </c>
      <c r="AB20" s="234"/>
      <c r="AC20" s="16" t="str">
        <f>IF(AD20="-","-",AA20)</f>
        <v>-</v>
      </c>
      <c r="AD20" s="16" t="str">
        <f>IFERROR(INDEX('Youth 2'!B:F,MATCH(AF20,'Youth 2'!F:F,0),1),"-")</f>
        <v>-</v>
      </c>
      <c r="AE20" s="16" t="str">
        <f>IFERROR(INDEX('Youth 2'!B:F,MATCH(AF20,'Youth 2'!F:F,0),2),"-")</f>
        <v>-</v>
      </c>
      <c r="AF20" s="4" t="str">
        <f>IFERROR(SMALL($W$2:$W$286,AH20),"-")</f>
        <v>-</v>
      </c>
      <c r="AG20" s="154" t="str">
        <f>IF(AQ8&gt;0,AQ8,"")</f>
        <v/>
      </c>
      <c r="AH20">
        <v>5</v>
      </c>
      <c r="AI20"/>
      <c r="AJ20"/>
    </row>
    <row r="21" spans="1:36" ht="16.5" thickBot="1">
      <c r="A21" s="18" t="str">
        <f>IF(B21="","",Draw!X21)</f>
        <v/>
      </c>
      <c r="B21" s="19" t="str">
        <f>IFERROR(Draw!Y21,"")</f>
        <v/>
      </c>
      <c r="C21" s="19" t="str">
        <f>IFERROR(Draw!Z21,"")</f>
        <v/>
      </c>
      <c r="D21" s="52"/>
      <c r="E21" s="92">
        <v>2E-8</v>
      </c>
      <c r="F21" s="93" t="str">
        <f t="shared" si="0"/>
        <v/>
      </c>
      <c r="G21" s="93" t="str">
        <f t="shared" si="1"/>
        <v/>
      </c>
      <c r="I21" s="49"/>
      <c r="L21" s="35"/>
      <c r="M21" s="43"/>
      <c r="N21" s="22"/>
      <c r="O21" s="22"/>
      <c r="P21" s="44"/>
      <c r="Q21" s="159"/>
      <c r="U21" s="3" t="str">
        <f>IFERROR(VLOOKUP('Youth 2'!F21,$AB$3:$AC$7,2,TRUE),"")</f>
        <v/>
      </c>
      <c r="V21" s="7" t="str">
        <f>IFERROR(IF(U21=$V$1,'Youth 2'!F21,""),"")</f>
        <v/>
      </c>
      <c r="W21" s="7" t="str">
        <f>IFERROR(IF(U21=$W$1,'Youth 2'!F21,""),"")</f>
        <v/>
      </c>
      <c r="X21" s="7" t="str">
        <f>IFERROR(IF(U21=$X$1,'Youth 2'!F21,""),"")</f>
        <v/>
      </c>
      <c r="Y21" s="7" t="str">
        <f>IFERROR(IF($U21=$Y$1,'Youth 2'!F21,""),"")</f>
        <v/>
      </c>
      <c r="Z21" s="7" t="str">
        <f>IFERROR(IF(U21=$Z$1,'Youth 2'!F21,""),"")</f>
        <v/>
      </c>
      <c r="AA21" s="3"/>
      <c r="AB21" s="6"/>
      <c r="AC21" s="5"/>
      <c r="AD21" s="5"/>
      <c r="AE21" s="5"/>
      <c r="AF21" s="68"/>
      <c r="AG21" s="154"/>
      <c r="AH21"/>
      <c r="AI21"/>
      <c r="AJ21"/>
    </row>
    <row r="22" spans="1:36">
      <c r="A22" s="18" t="str">
        <f>IF(B22="","",Draw!X22)</f>
        <v/>
      </c>
      <c r="B22" s="19" t="str">
        <f>IFERROR(Draw!Y22,"")</f>
        <v/>
      </c>
      <c r="C22" s="19" t="str">
        <f>IFERROR(Draw!Z22,"")</f>
        <v/>
      </c>
      <c r="D22" s="52"/>
      <c r="E22" s="92">
        <v>2.0999999999999999E-8</v>
      </c>
      <c r="F22" s="93" t="str">
        <f t="shared" si="0"/>
        <v/>
      </c>
      <c r="G22" s="93" t="str">
        <f t="shared" si="1"/>
        <v/>
      </c>
      <c r="L22" s="242" t="s">
        <v>6</v>
      </c>
      <c r="M22" s="39" t="str">
        <f>'Youth 2'!AC28</f>
        <v>-</v>
      </c>
      <c r="N22" s="18" t="str">
        <f>'Youth 2'!AD28</f>
        <v>-</v>
      </c>
      <c r="O22" s="18" t="str">
        <f>'Youth 2'!AE28</f>
        <v>-</v>
      </c>
      <c r="P22" s="40" t="str">
        <f>'Youth 2'!AF28</f>
        <v>-</v>
      </c>
      <c r="Q22" s="156" t="str">
        <f>AG28</f>
        <v/>
      </c>
      <c r="U22" s="3" t="str">
        <f>IFERROR(VLOOKUP('Youth 2'!F22,$AB$3:$AC$7,2,TRUE),"")</f>
        <v/>
      </c>
      <c r="V22" s="7" t="str">
        <f>IFERROR(IF(U22=$V$1,'Youth 2'!F22,""),"")</f>
        <v/>
      </c>
      <c r="W22" s="7" t="str">
        <f>IFERROR(IF(U22=$W$1,'Youth 2'!F22,""),"")</f>
        <v/>
      </c>
      <c r="X22" s="7" t="str">
        <f>IFERROR(IF(U22=$X$1,'Youth 2'!F22,""),"")</f>
        <v/>
      </c>
      <c r="Y22" s="7" t="str">
        <f>IFERROR(IF($U22=$Y$1,'Youth 2'!F22,""),"")</f>
        <v/>
      </c>
      <c r="Z22" s="7" t="str">
        <f>IFERROR(IF(U22=$Z$1,'Youth 2'!F22,""),"")</f>
        <v/>
      </c>
      <c r="AA22" s="3" t="s">
        <v>20</v>
      </c>
      <c r="AB22" s="234" t="s">
        <v>5</v>
      </c>
      <c r="AC22" s="16" t="str">
        <f>IF(AD22="-","-","1st")</f>
        <v>-</v>
      </c>
      <c r="AD22" s="16" t="str">
        <f>IFERROR(INDEX('Youth 2'!B:F,MATCH(AF22,'Youth 2'!F:F,0),1),"-")</f>
        <v>-</v>
      </c>
      <c r="AE22" s="16" t="str">
        <f>IFERROR(INDEX('Youth 2'!B:F,MATCH(AF22,'Youth 2'!F:F,0),2),"-")</f>
        <v>-</v>
      </c>
      <c r="AF22" s="4" t="str">
        <f>IFERROR(SMALL($X$2:$X$286,AH22),"-")</f>
        <v>-</v>
      </c>
      <c r="AG22" s="154" t="str">
        <f>IF(AR4&gt;0,AR4,"")</f>
        <v/>
      </c>
      <c r="AH22">
        <v>1</v>
      </c>
      <c r="AI22"/>
      <c r="AJ22"/>
    </row>
    <row r="23" spans="1:36">
      <c r="A23" s="18" t="str">
        <f>IF(B23="","",Draw!X23)</f>
        <v/>
      </c>
      <c r="B23" s="19" t="str">
        <f>IFERROR(Draw!Y23,"")</f>
        <v/>
      </c>
      <c r="C23" s="19" t="str">
        <f>IFERROR(Draw!Z23,"")</f>
        <v/>
      </c>
      <c r="D23" s="52"/>
      <c r="E23" s="92">
        <v>2.1999999999999998E-8</v>
      </c>
      <c r="F23" s="93" t="str">
        <f t="shared" si="0"/>
        <v/>
      </c>
      <c r="G23" s="93" t="str">
        <f t="shared" si="1"/>
        <v/>
      </c>
      <c r="L23" s="243"/>
      <c r="M23" s="30" t="str">
        <f>IF($J$11&lt;"2","",'Youth 2'!AC29)</f>
        <v/>
      </c>
      <c r="N23" s="20" t="str">
        <f>IF(M23="","",'Youth 2'!AD29)</f>
        <v/>
      </c>
      <c r="O23" s="20" t="str">
        <f>IF(N23="","",'Youth 2'!AE29)</f>
        <v/>
      </c>
      <c r="P23" s="41" t="str">
        <f>IF(O23="","",'Youth 2'!AF29)</f>
        <v/>
      </c>
      <c r="Q23" s="157" t="str">
        <f>AG29</f>
        <v/>
      </c>
      <c r="U23" s="3" t="str">
        <f>IFERROR(VLOOKUP('Youth 2'!F23,$AB$3:$AC$7,2,TRUE),"")</f>
        <v/>
      </c>
      <c r="V23" s="7" t="str">
        <f>IFERROR(IF(U23=$V$1,'Youth 2'!F23,""),"")</f>
        <v/>
      </c>
      <c r="W23" s="7" t="str">
        <f>IFERROR(IF(U23=$W$1,'Youth 2'!F23,""),"")</f>
        <v/>
      </c>
      <c r="X23" s="7" t="str">
        <f>IFERROR(IF(U23=$X$1,'Youth 2'!F23,""),"")</f>
        <v/>
      </c>
      <c r="Y23" s="7" t="str">
        <f>IFERROR(IF($U23=$Y$1,'Youth 2'!F23,""),"")</f>
        <v/>
      </c>
      <c r="Z23" s="7" t="str">
        <f>IFERROR(IF(U23=$Z$1,'Youth 2'!F23,""),"")</f>
        <v/>
      </c>
      <c r="AA23" s="3" t="s">
        <v>21</v>
      </c>
      <c r="AB23" s="234"/>
      <c r="AC23" s="16" t="str">
        <f>IF(AD23="-","-","2nd")</f>
        <v>-</v>
      </c>
      <c r="AD23" s="16" t="str">
        <f>IFERROR(INDEX('Youth 2'!B:F,MATCH(AF23,'Youth 2'!F:F,0),1),"-")</f>
        <v>-</v>
      </c>
      <c r="AE23" s="16" t="str">
        <f>IFERROR(INDEX('Youth 2'!B:F,MATCH(AF23,'Youth 2'!F:F,0),2),"-")</f>
        <v>-</v>
      </c>
      <c r="AF23" s="4" t="str">
        <f>IFERROR(SMALL($X$2:$X$286,AH23),"-")</f>
        <v>-</v>
      </c>
      <c r="AG23" s="154" t="str">
        <f>IF(AR5&gt;0,AR5,"")</f>
        <v/>
      </c>
      <c r="AH23">
        <v>2</v>
      </c>
      <c r="AI23"/>
      <c r="AJ23"/>
    </row>
    <row r="24" spans="1:36">
      <c r="A24" s="18" t="str">
        <f>IF(B24="","",Draw!X24)</f>
        <v/>
      </c>
      <c r="B24" s="19" t="str">
        <f>IFERROR(Draw!Y24,"")</f>
        <v/>
      </c>
      <c r="C24" s="19" t="str">
        <f>IFERROR(Draw!Z24,"")</f>
        <v/>
      </c>
      <c r="D24" s="54"/>
      <c r="E24" s="92">
        <v>2.3000000000000001E-8</v>
      </c>
      <c r="F24" s="93" t="str">
        <f t="shared" si="0"/>
        <v/>
      </c>
      <c r="G24" s="93" t="str">
        <f t="shared" si="1"/>
        <v/>
      </c>
      <c r="L24" s="243"/>
      <c r="M24" s="30" t="str">
        <f>IF($J$11&lt;"3","",'Youth 2'!AC30)</f>
        <v/>
      </c>
      <c r="N24" s="20" t="str">
        <f>IF(M24="","",'Youth 2'!AD30)</f>
        <v/>
      </c>
      <c r="O24" s="20" t="str">
        <f>IF(N24="","",'Youth 2'!AE30)</f>
        <v/>
      </c>
      <c r="P24" s="41" t="str">
        <f>IF(O24="","",'Youth 2'!AF30)</f>
        <v/>
      </c>
      <c r="Q24" s="157" t="str">
        <f>AG30</f>
        <v/>
      </c>
      <c r="U24" s="3" t="str">
        <f>IFERROR(VLOOKUP('Youth 2'!F24,$AB$3:$AC$7,2,TRUE),"")</f>
        <v/>
      </c>
      <c r="V24" s="7" t="str">
        <f>IFERROR(IF(U24=$V$1,'Youth 2'!F24,""),"")</f>
        <v/>
      </c>
      <c r="W24" s="7" t="str">
        <f>IFERROR(IF(U24=$W$1,'Youth 2'!F24,""),"")</f>
        <v/>
      </c>
      <c r="X24" s="7" t="str">
        <f>IFERROR(IF(U24=$X$1,'Youth 2'!F24,""),"")</f>
        <v/>
      </c>
      <c r="Y24" s="7" t="str">
        <f>IFERROR(IF($U24=$Y$1,'Youth 2'!F24,""),"")</f>
        <v/>
      </c>
      <c r="Z24" s="7" t="str">
        <f>IFERROR(IF(U24=$Z$1,'Youth 2'!F24,""),"")</f>
        <v/>
      </c>
      <c r="AA24" s="3" t="s">
        <v>24</v>
      </c>
      <c r="AB24" s="234"/>
      <c r="AC24" s="16" t="str">
        <f>IF(AD24="-","-","3rd")</f>
        <v>-</v>
      </c>
      <c r="AD24" s="16" t="str">
        <f>IFERROR(INDEX('Youth 2'!B:F,MATCH(AF24,'Youth 2'!F:F,0),1),"-")</f>
        <v>-</v>
      </c>
      <c r="AE24" s="16" t="str">
        <f>IFERROR(INDEX('Youth 2'!B:F,MATCH(AF24,'Youth 2'!F:F,0),2),"-")</f>
        <v>-</v>
      </c>
      <c r="AF24" s="4" t="str">
        <f>IFERROR(SMALL($X$2:$X$286,AH24),"-")</f>
        <v>-</v>
      </c>
      <c r="AG24" s="154" t="str">
        <f>IF(AR6&gt;0,AR6,"")</f>
        <v/>
      </c>
      <c r="AH24">
        <v>3</v>
      </c>
      <c r="AI24"/>
      <c r="AJ24"/>
    </row>
    <row r="25" spans="1:36">
      <c r="A25" s="18" t="str">
        <f>IF(B25="","",Draw!X25)</f>
        <v/>
      </c>
      <c r="B25" s="19" t="str">
        <f>IFERROR(Draw!Y25,"")</f>
        <v/>
      </c>
      <c r="C25" s="19" t="str">
        <f>IFERROR(Draw!Z25,"")</f>
        <v/>
      </c>
      <c r="D25" s="145"/>
      <c r="E25" s="92">
        <v>2.4E-8</v>
      </c>
      <c r="F25" s="93" t="str">
        <f t="shared" si="0"/>
        <v/>
      </c>
      <c r="G25" s="93"/>
      <c r="L25" s="243"/>
      <c r="M25" s="30" t="str">
        <f>IF($J$11&lt;"4","",'Youth 2'!AC31)</f>
        <v/>
      </c>
      <c r="N25" s="20" t="str">
        <f>IF(M25="","",'Youth 2'!AD31)</f>
        <v/>
      </c>
      <c r="O25" s="20" t="str">
        <f>IF(N25="","",'Youth 2'!AE31)</f>
        <v/>
      </c>
      <c r="P25" s="41" t="str">
        <f>IF(O25="","",'Youth 2'!AF31)</f>
        <v/>
      </c>
      <c r="Q25" s="157" t="str">
        <f>AG31</f>
        <v/>
      </c>
      <c r="U25" s="3" t="str">
        <f>IFERROR(VLOOKUP('Youth 2'!F25,$AB$3:$AC$7,2,TRUE),"")</f>
        <v/>
      </c>
      <c r="V25" s="7" t="str">
        <f>IFERROR(IF(U25=$V$1,'Youth 2'!F25,""),"")</f>
        <v/>
      </c>
      <c r="W25" s="7" t="str">
        <f>IFERROR(IF(U25=$W$1,'Youth 2'!F25,""),"")</f>
        <v/>
      </c>
      <c r="X25" s="7" t="str">
        <f>IFERROR(IF(U25=$X$1,'Youth 2'!F25,""),"")</f>
        <v/>
      </c>
      <c r="Y25" s="7" t="str">
        <f>IFERROR(IF($U25=$Y$1,'Youth 2'!F25,""),"")</f>
        <v/>
      </c>
      <c r="Z25" s="7" t="str">
        <f>IFERROR(IF(U25=$Z$1,'Youth 2'!F25,""),"")</f>
        <v/>
      </c>
      <c r="AA25" s="3" t="s">
        <v>25</v>
      </c>
      <c r="AB25" s="234"/>
      <c r="AC25" s="16" t="str">
        <f>IF(AD25="-","-","4th")</f>
        <v>-</v>
      </c>
      <c r="AD25" s="16" t="str">
        <f>IFERROR(INDEX('Youth 2'!B:F,MATCH(AF25,'Youth 2'!F:F,0),1),"-")</f>
        <v>-</v>
      </c>
      <c r="AE25" s="16" t="str">
        <f>IFERROR(INDEX('Youth 2'!B:F,MATCH(AF25,'Youth 2'!F:F,0),2),"-")</f>
        <v>-</v>
      </c>
      <c r="AF25" s="4" t="str">
        <f>IFERROR(SMALL($X$2:$X$286,AH25),"-")</f>
        <v>-</v>
      </c>
      <c r="AG25" s="154" t="str">
        <f>IF(AR7&gt;0,AR7,"")</f>
        <v/>
      </c>
      <c r="AH25">
        <v>4</v>
      </c>
      <c r="AI25"/>
      <c r="AJ25"/>
    </row>
    <row r="26" spans="1:36" ht="16.5" thickBot="1">
      <c r="A26" s="18" t="str">
        <f>IF(B26="","",Draw!X26)</f>
        <v/>
      </c>
      <c r="B26" s="19" t="str">
        <f>IFERROR(Draw!Y26,"")</f>
        <v/>
      </c>
      <c r="C26" s="19" t="str">
        <f>IFERROR(Draw!Z26,"")</f>
        <v/>
      </c>
      <c r="D26" s="143"/>
      <c r="E26" s="92">
        <v>2.4999999999999999E-8</v>
      </c>
      <c r="F26" s="93" t="str">
        <f t="shared" si="0"/>
        <v/>
      </c>
      <c r="G26" s="93" t="str">
        <f>IF(OR(AND(D26&gt;1,D26&lt;1050),D26="nt",D26="",D26="scratch"),"","Not a valid input")</f>
        <v/>
      </c>
      <c r="L26" s="244"/>
      <c r="M26" s="45" t="str">
        <f>IF($J$11&lt;"5","",'Youth 2'!AC32)</f>
        <v/>
      </c>
      <c r="N26" s="20" t="str">
        <f>IF(M26="","",'Youth 2'!AD32)</f>
        <v/>
      </c>
      <c r="O26" s="20" t="str">
        <f>IF(N26="","",'Youth 2'!AE32)</f>
        <v/>
      </c>
      <c r="P26" s="41" t="str">
        <f>IF(O26="","",'Youth 2'!AF32)</f>
        <v/>
      </c>
      <c r="Q26" s="160" t="str">
        <f>AG32</f>
        <v/>
      </c>
      <c r="U26" s="3" t="str">
        <f>IFERROR(VLOOKUP('Youth 2'!F26,$AB$3:$AC$7,2,TRUE),"")</f>
        <v/>
      </c>
      <c r="V26" s="7" t="str">
        <f>IFERROR(IF(U26=$V$1,'Youth 2'!F26,""),"")</f>
        <v/>
      </c>
      <c r="W26" s="7" t="str">
        <f>IFERROR(IF(U26=$W$1,'Youth 2'!F26,""),"")</f>
        <v/>
      </c>
      <c r="X26" s="7" t="str">
        <f>IFERROR(IF(U26=$X$1,'Youth 2'!F26,""),"")</f>
        <v/>
      </c>
      <c r="Y26" s="7" t="str">
        <f>IFERROR(IF($U26=$Y$1,'Youth 2'!F26,""),"")</f>
        <v/>
      </c>
      <c r="Z26" s="7" t="str">
        <f>IFERROR(IF(U26=$Z$1,'Youth 2'!F26,""),"")</f>
        <v/>
      </c>
      <c r="AA26" s="3" t="s">
        <v>26</v>
      </c>
      <c r="AB26" s="234"/>
      <c r="AC26" s="16" t="str">
        <f>IF(AD26="-","-","5th")</f>
        <v>-</v>
      </c>
      <c r="AD26" s="16" t="str">
        <f>IFERROR(INDEX('Youth 2'!B:F,MATCH(AF26,'Youth 2'!F:F,0),1),"-")</f>
        <v>-</v>
      </c>
      <c r="AE26" s="16" t="str">
        <f>IFERROR(INDEX('Youth 2'!B:F,MATCH(AF26,'Youth 2'!F:F,0),2),"-")</f>
        <v>-</v>
      </c>
      <c r="AF26" s="4" t="str">
        <f>IFERROR(SMALL($X$2:$X$286,AH26),"-")</f>
        <v>-</v>
      </c>
      <c r="AG26" s="154" t="str">
        <f>IF(AR8&gt;0,AR8,"")</f>
        <v/>
      </c>
      <c r="AH26">
        <v>5</v>
      </c>
      <c r="AI26"/>
      <c r="AJ26"/>
    </row>
    <row r="27" spans="1:36" ht="16.5" thickBot="1">
      <c r="A27" s="18" t="str">
        <f>IF(B27="","",Draw!X27)</f>
        <v/>
      </c>
      <c r="B27" s="19" t="str">
        <f>IFERROR(Draw!Y27,"")</f>
        <v/>
      </c>
      <c r="C27" s="19" t="str">
        <f>IFERROR(Draw!Z27,"")</f>
        <v/>
      </c>
      <c r="D27" s="52"/>
      <c r="E27" s="92">
        <v>2.6000000000000001E-8</v>
      </c>
      <c r="F27" s="93" t="str">
        <f t="shared" si="0"/>
        <v/>
      </c>
      <c r="G27" s="144" t="str">
        <f t="shared" si="1"/>
        <v/>
      </c>
      <c r="L27" s="70"/>
      <c r="M27" s="75"/>
      <c r="N27" s="76"/>
      <c r="O27" s="76"/>
      <c r="P27" s="77"/>
      <c r="Q27" s="71"/>
      <c r="U27" s="3" t="str">
        <f>IFERROR(VLOOKUP('Youth 2'!F27,$AB$3:$AC$7,2,TRUE),"")</f>
        <v/>
      </c>
      <c r="V27" s="7" t="str">
        <f>IFERROR(IF(U27=$V$1,'Youth 2'!F27,""),"")</f>
        <v/>
      </c>
      <c r="W27" s="7" t="str">
        <f>IFERROR(IF(U27=$W$1,'Youth 2'!F27,""),"")</f>
        <v/>
      </c>
      <c r="X27" s="7" t="str">
        <f>IFERROR(IF(U27=$X$1,'Youth 2'!F27,""),"")</f>
        <v/>
      </c>
      <c r="Y27" s="7" t="str">
        <f>IFERROR(IF($U27=$Y$1,'Youth 2'!F27,""),"")</f>
        <v/>
      </c>
      <c r="Z27" s="7" t="str">
        <f>IFERROR(IF(U27=$Z$1,'Youth 2'!F27,""),"")</f>
        <v/>
      </c>
      <c r="AA27" s="3"/>
      <c r="AB27" s="6"/>
      <c r="AC27" s="5"/>
      <c r="AD27" s="5"/>
      <c r="AE27" s="5"/>
      <c r="AF27" s="68"/>
      <c r="AG27" s="154"/>
      <c r="AH27"/>
      <c r="AI27"/>
      <c r="AJ27"/>
    </row>
    <row r="28" spans="1:36">
      <c r="A28" s="18" t="str">
        <f>IF(B28="","",Draw!X28)</f>
        <v/>
      </c>
      <c r="B28" s="19" t="str">
        <f>IFERROR(Draw!Y28,"")</f>
        <v/>
      </c>
      <c r="C28" s="19" t="str">
        <f>IFERROR(Draw!Z28,"")</f>
        <v/>
      </c>
      <c r="D28" s="51"/>
      <c r="E28" s="92">
        <v>2.7E-8</v>
      </c>
      <c r="F28" s="93" t="str">
        <f t="shared" si="0"/>
        <v/>
      </c>
      <c r="G28" s="93" t="str">
        <f t="shared" si="1"/>
        <v/>
      </c>
      <c r="L28" s="231" t="s">
        <v>13</v>
      </c>
      <c r="M28" s="72" t="str">
        <f>'Youth 2'!AC34</f>
        <v>-</v>
      </c>
      <c r="N28" s="73" t="str">
        <f>'Youth 2'!AD34</f>
        <v>-</v>
      </c>
      <c r="O28" s="73" t="str">
        <f>'Youth 2'!AE34</f>
        <v>-</v>
      </c>
      <c r="P28" s="74" t="str">
        <f>'Youth 2'!AF34</f>
        <v>-</v>
      </c>
      <c r="Q28" s="156"/>
      <c r="U28" s="3" t="str">
        <f>IFERROR(VLOOKUP('Youth 2'!F28,$AB$3:$AC$7,2,TRUE),"")</f>
        <v/>
      </c>
      <c r="V28" s="7" t="str">
        <f>IFERROR(IF(U28=$V$1,'Youth 2'!F28,""),"")</f>
        <v/>
      </c>
      <c r="W28" s="7" t="str">
        <f>IFERROR(IF(U28=$W$1,'Youth 2'!F28,""),"")</f>
        <v/>
      </c>
      <c r="X28" s="7" t="str">
        <f>IFERROR(IF(U28=$X$1,'Youth 2'!F28,""),"")</f>
        <v/>
      </c>
      <c r="Y28" s="7" t="str">
        <f>IFERROR(IF($U28=$Y$1,'Youth 2'!F28,""),"")</f>
        <v/>
      </c>
      <c r="Z28" s="7" t="str">
        <f>IFERROR(IF(U28=$Z$1,'Youth 2'!F28,""),"")</f>
        <v/>
      </c>
      <c r="AA28" s="3" t="s">
        <v>20</v>
      </c>
      <c r="AB28" s="234" t="s">
        <v>6</v>
      </c>
      <c r="AC28" s="16" t="str">
        <f>IF(AD28="-","-","1st")</f>
        <v>-</v>
      </c>
      <c r="AD28" s="16" t="str">
        <f>IFERROR(INDEX('Youth 2'!B:F,MATCH(AF28,'Youth 2'!F:F,0),1),"-")</f>
        <v>-</v>
      </c>
      <c r="AE28" s="16" t="str">
        <f>IFERROR(INDEX('Youth 2'!B:F,MATCH(AF28,'Youth 2'!F:F,0),2),"-")</f>
        <v>-</v>
      </c>
      <c r="AF28" s="4" t="str">
        <f>IFERROR(IF(SMALL($Y$2:$Y$286,AH28)&lt;900,SMALL($Y$2:$Y$286,AH28),"-"),"-")</f>
        <v>-</v>
      </c>
      <c r="AG28" s="154" t="str">
        <f>IF(AS4&gt;0,AS4,"")</f>
        <v/>
      </c>
      <c r="AH28">
        <v>1</v>
      </c>
      <c r="AI28"/>
      <c r="AJ28"/>
    </row>
    <row r="29" spans="1:36">
      <c r="A29" s="18" t="str">
        <f>IF(B29="","",Draw!X29)</f>
        <v/>
      </c>
      <c r="B29" s="19" t="str">
        <f>IFERROR(Draw!Y29,"")</f>
        <v/>
      </c>
      <c r="C29" s="19" t="str">
        <f>IFERROR(Draw!Z29,"")</f>
        <v/>
      </c>
      <c r="D29" s="52"/>
      <c r="E29" s="92">
        <v>2.7999999999999999E-8</v>
      </c>
      <c r="F29" s="93" t="str">
        <f t="shared" si="0"/>
        <v/>
      </c>
      <c r="G29" s="93" t="str">
        <f t="shared" si="1"/>
        <v/>
      </c>
      <c r="L29" s="232"/>
      <c r="M29" s="30" t="str">
        <f>IF($J$11&lt;"2","",'Youth 2'!AC35)</f>
        <v/>
      </c>
      <c r="N29" s="20" t="str">
        <f>IF(M29="","",'Youth 2'!AD35)</f>
        <v/>
      </c>
      <c r="O29" s="20" t="str">
        <f>IF(N29="","",'Youth 2'!AE35)</f>
        <v/>
      </c>
      <c r="P29" s="41" t="str">
        <f>IF(O29="","",'Youth 2'!AF35)</f>
        <v/>
      </c>
      <c r="Q29" s="157"/>
      <c r="U29" s="3" t="str">
        <f>IFERROR(VLOOKUP('Youth 2'!F29,$AB$3:$AC$7,2,TRUE),"")</f>
        <v/>
      </c>
      <c r="V29" s="7" t="str">
        <f>IFERROR(IF(U29=$V$1,'Youth 2'!F29,""),"")</f>
        <v/>
      </c>
      <c r="W29" s="7" t="str">
        <f>IFERROR(IF(U29=$W$1,'Youth 2'!F29,""),"")</f>
        <v/>
      </c>
      <c r="X29" s="7" t="str">
        <f>IFERROR(IF(U29=$X$1,'Youth 2'!F29,""),"")</f>
        <v/>
      </c>
      <c r="Y29" s="7" t="str">
        <f>IFERROR(IF($U29=$Y$1,'Youth 2'!F29,""),"")</f>
        <v/>
      </c>
      <c r="Z29" s="7" t="str">
        <f>IFERROR(IF(U29=$Z$1,'Youth 2'!F29,""),"")</f>
        <v/>
      </c>
      <c r="AA29" s="3" t="s">
        <v>21</v>
      </c>
      <c r="AB29" s="234"/>
      <c r="AC29" s="16" t="str">
        <f>IF(AD29="-","-","2nd")</f>
        <v>-</v>
      </c>
      <c r="AD29" s="16" t="str">
        <f>IFERROR(INDEX('Youth 2'!B:F,MATCH(AF29,'Youth 2'!F:F,0),1),"-")</f>
        <v>-</v>
      </c>
      <c r="AE29" s="16" t="str">
        <f>IFERROR(INDEX('Youth 2'!B:F,MATCH(AF29,'Youth 2'!F:F,0),2),"-")</f>
        <v>-</v>
      </c>
      <c r="AF29" s="4" t="str">
        <f>IFERROR(IF(SMALL($Y$2:$Y$286,AH29)&lt;900,SMALL($Y$2:$Y$286,AH29),"-"),"-")</f>
        <v>-</v>
      </c>
      <c r="AG29" s="154" t="str">
        <f>IF(AS5&gt;0,AS5,"")</f>
        <v/>
      </c>
      <c r="AH29">
        <v>2</v>
      </c>
      <c r="AI29"/>
      <c r="AJ29"/>
    </row>
    <row r="30" spans="1:36">
      <c r="A30" s="18" t="str">
        <f>IF(B30="","",Draw!X30)</f>
        <v/>
      </c>
      <c r="B30" s="19" t="str">
        <f>IFERROR(Draw!Y30,"")</f>
        <v/>
      </c>
      <c r="C30" s="19" t="str">
        <f>IFERROR(Draw!Z30,"")</f>
        <v/>
      </c>
      <c r="D30" s="52"/>
      <c r="E30" s="92">
        <v>2.9000000000000002E-8</v>
      </c>
      <c r="F30" s="93" t="str">
        <f t="shared" si="0"/>
        <v/>
      </c>
      <c r="G30" s="93" t="str">
        <f t="shared" si="1"/>
        <v/>
      </c>
      <c r="L30" s="232"/>
      <c r="M30" s="30" t="str">
        <f>IF($J$11&lt;"3","",'Youth 2'!AC36)</f>
        <v/>
      </c>
      <c r="N30" s="20" t="str">
        <f>IF(M30="","",'Youth 2'!AD36)</f>
        <v/>
      </c>
      <c r="O30" s="20" t="str">
        <f>IF(N30="","",'Youth 2'!AE36)</f>
        <v/>
      </c>
      <c r="P30" s="41" t="str">
        <f>IF(O30="","",'Youth 2'!AF36)</f>
        <v/>
      </c>
      <c r="Q30" s="157"/>
      <c r="U30" s="3" t="str">
        <f>IFERROR(VLOOKUP('Youth 2'!F30,$AB$3:$AC$7,2,TRUE),"")</f>
        <v/>
      </c>
      <c r="V30" s="7" t="str">
        <f>IFERROR(IF(U30=$V$1,'Youth 2'!F30,""),"")</f>
        <v/>
      </c>
      <c r="W30" s="7" t="str">
        <f>IFERROR(IF(U30=$W$1,'Youth 2'!F30,""),"")</f>
        <v/>
      </c>
      <c r="X30" s="7" t="str">
        <f>IFERROR(IF(U30=$X$1,'Youth 2'!F30,""),"")</f>
        <v/>
      </c>
      <c r="Y30" s="7" t="str">
        <f>IFERROR(IF($U30=$Y$1,'Youth 2'!F30,""),"")</f>
        <v/>
      </c>
      <c r="Z30" s="7" t="str">
        <f>IFERROR(IF(U30=$Z$1,'Youth 2'!F30,""),"")</f>
        <v/>
      </c>
      <c r="AA30" s="3" t="s">
        <v>24</v>
      </c>
      <c r="AB30" s="234"/>
      <c r="AC30" s="16" t="str">
        <f>IF(AD30="-","-","3rd")</f>
        <v>-</v>
      </c>
      <c r="AD30" s="16" t="str">
        <f>IFERROR(INDEX('Youth 2'!B:F,MATCH(AF30,'Youth 2'!F:F,0),1),"-")</f>
        <v>-</v>
      </c>
      <c r="AE30" s="16" t="str">
        <f>IFERROR(INDEX('Youth 2'!B:F,MATCH(AF30,'Youth 2'!F:F,0),2),"-")</f>
        <v>-</v>
      </c>
      <c r="AF30" s="4" t="str">
        <f>IFERROR(IF(SMALL($Y$2:$Y$286,AH30)&lt;900,SMALL($Y$2:$Y$286,AH30),"-"),"-")</f>
        <v>-</v>
      </c>
      <c r="AG30" s="154" t="str">
        <f>IF(AS6&gt;0,AS6,"")</f>
        <v/>
      </c>
      <c r="AH30">
        <v>3</v>
      </c>
      <c r="AI30"/>
      <c r="AJ30"/>
    </row>
    <row r="31" spans="1:36">
      <c r="A31" s="18" t="str">
        <f>IF(B31="","",Draw!X31)</f>
        <v/>
      </c>
      <c r="B31" s="19" t="str">
        <f>IFERROR(Draw!Y31,"")</f>
        <v/>
      </c>
      <c r="C31" s="19" t="str">
        <f>IFERROR(Draw!Z31,"")</f>
        <v/>
      </c>
      <c r="D31" s="52"/>
      <c r="E31" s="92">
        <v>2.9999999999999997E-8</v>
      </c>
      <c r="F31" s="93" t="str">
        <f t="shared" si="0"/>
        <v/>
      </c>
      <c r="G31" s="93"/>
      <c r="L31" s="232"/>
      <c r="M31" s="30" t="str">
        <f>IF($J$11&lt;"4","",'Youth 2'!AC37)</f>
        <v/>
      </c>
      <c r="N31" s="20" t="str">
        <f>IF(M31="","",'Youth 2'!AD37)</f>
        <v/>
      </c>
      <c r="O31" s="20" t="str">
        <f>IF(N31="","",'Youth 2'!AE37)</f>
        <v/>
      </c>
      <c r="P31" s="41" t="str">
        <f>IF(O31="","",'Youth 2'!AF37)</f>
        <v/>
      </c>
      <c r="Q31" s="157"/>
      <c r="U31" s="3" t="str">
        <f>IFERROR(VLOOKUP('Youth 2'!F31,$AB$3:$AC$7,2,TRUE),"")</f>
        <v/>
      </c>
      <c r="V31" s="7" t="str">
        <f>IFERROR(IF(U31=$V$1,'Youth 2'!F31,""),"")</f>
        <v/>
      </c>
      <c r="W31" s="7" t="str">
        <f>IFERROR(IF(U31=$W$1,'Youth 2'!F31,""),"")</f>
        <v/>
      </c>
      <c r="X31" s="7" t="str">
        <f>IFERROR(IF(U31=$X$1,'Youth 2'!F31,""),"")</f>
        <v/>
      </c>
      <c r="Y31" s="7" t="str">
        <f>IFERROR(IF($U31=$Y$1,'Youth 2'!F31,""),"")</f>
        <v/>
      </c>
      <c r="Z31" s="7" t="str">
        <f>IFERROR(IF(U31=$Z$1,'Youth 2'!F31,""),"")</f>
        <v/>
      </c>
      <c r="AA31" s="3" t="s">
        <v>25</v>
      </c>
      <c r="AB31" s="234"/>
      <c r="AC31" s="16" t="str">
        <f>IF(AD31="-","-","4th")</f>
        <v>-</v>
      </c>
      <c r="AD31" s="16" t="str">
        <f>IFERROR(INDEX('Youth 2'!B:F,MATCH(AF31,'Youth 2'!F:F,0),1),"-")</f>
        <v>-</v>
      </c>
      <c r="AE31" s="16" t="str">
        <f>IFERROR(INDEX('Youth 2'!B:F,MATCH(AF31,'Youth 2'!F:F,0),2),"-")</f>
        <v>-</v>
      </c>
      <c r="AF31" s="4" t="str">
        <f>IFERROR(IF(SMALL($Y$2:$Y$286,AH31)&lt;900,SMALL($Y$2:$Y$286,AH31),"-"),"-")</f>
        <v>-</v>
      </c>
      <c r="AG31" s="154" t="str">
        <f>IF(AS7&gt;0,AS7,"")</f>
        <v/>
      </c>
      <c r="AH31">
        <v>4</v>
      </c>
      <c r="AI31"/>
      <c r="AJ31"/>
    </row>
    <row r="32" spans="1:36" ht="16.5" thickBot="1">
      <c r="A32" s="18" t="str">
        <f>IF(B32="","",Draw!X32)</f>
        <v/>
      </c>
      <c r="B32" s="19" t="str">
        <f>IFERROR(Draw!Y32,"")</f>
        <v/>
      </c>
      <c r="C32" s="19" t="str">
        <f>IFERROR(Draw!Z32,"")</f>
        <v/>
      </c>
      <c r="D32" s="53"/>
      <c r="E32" s="92">
        <v>3.1E-8</v>
      </c>
      <c r="F32" s="93" t="str">
        <f t="shared" si="0"/>
        <v/>
      </c>
      <c r="G32" s="93" t="str">
        <f>IF(OR(AND(D32&gt;1,D32&lt;1050),D32="nt",D32="",D32="scratch"),"","Not a valid input")</f>
        <v/>
      </c>
      <c r="L32" s="233"/>
      <c r="M32" s="45" t="str">
        <f>IF($J$11&lt;"5","",'Youth 2'!AC38)</f>
        <v/>
      </c>
      <c r="N32" s="23" t="str">
        <f>IF(M32="","",'Youth 2'!AD38)</f>
        <v/>
      </c>
      <c r="O32" s="23" t="str">
        <f>IF(N32="","",'Youth 2'!AE38)</f>
        <v/>
      </c>
      <c r="P32" s="46" t="str">
        <f>IF(O32="","",'Youth 2'!AF38)</f>
        <v/>
      </c>
      <c r="Q32" s="161"/>
      <c r="U32" s="3" t="str">
        <f>IFERROR(VLOOKUP('Youth 2'!F32,$AB$3:$AC$7,2,TRUE),"")</f>
        <v/>
      </c>
      <c r="V32" s="7" t="str">
        <f>IFERROR(IF(U32=$V$1,'Youth 2'!F32,""),"")</f>
        <v/>
      </c>
      <c r="W32" s="7" t="str">
        <f>IFERROR(IF(U32=$W$1,'Youth 2'!F32,""),"")</f>
        <v/>
      </c>
      <c r="X32" s="7" t="str">
        <f>IFERROR(IF(U32=$X$1,'Youth 2'!F32,""),"")</f>
        <v/>
      </c>
      <c r="Y32" s="7" t="str">
        <f>IFERROR(IF($U32=$Y$1,'Youth 2'!F32,""),"")</f>
        <v/>
      </c>
      <c r="Z32" s="7" t="str">
        <f>IFERROR(IF(U32=$Z$1,'Youth 2'!F32,""),"")</f>
        <v/>
      </c>
      <c r="AA32" s="3" t="s">
        <v>26</v>
      </c>
      <c r="AB32" s="234"/>
      <c r="AC32" s="16" t="str">
        <f>IF(AD32="-","-","5th")</f>
        <v>-</v>
      </c>
      <c r="AD32" s="16" t="str">
        <f>IFERROR(INDEX('Youth 2'!B:F,MATCH(AF32,'Youth 2'!F:F,0),1),"-")</f>
        <v>-</v>
      </c>
      <c r="AE32" s="16" t="str">
        <f>IFERROR(INDEX('Youth 2'!B:F,MATCH(AF32,'Youth 2'!F:F,0),2),"-")</f>
        <v>-</v>
      </c>
      <c r="AF32" s="4" t="str">
        <f>IFERROR(IF(SMALL($Y$2:$Y$286,AH32)&lt;900,SMALL($Y$2:$Y$286,AH32),"-"),"-")</f>
        <v>-</v>
      </c>
      <c r="AG32" s="154" t="str">
        <f>IF(AS8&gt;0,AS8,"")</f>
        <v/>
      </c>
      <c r="AH32">
        <v>5</v>
      </c>
      <c r="AI32"/>
      <c r="AJ32"/>
    </row>
    <row r="33" spans="1:36">
      <c r="A33" s="18" t="str">
        <f>IF(B33="","",Draw!X33)</f>
        <v/>
      </c>
      <c r="B33" s="19" t="str">
        <f>IFERROR(Draw!Y33,"")</f>
        <v/>
      </c>
      <c r="C33" s="19" t="str">
        <f>IFERROR(Draw!Z33,"")</f>
        <v/>
      </c>
      <c r="D33" s="145"/>
      <c r="E33" s="92">
        <v>3.2000000000000002E-8</v>
      </c>
      <c r="F33" s="93" t="str">
        <f t="shared" si="0"/>
        <v/>
      </c>
      <c r="G33" s="93" t="str">
        <f t="shared" si="1"/>
        <v/>
      </c>
      <c r="U33" s="3" t="str">
        <f>IFERROR(VLOOKUP('Youth 2'!F33,$AB$3:$AC$7,2,TRUE),"")</f>
        <v/>
      </c>
      <c r="V33" s="7" t="str">
        <f>IFERROR(IF(U33=$V$1,'Youth 2'!F33,""),"")</f>
        <v/>
      </c>
      <c r="W33" s="7" t="str">
        <f>IFERROR(IF(U33=$W$1,'Youth 2'!F33,""),"")</f>
        <v/>
      </c>
      <c r="X33" s="7" t="str">
        <f>IFERROR(IF(U33=$X$1,'Youth 2'!F33,""),"")</f>
        <v/>
      </c>
      <c r="Y33" s="7" t="str">
        <f>IFERROR(IF($U33=$Y$1,'Youth 2'!F33,""),"")</f>
        <v/>
      </c>
      <c r="Z33" s="7" t="str">
        <f>IFERROR(IF(U33=$Z$1,'Youth 2'!F33,""),"")</f>
        <v/>
      </c>
      <c r="AA33" s="3"/>
      <c r="AB33" s="6"/>
      <c r="AC33" s="5"/>
      <c r="AD33" s="5"/>
      <c r="AE33" s="5"/>
      <c r="AF33" s="68"/>
      <c r="AG33" s="154"/>
      <c r="AH33"/>
      <c r="AI33"/>
      <c r="AJ33"/>
    </row>
    <row r="34" spans="1:36">
      <c r="A34" s="18" t="str">
        <f>IF(B34="","",Draw!X34)</f>
        <v/>
      </c>
      <c r="B34" s="19" t="str">
        <f>IFERROR(Draw!Y34,"")</f>
        <v/>
      </c>
      <c r="C34" s="19" t="str">
        <f>IFERROR(Draw!Z34,"")</f>
        <v/>
      </c>
      <c r="D34" s="51"/>
      <c r="E34" s="92">
        <v>3.2999999999999998E-8</v>
      </c>
      <c r="F34" s="93" t="str">
        <f t="shared" si="0"/>
        <v/>
      </c>
      <c r="G34" s="93" t="str">
        <f t="shared" si="1"/>
        <v/>
      </c>
      <c r="U34" s="3" t="str">
        <f>IFERROR(VLOOKUP('Youth 2'!F34,$AB$3:$AC$7,2,TRUE),"")</f>
        <v/>
      </c>
      <c r="V34" s="7" t="str">
        <f>IFERROR(IF(U34=$V$1,'Youth 2'!F34,""),"")</f>
        <v/>
      </c>
      <c r="W34" s="7" t="str">
        <f>IFERROR(IF(U34=$W$1,'Youth 2'!F34,""),"")</f>
        <v/>
      </c>
      <c r="X34" s="7" t="str">
        <f>IFERROR(IF(U34=$X$1,'Youth 2'!F34,""),"")</f>
        <v/>
      </c>
      <c r="Y34" s="7" t="str">
        <f>IFERROR(IF($U34=$Y$1,'Youth 2'!F34,""),"")</f>
        <v/>
      </c>
      <c r="Z34" s="7" t="str">
        <f>IFERROR(IF(U34=$Z$1,'Youth 2'!F34,""),"")</f>
        <v/>
      </c>
      <c r="AA34" s="3" t="s">
        <v>20</v>
      </c>
      <c r="AB34" s="234" t="s">
        <v>13</v>
      </c>
      <c r="AC34" s="16" t="str">
        <f>IF(AD34="-","-","1st")</f>
        <v>-</v>
      </c>
      <c r="AD34" s="16" t="str">
        <f>IFERROR(INDEX('Youth 2'!B:F,MATCH(AF34,'Youth 2'!F:F,0),1),"-")</f>
        <v>-</v>
      </c>
      <c r="AE34" s="16" t="str">
        <f>IFERROR(INDEX('Youth 2'!B:F,MATCH(AF34,'Youth 2'!F:F,0),2),"-")</f>
        <v>-</v>
      </c>
      <c r="AF34" s="4" t="str">
        <f>IFERROR(IF(SMALL($Z$2:$Z$286,AH34)&lt;900,SMALL($Z$2:$Z$286,AH34),"-"),"-")</f>
        <v>-</v>
      </c>
      <c r="AG34" s="154"/>
      <c r="AH34">
        <v>1</v>
      </c>
      <c r="AI34"/>
      <c r="AJ34"/>
    </row>
    <row r="35" spans="1:36">
      <c r="A35" s="18" t="str">
        <f>IF(B35="","",Draw!X35)</f>
        <v/>
      </c>
      <c r="B35" s="19" t="str">
        <f>IFERROR(Draw!Y35,"")</f>
        <v/>
      </c>
      <c r="C35" s="19" t="str">
        <f>IFERROR(Draw!Z35,"")</f>
        <v/>
      </c>
      <c r="D35" s="52"/>
      <c r="E35" s="92">
        <v>3.4E-8</v>
      </c>
      <c r="F35" s="93" t="str">
        <f t="shared" si="0"/>
        <v/>
      </c>
      <c r="G35" s="93" t="str">
        <f t="shared" si="1"/>
        <v/>
      </c>
      <c r="U35" s="3" t="str">
        <f>IFERROR(VLOOKUP('Youth 2'!F35,$AB$3:$AC$7,2,TRUE),"")</f>
        <v/>
      </c>
      <c r="V35" s="7" t="str">
        <f>IFERROR(IF(U35=$V$1,'Youth 2'!F35,""),"")</f>
        <v/>
      </c>
      <c r="W35" s="7" t="str">
        <f>IFERROR(IF(U35=$W$1,'Youth 2'!F35,""),"")</f>
        <v/>
      </c>
      <c r="X35" s="7" t="str">
        <f>IFERROR(IF(U35=$X$1,'Youth 2'!F35,""),"")</f>
        <v/>
      </c>
      <c r="Y35" s="7" t="str">
        <f>IFERROR(IF($U35=$Y$1,'Youth 2'!F35,""),"")</f>
        <v/>
      </c>
      <c r="Z35" s="7" t="str">
        <f>IFERROR(IF(U35=$Z$1,'Youth 2'!F35,""),"")</f>
        <v/>
      </c>
      <c r="AA35" s="3" t="s">
        <v>21</v>
      </c>
      <c r="AB35" s="234"/>
      <c r="AC35" s="16" t="str">
        <f>IF(AD35="-","-","2nd")</f>
        <v>-</v>
      </c>
      <c r="AD35" s="16" t="str">
        <f>IFERROR(INDEX('Youth 2'!B:F,MATCH(AF35,'Youth 2'!F:F,0),1),"-")</f>
        <v>-</v>
      </c>
      <c r="AE35" s="16" t="str">
        <f>IFERROR(INDEX('Youth 2'!B:F,MATCH(AF35,'Youth 2'!F:F,0),2),"-")</f>
        <v>-</v>
      </c>
      <c r="AF35" s="4" t="str">
        <f>IFERROR(IF(SMALL($Z$2:$Z$286,AH35)&lt;900,SMALL($Z$2:$Z$286,AH35),"-"),"-")</f>
        <v>-</v>
      </c>
      <c r="AG35" s="154"/>
      <c r="AH35">
        <v>2</v>
      </c>
      <c r="AI35"/>
      <c r="AJ35"/>
    </row>
    <row r="36" spans="1:36">
      <c r="A36" s="18" t="str">
        <f>IF(B36="","",Draw!X36)</f>
        <v/>
      </c>
      <c r="B36" s="19" t="str">
        <f>IFERROR(Draw!Y36,"")</f>
        <v/>
      </c>
      <c r="C36" s="19" t="str">
        <f>IFERROR(Draw!Z36,"")</f>
        <v/>
      </c>
      <c r="D36" s="54"/>
      <c r="E36" s="92">
        <v>3.5000000000000002E-8</v>
      </c>
      <c r="F36" s="93" t="str">
        <f t="shared" si="0"/>
        <v/>
      </c>
      <c r="G36" s="93" t="str">
        <f t="shared" si="1"/>
        <v/>
      </c>
      <c r="U36" s="3" t="str">
        <f>IFERROR(VLOOKUP('Youth 2'!F36,$AB$3:$AC$7,2,TRUE),"")</f>
        <v/>
      </c>
      <c r="V36" s="7" t="str">
        <f>IFERROR(IF(U36=$V$1,'Youth 2'!F36,""),"")</f>
        <v/>
      </c>
      <c r="W36" s="7" t="str">
        <f>IFERROR(IF(U36=$W$1,'Youth 2'!F36,""),"")</f>
        <v/>
      </c>
      <c r="X36" s="7" t="str">
        <f>IFERROR(IF(U36=$X$1,'Youth 2'!F36,""),"")</f>
        <v/>
      </c>
      <c r="Y36" s="7" t="str">
        <f>IFERROR(IF($U36=$Y$1,'Youth 2'!F36,""),"")</f>
        <v/>
      </c>
      <c r="Z36" s="7" t="str">
        <f>IFERROR(IF(U36=$Z$1,'Youth 2'!F36,""),"")</f>
        <v/>
      </c>
      <c r="AA36" s="3" t="s">
        <v>24</v>
      </c>
      <c r="AB36" s="234"/>
      <c r="AC36" s="16" t="str">
        <f>IF(AD36="-","-","3rd")</f>
        <v>-</v>
      </c>
      <c r="AD36" s="16" t="str">
        <f>IFERROR(INDEX('Youth 2'!B:F,MATCH(AF36,'Youth 2'!F:F,0),1),"-")</f>
        <v>-</v>
      </c>
      <c r="AE36" s="16" t="str">
        <f>IFERROR(INDEX('Youth 2'!B:F,MATCH(AF36,'Youth 2'!F:F,0),2),"-")</f>
        <v>-</v>
      </c>
      <c r="AF36" s="4" t="str">
        <f>IFERROR(IF(SMALL($Z$2:$Z$286,AH36)&lt;900,SMALL($Z$2:$Z$286,AH36),"-"),"-")</f>
        <v>-</v>
      </c>
      <c r="AG36" s="154"/>
      <c r="AH36">
        <v>3</v>
      </c>
      <c r="AI36"/>
      <c r="AJ36"/>
    </row>
    <row r="37" spans="1:36">
      <c r="A37" s="18" t="str">
        <f>IF(B37="","",Draw!X37)</f>
        <v/>
      </c>
      <c r="B37" s="19" t="str">
        <f>IFERROR(Draw!Y37,"")</f>
        <v/>
      </c>
      <c r="C37" s="19" t="str">
        <f>IFERROR(Draw!Z37,"")</f>
        <v/>
      </c>
      <c r="D37" s="52"/>
      <c r="E37" s="92">
        <v>3.5999999999999998E-8</v>
      </c>
      <c r="F37" s="93" t="str">
        <f t="shared" si="0"/>
        <v/>
      </c>
      <c r="G37" s="93"/>
      <c r="U37" s="3" t="str">
        <f>IFERROR(VLOOKUP('Youth 2'!F37,$AB$3:$AC$7,2,TRUE),"")</f>
        <v/>
      </c>
      <c r="V37" s="7" t="str">
        <f>IFERROR(IF(U37=$V$1,'Youth 2'!F37,""),"")</f>
        <v/>
      </c>
      <c r="W37" s="7" t="str">
        <f>IFERROR(IF(U37=$W$1,'Youth 2'!F37,""),"")</f>
        <v/>
      </c>
      <c r="X37" s="7" t="str">
        <f>IFERROR(IF(U37=$X$1,'Youth 2'!F37,""),"")</f>
        <v/>
      </c>
      <c r="Y37" s="7" t="str">
        <f>IFERROR(IF($U37=$Y$1,'Youth 2'!F37,""),"")</f>
        <v/>
      </c>
      <c r="Z37" s="7" t="str">
        <f>IFERROR(IF(U37=$Z$1,'Youth 2'!F37,""),"")</f>
        <v/>
      </c>
      <c r="AA37" s="3" t="s">
        <v>25</v>
      </c>
      <c r="AB37" s="234"/>
      <c r="AC37" s="16" t="str">
        <f>IF(AD37="-","-","4th")</f>
        <v>-</v>
      </c>
      <c r="AD37" s="16" t="str">
        <f>IFERROR(INDEX('Youth 2'!B:F,MATCH(AF37,'Youth 2'!F:F,0),1),"-")</f>
        <v>-</v>
      </c>
      <c r="AE37" s="16" t="str">
        <f>IFERROR(INDEX('Youth 2'!B:F,MATCH(AF37,'Youth 2'!F:F,0),2),"-")</f>
        <v>-</v>
      </c>
      <c r="AF37" s="4" t="str">
        <f>IFERROR(IF(SMALL($Z$2:$Z$286,AH37)&lt;900,SMALL($Z$2:$Z$286,AH37),"-"),"-")</f>
        <v>-</v>
      </c>
      <c r="AG37" s="154"/>
      <c r="AH37">
        <v>4</v>
      </c>
      <c r="AI37"/>
      <c r="AJ37"/>
    </row>
    <row r="38" spans="1:36" ht="16.5" thickBot="1">
      <c r="A38" s="18" t="str">
        <f>IF(B38="","",Draw!X38)</f>
        <v/>
      </c>
      <c r="B38" s="19" t="str">
        <f>IFERROR(Draw!Y38,"")</f>
        <v/>
      </c>
      <c r="C38" s="19" t="str">
        <f>IFERROR(Draw!Z38,"")</f>
        <v/>
      </c>
      <c r="D38" s="52"/>
      <c r="E38" s="92">
        <v>3.7E-8</v>
      </c>
      <c r="F38" s="93" t="str">
        <f t="shared" si="0"/>
        <v/>
      </c>
      <c r="G38" s="93" t="str">
        <f>IF(OR(AND(D38&gt;1,D38&lt;1050),D38="nt",D38="",D38="scratch"),"","Not a valid input")</f>
        <v/>
      </c>
      <c r="U38" s="3" t="str">
        <f>IFERROR(VLOOKUP('Youth 2'!F38,$AB$3:$AC$7,2,TRUE),"")</f>
        <v/>
      </c>
      <c r="V38" s="7" t="str">
        <f>IFERROR(IF(U38=$V$1,'Youth 2'!F38,""),"")</f>
        <v/>
      </c>
      <c r="W38" s="7" t="str">
        <f>IFERROR(IF(U38=$W$1,'Youth 2'!F38,""),"")</f>
        <v/>
      </c>
      <c r="X38" s="7" t="str">
        <f>IFERROR(IF(U38=$X$1,'Youth 2'!F38,""),"")</f>
        <v/>
      </c>
      <c r="Y38" s="7" t="str">
        <f>IFERROR(IF($U38=$Y$1,'Youth 2'!F38,""),"")</f>
        <v/>
      </c>
      <c r="Z38" s="7" t="str">
        <f>IFERROR(IF(U38=$Z$1,'Youth 2'!F38,""),"")</f>
        <v/>
      </c>
      <c r="AA38" s="3" t="s">
        <v>26</v>
      </c>
      <c r="AB38" s="235"/>
      <c r="AC38" s="15" t="str">
        <f>IF(AD38="-","-","5th")</f>
        <v>-</v>
      </c>
      <c r="AD38" s="15" t="str">
        <f>IFERROR(INDEX('Youth 2'!B:F,MATCH(AF38,'Youth 2'!F:F,0),1),"-")</f>
        <v>-</v>
      </c>
      <c r="AE38" s="15" t="str">
        <f>IFERROR(INDEX('Youth 2'!B:F,MATCH(AF38,'Youth 2'!F:F,0),2),"-")</f>
        <v>-</v>
      </c>
      <c r="AF38" s="69" t="str">
        <f>IFERROR(IF(SMALL($Z$2:$Z$286,AH38)&lt;900,SMALL($Z$2:$Z$286,AH38),"-"),"-")</f>
        <v>-</v>
      </c>
      <c r="AG38" s="155"/>
      <c r="AH38">
        <v>5</v>
      </c>
      <c r="AI38"/>
      <c r="AJ38"/>
    </row>
    <row r="39" spans="1:36">
      <c r="A39" s="18" t="str">
        <f>IF(B39="","",Draw!X39)</f>
        <v/>
      </c>
      <c r="B39" s="19" t="str">
        <f>IFERROR(Draw!Y39,"")</f>
        <v/>
      </c>
      <c r="C39" s="19" t="str">
        <f>IFERROR(Draw!Z39,"")</f>
        <v/>
      </c>
      <c r="D39" s="52"/>
      <c r="E39" s="92">
        <v>3.8000000000000003E-8</v>
      </c>
      <c r="F39" s="93" t="str">
        <f t="shared" si="0"/>
        <v/>
      </c>
      <c r="G39" s="93" t="str">
        <f t="shared" si="1"/>
        <v/>
      </c>
      <c r="U39" s="3" t="str">
        <f>IFERROR(VLOOKUP('Youth 2'!F39,$AB$3:$AC$7,2,TRUE),"")</f>
        <v/>
      </c>
      <c r="V39" s="7" t="str">
        <f>IFERROR(IF(U39=$V$1,'Youth 2'!F39,""),"")</f>
        <v/>
      </c>
      <c r="W39" s="7" t="str">
        <f>IFERROR(IF(U39=$W$1,'Youth 2'!F39,""),"")</f>
        <v/>
      </c>
      <c r="X39" s="7" t="str">
        <f>IFERROR(IF(U39=$X$1,'Youth 2'!F39,""),"")</f>
        <v/>
      </c>
      <c r="Y39" s="7" t="str">
        <f>IFERROR(IF($U39=$Y$1,'Youth 2'!F39,""),"")</f>
        <v/>
      </c>
      <c r="Z39" s="7" t="str">
        <f>IFERROR(IF(U39=$Z$1,'Youth 2'!F39,""),"")</f>
        <v/>
      </c>
      <c r="AA39" s="3"/>
      <c r="AB39"/>
      <c r="AC39"/>
      <c r="AD39"/>
      <c r="AE39"/>
      <c r="AF39"/>
      <c r="AG39"/>
      <c r="AH39"/>
      <c r="AI39"/>
      <c r="AJ39"/>
    </row>
    <row r="40" spans="1:36">
      <c r="A40" s="18" t="str">
        <f>IF(B40="","",Draw!X40)</f>
        <v/>
      </c>
      <c r="B40" s="19" t="str">
        <f>IFERROR(Draw!Y40,"")</f>
        <v/>
      </c>
      <c r="C40" s="19" t="str">
        <f>IFERROR(Draw!Z40,"")</f>
        <v/>
      </c>
      <c r="D40" s="54"/>
      <c r="E40" s="92">
        <v>3.8999999999999998E-8</v>
      </c>
      <c r="F40" s="93" t="str">
        <f t="shared" si="0"/>
        <v/>
      </c>
      <c r="G40" s="93" t="str">
        <f t="shared" si="1"/>
        <v/>
      </c>
      <c r="U40" s="3" t="str">
        <f>IFERROR(VLOOKUP('Youth 2'!F40,$AB$3:$AC$7,2,TRUE),"")</f>
        <v/>
      </c>
      <c r="V40" s="7" t="str">
        <f>IFERROR(IF(U40=$V$1,'Youth 2'!F40,""),"")</f>
        <v/>
      </c>
      <c r="W40" s="7" t="str">
        <f>IFERROR(IF(U40=$W$1,'Youth 2'!F40,""),"")</f>
        <v/>
      </c>
      <c r="X40" s="7" t="str">
        <f>IFERROR(IF(U40=$X$1,'Youth 2'!F40,""),"")</f>
        <v/>
      </c>
      <c r="Y40" s="7" t="str">
        <f>IFERROR(IF($U40=$Y$1,'Youth 2'!F40,""),"")</f>
        <v/>
      </c>
      <c r="Z40" s="7" t="str">
        <f>IFERROR(IF(U40=$Z$1,'Youth 2'!F40,""),"")</f>
        <v/>
      </c>
      <c r="AA40" s="3"/>
      <c r="AB40"/>
      <c r="AC40"/>
      <c r="AD40"/>
      <c r="AE40"/>
      <c r="AF40"/>
      <c r="AG40"/>
      <c r="AH40"/>
      <c r="AI40"/>
      <c r="AJ40"/>
    </row>
    <row r="41" spans="1:36">
      <c r="A41" s="18" t="str">
        <f>IF(B41="","",Draw!X41)</f>
        <v/>
      </c>
      <c r="B41" s="19" t="str">
        <f>IFERROR(Draw!Y41,"")</f>
        <v/>
      </c>
      <c r="C41" s="19" t="str">
        <f>IFERROR(Draw!Z41,"")</f>
        <v/>
      </c>
      <c r="D41" s="145"/>
      <c r="E41" s="92">
        <v>4.0000000000000001E-8</v>
      </c>
      <c r="F41" s="93" t="str">
        <f t="shared" si="0"/>
        <v/>
      </c>
      <c r="G41" s="93" t="str">
        <f t="shared" si="1"/>
        <v/>
      </c>
      <c r="U41" s="3" t="str">
        <f>IFERROR(VLOOKUP('Youth 2'!F41,$AB$3:$AC$7,2,TRUE),"")</f>
        <v/>
      </c>
      <c r="V41" s="7" t="str">
        <f>IFERROR(IF(U41=$V$1,'Youth 2'!F41,""),"")</f>
        <v/>
      </c>
      <c r="W41" s="7" t="str">
        <f>IFERROR(IF(U41=$W$1,'Youth 2'!F41,""),"")</f>
        <v/>
      </c>
      <c r="X41" s="7" t="str">
        <f>IFERROR(IF(U41=$X$1,'Youth 2'!F41,""),"")</f>
        <v/>
      </c>
      <c r="Y41" s="7" t="str">
        <f>IFERROR(IF($U41=$Y$1,'Youth 2'!F41,""),"")</f>
        <v/>
      </c>
      <c r="Z41" s="7" t="str">
        <f>IFERROR(IF(U41=$Z$1,'Youth 2'!F41,""),"")</f>
        <v/>
      </c>
      <c r="AA41" s="3"/>
      <c r="AB41"/>
      <c r="AC41"/>
      <c r="AD41"/>
      <c r="AE41"/>
      <c r="AF41"/>
      <c r="AG41"/>
      <c r="AH41"/>
      <c r="AI41"/>
      <c r="AJ41"/>
    </row>
    <row r="42" spans="1:36">
      <c r="A42" s="18" t="str">
        <f>IF(B42="","",Draw!X42)</f>
        <v/>
      </c>
      <c r="B42" s="19" t="str">
        <f>IFERROR(Draw!Y42,"")</f>
        <v/>
      </c>
      <c r="C42" s="19" t="str">
        <f>IFERROR(Draw!Z42,"")</f>
        <v/>
      </c>
      <c r="D42" s="53"/>
      <c r="E42" s="92">
        <v>4.1000000000000003E-8</v>
      </c>
      <c r="F42" s="93" t="str">
        <f t="shared" si="0"/>
        <v/>
      </c>
      <c r="G42" s="93" t="str">
        <f t="shared" si="1"/>
        <v/>
      </c>
      <c r="U42" s="3" t="str">
        <f>IFERROR(VLOOKUP('Youth 2'!F42,$AB$3:$AC$7,2,TRUE),"")</f>
        <v/>
      </c>
      <c r="V42" s="7" t="str">
        <f>IFERROR(IF(U42=$V$1,'Youth 2'!F42,""),"")</f>
        <v/>
      </c>
      <c r="W42" s="7" t="str">
        <f>IFERROR(IF(U42=$W$1,'Youth 2'!F42,""),"")</f>
        <v/>
      </c>
      <c r="X42" s="7" t="str">
        <f>IFERROR(IF(U42=$X$1,'Youth 2'!F42,""),"")</f>
        <v/>
      </c>
      <c r="Y42" s="7" t="str">
        <f>IFERROR(IF($U42=$Y$1,'Youth 2'!F42,""),"")</f>
        <v/>
      </c>
      <c r="Z42" s="7" t="str">
        <f>IFERROR(IF(U42=$Z$1,'Youth 2'!F42,""),"")</f>
        <v/>
      </c>
      <c r="AA42" s="3"/>
      <c r="AB42"/>
      <c r="AC42"/>
      <c r="AD42"/>
      <c r="AE42"/>
      <c r="AF42"/>
      <c r="AG42"/>
      <c r="AH42"/>
      <c r="AI42"/>
      <c r="AJ42"/>
    </row>
    <row r="43" spans="1:36">
      <c r="A43" s="18" t="str">
        <f>IF(B43="","",Draw!X43)</f>
        <v/>
      </c>
      <c r="B43" s="19" t="str">
        <f>IFERROR(Draw!Y43,"")</f>
        <v/>
      </c>
      <c r="C43" s="19" t="str">
        <f>IFERROR(Draw!Z43,"")</f>
        <v/>
      </c>
      <c r="D43" s="52"/>
      <c r="E43" s="92">
        <v>4.1999999999999999E-8</v>
      </c>
      <c r="F43" s="93" t="str">
        <f t="shared" si="0"/>
        <v/>
      </c>
      <c r="G43" s="93"/>
      <c r="U43" s="3" t="str">
        <f>IFERROR(VLOOKUP('Youth 2'!F43,$AB$3:$AC$7,2,TRUE),"")</f>
        <v/>
      </c>
      <c r="V43" s="7" t="str">
        <f>IFERROR(IF(U43=$V$1,'Youth 2'!F43,""),"")</f>
        <v/>
      </c>
      <c r="W43" s="7" t="str">
        <f>IFERROR(IF(U43=$W$1,'Youth 2'!F43,""),"")</f>
        <v/>
      </c>
      <c r="X43" s="7" t="str">
        <f>IFERROR(IF(U43=$X$1,'Youth 2'!F43,""),"")</f>
        <v/>
      </c>
      <c r="Y43" s="7" t="str">
        <f>IFERROR(IF($U43=$Y$1,'Youth 2'!F43,""),"")</f>
        <v/>
      </c>
      <c r="Z43" s="7" t="str">
        <f>IFERROR(IF(U43=$Z$1,'Youth 2'!F43,""),"")</f>
        <v/>
      </c>
      <c r="AA43" s="3"/>
      <c r="AB43"/>
      <c r="AC43"/>
      <c r="AD43"/>
      <c r="AE43"/>
      <c r="AF43"/>
      <c r="AG43"/>
      <c r="AH43"/>
      <c r="AI43"/>
      <c r="AJ43"/>
    </row>
    <row r="44" spans="1:36">
      <c r="A44" s="18" t="str">
        <f>IF(B44="","",Draw!X44)</f>
        <v/>
      </c>
      <c r="B44" s="19" t="str">
        <f>IFERROR(Draw!Y44,"")</f>
        <v/>
      </c>
      <c r="C44" s="19" t="str">
        <f>IFERROR(Draw!Z44,"")</f>
        <v/>
      </c>
      <c r="D44" s="51"/>
      <c r="E44" s="92">
        <v>4.3000000000000001E-8</v>
      </c>
      <c r="F44" s="93" t="str">
        <f t="shared" si="0"/>
        <v/>
      </c>
      <c r="G44" s="93" t="str">
        <f>IF(OR(AND(D44&gt;1,D44&lt;1050),D44="nt",D44="",D44="scratch"),"","Not a valid input")</f>
        <v/>
      </c>
      <c r="U44" s="3" t="str">
        <f>IFERROR(VLOOKUP('Youth 2'!F44,$AB$3:$AC$7,2,TRUE),"")</f>
        <v/>
      </c>
      <c r="V44" s="7" t="str">
        <f>IFERROR(IF(U44=$V$1,'Youth 2'!F44,""),"")</f>
        <v/>
      </c>
      <c r="W44" s="7" t="str">
        <f>IFERROR(IF(U44=$W$1,'Youth 2'!F44,""),"")</f>
        <v/>
      </c>
      <c r="X44" s="7" t="str">
        <f>IFERROR(IF(U44=$X$1,'Youth 2'!F44,""),"")</f>
        <v/>
      </c>
      <c r="Y44" s="7" t="str">
        <f>IFERROR(IF($U44=$Y$1,'Youth 2'!F44,""),"")</f>
        <v/>
      </c>
      <c r="Z44" s="7" t="str">
        <f>IFERROR(IF(U44=$Z$1,'Youth 2'!F44,""),"")</f>
        <v/>
      </c>
      <c r="AA44" s="3"/>
      <c r="AB44"/>
      <c r="AC44"/>
      <c r="AD44"/>
      <c r="AE44"/>
      <c r="AF44"/>
      <c r="AG44"/>
      <c r="AH44"/>
      <c r="AI44"/>
      <c r="AJ44"/>
    </row>
    <row r="45" spans="1:36">
      <c r="A45" s="18" t="str">
        <f>IF(B45="","",Draw!X45)</f>
        <v/>
      </c>
      <c r="B45" s="19" t="str">
        <f>IFERROR(Draw!Y45,"")</f>
        <v/>
      </c>
      <c r="C45" s="19" t="str">
        <f>IFERROR(Draw!Z45,"")</f>
        <v/>
      </c>
      <c r="D45" s="52"/>
      <c r="E45" s="92">
        <v>4.3999999999999997E-8</v>
      </c>
      <c r="F45" s="93" t="str">
        <f t="shared" si="0"/>
        <v/>
      </c>
      <c r="G45" s="93" t="str">
        <f t="shared" si="1"/>
        <v/>
      </c>
      <c r="U45" s="3" t="str">
        <f>IFERROR(VLOOKUP('Youth 2'!F45,$AB$3:$AC$7,2,TRUE),"")</f>
        <v/>
      </c>
      <c r="V45" s="7" t="str">
        <f>IFERROR(IF(U45=$V$1,'Youth 2'!F45,""),"")</f>
        <v/>
      </c>
      <c r="W45" s="7" t="str">
        <f>IFERROR(IF(U45=$W$1,'Youth 2'!F45,""),"")</f>
        <v/>
      </c>
      <c r="X45" s="7" t="str">
        <f>IFERROR(IF(U45=$X$1,'Youth 2'!F45,""),"")</f>
        <v/>
      </c>
      <c r="Y45" s="7" t="str">
        <f>IFERROR(IF($U45=$Y$1,'Youth 2'!F45,""),"")</f>
        <v/>
      </c>
      <c r="Z45" s="7" t="str">
        <f>IFERROR(IF(U45=$Z$1,'Youth 2'!F45,""),"")</f>
        <v/>
      </c>
      <c r="AA45" s="3"/>
      <c r="AB45"/>
      <c r="AC45"/>
      <c r="AD45"/>
      <c r="AE45"/>
      <c r="AF45"/>
      <c r="AG45"/>
      <c r="AH45"/>
      <c r="AI45"/>
      <c r="AJ45"/>
    </row>
    <row r="46" spans="1:36">
      <c r="A46" s="18" t="str">
        <f>IF(B46="","",Draw!X46)</f>
        <v/>
      </c>
      <c r="B46" s="19" t="str">
        <f>IFERROR(Draw!Y46,"")</f>
        <v/>
      </c>
      <c r="C46" s="19" t="str">
        <f>IFERROR(Draw!Z46,"")</f>
        <v/>
      </c>
      <c r="D46" s="52"/>
      <c r="E46" s="92">
        <v>4.4999999999999999E-8</v>
      </c>
      <c r="F46" s="93" t="str">
        <f t="shared" si="0"/>
        <v/>
      </c>
      <c r="G46" s="93" t="str">
        <f t="shared" si="1"/>
        <v/>
      </c>
      <c r="U46" s="3" t="str">
        <f>IFERROR(VLOOKUP('Youth 2'!F46,$AB$3:$AC$7,2,TRUE),"")</f>
        <v/>
      </c>
      <c r="V46" s="7" t="str">
        <f>IFERROR(IF(U46=$V$1,'Youth 2'!F46,""),"")</f>
        <v/>
      </c>
      <c r="W46" s="7" t="str">
        <f>IFERROR(IF(U46=$W$1,'Youth 2'!F46,""),"")</f>
        <v/>
      </c>
      <c r="X46" s="7" t="str">
        <f>IFERROR(IF(U46=$X$1,'Youth 2'!F46,""),"")</f>
        <v/>
      </c>
      <c r="Y46" s="7" t="str">
        <f>IFERROR(IF($U46=$Y$1,'Youth 2'!F46,""),"")</f>
        <v/>
      </c>
      <c r="Z46" s="7" t="str">
        <f>IFERROR(IF(U46=$Z$1,'Youth 2'!F46,""),"")</f>
        <v/>
      </c>
      <c r="AA46" s="3"/>
      <c r="AB46"/>
      <c r="AC46"/>
      <c r="AD46"/>
      <c r="AE46"/>
      <c r="AF46"/>
      <c r="AG46"/>
      <c r="AH46"/>
      <c r="AI46"/>
      <c r="AJ46"/>
    </row>
    <row r="47" spans="1:36">
      <c r="A47" s="18" t="str">
        <f>IF(B47="","",Draw!X47)</f>
        <v/>
      </c>
      <c r="B47" s="19" t="str">
        <f>IFERROR(Draw!Y47,"")</f>
        <v/>
      </c>
      <c r="C47" s="19" t="str">
        <f>IFERROR(Draw!Z47,"")</f>
        <v/>
      </c>
      <c r="D47" s="52"/>
      <c r="E47" s="92">
        <v>4.6000000000000002E-8</v>
      </c>
      <c r="F47" s="93" t="str">
        <f t="shared" si="0"/>
        <v/>
      </c>
      <c r="G47" s="93" t="str">
        <f t="shared" si="1"/>
        <v/>
      </c>
      <c r="U47" s="3" t="str">
        <f>IFERROR(VLOOKUP('Youth 2'!F47,$AB$3:$AC$7,2,TRUE),"")</f>
        <v/>
      </c>
      <c r="V47" s="7" t="str">
        <f>IFERROR(IF(U47=$V$1,'Youth 2'!F47,""),"")</f>
        <v/>
      </c>
      <c r="W47" s="7" t="str">
        <f>IFERROR(IF(U47=$W$1,'Youth 2'!F47,""),"")</f>
        <v/>
      </c>
      <c r="X47" s="7" t="str">
        <f>IFERROR(IF(U47=$X$1,'Youth 2'!F47,""),"")</f>
        <v/>
      </c>
      <c r="Y47" s="7" t="str">
        <f>IFERROR(IF($U47=$Y$1,'Youth 2'!F47,""),"")</f>
        <v/>
      </c>
      <c r="Z47" s="7" t="str">
        <f>IFERROR(IF(U47=$Z$1,'Youth 2'!F47,""),"")</f>
        <v/>
      </c>
      <c r="AA47" s="3"/>
      <c r="AB47"/>
      <c r="AC47"/>
      <c r="AD47"/>
      <c r="AE47"/>
      <c r="AF47"/>
      <c r="AG47"/>
      <c r="AH47"/>
      <c r="AI47"/>
      <c r="AJ47"/>
    </row>
    <row r="48" spans="1:36">
      <c r="A48" s="18" t="str">
        <f>IF(B48="","",Draw!X48)</f>
        <v/>
      </c>
      <c r="B48" s="19" t="str">
        <f>IFERROR(Draw!Y48,"")</f>
        <v/>
      </c>
      <c r="C48" s="19" t="str">
        <f>IFERROR(Draw!Z48,"")</f>
        <v/>
      </c>
      <c r="D48" s="54"/>
      <c r="E48" s="92">
        <v>4.6999999999999997E-8</v>
      </c>
      <c r="F48" s="93" t="str">
        <f t="shared" si="0"/>
        <v/>
      </c>
      <c r="G48" s="93" t="str">
        <f t="shared" si="1"/>
        <v/>
      </c>
      <c r="U48" s="3" t="str">
        <f>IFERROR(VLOOKUP('Youth 2'!F48,$AB$3:$AC$7,2,TRUE),"")</f>
        <v/>
      </c>
      <c r="V48" s="7" t="str">
        <f>IFERROR(IF(U48=$V$1,'Youth 2'!F48,""),"")</f>
        <v/>
      </c>
      <c r="W48" s="7" t="str">
        <f>IFERROR(IF(U48=$W$1,'Youth 2'!F48,""),"")</f>
        <v/>
      </c>
      <c r="X48" s="7" t="str">
        <f>IFERROR(IF(U48=$X$1,'Youth 2'!F48,""),"")</f>
        <v/>
      </c>
      <c r="Y48" s="7" t="str">
        <f>IFERROR(IF($U48=$Y$1,'Youth 2'!F48,""),"")</f>
        <v/>
      </c>
      <c r="Z48" s="7" t="str">
        <f>IFERROR(IF(U48=$Z$1,'Youth 2'!F48,""),"")</f>
        <v/>
      </c>
      <c r="AA48" s="3"/>
      <c r="AB48"/>
      <c r="AC48"/>
      <c r="AD48"/>
      <c r="AE48"/>
      <c r="AF48"/>
      <c r="AG48"/>
      <c r="AH48"/>
      <c r="AI48"/>
      <c r="AJ48"/>
    </row>
    <row r="49" spans="1:36">
      <c r="A49" s="18" t="str">
        <f>IF(B49="","",Draw!X49)</f>
        <v/>
      </c>
      <c r="B49" s="19" t="str">
        <f>IFERROR(Draw!Y49,"")</f>
        <v/>
      </c>
      <c r="C49" s="19" t="str">
        <f>IFERROR(Draw!Z49,"")</f>
        <v/>
      </c>
      <c r="D49" s="145"/>
      <c r="E49" s="92">
        <v>4.8E-8</v>
      </c>
      <c r="F49" s="93" t="str">
        <f t="shared" si="0"/>
        <v/>
      </c>
      <c r="G49" s="93"/>
      <c r="U49" s="3" t="str">
        <f>IFERROR(VLOOKUP('Youth 2'!F49,$AB$3:$AC$7,2,TRUE),"")</f>
        <v/>
      </c>
      <c r="V49" s="7" t="str">
        <f>IFERROR(IF(U49=$V$1,'Youth 2'!F49,""),"")</f>
        <v/>
      </c>
      <c r="W49" s="7" t="str">
        <f>IFERROR(IF(U49=$W$1,'Youth 2'!F49,""),"")</f>
        <v/>
      </c>
      <c r="X49" s="7" t="str">
        <f>IFERROR(IF(U49=$X$1,'Youth 2'!F49,""),"")</f>
        <v/>
      </c>
      <c r="Y49" s="7" t="str">
        <f>IFERROR(IF($U49=$Y$1,'Youth 2'!F49,""),"")</f>
        <v/>
      </c>
      <c r="Z49" s="7" t="str">
        <f>IFERROR(IF(U49=$Z$1,'Youth 2'!F49,""),"")</f>
        <v/>
      </c>
      <c r="AA49" s="3"/>
      <c r="AB49"/>
      <c r="AC49"/>
      <c r="AD49"/>
      <c r="AE49"/>
      <c r="AF49"/>
      <c r="AG49"/>
      <c r="AH49"/>
      <c r="AI49"/>
      <c r="AJ49"/>
    </row>
    <row r="50" spans="1:36">
      <c r="A50" s="18" t="str">
        <f>IF(B50="","",Draw!X50)</f>
        <v/>
      </c>
      <c r="B50" s="19" t="str">
        <f>IFERROR(Draw!Y50,"")</f>
        <v/>
      </c>
      <c r="C50" s="19" t="str">
        <f>IFERROR(Draw!Z50,"")</f>
        <v/>
      </c>
      <c r="D50" s="51"/>
      <c r="E50" s="92">
        <v>4.9000000000000002E-8</v>
      </c>
      <c r="F50" s="93" t="str">
        <f t="shared" si="0"/>
        <v/>
      </c>
      <c r="G50" s="93" t="str">
        <f>IF(OR(AND(D50&gt;1,D50&lt;1050),D50="nt",D50="",D50="scratch"),"","Not a valid input")</f>
        <v/>
      </c>
      <c r="U50" s="3" t="str">
        <f>IFERROR(VLOOKUP('Youth 2'!F50,$AB$3:$AC$7,2,TRUE),"")</f>
        <v/>
      </c>
      <c r="V50" s="7" t="str">
        <f>IFERROR(IF(U50=$V$1,'Youth 2'!F50,""),"")</f>
        <v/>
      </c>
      <c r="W50" s="7" t="str">
        <f>IFERROR(IF(U50=$W$1,'Youth 2'!F50,""),"")</f>
        <v/>
      </c>
      <c r="X50" s="7" t="str">
        <f>IFERROR(IF(U50=$X$1,'Youth 2'!F50,""),"")</f>
        <v/>
      </c>
      <c r="Y50" s="7" t="str">
        <f>IFERROR(IF($U50=$Y$1,'Youth 2'!F50,""),"")</f>
        <v/>
      </c>
      <c r="Z50" s="7" t="str">
        <f>IFERROR(IF(U50=$Z$1,'Youth 2'!F50,""),"")</f>
        <v/>
      </c>
      <c r="AA50" s="3"/>
      <c r="AB50"/>
      <c r="AC50"/>
      <c r="AD50"/>
      <c r="AE50"/>
      <c r="AF50"/>
      <c r="AG50"/>
      <c r="AH50"/>
      <c r="AI50"/>
      <c r="AJ50"/>
    </row>
    <row r="51" spans="1:36">
      <c r="A51" s="18" t="str">
        <f>IF(B51="","",Draw!X51)</f>
        <v/>
      </c>
      <c r="B51" s="19" t="str">
        <f>IFERROR(Draw!Y51,"")</f>
        <v/>
      </c>
      <c r="C51" s="19" t="str">
        <f>IFERROR(Draw!Z51,"")</f>
        <v/>
      </c>
      <c r="D51" s="52"/>
      <c r="E51" s="92">
        <v>4.9999999999999998E-8</v>
      </c>
      <c r="F51" s="93" t="str">
        <f t="shared" si="0"/>
        <v/>
      </c>
      <c r="G51" s="93" t="str">
        <f t="shared" si="1"/>
        <v/>
      </c>
      <c r="U51" s="3" t="str">
        <f>IFERROR(VLOOKUP('Youth 2'!F51,$AB$3:$AC$7,2,TRUE),"")</f>
        <v/>
      </c>
      <c r="V51" s="7" t="str">
        <f>IFERROR(IF(U51=$V$1,'Youth 2'!F51,""),"")</f>
        <v/>
      </c>
      <c r="W51" s="7" t="str">
        <f>IFERROR(IF(U51=$W$1,'Youth 2'!F51,""),"")</f>
        <v/>
      </c>
      <c r="X51" s="7" t="str">
        <f>IFERROR(IF(U51=$X$1,'Youth 2'!F51,""),"")</f>
        <v/>
      </c>
      <c r="Y51" s="7" t="str">
        <f>IFERROR(IF($U51=$Y$1,'Youth 2'!F51,""),"")</f>
        <v/>
      </c>
      <c r="Z51" s="7" t="str">
        <f>IFERROR(IF(U51=$Z$1,'Youth 2'!F51,""),"")</f>
        <v/>
      </c>
      <c r="AA51" s="3"/>
      <c r="AB51"/>
      <c r="AC51"/>
      <c r="AD51"/>
      <c r="AE51"/>
      <c r="AF51"/>
      <c r="AG51"/>
      <c r="AH51"/>
      <c r="AI51"/>
      <c r="AJ51"/>
    </row>
    <row r="52" spans="1:36">
      <c r="A52" s="18" t="str">
        <f>IF(B52="","",Draw!X52)</f>
        <v/>
      </c>
      <c r="B52" s="19" t="str">
        <f>IFERROR(Draw!Y52,"")</f>
        <v/>
      </c>
      <c r="C52" s="19" t="str">
        <f>IFERROR(Draw!Z52,"")</f>
        <v/>
      </c>
      <c r="D52" s="52"/>
      <c r="E52" s="92">
        <v>5.1E-8</v>
      </c>
      <c r="F52" s="93" t="str">
        <f t="shared" si="0"/>
        <v/>
      </c>
      <c r="G52" s="93" t="str">
        <f t="shared" si="1"/>
        <v/>
      </c>
      <c r="U52" s="3" t="str">
        <f>IFERROR(VLOOKUP('Youth 2'!F52,$AB$3:$AC$7,2,TRUE),"")</f>
        <v/>
      </c>
      <c r="V52" s="7" t="str">
        <f>IFERROR(IF(U52=$V$1,'Youth 2'!F52,""),"")</f>
        <v/>
      </c>
      <c r="W52" s="7" t="str">
        <f>IFERROR(IF(U52=$W$1,'Youth 2'!F52,""),"")</f>
        <v/>
      </c>
      <c r="X52" s="7" t="str">
        <f>IFERROR(IF(U52=$X$1,'Youth 2'!F52,""),"")</f>
        <v/>
      </c>
      <c r="Y52" s="7" t="str">
        <f>IFERROR(IF($U52=$Y$1,'Youth 2'!F52,""),"")</f>
        <v/>
      </c>
      <c r="Z52" s="7" t="str">
        <f>IFERROR(IF(U52=$Z$1,'Youth 2'!F52,""),"")</f>
        <v/>
      </c>
      <c r="AA52" s="3"/>
      <c r="AB52"/>
      <c r="AC52"/>
      <c r="AD52"/>
      <c r="AE52"/>
      <c r="AF52"/>
      <c r="AG52"/>
      <c r="AH52"/>
      <c r="AI52"/>
      <c r="AJ52"/>
    </row>
    <row r="53" spans="1:36">
      <c r="A53" s="18" t="str">
        <f>IF(B53="","",Draw!X53)</f>
        <v/>
      </c>
      <c r="B53" s="19" t="str">
        <f>IFERROR(Draw!Y53,"")</f>
        <v/>
      </c>
      <c r="C53" s="19" t="str">
        <f>IFERROR(Draw!Z53,"")</f>
        <v/>
      </c>
      <c r="D53" s="52"/>
      <c r="E53" s="92">
        <v>5.2000000000000002E-8</v>
      </c>
      <c r="F53" s="93" t="str">
        <f t="shared" si="0"/>
        <v/>
      </c>
      <c r="G53" s="93" t="str">
        <f t="shared" si="1"/>
        <v/>
      </c>
      <c r="U53" s="3" t="str">
        <f>IFERROR(VLOOKUP('Youth 2'!F53,$AB$3:$AC$7,2,TRUE),"")</f>
        <v/>
      </c>
      <c r="V53" s="7" t="str">
        <f>IFERROR(IF(U53=$V$1,'Youth 2'!F53,""),"")</f>
        <v/>
      </c>
      <c r="W53" s="7" t="str">
        <f>IFERROR(IF(U53=$W$1,'Youth 2'!F53,""),"")</f>
        <v/>
      </c>
      <c r="X53" s="7" t="str">
        <f>IFERROR(IF(U53=$X$1,'Youth 2'!F53,""),"")</f>
        <v/>
      </c>
      <c r="Y53" s="7" t="str">
        <f>IFERROR(IF($U53=$Y$1,'Youth 2'!F53,""),"")</f>
        <v/>
      </c>
      <c r="Z53" s="7" t="str">
        <f>IFERROR(IF(U53=$Z$1,'Youth 2'!F53,""),"")</f>
        <v/>
      </c>
      <c r="AA53" s="3"/>
      <c r="AB53"/>
      <c r="AC53"/>
      <c r="AD53"/>
      <c r="AE53"/>
      <c r="AF53"/>
      <c r="AG53"/>
      <c r="AH53"/>
      <c r="AI53"/>
      <c r="AJ53"/>
    </row>
    <row r="54" spans="1:36">
      <c r="A54" s="18" t="str">
        <f>IF(B54="","",Draw!X54)</f>
        <v/>
      </c>
      <c r="B54" s="19" t="str">
        <f>IFERROR(Draw!Y54,"")</f>
        <v/>
      </c>
      <c r="C54" s="19" t="str">
        <f>IFERROR(Draw!Z54,"")</f>
        <v/>
      </c>
      <c r="D54" s="54"/>
      <c r="E54" s="92">
        <v>5.2999999999999998E-8</v>
      </c>
      <c r="F54" s="93" t="str">
        <f t="shared" si="0"/>
        <v/>
      </c>
      <c r="G54" s="93" t="str">
        <f t="shared" si="1"/>
        <v/>
      </c>
      <c r="U54" s="3" t="str">
        <f>IFERROR(VLOOKUP('Youth 2'!F54,$AB$3:$AC$7,2,TRUE),"")</f>
        <v/>
      </c>
      <c r="V54" s="7" t="str">
        <f>IFERROR(IF(U54=$V$1,'Youth 2'!F54,""),"")</f>
        <v/>
      </c>
      <c r="W54" s="7" t="str">
        <f>IFERROR(IF(U54=$W$1,'Youth 2'!F54,""),"")</f>
        <v/>
      </c>
      <c r="X54" s="7" t="str">
        <f>IFERROR(IF(U54=$X$1,'Youth 2'!F54,""),"")</f>
        <v/>
      </c>
      <c r="Y54" s="7" t="str">
        <f>IFERROR(IF($U54=$Y$1,'Youth 2'!F54,""),"")</f>
        <v/>
      </c>
      <c r="Z54" s="7" t="str">
        <f>IFERROR(IF(U54=$Z$1,'Youth 2'!F54,""),"")</f>
        <v/>
      </c>
      <c r="AA54" s="3"/>
      <c r="AB54"/>
      <c r="AC54"/>
      <c r="AD54"/>
      <c r="AE54"/>
      <c r="AF54"/>
      <c r="AG54"/>
      <c r="AH54"/>
      <c r="AI54"/>
      <c r="AJ54"/>
    </row>
    <row r="55" spans="1:36">
      <c r="A55" s="18" t="str">
        <f>IF(B55="","",Draw!X55)</f>
        <v/>
      </c>
      <c r="B55" s="19" t="str">
        <f>IFERROR(Draw!Y55,"")</f>
        <v/>
      </c>
      <c r="C55" s="19" t="str">
        <f>IFERROR(Draw!Z55,"")</f>
        <v/>
      </c>
      <c r="D55" s="52"/>
      <c r="E55" s="92">
        <v>5.4E-8</v>
      </c>
      <c r="F55" s="93" t="str">
        <f t="shared" si="0"/>
        <v/>
      </c>
      <c r="G55" s="144"/>
      <c r="U55" s="3" t="str">
        <f>IFERROR(VLOOKUP('Youth 2'!F55,$AB$3:$AC$7,2,TRUE),"")</f>
        <v/>
      </c>
      <c r="V55" s="7" t="str">
        <f>IFERROR(IF(U55=$V$1,'Youth 2'!F55,""),"")</f>
        <v/>
      </c>
      <c r="W55" s="7" t="str">
        <f>IFERROR(IF(U55=$W$1,'Youth 2'!F55,""),"")</f>
        <v/>
      </c>
      <c r="X55" s="7" t="str">
        <f>IFERROR(IF(U55=$X$1,'Youth 2'!F55,""),"")</f>
        <v/>
      </c>
      <c r="Y55" s="7" t="str">
        <f>IFERROR(IF($U55=$Y$1,'Youth 2'!F55,""),"")</f>
        <v/>
      </c>
      <c r="Z55" s="7" t="str">
        <f>IFERROR(IF(U55=$Z$1,'Youth 2'!F55,""),"")</f>
        <v/>
      </c>
      <c r="AA55" s="3"/>
      <c r="AB55"/>
      <c r="AC55"/>
      <c r="AD55"/>
      <c r="AE55"/>
      <c r="AF55"/>
      <c r="AG55"/>
      <c r="AH55"/>
      <c r="AI55"/>
      <c r="AJ55"/>
    </row>
    <row r="56" spans="1:36">
      <c r="A56" s="18" t="str">
        <f>IF(B56="","",Draw!X56)</f>
        <v/>
      </c>
      <c r="B56" s="19" t="str">
        <f>IFERROR(Draw!Y56,"")</f>
        <v/>
      </c>
      <c r="C56" s="19" t="str">
        <f>IFERROR(Draw!Z56,"")</f>
        <v/>
      </c>
      <c r="D56" s="53"/>
      <c r="E56" s="92">
        <v>5.5000000000000003E-8</v>
      </c>
      <c r="F56" s="93" t="str">
        <f t="shared" si="0"/>
        <v/>
      </c>
      <c r="G56" s="93" t="str">
        <f>IF(OR(AND(D56&gt;1,D56&lt;1050),D56="nt",D56="",D56="scratch"),"","Not a valid input")</f>
        <v/>
      </c>
      <c r="U56" s="3" t="str">
        <f>IFERROR(VLOOKUP('Youth 2'!F56,$AB$3:$AC$7,2,TRUE),"")</f>
        <v/>
      </c>
      <c r="V56" s="7" t="str">
        <f>IFERROR(IF(U56=$V$1,'Youth 2'!F56,""),"")</f>
        <v/>
      </c>
      <c r="W56" s="7" t="str">
        <f>IFERROR(IF(U56=$W$1,'Youth 2'!F56,""),"")</f>
        <v/>
      </c>
      <c r="X56" s="7" t="str">
        <f>IFERROR(IF(U56=$X$1,'Youth 2'!F56,""),"")</f>
        <v/>
      </c>
      <c r="Y56" s="7" t="str">
        <f>IFERROR(IF($U56=$Y$1,'Youth 2'!F56,""),"")</f>
        <v/>
      </c>
      <c r="Z56" s="7" t="str">
        <f>IFERROR(IF(U56=$Z$1,'Youth 2'!F56,""),"")</f>
        <v/>
      </c>
      <c r="AA56" s="3"/>
      <c r="AB56"/>
      <c r="AC56"/>
      <c r="AD56"/>
      <c r="AE56"/>
      <c r="AF56"/>
      <c r="AG56"/>
      <c r="AH56"/>
      <c r="AI56"/>
      <c r="AJ56"/>
    </row>
    <row r="57" spans="1:36">
      <c r="A57" s="18" t="str">
        <f>IF(B57="","",Draw!X57)</f>
        <v/>
      </c>
      <c r="B57" s="19" t="str">
        <f>IFERROR(Draw!Y57,"")</f>
        <v/>
      </c>
      <c r="C57" s="19" t="str">
        <f>IFERROR(Draw!Z57,"")</f>
        <v/>
      </c>
      <c r="D57" s="145"/>
      <c r="E57" s="92">
        <v>5.5999999999999999E-8</v>
      </c>
      <c r="F57" s="93" t="str">
        <f t="shared" si="0"/>
        <v/>
      </c>
      <c r="G57" s="93" t="str">
        <f t="shared" si="1"/>
        <v/>
      </c>
      <c r="U57" s="3" t="str">
        <f>IFERROR(VLOOKUP('Youth 2'!F57,$AB$3:$AC$7,2,TRUE),"")</f>
        <v/>
      </c>
      <c r="V57" s="7" t="str">
        <f>IFERROR(IF(U57=$V$1,'Youth 2'!F57,""),"")</f>
        <v/>
      </c>
      <c r="W57" s="7" t="str">
        <f>IFERROR(IF(U57=$W$1,'Youth 2'!F57,""),"")</f>
        <v/>
      </c>
      <c r="X57" s="7" t="str">
        <f>IFERROR(IF(U57=$X$1,'Youth 2'!F57,""),"")</f>
        <v/>
      </c>
      <c r="Y57" s="7" t="str">
        <f>IFERROR(IF($U57=$Y$1,'Youth 2'!F57,""),"")</f>
        <v/>
      </c>
      <c r="Z57" s="7" t="str">
        <f>IFERROR(IF(U57=$Z$1,'Youth 2'!F57,""),"")</f>
        <v/>
      </c>
      <c r="AA57" s="3"/>
      <c r="AB57"/>
      <c r="AC57"/>
      <c r="AD57"/>
      <c r="AE57"/>
      <c r="AF57"/>
      <c r="AG57"/>
      <c r="AH57"/>
      <c r="AI57"/>
      <c r="AJ57"/>
    </row>
    <row r="58" spans="1:36">
      <c r="A58" s="18" t="str">
        <f>IF(B58="","",Draw!X58)</f>
        <v/>
      </c>
      <c r="B58" s="19" t="str">
        <f>IFERROR(Draw!Y58,"")</f>
        <v/>
      </c>
      <c r="C58" s="19" t="str">
        <f>IFERROR(Draw!Z58,"")</f>
        <v/>
      </c>
      <c r="D58" s="51"/>
      <c r="E58" s="92">
        <v>5.7000000000000001E-8</v>
      </c>
      <c r="F58" s="93" t="str">
        <f t="shared" si="0"/>
        <v/>
      </c>
      <c r="G58" s="93" t="str">
        <f t="shared" si="1"/>
        <v/>
      </c>
      <c r="U58" s="3" t="str">
        <f>IFERROR(VLOOKUP('Youth 2'!F58,$AB$3:$AC$7,2,TRUE),"")</f>
        <v/>
      </c>
      <c r="V58" s="7" t="str">
        <f>IFERROR(IF(U58=$V$1,'Youth 2'!F58,""),"")</f>
        <v/>
      </c>
      <c r="W58" s="7" t="str">
        <f>IFERROR(IF(U58=$W$1,'Youth 2'!F58,""),"")</f>
        <v/>
      </c>
      <c r="X58" s="7" t="str">
        <f>IFERROR(IF(U58=$X$1,'Youth 2'!F58,""),"")</f>
        <v/>
      </c>
      <c r="Y58" s="7" t="str">
        <f>IFERROR(IF($U58=$Y$1,'Youth 2'!F58,""),"")</f>
        <v/>
      </c>
      <c r="Z58" s="7" t="str">
        <f>IFERROR(IF(U58=$Z$1,'Youth 2'!F58,""),"")</f>
        <v/>
      </c>
      <c r="AA58" s="3"/>
      <c r="AB58"/>
      <c r="AC58"/>
      <c r="AD58"/>
      <c r="AE58"/>
      <c r="AF58"/>
      <c r="AG58"/>
      <c r="AH58"/>
      <c r="AI58"/>
      <c r="AJ58"/>
    </row>
    <row r="59" spans="1:36">
      <c r="A59" s="18" t="str">
        <f>IF(B59="","",Draw!X59)</f>
        <v/>
      </c>
      <c r="B59" s="19" t="str">
        <f>IFERROR(Draw!Y59,"")</f>
        <v/>
      </c>
      <c r="C59" s="19" t="str">
        <f>IFERROR(Draw!Z59,"")</f>
        <v/>
      </c>
      <c r="D59" s="52"/>
      <c r="E59" s="92">
        <v>5.8000000000000003E-8</v>
      </c>
      <c r="F59" s="93" t="str">
        <f t="shared" si="0"/>
        <v/>
      </c>
      <c r="G59" s="93" t="str">
        <f t="shared" si="1"/>
        <v/>
      </c>
      <c r="U59" s="3" t="str">
        <f>IFERROR(VLOOKUP('Youth 2'!F59,$AB$3:$AC$7,2,TRUE),"")</f>
        <v/>
      </c>
      <c r="V59" s="7" t="str">
        <f>IFERROR(IF(U59=$V$1,'Youth 2'!F59,""),"")</f>
        <v/>
      </c>
      <c r="W59" s="7" t="str">
        <f>IFERROR(IF(U59=$W$1,'Youth 2'!F59,""),"")</f>
        <v/>
      </c>
      <c r="X59" s="7" t="str">
        <f>IFERROR(IF(U59=$X$1,'Youth 2'!F59,""),"")</f>
        <v/>
      </c>
      <c r="Y59" s="7" t="str">
        <f>IFERROR(IF($U59=$Y$1,'Youth 2'!F59,""),"")</f>
        <v/>
      </c>
      <c r="Z59" s="7" t="str">
        <f>IFERROR(IF(U59=$Z$1,'Youth 2'!F59,""),"")</f>
        <v/>
      </c>
      <c r="AA59" s="3"/>
      <c r="AB59"/>
      <c r="AC59"/>
      <c r="AD59"/>
      <c r="AE59"/>
      <c r="AF59"/>
      <c r="AG59"/>
      <c r="AH59"/>
      <c r="AI59"/>
      <c r="AJ59"/>
    </row>
    <row r="60" spans="1:36">
      <c r="A60" s="18" t="str">
        <f>IF(B60="","",Draw!X60)</f>
        <v/>
      </c>
      <c r="B60" s="19" t="str">
        <f>IFERROR(Draw!Y60,"")</f>
        <v/>
      </c>
      <c r="C60" s="19" t="str">
        <f>IFERROR(Draw!Z60,"")</f>
        <v/>
      </c>
      <c r="D60" s="52"/>
      <c r="E60" s="92">
        <v>5.8999999999999999E-8</v>
      </c>
      <c r="F60" s="93" t="str">
        <f t="shared" si="0"/>
        <v/>
      </c>
      <c r="G60" s="93" t="str">
        <f t="shared" si="1"/>
        <v/>
      </c>
      <c r="U60" s="3" t="str">
        <f>IFERROR(VLOOKUP('Youth 2'!F60,$AB$3:$AC$7,2,TRUE),"")</f>
        <v/>
      </c>
      <c r="V60" s="7" t="str">
        <f>IFERROR(IF(U60=$V$1,'Youth 2'!F60,""),"")</f>
        <v/>
      </c>
      <c r="W60" s="7" t="str">
        <f>IFERROR(IF(U60=$W$1,'Youth 2'!F60,""),"")</f>
        <v/>
      </c>
      <c r="X60" s="7" t="str">
        <f>IFERROR(IF(U60=$X$1,'Youth 2'!F60,""),"")</f>
        <v/>
      </c>
      <c r="Y60" s="7" t="str">
        <f>IFERROR(IF($U60=$Y$1,'Youth 2'!F60,""),"")</f>
        <v/>
      </c>
      <c r="Z60" s="7" t="str">
        <f>IFERROR(IF(U60=$Z$1,'Youth 2'!F60,""),"")</f>
        <v/>
      </c>
      <c r="AA60" s="3"/>
      <c r="AB60"/>
      <c r="AC60"/>
      <c r="AD60"/>
      <c r="AE60"/>
      <c r="AF60"/>
      <c r="AG60"/>
      <c r="AH60"/>
      <c r="AI60"/>
      <c r="AJ60"/>
    </row>
    <row r="61" spans="1:36">
      <c r="A61" s="18" t="str">
        <f>IF(B61="","",Draw!X61)</f>
        <v/>
      </c>
      <c r="B61" s="19" t="str">
        <f>IFERROR(Draw!Y61,"")</f>
        <v/>
      </c>
      <c r="C61" s="19" t="str">
        <f>IFERROR(Draw!Z61,"")</f>
        <v/>
      </c>
      <c r="D61" s="52"/>
      <c r="E61" s="92">
        <v>5.9999999999999995E-8</v>
      </c>
      <c r="F61" s="93" t="str">
        <f t="shared" si="0"/>
        <v/>
      </c>
      <c r="G61" s="93"/>
      <c r="U61" s="3" t="str">
        <f>IFERROR(VLOOKUP('Youth 2'!F61,$AB$3:$AC$7,2,TRUE),"")</f>
        <v/>
      </c>
      <c r="V61" s="7" t="str">
        <f>IFERROR(IF(U61=$V$1,'Youth 2'!F61,""),"")</f>
        <v/>
      </c>
      <c r="W61" s="7" t="str">
        <f>IFERROR(IF(U61=$W$1,'Youth 2'!F61,""),"")</f>
        <v/>
      </c>
      <c r="X61" s="7" t="str">
        <f>IFERROR(IF(U61=$X$1,'Youth 2'!F61,""),"")</f>
        <v/>
      </c>
      <c r="Y61" s="7" t="str">
        <f>IFERROR(IF($U61=$Y$1,'Youth 2'!F61,""),"")</f>
        <v/>
      </c>
      <c r="Z61" s="7" t="str">
        <f>IFERROR(IF(U61=$Z$1,'Youth 2'!F61,""),"")</f>
        <v/>
      </c>
      <c r="AA61" s="3"/>
      <c r="AB61"/>
      <c r="AC61"/>
      <c r="AD61"/>
      <c r="AE61"/>
      <c r="AF61"/>
      <c r="AG61"/>
      <c r="AH61"/>
      <c r="AI61"/>
      <c r="AJ61"/>
    </row>
    <row r="62" spans="1:36">
      <c r="A62" s="18" t="str">
        <f>IF(B62="","",Draw!X62)</f>
        <v/>
      </c>
      <c r="B62" s="19" t="str">
        <f>IFERROR(Draw!Y62,"")</f>
        <v/>
      </c>
      <c r="C62" s="19" t="str">
        <f>IFERROR(Draw!Z62,"")</f>
        <v/>
      </c>
      <c r="D62" s="52"/>
      <c r="E62" s="92">
        <v>6.1000000000000004E-8</v>
      </c>
      <c r="F62" s="93" t="str">
        <f t="shared" si="0"/>
        <v/>
      </c>
      <c r="G62" s="93" t="str">
        <f>IF(OR(AND(D62&gt;1,D62&lt;1050),D62="nt",D62="",D62="scratch"),"","Not a valid input")</f>
        <v/>
      </c>
      <c r="U62" s="3" t="str">
        <f>IFERROR(VLOOKUP('Youth 2'!F62,$AB$3:$AC$7,2,TRUE),"")</f>
        <v/>
      </c>
      <c r="V62" s="7" t="str">
        <f>IFERROR(IF(U62=$V$1,'Youth 2'!F62,""),"")</f>
        <v/>
      </c>
      <c r="W62" s="7" t="str">
        <f>IFERROR(IF(U62=$W$1,'Youth 2'!F62,""),"")</f>
        <v/>
      </c>
      <c r="X62" s="7" t="str">
        <f>IFERROR(IF(U62=$X$1,'Youth 2'!F62,""),"")</f>
        <v/>
      </c>
      <c r="Y62" s="7" t="str">
        <f>IFERROR(IF($U62=$Y$1,'Youth 2'!F62,""),"")</f>
        <v/>
      </c>
      <c r="Z62" s="7" t="str">
        <f>IFERROR(IF(U62=$Z$1,'Youth 2'!F62,""),"")</f>
        <v/>
      </c>
      <c r="AA62" s="3"/>
      <c r="AB62"/>
      <c r="AC62"/>
      <c r="AD62"/>
      <c r="AE62"/>
      <c r="AF62"/>
      <c r="AG62"/>
      <c r="AH62"/>
      <c r="AI62"/>
      <c r="AJ62"/>
    </row>
    <row r="63" spans="1:36">
      <c r="A63" s="18" t="str">
        <f>IF(B63="","",Draw!X63)</f>
        <v/>
      </c>
      <c r="B63" s="19" t="str">
        <f>IFERROR(Draw!Y63,"")</f>
        <v/>
      </c>
      <c r="C63" s="19" t="str">
        <f>IFERROR(Draw!Z63,"")</f>
        <v/>
      </c>
      <c r="D63" s="52"/>
      <c r="E63" s="92">
        <v>6.1999999999999999E-8</v>
      </c>
      <c r="F63" s="93" t="str">
        <f t="shared" si="0"/>
        <v/>
      </c>
      <c r="G63" s="93" t="str">
        <f t="shared" si="1"/>
        <v/>
      </c>
      <c r="U63" s="3" t="str">
        <f>IFERROR(VLOOKUP('Youth 2'!F63,$AB$3:$AC$7,2,TRUE),"")</f>
        <v/>
      </c>
      <c r="V63" s="7" t="str">
        <f>IFERROR(IF(U63=$V$1,'Youth 2'!F63,""),"")</f>
        <v/>
      </c>
      <c r="W63" s="7" t="str">
        <f>IFERROR(IF(U63=$W$1,'Youth 2'!F63,""),"")</f>
        <v/>
      </c>
      <c r="X63" s="7" t="str">
        <f>IFERROR(IF(U63=$X$1,'Youth 2'!F63,""),"")</f>
        <v/>
      </c>
      <c r="Y63" s="7" t="str">
        <f>IFERROR(IF($U63=$Y$1,'Youth 2'!F63,""),"")</f>
        <v/>
      </c>
      <c r="Z63" s="7" t="str">
        <f>IFERROR(IF(U63=$Z$1,'Youth 2'!F63,""),"")</f>
        <v/>
      </c>
      <c r="AA63" s="3"/>
      <c r="AB63"/>
      <c r="AC63"/>
      <c r="AD63"/>
      <c r="AE63"/>
      <c r="AF63"/>
      <c r="AG63"/>
      <c r="AH63"/>
      <c r="AI63"/>
      <c r="AJ63"/>
    </row>
    <row r="64" spans="1:36">
      <c r="A64" s="18" t="str">
        <f>IF(B64="","",Draw!X64)</f>
        <v/>
      </c>
      <c r="B64" s="19" t="str">
        <f>IFERROR(Draw!Y64,"")</f>
        <v/>
      </c>
      <c r="C64" s="19" t="str">
        <f>IFERROR(Draw!Z64,"")</f>
        <v/>
      </c>
      <c r="D64" s="54"/>
      <c r="E64" s="92">
        <v>6.2999999999999995E-8</v>
      </c>
      <c r="F64" s="93" t="str">
        <f t="shared" si="0"/>
        <v/>
      </c>
      <c r="G64" s="93" t="str">
        <f t="shared" si="1"/>
        <v/>
      </c>
      <c r="U64" s="3" t="str">
        <f>IFERROR(VLOOKUP('Youth 2'!F64,$AB$3:$AC$7,2,TRUE),"")</f>
        <v/>
      </c>
      <c r="V64" s="7" t="str">
        <f>IFERROR(IF(U64=$V$1,'Youth 2'!F64,""),"")</f>
        <v/>
      </c>
      <c r="W64" s="7" t="str">
        <f>IFERROR(IF(U64=$W$1,'Youth 2'!F64,""),"")</f>
        <v/>
      </c>
      <c r="X64" s="7" t="str">
        <f>IFERROR(IF(U64=$X$1,'Youth 2'!F64,""),"")</f>
        <v/>
      </c>
      <c r="Y64" s="7" t="str">
        <f>IFERROR(IF($U64=$Y$1,'Youth 2'!F64,""),"")</f>
        <v/>
      </c>
      <c r="Z64" s="7" t="str">
        <f>IFERROR(IF(U64=$Z$1,'Youth 2'!F64,""),"")</f>
        <v/>
      </c>
      <c r="AA64" s="3"/>
      <c r="AB64"/>
      <c r="AC64"/>
      <c r="AD64"/>
      <c r="AE64"/>
      <c r="AF64"/>
      <c r="AG64"/>
      <c r="AH64"/>
      <c r="AI64"/>
      <c r="AJ64"/>
    </row>
    <row r="65" spans="1:36">
      <c r="A65" s="18" t="str">
        <f>IF(B65="","",Draw!X65)</f>
        <v/>
      </c>
      <c r="B65" s="19" t="str">
        <f>IFERROR(Draw!Y65,"")</f>
        <v/>
      </c>
      <c r="C65" s="19" t="str">
        <f>IFERROR(Draw!Z65,"")</f>
        <v/>
      </c>
      <c r="D65" s="145"/>
      <c r="E65" s="92">
        <v>6.4000000000000004E-8</v>
      </c>
      <c r="F65" s="93" t="str">
        <f t="shared" si="0"/>
        <v/>
      </c>
      <c r="G65" s="93" t="str">
        <f t="shared" si="1"/>
        <v/>
      </c>
      <c r="U65" s="3" t="str">
        <f>IFERROR(VLOOKUP('Youth 2'!F65,$AB$3:$AC$7,2,TRUE),"")</f>
        <v/>
      </c>
      <c r="V65" s="7" t="str">
        <f>IFERROR(IF(U65=$V$1,'Youth 2'!F65,""),"")</f>
        <v/>
      </c>
      <c r="W65" s="7" t="str">
        <f>IFERROR(IF(U65=$W$1,'Youth 2'!F65,""),"")</f>
        <v/>
      </c>
      <c r="X65" s="7" t="str">
        <f>IFERROR(IF(U65=$X$1,'Youth 2'!F65,""),"")</f>
        <v/>
      </c>
      <c r="Y65" s="7" t="str">
        <f>IFERROR(IF($U65=$Y$1,'Youth 2'!F65,""),"")</f>
        <v/>
      </c>
      <c r="Z65" s="7" t="str">
        <f>IFERROR(IF(U65=$Z$1,'Youth 2'!F65,""),"")</f>
        <v/>
      </c>
      <c r="AA65" s="3"/>
      <c r="AB65"/>
      <c r="AC65"/>
      <c r="AD65"/>
      <c r="AE65"/>
      <c r="AF65"/>
      <c r="AG65"/>
      <c r="AH65"/>
      <c r="AI65"/>
      <c r="AJ65"/>
    </row>
    <row r="66" spans="1:36">
      <c r="A66" s="18" t="str">
        <f>IF(B66="","",Draw!X66)</f>
        <v/>
      </c>
      <c r="B66" s="19" t="str">
        <f>IFERROR(Draw!Y66,"")</f>
        <v/>
      </c>
      <c r="C66" s="19" t="str">
        <f>IFERROR(Draw!Z66,"")</f>
        <v/>
      </c>
      <c r="D66" s="143"/>
      <c r="E66" s="92">
        <v>6.5E-8</v>
      </c>
      <c r="F66" s="93" t="str">
        <f t="shared" si="0"/>
        <v/>
      </c>
      <c r="G66" s="93" t="str">
        <f t="shared" si="1"/>
        <v/>
      </c>
      <c r="U66" s="3" t="str">
        <f>IFERROR(VLOOKUP('Youth 2'!F66,$AB$3:$AC$7,2,TRUE),"")</f>
        <v/>
      </c>
      <c r="V66" s="7" t="str">
        <f>IFERROR(IF(U66=$V$1,'Youth 2'!F66,""),"")</f>
        <v/>
      </c>
      <c r="W66" s="7" t="str">
        <f>IFERROR(IF(U66=$W$1,'Youth 2'!F66,""),"")</f>
        <v/>
      </c>
      <c r="X66" s="7" t="str">
        <f>IFERROR(IF(U66=$X$1,'Youth 2'!F66,""),"")</f>
        <v/>
      </c>
      <c r="Y66" s="7" t="str">
        <f>IFERROR(IF($U66=$Y$1,'Youth 2'!F66,""),"")</f>
        <v/>
      </c>
      <c r="Z66" s="7" t="str">
        <f>IFERROR(IF(U66=$Z$1,'Youth 2'!F66,""),"")</f>
        <v/>
      </c>
      <c r="AA66" s="3"/>
      <c r="AB66"/>
      <c r="AC66"/>
      <c r="AD66"/>
      <c r="AE66"/>
      <c r="AF66"/>
      <c r="AG66"/>
      <c r="AH66"/>
      <c r="AI66"/>
      <c r="AJ66"/>
    </row>
    <row r="67" spans="1:36">
      <c r="A67" s="18" t="str">
        <f>IF(B67="","",Draw!X67)</f>
        <v/>
      </c>
      <c r="B67" s="19" t="str">
        <f>IFERROR(Draw!Y67,"")</f>
        <v/>
      </c>
      <c r="C67" s="19" t="str">
        <f>IFERROR(Draw!Z67,"")</f>
        <v/>
      </c>
      <c r="D67" s="52"/>
      <c r="E67" s="92">
        <v>6.5999999999999995E-8</v>
      </c>
      <c r="F67" s="93" t="str">
        <f t="shared" ref="F67:F130" si="3">IF(D67="scratch",3000+E67,IF(D67="nt",1000+E67,IF((D67+E67)&gt;5,D67+E67,"")))</f>
        <v/>
      </c>
      <c r="G67" s="93"/>
      <c r="U67" s="3" t="str">
        <f>IFERROR(VLOOKUP('Youth 2'!F67,$AB$3:$AC$7,2,TRUE),"")</f>
        <v/>
      </c>
      <c r="V67" s="7" t="str">
        <f>IFERROR(IF(U67=$V$1,'Youth 2'!F67,""),"")</f>
        <v/>
      </c>
      <c r="W67" s="7" t="str">
        <f>IFERROR(IF(U67=$W$1,'Youth 2'!F67,""),"")</f>
        <v/>
      </c>
      <c r="X67" s="7" t="str">
        <f>IFERROR(IF(U67=$X$1,'Youth 2'!F67,""),"")</f>
        <v/>
      </c>
      <c r="Y67" s="7" t="str">
        <f>IFERROR(IF($U67=$Y$1,'Youth 2'!F67,""),"")</f>
        <v/>
      </c>
      <c r="Z67" s="7" t="str">
        <f>IFERROR(IF(U67=$Z$1,'Youth 2'!F67,""),"")</f>
        <v/>
      </c>
      <c r="AA67" s="3"/>
      <c r="AB67"/>
      <c r="AC67"/>
      <c r="AD67"/>
      <c r="AE67"/>
      <c r="AF67"/>
      <c r="AG67"/>
      <c r="AH67"/>
      <c r="AI67"/>
      <c r="AJ67"/>
    </row>
    <row r="68" spans="1:36">
      <c r="A68" s="18" t="str">
        <f>IF(B68="","",Draw!X68)</f>
        <v/>
      </c>
      <c r="B68" s="19" t="str">
        <f>IFERROR(Draw!Y68,"")</f>
        <v/>
      </c>
      <c r="C68" s="19" t="str">
        <f>IFERROR(Draw!Z68,"")</f>
        <v/>
      </c>
      <c r="D68" s="52"/>
      <c r="E68" s="92">
        <v>6.7000000000000004E-8</v>
      </c>
      <c r="F68" s="93" t="str">
        <f t="shared" si="3"/>
        <v/>
      </c>
      <c r="G68" s="93" t="str">
        <f t="shared" ref="G68:G131" si="4">IF(OR(AND(D68&gt;1,D68&lt;1050),D68="nt",D68="",D68="scratch"),"","Not a valid input")</f>
        <v/>
      </c>
      <c r="U68" s="3" t="str">
        <f>IFERROR(VLOOKUP('Youth 2'!F68,$AB$3:$AC$7,2,TRUE),"")</f>
        <v/>
      </c>
      <c r="V68" s="7" t="str">
        <f>IFERROR(IF(U68=$V$1,'Youth 2'!F68,""),"")</f>
        <v/>
      </c>
      <c r="W68" s="7" t="str">
        <f>IFERROR(IF(U68=$W$1,'Youth 2'!F68,""),"")</f>
        <v/>
      </c>
      <c r="X68" s="7" t="str">
        <f>IFERROR(IF(U68=$X$1,'Youth 2'!F68,""),"")</f>
        <v/>
      </c>
      <c r="Y68" s="7" t="str">
        <f>IFERROR(IF($U68=$Y$1,'Youth 2'!F68,""),"")</f>
        <v/>
      </c>
      <c r="Z68" s="7" t="str">
        <f>IFERROR(IF(U68=$Z$1,'Youth 2'!F68,""),"")</f>
        <v/>
      </c>
      <c r="AA68" s="3"/>
      <c r="AB68"/>
      <c r="AC68"/>
      <c r="AD68"/>
      <c r="AE68"/>
      <c r="AF68"/>
      <c r="AG68"/>
      <c r="AH68"/>
      <c r="AI68"/>
      <c r="AJ68"/>
    </row>
    <row r="69" spans="1:36">
      <c r="A69" s="18" t="str">
        <f>IF(B69="","",Draw!X69)</f>
        <v/>
      </c>
      <c r="B69" s="19" t="str">
        <f>IFERROR(Draw!Y69,"")</f>
        <v/>
      </c>
      <c r="C69" s="19" t="str">
        <f>IFERROR(Draw!Z69,"")</f>
        <v/>
      </c>
      <c r="D69" s="52"/>
      <c r="E69" s="92">
        <v>6.8E-8</v>
      </c>
      <c r="F69" s="93" t="str">
        <f t="shared" si="3"/>
        <v/>
      </c>
      <c r="G69" s="93" t="str">
        <f t="shared" si="4"/>
        <v/>
      </c>
      <c r="U69" s="3" t="str">
        <f>IFERROR(VLOOKUP('Youth 2'!F69,$AB$3:$AC$7,2,TRUE),"")</f>
        <v/>
      </c>
      <c r="V69" s="7" t="str">
        <f>IFERROR(IF(U69=$V$1,'Youth 2'!F69,""),"")</f>
        <v/>
      </c>
      <c r="W69" s="7" t="str">
        <f>IFERROR(IF(U69=$W$1,'Youth 2'!F69,""),"")</f>
        <v/>
      </c>
      <c r="X69" s="7" t="str">
        <f>IFERROR(IF(U69=$X$1,'Youth 2'!F69,""),"")</f>
        <v/>
      </c>
      <c r="Y69" s="7" t="str">
        <f>IFERROR(IF($U69=$Y$1,'Youth 2'!F69,""),"")</f>
        <v/>
      </c>
      <c r="Z69" s="7" t="str">
        <f>IFERROR(IF(U69=$Z$1,'Youth 2'!F69,""),"")</f>
        <v/>
      </c>
      <c r="AA69" s="3"/>
      <c r="AB69"/>
      <c r="AC69"/>
      <c r="AD69"/>
      <c r="AE69"/>
      <c r="AF69"/>
      <c r="AG69"/>
      <c r="AH69"/>
      <c r="AI69"/>
      <c r="AJ69"/>
    </row>
    <row r="70" spans="1:36">
      <c r="A70" s="18" t="str">
        <f>IF(B70="","",Draw!X70)</f>
        <v/>
      </c>
      <c r="B70" s="19" t="str">
        <f>IFERROR(Draw!Y70,"")</f>
        <v/>
      </c>
      <c r="C70" s="19" t="str">
        <f>IFERROR(Draw!Z70,"")</f>
        <v/>
      </c>
      <c r="D70" s="52"/>
      <c r="E70" s="92">
        <v>6.8999999999999996E-8</v>
      </c>
      <c r="F70" s="93" t="str">
        <f t="shared" si="3"/>
        <v/>
      </c>
      <c r="G70" s="93" t="str">
        <f t="shared" si="4"/>
        <v/>
      </c>
      <c r="U70" s="3" t="str">
        <f>IFERROR(VLOOKUP('Youth 2'!F70,$AB$3:$AC$7,2,TRUE),"")</f>
        <v/>
      </c>
      <c r="V70" s="7" t="str">
        <f>IFERROR(IF(U70=$V$1,'Youth 2'!F70,""),"")</f>
        <v/>
      </c>
      <c r="W70" s="7" t="str">
        <f>IFERROR(IF(U70=$W$1,'Youth 2'!F70,""),"")</f>
        <v/>
      </c>
      <c r="X70" s="7" t="str">
        <f>IFERROR(IF(U70=$X$1,'Youth 2'!F70,""),"")</f>
        <v/>
      </c>
      <c r="Y70" s="7" t="str">
        <f>IFERROR(IF($U70=$Y$1,'Youth 2'!F70,""),"")</f>
        <v/>
      </c>
      <c r="Z70" s="7" t="str">
        <f>IFERROR(IF(U70=$Z$1,'Youth 2'!F70,""),"")</f>
        <v/>
      </c>
      <c r="AA70" s="3"/>
      <c r="AB70"/>
      <c r="AC70"/>
      <c r="AD70"/>
      <c r="AE70"/>
      <c r="AF70"/>
      <c r="AG70"/>
      <c r="AH70"/>
      <c r="AI70"/>
      <c r="AJ70"/>
    </row>
    <row r="71" spans="1:36">
      <c r="A71" s="18" t="str">
        <f>IF(B71="","",Draw!X71)</f>
        <v/>
      </c>
      <c r="B71" s="19" t="str">
        <f>IFERROR(Draw!Y71,"")</f>
        <v/>
      </c>
      <c r="C71" s="19" t="str">
        <f>IFERROR(Draw!Z71,"")</f>
        <v/>
      </c>
      <c r="D71" s="52"/>
      <c r="E71" s="92">
        <v>7.0000000000000005E-8</v>
      </c>
      <c r="F71" s="93" t="str">
        <f t="shared" si="3"/>
        <v/>
      </c>
      <c r="G71" s="93" t="str">
        <f t="shared" si="4"/>
        <v/>
      </c>
      <c r="U71" s="3" t="str">
        <f>IFERROR(VLOOKUP('Youth 2'!F71,$AB$3:$AC$7,2,TRUE),"")</f>
        <v/>
      </c>
      <c r="V71" s="7" t="str">
        <f>IFERROR(IF(U71=$V$1,'Youth 2'!F71,""),"")</f>
        <v/>
      </c>
      <c r="W71" s="7" t="str">
        <f>IFERROR(IF(U71=$W$1,'Youth 2'!F71,""),"")</f>
        <v/>
      </c>
      <c r="X71" s="7" t="str">
        <f>IFERROR(IF(U71=$X$1,'Youth 2'!F71,""),"")</f>
        <v/>
      </c>
      <c r="Y71" s="7" t="str">
        <f>IFERROR(IF($U71=$Y$1,'Youth 2'!F71,""),"")</f>
        <v/>
      </c>
      <c r="Z71" s="7" t="str">
        <f>IFERROR(IF(U71=$Z$1,'Youth 2'!F71,""),"")</f>
        <v/>
      </c>
      <c r="AA71" s="3"/>
      <c r="AB71"/>
      <c r="AC71"/>
      <c r="AD71"/>
      <c r="AE71"/>
      <c r="AF71"/>
      <c r="AG71"/>
      <c r="AH71"/>
      <c r="AI71"/>
      <c r="AJ71"/>
    </row>
    <row r="72" spans="1:36">
      <c r="A72" s="18" t="str">
        <f>IF(B72="","",Draw!X72)</f>
        <v/>
      </c>
      <c r="B72" s="19" t="str">
        <f>IFERROR(Draw!Y72,"")</f>
        <v/>
      </c>
      <c r="C72" s="19" t="str">
        <f>IFERROR(Draw!Z72,"")</f>
        <v/>
      </c>
      <c r="D72" s="54"/>
      <c r="E72" s="92">
        <v>7.1E-8</v>
      </c>
      <c r="F72" s="93" t="str">
        <f t="shared" si="3"/>
        <v/>
      </c>
      <c r="G72" s="93" t="str">
        <f t="shared" si="4"/>
        <v/>
      </c>
      <c r="U72" s="3" t="str">
        <f>IFERROR(VLOOKUP('Youth 2'!F72,$AB$3:$AC$7,2,TRUE),"")</f>
        <v/>
      </c>
      <c r="V72" s="7" t="str">
        <f>IFERROR(IF(U72=$V$1,'Youth 2'!F72,""),"")</f>
        <v/>
      </c>
      <c r="W72" s="7" t="str">
        <f>IFERROR(IF(U72=$W$1,'Youth 2'!F72,""),"")</f>
        <v/>
      </c>
      <c r="X72" s="7" t="str">
        <f>IFERROR(IF(U72=$X$1,'Youth 2'!F72,""),"")</f>
        <v/>
      </c>
      <c r="Y72" s="7" t="str">
        <f>IFERROR(IF($U72=$Y$1,'Youth 2'!F72,""),"")</f>
        <v/>
      </c>
      <c r="Z72" s="7" t="str">
        <f>IFERROR(IF(U72=$Z$1,'Youth 2'!F72,""),"")</f>
        <v/>
      </c>
      <c r="AA72" s="3"/>
      <c r="AB72"/>
      <c r="AC72"/>
      <c r="AD72"/>
      <c r="AE72"/>
      <c r="AF72"/>
      <c r="AG72"/>
      <c r="AH72"/>
      <c r="AI72"/>
      <c r="AJ72"/>
    </row>
    <row r="73" spans="1:36">
      <c r="A73" s="18" t="str">
        <f>IF(B73="","",Draw!X73)</f>
        <v/>
      </c>
      <c r="B73" s="19" t="str">
        <f>IFERROR(Draw!Y73,"")</f>
        <v/>
      </c>
      <c r="C73" s="19" t="str">
        <f>IFERROR(Draw!Z73,"")</f>
        <v/>
      </c>
      <c r="D73" s="145"/>
      <c r="E73" s="92">
        <v>7.1999999999999996E-8</v>
      </c>
      <c r="F73" s="93" t="str">
        <f t="shared" si="3"/>
        <v/>
      </c>
      <c r="G73" s="93"/>
      <c r="U73" s="3" t="str">
        <f>IFERROR(VLOOKUP('Youth 2'!F73,$AB$3:$AC$7,2,TRUE),"")</f>
        <v/>
      </c>
      <c r="V73" s="7" t="str">
        <f>IFERROR(IF(U73=$V$1,'Youth 2'!F73,""),"")</f>
        <v/>
      </c>
      <c r="W73" s="7" t="str">
        <f>IFERROR(IF(U73=$W$1,'Youth 2'!F73,""),"")</f>
        <v/>
      </c>
      <c r="X73" s="7" t="str">
        <f>IFERROR(IF(U73=$X$1,'Youth 2'!F73,""),"")</f>
        <v/>
      </c>
      <c r="Y73" s="7" t="str">
        <f>IFERROR(IF($U73=$Y$1,'Youth 2'!F73,""),"")</f>
        <v/>
      </c>
      <c r="Z73" s="7" t="str">
        <f>IFERROR(IF(U73=$Z$1,'Youth 2'!F73,""),"")</f>
        <v/>
      </c>
      <c r="AA73" s="3"/>
      <c r="AB73"/>
      <c r="AC73"/>
      <c r="AD73"/>
      <c r="AE73"/>
      <c r="AF73"/>
      <c r="AG73"/>
      <c r="AH73"/>
      <c r="AI73"/>
      <c r="AJ73"/>
    </row>
    <row r="74" spans="1:36">
      <c r="A74" s="18" t="str">
        <f>IF(B74="","",Draw!X74)</f>
        <v/>
      </c>
      <c r="B74" s="19" t="str">
        <f>IFERROR(Draw!Y74,"")</f>
        <v/>
      </c>
      <c r="C74" s="19" t="str">
        <f>IFERROR(Draw!Z74,"")</f>
        <v/>
      </c>
      <c r="D74" s="51"/>
      <c r="E74" s="92">
        <v>7.3000000000000005E-8</v>
      </c>
      <c r="F74" s="93" t="str">
        <f t="shared" si="3"/>
        <v/>
      </c>
      <c r="G74" s="93" t="str">
        <f>IF(OR(AND(D74&gt;1,D74&lt;1050),D74="nt",D74="",D74="scratch"),"","Not a valid input")</f>
        <v/>
      </c>
      <c r="U74" s="3" t="str">
        <f>IFERROR(VLOOKUP('Youth 2'!F74,$AB$3:$AC$7,2,TRUE),"")</f>
        <v/>
      </c>
      <c r="V74" s="7" t="str">
        <f>IFERROR(IF(U74=$V$1,'Youth 2'!F74,""),"")</f>
        <v/>
      </c>
      <c r="W74" s="7" t="str">
        <f>IFERROR(IF(U74=$W$1,'Youth 2'!F74,""),"")</f>
        <v/>
      </c>
      <c r="X74" s="7" t="str">
        <f>IFERROR(IF(U74=$X$1,'Youth 2'!F74,""),"")</f>
        <v/>
      </c>
      <c r="Y74" s="7" t="str">
        <f>IFERROR(IF($U74=$Y$1,'Youth 2'!F74,""),"")</f>
        <v/>
      </c>
      <c r="Z74" s="7" t="str">
        <f>IFERROR(IF(U74=$Z$1,'Youth 2'!F74,""),"")</f>
        <v/>
      </c>
      <c r="AA74" s="3"/>
      <c r="AB74"/>
      <c r="AC74"/>
      <c r="AD74"/>
      <c r="AE74"/>
      <c r="AF74"/>
      <c r="AG74"/>
      <c r="AH74"/>
      <c r="AI74"/>
      <c r="AJ74"/>
    </row>
    <row r="75" spans="1:36">
      <c r="A75" s="18" t="str">
        <f>IF(B75="","",Draw!X75)</f>
        <v/>
      </c>
      <c r="B75" s="19" t="str">
        <f>IFERROR(Draw!Y75,"")</f>
        <v/>
      </c>
      <c r="C75" s="19" t="str">
        <f>IFERROR(Draw!Z75,"")</f>
        <v/>
      </c>
      <c r="D75" s="52"/>
      <c r="E75" s="92">
        <v>7.4000000000000001E-8</v>
      </c>
      <c r="F75" s="93" t="str">
        <f t="shared" si="3"/>
        <v/>
      </c>
      <c r="G75" s="93" t="str">
        <f t="shared" si="4"/>
        <v/>
      </c>
      <c r="U75" s="3" t="str">
        <f>IFERROR(VLOOKUP('Youth 2'!F75,$AB$3:$AC$7,2,TRUE),"")</f>
        <v/>
      </c>
      <c r="V75" s="7" t="str">
        <f>IFERROR(IF(U75=$V$1,'Youth 2'!F75,""),"")</f>
        <v/>
      </c>
      <c r="W75" s="7" t="str">
        <f>IFERROR(IF(U75=$W$1,'Youth 2'!F75,""),"")</f>
        <v/>
      </c>
      <c r="X75" s="7" t="str">
        <f>IFERROR(IF(U75=$X$1,'Youth 2'!F75,""),"")</f>
        <v/>
      </c>
      <c r="Y75" s="7" t="str">
        <f>IFERROR(IF($U75=$Y$1,'Youth 2'!F75,""),"")</f>
        <v/>
      </c>
      <c r="Z75" s="7" t="str">
        <f>IFERROR(IF(U75=$Z$1,'Youth 2'!F75,""),"")</f>
        <v/>
      </c>
      <c r="AA75" s="3"/>
      <c r="AB75"/>
      <c r="AC75"/>
      <c r="AD75"/>
      <c r="AE75"/>
      <c r="AF75"/>
      <c r="AG75"/>
      <c r="AH75"/>
      <c r="AI75"/>
      <c r="AJ75"/>
    </row>
    <row r="76" spans="1:36">
      <c r="A76" s="18" t="str">
        <f>IF(B76="","",Draw!X76)</f>
        <v/>
      </c>
      <c r="B76" s="19" t="str">
        <f>IFERROR(Draw!Y76,"")</f>
        <v/>
      </c>
      <c r="C76" s="19" t="str">
        <f>IFERROR(Draw!Z76,"")</f>
        <v/>
      </c>
      <c r="D76" s="52"/>
      <c r="E76" s="92">
        <v>7.4999999999999997E-8</v>
      </c>
      <c r="F76" s="93" t="str">
        <f t="shared" si="3"/>
        <v/>
      </c>
      <c r="G76" s="93" t="str">
        <f t="shared" si="4"/>
        <v/>
      </c>
      <c r="U76" s="3" t="str">
        <f>IFERROR(VLOOKUP('Youth 2'!F76,$AB$3:$AC$7,2,TRUE),"")</f>
        <v/>
      </c>
      <c r="V76" s="7" t="str">
        <f>IFERROR(IF(U76=$V$1,'Youth 2'!F76,""),"")</f>
        <v/>
      </c>
      <c r="W76" s="7" t="str">
        <f>IFERROR(IF(U76=$W$1,'Youth 2'!F76,""),"")</f>
        <v/>
      </c>
      <c r="X76" s="7" t="str">
        <f>IFERROR(IF(U76=$X$1,'Youth 2'!F76,""),"")</f>
        <v/>
      </c>
      <c r="Y76" s="7" t="str">
        <f>IFERROR(IF($U76=$Y$1,'Youth 2'!F76,""),"")</f>
        <v/>
      </c>
      <c r="Z76" s="7" t="str">
        <f>IFERROR(IF(U76=$Z$1,'Youth 2'!F76,""),"")</f>
        <v/>
      </c>
      <c r="AA76" s="3"/>
      <c r="AB76"/>
      <c r="AC76"/>
      <c r="AD76"/>
      <c r="AE76"/>
      <c r="AF76"/>
      <c r="AG76"/>
      <c r="AH76"/>
      <c r="AI76"/>
      <c r="AJ76"/>
    </row>
    <row r="77" spans="1:36">
      <c r="A77" s="18" t="str">
        <f>IF(B77="","",Draw!X77)</f>
        <v/>
      </c>
      <c r="B77" s="19" t="str">
        <f>IFERROR(Draw!Y77,"")</f>
        <v/>
      </c>
      <c r="C77" s="19" t="str">
        <f>IFERROR(Draw!Z77,"")</f>
        <v/>
      </c>
      <c r="D77" s="52"/>
      <c r="E77" s="92">
        <v>7.6000000000000006E-8</v>
      </c>
      <c r="F77" s="93" t="str">
        <f t="shared" si="3"/>
        <v/>
      </c>
      <c r="G77" s="93" t="str">
        <f t="shared" si="4"/>
        <v/>
      </c>
      <c r="U77" s="3" t="str">
        <f>IFERROR(VLOOKUP('Youth 2'!F77,$AB$3:$AC$7,2,TRUE),"")</f>
        <v/>
      </c>
      <c r="V77" s="7" t="str">
        <f>IFERROR(IF(U77=$V$1,'Youth 2'!F77,""),"")</f>
        <v/>
      </c>
      <c r="W77" s="7" t="str">
        <f>IFERROR(IF(U77=$W$1,'Youth 2'!F77,""),"")</f>
        <v/>
      </c>
      <c r="X77" s="7" t="str">
        <f>IFERROR(IF(U77=$X$1,'Youth 2'!F77,""),"")</f>
        <v/>
      </c>
      <c r="Y77" s="7" t="str">
        <f>IFERROR(IF($U77=$Y$1,'Youth 2'!F77,""),"")</f>
        <v/>
      </c>
      <c r="Z77" s="7" t="str">
        <f>IFERROR(IF(U77=$Z$1,'Youth 2'!F77,""),"")</f>
        <v/>
      </c>
      <c r="AA77" s="3"/>
      <c r="AB77"/>
      <c r="AC77"/>
      <c r="AD77"/>
      <c r="AE77"/>
      <c r="AF77"/>
      <c r="AG77"/>
      <c r="AH77"/>
      <c r="AI77"/>
      <c r="AJ77"/>
    </row>
    <row r="78" spans="1:36">
      <c r="A78" s="18" t="str">
        <f>IF(B78="","",Draw!X78)</f>
        <v/>
      </c>
      <c r="B78" s="19" t="str">
        <f>IFERROR(Draw!Y78,"")</f>
        <v/>
      </c>
      <c r="C78" s="19" t="str">
        <f>IFERROR(Draw!Z78,"")</f>
        <v/>
      </c>
      <c r="D78" s="54"/>
      <c r="E78" s="92">
        <v>7.7000000000000001E-8</v>
      </c>
      <c r="F78" s="93" t="str">
        <f t="shared" si="3"/>
        <v/>
      </c>
      <c r="G78" s="93" t="str">
        <f t="shared" si="4"/>
        <v/>
      </c>
      <c r="U78" s="3" t="str">
        <f>IFERROR(VLOOKUP('Youth 2'!F78,$AB$3:$AC$7,2,TRUE),"")</f>
        <v/>
      </c>
      <c r="V78" s="7" t="str">
        <f>IFERROR(IF(U78=$V$1,'Youth 2'!F78,""),"")</f>
        <v/>
      </c>
      <c r="W78" s="7" t="str">
        <f>IFERROR(IF(U78=$W$1,'Youth 2'!F78,""),"")</f>
        <v/>
      </c>
      <c r="X78" s="7" t="str">
        <f>IFERROR(IF(U78=$X$1,'Youth 2'!F78,""),"")</f>
        <v/>
      </c>
      <c r="Y78" s="7" t="str">
        <f>IFERROR(IF($U78=$Y$1,'Youth 2'!F78,""),"")</f>
        <v/>
      </c>
      <c r="Z78" s="7" t="str">
        <f>IFERROR(IF(U78=$Z$1,'Youth 2'!F78,""),"")</f>
        <v/>
      </c>
      <c r="AA78" s="3"/>
      <c r="AB78"/>
      <c r="AC78"/>
      <c r="AD78"/>
      <c r="AE78"/>
      <c r="AF78"/>
      <c r="AG78"/>
      <c r="AH78"/>
      <c r="AI78"/>
      <c r="AJ78"/>
    </row>
    <row r="79" spans="1:36">
      <c r="A79" s="18" t="str">
        <f>IF(B79="","",Draw!X79)</f>
        <v/>
      </c>
      <c r="B79" s="19" t="str">
        <f>IFERROR(Draw!Y79,"")</f>
        <v/>
      </c>
      <c r="C79" s="19" t="str">
        <f>IFERROR(Draw!Z79,"")</f>
        <v/>
      </c>
      <c r="D79" s="52"/>
      <c r="E79" s="92">
        <v>7.7999999999999997E-8</v>
      </c>
      <c r="F79" s="93" t="str">
        <f t="shared" si="3"/>
        <v/>
      </c>
      <c r="G79" s="144"/>
      <c r="U79" s="3" t="str">
        <f>IFERROR(VLOOKUP('Youth 2'!F79,$AB$3:$AC$7,2,TRUE),"")</f>
        <v/>
      </c>
      <c r="V79" s="7" t="str">
        <f>IFERROR(IF(U79=$V$1,'Youth 2'!F79,""),"")</f>
        <v/>
      </c>
      <c r="W79" s="7" t="str">
        <f>IFERROR(IF(U79=$W$1,'Youth 2'!F79,""),"")</f>
        <v/>
      </c>
      <c r="X79" s="7" t="str">
        <f>IFERROR(IF(U79=$X$1,'Youth 2'!F79,""),"")</f>
        <v/>
      </c>
      <c r="Y79" s="7" t="str">
        <f>IFERROR(IF($U79=$Y$1,'Youth 2'!F79,""),"")</f>
        <v/>
      </c>
      <c r="Z79" s="7" t="str">
        <f>IFERROR(IF(U79=$Z$1,'Youth 2'!F79,""),"")</f>
        <v/>
      </c>
      <c r="AA79" s="3"/>
      <c r="AB79"/>
      <c r="AC79"/>
      <c r="AD79"/>
      <c r="AE79"/>
      <c r="AF79"/>
      <c r="AG79"/>
      <c r="AH79"/>
      <c r="AI79"/>
      <c r="AJ79"/>
    </row>
    <row r="80" spans="1:36">
      <c r="A80" s="18" t="str">
        <f>IF(B80="","",Draw!X80)</f>
        <v/>
      </c>
      <c r="B80" s="19" t="str">
        <f>IFERROR(Draw!Y80,"")</f>
        <v/>
      </c>
      <c r="C80" s="19" t="str">
        <f>IFERROR(Draw!Z80,"")</f>
        <v/>
      </c>
      <c r="D80" s="53"/>
      <c r="E80" s="92">
        <v>7.9000000000000006E-8</v>
      </c>
      <c r="F80" s="93" t="str">
        <f t="shared" si="3"/>
        <v/>
      </c>
      <c r="G80" s="93" t="str">
        <f>IF(OR(AND(D80&gt;1,D80&lt;1050),D80="nt",D80="",D80="scratch"),"","Not a valid input")</f>
        <v/>
      </c>
      <c r="U80" s="3" t="str">
        <f>IFERROR(VLOOKUP('Youth 2'!F80,$AB$3:$AC$7,2,TRUE),"")</f>
        <v/>
      </c>
      <c r="V80" s="7" t="str">
        <f>IFERROR(IF(U80=$V$1,'Youth 2'!F80,""),"")</f>
        <v/>
      </c>
      <c r="W80" s="7" t="str">
        <f>IFERROR(IF(U80=$W$1,'Youth 2'!F80,""),"")</f>
        <v/>
      </c>
      <c r="X80" s="7" t="str">
        <f>IFERROR(IF(U80=$X$1,'Youth 2'!F80,""),"")</f>
        <v/>
      </c>
      <c r="Y80" s="7" t="str">
        <f>IFERROR(IF($U80=$Y$1,'Youth 2'!F80,""),"")</f>
        <v/>
      </c>
      <c r="Z80" s="7" t="str">
        <f>IFERROR(IF(U80=$Z$1,'Youth 2'!F80,""),"")</f>
        <v/>
      </c>
      <c r="AA80" s="3"/>
      <c r="AB80"/>
      <c r="AC80"/>
      <c r="AD80"/>
      <c r="AE80"/>
      <c r="AF80"/>
      <c r="AG80"/>
      <c r="AH80"/>
      <c r="AI80"/>
      <c r="AJ80"/>
    </row>
    <row r="81" spans="1:36">
      <c r="A81" s="18" t="str">
        <f>IF(B81="","",Draw!X81)</f>
        <v/>
      </c>
      <c r="B81" s="19" t="str">
        <f>IFERROR(Draw!Y81,"")</f>
        <v/>
      </c>
      <c r="C81" s="19" t="str">
        <f>IFERROR(Draw!Z81,"")</f>
        <v/>
      </c>
      <c r="D81" s="145"/>
      <c r="E81" s="92">
        <v>8.0000000000000002E-8</v>
      </c>
      <c r="F81" s="93" t="str">
        <f t="shared" si="3"/>
        <v/>
      </c>
      <c r="G81" s="93" t="str">
        <f t="shared" si="4"/>
        <v/>
      </c>
      <c r="U81" s="3" t="str">
        <f>IFERROR(VLOOKUP('Youth 2'!F81,$AB$3:$AC$7,2,TRUE),"")</f>
        <v/>
      </c>
      <c r="V81" s="7" t="str">
        <f>IFERROR(IF(U81=$V$1,'Youth 2'!F81,""),"")</f>
        <v/>
      </c>
      <c r="W81" s="7" t="str">
        <f>IFERROR(IF(U81=$W$1,'Youth 2'!F81,""),"")</f>
        <v/>
      </c>
      <c r="X81" s="7" t="str">
        <f>IFERROR(IF(U81=$X$1,'Youth 2'!F81,""),"")</f>
        <v/>
      </c>
      <c r="Y81" s="7" t="str">
        <f>IFERROR(IF($U81=$Y$1,'Youth 2'!F81,""),"")</f>
        <v/>
      </c>
      <c r="Z81" s="7" t="str">
        <f>IFERROR(IF(U81=$Z$1,'Youth 2'!F81,""),"")</f>
        <v/>
      </c>
      <c r="AA81" s="3"/>
      <c r="AB81"/>
      <c r="AC81"/>
      <c r="AD81"/>
      <c r="AE81"/>
      <c r="AF81"/>
      <c r="AG81"/>
      <c r="AH81"/>
      <c r="AI81"/>
      <c r="AJ81"/>
    </row>
    <row r="82" spans="1:36">
      <c r="A82" s="18" t="str">
        <f>IF(B82="","",Draw!X82)</f>
        <v/>
      </c>
      <c r="B82" s="19" t="str">
        <f>IFERROR(Draw!Y82,"")</f>
        <v/>
      </c>
      <c r="C82" s="19" t="str">
        <f>IFERROR(Draw!Z82,"")</f>
        <v/>
      </c>
      <c r="D82" s="51"/>
      <c r="E82" s="92">
        <v>8.0999999999999997E-8</v>
      </c>
      <c r="F82" s="93" t="str">
        <f t="shared" si="3"/>
        <v/>
      </c>
      <c r="G82" s="93" t="str">
        <f t="shared" si="4"/>
        <v/>
      </c>
      <c r="U82" s="3" t="str">
        <f>IFERROR(VLOOKUP('Youth 2'!F82,$AB$3:$AC$7,2,TRUE),"")</f>
        <v/>
      </c>
      <c r="V82" s="7" t="str">
        <f>IFERROR(IF(U82=$V$1,'Youth 2'!F82,""),"")</f>
        <v/>
      </c>
      <c r="W82" s="7" t="str">
        <f>IFERROR(IF(U82=$W$1,'Youth 2'!F82,""),"")</f>
        <v/>
      </c>
      <c r="X82" s="7" t="str">
        <f>IFERROR(IF(U82=$X$1,'Youth 2'!F82,""),"")</f>
        <v/>
      </c>
      <c r="Y82" s="7" t="str">
        <f>IFERROR(IF($U82=$Y$1,'Youth 2'!F82,""),"")</f>
        <v/>
      </c>
      <c r="Z82" s="7" t="str">
        <f>IFERROR(IF(U82=$Z$1,'Youth 2'!F82,""),"")</f>
        <v/>
      </c>
      <c r="AA82" s="3"/>
      <c r="AB82"/>
      <c r="AC82"/>
      <c r="AD82"/>
      <c r="AE82"/>
      <c r="AF82"/>
      <c r="AG82"/>
      <c r="AH82"/>
      <c r="AI82"/>
      <c r="AJ82"/>
    </row>
    <row r="83" spans="1:36">
      <c r="A83" s="18" t="str">
        <f>IF(B83="","",Draw!X83)</f>
        <v/>
      </c>
      <c r="B83" s="19" t="str">
        <f>IFERROR(Draw!Y83,"")</f>
        <v/>
      </c>
      <c r="C83" s="19" t="str">
        <f>IFERROR(Draw!Z83,"")</f>
        <v/>
      </c>
      <c r="D83" s="52"/>
      <c r="E83" s="92">
        <v>8.2000000000000006E-8</v>
      </c>
      <c r="F83" s="93" t="str">
        <f t="shared" si="3"/>
        <v/>
      </c>
      <c r="G83" s="93" t="str">
        <f t="shared" si="4"/>
        <v/>
      </c>
      <c r="U83" s="3" t="str">
        <f>IFERROR(VLOOKUP('Youth 2'!F83,$AB$3:$AC$7,2,TRUE),"")</f>
        <v/>
      </c>
      <c r="V83" s="7" t="str">
        <f>IFERROR(IF(U83=$V$1,'Youth 2'!F83,""),"")</f>
        <v/>
      </c>
      <c r="W83" s="7" t="str">
        <f>IFERROR(IF(U83=$W$1,'Youth 2'!F83,""),"")</f>
        <v/>
      </c>
      <c r="X83" s="7" t="str">
        <f>IFERROR(IF(U83=$X$1,'Youth 2'!F83,""),"")</f>
        <v/>
      </c>
      <c r="Y83" s="7" t="str">
        <f>IFERROR(IF($U83=$Y$1,'Youth 2'!F83,""),"")</f>
        <v/>
      </c>
      <c r="Z83" s="7" t="str">
        <f>IFERROR(IF(U83=$Z$1,'Youth 2'!F83,""),"")</f>
        <v/>
      </c>
      <c r="AA83" s="3"/>
      <c r="AB83"/>
      <c r="AC83"/>
      <c r="AD83"/>
      <c r="AE83"/>
      <c r="AF83"/>
      <c r="AG83"/>
      <c r="AH83"/>
      <c r="AI83"/>
      <c r="AJ83"/>
    </row>
    <row r="84" spans="1:36">
      <c r="A84" s="18" t="str">
        <f>IF(B84="","",Draw!X84)</f>
        <v/>
      </c>
      <c r="B84" s="19" t="str">
        <f>IFERROR(Draw!Y84,"")</f>
        <v/>
      </c>
      <c r="C84" s="19" t="str">
        <f>IFERROR(Draw!Z84,"")</f>
        <v/>
      </c>
      <c r="D84" s="52"/>
      <c r="E84" s="92">
        <v>8.3000000000000002E-8</v>
      </c>
      <c r="F84" s="93" t="str">
        <f t="shared" si="3"/>
        <v/>
      </c>
      <c r="G84" s="93" t="str">
        <f t="shared" si="4"/>
        <v/>
      </c>
      <c r="U84" s="3" t="str">
        <f>IFERROR(VLOOKUP('Youth 2'!F84,$AB$3:$AC$7,2,TRUE),"")</f>
        <v/>
      </c>
      <c r="V84" s="7" t="str">
        <f>IFERROR(IF(U84=$V$1,'Youth 2'!F84,""),"")</f>
        <v/>
      </c>
      <c r="W84" s="7" t="str">
        <f>IFERROR(IF(U84=$W$1,'Youth 2'!F84,""),"")</f>
        <v/>
      </c>
      <c r="X84" s="7" t="str">
        <f>IFERROR(IF(U84=$X$1,'Youth 2'!F84,""),"")</f>
        <v/>
      </c>
      <c r="Y84" s="7" t="str">
        <f>IFERROR(IF($U84=$Y$1,'Youth 2'!F84,""),"")</f>
        <v/>
      </c>
      <c r="Z84" s="7" t="str">
        <f>IFERROR(IF(U84=$Z$1,'Youth 2'!F84,""),"")</f>
        <v/>
      </c>
      <c r="AA84" s="3"/>
      <c r="AB84"/>
      <c r="AC84"/>
      <c r="AD84"/>
      <c r="AE84"/>
      <c r="AF84"/>
      <c r="AG84"/>
      <c r="AH84"/>
      <c r="AI84"/>
      <c r="AJ84"/>
    </row>
    <row r="85" spans="1:36">
      <c r="A85" s="18" t="str">
        <f>IF(B85="","",Draw!X85)</f>
        <v/>
      </c>
      <c r="B85" s="19" t="str">
        <f>IFERROR(Draw!Y85,"")</f>
        <v/>
      </c>
      <c r="C85" s="19" t="str">
        <f>IFERROR(Draw!Z85,"")</f>
        <v/>
      </c>
      <c r="D85" s="52"/>
      <c r="E85" s="92">
        <v>8.3999999999999998E-8</v>
      </c>
      <c r="F85" s="93" t="str">
        <f t="shared" si="3"/>
        <v/>
      </c>
      <c r="G85" s="93"/>
      <c r="U85" s="3" t="str">
        <f>IFERROR(VLOOKUP('Youth 2'!F85,$AB$3:$AC$7,2,TRUE),"")</f>
        <v/>
      </c>
      <c r="V85" s="7" t="str">
        <f>IFERROR(IF(U85=$V$1,'Youth 2'!F85,""),"")</f>
        <v/>
      </c>
      <c r="W85" s="7" t="str">
        <f>IFERROR(IF(U85=$W$1,'Youth 2'!F85,""),"")</f>
        <v/>
      </c>
      <c r="X85" s="7" t="str">
        <f>IFERROR(IF(U85=$X$1,'Youth 2'!F85,""),"")</f>
        <v/>
      </c>
      <c r="Y85" s="7" t="str">
        <f>IFERROR(IF($U85=$Y$1,'Youth 2'!F85,""),"")</f>
        <v/>
      </c>
      <c r="Z85" s="7" t="str">
        <f>IFERROR(IF(U85=$Z$1,'Youth 2'!F85,""),"")</f>
        <v/>
      </c>
      <c r="AA85" s="3"/>
      <c r="AB85"/>
      <c r="AC85"/>
      <c r="AD85"/>
      <c r="AE85"/>
      <c r="AF85"/>
      <c r="AG85"/>
      <c r="AH85"/>
      <c r="AI85"/>
      <c r="AJ85"/>
    </row>
    <row r="86" spans="1:36">
      <c r="A86" s="18" t="str">
        <f>IF(B86="","",Draw!X86)</f>
        <v/>
      </c>
      <c r="B86" s="19" t="str">
        <f>IFERROR(Draw!Y86,"")</f>
        <v/>
      </c>
      <c r="C86" s="19" t="str">
        <f>IFERROR(Draw!Z86,"")</f>
        <v/>
      </c>
      <c r="D86" s="51"/>
      <c r="E86" s="92">
        <v>8.4999999999999994E-8</v>
      </c>
      <c r="F86" s="93" t="str">
        <f t="shared" si="3"/>
        <v/>
      </c>
      <c r="G86" s="93" t="str">
        <f>IF(OR(AND(D86&gt;1,D86&lt;1050),D86="nt",D86="",D86="scratch"),"","Not a valid input")</f>
        <v/>
      </c>
      <c r="U86" s="3" t="str">
        <f>IFERROR(VLOOKUP('Youth 2'!F86,$AB$3:$AC$7,2,TRUE),"")</f>
        <v/>
      </c>
      <c r="V86" s="7" t="str">
        <f>IFERROR(IF(U86=$V$1,'Youth 2'!F86,""),"")</f>
        <v/>
      </c>
      <c r="W86" s="7" t="str">
        <f>IFERROR(IF(U86=$W$1,'Youth 2'!F86,""),"")</f>
        <v/>
      </c>
      <c r="X86" s="7" t="str">
        <f>IFERROR(IF(U86=$X$1,'Youth 2'!F86,""),"")</f>
        <v/>
      </c>
      <c r="Y86" s="7" t="str">
        <f>IFERROR(IF($U86=$Y$1,'Youth 2'!F86,""),"")</f>
        <v/>
      </c>
      <c r="Z86" s="7" t="str">
        <f>IFERROR(IF(U86=$Z$1,'Youth 2'!F86,""),"")</f>
        <v/>
      </c>
      <c r="AA86" s="3"/>
      <c r="AB86"/>
      <c r="AC86"/>
      <c r="AD86"/>
      <c r="AE86"/>
      <c r="AF86"/>
      <c r="AG86"/>
      <c r="AH86"/>
      <c r="AI86"/>
      <c r="AJ86"/>
    </row>
    <row r="87" spans="1:36">
      <c r="A87" s="18" t="str">
        <f>IF(B87="","",Draw!X87)</f>
        <v/>
      </c>
      <c r="B87" s="19" t="str">
        <f>IFERROR(Draw!Y87,"")</f>
        <v/>
      </c>
      <c r="C87" s="19" t="str">
        <f>IFERROR(Draw!Z87,"")</f>
        <v/>
      </c>
      <c r="D87" s="52"/>
      <c r="E87" s="92">
        <v>8.6000000000000002E-8</v>
      </c>
      <c r="F87" s="93" t="str">
        <f t="shared" si="3"/>
        <v/>
      </c>
      <c r="G87" s="93" t="str">
        <f t="shared" si="4"/>
        <v/>
      </c>
      <c r="U87" s="3" t="str">
        <f>IFERROR(VLOOKUP('Youth 2'!F87,$AB$3:$AC$7,2,TRUE),"")</f>
        <v/>
      </c>
      <c r="V87" s="7" t="str">
        <f>IFERROR(IF(U87=$V$1,'Youth 2'!F87,""),"")</f>
        <v/>
      </c>
      <c r="W87" s="7" t="str">
        <f>IFERROR(IF(U87=$W$1,'Youth 2'!F87,""),"")</f>
        <v/>
      </c>
      <c r="X87" s="7" t="str">
        <f>IFERROR(IF(U87=$X$1,'Youth 2'!F87,""),"")</f>
        <v/>
      </c>
      <c r="Y87" s="7" t="str">
        <f>IFERROR(IF($U87=$Y$1,'Youth 2'!F87,""),"")</f>
        <v/>
      </c>
      <c r="Z87" s="7" t="str">
        <f>IFERROR(IF(U87=$Z$1,'Youth 2'!F87,""),"")</f>
        <v/>
      </c>
      <c r="AA87" s="3"/>
      <c r="AB87"/>
      <c r="AC87"/>
      <c r="AD87"/>
      <c r="AE87"/>
      <c r="AF87"/>
      <c r="AG87"/>
      <c r="AH87"/>
      <c r="AI87"/>
      <c r="AJ87"/>
    </row>
    <row r="88" spans="1:36">
      <c r="A88" s="18" t="str">
        <f>IF(B88="","",Draw!X88)</f>
        <v/>
      </c>
      <c r="B88" s="19" t="str">
        <f>IFERROR(Draw!Y88,"")</f>
        <v/>
      </c>
      <c r="C88" s="19" t="str">
        <f>IFERROR(Draw!Z88,"")</f>
        <v/>
      </c>
      <c r="D88" s="54"/>
      <c r="E88" s="92">
        <v>8.6999999999999998E-8</v>
      </c>
      <c r="F88" s="93" t="str">
        <f t="shared" si="3"/>
        <v/>
      </c>
      <c r="G88" s="93" t="str">
        <f t="shared" si="4"/>
        <v/>
      </c>
      <c r="U88" s="3" t="str">
        <f>IFERROR(VLOOKUP('Youth 2'!F88,$AB$3:$AC$7,2,TRUE),"")</f>
        <v/>
      </c>
      <c r="V88" s="7" t="str">
        <f>IFERROR(IF(U88=$V$1,'Youth 2'!F88,""),"")</f>
        <v/>
      </c>
      <c r="W88" s="7" t="str">
        <f>IFERROR(IF(U88=$W$1,'Youth 2'!F88,""),"")</f>
        <v/>
      </c>
      <c r="X88" s="7" t="str">
        <f>IFERROR(IF(U88=$X$1,'Youth 2'!F88,""),"")</f>
        <v/>
      </c>
      <c r="Y88" s="7" t="str">
        <f>IFERROR(IF($U88=$Y$1,'Youth 2'!F88,""),"")</f>
        <v/>
      </c>
      <c r="Z88" s="7" t="str">
        <f>IFERROR(IF(U88=$Z$1,'Youth 2'!F88,""),"")</f>
        <v/>
      </c>
      <c r="AA88" s="3"/>
      <c r="AB88"/>
      <c r="AC88"/>
      <c r="AD88"/>
      <c r="AE88"/>
      <c r="AF88"/>
      <c r="AG88"/>
      <c r="AH88"/>
      <c r="AI88"/>
      <c r="AJ88"/>
    </row>
    <row r="89" spans="1:36">
      <c r="A89" s="18" t="str">
        <f>IF(B89="","",Draw!X89)</f>
        <v/>
      </c>
      <c r="B89" s="19" t="str">
        <f>IFERROR(Draw!Y89,"")</f>
        <v/>
      </c>
      <c r="C89" s="19" t="str">
        <f>IFERROR(Draw!Z89,"")</f>
        <v/>
      </c>
      <c r="D89" s="145"/>
      <c r="E89" s="92">
        <v>8.7999999999999994E-8</v>
      </c>
      <c r="F89" s="93" t="str">
        <f t="shared" si="3"/>
        <v/>
      </c>
      <c r="G89" s="93" t="str">
        <f t="shared" si="4"/>
        <v/>
      </c>
      <c r="U89" s="3" t="str">
        <f>IFERROR(VLOOKUP('Youth 2'!F89,$AB$3:$AC$7,2,TRUE),"")</f>
        <v/>
      </c>
      <c r="V89" s="7" t="str">
        <f>IFERROR(IF(U89=$V$1,'Youth 2'!F89,""),"")</f>
        <v/>
      </c>
      <c r="W89" s="7" t="str">
        <f>IFERROR(IF(U89=$W$1,'Youth 2'!F89,""),"")</f>
        <v/>
      </c>
      <c r="X89" s="7" t="str">
        <f>IFERROR(IF(U89=$X$1,'Youth 2'!F89,""),"")</f>
        <v/>
      </c>
      <c r="Y89" s="7" t="str">
        <f>IFERROR(IF($U89=$Y$1,'Youth 2'!F89,""),"")</f>
        <v/>
      </c>
      <c r="Z89" s="7" t="str">
        <f>IFERROR(IF(U89=$Z$1,'Youth 2'!F89,""),"")</f>
        <v/>
      </c>
      <c r="AA89" s="3"/>
      <c r="AB89"/>
      <c r="AC89"/>
      <c r="AD89"/>
      <c r="AE89"/>
      <c r="AF89"/>
      <c r="AG89"/>
      <c r="AH89"/>
      <c r="AI89"/>
      <c r="AJ89"/>
    </row>
    <row r="90" spans="1:36">
      <c r="A90" s="18" t="str">
        <f>IF(B90="","",Draw!X90)</f>
        <v/>
      </c>
      <c r="B90" s="19" t="str">
        <f>IFERROR(Draw!Y90,"")</f>
        <v/>
      </c>
      <c r="C90" s="19" t="str">
        <f>IFERROR(Draw!Z90,"")</f>
        <v/>
      </c>
      <c r="D90" s="143"/>
      <c r="E90" s="92">
        <v>8.9000000000000003E-8</v>
      </c>
      <c r="F90" s="93" t="str">
        <f t="shared" si="3"/>
        <v/>
      </c>
      <c r="G90" s="93" t="str">
        <f t="shared" si="4"/>
        <v/>
      </c>
      <c r="U90" s="3" t="str">
        <f>IFERROR(VLOOKUP('Youth 2'!F90,$AB$3:$AC$7,2,TRUE),"")</f>
        <v/>
      </c>
      <c r="V90" s="7" t="str">
        <f>IFERROR(IF(U90=$V$1,'Youth 2'!F90,""),"")</f>
        <v/>
      </c>
      <c r="W90" s="7" t="str">
        <f>IFERROR(IF(U90=$W$1,'Youth 2'!F90,""),"")</f>
        <v/>
      </c>
      <c r="X90" s="7" t="str">
        <f>IFERROR(IF(U90=$X$1,'Youth 2'!F90,""),"")</f>
        <v/>
      </c>
      <c r="Y90" s="7" t="str">
        <f>IFERROR(IF($U90=$Y$1,'Youth 2'!F90,""),"")</f>
        <v/>
      </c>
      <c r="Z90" s="7" t="str">
        <f>IFERROR(IF(U90=$Z$1,'Youth 2'!F90,""),"")</f>
        <v/>
      </c>
      <c r="AA90" s="3"/>
      <c r="AB90"/>
      <c r="AC90"/>
      <c r="AD90"/>
      <c r="AE90"/>
      <c r="AF90"/>
      <c r="AG90"/>
      <c r="AH90"/>
      <c r="AI90"/>
      <c r="AJ90"/>
    </row>
    <row r="91" spans="1:36">
      <c r="A91" s="18" t="str">
        <f>IF(B91="","",Draw!X91)</f>
        <v/>
      </c>
      <c r="B91" s="19" t="str">
        <f>IFERROR(Draw!Y91,"")</f>
        <v/>
      </c>
      <c r="C91" s="19" t="str">
        <f>IFERROR(Draw!Z91,"")</f>
        <v/>
      </c>
      <c r="D91" s="52"/>
      <c r="E91" s="92">
        <v>8.9999999999999999E-8</v>
      </c>
      <c r="F91" s="93" t="str">
        <f t="shared" si="3"/>
        <v/>
      </c>
      <c r="G91" s="93"/>
      <c r="U91" s="3" t="str">
        <f>IFERROR(VLOOKUP('Youth 2'!F91,$AB$3:$AC$7,2,TRUE),"")</f>
        <v/>
      </c>
      <c r="V91" s="7" t="str">
        <f>IFERROR(IF(U91=$V$1,'Youth 2'!F91,""),"")</f>
        <v/>
      </c>
      <c r="W91" s="7" t="str">
        <f>IFERROR(IF(U91=$W$1,'Youth 2'!F91,""),"")</f>
        <v/>
      </c>
      <c r="X91" s="7" t="str">
        <f>IFERROR(IF(U91=$X$1,'Youth 2'!F91,""),"")</f>
        <v/>
      </c>
      <c r="Y91" s="7" t="str">
        <f>IFERROR(IF($U91=$Y$1,'Youth 2'!F91,""),"")</f>
        <v/>
      </c>
      <c r="Z91" s="7" t="str">
        <f>IFERROR(IF(U91=$Z$1,'Youth 2'!F91,""),"")</f>
        <v/>
      </c>
      <c r="AA91" s="3"/>
      <c r="AB91"/>
      <c r="AC91"/>
      <c r="AD91"/>
      <c r="AE91"/>
      <c r="AF91"/>
      <c r="AG91"/>
      <c r="AH91"/>
      <c r="AI91"/>
      <c r="AJ91"/>
    </row>
    <row r="92" spans="1:36">
      <c r="A92" s="18" t="str">
        <f>IF(B92="","",Draw!X92)</f>
        <v/>
      </c>
      <c r="B92" s="19" t="str">
        <f>IFERROR(Draw!Y92,"")</f>
        <v/>
      </c>
      <c r="C92" s="19" t="str">
        <f>IFERROR(Draw!Z92,"")</f>
        <v/>
      </c>
      <c r="D92" s="51"/>
      <c r="E92" s="92">
        <v>9.0999999999999994E-8</v>
      </c>
      <c r="F92" s="93" t="str">
        <f t="shared" si="3"/>
        <v/>
      </c>
      <c r="G92" s="93" t="str">
        <f>IF(OR(AND(D92&gt;1,D92&lt;1050),D92="nt",D92="",D92="scratch"),"","Not a valid input")</f>
        <v/>
      </c>
      <c r="U92" s="3" t="str">
        <f>IFERROR(VLOOKUP('Youth 2'!F92,$AB$3:$AC$7,2,TRUE),"")</f>
        <v/>
      </c>
      <c r="V92" s="7" t="str">
        <f>IFERROR(IF(U92=$V$1,'Youth 2'!F92,""),"")</f>
        <v/>
      </c>
      <c r="W92" s="7" t="str">
        <f>IFERROR(IF(U92=$W$1,'Youth 2'!F92,""),"")</f>
        <v/>
      </c>
      <c r="X92" s="7" t="str">
        <f>IFERROR(IF(U92=$X$1,'Youth 2'!F92,""),"")</f>
        <v/>
      </c>
      <c r="Y92" s="7" t="str">
        <f>IFERROR(IF($U92=$Y$1,'Youth 2'!F92,""),"")</f>
        <v/>
      </c>
      <c r="Z92" s="7" t="str">
        <f>IFERROR(IF(U92=$Z$1,'Youth 2'!F92,""),"")</f>
        <v/>
      </c>
      <c r="AA92" s="3"/>
      <c r="AB92"/>
      <c r="AC92"/>
      <c r="AD92"/>
      <c r="AE92"/>
      <c r="AF92"/>
      <c r="AG92"/>
      <c r="AH92"/>
      <c r="AI92"/>
      <c r="AJ92"/>
    </row>
    <row r="93" spans="1:36">
      <c r="A93" s="18" t="str">
        <f>IF(B93="","",Draw!X93)</f>
        <v/>
      </c>
      <c r="B93" s="19" t="str">
        <f>IFERROR(Draw!Y93,"")</f>
        <v/>
      </c>
      <c r="C93" s="19" t="str">
        <f>IFERROR(Draw!Z93,"")</f>
        <v/>
      </c>
      <c r="D93" s="52"/>
      <c r="E93" s="92">
        <v>9.2000000000000003E-8</v>
      </c>
      <c r="F93" s="93" t="str">
        <f t="shared" si="3"/>
        <v/>
      </c>
      <c r="G93" s="93" t="str">
        <f t="shared" si="4"/>
        <v/>
      </c>
      <c r="U93" s="3" t="str">
        <f>IFERROR(VLOOKUP('Youth 2'!F93,$AB$3:$AC$7,2,TRUE),"")</f>
        <v/>
      </c>
      <c r="V93" s="7" t="str">
        <f>IFERROR(IF(U93=$V$1,'Youth 2'!F93,""),"")</f>
        <v/>
      </c>
      <c r="W93" s="7" t="str">
        <f>IFERROR(IF(U93=$W$1,'Youth 2'!F93,""),"")</f>
        <v/>
      </c>
      <c r="X93" s="7" t="str">
        <f>IFERROR(IF(U93=$X$1,'Youth 2'!F93,""),"")</f>
        <v/>
      </c>
      <c r="Y93" s="7" t="str">
        <f>IFERROR(IF($U93=$Y$1,'Youth 2'!F93,""),"")</f>
        <v/>
      </c>
      <c r="Z93" s="7" t="str">
        <f>IFERROR(IF(U93=$Z$1,'Youth 2'!F93,""),"")</f>
        <v/>
      </c>
      <c r="AA93" s="3"/>
      <c r="AB93"/>
      <c r="AC93"/>
      <c r="AD93"/>
      <c r="AE93"/>
      <c r="AF93"/>
      <c r="AG93"/>
      <c r="AH93"/>
      <c r="AI93"/>
      <c r="AJ93"/>
    </row>
    <row r="94" spans="1:36">
      <c r="A94" s="18" t="str">
        <f>IF(B94="","",Draw!X94)</f>
        <v/>
      </c>
      <c r="B94" s="19" t="str">
        <f>IFERROR(Draw!Y94,"")</f>
        <v/>
      </c>
      <c r="C94" s="19" t="str">
        <f>IFERROR(Draw!Z94,"")</f>
        <v/>
      </c>
      <c r="D94" s="52"/>
      <c r="E94" s="92">
        <v>9.2999999999999999E-8</v>
      </c>
      <c r="F94" s="93" t="str">
        <f t="shared" si="3"/>
        <v/>
      </c>
      <c r="G94" s="93" t="str">
        <f t="shared" si="4"/>
        <v/>
      </c>
      <c r="U94" s="3" t="str">
        <f>IFERROR(VLOOKUP('Youth 2'!F94,$AB$3:$AC$7,2,TRUE),"")</f>
        <v/>
      </c>
      <c r="V94" s="7" t="str">
        <f>IFERROR(IF(U94=$V$1,'Youth 2'!F94,""),"")</f>
        <v/>
      </c>
      <c r="W94" s="7" t="str">
        <f>IFERROR(IF(U94=$W$1,'Youth 2'!F94,""),"")</f>
        <v/>
      </c>
      <c r="X94" s="7" t="str">
        <f>IFERROR(IF(U94=$X$1,'Youth 2'!F94,""),"")</f>
        <v/>
      </c>
      <c r="Y94" s="7" t="str">
        <f>IFERROR(IF($U94=$Y$1,'Youth 2'!F94,""),"")</f>
        <v/>
      </c>
      <c r="Z94" s="7" t="str">
        <f>IFERROR(IF(U94=$Z$1,'Youth 2'!F94,""),"")</f>
        <v/>
      </c>
      <c r="AA94" s="3"/>
      <c r="AB94"/>
      <c r="AC94"/>
      <c r="AD94"/>
      <c r="AE94"/>
      <c r="AF94"/>
      <c r="AG94"/>
      <c r="AH94"/>
      <c r="AI94"/>
      <c r="AJ94"/>
    </row>
    <row r="95" spans="1:36">
      <c r="A95" s="18" t="str">
        <f>IF(B95="","",Draw!X95)</f>
        <v/>
      </c>
      <c r="B95" s="19" t="str">
        <f>IFERROR(Draw!Y95,"")</f>
        <v/>
      </c>
      <c r="C95" s="19" t="str">
        <f>IFERROR(Draw!Z95,"")</f>
        <v/>
      </c>
      <c r="D95" s="52"/>
      <c r="E95" s="92">
        <v>9.3999999999999995E-8</v>
      </c>
      <c r="F95" s="93" t="str">
        <f t="shared" si="3"/>
        <v/>
      </c>
      <c r="G95" s="93" t="str">
        <f t="shared" si="4"/>
        <v/>
      </c>
      <c r="U95" s="3" t="str">
        <f>IFERROR(VLOOKUP('Youth 2'!F95,$AB$3:$AC$7,2,TRUE),"")</f>
        <v/>
      </c>
      <c r="V95" s="7" t="str">
        <f>IFERROR(IF(U95=$V$1,'Youth 2'!F95,""),"")</f>
        <v/>
      </c>
      <c r="W95" s="7" t="str">
        <f>IFERROR(IF(U95=$W$1,'Youth 2'!F95,""),"")</f>
        <v/>
      </c>
      <c r="X95" s="7" t="str">
        <f>IFERROR(IF(U95=$X$1,'Youth 2'!F95,""),"")</f>
        <v/>
      </c>
      <c r="Y95" s="7" t="str">
        <f>IFERROR(IF($U95=$Y$1,'Youth 2'!F95,""),"")</f>
        <v/>
      </c>
      <c r="Z95" s="7" t="str">
        <f>IFERROR(IF(U95=$Z$1,'Youth 2'!F95,""),"")</f>
        <v/>
      </c>
      <c r="AA95" s="3"/>
      <c r="AB95"/>
      <c r="AC95"/>
      <c r="AD95"/>
      <c r="AE95"/>
      <c r="AF95"/>
      <c r="AG95"/>
      <c r="AH95"/>
      <c r="AI95"/>
      <c r="AJ95"/>
    </row>
    <row r="96" spans="1:36">
      <c r="A96" s="18" t="str">
        <f>IF(B96="","",Draw!X96)</f>
        <v/>
      </c>
      <c r="B96" s="19" t="str">
        <f>IFERROR(Draw!Y96,"")</f>
        <v/>
      </c>
      <c r="C96" s="19" t="str">
        <f>IFERROR(Draw!Z96,"")</f>
        <v/>
      </c>
      <c r="D96" s="54"/>
      <c r="E96" s="92">
        <v>9.5000000000000004E-8</v>
      </c>
      <c r="F96" s="93" t="str">
        <f t="shared" si="3"/>
        <v/>
      </c>
      <c r="G96" s="93" t="str">
        <f t="shared" si="4"/>
        <v/>
      </c>
      <c r="U96" s="3" t="str">
        <f>IFERROR(VLOOKUP('Youth 2'!F96,$AB$3:$AC$7,2,TRUE),"")</f>
        <v/>
      </c>
      <c r="V96" s="7" t="str">
        <f>IFERROR(IF(U96=$V$1,'Youth 2'!F96,""),"")</f>
        <v/>
      </c>
      <c r="W96" s="7" t="str">
        <f>IFERROR(IF(U96=$W$1,'Youth 2'!F96,""),"")</f>
        <v/>
      </c>
      <c r="X96" s="7" t="str">
        <f>IFERROR(IF(U96=$X$1,'Youth 2'!F96,""),"")</f>
        <v/>
      </c>
      <c r="Y96" s="7" t="str">
        <f>IFERROR(IF($U96=$Y$1,'Youth 2'!F96,""),"")</f>
        <v/>
      </c>
      <c r="Z96" s="7" t="str">
        <f>IFERROR(IF(U96=$Z$1,'Youth 2'!F96,""),"")</f>
        <v/>
      </c>
      <c r="AA96" s="3"/>
      <c r="AB96"/>
      <c r="AC96"/>
      <c r="AD96"/>
      <c r="AE96"/>
      <c r="AF96"/>
      <c r="AG96"/>
      <c r="AH96"/>
      <c r="AI96"/>
      <c r="AJ96"/>
    </row>
    <row r="97" spans="1:36">
      <c r="A97" s="18" t="str">
        <f>IF(B97="","",Draw!X97)</f>
        <v/>
      </c>
      <c r="B97" s="19" t="str">
        <f>IFERROR(Draw!Y97,"")</f>
        <v/>
      </c>
      <c r="C97" s="19" t="str">
        <f>IFERROR(Draw!Z97,"")</f>
        <v/>
      </c>
      <c r="D97" s="145"/>
      <c r="E97" s="92">
        <v>9.5999999999999999E-8</v>
      </c>
      <c r="F97" s="93" t="str">
        <f t="shared" si="3"/>
        <v/>
      </c>
      <c r="G97" s="93"/>
      <c r="U97" s="3" t="str">
        <f>IFERROR(VLOOKUP('Youth 2'!F97,$AB$3:$AC$7,2,TRUE),"")</f>
        <v/>
      </c>
      <c r="V97" s="7" t="str">
        <f>IFERROR(IF(U97=$V$1,'Youth 2'!F97,""),"")</f>
        <v/>
      </c>
      <c r="W97" s="7" t="str">
        <f>IFERROR(IF(U97=$W$1,'Youth 2'!F97,""),"")</f>
        <v/>
      </c>
      <c r="X97" s="7" t="str">
        <f>IFERROR(IF(U97=$X$1,'Youth 2'!F97,""),"")</f>
        <v/>
      </c>
      <c r="Y97" s="7" t="str">
        <f>IFERROR(IF($U97=$Y$1,'Youth 2'!F97,""),"")</f>
        <v/>
      </c>
      <c r="Z97" s="7" t="str">
        <f>IFERROR(IF(U97=$Z$1,'Youth 2'!F97,""),"")</f>
        <v/>
      </c>
      <c r="AA97" s="3"/>
      <c r="AB97"/>
      <c r="AC97"/>
      <c r="AD97"/>
      <c r="AE97"/>
      <c r="AF97"/>
      <c r="AG97"/>
      <c r="AH97"/>
      <c r="AI97"/>
      <c r="AJ97"/>
    </row>
    <row r="98" spans="1:36">
      <c r="A98" s="18" t="str">
        <f>IF(B98="","",Draw!X98)</f>
        <v/>
      </c>
      <c r="B98" s="19" t="str">
        <f>IFERROR(Draw!Y98,"")</f>
        <v/>
      </c>
      <c r="C98" s="19" t="str">
        <f>IFERROR(Draw!Z98,"")</f>
        <v/>
      </c>
      <c r="D98" s="51"/>
      <c r="E98" s="92">
        <v>9.6999999999999995E-8</v>
      </c>
      <c r="F98" s="93" t="str">
        <f t="shared" si="3"/>
        <v/>
      </c>
      <c r="G98" s="93" t="str">
        <f>IF(OR(AND(D98&gt;1,D98&lt;1050),D98="nt",D98="",D98="scratch"),"","Not a valid input")</f>
        <v/>
      </c>
      <c r="U98" s="3" t="str">
        <f>IFERROR(VLOOKUP('Youth 2'!F98,$AB$3:$AC$7,2,TRUE),"")</f>
        <v/>
      </c>
      <c r="V98" s="7" t="str">
        <f>IFERROR(IF(U98=$V$1,'Youth 2'!F98,""),"")</f>
        <v/>
      </c>
      <c r="W98" s="7" t="str">
        <f>IFERROR(IF(U98=$W$1,'Youth 2'!F98,""),"")</f>
        <v/>
      </c>
      <c r="X98" s="7" t="str">
        <f>IFERROR(IF(U98=$X$1,'Youth 2'!F98,""),"")</f>
        <v/>
      </c>
      <c r="Y98" s="7" t="str">
        <f>IFERROR(IF($U98=$Y$1,'Youth 2'!F98,""),"")</f>
        <v/>
      </c>
      <c r="Z98" s="7" t="str">
        <f>IFERROR(IF(U98=$Z$1,'Youth 2'!F98,""),"")</f>
        <v/>
      </c>
      <c r="AA98" s="3"/>
      <c r="AB98"/>
      <c r="AC98"/>
      <c r="AD98"/>
      <c r="AE98"/>
      <c r="AF98"/>
      <c r="AG98"/>
      <c r="AH98"/>
      <c r="AI98"/>
      <c r="AJ98"/>
    </row>
    <row r="99" spans="1:36">
      <c r="A99" s="18" t="str">
        <f>IF(B99="","",Draw!X99)</f>
        <v/>
      </c>
      <c r="B99" s="19" t="str">
        <f>IFERROR(Draw!Y99,"")</f>
        <v/>
      </c>
      <c r="C99" s="19" t="str">
        <f>IFERROR(Draw!Z99,"")</f>
        <v/>
      </c>
      <c r="D99" s="52"/>
      <c r="E99" s="92">
        <v>9.8000000000000004E-8</v>
      </c>
      <c r="F99" s="93" t="str">
        <f t="shared" si="3"/>
        <v/>
      </c>
      <c r="G99" s="93" t="str">
        <f t="shared" si="4"/>
        <v/>
      </c>
      <c r="U99" s="3" t="str">
        <f>IFERROR(VLOOKUP('Youth 2'!F99,$AB$3:$AC$7,2,TRUE),"")</f>
        <v/>
      </c>
      <c r="V99" s="7" t="str">
        <f>IFERROR(IF(U99=$V$1,'Youth 2'!F99,""),"")</f>
        <v/>
      </c>
      <c r="W99" s="7" t="str">
        <f>IFERROR(IF(U99=$W$1,'Youth 2'!F99,""),"")</f>
        <v/>
      </c>
      <c r="X99" s="7" t="str">
        <f>IFERROR(IF(U99=$X$1,'Youth 2'!F99,""),"")</f>
        <v/>
      </c>
      <c r="Y99" s="7" t="str">
        <f>IFERROR(IF($U99=$Y$1,'Youth 2'!F99,""),"")</f>
        <v/>
      </c>
      <c r="Z99" s="7" t="str">
        <f>IFERROR(IF(U99=$Z$1,'Youth 2'!F99,""),"")</f>
        <v/>
      </c>
      <c r="AA99" s="3"/>
      <c r="AB99"/>
      <c r="AC99"/>
      <c r="AD99"/>
      <c r="AE99"/>
      <c r="AF99"/>
      <c r="AG99"/>
      <c r="AH99"/>
      <c r="AI99"/>
      <c r="AJ99"/>
    </row>
    <row r="100" spans="1:36">
      <c r="A100" s="18" t="str">
        <f>IF(B100="","",Draw!X100)</f>
        <v/>
      </c>
      <c r="B100" s="19" t="str">
        <f>IFERROR(Draw!Y100,"")</f>
        <v/>
      </c>
      <c r="C100" s="19" t="str">
        <f>IFERROR(Draw!Z100,"")</f>
        <v/>
      </c>
      <c r="D100" s="52"/>
      <c r="E100" s="92">
        <v>9.9E-8</v>
      </c>
      <c r="F100" s="93" t="str">
        <f t="shared" si="3"/>
        <v/>
      </c>
      <c r="G100" s="93" t="str">
        <f t="shared" si="4"/>
        <v/>
      </c>
      <c r="U100" s="3" t="str">
        <f>IFERROR(VLOOKUP('Youth 2'!F100,$AB$3:$AC$7,2,TRUE),"")</f>
        <v/>
      </c>
      <c r="V100" s="7" t="str">
        <f>IFERROR(IF(U100=$V$1,'Youth 2'!F100,""),"")</f>
        <v/>
      </c>
      <c r="W100" s="7" t="str">
        <f>IFERROR(IF(U100=$W$1,'Youth 2'!F100,""),"")</f>
        <v/>
      </c>
      <c r="X100" s="7" t="str">
        <f>IFERROR(IF(U100=$X$1,'Youth 2'!F100,""),"")</f>
        <v/>
      </c>
      <c r="Y100" s="7" t="str">
        <f>IFERROR(IF($U100=$Y$1,'Youth 2'!F100,""),"")</f>
        <v/>
      </c>
      <c r="Z100" s="7" t="str">
        <f>IFERROR(IF(U100=$Z$1,'Youth 2'!F100,""),"")</f>
        <v/>
      </c>
      <c r="AA100" s="3"/>
      <c r="AB100"/>
      <c r="AC100"/>
      <c r="AD100"/>
      <c r="AE100"/>
      <c r="AF100"/>
      <c r="AG100"/>
      <c r="AH100"/>
      <c r="AI100"/>
      <c r="AJ100"/>
    </row>
    <row r="101" spans="1:36">
      <c r="A101" s="18" t="str">
        <f>IF(B101="","",Draw!X101)</f>
        <v/>
      </c>
      <c r="B101" s="19" t="str">
        <f>IFERROR(Draw!Y101,"")</f>
        <v/>
      </c>
      <c r="C101" s="19" t="str">
        <f>IFERROR(Draw!Z101,"")</f>
        <v/>
      </c>
      <c r="D101" s="52"/>
      <c r="E101" s="92">
        <v>9.9999999999999995E-8</v>
      </c>
      <c r="F101" s="93" t="str">
        <f t="shared" si="3"/>
        <v/>
      </c>
      <c r="G101" s="93" t="str">
        <f t="shared" si="4"/>
        <v/>
      </c>
      <c r="U101" s="3" t="str">
        <f>IFERROR(VLOOKUP('Youth 2'!F101,$AB$3:$AC$7,2,TRUE),"")</f>
        <v/>
      </c>
      <c r="V101" s="7" t="str">
        <f>IFERROR(IF(U101=$V$1,'Youth 2'!F101,""),"")</f>
        <v/>
      </c>
      <c r="W101" s="7" t="str">
        <f>IFERROR(IF(U101=$W$1,'Youth 2'!F101,""),"")</f>
        <v/>
      </c>
      <c r="X101" s="7" t="str">
        <f>IFERROR(IF(U101=$X$1,'Youth 2'!F101,""),"")</f>
        <v/>
      </c>
      <c r="Y101" s="7" t="str">
        <f>IFERROR(IF($U101=$Y$1,'Youth 2'!F101,""),"")</f>
        <v/>
      </c>
      <c r="Z101" s="7" t="str">
        <f>IFERROR(IF(U101=$Z$1,'Youth 2'!F101,""),"")</f>
        <v/>
      </c>
      <c r="AA101" s="3"/>
      <c r="AB101"/>
      <c r="AC101"/>
      <c r="AD101"/>
      <c r="AE101"/>
      <c r="AF101"/>
      <c r="AG101"/>
      <c r="AH101"/>
      <c r="AI101"/>
      <c r="AJ101"/>
    </row>
    <row r="102" spans="1:36">
      <c r="A102" s="18" t="str">
        <f>IF(B102="","",Draw!X102)</f>
        <v/>
      </c>
      <c r="B102" s="19" t="str">
        <f>IFERROR(Draw!Y102,"")</f>
        <v/>
      </c>
      <c r="C102" s="19" t="str">
        <f>IFERROR(Draw!Z102,"")</f>
        <v/>
      </c>
      <c r="D102" s="54"/>
      <c r="E102" s="92">
        <v>1.01E-7</v>
      </c>
      <c r="F102" s="93" t="str">
        <f t="shared" si="3"/>
        <v/>
      </c>
      <c r="G102" s="93" t="str">
        <f t="shared" si="4"/>
        <v/>
      </c>
      <c r="U102" s="3" t="str">
        <f>IFERROR(VLOOKUP('Youth 2'!F102,$AB$3:$AC$7,2,TRUE),"")</f>
        <v/>
      </c>
      <c r="V102" s="7" t="str">
        <f>IFERROR(IF(U102=$V$1,'Youth 2'!F102,""),"")</f>
        <v/>
      </c>
      <c r="W102" s="7" t="str">
        <f>IFERROR(IF(U102=$W$1,'Youth 2'!F102,""),"")</f>
        <v/>
      </c>
      <c r="X102" s="7" t="str">
        <f>IFERROR(IF(U102=$X$1,'Youth 2'!F102,""),"")</f>
        <v/>
      </c>
      <c r="Y102" s="7" t="str">
        <f>IFERROR(IF($U102=$Y$1,'Youth 2'!F102,""),"")</f>
        <v/>
      </c>
      <c r="Z102" s="7" t="str">
        <f>IFERROR(IF(U102=$Z$1,'Youth 2'!F102,""),"")</f>
        <v/>
      </c>
      <c r="AA102" s="3"/>
      <c r="AB102"/>
      <c r="AC102"/>
      <c r="AD102"/>
      <c r="AE102"/>
      <c r="AF102"/>
      <c r="AG102"/>
      <c r="AH102"/>
      <c r="AI102"/>
      <c r="AJ102"/>
    </row>
    <row r="103" spans="1:36">
      <c r="A103" s="18" t="str">
        <f>IF(B103="","",Draw!X103)</f>
        <v/>
      </c>
      <c r="B103" s="19" t="str">
        <f>IFERROR(Draw!Y103,"")</f>
        <v/>
      </c>
      <c r="C103" s="19" t="str">
        <f>IFERROR(Draw!Z103,"")</f>
        <v/>
      </c>
      <c r="D103" s="52"/>
      <c r="E103" s="92">
        <v>1.02E-7</v>
      </c>
      <c r="F103" s="93" t="str">
        <f t="shared" si="3"/>
        <v/>
      </c>
      <c r="G103" s="93"/>
      <c r="U103" s="3" t="str">
        <f>IFERROR(VLOOKUP('Youth 2'!F103,$AB$3:$AC$7,2,TRUE),"")</f>
        <v/>
      </c>
      <c r="V103" s="7" t="str">
        <f>IFERROR(IF(U103=$V$1,'Youth 2'!F103,""),"")</f>
        <v/>
      </c>
      <c r="W103" s="7" t="str">
        <f>IFERROR(IF(U103=$W$1,'Youth 2'!F103,""),"")</f>
        <v/>
      </c>
      <c r="X103" s="7" t="str">
        <f>IFERROR(IF(U103=$X$1,'Youth 2'!F103,""),"")</f>
        <v/>
      </c>
      <c r="Y103" s="7" t="str">
        <f>IFERROR(IF($U103=$Y$1,'Youth 2'!F103,""),"")</f>
        <v/>
      </c>
      <c r="Z103" s="7" t="str">
        <f>IFERROR(IF(U103=$Z$1,'Youth 2'!F103,""),"")</f>
        <v/>
      </c>
      <c r="AA103" s="3"/>
      <c r="AB103"/>
      <c r="AC103"/>
      <c r="AD103"/>
      <c r="AE103"/>
      <c r="AF103"/>
      <c r="AG103"/>
      <c r="AH103"/>
      <c r="AI103"/>
      <c r="AJ103"/>
    </row>
    <row r="104" spans="1:36">
      <c r="A104" s="18" t="str">
        <f>IF(B104="","",Draw!X104)</f>
        <v/>
      </c>
      <c r="B104" s="19" t="str">
        <f>IFERROR(Draw!Y104,"")</f>
        <v/>
      </c>
      <c r="C104" s="19" t="str">
        <f>IFERROR(Draw!Z104,"")</f>
        <v/>
      </c>
      <c r="D104" s="53"/>
      <c r="E104" s="92">
        <v>1.03E-7</v>
      </c>
      <c r="F104" s="93" t="str">
        <f t="shared" si="3"/>
        <v/>
      </c>
      <c r="G104" s="93" t="str">
        <f>IF(OR(AND(D104&gt;1,D104&lt;1050),D104="nt",D104="",D104="scratch"),"","Not a valid input")</f>
        <v/>
      </c>
      <c r="U104" s="3" t="str">
        <f>IFERROR(VLOOKUP('Youth 2'!F104,$AB$3:$AC$7,2,TRUE),"")</f>
        <v/>
      </c>
      <c r="V104" s="7" t="str">
        <f>IFERROR(IF(U104=$V$1,'Youth 2'!F104,""),"")</f>
        <v/>
      </c>
      <c r="W104" s="7" t="str">
        <f>IFERROR(IF(U104=$W$1,'Youth 2'!F104,""),"")</f>
        <v/>
      </c>
      <c r="X104" s="7" t="str">
        <f>IFERROR(IF(U104=$X$1,'Youth 2'!F104,""),"")</f>
        <v/>
      </c>
      <c r="Y104" s="7" t="str">
        <f>IFERROR(IF($U104=$Y$1,'Youth 2'!F104,""),"")</f>
        <v/>
      </c>
      <c r="Z104" s="7" t="str">
        <f>IFERROR(IF(U104=$Z$1,'Youth 2'!F104,""),"")</f>
        <v/>
      </c>
      <c r="AA104" s="3"/>
      <c r="AB104"/>
      <c r="AC104"/>
      <c r="AD104"/>
      <c r="AE104"/>
      <c r="AF104"/>
      <c r="AG104"/>
      <c r="AH104"/>
      <c r="AI104"/>
      <c r="AJ104"/>
    </row>
    <row r="105" spans="1:36">
      <c r="A105" s="18" t="str">
        <f>IF(B105="","",Draw!X105)</f>
        <v/>
      </c>
      <c r="B105" s="19" t="str">
        <f>IFERROR(Draw!Y105,"")</f>
        <v/>
      </c>
      <c r="C105" s="19" t="str">
        <f>IFERROR(Draw!Z105,"")</f>
        <v/>
      </c>
      <c r="D105" s="145"/>
      <c r="E105" s="92">
        <v>1.04E-7</v>
      </c>
      <c r="F105" s="93" t="str">
        <f t="shared" si="3"/>
        <v/>
      </c>
      <c r="G105" s="93" t="str">
        <f t="shared" si="4"/>
        <v/>
      </c>
      <c r="U105" s="3" t="str">
        <f>IFERROR(VLOOKUP('Youth 2'!F105,$AB$3:$AC$7,2,TRUE),"")</f>
        <v/>
      </c>
      <c r="V105" s="7" t="str">
        <f>IFERROR(IF(U105=$V$1,'Youth 2'!F105,""),"")</f>
        <v/>
      </c>
      <c r="W105" s="7" t="str">
        <f>IFERROR(IF(U105=$W$1,'Youth 2'!F105,""),"")</f>
        <v/>
      </c>
      <c r="X105" s="7" t="str">
        <f>IFERROR(IF(U105=$X$1,'Youth 2'!F105,""),"")</f>
        <v/>
      </c>
      <c r="Y105" s="7" t="str">
        <f>IFERROR(IF($U105=$Y$1,'Youth 2'!F105,""),"")</f>
        <v/>
      </c>
      <c r="Z105" s="7" t="str">
        <f>IFERROR(IF(U105=$Z$1,'Youth 2'!F105,""),"")</f>
        <v/>
      </c>
      <c r="AA105" s="3"/>
      <c r="AB105"/>
      <c r="AC105"/>
      <c r="AD105"/>
      <c r="AE105"/>
      <c r="AF105"/>
      <c r="AG105"/>
      <c r="AH105"/>
      <c r="AI105"/>
      <c r="AJ105"/>
    </row>
    <row r="106" spans="1:36">
      <c r="A106" s="18" t="str">
        <f>IF(B106="","",Draw!X106)</f>
        <v/>
      </c>
      <c r="B106" s="19" t="str">
        <f>IFERROR(Draw!Y106,"")</f>
        <v/>
      </c>
      <c r="C106" s="19" t="str">
        <f>IFERROR(Draw!Z106,"")</f>
        <v/>
      </c>
      <c r="D106" s="51"/>
      <c r="E106" s="92">
        <v>1.05E-7</v>
      </c>
      <c r="F106" s="93" t="str">
        <f t="shared" si="3"/>
        <v/>
      </c>
      <c r="G106" s="93" t="str">
        <f t="shared" si="4"/>
        <v/>
      </c>
      <c r="U106" s="3" t="str">
        <f>IFERROR(VLOOKUP('Youth 2'!F106,$AB$3:$AC$7,2,TRUE),"")</f>
        <v/>
      </c>
      <c r="V106" s="7" t="str">
        <f>IFERROR(IF(U106=$V$1,'Youth 2'!F106,""),"")</f>
        <v/>
      </c>
      <c r="W106" s="7" t="str">
        <f>IFERROR(IF(U106=$W$1,'Youth 2'!F106,""),"")</f>
        <v/>
      </c>
      <c r="X106" s="7" t="str">
        <f>IFERROR(IF(U106=$X$1,'Youth 2'!F106,""),"")</f>
        <v/>
      </c>
      <c r="Y106" s="7" t="str">
        <f>IFERROR(IF($U106=$Y$1,'Youth 2'!F106,""),"")</f>
        <v/>
      </c>
      <c r="Z106" s="7" t="str">
        <f>IFERROR(IF(U106=$Z$1,'Youth 2'!F106,""),"")</f>
        <v/>
      </c>
      <c r="AA106" s="3"/>
      <c r="AB106"/>
      <c r="AC106"/>
      <c r="AD106"/>
      <c r="AE106"/>
      <c r="AF106"/>
      <c r="AG106"/>
      <c r="AH106"/>
      <c r="AI106"/>
      <c r="AJ106"/>
    </row>
    <row r="107" spans="1:36">
      <c r="A107" s="18" t="str">
        <f>IF(B107="","",Draw!X107)</f>
        <v/>
      </c>
      <c r="B107" s="19" t="str">
        <f>IFERROR(Draw!Y107,"")</f>
        <v/>
      </c>
      <c r="C107" s="19" t="str">
        <f>IFERROR(Draw!Z107,"")</f>
        <v/>
      </c>
      <c r="D107" s="52"/>
      <c r="E107" s="92">
        <v>1.06E-7</v>
      </c>
      <c r="F107" s="93" t="str">
        <f t="shared" si="3"/>
        <v/>
      </c>
      <c r="G107" s="93" t="str">
        <f t="shared" si="4"/>
        <v/>
      </c>
      <c r="U107" s="3" t="str">
        <f>IFERROR(VLOOKUP('Youth 2'!F107,$AB$3:$AC$7,2,TRUE),"")</f>
        <v/>
      </c>
      <c r="V107" s="7" t="str">
        <f>IFERROR(IF(U107=$V$1,'Youth 2'!F107,""),"")</f>
        <v/>
      </c>
      <c r="W107" s="7" t="str">
        <f>IFERROR(IF(U107=$W$1,'Youth 2'!F107,""),"")</f>
        <v/>
      </c>
      <c r="X107" s="7" t="str">
        <f>IFERROR(IF(U107=$X$1,'Youth 2'!F107,""),"")</f>
        <v/>
      </c>
      <c r="Y107" s="7" t="str">
        <f>IFERROR(IF($U107=$Y$1,'Youth 2'!F107,""),"")</f>
        <v/>
      </c>
      <c r="Z107" s="7" t="str">
        <f>IFERROR(IF(U107=$Z$1,'Youth 2'!F107,""),"")</f>
        <v/>
      </c>
      <c r="AA107" s="3"/>
      <c r="AB107"/>
      <c r="AC107"/>
      <c r="AD107"/>
      <c r="AE107"/>
      <c r="AF107"/>
      <c r="AG107"/>
      <c r="AH107"/>
      <c r="AI107"/>
      <c r="AJ107"/>
    </row>
    <row r="108" spans="1:36">
      <c r="A108" s="18" t="str">
        <f>IF(B108="","",Draw!X108)</f>
        <v/>
      </c>
      <c r="B108" s="19" t="str">
        <f>IFERROR(Draw!Y108,"")</f>
        <v/>
      </c>
      <c r="C108" s="19" t="str">
        <f>IFERROR(Draw!Z108,"")</f>
        <v/>
      </c>
      <c r="D108" s="54"/>
      <c r="E108" s="92">
        <v>1.0700000000000001E-7</v>
      </c>
      <c r="F108" s="93" t="str">
        <f t="shared" si="3"/>
        <v/>
      </c>
      <c r="G108" s="93" t="str">
        <f t="shared" si="4"/>
        <v/>
      </c>
      <c r="U108" s="3" t="str">
        <f>IFERROR(VLOOKUP('Youth 2'!F108,$AB$3:$AC$7,2,TRUE),"")</f>
        <v/>
      </c>
      <c r="V108" s="7" t="str">
        <f>IFERROR(IF(U108=$V$1,'Youth 2'!F108,""),"")</f>
        <v/>
      </c>
      <c r="W108" s="7" t="str">
        <f>IFERROR(IF(U108=$W$1,'Youth 2'!F108,""),"")</f>
        <v/>
      </c>
      <c r="X108" s="7" t="str">
        <f>IFERROR(IF(U108=$X$1,'Youth 2'!F108,""),"")</f>
        <v/>
      </c>
      <c r="Y108" s="7" t="str">
        <f>IFERROR(IF($U108=$Y$1,'Youth 2'!F108,""),"")</f>
        <v/>
      </c>
      <c r="Z108" s="7" t="str">
        <f>IFERROR(IF(U108=$Z$1,'Youth 2'!F108,""),"")</f>
        <v/>
      </c>
      <c r="AA108" s="3"/>
      <c r="AB108"/>
      <c r="AC108"/>
      <c r="AD108"/>
      <c r="AE108"/>
      <c r="AF108"/>
      <c r="AG108"/>
      <c r="AH108"/>
      <c r="AI108"/>
      <c r="AJ108"/>
    </row>
    <row r="109" spans="1:36">
      <c r="A109" s="18" t="str">
        <f>IF(B109="","",Draw!X109)</f>
        <v/>
      </c>
      <c r="B109" s="19" t="str">
        <f>IFERROR(Draw!Y109,"")</f>
        <v/>
      </c>
      <c r="C109" s="19" t="str">
        <f>IFERROR(Draw!Z109,"")</f>
        <v/>
      </c>
      <c r="D109" s="52"/>
      <c r="E109" s="92">
        <v>1.08E-7</v>
      </c>
      <c r="F109" s="93" t="str">
        <f t="shared" si="3"/>
        <v/>
      </c>
      <c r="G109" s="144"/>
      <c r="U109" s="3" t="str">
        <f>IFERROR(VLOOKUP('Youth 2'!F109,$AB$3:$AC$7,2,TRUE),"")</f>
        <v/>
      </c>
      <c r="V109" s="7" t="str">
        <f>IFERROR(IF(U109=$V$1,'Youth 2'!F109,""),"")</f>
        <v/>
      </c>
      <c r="W109" s="7" t="str">
        <f>IFERROR(IF(U109=$W$1,'Youth 2'!F109,""),"")</f>
        <v/>
      </c>
      <c r="X109" s="7" t="str">
        <f>IFERROR(IF(U109=$X$1,'Youth 2'!F109,""),"")</f>
        <v/>
      </c>
      <c r="Y109" s="7" t="str">
        <f>IFERROR(IF($U109=$Y$1,'Youth 2'!F109,""),"")</f>
        <v/>
      </c>
      <c r="Z109" s="7" t="str">
        <f>IFERROR(IF(U109=$Z$1,'Youth 2'!F109,""),"")</f>
        <v/>
      </c>
      <c r="AA109" s="3"/>
      <c r="AB109"/>
      <c r="AC109"/>
      <c r="AD109"/>
      <c r="AE109"/>
      <c r="AF109"/>
      <c r="AG109"/>
      <c r="AH109"/>
      <c r="AI109"/>
      <c r="AJ109"/>
    </row>
    <row r="110" spans="1:36">
      <c r="A110" s="18" t="str">
        <f>IF(B110="","",Draw!X110)</f>
        <v/>
      </c>
      <c r="B110" s="19" t="str">
        <f>IFERROR(Draw!Y110,"")</f>
        <v/>
      </c>
      <c r="C110" s="19" t="str">
        <f>IFERROR(Draw!Z110,"")</f>
        <v/>
      </c>
      <c r="D110" s="51"/>
      <c r="E110" s="92">
        <v>1.09E-7</v>
      </c>
      <c r="F110" s="93" t="str">
        <f t="shared" si="3"/>
        <v/>
      </c>
      <c r="G110" s="93" t="str">
        <f>IF(OR(AND(D110&gt;1,D110&lt;1050),D110="nt",D110="",D110="scratch"),"","Not a valid input")</f>
        <v/>
      </c>
      <c r="U110" s="3" t="str">
        <f>IFERROR(VLOOKUP('Youth 2'!F110,$AB$3:$AC$7,2,TRUE),"")</f>
        <v/>
      </c>
      <c r="V110" s="7" t="str">
        <f>IFERROR(IF(U110=$V$1,'Youth 2'!F110,""),"")</f>
        <v/>
      </c>
      <c r="W110" s="7" t="str">
        <f>IFERROR(IF(U110=$W$1,'Youth 2'!F110,""),"")</f>
        <v/>
      </c>
      <c r="X110" s="7" t="str">
        <f>IFERROR(IF(U110=$X$1,'Youth 2'!F110,""),"")</f>
        <v/>
      </c>
      <c r="Y110" s="7" t="str">
        <f>IFERROR(IF($U110=$Y$1,'Youth 2'!F110,""),"")</f>
        <v/>
      </c>
      <c r="Z110" s="7" t="str">
        <f>IFERROR(IF(U110=$Z$1,'Youth 2'!F110,""),"")</f>
        <v/>
      </c>
      <c r="AA110" s="3"/>
      <c r="AB110"/>
      <c r="AC110"/>
      <c r="AD110"/>
      <c r="AE110"/>
      <c r="AF110"/>
      <c r="AG110"/>
      <c r="AH110"/>
      <c r="AI110"/>
      <c r="AJ110"/>
    </row>
    <row r="111" spans="1:36">
      <c r="A111" s="18" t="str">
        <f>IF(B111="","",Draw!X111)</f>
        <v/>
      </c>
      <c r="B111" s="19" t="str">
        <f>IFERROR(Draw!Y111,"")</f>
        <v/>
      </c>
      <c r="C111" s="19" t="str">
        <f>IFERROR(Draw!Z111,"")</f>
        <v/>
      </c>
      <c r="D111" s="52"/>
      <c r="E111" s="92">
        <v>1.1000000000000001E-7</v>
      </c>
      <c r="F111" s="93" t="str">
        <f t="shared" si="3"/>
        <v/>
      </c>
      <c r="G111" s="93" t="str">
        <f t="shared" si="4"/>
        <v/>
      </c>
      <c r="U111" s="3" t="str">
        <f>IFERROR(VLOOKUP('Youth 2'!F111,$AB$3:$AC$7,2,TRUE),"")</f>
        <v/>
      </c>
      <c r="V111" s="7" t="str">
        <f>IFERROR(IF(U111=$V$1,'Youth 2'!F111,""),"")</f>
        <v/>
      </c>
      <c r="W111" s="7" t="str">
        <f>IFERROR(IF(U111=$W$1,'Youth 2'!F111,""),"")</f>
        <v/>
      </c>
      <c r="X111" s="7" t="str">
        <f>IFERROR(IF(U111=$X$1,'Youth 2'!F111,""),"")</f>
        <v/>
      </c>
      <c r="Y111" s="7" t="str">
        <f>IFERROR(IF($U111=$Y$1,'Youth 2'!F111,""),"")</f>
        <v/>
      </c>
      <c r="Z111" s="7" t="str">
        <f>IFERROR(IF(U111=$Z$1,'Youth 2'!F111,""),"")</f>
        <v/>
      </c>
      <c r="AA111" s="3"/>
      <c r="AB111"/>
      <c r="AC111"/>
      <c r="AD111"/>
      <c r="AE111"/>
      <c r="AF111"/>
      <c r="AG111"/>
      <c r="AH111"/>
      <c r="AI111"/>
      <c r="AJ111"/>
    </row>
    <row r="112" spans="1:36">
      <c r="A112" s="18" t="str">
        <f>IF(B112="","",Draw!X112)</f>
        <v/>
      </c>
      <c r="B112" s="19" t="str">
        <f>IFERROR(Draw!Y112,"")</f>
        <v/>
      </c>
      <c r="C112" s="19" t="str">
        <f>IFERROR(Draw!Z112,"")</f>
        <v/>
      </c>
      <c r="D112" s="54"/>
      <c r="E112" s="92">
        <v>1.11E-7</v>
      </c>
      <c r="F112" s="93" t="str">
        <f t="shared" si="3"/>
        <v/>
      </c>
      <c r="G112" s="93" t="str">
        <f t="shared" si="4"/>
        <v/>
      </c>
      <c r="U112" s="3" t="str">
        <f>IFERROR(VLOOKUP('Youth 2'!F112,$AB$3:$AC$7,2,TRUE),"")</f>
        <v/>
      </c>
      <c r="V112" s="7" t="str">
        <f>IFERROR(IF(U112=$V$1,'Youth 2'!F112,""),"")</f>
        <v/>
      </c>
      <c r="W112" s="7" t="str">
        <f>IFERROR(IF(U112=$W$1,'Youth 2'!F112,""),"")</f>
        <v/>
      </c>
      <c r="X112" s="7" t="str">
        <f>IFERROR(IF(U112=$X$1,'Youth 2'!F112,""),"")</f>
        <v/>
      </c>
      <c r="Y112" s="7" t="str">
        <f>IFERROR(IF($U112=$Y$1,'Youth 2'!F112,""),"")</f>
        <v/>
      </c>
      <c r="Z112" s="7" t="str">
        <f>IFERROR(IF(U112=$Z$1,'Youth 2'!F112,""),"")</f>
        <v/>
      </c>
      <c r="AA112" s="3"/>
      <c r="AB112"/>
      <c r="AC112"/>
      <c r="AD112"/>
      <c r="AE112"/>
      <c r="AF112"/>
      <c r="AG112"/>
      <c r="AH112"/>
      <c r="AI112"/>
      <c r="AJ112"/>
    </row>
    <row r="113" spans="1:36">
      <c r="A113" s="18" t="str">
        <f>IF(B113="","",Draw!X113)</f>
        <v/>
      </c>
      <c r="B113" s="19" t="str">
        <f>IFERROR(Draw!Y113,"")</f>
        <v/>
      </c>
      <c r="C113" s="19" t="str">
        <f>IFERROR(Draw!Z113,"")</f>
        <v/>
      </c>
      <c r="D113" s="145"/>
      <c r="E113" s="92">
        <v>1.12E-7</v>
      </c>
      <c r="F113" s="93" t="str">
        <f t="shared" si="3"/>
        <v/>
      </c>
      <c r="G113" s="93" t="str">
        <f t="shared" si="4"/>
        <v/>
      </c>
      <c r="U113" s="3" t="str">
        <f>IFERROR(VLOOKUP('Youth 2'!F113,$AB$3:$AC$7,2,TRUE),"")</f>
        <v/>
      </c>
      <c r="V113" s="7" t="str">
        <f>IFERROR(IF(U113=$V$1,'Youth 2'!F113,""),"")</f>
        <v/>
      </c>
      <c r="W113" s="7" t="str">
        <f>IFERROR(IF(U113=$W$1,'Youth 2'!F113,""),"")</f>
        <v/>
      </c>
      <c r="X113" s="7" t="str">
        <f>IFERROR(IF(U113=$X$1,'Youth 2'!F113,""),"")</f>
        <v/>
      </c>
      <c r="Y113" s="7" t="str">
        <f>IFERROR(IF($U113=$Y$1,'Youth 2'!F113,""),"")</f>
        <v/>
      </c>
      <c r="Z113" s="7" t="str">
        <f>IFERROR(IF(U113=$Z$1,'Youth 2'!F113,""),"")</f>
        <v/>
      </c>
      <c r="AA113" s="3"/>
      <c r="AB113"/>
      <c r="AC113"/>
      <c r="AD113"/>
      <c r="AE113"/>
      <c r="AF113"/>
      <c r="AG113"/>
      <c r="AH113"/>
      <c r="AI113"/>
      <c r="AJ113"/>
    </row>
    <row r="114" spans="1:36">
      <c r="A114" s="18" t="str">
        <f>IF(B114="","",Draw!X114)</f>
        <v/>
      </c>
      <c r="B114" s="19" t="str">
        <f>IFERROR(Draw!Y114,"")</f>
        <v/>
      </c>
      <c r="C114" s="19" t="str">
        <f>IFERROR(Draw!Z114,"")</f>
        <v/>
      </c>
      <c r="D114" s="53"/>
      <c r="E114" s="92">
        <v>1.1300000000000001E-7</v>
      </c>
      <c r="F114" s="93" t="str">
        <f t="shared" si="3"/>
        <v/>
      </c>
      <c r="G114" s="93" t="str">
        <f t="shared" si="4"/>
        <v/>
      </c>
      <c r="U114" s="3" t="str">
        <f>IFERROR(VLOOKUP('Youth 2'!F114,$AB$3:$AC$7,2,TRUE),"")</f>
        <v/>
      </c>
      <c r="V114" s="7" t="str">
        <f>IFERROR(IF(U114=$V$1,'Youth 2'!F114,""),"")</f>
        <v/>
      </c>
      <c r="W114" s="7" t="str">
        <f>IFERROR(IF(U114=$W$1,'Youth 2'!F114,""),"")</f>
        <v/>
      </c>
      <c r="X114" s="7" t="str">
        <f>IFERROR(IF(U114=$X$1,'Youth 2'!F114,""),"")</f>
        <v/>
      </c>
      <c r="Y114" s="7" t="str">
        <f>IFERROR(IF($U114=$Y$1,'Youth 2'!F114,""),"")</f>
        <v/>
      </c>
      <c r="Z114" s="7" t="str">
        <f>IFERROR(IF(U114=$Z$1,'Youth 2'!F114,""),"")</f>
        <v/>
      </c>
      <c r="AA114" s="3"/>
      <c r="AB114"/>
      <c r="AC114"/>
      <c r="AD114"/>
      <c r="AE114"/>
      <c r="AF114"/>
      <c r="AG114"/>
      <c r="AH114"/>
      <c r="AI114"/>
      <c r="AJ114"/>
    </row>
    <row r="115" spans="1:36">
      <c r="A115" s="18" t="str">
        <f>IF(B115="","",Draw!X115)</f>
        <v/>
      </c>
      <c r="B115" s="19" t="str">
        <f>IFERROR(Draw!Y115,"")</f>
        <v/>
      </c>
      <c r="C115" s="19" t="str">
        <f>IFERROR(Draw!Z115,"")</f>
        <v/>
      </c>
      <c r="D115" s="52"/>
      <c r="E115" s="92">
        <v>1.14E-7</v>
      </c>
      <c r="F115" s="93" t="str">
        <f t="shared" si="3"/>
        <v/>
      </c>
      <c r="G115" s="93"/>
      <c r="U115" s="3" t="str">
        <f>IFERROR(VLOOKUP('Youth 2'!F115,$AB$3:$AC$7,2,TRUE),"")</f>
        <v/>
      </c>
      <c r="V115" s="7" t="str">
        <f>IFERROR(IF(U115=$V$1,'Youth 2'!F115,""),"")</f>
        <v/>
      </c>
      <c r="W115" s="7" t="str">
        <f>IFERROR(IF(U115=$W$1,'Youth 2'!F115,""),"")</f>
        <v/>
      </c>
      <c r="X115" s="7" t="str">
        <f>IFERROR(IF(U115=$X$1,'Youth 2'!F115,""),"")</f>
        <v/>
      </c>
      <c r="Y115" s="7" t="str">
        <f>IFERROR(IF($U115=$Y$1,'Youth 2'!F115,""),"")</f>
        <v/>
      </c>
      <c r="Z115" s="7" t="str">
        <f>IFERROR(IF(U115=$Z$1,'Youth 2'!F115,""),"")</f>
        <v/>
      </c>
      <c r="AA115" s="3"/>
      <c r="AB115"/>
      <c r="AC115"/>
      <c r="AD115"/>
      <c r="AE115"/>
      <c r="AF115"/>
      <c r="AG115"/>
      <c r="AH115"/>
      <c r="AI115"/>
      <c r="AJ115"/>
    </row>
    <row r="116" spans="1:36">
      <c r="A116" s="18" t="str">
        <f>IF(B116="","",Draw!X116)</f>
        <v/>
      </c>
      <c r="B116" s="19" t="str">
        <f>IFERROR(Draw!Y116,"")</f>
        <v/>
      </c>
      <c r="C116" s="19" t="str">
        <f>IFERROR(Draw!Z116,"")</f>
        <v/>
      </c>
      <c r="D116" s="52"/>
      <c r="E116" s="92">
        <v>1.15E-7</v>
      </c>
      <c r="F116" s="93" t="str">
        <f t="shared" si="3"/>
        <v/>
      </c>
      <c r="G116" s="93" t="str">
        <f>IF(OR(AND(D116&gt;1,D116&lt;1050),D116="nt",D116="",D116="scratch"),"","Not a valid input")</f>
        <v/>
      </c>
      <c r="U116" s="3" t="str">
        <f>IFERROR(VLOOKUP('Youth 2'!F116,$AB$3:$AC$7,2,TRUE),"")</f>
        <v/>
      </c>
      <c r="V116" s="7" t="str">
        <f>IFERROR(IF(U116=$V$1,'Youth 2'!F116,""),"")</f>
        <v/>
      </c>
      <c r="W116" s="7" t="str">
        <f>IFERROR(IF(U116=$W$1,'Youth 2'!F116,""),"")</f>
        <v/>
      </c>
      <c r="X116" s="7" t="str">
        <f>IFERROR(IF(U116=$X$1,'Youth 2'!F116,""),"")</f>
        <v/>
      </c>
      <c r="Y116" s="7" t="str">
        <f>IFERROR(IF($U116=$Y$1,'Youth 2'!F116,""),"")</f>
        <v/>
      </c>
      <c r="Z116" s="7" t="str">
        <f>IFERROR(IF(U116=$Z$1,'Youth 2'!F116,""),"")</f>
        <v/>
      </c>
      <c r="AA116" s="3"/>
      <c r="AB116"/>
      <c r="AC116"/>
      <c r="AD116"/>
      <c r="AE116"/>
      <c r="AF116"/>
      <c r="AG116"/>
      <c r="AH116"/>
      <c r="AI116"/>
      <c r="AJ116"/>
    </row>
    <row r="117" spans="1:36">
      <c r="A117" s="18" t="str">
        <f>IF(B117="","",Draw!X117)</f>
        <v/>
      </c>
      <c r="B117" s="19" t="str">
        <f>IFERROR(Draw!Y117,"")</f>
        <v/>
      </c>
      <c r="C117" s="19" t="str">
        <f>IFERROR(Draw!Z117,"")</f>
        <v/>
      </c>
      <c r="D117" s="52"/>
      <c r="E117" s="92">
        <v>1.1600000000000001E-7</v>
      </c>
      <c r="F117" s="93" t="str">
        <f t="shared" si="3"/>
        <v/>
      </c>
      <c r="G117" s="93" t="str">
        <f t="shared" si="4"/>
        <v/>
      </c>
      <c r="U117" s="3" t="str">
        <f>IFERROR(VLOOKUP('Youth 2'!F117,$AB$3:$AC$7,2,TRUE),"")</f>
        <v/>
      </c>
      <c r="V117" s="7" t="str">
        <f>IFERROR(IF(U117=$V$1,'Youth 2'!F117,""),"")</f>
        <v/>
      </c>
      <c r="W117" s="7" t="str">
        <f>IFERROR(IF(U117=$W$1,'Youth 2'!F117,""),"")</f>
        <v/>
      </c>
      <c r="X117" s="7" t="str">
        <f>IFERROR(IF(U117=$X$1,'Youth 2'!F117,""),"")</f>
        <v/>
      </c>
      <c r="Y117" s="7" t="str">
        <f>IFERROR(IF($U117=$Y$1,'Youth 2'!F117,""),"")</f>
        <v/>
      </c>
      <c r="Z117" s="7" t="str">
        <f>IFERROR(IF(U117=$Z$1,'Youth 2'!F117,""),"")</f>
        <v/>
      </c>
      <c r="AA117" s="3"/>
      <c r="AB117"/>
      <c r="AC117"/>
      <c r="AD117"/>
      <c r="AE117"/>
      <c r="AF117"/>
      <c r="AG117"/>
      <c r="AH117"/>
      <c r="AI117"/>
      <c r="AJ117"/>
    </row>
    <row r="118" spans="1:36">
      <c r="A118" s="18" t="str">
        <f>IF(B118="","",Draw!X118)</f>
        <v/>
      </c>
      <c r="B118" s="19" t="str">
        <f>IFERROR(Draw!Y118,"")</f>
        <v/>
      </c>
      <c r="C118" s="19" t="str">
        <f>IFERROR(Draw!Z118,"")</f>
        <v/>
      </c>
      <c r="D118" s="52"/>
      <c r="E118" s="92">
        <v>1.17E-7</v>
      </c>
      <c r="F118" s="93" t="str">
        <f t="shared" si="3"/>
        <v/>
      </c>
      <c r="G118" s="93" t="str">
        <f t="shared" si="4"/>
        <v/>
      </c>
      <c r="U118" s="3" t="str">
        <f>IFERROR(VLOOKUP('Youth 2'!F118,$AB$3:$AC$7,2,TRUE),"")</f>
        <v/>
      </c>
      <c r="V118" s="7" t="str">
        <f>IFERROR(IF(U118=$V$1,'Youth 2'!F118,""),"")</f>
        <v/>
      </c>
      <c r="W118" s="7" t="str">
        <f>IFERROR(IF(U118=$W$1,'Youth 2'!F118,""),"")</f>
        <v/>
      </c>
      <c r="X118" s="7" t="str">
        <f>IFERROR(IF(U118=$X$1,'Youth 2'!F118,""),"")</f>
        <v/>
      </c>
      <c r="Y118" s="7" t="str">
        <f>IFERROR(IF($U118=$Y$1,'Youth 2'!F118,""),"")</f>
        <v/>
      </c>
      <c r="Z118" s="7" t="str">
        <f>IFERROR(IF(U118=$Z$1,'Youth 2'!F118,""),"")</f>
        <v/>
      </c>
      <c r="AA118" s="3"/>
      <c r="AB118"/>
      <c r="AC118"/>
      <c r="AD118"/>
      <c r="AE118"/>
      <c r="AF118"/>
      <c r="AG118"/>
      <c r="AH118"/>
      <c r="AI118"/>
      <c r="AJ118"/>
    </row>
    <row r="119" spans="1:36">
      <c r="A119" s="18" t="str">
        <f>IF(B119="","",Draw!X119)</f>
        <v/>
      </c>
      <c r="B119" s="19" t="str">
        <f>IFERROR(Draw!Y119,"")</f>
        <v/>
      </c>
      <c r="C119" s="19" t="str">
        <f>IFERROR(Draw!Z119,"")</f>
        <v/>
      </c>
      <c r="D119" s="52"/>
      <c r="E119" s="92">
        <v>1.18E-7</v>
      </c>
      <c r="F119" s="93" t="str">
        <f t="shared" si="3"/>
        <v/>
      </c>
      <c r="G119" s="93" t="str">
        <f t="shared" si="4"/>
        <v/>
      </c>
      <c r="U119" s="3" t="str">
        <f>IFERROR(VLOOKUP('Youth 2'!F119,$AB$3:$AC$7,2,TRUE),"")</f>
        <v/>
      </c>
      <c r="V119" s="7" t="str">
        <f>IFERROR(IF(U119=$V$1,'Youth 2'!F119,""),"")</f>
        <v/>
      </c>
      <c r="W119" s="7" t="str">
        <f>IFERROR(IF(U119=$W$1,'Youth 2'!F119,""),"")</f>
        <v/>
      </c>
      <c r="X119" s="7" t="str">
        <f>IFERROR(IF(U119=$X$1,'Youth 2'!F119,""),"")</f>
        <v/>
      </c>
      <c r="Y119" s="7" t="str">
        <f>IFERROR(IF($U119=$Y$1,'Youth 2'!F119,""),"")</f>
        <v/>
      </c>
      <c r="Z119" s="7" t="str">
        <f>IFERROR(IF(U119=$Z$1,'Youth 2'!F119,""),"")</f>
        <v/>
      </c>
      <c r="AA119" s="3"/>
      <c r="AB119"/>
      <c r="AC119"/>
      <c r="AD119"/>
      <c r="AE119"/>
      <c r="AF119"/>
      <c r="AG119"/>
      <c r="AH119"/>
      <c r="AI119"/>
      <c r="AJ119"/>
    </row>
    <row r="120" spans="1:36">
      <c r="A120" s="18" t="str">
        <f>IF(B120="","",Draw!X120)</f>
        <v/>
      </c>
      <c r="B120" s="19" t="str">
        <f>IFERROR(Draw!Y120,"")</f>
        <v/>
      </c>
      <c r="C120" s="19" t="str">
        <f>IFERROR(Draw!Z120,"")</f>
        <v/>
      </c>
      <c r="D120" s="54"/>
      <c r="E120" s="92">
        <v>1.1899999999999999E-7</v>
      </c>
      <c r="F120" s="93" t="str">
        <f t="shared" si="3"/>
        <v/>
      </c>
      <c r="G120" s="93" t="str">
        <f t="shared" si="4"/>
        <v/>
      </c>
      <c r="U120" s="3" t="str">
        <f>IFERROR(VLOOKUP('Youth 2'!F120,$AB$3:$AC$7,2,TRUE),"")</f>
        <v/>
      </c>
      <c r="V120" s="7" t="str">
        <f>IFERROR(IF(U120=$V$1,'Youth 2'!F120,""),"")</f>
        <v/>
      </c>
      <c r="W120" s="7" t="str">
        <f>IFERROR(IF(U120=$W$1,'Youth 2'!F120,""),"")</f>
        <v/>
      </c>
      <c r="X120" s="7" t="str">
        <f>IFERROR(IF(U120=$X$1,'Youth 2'!F120,""),"")</f>
        <v/>
      </c>
      <c r="Y120" s="7" t="str">
        <f>IFERROR(IF($U120=$Y$1,'Youth 2'!F120,""),"")</f>
        <v/>
      </c>
      <c r="Z120" s="7" t="str">
        <f>IFERROR(IF(U120=$Z$1,'Youth 2'!F120,""),"")</f>
        <v/>
      </c>
      <c r="AA120" s="3"/>
      <c r="AB120"/>
      <c r="AC120"/>
      <c r="AD120"/>
      <c r="AE120"/>
      <c r="AF120"/>
      <c r="AG120"/>
      <c r="AH120"/>
      <c r="AI120"/>
      <c r="AJ120"/>
    </row>
    <row r="121" spans="1:36">
      <c r="A121" s="18" t="str">
        <f>IF(B121="","",Draw!X121)</f>
        <v/>
      </c>
      <c r="B121" s="19" t="str">
        <f>IFERROR(Draw!Y121,"")</f>
        <v/>
      </c>
      <c r="C121" s="19" t="str">
        <f>IFERROR(Draw!Z121,"")</f>
        <v/>
      </c>
      <c r="D121" s="145"/>
      <c r="E121" s="92">
        <v>1.1999999999999999E-7</v>
      </c>
      <c r="F121" s="93" t="str">
        <f t="shared" si="3"/>
        <v/>
      </c>
      <c r="G121" s="93"/>
      <c r="U121" s="3" t="str">
        <f>IFERROR(VLOOKUP('Youth 2'!F121,$AB$3:$AC$7,2,TRUE),"")</f>
        <v/>
      </c>
      <c r="V121" s="7" t="str">
        <f>IFERROR(IF(U121=$V$1,'Youth 2'!F121,""),"")</f>
        <v/>
      </c>
      <c r="W121" s="7" t="str">
        <f>IFERROR(IF(U121=$W$1,'Youth 2'!F121,""),"")</f>
        <v/>
      </c>
      <c r="X121" s="7" t="str">
        <f>IFERROR(IF(U121=$X$1,'Youth 2'!F121,""),"")</f>
        <v/>
      </c>
      <c r="Y121" s="7" t="str">
        <f>IFERROR(IF($U121=$Y$1,'Youth 2'!F121,""),"")</f>
        <v/>
      </c>
      <c r="Z121" s="7" t="str">
        <f>IFERROR(IF(U121=$Z$1,'Youth 2'!F121,""),"")</f>
        <v/>
      </c>
      <c r="AA121" s="3"/>
      <c r="AB121"/>
      <c r="AC121"/>
      <c r="AD121"/>
      <c r="AE121"/>
      <c r="AF121"/>
      <c r="AG121"/>
      <c r="AH121"/>
      <c r="AI121"/>
      <c r="AJ121"/>
    </row>
    <row r="122" spans="1:36">
      <c r="A122" s="18" t="str">
        <f>IF(B122="","",Draw!X122)</f>
        <v/>
      </c>
      <c r="B122" s="19" t="str">
        <f>IFERROR(Draw!Y122,"")</f>
        <v/>
      </c>
      <c r="C122" s="19" t="str">
        <f>IFERROR(Draw!Z122,"")</f>
        <v/>
      </c>
      <c r="D122" s="51"/>
      <c r="E122" s="92">
        <v>1.2100000000000001E-7</v>
      </c>
      <c r="F122" s="93" t="str">
        <f t="shared" si="3"/>
        <v/>
      </c>
      <c r="G122" s="93" t="str">
        <f>IF(OR(AND(D122&gt;1,D122&lt;1050),D122="nt",D122="",D122="scratch"),"","Not a valid input")</f>
        <v/>
      </c>
      <c r="U122" s="3" t="str">
        <f>IFERROR(VLOOKUP('Youth 2'!F122,$AB$3:$AC$7,2,TRUE),"")</f>
        <v/>
      </c>
      <c r="V122" s="7" t="str">
        <f>IFERROR(IF(U122=$V$1,'Youth 2'!F122,""),"")</f>
        <v/>
      </c>
      <c r="W122" s="7" t="str">
        <f>IFERROR(IF(U122=$W$1,'Youth 2'!F122,""),"")</f>
        <v/>
      </c>
      <c r="X122" s="7" t="str">
        <f>IFERROR(IF(U122=$X$1,'Youth 2'!F122,""),"")</f>
        <v/>
      </c>
      <c r="Y122" s="7" t="str">
        <f>IFERROR(IF($U122=$Y$1,'Youth 2'!F122,""),"")</f>
        <v/>
      </c>
      <c r="Z122" s="7" t="str">
        <f>IFERROR(IF(U122=$Z$1,'Youth 2'!F122,""),"")</f>
        <v/>
      </c>
      <c r="AA122" s="3"/>
      <c r="AB122"/>
      <c r="AC122"/>
      <c r="AD122"/>
      <c r="AE122"/>
      <c r="AF122"/>
      <c r="AG122"/>
      <c r="AH122"/>
      <c r="AI122"/>
      <c r="AJ122"/>
    </row>
    <row r="123" spans="1:36">
      <c r="A123" s="18" t="str">
        <f>IF(B123="","",Draw!X123)</f>
        <v/>
      </c>
      <c r="B123" s="19" t="str">
        <f>IFERROR(Draw!Y123,"")</f>
        <v/>
      </c>
      <c r="C123" s="19" t="str">
        <f>IFERROR(Draw!Z123,"")</f>
        <v/>
      </c>
      <c r="D123" s="52"/>
      <c r="E123" s="92">
        <v>1.2200000000000001E-7</v>
      </c>
      <c r="F123" s="93" t="str">
        <f t="shared" si="3"/>
        <v/>
      </c>
      <c r="G123" s="93" t="str">
        <f t="shared" si="4"/>
        <v/>
      </c>
      <c r="U123" s="3" t="str">
        <f>IFERROR(VLOOKUP('Youth 2'!F123,$AB$3:$AC$7,2,TRUE),"")</f>
        <v/>
      </c>
      <c r="V123" s="7" t="str">
        <f>IFERROR(IF(U123=$V$1,'Youth 2'!F123,""),"")</f>
        <v/>
      </c>
      <c r="W123" s="7" t="str">
        <f>IFERROR(IF(U123=$W$1,'Youth 2'!F123,""),"")</f>
        <v/>
      </c>
      <c r="X123" s="7" t="str">
        <f>IFERROR(IF(U123=$X$1,'Youth 2'!F123,""),"")</f>
        <v/>
      </c>
      <c r="Y123" s="7" t="str">
        <f>IFERROR(IF($U123=$Y$1,'Youth 2'!F123,""),"")</f>
        <v/>
      </c>
      <c r="Z123" s="7" t="str">
        <f>IFERROR(IF(U123=$Z$1,'Youth 2'!F123,""),"")</f>
        <v/>
      </c>
      <c r="AA123" s="3"/>
      <c r="AB123"/>
      <c r="AC123"/>
      <c r="AD123"/>
      <c r="AE123"/>
      <c r="AF123"/>
      <c r="AG123"/>
      <c r="AH123"/>
      <c r="AI123"/>
      <c r="AJ123"/>
    </row>
    <row r="124" spans="1:36">
      <c r="A124" s="18" t="str">
        <f>IF(B124="","",Draw!X124)</f>
        <v/>
      </c>
      <c r="B124" s="19" t="str">
        <f>IFERROR(Draw!Y124,"")</f>
        <v/>
      </c>
      <c r="C124" s="19" t="str">
        <f>IFERROR(Draw!Z124,"")</f>
        <v/>
      </c>
      <c r="D124" s="52"/>
      <c r="E124" s="92">
        <v>1.23E-7</v>
      </c>
      <c r="F124" s="93" t="str">
        <f t="shared" si="3"/>
        <v/>
      </c>
      <c r="G124" s="93" t="str">
        <f t="shared" si="4"/>
        <v/>
      </c>
      <c r="U124" s="3" t="str">
        <f>IFERROR(VLOOKUP('Youth 2'!F124,$AB$3:$AC$7,2,TRUE),"")</f>
        <v/>
      </c>
      <c r="V124" s="7" t="str">
        <f>IFERROR(IF(U124=$V$1,'Youth 2'!F124,""),"")</f>
        <v/>
      </c>
      <c r="W124" s="7" t="str">
        <f>IFERROR(IF(U124=$W$1,'Youth 2'!F124,""),"")</f>
        <v/>
      </c>
      <c r="X124" s="7" t="str">
        <f>IFERROR(IF(U124=$X$1,'Youth 2'!F124,""),"")</f>
        <v/>
      </c>
      <c r="Y124" s="7" t="str">
        <f>IFERROR(IF($U124=$Y$1,'Youth 2'!F124,""),"")</f>
        <v/>
      </c>
      <c r="Z124" s="7" t="str">
        <f>IFERROR(IF(U124=$Z$1,'Youth 2'!F124,""),"")</f>
        <v/>
      </c>
      <c r="AA124" s="3"/>
      <c r="AB124"/>
      <c r="AC124"/>
      <c r="AD124"/>
      <c r="AE124"/>
      <c r="AF124"/>
      <c r="AG124"/>
      <c r="AH124"/>
      <c r="AI124"/>
      <c r="AJ124"/>
    </row>
    <row r="125" spans="1:36">
      <c r="A125" s="18" t="str">
        <f>IF(B125="","",Draw!X125)</f>
        <v/>
      </c>
      <c r="B125" s="19" t="str">
        <f>IFERROR(Draw!Y125,"")</f>
        <v/>
      </c>
      <c r="C125" s="19" t="str">
        <f>IFERROR(Draw!Z125,"")</f>
        <v/>
      </c>
      <c r="D125" s="52"/>
      <c r="E125" s="92">
        <v>1.24E-7</v>
      </c>
      <c r="F125" s="93" t="str">
        <f t="shared" si="3"/>
        <v/>
      </c>
      <c r="G125" s="93" t="str">
        <f t="shared" si="4"/>
        <v/>
      </c>
      <c r="U125" s="3" t="str">
        <f>IFERROR(VLOOKUP('Youth 2'!F125,$AB$3:$AC$7,2,TRUE),"")</f>
        <v/>
      </c>
      <c r="V125" s="7" t="str">
        <f>IFERROR(IF(U125=$V$1,'Youth 2'!F125,""),"")</f>
        <v/>
      </c>
      <c r="W125" s="7" t="str">
        <f>IFERROR(IF(U125=$W$1,'Youth 2'!F125,""),"")</f>
        <v/>
      </c>
      <c r="X125" s="7" t="str">
        <f>IFERROR(IF(U125=$X$1,'Youth 2'!F125,""),"")</f>
        <v/>
      </c>
      <c r="Y125" s="7" t="str">
        <f>IFERROR(IF($U125=$Y$1,'Youth 2'!F125,""),"")</f>
        <v/>
      </c>
      <c r="Z125" s="7" t="str">
        <f>IFERROR(IF(U125=$Z$1,'Youth 2'!F125,""),"")</f>
        <v/>
      </c>
      <c r="AA125" s="3"/>
      <c r="AB125"/>
      <c r="AC125"/>
      <c r="AD125"/>
      <c r="AE125"/>
      <c r="AF125"/>
      <c r="AG125"/>
      <c r="AH125"/>
      <c r="AI125"/>
      <c r="AJ125"/>
    </row>
    <row r="126" spans="1:36">
      <c r="A126" s="18" t="str">
        <f>IF(B126="","",Draw!X126)</f>
        <v/>
      </c>
      <c r="B126" s="19" t="str">
        <f>IFERROR(Draw!Y126,"")</f>
        <v/>
      </c>
      <c r="C126" s="19" t="str">
        <f>IFERROR(Draw!Z126,"")</f>
        <v/>
      </c>
      <c r="D126" s="54"/>
      <c r="E126" s="92">
        <v>1.2499999999999999E-7</v>
      </c>
      <c r="F126" s="93" t="str">
        <f t="shared" si="3"/>
        <v/>
      </c>
      <c r="G126" s="93" t="str">
        <f t="shared" si="4"/>
        <v/>
      </c>
      <c r="U126" s="3" t="str">
        <f>IFERROR(VLOOKUP('Youth 2'!F126,$AB$3:$AC$7,2,TRUE),"")</f>
        <v/>
      </c>
      <c r="V126" s="7" t="str">
        <f>IFERROR(IF(U126=$V$1,'Youth 2'!F126,""),"")</f>
        <v/>
      </c>
      <c r="W126" s="7" t="str">
        <f>IFERROR(IF(U126=$W$1,'Youth 2'!F126,""),"")</f>
        <v/>
      </c>
      <c r="X126" s="7" t="str">
        <f>IFERROR(IF(U126=$X$1,'Youth 2'!F126,""),"")</f>
        <v/>
      </c>
      <c r="Y126" s="7" t="str">
        <f>IFERROR(IF($U126=$Y$1,'Youth 2'!F126,""),"")</f>
        <v/>
      </c>
      <c r="Z126" s="7" t="str">
        <f>IFERROR(IF(U126=$Z$1,'Youth 2'!F126,""),"")</f>
        <v/>
      </c>
      <c r="AA126" s="3"/>
      <c r="AB126"/>
      <c r="AC126"/>
      <c r="AD126"/>
      <c r="AE126"/>
      <c r="AF126"/>
      <c r="AG126"/>
      <c r="AH126"/>
      <c r="AI126"/>
      <c r="AJ126"/>
    </row>
    <row r="127" spans="1:36">
      <c r="A127" s="18" t="str">
        <f>IF(B127="","",Draw!X127)</f>
        <v/>
      </c>
      <c r="B127" s="19" t="str">
        <f>IFERROR(Draw!Y127,"")</f>
        <v/>
      </c>
      <c r="C127" s="19" t="str">
        <f>IFERROR(Draw!Z127,"")</f>
        <v/>
      </c>
      <c r="D127" s="52"/>
      <c r="E127" s="92">
        <v>1.2599999999999999E-7</v>
      </c>
      <c r="F127" s="93" t="str">
        <f t="shared" si="3"/>
        <v/>
      </c>
      <c r="G127" s="93"/>
      <c r="U127" s="3" t="str">
        <f>IFERROR(VLOOKUP('Youth 2'!F127,$AB$3:$AC$7,2,TRUE),"")</f>
        <v/>
      </c>
      <c r="V127" s="7" t="str">
        <f>IFERROR(IF(U127=$V$1,'Youth 2'!F127,""),"")</f>
        <v/>
      </c>
      <c r="W127" s="7" t="str">
        <f>IFERROR(IF(U127=$W$1,'Youth 2'!F127,""),"")</f>
        <v/>
      </c>
      <c r="X127" s="7" t="str">
        <f>IFERROR(IF(U127=$X$1,'Youth 2'!F127,""),"")</f>
        <v/>
      </c>
      <c r="Y127" s="7" t="str">
        <f>IFERROR(IF($U127=$Y$1,'Youth 2'!F127,""),"")</f>
        <v/>
      </c>
      <c r="Z127" s="7" t="str">
        <f>IFERROR(IF(U127=$Z$1,'Youth 2'!F127,""),"")</f>
        <v/>
      </c>
      <c r="AA127" s="3"/>
      <c r="AB127"/>
      <c r="AC127"/>
      <c r="AD127"/>
      <c r="AE127"/>
      <c r="AF127"/>
      <c r="AG127"/>
      <c r="AH127"/>
      <c r="AI127"/>
      <c r="AJ127"/>
    </row>
    <row r="128" spans="1:36">
      <c r="A128" s="18" t="str">
        <f>IF(B128="","",Draw!X128)</f>
        <v/>
      </c>
      <c r="B128" s="19" t="str">
        <f>IFERROR(Draw!Y128,"")</f>
        <v/>
      </c>
      <c r="C128" s="19" t="str">
        <f>IFERROR(Draw!Z128,"")</f>
        <v/>
      </c>
      <c r="D128" s="53"/>
      <c r="E128" s="92">
        <v>1.2700000000000001E-7</v>
      </c>
      <c r="F128" s="93" t="str">
        <f t="shared" si="3"/>
        <v/>
      </c>
      <c r="G128" s="93" t="str">
        <f>IF(OR(AND(D128&gt;1,D128&lt;1050),D128="nt",D128="",D128="scratch"),"","Not a valid input")</f>
        <v/>
      </c>
      <c r="U128" s="3" t="str">
        <f>IFERROR(VLOOKUP('Youth 2'!F128,$AB$3:$AC$7,2,TRUE),"")</f>
        <v/>
      </c>
      <c r="V128" s="7" t="str">
        <f>IFERROR(IF(U128=$V$1,'Youth 2'!F128,""),"")</f>
        <v/>
      </c>
      <c r="W128" s="7" t="str">
        <f>IFERROR(IF(U128=$W$1,'Youth 2'!F128,""),"")</f>
        <v/>
      </c>
      <c r="X128" s="7" t="str">
        <f>IFERROR(IF(U128=$X$1,'Youth 2'!F128,""),"")</f>
        <v/>
      </c>
      <c r="Y128" s="7" t="str">
        <f>IFERROR(IF($U128=$Y$1,'Youth 2'!F128,""),"")</f>
        <v/>
      </c>
      <c r="Z128" s="7" t="str">
        <f>IFERROR(IF(U128=$Z$1,'Youth 2'!F128,""),"")</f>
        <v/>
      </c>
      <c r="AA128" s="3"/>
      <c r="AB128"/>
      <c r="AC128"/>
      <c r="AD128"/>
      <c r="AE128"/>
      <c r="AF128"/>
      <c r="AG128"/>
      <c r="AH128"/>
      <c r="AI128"/>
      <c r="AJ128"/>
    </row>
    <row r="129" spans="1:36">
      <c r="A129" s="18" t="str">
        <f>IF(B129="","",Draw!X129)</f>
        <v/>
      </c>
      <c r="B129" s="19" t="str">
        <f>IFERROR(Draw!Y129,"")</f>
        <v/>
      </c>
      <c r="C129" s="19" t="str">
        <f>IFERROR(Draw!Z129,"")</f>
        <v/>
      </c>
      <c r="D129" s="145"/>
      <c r="E129" s="92">
        <v>1.2800000000000001E-7</v>
      </c>
      <c r="F129" s="93" t="str">
        <f t="shared" si="3"/>
        <v/>
      </c>
      <c r="G129" s="93" t="str">
        <f t="shared" si="4"/>
        <v/>
      </c>
      <c r="U129" s="3" t="str">
        <f>IFERROR(VLOOKUP('Youth 2'!F129,$AB$3:$AC$7,2,TRUE),"")</f>
        <v/>
      </c>
      <c r="V129" s="7" t="str">
        <f>IFERROR(IF(U129=$V$1,'Youth 2'!F129,""),"")</f>
        <v/>
      </c>
      <c r="W129" s="7" t="str">
        <f>IFERROR(IF(U129=$W$1,'Youth 2'!F129,""),"")</f>
        <v/>
      </c>
      <c r="X129" s="7" t="str">
        <f>IFERROR(IF(U129=$X$1,'Youth 2'!F129,""),"")</f>
        <v/>
      </c>
      <c r="Y129" s="7" t="str">
        <f>IFERROR(IF($U129=$Y$1,'Youth 2'!F129,""),"")</f>
        <v/>
      </c>
      <c r="Z129" s="7" t="str">
        <f>IFERROR(IF(U129=$Z$1,'Youth 2'!F129,""),"")</f>
        <v/>
      </c>
      <c r="AA129" s="3"/>
      <c r="AB129"/>
      <c r="AC129"/>
      <c r="AD129"/>
      <c r="AE129"/>
      <c r="AF129"/>
      <c r="AG129"/>
      <c r="AH129"/>
      <c r="AI129"/>
      <c r="AJ129"/>
    </row>
    <row r="130" spans="1:36">
      <c r="A130" s="18" t="str">
        <f>IF(B130="","",Draw!X130)</f>
        <v/>
      </c>
      <c r="B130" s="19" t="str">
        <f>IFERROR(Draw!Y130,"")</f>
        <v/>
      </c>
      <c r="C130" s="19" t="str">
        <f>IFERROR(Draw!Z130,"")</f>
        <v/>
      </c>
      <c r="D130" s="51"/>
      <c r="E130" s="92">
        <v>1.29E-7</v>
      </c>
      <c r="F130" s="93" t="str">
        <f t="shared" si="3"/>
        <v/>
      </c>
      <c r="G130" s="93" t="str">
        <f t="shared" si="4"/>
        <v/>
      </c>
      <c r="U130" s="3" t="str">
        <f>IFERROR(VLOOKUP('Youth 2'!F130,$AB$3:$AC$7,2,TRUE),"")</f>
        <v/>
      </c>
      <c r="V130" s="7" t="str">
        <f>IFERROR(IF(U130=$V$1,'Youth 2'!F130,""),"")</f>
        <v/>
      </c>
      <c r="W130" s="7" t="str">
        <f>IFERROR(IF(U130=$W$1,'Youth 2'!F130,""),"")</f>
        <v/>
      </c>
      <c r="X130" s="7" t="str">
        <f>IFERROR(IF(U130=$X$1,'Youth 2'!F130,""),"")</f>
        <v/>
      </c>
      <c r="Y130" s="7" t="str">
        <f>IFERROR(IF($U130=$Y$1,'Youth 2'!F130,""),"")</f>
        <v/>
      </c>
      <c r="Z130" s="7" t="str">
        <f>IFERROR(IF(U130=$Z$1,'Youth 2'!F130,""),"")</f>
        <v/>
      </c>
      <c r="AA130" s="3"/>
      <c r="AB130"/>
      <c r="AC130"/>
      <c r="AD130"/>
      <c r="AE130"/>
      <c r="AF130"/>
      <c r="AG130"/>
      <c r="AH130"/>
      <c r="AI130"/>
      <c r="AJ130"/>
    </row>
    <row r="131" spans="1:36">
      <c r="A131" s="18" t="str">
        <f>IF(B131="","",Draw!X131)</f>
        <v/>
      </c>
      <c r="B131" s="19" t="str">
        <f>IFERROR(Draw!Y131,"")</f>
        <v/>
      </c>
      <c r="C131" s="19" t="str">
        <f>IFERROR(Draw!Z131,"")</f>
        <v/>
      </c>
      <c r="D131" s="52"/>
      <c r="E131" s="92">
        <v>1.3E-7</v>
      </c>
      <c r="F131" s="93" t="str">
        <f t="shared" ref="F131:F194" si="5">IF(D131="scratch",3000+E131,IF(D131="nt",1000+E131,IF((D131+E131)&gt;5,D131+E131,"")))</f>
        <v/>
      </c>
      <c r="G131" s="93" t="str">
        <f t="shared" si="4"/>
        <v/>
      </c>
      <c r="U131" s="3" t="str">
        <f>IFERROR(VLOOKUP('Youth 2'!F131,$AB$3:$AC$7,2,TRUE),"")</f>
        <v/>
      </c>
      <c r="V131" s="7" t="str">
        <f>IFERROR(IF(U131=$V$1,'Youth 2'!F131,""),"")</f>
        <v/>
      </c>
      <c r="W131" s="7" t="str">
        <f>IFERROR(IF(U131=$W$1,'Youth 2'!F131,""),"")</f>
        <v/>
      </c>
      <c r="X131" s="7" t="str">
        <f>IFERROR(IF(U131=$X$1,'Youth 2'!F131,""),"")</f>
        <v/>
      </c>
      <c r="Y131" s="7" t="str">
        <f>IFERROR(IF($U131=$Y$1,'Youth 2'!F131,""),"")</f>
        <v/>
      </c>
      <c r="Z131" s="7" t="str">
        <f>IFERROR(IF(U131=$Z$1,'Youth 2'!F131,""),"")</f>
        <v/>
      </c>
      <c r="AA131" s="3"/>
      <c r="AB131"/>
      <c r="AC131"/>
      <c r="AD131"/>
      <c r="AE131"/>
      <c r="AF131"/>
      <c r="AG131"/>
      <c r="AH131"/>
      <c r="AI131"/>
      <c r="AJ131"/>
    </row>
    <row r="132" spans="1:36">
      <c r="A132" s="18" t="str">
        <f>IF(B132="","",Draw!X132)</f>
        <v/>
      </c>
      <c r="B132" s="19" t="str">
        <f>IFERROR(Draw!Y132,"")</f>
        <v/>
      </c>
      <c r="C132" s="19" t="str">
        <f>IFERROR(Draw!Z132,"")</f>
        <v/>
      </c>
      <c r="D132" s="54"/>
      <c r="E132" s="92">
        <v>1.31E-7</v>
      </c>
      <c r="F132" s="93" t="str">
        <f t="shared" si="5"/>
        <v/>
      </c>
      <c r="G132" s="93" t="str">
        <f t="shared" ref="G132:G195" si="6">IF(OR(AND(D132&gt;1,D132&lt;1050),D132="nt",D132="",D132="scratch"),"","Not a valid input")</f>
        <v/>
      </c>
      <c r="U132" s="3" t="str">
        <f>IFERROR(VLOOKUP('Youth 2'!F132,$AB$3:$AC$7,2,TRUE),"")</f>
        <v/>
      </c>
      <c r="V132" s="7" t="str">
        <f>IFERROR(IF(U132=$V$1,'Youth 2'!F132,""),"")</f>
        <v/>
      </c>
      <c r="W132" s="7" t="str">
        <f>IFERROR(IF(U132=$W$1,'Youth 2'!F132,""),"")</f>
        <v/>
      </c>
      <c r="X132" s="7" t="str">
        <f>IFERROR(IF(U132=$X$1,'Youth 2'!F132,""),"")</f>
        <v/>
      </c>
      <c r="Y132" s="7" t="str">
        <f>IFERROR(IF($U132=$Y$1,'Youth 2'!F132,""),"")</f>
        <v/>
      </c>
      <c r="Z132" s="7" t="str">
        <f>IFERROR(IF(U132=$Z$1,'Youth 2'!F132,""),"")</f>
        <v/>
      </c>
      <c r="AA132" s="3"/>
      <c r="AB132"/>
      <c r="AC132"/>
      <c r="AD132"/>
      <c r="AE132"/>
      <c r="AF132"/>
      <c r="AG132"/>
      <c r="AH132"/>
      <c r="AI132"/>
      <c r="AJ132"/>
    </row>
    <row r="133" spans="1:36">
      <c r="A133" s="18" t="str">
        <f>IF(B133="","",Draw!X133)</f>
        <v/>
      </c>
      <c r="B133" s="19" t="str">
        <f>IFERROR(Draw!Y133,"")</f>
        <v/>
      </c>
      <c r="C133" s="19" t="str">
        <f>IFERROR(Draw!Z133,"")</f>
        <v/>
      </c>
      <c r="D133" s="52"/>
      <c r="E133" s="92">
        <v>1.3199999999999999E-7</v>
      </c>
      <c r="F133" s="93" t="str">
        <f t="shared" si="5"/>
        <v/>
      </c>
      <c r="G133" s="93"/>
      <c r="U133" s="3" t="str">
        <f>IFERROR(VLOOKUP('Youth 2'!F133,$AB$3:$AC$7,2,TRUE),"")</f>
        <v/>
      </c>
      <c r="V133" s="7" t="str">
        <f>IFERROR(IF(U133=$V$1,'Youth 2'!F133,""),"")</f>
        <v/>
      </c>
      <c r="W133" s="7" t="str">
        <f>IFERROR(IF(U133=$W$1,'Youth 2'!F133,""),"")</f>
        <v/>
      </c>
      <c r="X133" s="7" t="str">
        <f>IFERROR(IF(U133=$X$1,'Youth 2'!F133,""),"")</f>
        <v/>
      </c>
      <c r="Y133" s="7" t="str">
        <f>IFERROR(IF($U133=$Y$1,'Youth 2'!F133,""),"")</f>
        <v/>
      </c>
      <c r="Z133" s="7" t="str">
        <f>IFERROR(IF(U133=$Z$1,'Youth 2'!F133,""),"")</f>
        <v/>
      </c>
      <c r="AA133" s="3"/>
      <c r="AB133"/>
      <c r="AC133"/>
      <c r="AD133"/>
      <c r="AE133"/>
      <c r="AF133"/>
      <c r="AG133"/>
      <c r="AH133"/>
      <c r="AI133"/>
      <c r="AJ133"/>
    </row>
    <row r="134" spans="1:36">
      <c r="A134" s="18" t="str">
        <f>IF(B134="","",Draw!X134)</f>
        <v/>
      </c>
      <c r="B134" s="19" t="str">
        <f>IFERROR(Draw!Y134,"")</f>
        <v/>
      </c>
      <c r="C134" s="19" t="str">
        <f>IFERROR(Draw!Z134,"")</f>
        <v/>
      </c>
      <c r="D134" s="52"/>
      <c r="E134" s="92">
        <v>1.3300000000000001E-7</v>
      </c>
      <c r="F134" s="93" t="str">
        <f t="shared" si="5"/>
        <v/>
      </c>
      <c r="G134" s="93" t="str">
        <f>IF(OR(AND(D134&gt;1,D134&lt;1050),D134="nt",D134="",D134="scratch"),"","Not a valid input")</f>
        <v/>
      </c>
      <c r="U134" s="3" t="str">
        <f>IFERROR(VLOOKUP('Youth 2'!F134,$AB$3:$AC$7,2,TRUE),"")</f>
        <v/>
      </c>
      <c r="V134" s="7" t="str">
        <f>IFERROR(IF(U134=$V$1,'Youth 2'!F134,""),"")</f>
        <v/>
      </c>
      <c r="W134" s="7" t="str">
        <f>IFERROR(IF(U134=$W$1,'Youth 2'!F134,""),"")</f>
        <v/>
      </c>
      <c r="X134" s="7" t="str">
        <f>IFERROR(IF(U134=$X$1,'Youth 2'!F134,""),"")</f>
        <v/>
      </c>
      <c r="Y134" s="7" t="str">
        <f>IFERROR(IF($U134=$Y$1,'Youth 2'!F134,""),"")</f>
        <v/>
      </c>
      <c r="Z134" s="7" t="str">
        <f>IFERROR(IF(U134=$Z$1,'Youth 2'!F134,""),"")</f>
        <v/>
      </c>
      <c r="AA134" s="3"/>
      <c r="AB134"/>
      <c r="AC134"/>
      <c r="AD134"/>
      <c r="AE134"/>
      <c r="AF134"/>
      <c r="AG134"/>
      <c r="AH134"/>
      <c r="AI134"/>
      <c r="AJ134"/>
    </row>
    <row r="135" spans="1:36">
      <c r="A135" s="18" t="str">
        <f>IF(B135="","",Draw!X135)</f>
        <v/>
      </c>
      <c r="B135" s="19" t="str">
        <f>IFERROR(Draw!Y135,"")</f>
        <v/>
      </c>
      <c r="C135" s="19" t="str">
        <f>IFERROR(Draw!Z135,"")</f>
        <v/>
      </c>
      <c r="D135" s="52"/>
      <c r="E135" s="92">
        <v>1.3400000000000001E-7</v>
      </c>
      <c r="F135" s="93" t="str">
        <f t="shared" si="5"/>
        <v/>
      </c>
      <c r="G135" s="93" t="str">
        <f t="shared" si="6"/>
        <v/>
      </c>
      <c r="U135" s="3" t="str">
        <f>IFERROR(VLOOKUP('Youth 2'!F135,$AB$3:$AC$7,2,TRUE),"")</f>
        <v/>
      </c>
      <c r="V135" s="7" t="str">
        <f>IFERROR(IF(U135=$V$1,'Youth 2'!F135,""),"")</f>
        <v/>
      </c>
      <c r="W135" s="7" t="str">
        <f>IFERROR(IF(U135=$W$1,'Youth 2'!F135,""),"")</f>
        <v/>
      </c>
      <c r="X135" s="7" t="str">
        <f>IFERROR(IF(U135=$X$1,'Youth 2'!F135,""),"")</f>
        <v/>
      </c>
      <c r="Y135" s="7" t="str">
        <f>IFERROR(IF($U135=$Y$1,'Youth 2'!F135,""),"")</f>
        <v/>
      </c>
      <c r="Z135" s="7" t="str">
        <f>IFERROR(IF(U135=$Z$1,'Youth 2'!F135,""),"")</f>
        <v/>
      </c>
      <c r="AA135" s="3"/>
      <c r="AB135"/>
      <c r="AC135"/>
      <c r="AD135"/>
      <c r="AE135"/>
      <c r="AF135"/>
      <c r="AG135"/>
      <c r="AH135"/>
      <c r="AI135"/>
      <c r="AJ135"/>
    </row>
    <row r="136" spans="1:36">
      <c r="A136" s="18" t="str">
        <f>IF(B136="","",Draw!X136)</f>
        <v/>
      </c>
      <c r="B136" s="19" t="str">
        <f>IFERROR(Draw!Y136,"")</f>
        <v/>
      </c>
      <c r="C136" s="19" t="str">
        <f>IFERROR(Draw!Z136,"")</f>
        <v/>
      </c>
      <c r="D136" s="54"/>
      <c r="E136" s="92">
        <v>1.35E-7</v>
      </c>
      <c r="F136" s="93" t="str">
        <f t="shared" si="5"/>
        <v/>
      </c>
      <c r="G136" s="93" t="str">
        <f t="shared" si="6"/>
        <v/>
      </c>
      <c r="U136" s="3" t="str">
        <f>IFERROR(VLOOKUP('Youth 2'!F136,$AB$3:$AC$7,2,TRUE),"")</f>
        <v/>
      </c>
      <c r="V136" s="7" t="str">
        <f>IFERROR(IF(U136=$V$1,'Youth 2'!F136,""),"")</f>
        <v/>
      </c>
      <c r="W136" s="7" t="str">
        <f>IFERROR(IF(U136=$W$1,'Youth 2'!F136,""),"")</f>
        <v/>
      </c>
      <c r="X136" s="7" t="str">
        <f>IFERROR(IF(U136=$X$1,'Youth 2'!F136,""),"")</f>
        <v/>
      </c>
      <c r="Y136" s="7" t="str">
        <f>IFERROR(IF($U136=$Y$1,'Youth 2'!F136,""),"")</f>
        <v/>
      </c>
      <c r="Z136" s="7" t="str">
        <f>IFERROR(IF(U136=$Z$1,'Youth 2'!F136,""),"")</f>
        <v/>
      </c>
      <c r="AA136" s="3"/>
      <c r="AB136"/>
      <c r="AC136"/>
      <c r="AD136"/>
      <c r="AE136"/>
      <c r="AF136"/>
      <c r="AG136"/>
      <c r="AH136"/>
      <c r="AI136"/>
      <c r="AJ136"/>
    </row>
    <row r="137" spans="1:36">
      <c r="A137" s="18" t="str">
        <f>IF(B137="","",Draw!X137)</f>
        <v/>
      </c>
      <c r="B137" s="19" t="str">
        <f>IFERROR(Draw!Y137,"")</f>
        <v/>
      </c>
      <c r="C137" s="19" t="str">
        <f>IFERROR(Draw!Z137,"")</f>
        <v/>
      </c>
      <c r="D137" s="145"/>
      <c r="E137" s="92">
        <v>1.36E-7</v>
      </c>
      <c r="F137" s="93" t="str">
        <f t="shared" si="5"/>
        <v/>
      </c>
      <c r="G137" s="93" t="str">
        <f t="shared" si="6"/>
        <v/>
      </c>
      <c r="U137" s="3" t="str">
        <f>IFERROR(VLOOKUP('Youth 2'!F137,$AB$3:$AC$7,2,TRUE),"")</f>
        <v/>
      </c>
      <c r="V137" s="7" t="str">
        <f>IFERROR(IF(U137=$V$1,'Youth 2'!F137,""),"")</f>
        <v/>
      </c>
      <c r="W137" s="7" t="str">
        <f>IFERROR(IF(U137=$W$1,'Youth 2'!F137,""),"")</f>
        <v/>
      </c>
      <c r="X137" s="7" t="str">
        <f>IFERROR(IF(U137=$X$1,'Youth 2'!F137,""),"")</f>
        <v/>
      </c>
      <c r="Y137" s="7" t="str">
        <f>IFERROR(IF($U137=$Y$1,'Youth 2'!F137,""),"")</f>
        <v/>
      </c>
      <c r="Z137" s="7" t="str">
        <f>IFERROR(IF(U137=$Z$1,'Youth 2'!F137,""),"")</f>
        <v/>
      </c>
      <c r="AA137" s="3"/>
      <c r="AB137"/>
      <c r="AC137"/>
      <c r="AD137"/>
      <c r="AE137"/>
      <c r="AF137"/>
      <c r="AG137"/>
      <c r="AH137"/>
      <c r="AI137"/>
      <c r="AJ137"/>
    </row>
    <row r="138" spans="1:36">
      <c r="A138" s="18" t="str">
        <f>IF(B138="","",Draw!X138)</f>
        <v/>
      </c>
      <c r="B138" s="19" t="str">
        <f>IFERROR(Draw!Y138,"")</f>
        <v/>
      </c>
      <c r="C138" s="19" t="str">
        <f>IFERROR(Draw!Z138,"")</f>
        <v/>
      </c>
      <c r="D138" s="53"/>
      <c r="E138" s="92">
        <v>1.37E-7</v>
      </c>
      <c r="F138" s="93" t="str">
        <f t="shared" si="5"/>
        <v/>
      </c>
      <c r="G138" s="93" t="str">
        <f t="shared" si="6"/>
        <v/>
      </c>
      <c r="U138" s="3" t="str">
        <f>IFERROR(VLOOKUP('Youth 2'!F138,$AB$3:$AC$7,2,TRUE),"")</f>
        <v/>
      </c>
      <c r="V138" s="7" t="str">
        <f>IFERROR(IF(U138=$V$1,'Youth 2'!F138,""),"")</f>
        <v/>
      </c>
      <c r="W138" s="7" t="str">
        <f>IFERROR(IF(U138=$W$1,'Youth 2'!F138,""),"")</f>
        <v/>
      </c>
      <c r="X138" s="7" t="str">
        <f>IFERROR(IF(U138=$X$1,'Youth 2'!F138,""),"")</f>
        <v/>
      </c>
      <c r="Y138" s="7" t="str">
        <f>IFERROR(IF($U138=$Y$1,'Youth 2'!F138,""),"")</f>
        <v/>
      </c>
      <c r="Z138" s="7" t="str">
        <f>IFERROR(IF(U138=$Z$1,'Youth 2'!F138,""),"")</f>
        <v/>
      </c>
      <c r="AA138" s="3"/>
      <c r="AB138"/>
      <c r="AC138"/>
      <c r="AD138"/>
      <c r="AE138"/>
      <c r="AF138"/>
      <c r="AG138"/>
      <c r="AH138"/>
      <c r="AI138"/>
      <c r="AJ138"/>
    </row>
    <row r="139" spans="1:36">
      <c r="A139" s="18" t="str">
        <f>IF(B139="","",Draw!X139)</f>
        <v/>
      </c>
      <c r="B139" s="19" t="str">
        <f>IFERROR(Draw!Y139,"")</f>
        <v/>
      </c>
      <c r="C139" s="19" t="str">
        <f>IFERROR(Draw!Z139,"")</f>
        <v/>
      </c>
      <c r="D139" s="52"/>
      <c r="E139" s="92">
        <v>1.3799999999999999E-7</v>
      </c>
      <c r="F139" s="93" t="str">
        <f t="shared" si="5"/>
        <v/>
      </c>
      <c r="G139" s="93"/>
      <c r="U139" s="3" t="str">
        <f>IFERROR(VLOOKUP('Youth 2'!F139,$AB$3:$AC$7,2,TRUE),"")</f>
        <v/>
      </c>
      <c r="V139" s="7" t="str">
        <f>IFERROR(IF(U139=$V$1,'Youth 2'!F139,""),"")</f>
        <v/>
      </c>
      <c r="W139" s="7" t="str">
        <f>IFERROR(IF(U139=$W$1,'Youth 2'!F139,""),"")</f>
        <v/>
      </c>
      <c r="X139" s="7" t="str">
        <f>IFERROR(IF(U139=$X$1,'Youth 2'!F139,""),"")</f>
        <v/>
      </c>
      <c r="Y139" s="7" t="str">
        <f>IFERROR(IF($U139=$Y$1,'Youth 2'!F139,""),"")</f>
        <v/>
      </c>
      <c r="Z139" s="7" t="str">
        <f>IFERROR(IF(U139=$Z$1,'Youth 2'!F139,""),"")</f>
        <v/>
      </c>
      <c r="AA139" s="3"/>
      <c r="AB139"/>
      <c r="AC139"/>
      <c r="AD139"/>
      <c r="AE139"/>
      <c r="AF139"/>
      <c r="AG139"/>
      <c r="AH139"/>
      <c r="AI139"/>
      <c r="AJ139"/>
    </row>
    <row r="140" spans="1:36">
      <c r="A140" s="18" t="str">
        <f>IF(B140="","",Draw!X140)</f>
        <v/>
      </c>
      <c r="B140" s="19" t="str">
        <f>IFERROR(Draw!Y140,"")</f>
        <v/>
      </c>
      <c r="C140" s="19" t="str">
        <f>IFERROR(Draw!Z140,"")</f>
        <v/>
      </c>
      <c r="D140" s="52"/>
      <c r="E140" s="92">
        <v>1.3899999999999999E-7</v>
      </c>
      <c r="F140" s="93" t="str">
        <f t="shared" si="5"/>
        <v/>
      </c>
      <c r="G140" s="93" t="str">
        <f>IF(OR(AND(D140&gt;1,D140&lt;1050),D140="nt",D140="",D140="scratch"),"","Not a valid input")</f>
        <v/>
      </c>
      <c r="U140" s="3" t="str">
        <f>IFERROR(VLOOKUP('Youth 2'!F140,$AB$3:$AC$7,2,TRUE),"")</f>
        <v/>
      </c>
      <c r="V140" s="7" t="str">
        <f>IFERROR(IF(U140=$V$1,'Youth 2'!F140,""),"")</f>
        <v/>
      </c>
      <c r="W140" s="7" t="str">
        <f>IFERROR(IF(U140=$W$1,'Youth 2'!F140,""),"")</f>
        <v/>
      </c>
      <c r="X140" s="7" t="str">
        <f>IFERROR(IF(U140=$X$1,'Youth 2'!F140,""),"")</f>
        <v/>
      </c>
      <c r="Y140" s="7" t="str">
        <f>IFERROR(IF($U140=$Y$1,'Youth 2'!F140,""),"")</f>
        <v/>
      </c>
      <c r="Z140" s="7" t="str">
        <f>IFERROR(IF(U140=$Z$1,'Youth 2'!F140,""),"")</f>
        <v/>
      </c>
      <c r="AA140" s="3"/>
      <c r="AB140"/>
      <c r="AC140"/>
      <c r="AD140"/>
      <c r="AE140"/>
      <c r="AF140"/>
      <c r="AG140"/>
      <c r="AH140"/>
      <c r="AI140"/>
      <c r="AJ140"/>
    </row>
    <row r="141" spans="1:36">
      <c r="A141" s="18" t="str">
        <f>IF(B141="","",Draw!X141)</f>
        <v/>
      </c>
      <c r="B141" s="19" t="str">
        <f>IFERROR(Draw!Y141,"")</f>
        <v/>
      </c>
      <c r="C141" s="19" t="str">
        <f>IFERROR(Draw!Z141,"")</f>
        <v/>
      </c>
      <c r="D141" s="52"/>
      <c r="E141" s="92">
        <v>1.4000000000000001E-7</v>
      </c>
      <c r="F141" s="93" t="str">
        <f t="shared" si="5"/>
        <v/>
      </c>
      <c r="G141" s="93" t="str">
        <f t="shared" si="6"/>
        <v/>
      </c>
      <c r="U141" s="3" t="str">
        <f>IFERROR(VLOOKUP('Youth 2'!F141,$AB$3:$AC$7,2,TRUE),"")</f>
        <v/>
      </c>
      <c r="V141" s="7" t="str">
        <f>IFERROR(IF(U141=$V$1,'Youth 2'!F141,""),"")</f>
        <v/>
      </c>
      <c r="W141" s="7" t="str">
        <f>IFERROR(IF(U141=$W$1,'Youth 2'!F141,""),"")</f>
        <v/>
      </c>
      <c r="X141" s="7" t="str">
        <f>IFERROR(IF(U141=$X$1,'Youth 2'!F141,""),"")</f>
        <v/>
      </c>
      <c r="Y141" s="7" t="str">
        <f>IFERROR(IF($U141=$Y$1,'Youth 2'!F141,""),"")</f>
        <v/>
      </c>
      <c r="Z141" s="7" t="str">
        <f>IFERROR(IF(U141=$Z$1,'Youth 2'!F141,""),"")</f>
        <v/>
      </c>
      <c r="AA141" s="3"/>
      <c r="AB141"/>
      <c r="AC141"/>
      <c r="AD141"/>
      <c r="AE141"/>
      <c r="AF141"/>
      <c r="AG141"/>
      <c r="AH141"/>
      <c r="AI141"/>
      <c r="AJ141"/>
    </row>
    <row r="142" spans="1:36">
      <c r="A142" s="18" t="str">
        <f>IF(B142="","",Draw!X142)</f>
        <v/>
      </c>
      <c r="B142" s="19" t="str">
        <f>IFERROR(Draw!Y142,"")</f>
        <v/>
      </c>
      <c r="C142" s="19" t="str">
        <f>IFERROR(Draw!Z142,"")</f>
        <v/>
      </c>
      <c r="D142" s="52"/>
      <c r="E142" s="92">
        <v>1.4100000000000001E-7</v>
      </c>
      <c r="F142" s="93" t="str">
        <f t="shared" si="5"/>
        <v/>
      </c>
      <c r="G142" s="93" t="str">
        <f t="shared" si="6"/>
        <v/>
      </c>
      <c r="U142" s="3" t="str">
        <f>IFERROR(VLOOKUP('Youth 2'!F142,$AB$3:$AC$7,2,TRUE),"")</f>
        <v/>
      </c>
      <c r="V142" s="7" t="str">
        <f>IFERROR(IF(U142=$V$1,'Youth 2'!F142,""),"")</f>
        <v/>
      </c>
      <c r="W142" s="7" t="str">
        <f>IFERROR(IF(U142=$W$1,'Youth 2'!F142,""),"")</f>
        <v/>
      </c>
      <c r="X142" s="7" t="str">
        <f>IFERROR(IF(U142=$X$1,'Youth 2'!F142,""),"")</f>
        <v/>
      </c>
      <c r="Y142" s="7" t="str">
        <f>IFERROR(IF($U142=$Y$1,'Youth 2'!F142,""),"")</f>
        <v/>
      </c>
      <c r="Z142" s="7" t="str">
        <f>IFERROR(IF(U142=$Z$1,'Youth 2'!F142,""),"")</f>
        <v/>
      </c>
      <c r="AA142" s="3"/>
      <c r="AB142"/>
      <c r="AC142"/>
      <c r="AD142"/>
      <c r="AE142"/>
      <c r="AF142"/>
      <c r="AG142"/>
      <c r="AH142"/>
      <c r="AI142"/>
      <c r="AJ142"/>
    </row>
    <row r="143" spans="1:36">
      <c r="A143" s="18" t="str">
        <f>IF(B143="","",Draw!X143)</f>
        <v/>
      </c>
      <c r="B143" s="19" t="str">
        <f>IFERROR(Draw!Y143,"")</f>
        <v/>
      </c>
      <c r="C143" s="19" t="str">
        <f>IFERROR(Draw!Z143,"")</f>
        <v/>
      </c>
      <c r="D143" s="52"/>
      <c r="E143" s="92">
        <v>1.42E-7</v>
      </c>
      <c r="F143" s="93" t="str">
        <f t="shared" si="5"/>
        <v/>
      </c>
      <c r="G143" s="93" t="str">
        <f t="shared" si="6"/>
        <v/>
      </c>
      <c r="U143" s="3" t="str">
        <f>IFERROR(VLOOKUP('Youth 2'!F143,$AB$3:$AC$7,2,TRUE),"")</f>
        <v/>
      </c>
      <c r="V143" s="7" t="str">
        <f>IFERROR(IF(U143=$V$1,'Youth 2'!F143,""),"")</f>
        <v/>
      </c>
      <c r="W143" s="7" t="str">
        <f>IFERROR(IF(U143=$W$1,'Youth 2'!F143,""),"")</f>
        <v/>
      </c>
      <c r="X143" s="7" t="str">
        <f>IFERROR(IF(U143=$X$1,'Youth 2'!F143,""),"")</f>
        <v/>
      </c>
      <c r="Y143" s="7" t="str">
        <f>IFERROR(IF($U143=$Y$1,'Youth 2'!F143,""),"")</f>
        <v/>
      </c>
      <c r="Z143" s="7" t="str">
        <f>IFERROR(IF(U143=$Z$1,'Youth 2'!F143,""),"")</f>
        <v/>
      </c>
      <c r="AA143" s="3"/>
      <c r="AB143"/>
      <c r="AC143"/>
      <c r="AD143"/>
      <c r="AE143"/>
      <c r="AF143"/>
      <c r="AG143"/>
      <c r="AH143"/>
      <c r="AI143"/>
      <c r="AJ143"/>
    </row>
    <row r="144" spans="1:36">
      <c r="A144" s="18" t="str">
        <f>IF(B144="","",Draw!X144)</f>
        <v/>
      </c>
      <c r="B144" s="19" t="str">
        <f>IFERROR(Draw!Y144,"")</f>
        <v/>
      </c>
      <c r="C144" s="19" t="str">
        <f>IFERROR(Draw!Z144,"")</f>
        <v/>
      </c>
      <c r="D144" s="54"/>
      <c r="E144" s="92">
        <v>1.43E-7</v>
      </c>
      <c r="F144" s="93" t="str">
        <f t="shared" si="5"/>
        <v/>
      </c>
      <c r="G144" s="93" t="str">
        <f t="shared" si="6"/>
        <v/>
      </c>
      <c r="U144" s="3" t="str">
        <f>IFERROR(VLOOKUP('Youth 2'!F144,$AB$3:$AC$7,2,TRUE),"")</f>
        <v/>
      </c>
      <c r="V144" s="7" t="str">
        <f>IFERROR(IF(U144=$V$1,'Youth 2'!F144,""),"")</f>
        <v/>
      </c>
      <c r="W144" s="7" t="str">
        <f>IFERROR(IF(U144=$W$1,'Youth 2'!F144,""),"")</f>
        <v/>
      </c>
      <c r="X144" s="7" t="str">
        <f>IFERROR(IF(U144=$X$1,'Youth 2'!F144,""),"")</f>
        <v/>
      </c>
      <c r="Y144" s="7" t="str">
        <f>IFERROR(IF($U144=$Y$1,'Youth 2'!F144,""),"")</f>
        <v/>
      </c>
      <c r="Z144" s="7" t="str">
        <f>IFERROR(IF(U144=$Z$1,'Youth 2'!F144,""),"")</f>
        <v/>
      </c>
      <c r="AA144" s="3"/>
      <c r="AB144"/>
      <c r="AC144"/>
      <c r="AD144"/>
      <c r="AE144"/>
      <c r="AF144"/>
      <c r="AG144"/>
      <c r="AH144"/>
      <c r="AI144"/>
      <c r="AJ144"/>
    </row>
    <row r="145" spans="1:36">
      <c r="A145" s="18" t="str">
        <f>IF(B145="","",Draw!X145)</f>
        <v/>
      </c>
      <c r="B145" s="19" t="str">
        <f>IFERROR(Draw!Y145,"")</f>
        <v/>
      </c>
      <c r="C145" s="19" t="str">
        <f>IFERROR(Draw!Z145,"")</f>
        <v/>
      </c>
      <c r="D145" s="145"/>
      <c r="E145" s="92">
        <v>1.4399999999999999E-7</v>
      </c>
      <c r="F145" s="93" t="str">
        <f t="shared" si="5"/>
        <v/>
      </c>
      <c r="G145" s="93"/>
      <c r="U145" s="3" t="str">
        <f>IFERROR(VLOOKUP('Youth 2'!F145,$AB$3:$AC$7,2,TRUE),"")</f>
        <v/>
      </c>
      <c r="V145" s="7" t="str">
        <f>IFERROR(IF(U145=$V$1,'Youth 2'!F145,""),"")</f>
        <v/>
      </c>
      <c r="W145" s="7" t="str">
        <f>IFERROR(IF(U145=$W$1,'Youth 2'!F145,""),"")</f>
        <v/>
      </c>
      <c r="X145" s="7" t="str">
        <f>IFERROR(IF(U145=$X$1,'Youth 2'!F145,""),"")</f>
        <v/>
      </c>
      <c r="Y145" s="7" t="str">
        <f>IFERROR(IF($U145=$Y$1,'Youth 2'!F145,""),"")</f>
        <v/>
      </c>
      <c r="Z145" s="7" t="str">
        <f>IFERROR(IF(U145=$Z$1,'Youth 2'!F145,""),"")</f>
        <v/>
      </c>
      <c r="AA145" s="3"/>
      <c r="AB145"/>
      <c r="AC145"/>
      <c r="AD145"/>
      <c r="AE145"/>
      <c r="AF145"/>
      <c r="AG145"/>
      <c r="AH145"/>
      <c r="AI145"/>
      <c r="AJ145"/>
    </row>
    <row r="146" spans="1:36">
      <c r="A146" s="18" t="str">
        <f>IF(B146="","",Draw!X146)</f>
        <v/>
      </c>
      <c r="B146" s="19" t="str">
        <f>IFERROR(Draw!Y146,"")</f>
        <v/>
      </c>
      <c r="C146" s="19" t="str">
        <f>IFERROR(Draw!Z146,"")</f>
        <v/>
      </c>
      <c r="D146" s="51"/>
      <c r="E146" s="92">
        <v>1.4499999999999999E-7</v>
      </c>
      <c r="F146" s="93" t="str">
        <f t="shared" si="5"/>
        <v/>
      </c>
      <c r="G146" s="93" t="str">
        <f>IF(OR(AND(D146&gt;1,D146&lt;1050),D146="nt",D146="",D146="scratch"),"","Not a valid input")</f>
        <v/>
      </c>
      <c r="U146" s="3" t="str">
        <f>IFERROR(VLOOKUP('Youth 2'!F146,$AB$3:$AC$7,2,TRUE),"")</f>
        <v/>
      </c>
      <c r="V146" s="7" t="str">
        <f>IFERROR(IF(U146=$V$1,'Youth 2'!F146,""),"")</f>
        <v/>
      </c>
      <c r="W146" s="7" t="str">
        <f>IFERROR(IF(U146=$W$1,'Youth 2'!F146,""),"")</f>
        <v/>
      </c>
      <c r="X146" s="7" t="str">
        <f>IFERROR(IF(U146=$X$1,'Youth 2'!F146,""),"")</f>
        <v/>
      </c>
      <c r="Y146" s="7" t="str">
        <f>IFERROR(IF($U146=$Y$1,'Youth 2'!F146,""),"")</f>
        <v/>
      </c>
      <c r="Z146" s="7" t="str">
        <f>IFERROR(IF(U146=$Z$1,'Youth 2'!F146,""),"")</f>
        <v/>
      </c>
      <c r="AA146" s="3"/>
      <c r="AB146"/>
      <c r="AC146"/>
      <c r="AD146"/>
      <c r="AE146"/>
      <c r="AF146"/>
      <c r="AG146"/>
      <c r="AH146"/>
      <c r="AI146"/>
      <c r="AJ146"/>
    </row>
    <row r="147" spans="1:36">
      <c r="A147" s="18" t="str">
        <f>IF(B147="","",Draw!X147)</f>
        <v/>
      </c>
      <c r="B147" s="19" t="str">
        <f>IFERROR(Draw!Y147,"")</f>
        <v/>
      </c>
      <c r="C147" s="19" t="str">
        <f>IFERROR(Draw!Z147,"")</f>
        <v/>
      </c>
      <c r="D147" s="52"/>
      <c r="E147" s="92">
        <v>1.4600000000000001E-7</v>
      </c>
      <c r="F147" s="93" t="str">
        <f t="shared" si="5"/>
        <v/>
      </c>
      <c r="G147" s="93" t="str">
        <f t="shared" si="6"/>
        <v/>
      </c>
      <c r="U147" s="3" t="str">
        <f>IFERROR(VLOOKUP('Youth 2'!F147,$AB$3:$AC$7,2,TRUE),"")</f>
        <v/>
      </c>
      <c r="V147" s="7" t="str">
        <f>IFERROR(IF(U147=$V$1,'Youth 2'!F147,""),"")</f>
        <v/>
      </c>
      <c r="W147" s="7" t="str">
        <f>IFERROR(IF(U147=$W$1,'Youth 2'!F147,""),"")</f>
        <v/>
      </c>
      <c r="X147" s="7" t="str">
        <f>IFERROR(IF(U147=$X$1,'Youth 2'!F147,""),"")</f>
        <v/>
      </c>
      <c r="Y147" s="7" t="str">
        <f>IFERROR(IF($U147=$Y$1,'Youth 2'!F147,""),"")</f>
        <v/>
      </c>
      <c r="Z147" s="7" t="str">
        <f>IFERROR(IF(U147=$Z$1,'Youth 2'!F147,""),"")</f>
        <v/>
      </c>
      <c r="AA147" s="3"/>
      <c r="AB147"/>
      <c r="AC147"/>
      <c r="AD147"/>
      <c r="AE147"/>
      <c r="AF147"/>
      <c r="AG147"/>
      <c r="AH147"/>
      <c r="AI147"/>
      <c r="AJ147"/>
    </row>
    <row r="148" spans="1:36">
      <c r="A148" s="18" t="str">
        <f>IF(B148="","",Draw!X148)</f>
        <v/>
      </c>
      <c r="B148" s="19" t="str">
        <f>IFERROR(Draw!Y148,"")</f>
        <v/>
      </c>
      <c r="C148" s="19" t="str">
        <f>IFERROR(Draw!Z148,"")</f>
        <v/>
      </c>
      <c r="D148" s="52"/>
      <c r="E148" s="92">
        <v>1.4700000000000001E-7</v>
      </c>
      <c r="F148" s="93" t="str">
        <f t="shared" si="5"/>
        <v/>
      </c>
      <c r="G148" s="93" t="str">
        <f t="shared" si="6"/>
        <v/>
      </c>
      <c r="U148" s="3" t="str">
        <f>IFERROR(VLOOKUP('Youth 2'!F148,$AB$3:$AC$7,2,TRUE),"")</f>
        <v/>
      </c>
      <c r="V148" s="7" t="str">
        <f>IFERROR(IF(U148=$V$1,'Youth 2'!F148,""),"")</f>
        <v/>
      </c>
      <c r="W148" s="7" t="str">
        <f>IFERROR(IF(U148=$W$1,'Youth 2'!F148,""),"")</f>
        <v/>
      </c>
      <c r="X148" s="7" t="str">
        <f>IFERROR(IF(U148=$X$1,'Youth 2'!F148,""),"")</f>
        <v/>
      </c>
      <c r="Y148" s="7" t="str">
        <f>IFERROR(IF($U148=$Y$1,'Youth 2'!F148,""),"")</f>
        <v/>
      </c>
      <c r="Z148" s="7" t="str">
        <f>IFERROR(IF(U148=$Z$1,'Youth 2'!F148,""),"")</f>
        <v/>
      </c>
      <c r="AA148" s="3"/>
      <c r="AB148"/>
      <c r="AC148"/>
      <c r="AD148"/>
      <c r="AE148"/>
      <c r="AF148"/>
      <c r="AG148"/>
      <c r="AH148"/>
      <c r="AI148"/>
      <c r="AJ148"/>
    </row>
    <row r="149" spans="1:36">
      <c r="A149" s="18" t="str">
        <f>IF(B149="","",Draw!X149)</f>
        <v/>
      </c>
      <c r="B149" s="19" t="str">
        <f>IFERROR(Draw!Y149,"")</f>
        <v/>
      </c>
      <c r="C149" s="19" t="str">
        <f>IFERROR(Draw!Z149,"")</f>
        <v/>
      </c>
      <c r="D149" s="52"/>
      <c r="E149" s="92">
        <v>1.48E-7</v>
      </c>
      <c r="F149" s="93" t="str">
        <f t="shared" si="5"/>
        <v/>
      </c>
      <c r="G149" s="93" t="str">
        <f t="shared" si="6"/>
        <v/>
      </c>
      <c r="U149" s="3" t="str">
        <f>IFERROR(VLOOKUP('Youth 2'!F149,$AB$3:$AC$7,2,TRUE),"")</f>
        <v/>
      </c>
      <c r="V149" s="7" t="str">
        <f>IFERROR(IF(U149=$V$1,'Youth 2'!F149,""),"")</f>
        <v/>
      </c>
      <c r="W149" s="7" t="str">
        <f>IFERROR(IF(U149=$W$1,'Youth 2'!F149,""),"")</f>
        <v/>
      </c>
      <c r="X149" s="7" t="str">
        <f>IFERROR(IF(U149=$X$1,'Youth 2'!F149,""),"")</f>
        <v/>
      </c>
      <c r="Y149" s="7" t="str">
        <f>IFERROR(IF($U149=$Y$1,'Youth 2'!F149,""),"")</f>
        <v/>
      </c>
      <c r="Z149" s="7" t="str">
        <f>IFERROR(IF(U149=$Z$1,'Youth 2'!F149,""),"")</f>
        <v/>
      </c>
      <c r="AA149" s="3"/>
      <c r="AB149"/>
      <c r="AC149"/>
      <c r="AD149"/>
      <c r="AE149"/>
      <c r="AF149"/>
      <c r="AG149"/>
      <c r="AH149"/>
      <c r="AI149"/>
      <c r="AJ149"/>
    </row>
    <row r="150" spans="1:36">
      <c r="A150" s="18" t="str">
        <f>IF(B150="","",Draw!X150)</f>
        <v/>
      </c>
      <c r="B150" s="19" t="str">
        <f>IFERROR(Draw!Y150,"")</f>
        <v/>
      </c>
      <c r="C150" s="19" t="str">
        <f>IFERROR(Draw!Z150,"")</f>
        <v/>
      </c>
      <c r="D150" s="54"/>
      <c r="E150" s="92">
        <v>1.49E-7</v>
      </c>
      <c r="F150" s="93" t="str">
        <f t="shared" si="5"/>
        <v/>
      </c>
      <c r="G150" s="93" t="str">
        <f t="shared" si="6"/>
        <v/>
      </c>
      <c r="U150" s="3" t="str">
        <f>IFERROR(VLOOKUP('Youth 2'!F150,$AB$3:$AC$7,2,TRUE),"")</f>
        <v/>
      </c>
      <c r="V150" s="7" t="str">
        <f>IFERROR(IF(U150=$V$1,'Youth 2'!F150,""),"")</f>
        <v/>
      </c>
      <c r="W150" s="7" t="str">
        <f>IFERROR(IF(U150=$W$1,'Youth 2'!F150,""),"")</f>
        <v/>
      </c>
      <c r="X150" s="7" t="str">
        <f>IFERROR(IF(U150=$X$1,'Youth 2'!F150,""),"")</f>
        <v/>
      </c>
      <c r="Y150" s="7" t="str">
        <f>IFERROR(IF($U150=$Y$1,'Youth 2'!F150,""),"")</f>
        <v/>
      </c>
      <c r="Z150" s="7" t="str">
        <f>IFERROR(IF(U150=$Z$1,'Youth 2'!F150,""),"")</f>
        <v/>
      </c>
      <c r="AA150" s="3"/>
      <c r="AB150"/>
      <c r="AC150"/>
      <c r="AD150"/>
      <c r="AE150"/>
      <c r="AF150"/>
      <c r="AG150"/>
      <c r="AH150"/>
      <c r="AI150"/>
      <c r="AJ150"/>
    </row>
    <row r="151" spans="1:36">
      <c r="A151" s="18" t="str">
        <f>IF(B151="","",Draw!X151)</f>
        <v/>
      </c>
      <c r="B151" s="19" t="str">
        <f>IFERROR(Draw!Y151,"")</f>
        <v/>
      </c>
      <c r="C151" s="19" t="str">
        <f>IFERROR(Draw!Z151,"")</f>
        <v/>
      </c>
      <c r="D151" s="52"/>
      <c r="E151" s="92">
        <v>1.4999999999999999E-7</v>
      </c>
      <c r="F151" s="93" t="str">
        <f t="shared" si="5"/>
        <v/>
      </c>
      <c r="G151" s="93"/>
      <c r="U151" s="3" t="str">
        <f>IFERROR(VLOOKUP('Youth 2'!F151,$AB$3:$AC$7,2,TRUE),"")</f>
        <v/>
      </c>
      <c r="V151" s="7" t="str">
        <f>IFERROR(IF(U151=$V$1,'Youth 2'!F151,""),"")</f>
        <v/>
      </c>
      <c r="W151" s="7" t="str">
        <f>IFERROR(IF(U151=$W$1,'Youth 2'!F151,""),"")</f>
        <v/>
      </c>
      <c r="X151" s="7" t="str">
        <f>IFERROR(IF(U151=$X$1,'Youth 2'!F151,""),"")</f>
        <v/>
      </c>
      <c r="Y151" s="7" t="str">
        <f>IFERROR(IF($U151=$Y$1,'Youth 2'!F151,""),"")</f>
        <v/>
      </c>
      <c r="Z151" s="7" t="str">
        <f>IFERROR(IF(U151=$Z$1,'Youth 2'!F151,""),"")</f>
        <v/>
      </c>
      <c r="AA151" s="1"/>
      <c r="AB151"/>
      <c r="AC151"/>
      <c r="AD151"/>
      <c r="AE151"/>
      <c r="AF151"/>
      <c r="AG151"/>
      <c r="AH151"/>
      <c r="AI151"/>
      <c r="AJ151"/>
    </row>
    <row r="152" spans="1:36">
      <c r="A152" s="18" t="str">
        <f>IF(B152="","",Draw!X152)</f>
        <v/>
      </c>
      <c r="B152" s="19" t="str">
        <f>IFERROR(Draw!Y152,"")</f>
        <v/>
      </c>
      <c r="C152" s="19" t="str">
        <f>IFERROR(Draw!Z152,"")</f>
        <v/>
      </c>
      <c r="D152" s="55"/>
      <c r="E152" s="92">
        <v>1.5099999999999999E-7</v>
      </c>
      <c r="F152" s="93" t="str">
        <f t="shared" si="5"/>
        <v/>
      </c>
      <c r="G152" s="93" t="str">
        <f>IF(OR(AND(D152&gt;1,D152&lt;1050),D152="nt",D152="",D152="scratch"),"","Not a valid input")</f>
        <v/>
      </c>
      <c r="U152" s="3" t="str">
        <f>IFERROR(VLOOKUP('Youth 2'!F152,$AB$3:$AC$7,2,TRUE),"")</f>
        <v/>
      </c>
      <c r="V152" s="7" t="str">
        <f>IFERROR(IF(U152=$V$1,'Youth 2'!F152,""),"")</f>
        <v/>
      </c>
      <c r="W152" s="7" t="str">
        <f>IFERROR(IF(U152=$W$1,'Youth 2'!F152,""),"")</f>
        <v/>
      </c>
      <c r="X152" s="7" t="str">
        <f>IFERROR(IF(U152=$X$1,'Youth 2'!F152,""),"")</f>
        <v/>
      </c>
      <c r="Y152" s="7" t="str">
        <f>IFERROR(IF($U152=$Y$1,'Youth 2'!F152,""),"")</f>
        <v/>
      </c>
      <c r="Z152" s="7" t="str">
        <f>IFERROR(IF(U152=$Z$1,'Youth 2'!F152,""),"")</f>
        <v/>
      </c>
      <c r="AA152" s="1"/>
      <c r="AB152"/>
      <c r="AC152"/>
      <c r="AD152"/>
      <c r="AE152"/>
      <c r="AF152"/>
      <c r="AG152"/>
      <c r="AH152"/>
      <c r="AI152"/>
      <c r="AJ152"/>
    </row>
    <row r="153" spans="1:36">
      <c r="A153" s="18" t="str">
        <f>IF(B153="","",Draw!X153)</f>
        <v/>
      </c>
      <c r="B153" s="19" t="str">
        <f>IFERROR(Draw!Y153,"")</f>
        <v/>
      </c>
      <c r="C153" s="19" t="str">
        <f>IFERROR(Draw!Z153,"")</f>
        <v/>
      </c>
      <c r="D153" s="145"/>
      <c r="E153" s="92">
        <v>1.5200000000000001E-7</v>
      </c>
      <c r="F153" s="93" t="str">
        <f t="shared" si="5"/>
        <v/>
      </c>
      <c r="G153" s="93" t="str">
        <f t="shared" si="6"/>
        <v/>
      </c>
      <c r="U153" s="3" t="str">
        <f>IFERROR(VLOOKUP('Youth 2'!F153,$AB$3:$AC$7,2,TRUE),"")</f>
        <v/>
      </c>
      <c r="V153" s="7" t="str">
        <f>IFERROR(IF(U153=$V$1,'Youth 2'!F153,""),"")</f>
        <v/>
      </c>
      <c r="W153" s="7" t="str">
        <f>IFERROR(IF(U153=$W$1,'Youth 2'!F153,""),"")</f>
        <v/>
      </c>
      <c r="X153" s="7" t="str">
        <f>IFERROR(IF(U153=$X$1,'Youth 2'!F153,""),"")</f>
        <v/>
      </c>
      <c r="Y153" s="7" t="str">
        <f>IFERROR(IF($U153=$Y$1,'Youth 2'!F153,""),"")</f>
        <v/>
      </c>
      <c r="Z153" s="7" t="str">
        <f>IFERROR(IF(U153=$Z$1,'Youth 2'!F153,""),"")</f>
        <v/>
      </c>
      <c r="AA153" s="1"/>
      <c r="AB153"/>
      <c r="AC153"/>
      <c r="AD153"/>
      <c r="AE153"/>
      <c r="AF153"/>
      <c r="AG153"/>
      <c r="AH153"/>
      <c r="AI153"/>
      <c r="AJ153"/>
    </row>
    <row r="154" spans="1:36">
      <c r="A154" s="18" t="str">
        <f>IF(B154="","",Draw!X154)</f>
        <v/>
      </c>
      <c r="B154" s="19" t="str">
        <f>IFERROR(Draw!Y154,"")</f>
        <v/>
      </c>
      <c r="C154" s="19" t="str">
        <f>IFERROR(Draw!Z154,"")</f>
        <v/>
      </c>
      <c r="D154" s="51"/>
      <c r="E154" s="92">
        <v>1.5300000000000001E-7</v>
      </c>
      <c r="F154" s="93" t="str">
        <f t="shared" si="5"/>
        <v/>
      </c>
      <c r="G154" s="93" t="str">
        <f t="shared" si="6"/>
        <v/>
      </c>
      <c r="U154" s="3" t="str">
        <f>IFERROR(VLOOKUP('Youth 2'!F154,$AB$3:$AC$7,2,TRUE),"")</f>
        <v/>
      </c>
      <c r="V154" s="7" t="str">
        <f>IFERROR(IF(U154=$V$1,'Youth 2'!F154,""),"")</f>
        <v/>
      </c>
      <c r="W154" s="7" t="str">
        <f>IFERROR(IF(U154=$W$1,'Youth 2'!F154,""),"")</f>
        <v/>
      </c>
      <c r="X154" s="7" t="str">
        <f>IFERROR(IF(U154=$X$1,'Youth 2'!F154,""),"")</f>
        <v/>
      </c>
      <c r="Y154" s="7" t="str">
        <f>IFERROR(IF($U154=$Y$1,'Youth 2'!F154,""),"")</f>
        <v/>
      </c>
      <c r="Z154" s="7" t="str">
        <f>IFERROR(IF(U154=$Z$1,'Youth 2'!F154,""),"")</f>
        <v/>
      </c>
      <c r="AA154" s="1"/>
      <c r="AB154"/>
      <c r="AC154"/>
      <c r="AD154"/>
      <c r="AE154"/>
      <c r="AF154"/>
      <c r="AG154"/>
      <c r="AH154"/>
      <c r="AI154"/>
      <c r="AJ154"/>
    </row>
    <row r="155" spans="1:36">
      <c r="A155" s="18" t="str">
        <f>IF(B155="","",Draw!X155)</f>
        <v/>
      </c>
      <c r="B155" s="19" t="str">
        <f>IFERROR(Draw!Y155,"")</f>
        <v/>
      </c>
      <c r="C155" s="19" t="str">
        <f>IFERROR(Draw!Z155,"")</f>
        <v/>
      </c>
      <c r="D155" s="52"/>
      <c r="E155" s="92">
        <v>1.54E-7</v>
      </c>
      <c r="F155" s="93" t="str">
        <f t="shared" si="5"/>
        <v/>
      </c>
      <c r="G155" s="93" t="str">
        <f t="shared" si="6"/>
        <v/>
      </c>
      <c r="U155" s="3" t="str">
        <f>IFERROR(VLOOKUP('Youth 2'!F155,$AB$3:$AC$7,2,TRUE),"")</f>
        <v/>
      </c>
      <c r="V155" s="7" t="str">
        <f>IFERROR(IF(U155=$V$1,'Youth 2'!F155,""),"")</f>
        <v/>
      </c>
      <c r="W155" s="7" t="str">
        <f>IFERROR(IF(U155=$W$1,'Youth 2'!F155,""),"")</f>
        <v/>
      </c>
      <c r="X155" s="7" t="str">
        <f>IFERROR(IF(U155=$X$1,'Youth 2'!F155,""),"")</f>
        <v/>
      </c>
      <c r="Y155" s="7" t="str">
        <f>IFERROR(IF($U155=$Y$1,'Youth 2'!F155,""),"")</f>
        <v/>
      </c>
      <c r="Z155" s="7" t="str">
        <f>IFERROR(IF(U155=$Z$1,'Youth 2'!F155,""),"")</f>
        <v/>
      </c>
      <c r="AA155" s="1"/>
      <c r="AB155"/>
      <c r="AC155"/>
      <c r="AD155"/>
      <c r="AE155"/>
      <c r="AF155"/>
      <c r="AG155"/>
      <c r="AH155"/>
      <c r="AI155"/>
      <c r="AJ155"/>
    </row>
    <row r="156" spans="1:36">
      <c r="A156" s="18" t="str">
        <f>IF(B156="","",Draw!X156)</f>
        <v/>
      </c>
      <c r="B156" s="19" t="str">
        <f>IFERROR(Draw!Y156,"")</f>
        <v/>
      </c>
      <c r="C156" s="19" t="str">
        <f>IFERROR(Draw!Z156,"")</f>
        <v/>
      </c>
      <c r="D156" s="54"/>
      <c r="E156" s="92">
        <v>1.55E-7</v>
      </c>
      <c r="F156" s="93" t="str">
        <f t="shared" si="5"/>
        <v/>
      </c>
      <c r="G156" s="93" t="str">
        <f t="shared" si="6"/>
        <v/>
      </c>
      <c r="U156" s="3" t="str">
        <f>IFERROR(VLOOKUP('Youth 2'!F156,$AB$3:$AC$7,2,TRUE),"")</f>
        <v/>
      </c>
      <c r="V156" s="7" t="str">
        <f>IFERROR(IF(U156=$V$1,'Youth 2'!F156,""),"")</f>
        <v/>
      </c>
      <c r="W156" s="7" t="str">
        <f>IFERROR(IF(U156=$W$1,'Youth 2'!F156,""),"")</f>
        <v/>
      </c>
      <c r="X156" s="7" t="str">
        <f>IFERROR(IF(U156=$X$1,'Youth 2'!F156,""),"")</f>
        <v/>
      </c>
      <c r="Y156" s="7" t="str">
        <f>IFERROR(IF($U156=$Y$1,'Youth 2'!F156,""),"")</f>
        <v/>
      </c>
      <c r="Z156" s="7" t="str">
        <f>IFERROR(IF(U156=$Z$1,'Youth 2'!F156,""),"")</f>
        <v/>
      </c>
      <c r="AA156" s="1"/>
      <c r="AB156"/>
      <c r="AC156"/>
      <c r="AD156"/>
      <c r="AE156"/>
      <c r="AF156"/>
      <c r="AG156"/>
      <c r="AH156"/>
      <c r="AI156"/>
      <c r="AJ156"/>
    </row>
    <row r="157" spans="1:36">
      <c r="A157" s="18" t="str">
        <f>IF(B157="","",Draw!X157)</f>
        <v/>
      </c>
      <c r="B157" s="19" t="str">
        <f>IFERROR(Draw!Y157,"")</f>
        <v/>
      </c>
      <c r="C157" s="19" t="str">
        <f>IFERROR(Draw!Z157,"")</f>
        <v/>
      </c>
      <c r="D157" s="52"/>
      <c r="E157" s="92">
        <v>1.5599999999999999E-7</v>
      </c>
      <c r="F157" s="93" t="str">
        <f t="shared" si="5"/>
        <v/>
      </c>
      <c r="G157" s="93"/>
      <c r="U157" s="3" t="str">
        <f>IFERROR(VLOOKUP('Youth 2'!F157,$AB$3:$AC$7,2,TRUE),"")</f>
        <v/>
      </c>
      <c r="V157" s="7" t="str">
        <f>IFERROR(IF(U157=$V$1,'Youth 2'!F157,""),"")</f>
        <v/>
      </c>
      <c r="W157" s="7" t="str">
        <f>IFERROR(IF(U157=$W$1,'Youth 2'!F157,""),"")</f>
        <v/>
      </c>
      <c r="X157" s="7" t="str">
        <f>IFERROR(IF(U157=$X$1,'Youth 2'!F157,""),"")</f>
        <v/>
      </c>
      <c r="Y157" s="7" t="str">
        <f>IFERROR(IF($U157=$Y$1,'Youth 2'!F157,""),"")</f>
        <v/>
      </c>
      <c r="Z157" s="7" t="str">
        <f>IFERROR(IF(U157=$Z$1,'Youth 2'!F157,""),"")</f>
        <v/>
      </c>
      <c r="AA157" s="1"/>
      <c r="AB157"/>
      <c r="AC157"/>
      <c r="AD157"/>
      <c r="AE157"/>
      <c r="AF157"/>
      <c r="AG157"/>
      <c r="AH157"/>
      <c r="AI157"/>
      <c r="AJ157"/>
    </row>
    <row r="158" spans="1:36">
      <c r="A158" s="18" t="str">
        <f>IF(B158="","",Draw!X158)</f>
        <v/>
      </c>
      <c r="B158" s="19" t="str">
        <f>IFERROR(Draw!Y158,"")</f>
        <v/>
      </c>
      <c r="C158" s="19" t="str">
        <f>IFERROR(Draw!Z158,"")</f>
        <v/>
      </c>
      <c r="D158" s="52"/>
      <c r="E158" s="92">
        <v>1.5699999999999999E-7</v>
      </c>
      <c r="F158" s="93" t="str">
        <f t="shared" si="5"/>
        <v/>
      </c>
      <c r="G158" s="93" t="str">
        <f>IF(OR(AND(D158&gt;1,D158&lt;1050),D158="nt",D158="",D158="scratch"),"","Not a valid input")</f>
        <v/>
      </c>
      <c r="U158" s="3" t="str">
        <f>IFERROR(VLOOKUP('Youth 2'!F158,$AB$3:$AC$7,2,TRUE),"")</f>
        <v/>
      </c>
      <c r="V158" s="7" t="str">
        <f>IFERROR(IF(U158=$V$1,'Youth 2'!F158,""),"")</f>
        <v/>
      </c>
      <c r="W158" s="7" t="str">
        <f>IFERROR(IF(U158=$W$1,'Youth 2'!F158,""),"")</f>
        <v/>
      </c>
      <c r="X158" s="7" t="str">
        <f>IFERROR(IF(U158=$X$1,'Youth 2'!F158,""),"")</f>
        <v/>
      </c>
      <c r="Y158" s="7" t="str">
        <f>IFERROR(IF($U158=$Y$1,'Youth 2'!F158,""),"")</f>
        <v/>
      </c>
      <c r="Z158" s="7" t="str">
        <f>IFERROR(IF(U158=$Z$1,'Youth 2'!F158,""),"")</f>
        <v/>
      </c>
      <c r="AA158" s="1"/>
      <c r="AB158"/>
      <c r="AC158"/>
      <c r="AD158"/>
      <c r="AE158"/>
      <c r="AF158"/>
      <c r="AG158"/>
      <c r="AH158"/>
      <c r="AI158"/>
      <c r="AJ158"/>
    </row>
    <row r="159" spans="1:36">
      <c r="A159" s="18" t="str">
        <f>IF(B159="","",Draw!X159)</f>
        <v/>
      </c>
      <c r="B159" s="19" t="str">
        <f>IFERROR(Draw!Y159,"")</f>
        <v/>
      </c>
      <c r="C159" s="19" t="str">
        <f>IFERROR(Draw!Z159,"")</f>
        <v/>
      </c>
      <c r="D159" s="52"/>
      <c r="E159" s="92">
        <v>1.5800000000000001E-7</v>
      </c>
      <c r="F159" s="93" t="str">
        <f t="shared" si="5"/>
        <v/>
      </c>
      <c r="G159" s="93" t="str">
        <f t="shared" si="6"/>
        <v/>
      </c>
      <c r="U159" s="3" t="str">
        <f>IFERROR(VLOOKUP('Youth 2'!F159,$AB$3:$AC$7,2,TRUE),"")</f>
        <v/>
      </c>
      <c r="V159" s="7" t="str">
        <f>IFERROR(IF(U159=$V$1,'Youth 2'!F159,""),"")</f>
        <v/>
      </c>
      <c r="W159" s="7" t="str">
        <f>IFERROR(IF(U159=$W$1,'Youth 2'!F159,""),"")</f>
        <v/>
      </c>
      <c r="X159" s="7" t="str">
        <f>IFERROR(IF(U159=$X$1,'Youth 2'!F159,""),"")</f>
        <v/>
      </c>
      <c r="Y159" s="7" t="str">
        <f>IFERROR(IF($U159=$Y$1,'Youth 2'!F159,""),"")</f>
        <v/>
      </c>
      <c r="Z159" s="7" t="str">
        <f>IFERROR(IF(U159=$Z$1,'Youth 2'!F159,""),"")</f>
        <v/>
      </c>
      <c r="AA159" s="1"/>
      <c r="AB159"/>
      <c r="AC159"/>
      <c r="AD159"/>
      <c r="AE159"/>
      <c r="AF159"/>
      <c r="AG159"/>
      <c r="AH159"/>
      <c r="AI159"/>
      <c r="AJ159"/>
    </row>
    <row r="160" spans="1:36">
      <c r="A160" s="18" t="str">
        <f>IF(B160="","",Draw!X160)</f>
        <v/>
      </c>
      <c r="B160" s="19" t="str">
        <f>IFERROR(Draw!Y160,"")</f>
        <v/>
      </c>
      <c r="C160" s="19" t="str">
        <f>IFERROR(Draw!Z160,"")</f>
        <v/>
      </c>
      <c r="D160" s="54"/>
      <c r="E160" s="92">
        <v>1.5900000000000001E-7</v>
      </c>
      <c r="F160" s="93" t="str">
        <f t="shared" si="5"/>
        <v/>
      </c>
      <c r="G160" s="93" t="str">
        <f t="shared" si="6"/>
        <v/>
      </c>
      <c r="U160" s="3" t="str">
        <f>IFERROR(VLOOKUP('Youth 2'!F160,$AB$3:$AC$7,2,TRUE),"")</f>
        <v/>
      </c>
      <c r="V160" s="7" t="str">
        <f>IFERROR(IF(U160=$V$1,'Youth 2'!F160,""),"")</f>
        <v/>
      </c>
      <c r="W160" s="7" t="str">
        <f>IFERROR(IF(U160=$W$1,'Youth 2'!F160,""),"")</f>
        <v/>
      </c>
      <c r="X160" s="7" t="str">
        <f>IFERROR(IF(U160=$X$1,'Youth 2'!F160,""),"")</f>
        <v/>
      </c>
      <c r="Y160" s="7" t="str">
        <f>IFERROR(IF($U160=$Y$1,'Youth 2'!F160,""),"")</f>
        <v/>
      </c>
      <c r="Z160" s="7" t="str">
        <f>IFERROR(IF(U160=$Z$1,'Youth 2'!F160,""),"")</f>
        <v/>
      </c>
      <c r="AA160" s="1"/>
      <c r="AB160"/>
      <c r="AC160"/>
      <c r="AD160"/>
      <c r="AE160"/>
      <c r="AF160"/>
      <c r="AG160"/>
      <c r="AH160"/>
      <c r="AI160"/>
      <c r="AJ160"/>
    </row>
    <row r="161" spans="1:36">
      <c r="A161" s="18" t="str">
        <f>IF(B161="","",Draw!X161)</f>
        <v/>
      </c>
      <c r="B161" s="19" t="str">
        <f>IFERROR(Draw!Y161,"")</f>
        <v/>
      </c>
      <c r="C161" s="19" t="str">
        <f>IFERROR(Draw!Z161,"")</f>
        <v/>
      </c>
      <c r="D161" s="145"/>
      <c r="E161" s="92">
        <v>1.6E-7</v>
      </c>
      <c r="F161" s="93" t="str">
        <f t="shared" si="5"/>
        <v/>
      </c>
      <c r="G161" s="93" t="str">
        <f t="shared" si="6"/>
        <v/>
      </c>
      <c r="U161" s="3" t="str">
        <f>IFERROR(VLOOKUP('Youth 2'!F161,$AB$3:$AC$7,2,TRUE),"")</f>
        <v/>
      </c>
      <c r="V161" s="7" t="str">
        <f>IFERROR(IF(U161=$V$1,'Youth 2'!F161,""),"")</f>
        <v/>
      </c>
      <c r="W161" s="7" t="str">
        <f>IFERROR(IF(U161=$W$1,'Youth 2'!F161,""),"")</f>
        <v/>
      </c>
      <c r="X161" s="7" t="str">
        <f>IFERROR(IF(U161=$X$1,'Youth 2'!F161,""),"")</f>
        <v/>
      </c>
      <c r="Y161" s="7" t="str">
        <f>IFERROR(IF($U161=$Y$1,'Youth 2'!F161,""),"")</f>
        <v/>
      </c>
      <c r="Z161" s="7" t="str">
        <f>IFERROR(IF(U161=$Z$1,'Youth 2'!F161,""),"")</f>
        <v/>
      </c>
      <c r="AA161" s="1"/>
      <c r="AB161"/>
      <c r="AC161"/>
      <c r="AD161"/>
      <c r="AE161"/>
      <c r="AF161"/>
      <c r="AG161"/>
      <c r="AH161"/>
      <c r="AI161"/>
      <c r="AJ161"/>
    </row>
    <row r="162" spans="1:36">
      <c r="A162" s="18" t="str">
        <f>IF(B162="","",Draw!X162)</f>
        <v/>
      </c>
      <c r="B162" s="19" t="str">
        <f>IFERROR(Draw!Y162,"")</f>
        <v/>
      </c>
      <c r="C162" s="19" t="str">
        <f>IFERROR(Draw!Z162,"")</f>
        <v/>
      </c>
      <c r="D162" s="53"/>
      <c r="E162" s="92">
        <v>1.61E-7</v>
      </c>
      <c r="F162" s="93" t="str">
        <f t="shared" si="5"/>
        <v/>
      </c>
      <c r="G162" s="93" t="str">
        <f t="shared" si="6"/>
        <v/>
      </c>
      <c r="U162" s="3" t="str">
        <f>IFERROR(VLOOKUP('Youth 2'!F162,$AB$3:$AC$7,2,TRUE),"")</f>
        <v/>
      </c>
      <c r="V162" s="7" t="str">
        <f>IFERROR(IF(U162=$V$1,'Youth 2'!F162,""),"")</f>
        <v/>
      </c>
      <c r="W162" s="7" t="str">
        <f>IFERROR(IF(U162=$W$1,'Youth 2'!F162,""),"")</f>
        <v/>
      </c>
      <c r="X162" s="7" t="str">
        <f>IFERROR(IF(U162=$X$1,'Youth 2'!F162,""),"")</f>
        <v/>
      </c>
      <c r="Y162" s="7" t="str">
        <f>IFERROR(IF($U162=$Y$1,'Youth 2'!F162,""),"")</f>
        <v/>
      </c>
      <c r="Z162" s="7" t="str">
        <f>IFERROR(IF(U162=$Z$1,'Youth 2'!F162,""),"")</f>
        <v/>
      </c>
      <c r="AA162" s="1"/>
      <c r="AB162"/>
      <c r="AC162"/>
      <c r="AD162"/>
      <c r="AE162"/>
      <c r="AF162"/>
      <c r="AG162"/>
      <c r="AH162"/>
      <c r="AI162"/>
      <c r="AJ162"/>
    </row>
    <row r="163" spans="1:36">
      <c r="A163" s="18" t="str">
        <f>IF(B163="","",Draw!X163)</f>
        <v/>
      </c>
      <c r="B163" s="19" t="str">
        <f>IFERROR(Draw!Y163,"")</f>
        <v/>
      </c>
      <c r="C163" s="19" t="str">
        <f>IFERROR(Draw!Z163,"")</f>
        <v/>
      </c>
      <c r="D163" s="52"/>
      <c r="E163" s="92">
        <v>1.6199999999999999E-7</v>
      </c>
      <c r="F163" s="93" t="str">
        <f t="shared" si="5"/>
        <v/>
      </c>
      <c r="G163" s="93"/>
      <c r="U163" s="3" t="str">
        <f>IFERROR(VLOOKUP('Youth 2'!F163,$AB$3:$AC$7,2,TRUE),"")</f>
        <v/>
      </c>
      <c r="V163" s="7" t="str">
        <f>IFERROR(IF(U163=$V$1,'Youth 2'!F163,""),"")</f>
        <v/>
      </c>
      <c r="W163" s="7" t="str">
        <f>IFERROR(IF(U163=$W$1,'Youth 2'!F163,""),"")</f>
        <v/>
      </c>
      <c r="X163" s="7" t="str">
        <f>IFERROR(IF(U163=$X$1,'Youth 2'!F163,""),"")</f>
        <v/>
      </c>
      <c r="Y163" s="7" t="str">
        <f>IFERROR(IF($U163=$Y$1,'Youth 2'!F163,""),"")</f>
        <v/>
      </c>
      <c r="Z163" s="7" t="str">
        <f>IFERROR(IF(U163=$Z$1,'Youth 2'!F163,""),"")</f>
        <v/>
      </c>
      <c r="AA163" s="1"/>
      <c r="AB163"/>
      <c r="AC163"/>
      <c r="AD163"/>
      <c r="AE163"/>
      <c r="AF163"/>
      <c r="AG163"/>
      <c r="AH163"/>
      <c r="AI163"/>
      <c r="AJ163"/>
    </row>
    <row r="164" spans="1:36">
      <c r="A164" s="18" t="str">
        <f>IF(B164="","",Draw!X164)</f>
        <v/>
      </c>
      <c r="B164" s="19" t="str">
        <f>IFERROR(Draw!Y164,"")</f>
        <v/>
      </c>
      <c r="C164" s="19" t="str">
        <f>IFERROR(Draw!Z164,"")</f>
        <v/>
      </c>
      <c r="D164" s="52"/>
      <c r="E164" s="92">
        <v>1.6299999999999999E-7</v>
      </c>
      <c r="F164" s="93" t="str">
        <f t="shared" si="5"/>
        <v/>
      </c>
      <c r="G164" s="93" t="str">
        <f>IF(OR(AND(D164&gt;1,D164&lt;1050),D164="nt",D164="",D164="scratch"),"","Not a valid input")</f>
        <v/>
      </c>
      <c r="U164" s="3" t="str">
        <f>IFERROR(VLOOKUP('Youth 2'!F164,$AB$3:$AC$7,2,TRUE),"")</f>
        <v/>
      </c>
      <c r="V164" s="7" t="str">
        <f>IFERROR(IF(U164=$V$1,'Youth 2'!F164,""),"")</f>
        <v/>
      </c>
      <c r="W164" s="7" t="str">
        <f>IFERROR(IF(U164=$W$1,'Youth 2'!F164,""),"")</f>
        <v/>
      </c>
      <c r="X164" s="7" t="str">
        <f>IFERROR(IF(U164=$X$1,'Youth 2'!F164,""),"")</f>
        <v/>
      </c>
      <c r="Y164" s="7" t="str">
        <f>IFERROR(IF($U164=$Y$1,'Youth 2'!F164,""),"")</f>
        <v/>
      </c>
      <c r="Z164" s="7" t="str">
        <f>IFERROR(IF(U164=$Z$1,'Youth 2'!F164,""),"")</f>
        <v/>
      </c>
      <c r="AA164" s="1"/>
      <c r="AB164"/>
      <c r="AC164"/>
      <c r="AD164"/>
      <c r="AE164"/>
      <c r="AF164"/>
      <c r="AG164"/>
      <c r="AH164"/>
      <c r="AI164"/>
      <c r="AJ164"/>
    </row>
    <row r="165" spans="1:36">
      <c r="A165" s="18" t="str">
        <f>IF(B165="","",Draw!X165)</f>
        <v/>
      </c>
      <c r="B165" s="19" t="str">
        <f>IFERROR(Draw!Y165,"")</f>
        <v/>
      </c>
      <c r="C165" s="19" t="str">
        <f>IFERROR(Draw!Z165,"")</f>
        <v/>
      </c>
      <c r="D165" s="52"/>
      <c r="E165" s="92">
        <v>1.6400000000000001E-7</v>
      </c>
      <c r="F165" s="93" t="str">
        <f t="shared" si="5"/>
        <v/>
      </c>
      <c r="G165" s="93" t="str">
        <f t="shared" si="6"/>
        <v/>
      </c>
      <c r="U165" s="3" t="str">
        <f>IFERROR(VLOOKUP('Youth 2'!F165,$AB$3:$AC$7,2,TRUE),"")</f>
        <v/>
      </c>
      <c r="V165" s="7" t="str">
        <f>IFERROR(IF(U165=$V$1,'Youth 2'!F165,""),"")</f>
        <v/>
      </c>
      <c r="W165" s="7" t="str">
        <f>IFERROR(IF(U165=$W$1,'Youth 2'!F165,""),"")</f>
        <v/>
      </c>
      <c r="X165" s="7" t="str">
        <f>IFERROR(IF(U165=$X$1,'Youth 2'!F165,""),"")</f>
        <v/>
      </c>
      <c r="Y165" s="7" t="str">
        <f>IFERROR(IF($U165=$Y$1,'Youth 2'!F165,""),"")</f>
        <v/>
      </c>
      <c r="Z165" s="7" t="str">
        <f>IFERROR(IF(U165=$Z$1,'Youth 2'!F165,""),"")</f>
        <v/>
      </c>
      <c r="AA165" s="1"/>
      <c r="AB165"/>
      <c r="AC165"/>
      <c r="AD165"/>
      <c r="AE165"/>
      <c r="AF165"/>
      <c r="AG165"/>
      <c r="AH165"/>
      <c r="AI165"/>
      <c r="AJ165"/>
    </row>
    <row r="166" spans="1:36">
      <c r="A166" s="18" t="str">
        <f>IF(B166="","",Draw!X166)</f>
        <v/>
      </c>
      <c r="B166" s="19" t="str">
        <f>IFERROR(Draw!Y166,"")</f>
        <v/>
      </c>
      <c r="C166" s="19" t="str">
        <f>IFERROR(Draw!Z166,"")</f>
        <v/>
      </c>
      <c r="D166" s="52"/>
      <c r="E166" s="92">
        <v>1.6500000000000001E-7</v>
      </c>
      <c r="F166" s="93" t="str">
        <f t="shared" si="5"/>
        <v/>
      </c>
      <c r="G166" s="93" t="str">
        <f t="shared" si="6"/>
        <v/>
      </c>
      <c r="U166" s="3" t="str">
        <f>IFERROR(VLOOKUP('Youth 2'!F166,$AB$3:$AC$7,2,TRUE),"")</f>
        <v/>
      </c>
      <c r="V166" s="7" t="str">
        <f>IFERROR(IF(U166=$V$1,'Youth 2'!F166,""),"")</f>
        <v/>
      </c>
      <c r="W166" s="7" t="str">
        <f>IFERROR(IF(U166=$W$1,'Youth 2'!F166,""),"")</f>
        <v/>
      </c>
      <c r="X166" s="7" t="str">
        <f>IFERROR(IF(U166=$X$1,'Youth 2'!F166,""),"")</f>
        <v/>
      </c>
      <c r="Y166" s="7" t="str">
        <f>IFERROR(IF($U166=$Y$1,'Youth 2'!F166,""),"")</f>
        <v/>
      </c>
      <c r="Z166" s="7" t="str">
        <f>IFERROR(IF(U166=$Z$1,'Youth 2'!F166,""),"")</f>
        <v/>
      </c>
      <c r="AA166" s="1"/>
      <c r="AB166"/>
      <c r="AC166"/>
      <c r="AD166"/>
      <c r="AE166"/>
      <c r="AF166"/>
      <c r="AG166"/>
      <c r="AH166"/>
      <c r="AI166"/>
      <c r="AJ166"/>
    </row>
    <row r="167" spans="1:36">
      <c r="A167" s="18" t="str">
        <f>IF(B167="","",Draw!X167)</f>
        <v/>
      </c>
      <c r="B167" s="19" t="str">
        <f>IFERROR(Draw!Y167,"")</f>
        <v/>
      </c>
      <c r="C167" s="19" t="str">
        <f>IFERROR(Draw!Z167,"")</f>
        <v/>
      </c>
      <c r="D167" s="52"/>
      <c r="E167" s="92">
        <v>1.66E-7</v>
      </c>
      <c r="F167" s="93" t="str">
        <f t="shared" si="5"/>
        <v/>
      </c>
      <c r="G167" s="93" t="str">
        <f t="shared" si="6"/>
        <v/>
      </c>
      <c r="U167" s="3" t="str">
        <f>IFERROR(VLOOKUP('Youth 2'!F167,$AB$3:$AC$7,2,TRUE),"")</f>
        <v/>
      </c>
      <c r="V167" s="7" t="str">
        <f>IFERROR(IF(U167=$V$1,'Youth 2'!F167,""),"")</f>
        <v/>
      </c>
      <c r="W167" s="7" t="str">
        <f>IFERROR(IF(U167=$W$1,'Youth 2'!F167,""),"")</f>
        <v/>
      </c>
      <c r="X167" s="7" t="str">
        <f>IFERROR(IF(U167=$X$1,'Youth 2'!F167,""),"")</f>
        <v/>
      </c>
      <c r="Y167" s="7" t="str">
        <f>IFERROR(IF($U167=$Y$1,'Youth 2'!F167,""),"")</f>
        <v/>
      </c>
      <c r="Z167" s="7" t="str">
        <f>IFERROR(IF(U167=$Z$1,'Youth 2'!F167,""),"")</f>
        <v/>
      </c>
      <c r="AA167" s="1"/>
      <c r="AB167"/>
      <c r="AC167"/>
      <c r="AD167"/>
      <c r="AE167"/>
      <c r="AF167"/>
      <c r="AG167"/>
      <c r="AH167"/>
      <c r="AI167"/>
      <c r="AJ167"/>
    </row>
    <row r="168" spans="1:36">
      <c r="A168" s="18" t="str">
        <f>IF(B168="","",Draw!X168)</f>
        <v/>
      </c>
      <c r="B168" s="19" t="str">
        <f>IFERROR(Draw!Y168,"")</f>
        <v/>
      </c>
      <c r="C168" s="19" t="str">
        <f>IFERROR(Draw!Z168,"")</f>
        <v/>
      </c>
      <c r="D168" s="54"/>
      <c r="E168" s="92">
        <v>1.67E-7</v>
      </c>
      <c r="F168" s="93" t="str">
        <f t="shared" si="5"/>
        <v/>
      </c>
      <c r="G168" s="93" t="str">
        <f t="shared" si="6"/>
        <v/>
      </c>
      <c r="U168" s="3" t="str">
        <f>IFERROR(VLOOKUP('Youth 2'!F168,$AB$3:$AC$7,2,TRUE),"")</f>
        <v/>
      </c>
      <c r="V168" s="7" t="str">
        <f>IFERROR(IF(U168=$V$1,'Youth 2'!F168,""),"")</f>
        <v/>
      </c>
      <c r="W168" s="7" t="str">
        <f>IFERROR(IF(U168=$W$1,'Youth 2'!F168,""),"")</f>
        <v/>
      </c>
      <c r="X168" s="7" t="str">
        <f>IFERROR(IF(U168=$X$1,'Youth 2'!F168,""),"")</f>
        <v/>
      </c>
      <c r="Y168" s="7" t="str">
        <f>IFERROR(IF($U168=$Y$1,'Youth 2'!F168,""),"")</f>
        <v/>
      </c>
      <c r="Z168" s="7" t="str">
        <f>IFERROR(IF(U168=$Z$1,'Youth 2'!F168,""),"")</f>
        <v/>
      </c>
      <c r="AA168" s="1"/>
      <c r="AB168"/>
      <c r="AC168"/>
      <c r="AD168"/>
      <c r="AE168"/>
      <c r="AF168"/>
      <c r="AG168"/>
      <c r="AH168"/>
      <c r="AI168"/>
      <c r="AJ168"/>
    </row>
    <row r="169" spans="1:36">
      <c r="A169" s="18" t="str">
        <f>IF(B169="","",Draw!X169)</f>
        <v/>
      </c>
      <c r="B169" s="19" t="str">
        <f>IFERROR(Draw!Y169,"")</f>
        <v/>
      </c>
      <c r="C169" s="19" t="str">
        <f>IFERROR(Draw!Z169,"")</f>
        <v/>
      </c>
      <c r="D169" s="145"/>
      <c r="E169" s="92">
        <v>1.68E-7</v>
      </c>
      <c r="F169" s="93" t="str">
        <f t="shared" si="5"/>
        <v/>
      </c>
      <c r="G169" s="93"/>
      <c r="U169" s="3" t="str">
        <f>IFERROR(VLOOKUP('Youth 2'!F169,$AB$3:$AC$7,2,TRUE),"")</f>
        <v/>
      </c>
      <c r="V169" s="7" t="str">
        <f>IFERROR(IF(U169=$V$1,'Youth 2'!F169,""),"")</f>
        <v/>
      </c>
      <c r="W169" s="7" t="str">
        <f>IFERROR(IF(U169=$W$1,'Youth 2'!F169,""),"")</f>
        <v/>
      </c>
      <c r="X169" s="7" t="str">
        <f>IFERROR(IF(U169=$X$1,'Youth 2'!F169,""),"")</f>
        <v/>
      </c>
      <c r="Y169" s="7" t="str">
        <f>IFERROR(IF($U169=$Y$1,'Youth 2'!F169,""),"")</f>
        <v/>
      </c>
      <c r="Z169" s="7" t="str">
        <f>IFERROR(IF(U169=$Z$1,'Youth 2'!F169,""),"")</f>
        <v/>
      </c>
      <c r="AA169" s="1"/>
      <c r="AB169"/>
      <c r="AC169"/>
      <c r="AD169"/>
      <c r="AE169"/>
      <c r="AF169"/>
      <c r="AG169"/>
      <c r="AH169"/>
      <c r="AI169"/>
      <c r="AJ169"/>
    </row>
    <row r="170" spans="1:36">
      <c r="A170" s="18" t="str">
        <f>IF(B170="","",Draw!X170)</f>
        <v/>
      </c>
      <c r="B170" s="19" t="str">
        <f>IFERROR(Draw!Y170,"")</f>
        <v/>
      </c>
      <c r="C170" s="19" t="str">
        <f>IFERROR(Draw!Z170,"")</f>
        <v/>
      </c>
      <c r="D170" s="51"/>
      <c r="E170" s="92">
        <v>1.6899999999999999E-7</v>
      </c>
      <c r="F170" s="93" t="str">
        <f t="shared" si="5"/>
        <v/>
      </c>
      <c r="G170" s="93" t="str">
        <f>IF(OR(AND(D170&gt;1,D170&lt;1050),D170="nt",D170="",D170="scratch"),"","Not a valid input")</f>
        <v/>
      </c>
      <c r="U170" s="3" t="str">
        <f>IFERROR(VLOOKUP('Youth 2'!F170,$AB$3:$AC$7,2,TRUE),"")</f>
        <v/>
      </c>
      <c r="V170" s="7" t="str">
        <f>IFERROR(IF(U170=$V$1,'Youth 2'!F170,""),"")</f>
        <v/>
      </c>
      <c r="W170" s="7" t="str">
        <f>IFERROR(IF(U170=$W$1,'Youth 2'!F170,""),"")</f>
        <v/>
      </c>
      <c r="X170" s="7" t="str">
        <f>IFERROR(IF(U170=$X$1,'Youth 2'!F170,""),"")</f>
        <v/>
      </c>
      <c r="Y170" s="7" t="str">
        <f>IFERROR(IF($U170=$Y$1,'Youth 2'!F170,""),"")</f>
        <v/>
      </c>
      <c r="Z170" s="7" t="str">
        <f>IFERROR(IF(U170=$Z$1,'Youth 2'!F170,""),"")</f>
        <v/>
      </c>
      <c r="AA170" s="1"/>
      <c r="AB170"/>
      <c r="AC170"/>
      <c r="AD170"/>
      <c r="AE170"/>
      <c r="AF170"/>
      <c r="AG170"/>
      <c r="AH170"/>
      <c r="AI170"/>
      <c r="AJ170"/>
    </row>
    <row r="171" spans="1:36">
      <c r="A171" s="18" t="str">
        <f>IF(B171="","",Draw!X171)</f>
        <v/>
      </c>
      <c r="B171" s="19" t="str">
        <f>IFERROR(Draw!Y171,"")</f>
        <v/>
      </c>
      <c r="C171" s="19" t="str">
        <f>IFERROR(Draw!Z171,"")</f>
        <v/>
      </c>
      <c r="D171" s="52"/>
      <c r="E171" s="92">
        <v>1.6999999999999999E-7</v>
      </c>
      <c r="F171" s="93" t="str">
        <f t="shared" si="5"/>
        <v/>
      </c>
      <c r="G171" s="93" t="str">
        <f t="shared" si="6"/>
        <v/>
      </c>
      <c r="U171" s="3" t="str">
        <f>IFERROR(VLOOKUP('Youth 2'!F171,$AB$3:$AC$7,2,TRUE),"")</f>
        <v/>
      </c>
      <c r="V171" s="7" t="str">
        <f>IFERROR(IF(U171=$V$1,'Youth 2'!F171,""),"")</f>
        <v/>
      </c>
      <c r="W171" s="7" t="str">
        <f>IFERROR(IF(U171=$W$1,'Youth 2'!F171,""),"")</f>
        <v/>
      </c>
      <c r="X171" s="7" t="str">
        <f>IFERROR(IF(U171=$X$1,'Youth 2'!F171,""),"")</f>
        <v/>
      </c>
      <c r="Y171" s="7" t="str">
        <f>IFERROR(IF($U171=$Y$1,'Youth 2'!F171,""),"")</f>
        <v/>
      </c>
      <c r="Z171" s="7" t="str">
        <f>IFERROR(IF(U171=$Z$1,'Youth 2'!F171,""),"")</f>
        <v/>
      </c>
      <c r="AA171" s="1"/>
      <c r="AB171"/>
      <c r="AC171"/>
      <c r="AD171"/>
      <c r="AE171"/>
      <c r="AF171"/>
      <c r="AG171"/>
      <c r="AH171"/>
      <c r="AI171"/>
      <c r="AJ171"/>
    </row>
    <row r="172" spans="1:36">
      <c r="A172" s="18" t="str">
        <f>IF(B172="","",Draw!X172)</f>
        <v/>
      </c>
      <c r="B172" s="19" t="str">
        <f>IFERROR(Draw!Y172,"")</f>
        <v/>
      </c>
      <c r="C172" s="19" t="str">
        <f>IFERROR(Draw!Z172,"")</f>
        <v/>
      </c>
      <c r="D172" s="52"/>
      <c r="E172" s="92">
        <v>1.7100000000000001E-7</v>
      </c>
      <c r="F172" s="93" t="str">
        <f t="shared" si="5"/>
        <v/>
      </c>
      <c r="G172" s="93" t="str">
        <f t="shared" si="6"/>
        <v/>
      </c>
      <c r="U172" s="3" t="str">
        <f>IFERROR(VLOOKUP('Youth 2'!F172,$AB$3:$AC$7,2,TRUE),"")</f>
        <v/>
      </c>
      <c r="V172" s="7" t="str">
        <f>IFERROR(IF(U172=$V$1,'Youth 2'!F172,""),"")</f>
        <v/>
      </c>
      <c r="W172" s="7" t="str">
        <f>IFERROR(IF(U172=$W$1,'Youth 2'!F172,""),"")</f>
        <v/>
      </c>
      <c r="X172" s="7" t="str">
        <f>IFERROR(IF(U172=$X$1,'Youth 2'!F172,""),"")</f>
        <v/>
      </c>
      <c r="Y172" s="7" t="str">
        <f>IFERROR(IF($U172=$Y$1,'Youth 2'!F172,""),"")</f>
        <v/>
      </c>
      <c r="Z172" s="7" t="str">
        <f>IFERROR(IF(U172=$Z$1,'Youth 2'!F172,""),"")</f>
        <v/>
      </c>
      <c r="AA172" s="1"/>
      <c r="AB172"/>
      <c r="AC172"/>
      <c r="AD172"/>
      <c r="AE172"/>
      <c r="AF172"/>
      <c r="AG172"/>
      <c r="AH172"/>
      <c r="AI172"/>
      <c r="AJ172"/>
    </row>
    <row r="173" spans="1:36">
      <c r="A173" s="18" t="str">
        <f>IF(B173="","",Draw!X173)</f>
        <v/>
      </c>
      <c r="B173" s="19" t="str">
        <f>IFERROR(Draw!Y173,"")</f>
        <v/>
      </c>
      <c r="C173" s="19" t="str">
        <f>IFERROR(Draw!Z173,"")</f>
        <v/>
      </c>
      <c r="D173" s="52"/>
      <c r="E173" s="92">
        <v>1.72E-7</v>
      </c>
      <c r="F173" s="93" t="str">
        <f t="shared" si="5"/>
        <v/>
      </c>
      <c r="G173" s="93" t="str">
        <f t="shared" si="6"/>
        <v/>
      </c>
      <c r="U173" s="3" t="str">
        <f>IFERROR(VLOOKUP('Youth 2'!F173,$AB$3:$AC$7,2,TRUE),"")</f>
        <v/>
      </c>
      <c r="V173" s="7" t="str">
        <f>IFERROR(IF(U173=$V$1,'Youth 2'!F173,""),"")</f>
        <v/>
      </c>
      <c r="W173" s="7" t="str">
        <f>IFERROR(IF(U173=$W$1,'Youth 2'!F173,""),"")</f>
        <v/>
      </c>
      <c r="X173" s="7" t="str">
        <f>IFERROR(IF(U173=$X$1,'Youth 2'!F173,""),"")</f>
        <v/>
      </c>
      <c r="Y173" s="7" t="str">
        <f>IFERROR(IF($U173=$Y$1,'Youth 2'!F173,""),"")</f>
        <v/>
      </c>
      <c r="Z173" s="7" t="str">
        <f>IFERROR(IF(U173=$Z$1,'Youth 2'!F173,""),"")</f>
        <v/>
      </c>
      <c r="AA173" s="1"/>
      <c r="AB173"/>
      <c r="AC173"/>
      <c r="AD173"/>
      <c r="AE173"/>
      <c r="AF173"/>
      <c r="AG173"/>
      <c r="AH173"/>
      <c r="AI173"/>
      <c r="AJ173"/>
    </row>
    <row r="174" spans="1:36">
      <c r="A174" s="18" t="str">
        <f>IF(B174="","",Draw!X174)</f>
        <v/>
      </c>
      <c r="B174" s="19" t="str">
        <f>IFERROR(Draw!Y174,"")</f>
        <v/>
      </c>
      <c r="C174" s="19" t="str">
        <f>IFERROR(Draw!Z174,"")</f>
        <v/>
      </c>
      <c r="D174" s="54"/>
      <c r="E174" s="92">
        <v>1.73E-7</v>
      </c>
      <c r="F174" s="93" t="str">
        <f t="shared" si="5"/>
        <v/>
      </c>
      <c r="G174" s="93" t="str">
        <f t="shared" si="6"/>
        <v/>
      </c>
      <c r="U174" s="3" t="str">
        <f>IFERROR(VLOOKUP('Youth 2'!F174,$AB$3:$AC$7,2,TRUE),"")</f>
        <v/>
      </c>
      <c r="V174" s="7" t="str">
        <f>IFERROR(IF(U174=$V$1,'Youth 2'!F174,""),"")</f>
        <v/>
      </c>
      <c r="W174" s="7" t="str">
        <f>IFERROR(IF(U174=$W$1,'Youth 2'!F174,""),"")</f>
        <v/>
      </c>
      <c r="X174" s="7" t="str">
        <f>IFERROR(IF(U174=$X$1,'Youth 2'!F174,""),"")</f>
        <v/>
      </c>
      <c r="Y174" s="7" t="str">
        <f>IFERROR(IF($U174=$Y$1,'Youth 2'!F174,""),"")</f>
        <v/>
      </c>
      <c r="Z174" s="7" t="str">
        <f>IFERROR(IF(U174=$Z$1,'Youth 2'!F174,""),"")</f>
        <v/>
      </c>
      <c r="AA174" s="1"/>
      <c r="AB174"/>
      <c r="AC174"/>
      <c r="AD174"/>
      <c r="AE174"/>
      <c r="AF174"/>
      <c r="AG174"/>
      <c r="AH174"/>
      <c r="AI174"/>
      <c r="AJ174"/>
    </row>
    <row r="175" spans="1:36">
      <c r="A175" s="18" t="str">
        <f>IF(B175="","",Draw!X175)</f>
        <v/>
      </c>
      <c r="B175" s="19" t="str">
        <f>IFERROR(Draw!Y175,"")</f>
        <v/>
      </c>
      <c r="C175" s="19" t="str">
        <f>IFERROR(Draw!Z175,"")</f>
        <v/>
      </c>
      <c r="D175" s="52"/>
      <c r="E175" s="92">
        <v>1.74E-7</v>
      </c>
      <c r="F175" s="93" t="str">
        <f t="shared" si="5"/>
        <v/>
      </c>
      <c r="G175" s="93"/>
      <c r="U175" s="3" t="str">
        <f>IFERROR(VLOOKUP('Youth 2'!F175,$AB$3:$AC$7,2,TRUE),"")</f>
        <v/>
      </c>
      <c r="V175" s="7" t="str">
        <f>IFERROR(IF(U175=$V$1,'Youth 2'!F175,""),"")</f>
        <v/>
      </c>
      <c r="W175" s="7" t="str">
        <f>IFERROR(IF(U175=$W$1,'Youth 2'!F175,""),"")</f>
        <v/>
      </c>
      <c r="X175" s="7" t="str">
        <f>IFERROR(IF(U175=$X$1,'Youth 2'!F175,""),"")</f>
        <v/>
      </c>
      <c r="Y175" s="7" t="str">
        <f>IFERROR(IF($U175=$Y$1,'Youth 2'!F175,""),"")</f>
        <v/>
      </c>
      <c r="Z175" s="7" t="str">
        <f>IFERROR(IF(U175=$Z$1,'Youth 2'!F175,""),"")</f>
        <v/>
      </c>
      <c r="AA175" s="1"/>
      <c r="AB175"/>
      <c r="AC175"/>
      <c r="AD175"/>
      <c r="AE175"/>
      <c r="AF175"/>
      <c r="AG175"/>
      <c r="AH175"/>
      <c r="AI175"/>
      <c r="AJ175"/>
    </row>
    <row r="176" spans="1:36">
      <c r="A176" s="18" t="str">
        <f>IF(B176="","",Draw!X176)</f>
        <v/>
      </c>
      <c r="B176" s="19" t="str">
        <f>IFERROR(Draw!Y176,"")</f>
        <v/>
      </c>
      <c r="C176" s="19" t="str">
        <f>IFERROR(Draw!Z176,"")</f>
        <v/>
      </c>
      <c r="D176" s="53"/>
      <c r="E176" s="92">
        <v>1.7499999999999999E-7</v>
      </c>
      <c r="F176" s="93" t="str">
        <f t="shared" si="5"/>
        <v/>
      </c>
      <c r="G176" s="93" t="str">
        <f>IF(OR(AND(D176&gt;1,D176&lt;1050),D176="nt",D176="",D176="scratch"),"","Not a valid input")</f>
        <v/>
      </c>
      <c r="U176" s="3" t="str">
        <f>IFERROR(VLOOKUP('Youth 2'!F176,$AB$3:$AC$7,2,TRUE),"")</f>
        <v/>
      </c>
      <c r="V176" s="7" t="str">
        <f>IFERROR(IF(U176=$V$1,'Youth 2'!F176,""),"")</f>
        <v/>
      </c>
      <c r="W176" s="7" t="str">
        <f>IFERROR(IF(U176=$W$1,'Youth 2'!F176,""),"")</f>
        <v/>
      </c>
      <c r="X176" s="7" t="str">
        <f>IFERROR(IF(U176=$X$1,'Youth 2'!F176,""),"")</f>
        <v/>
      </c>
      <c r="Y176" s="7" t="str">
        <f>IFERROR(IF($U176=$Y$1,'Youth 2'!F176,""),"")</f>
        <v/>
      </c>
      <c r="Z176" s="7" t="str">
        <f>IFERROR(IF(U176=$Z$1,'Youth 2'!F176,""),"")</f>
        <v/>
      </c>
      <c r="AA176" s="1"/>
      <c r="AB176"/>
      <c r="AC176"/>
      <c r="AD176"/>
      <c r="AE176"/>
      <c r="AF176"/>
      <c r="AG176"/>
      <c r="AH176"/>
      <c r="AI176"/>
      <c r="AJ176"/>
    </row>
    <row r="177" spans="1:36">
      <c r="A177" s="18" t="str">
        <f>IF(B177="","",Draw!X177)</f>
        <v/>
      </c>
      <c r="B177" s="19" t="str">
        <f>IFERROR(Draw!Y177,"")</f>
        <v/>
      </c>
      <c r="C177" s="19" t="str">
        <f>IFERROR(Draw!Z177,"")</f>
        <v/>
      </c>
      <c r="D177" s="145"/>
      <c r="E177" s="92">
        <v>1.7599999999999999E-7</v>
      </c>
      <c r="F177" s="93" t="str">
        <f t="shared" si="5"/>
        <v/>
      </c>
      <c r="G177" s="93" t="str">
        <f t="shared" si="6"/>
        <v/>
      </c>
      <c r="U177" s="3" t="str">
        <f>IFERROR(VLOOKUP('Youth 2'!F177,$AB$3:$AC$7,2,TRUE),"")</f>
        <v/>
      </c>
      <c r="V177" s="7" t="str">
        <f>IFERROR(IF(U177=$V$1,'Youth 2'!F177,""),"")</f>
        <v/>
      </c>
      <c r="W177" s="7" t="str">
        <f>IFERROR(IF(U177=$W$1,'Youth 2'!F177,""),"")</f>
        <v/>
      </c>
      <c r="X177" s="7" t="str">
        <f>IFERROR(IF(U177=$X$1,'Youth 2'!F177,""),"")</f>
        <v/>
      </c>
      <c r="Y177" s="7" t="str">
        <f>IFERROR(IF($U177=$Y$1,'Youth 2'!F177,""),"")</f>
        <v/>
      </c>
      <c r="Z177" s="7" t="str">
        <f>IFERROR(IF(U177=$Z$1,'Youth 2'!F177,""),"")</f>
        <v/>
      </c>
      <c r="AA177" s="1"/>
      <c r="AB177"/>
      <c r="AC177"/>
      <c r="AD177"/>
      <c r="AE177"/>
      <c r="AF177"/>
      <c r="AG177"/>
      <c r="AH177"/>
      <c r="AI177"/>
      <c r="AJ177"/>
    </row>
    <row r="178" spans="1:36">
      <c r="A178" s="18" t="str">
        <f>IF(B178="","",Draw!X178)</f>
        <v/>
      </c>
      <c r="B178" s="19" t="str">
        <f>IFERROR(Draw!Y178,"")</f>
        <v/>
      </c>
      <c r="C178" s="19" t="str">
        <f>IFERROR(Draw!Z178,"")</f>
        <v/>
      </c>
      <c r="D178" s="51"/>
      <c r="E178" s="92">
        <v>1.7700000000000001E-7</v>
      </c>
      <c r="F178" s="93" t="str">
        <f t="shared" si="5"/>
        <v/>
      </c>
      <c r="G178" s="93" t="str">
        <f t="shared" si="6"/>
        <v/>
      </c>
      <c r="U178" s="3" t="str">
        <f>IFERROR(VLOOKUP('Youth 2'!F178,$AB$3:$AC$7,2,TRUE),"")</f>
        <v/>
      </c>
      <c r="V178" s="7" t="str">
        <f>IFERROR(IF(U178=$V$1,'Youth 2'!F178,""),"")</f>
        <v/>
      </c>
      <c r="W178" s="7" t="str">
        <f>IFERROR(IF(U178=$W$1,'Youth 2'!F178,""),"")</f>
        <v/>
      </c>
      <c r="X178" s="7" t="str">
        <f>IFERROR(IF(U178=$X$1,'Youth 2'!F178,""),"")</f>
        <v/>
      </c>
      <c r="Y178" s="7" t="str">
        <f>IFERROR(IF($U178=$Y$1,'Youth 2'!F178,""),"")</f>
        <v/>
      </c>
      <c r="Z178" s="7" t="str">
        <f>IFERROR(IF(U178=$Z$1,'Youth 2'!F178,""),"")</f>
        <v/>
      </c>
      <c r="AA178" s="1"/>
      <c r="AB178"/>
      <c r="AC178"/>
      <c r="AD178"/>
      <c r="AE178"/>
      <c r="AF178"/>
      <c r="AG178"/>
      <c r="AH178"/>
      <c r="AI178"/>
      <c r="AJ178"/>
    </row>
    <row r="179" spans="1:36">
      <c r="A179" s="18" t="str">
        <f>IF(B179="","",Draw!X179)</f>
        <v/>
      </c>
      <c r="B179" s="19" t="str">
        <f>IFERROR(Draw!Y179,"")</f>
        <v/>
      </c>
      <c r="C179" s="19" t="str">
        <f>IFERROR(Draw!Z179,"")</f>
        <v/>
      </c>
      <c r="D179" s="52"/>
      <c r="E179" s="92">
        <v>1.7800000000000001E-7</v>
      </c>
      <c r="F179" s="93" t="str">
        <f t="shared" si="5"/>
        <v/>
      </c>
      <c r="G179" s="93" t="str">
        <f t="shared" si="6"/>
        <v/>
      </c>
      <c r="U179" s="3" t="str">
        <f>IFERROR(VLOOKUP('Youth 2'!F179,$AB$3:$AC$7,2,TRUE),"")</f>
        <v/>
      </c>
      <c r="V179" s="7" t="str">
        <f>IFERROR(IF(U179=$V$1,'Youth 2'!F179,""),"")</f>
        <v/>
      </c>
      <c r="W179" s="7" t="str">
        <f>IFERROR(IF(U179=$W$1,'Youth 2'!F179,""),"")</f>
        <v/>
      </c>
      <c r="X179" s="7" t="str">
        <f>IFERROR(IF(U179=$X$1,'Youth 2'!F179,""),"")</f>
        <v/>
      </c>
      <c r="Y179" s="7" t="str">
        <f>IFERROR(IF($U179=$Y$1,'Youth 2'!F179,""),"")</f>
        <v/>
      </c>
      <c r="Z179" s="7" t="str">
        <f>IFERROR(IF(U179=$Z$1,'Youth 2'!F179,""),"")</f>
        <v/>
      </c>
      <c r="AA179" s="1"/>
      <c r="AB179"/>
      <c r="AC179"/>
      <c r="AD179"/>
      <c r="AE179"/>
      <c r="AF179"/>
      <c r="AG179"/>
      <c r="AH179"/>
      <c r="AI179"/>
      <c r="AJ179"/>
    </row>
    <row r="180" spans="1:36">
      <c r="A180" s="18" t="str">
        <f>IF(B180="","",Draw!X180)</f>
        <v/>
      </c>
      <c r="B180" s="19" t="str">
        <f>IFERROR(Draw!Y180,"")</f>
        <v/>
      </c>
      <c r="C180" s="19" t="str">
        <f>IFERROR(Draw!Z180,"")</f>
        <v/>
      </c>
      <c r="D180" s="54"/>
      <c r="E180" s="92">
        <v>1.79E-7</v>
      </c>
      <c r="F180" s="93" t="str">
        <f t="shared" si="5"/>
        <v/>
      </c>
      <c r="G180" s="93" t="str">
        <f t="shared" si="6"/>
        <v/>
      </c>
      <c r="U180" s="3" t="str">
        <f>IFERROR(VLOOKUP('Youth 2'!F180,$AB$3:$AC$7,2,TRUE),"")</f>
        <v/>
      </c>
      <c r="V180" s="7" t="str">
        <f>IFERROR(IF(U180=$V$1,'Youth 2'!F180,""),"")</f>
        <v/>
      </c>
      <c r="W180" s="7" t="str">
        <f>IFERROR(IF(U180=$W$1,'Youth 2'!F180,""),"")</f>
        <v/>
      </c>
      <c r="X180" s="7" t="str">
        <f>IFERROR(IF(U180=$X$1,'Youth 2'!F180,""),"")</f>
        <v/>
      </c>
      <c r="Y180" s="7" t="str">
        <f>IFERROR(IF($U180=$Y$1,'Youth 2'!F180,""),"")</f>
        <v/>
      </c>
      <c r="Z180" s="7" t="str">
        <f>IFERROR(IF(U180=$Z$1,'Youth 2'!F180,""),"")</f>
        <v/>
      </c>
      <c r="AA180" s="1"/>
      <c r="AB180"/>
      <c r="AC180"/>
      <c r="AD180"/>
      <c r="AE180"/>
      <c r="AF180"/>
      <c r="AG180"/>
      <c r="AH180"/>
      <c r="AI180"/>
      <c r="AJ180"/>
    </row>
    <row r="181" spans="1:36">
      <c r="A181" s="18" t="str">
        <f>IF(B181="","",Draw!X181)</f>
        <v/>
      </c>
      <c r="B181" s="19" t="str">
        <f>IFERROR(Draw!Y181,"")</f>
        <v/>
      </c>
      <c r="C181" s="19" t="str">
        <f>IFERROR(Draw!Z181,"")</f>
        <v/>
      </c>
      <c r="D181" s="52"/>
      <c r="E181" s="92">
        <v>1.8E-7</v>
      </c>
      <c r="F181" s="93" t="str">
        <f t="shared" si="5"/>
        <v/>
      </c>
      <c r="G181" s="93"/>
      <c r="U181" s="3" t="str">
        <f>IFERROR(VLOOKUP('Youth 2'!F181,$AB$3:$AC$7,2,TRUE),"")</f>
        <v/>
      </c>
      <c r="V181" s="7" t="str">
        <f>IFERROR(IF(U181=$V$1,'Youth 2'!F181,""),"")</f>
        <v/>
      </c>
      <c r="W181" s="7" t="str">
        <f>IFERROR(IF(U181=$W$1,'Youth 2'!F181,""),"")</f>
        <v/>
      </c>
      <c r="X181" s="7" t="str">
        <f>IFERROR(IF(U181=$X$1,'Youth 2'!F181,""),"")</f>
        <v/>
      </c>
      <c r="Y181" s="7" t="str">
        <f>IFERROR(IF($U181=$Y$1,'Youth 2'!F181,""),"")</f>
        <v/>
      </c>
      <c r="Z181" s="7" t="str">
        <f>IFERROR(IF(U181=$Z$1,'Youth 2'!F181,""),"")</f>
        <v/>
      </c>
      <c r="AA181" s="1"/>
      <c r="AB181"/>
      <c r="AC181"/>
      <c r="AD181"/>
      <c r="AE181"/>
      <c r="AF181"/>
      <c r="AG181"/>
      <c r="AH181"/>
      <c r="AI181"/>
      <c r="AJ181"/>
    </row>
    <row r="182" spans="1:36">
      <c r="A182" s="18" t="str">
        <f>IF(B182="","",Draw!X182)</f>
        <v/>
      </c>
      <c r="B182" s="19" t="str">
        <f>IFERROR(Draw!Y182,"")</f>
        <v/>
      </c>
      <c r="C182" s="19" t="str">
        <f>IFERROR(Draw!Z182,"")</f>
        <v/>
      </c>
      <c r="D182" s="52"/>
      <c r="E182" s="92">
        <v>1.8099999999999999E-7</v>
      </c>
      <c r="F182" s="93" t="str">
        <f t="shared" si="5"/>
        <v/>
      </c>
      <c r="G182" s="93" t="str">
        <f>IF(OR(AND(D182&gt;1,D182&lt;1050),D182="nt",D182="",D182="scratch"),"","Not a valid input")</f>
        <v/>
      </c>
      <c r="U182" s="3" t="str">
        <f>IFERROR(VLOOKUP('Youth 2'!F182,$AB$3:$AC$7,2,TRUE),"")</f>
        <v/>
      </c>
      <c r="V182" s="7" t="str">
        <f>IFERROR(IF(U182=$V$1,'Youth 2'!F182,""),"")</f>
        <v/>
      </c>
      <c r="W182" s="7" t="str">
        <f>IFERROR(IF(U182=$W$1,'Youth 2'!F182,""),"")</f>
        <v/>
      </c>
      <c r="X182" s="7" t="str">
        <f>IFERROR(IF(U182=$X$1,'Youth 2'!F182,""),"")</f>
        <v/>
      </c>
      <c r="Y182" s="7" t="str">
        <f>IFERROR(IF($U182=$Y$1,'Youth 2'!F182,""),"")</f>
        <v/>
      </c>
      <c r="Z182" s="7" t="str">
        <f>IFERROR(IF(U182=$Z$1,'Youth 2'!F182,""),"")</f>
        <v/>
      </c>
      <c r="AA182" s="1"/>
      <c r="AB182"/>
      <c r="AC182"/>
      <c r="AD182"/>
      <c r="AE182"/>
      <c r="AF182"/>
      <c r="AG182"/>
      <c r="AH182"/>
      <c r="AI182"/>
      <c r="AJ182"/>
    </row>
    <row r="183" spans="1:36">
      <c r="A183" s="18" t="str">
        <f>IF(B183="","",Draw!X183)</f>
        <v/>
      </c>
      <c r="B183" s="19" t="str">
        <f>IFERROR(Draw!Y183,"")</f>
        <v/>
      </c>
      <c r="C183" s="19" t="str">
        <f>IFERROR(Draw!Z183,"")</f>
        <v/>
      </c>
      <c r="D183" s="52"/>
      <c r="E183" s="92">
        <v>1.8199999999999999E-7</v>
      </c>
      <c r="F183" s="93" t="str">
        <f t="shared" si="5"/>
        <v/>
      </c>
      <c r="G183" s="93" t="str">
        <f t="shared" si="6"/>
        <v/>
      </c>
      <c r="U183" s="3" t="str">
        <f>IFERROR(VLOOKUP('Youth 2'!F183,$AB$3:$AC$7,2,TRUE),"")</f>
        <v/>
      </c>
      <c r="V183" s="7" t="str">
        <f>IFERROR(IF(U183=$V$1,'Youth 2'!F183,""),"")</f>
        <v/>
      </c>
      <c r="W183" s="7" t="str">
        <f>IFERROR(IF(U183=$W$1,'Youth 2'!F183,""),"")</f>
        <v/>
      </c>
      <c r="X183" s="7" t="str">
        <f>IFERROR(IF(U183=$X$1,'Youth 2'!F183,""),"")</f>
        <v/>
      </c>
      <c r="Y183" s="7" t="str">
        <f>IFERROR(IF($U183=$Y$1,'Youth 2'!F183,""),"")</f>
        <v/>
      </c>
      <c r="Z183" s="7" t="str">
        <f>IFERROR(IF(U183=$Z$1,'Youth 2'!F183,""),"")</f>
        <v/>
      </c>
      <c r="AA183" s="1"/>
      <c r="AB183"/>
      <c r="AC183"/>
      <c r="AD183"/>
      <c r="AE183"/>
      <c r="AF183"/>
      <c r="AG183"/>
      <c r="AH183"/>
      <c r="AI183"/>
      <c r="AJ183"/>
    </row>
    <row r="184" spans="1:36">
      <c r="A184" s="18" t="str">
        <f>IF(B184="","",Draw!X184)</f>
        <v/>
      </c>
      <c r="B184" s="19" t="str">
        <f>IFERROR(Draw!Y184,"")</f>
        <v/>
      </c>
      <c r="C184" s="19" t="str">
        <f>IFERROR(Draw!Z184,"")</f>
        <v/>
      </c>
      <c r="D184" s="54"/>
      <c r="E184" s="92">
        <v>1.8300000000000001E-7</v>
      </c>
      <c r="F184" s="93" t="str">
        <f t="shared" si="5"/>
        <v/>
      </c>
      <c r="G184" s="93" t="str">
        <f t="shared" si="6"/>
        <v/>
      </c>
      <c r="U184" s="3" t="str">
        <f>IFERROR(VLOOKUP('Youth 2'!F184,$AB$3:$AC$7,2,TRUE),"")</f>
        <v/>
      </c>
      <c r="V184" s="7" t="str">
        <f>IFERROR(IF(U184=$V$1,'Youth 2'!F184,""),"")</f>
        <v/>
      </c>
      <c r="W184" s="7" t="str">
        <f>IFERROR(IF(U184=$W$1,'Youth 2'!F184,""),"")</f>
        <v/>
      </c>
      <c r="X184" s="7" t="str">
        <f>IFERROR(IF(U184=$X$1,'Youth 2'!F184,""),"")</f>
        <v/>
      </c>
      <c r="Y184" s="7" t="str">
        <f>IFERROR(IF($U184=$Y$1,'Youth 2'!F184,""),"")</f>
        <v/>
      </c>
      <c r="Z184" s="7" t="str">
        <f>IFERROR(IF(U184=$Z$1,'Youth 2'!F184,""),"")</f>
        <v/>
      </c>
      <c r="AA184" s="1"/>
      <c r="AB184"/>
      <c r="AC184"/>
      <c r="AD184"/>
      <c r="AE184"/>
      <c r="AF184"/>
      <c r="AG184"/>
      <c r="AH184"/>
      <c r="AI184"/>
      <c r="AJ184"/>
    </row>
    <row r="185" spans="1:36">
      <c r="A185" s="18" t="str">
        <f>IF(B185="","",Draw!X185)</f>
        <v/>
      </c>
      <c r="B185" s="19" t="str">
        <f>IFERROR(Draw!Y185,"")</f>
        <v/>
      </c>
      <c r="C185" s="19" t="str">
        <f>IFERROR(Draw!Z185,"")</f>
        <v/>
      </c>
      <c r="D185" s="145"/>
      <c r="E185" s="92">
        <v>1.8400000000000001E-7</v>
      </c>
      <c r="F185" s="93" t="str">
        <f t="shared" si="5"/>
        <v/>
      </c>
      <c r="G185" s="93" t="str">
        <f t="shared" si="6"/>
        <v/>
      </c>
      <c r="U185" s="3" t="str">
        <f>IFERROR(VLOOKUP('Youth 2'!F185,$AB$3:$AC$7,2,TRUE),"")</f>
        <v/>
      </c>
      <c r="V185" s="7" t="str">
        <f>IFERROR(IF(U185=$V$1,'Youth 2'!F185,""),"")</f>
        <v/>
      </c>
      <c r="W185" s="7" t="str">
        <f>IFERROR(IF(U185=$W$1,'Youth 2'!F185,""),"")</f>
        <v/>
      </c>
      <c r="X185" s="7" t="str">
        <f>IFERROR(IF(U185=$X$1,'Youth 2'!F185,""),"")</f>
        <v/>
      </c>
      <c r="Y185" s="7" t="str">
        <f>IFERROR(IF($U185=$Y$1,'Youth 2'!F185,""),"")</f>
        <v/>
      </c>
      <c r="Z185" s="7" t="str">
        <f>IFERROR(IF(U185=$Z$1,'Youth 2'!F185,""),"")</f>
        <v/>
      </c>
      <c r="AA185" s="1"/>
      <c r="AB185"/>
      <c r="AC185"/>
      <c r="AD185"/>
      <c r="AE185"/>
      <c r="AF185"/>
      <c r="AG185"/>
      <c r="AH185"/>
      <c r="AI185"/>
      <c r="AJ185"/>
    </row>
    <row r="186" spans="1:36">
      <c r="A186" s="18" t="str">
        <f>IF(B186="","",Draw!X186)</f>
        <v/>
      </c>
      <c r="B186" s="19" t="str">
        <f>IFERROR(Draw!Y186,"")</f>
        <v/>
      </c>
      <c r="C186" s="19" t="str">
        <f>IFERROR(Draw!Z186,"")</f>
        <v/>
      </c>
      <c r="D186" s="53"/>
      <c r="E186" s="92">
        <v>1.85E-7</v>
      </c>
      <c r="F186" s="93" t="str">
        <f t="shared" si="5"/>
        <v/>
      </c>
      <c r="G186" s="93" t="str">
        <f t="shared" si="6"/>
        <v/>
      </c>
      <c r="U186" s="3" t="str">
        <f>IFERROR(VLOOKUP('Youth 2'!F186,$AB$3:$AC$7,2,TRUE),"")</f>
        <v/>
      </c>
      <c r="V186" s="7" t="str">
        <f>IFERROR(IF(U186=$V$1,'Youth 2'!F186,""),"")</f>
        <v/>
      </c>
      <c r="W186" s="7" t="str">
        <f>IFERROR(IF(U186=$W$1,'Youth 2'!F186,""),"")</f>
        <v/>
      </c>
      <c r="X186" s="7" t="str">
        <f>IFERROR(IF(U186=$X$1,'Youth 2'!F186,""),"")</f>
        <v/>
      </c>
      <c r="Y186" s="7" t="str">
        <f>IFERROR(IF($U186=$Y$1,'Youth 2'!F186,""),"")</f>
        <v/>
      </c>
      <c r="Z186" s="7" t="str">
        <f>IFERROR(IF(U186=$Z$1,'Youth 2'!F186,""),"")</f>
        <v/>
      </c>
      <c r="AA186" s="1"/>
      <c r="AB186"/>
      <c r="AC186"/>
      <c r="AD186"/>
      <c r="AE186"/>
      <c r="AF186"/>
      <c r="AG186"/>
      <c r="AH186"/>
      <c r="AI186"/>
      <c r="AJ186"/>
    </row>
    <row r="187" spans="1:36">
      <c r="A187" s="18" t="str">
        <f>IF(B187="","",Draw!X187)</f>
        <v/>
      </c>
      <c r="B187" s="19" t="str">
        <f>IFERROR(Draw!Y187,"")</f>
        <v/>
      </c>
      <c r="C187" s="19" t="str">
        <f>IFERROR(Draw!Z187,"")</f>
        <v/>
      </c>
      <c r="D187" s="52"/>
      <c r="E187" s="92">
        <v>1.86E-7</v>
      </c>
      <c r="F187" s="93" t="str">
        <f t="shared" si="5"/>
        <v/>
      </c>
      <c r="G187" s="93"/>
      <c r="U187" s="3" t="str">
        <f>IFERROR(VLOOKUP('Youth 2'!F187,$AB$3:$AC$7,2,TRUE),"")</f>
        <v/>
      </c>
      <c r="V187" s="7" t="str">
        <f>IFERROR(IF(U187=$V$1,'Youth 2'!F187,""),"")</f>
        <v/>
      </c>
      <c r="W187" s="7" t="str">
        <f>IFERROR(IF(U187=$W$1,'Youth 2'!F187,""),"")</f>
        <v/>
      </c>
      <c r="X187" s="7" t="str">
        <f>IFERROR(IF(U187=$X$1,'Youth 2'!F187,""),"")</f>
        <v/>
      </c>
      <c r="Y187" s="7" t="str">
        <f>IFERROR(IF($U187=$Y$1,'Youth 2'!F187,""),"")</f>
        <v/>
      </c>
      <c r="Z187" s="7" t="str">
        <f>IFERROR(IF(U187=$Z$1,'Youth 2'!F187,""),"")</f>
        <v/>
      </c>
      <c r="AA187" s="1"/>
      <c r="AB187"/>
      <c r="AC187"/>
      <c r="AD187"/>
      <c r="AE187"/>
      <c r="AF187"/>
      <c r="AG187"/>
      <c r="AH187"/>
      <c r="AI187"/>
      <c r="AJ187"/>
    </row>
    <row r="188" spans="1:36">
      <c r="A188" s="18" t="str">
        <f>IF(B188="","",Draw!X188)</f>
        <v/>
      </c>
      <c r="B188" s="19" t="str">
        <f>IFERROR(Draw!Y188,"")</f>
        <v/>
      </c>
      <c r="C188" s="19" t="str">
        <f>IFERROR(Draw!Z188,"")</f>
        <v/>
      </c>
      <c r="D188" s="51"/>
      <c r="E188" s="92">
        <v>1.8699999999999999E-7</v>
      </c>
      <c r="F188" s="93" t="str">
        <f t="shared" si="5"/>
        <v/>
      </c>
      <c r="G188" s="93" t="str">
        <f>IF(OR(AND(D188&gt;1,D188&lt;1050),D188="nt",D188="",D188="scratch"),"","Not a valid input")</f>
        <v/>
      </c>
      <c r="U188" s="3" t="str">
        <f>IFERROR(VLOOKUP('Youth 2'!F188,$AB$3:$AC$7,2,TRUE),"")</f>
        <v/>
      </c>
      <c r="V188" s="7" t="str">
        <f>IFERROR(IF(U188=$V$1,'Youth 2'!F188,""),"")</f>
        <v/>
      </c>
      <c r="W188" s="7" t="str">
        <f>IFERROR(IF(U188=$W$1,'Youth 2'!F188,""),"")</f>
        <v/>
      </c>
      <c r="X188" s="7" t="str">
        <f>IFERROR(IF(U188=$X$1,'Youth 2'!F188,""),"")</f>
        <v/>
      </c>
      <c r="Y188" s="7" t="str">
        <f>IFERROR(IF($U188=$Y$1,'Youth 2'!F188,""),"")</f>
        <v/>
      </c>
      <c r="Z188" s="7" t="str">
        <f>IFERROR(IF(U188=$Z$1,'Youth 2'!F188,""),"")</f>
        <v/>
      </c>
      <c r="AA188" s="1"/>
      <c r="AB188"/>
      <c r="AC188"/>
      <c r="AD188"/>
      <c r="AE188"/>
      <c r="AF188"/>
      <c r="AG188"/>
      <c r="AH188"/>
      <c r="AI188"/>
      <c r="AJ188"/>
    </row>
    <row r="189" spans="1:36">
      <c r="A189" s="18" t="str">
        <f>IF(B189="","",Draw!X189)</f>
        <v/>
      </c>
      <c r="B189" s="19" t="str">
        <f>IFERROR(Draw!Y189,"")</f>
        <v/>
      </c>
      <c r="C189" s="19" t="str">
        <f>IFERROR(Draw!Z189,"")</f>
        <v/>
      </c>
      <c r="D189" s="52"/>
      <c r="E189" s="92">
        <v>1.8799999999999999E-7</v>
      </c>
      <c r="F189" s="93" t="str">
        <f t="shared" si="5"/>
        <v/>
      </c>
      <c r="G189" s="93" t="str">
        <f t="shared" si="6"/>
        <v/>
      </c>
      <c r="U189" s="3" t="str">
        <f>IFERROR(VLOOKUP('Youth 2'!F189,$AB$3:$AC$7,2,TRUE),"")</f>
        <v/>
      </c>
      <c r="V189" s="7" t="str">
        <f>IFERROR(IF(U189=$V$1,'Youth 2'!F189,""),"")</f>
        <v/>
      </c>
      <c r="W189" s="7" t="str">
        <f>IFERROR(IF(U189=$W$1,'Youth 2'!F189,""),"")</f>
        <v/>
      </c>
      <c r="X189" s="7" t="str">
        <f>IFERROR(IF(U189=$X$1,'Youth 2'!F189,""),"")</f>
        <v/>
      </c>
      <c r="Y189" s="7" t="str">
        <f>IFERROR(IF($U189=$Y$1,'Youth 2'!F189,""),"")</f>
        <v/>
      </c>
      <c r="Z189" s="7" t="str">
        <f>IFERROR(IF(U189=$Z$1,'Youth 2'!F189,""),"")</f>
        <v/>
      </c>
      <c r="AA189" s="1"/>
      <c r="AB189"/>
      <c r="AC189"/>
      <c r="AD189"/>
      <c r="AE189"/>
      <c r="AF189"/>
      <c r="AG189"/>
      <c r="AH189"/>
      <c r="AI189"/>
      <c r="AJ189"/>
    </row>
    <row r="190" spans="1:36">
      <c r="A190" s="18" t="str">
        <f>IF(B190="","",Draw!X190)</f>
        <v/>
      </c>
      <c r="B190" s="19" t="str">
        <f>IFERROR(Draw!Y190,"")</f>
        <v/>
      </c>
      <c r="C190" s="19" t="str">
        <f>IFERROR(Draw!Z190,"")</f>
        <v/>
      </c>
      <c r="D190" s="52"/>
      <c r="E190" s="92">
        <v>1.8900000000000001E-7</v>
      </c>
      <c r="F190" s="93" t="str">
        <f t="shared" si="5"/>
        <v/>
      </c>
      <c r="G190" s="93" t="str">
        <f t="shared" si="6"/>
        <v/>
      </c>
      <c r="U190" s="3" t="str">
        <f>IFERROR(VLOOKUP('Youth 2'!F190,$AB$3:$AC$7,2,TRUE),"")</f>
        <v/>
      </c>
      <c r="V190" s="7" t="str">
        <f>IFERROR(IF(U190=$V$1,'Youth 2'!F190,""),"")</f>
        <v/>
      </c>
      <c r="W190" s="7" t="str">
        <f>IFERROR(IF(U190=$W$1,'Youth 2'!F190,""),"")</f>
        <v/>
      </c>
      <c r="X190" s="7" t="str">
        <f>IFERROR(IF(U190=$X$1,'Youth 2'!F190,""),"")</f>
        <v/>
      </c>
      <c r="Y190" s="7" t="str">
        <f>IFERROR(IF($U190=$Y$1,'Youth 2'!F190,""),"")</f>
        <v/>
      </c>
      <c r="Z190" s="7" t="str">
        <f>IFERROR(IF(U190=$Z$1,'Youth 2'!F190,""),"")</f>
        <v/>
      </c>
      <c r="AA190" s="1"/>
      <c r="AB190"/>
      <c r="AC190"/>
      <c r="AD190"/>
      <c r="AE190"/>
      <c r="AF190"/>
      <c r="AG190"/>
      <c r="AH190"/>
      <c r="AI190"/>
      <c r="AJ190"/>
    </row>
    <row r="191" spans="1:36">
      <c r="A191" s="18" t="str">
        <f>IF(B191="","",Draw!X191)</f>
        <v/>
      </c>
      <c r="B191" s="19" t="str">
        <f>IFERROR(Draw!Y191,"")</f>
        <v/>
      </c>
      <c r="C191" s="19" t="str">
        <f>IFERROR(Draw!Z191,"")</f>
        <v/>
      </c>
      <c r="D191" s="52"/>
      <c r="E191" s="92">
        <v>1.9000000000000001E-7</v>
      </c>
      <c r="F191" s="93" t="str">
        <f t="shared" si="5"/>
        <v/>
      </c>
      <c r="G191" s="93" t="str">
        <f t="shared" si="6"/>
        <v/>
      </c>
      <c r="U191" s="3" t="str">
        <f>IFERROR(VLOOKUP('Youth 2'!F191,$AB$3:$AC$7,2,TRUE),"")</f>
        <v/>
      </c>
      <c r="V191" s="7" t="str">
        <f>IFERROR(IF(U191=$V$1,'Youth 2'!F191,""),"")</f>
        <v/>
      </c>
      <c r="W191" s="7" t="str">
        <f>IFERROR(IF(U191=$W$1,'Youth 2'!F191,""),"")</f>
        <v/>
      </c>
      <c r="X191" s="7" t="str">
        <f>IFERROR(IF(U191=$X$1,'Youth 2'!F191,""),"")</f>
        <v/>
      </c>
      <c r="Y191" s="7" t="str">
        <f>IFERROR(IF($U191=$Y$1,'Youth 2'!F191,""),"")</f>
        <v/>
      </c>
      <c r="Z191" s="7" t="str">
        <f>IFERROR(IF(U191=$Z$1,'Youth 2'!F191,""),"")</f>
        <v/>
      </c>
      <c r="AA191" s="1"/>
      <c r="AB191"/>
      <c r="AC191"/>
      <c r="AD191"/>
      <c r="AE191"/>
      <c r="AF191"/>
      <c r="AG191"/>
      <c r="AH191"/>
      <c r="AI191"/>
      <c r="AJ191"/>
    </row>
    <row r="192" spans="1:36">
      <c r="A192" s="18" t="str">
        <f>IF(B192="","",Draw!X192)</f>
        <v/>
      </c>
      <c r="B192" s="19" t="str">
        <f>IFERROR(Draw!Y192,"")</f>
        <v/>
      </c>
      <c r="C192" s="19" t="str">
        <f>IFERROR(Draw!Z192,"")</f>
        <v/>
      </c>
      <c r="D192" s="54"/>
      <c r="E192" s="92">
        <v>1.91E-7</v>
      </c>
      <c r="F192" s="93" t="str">
        <f t="shared" si="5"/>
        <v/>
      </c>
      <c r="G192" s="93" t="str">
        <f t="shared" si="6"/>
        <v/>
      </c>
      <c r="U192" s="3" t="str">
        <f>IFERROR(VLOOKUP('Youth 2'!F192,$AB$3:$AC$7,2,TRUE),"")</f>
        <v/>
      </c>
      <c r="V192" s="7" t="str">
        <f>IFERROR(IF(U192=$V$1,'Youth 2'!F192,""),"")</f>
        <v/>
      </c>
      <c r="W192" s="7" t="str">
        <f>IFERROR(IF(U192=$W$1,'Youth 2'!F192,""),"")</f>
        <v/>
      </c>
      <c r="X192" s="7" t="str">
        <f>IFERROR(IF(U192=$X$1,'Youth 2'!F192,""),"")</f>
        <v/>
      </c>
      <c r="Y192" s="7" t="str">
        <f>IFERROR(IF($U192=$Y$1,'Youth 2'!F192,""),"")</f>
        <v/>
      </c>
      <c r="Z192" s="7" t="str">
        <f>IFERROR(IF(U192=$Z$1,'Youth 2'!F192,""),"")</f>
        <v/>
      </c>
      <c r="AA192" s="1"/>
      <c r="AB192"/>
      <c r="AC192"/>
      <c r="AD192"/>
      <c r="AE192"/>
      <c r="AF192"/>
      <c r="AG192"/>
      <c r="AH192"/>
      <c r="AI192"/>
      <c r="AJ192"/>
    </row>
    <row r="193" spans="1:36">
      <c r="A193" s="18" t="str">
        <f>IF(B193="","",Draw!X193)</f>
        <v/>
      </c>
      <c r="B193" s="19" t="str">
        <f>IFERROR(Draw!Y193,"")</f>
        <v/>
      </c>
      <c r="C193" s="19" t="str">
        <f>IFERROR(Draw!Z193,"")</f>
        <v/>
      </c>
      <c r="D193" s="145"/>
      <c r="E193" s="92">
        <v>1.92E-7</v>
      </c>
      <c r="F193" s="93" t="str">
        <f t="shared" si="5"/>
        <v/>
      </c>
      <c r="G193" s="93"/>
      <c r="U193" s="3" t="str">
        <f>IFERROR(VLOOKUP('Youth 2'!F193,$AB$3:$AC$7,2,TRUE),"")</f>
        <v/>
      </c>
      <c r="V193" s="7" t="str">
        <f>IFERROR(IF(U193=$V$1,'Youth 2'!F193,""),"")</f>
        <v/>
      </c>
      <c r="W193" s="7" t="str">
        <f>IFERROR(IF(U193=$W$1,'Youth 2'!F193,""),"")</f>
        <v/>
      </c>
      <c r="X193" s="7" t="str">
        <f>IFERROR(IF(U193=$X$1,'Youth 2'!F193,""),"")</f>
        <v/>
      </c>
      <c r="Y193" s="7" t="str">
        <f>IFERROR(IF($U193=$Y$1,'Youth 2'!F193,""),"")</f>
        <v/>
      </c>
      <c r="Z193" s="7" t="str">
        <f>IFERROR(IF(U193=$Z$1,'Youth 2'!F193,""),"")</f>
        <v/>
      </c>
      <c r="AA193" s="1"/>
      <c r="AB193"/>
      <c r="AC193"/>
      <c r="AD193"/>
      <c r="AE193"/>
      <c r="AF193"/>
      <c r="AG193"/>
      <c r="AH193"/>
      <c r="AI193"/>
      <c r="AJ193"/>
    </row>
    <row r="194" spans="1:36">
      <c r="A194" s="18" t="str">
        <f>IF(B194="","",Draw!X194)</f>
        <v/>
      </c>
      <c r="B194" s="19" t="str">
        <f>IFERROR(Draw!Y194,"")</f>
        <v/>
      </c>
      <c r="C194" s="19" t="str">
        <f>IFERROR(Draw!Z194,"")</f>
        <v/>
      </c>
      <c r="D194" s="51"/>
      <c r="E194" s="92">
        <v>1.9299999999999999E-7</v>
      </c>
      <c r="F194" s="93" t="str">
        <f t="shared" si="5"/>
        <v/>
      </c>
      <c r="G194" s="93" t="str">
        <f>IF(OR(AND(D194&gt;1,D194&lt;1050),D194="nt",D194="",D194="scratch"),"","Not a valid input")</f>
        <v/>
      </c>
      <c r="U194" s="3" t="str">
        <f>IFERROR(VLOOKUP('Youth 2'!F194,$AB$3:$AC$7,2,TRUE),"")</f>
        <v/>
      </c>
      <c r="V194" s="7" t="str">
        <f>IFERROR(IF(U194=$V$1,'Youth 2'!F194,""),"")</f>
        <v/>
      </c>
      <c r="W194" s="7" t="str">
        <f>IFERROR(IF(U194=$W$1,'Youth 2'!F194,""),"")</f>
        <v/>
      </c>
      <c r="X194" s="7" t="str">
        <f>IFERROR(IF(U194=$X$1,'Youth 2'!F194,""),"")</f>
        <v/>
      </c>
      <c r="Y194" s="7" t="str">
        <f>IFERROR(IF($U194=$Y$1,'Youth 2'!F194,""),"")</f>
        <v/>
      </c>
      <c r="Z194" s="7" t="str">
        <f>IFERROR(IF(U194=$Z$1,'Youth 2'!F194,""),"")</f>
        <v/>
      </c>
      <c r="AA194" s="1"/>
      <c r="AB194"/>
      <c r="AC194"/>
      <c r="AD194"/>
      <c r="AE194"/>
      <c r="AF194"/>
      <c r="AG194"/>
      <c r="AH194"/>
      <c r="AI194"/>
      <c r="AJ194"/>
    </row>
    <row r="195" spans="1:36">
      <c r="A195" s="18" t="str">
        <f>IF(B195="","",Draw!X195)</f>
        <v/>
      </c>
      <c r="B195" s="19" t="str">
        <f>IFERROR(Draw!Y195,"")</f>
        <v/>
      </c>
      <c r="C195" s="19" t="str">
        <f>IFERROR(Draw!Z195,"")</f>
        <v/>
      </c>
      <c r="D195" s="52"/>
      <c r="E195" s="92">
        <v>1.9399999999999999E-7</v>
      </c>
      <c r="F195" s="93" t="str">
        <f t="shared" ref="F195:F258" si="7">IF(D195="scratch",3000+E195,IF(D195="nt",1000+E195,IF((D195+E195)&gt;5,D195+E195,"")))</f>
        <v/>
      </c>
      <c r="G195" s="93" t="str">
        <f t="shared" si="6"/>
        <v/>
      </c>
      <c r="U195" s="3" t="str">
        <f>IFERROR(VLOOKUP('Youth 2'!F195,$AB$3:$AC$7,2,TRUE),"")</f>
        <v/>
      </c>
      <c r="V195" s="7" t="str">
        <f>IFERROR(IF(U195=$V$1,'Youth 2'!F195,""),"")</f>
        <v/>
      </c>
      <c r="W195" s="7" t="str">
        <f>IFERROR(IF(U195=$W$1,'Youth 2'!F195,""),"")</f>
        <v/>
      </c>
      <c r="X195" s="7" t="str">
        <f>IFERROR(IF(U195=$X$1,'Youth 2'!F195,""),"")</f>
        <v/>
      </c>
      <c r="Y195" s="7" t="str">
        <f>IFERROR(IF($U195=$Y$1,'Youth 2'!F195,""),"")</f>
        <v/>
      </c>
      <c r="Z195" s="7" t="str">
        <f>IFERROR(IF(U195=$Z$1,'Youth 2'!F195,""),"")</f>
        <v/>
      </c>
      <c r="AA195" s="1"/>
      <c r="AB195"/>
      <c r="AC195"/>
      <c r="AD195"/>
      <c r="AE195"/>
      <c r="AF195"/>
      <c r="AG195"/>
      <c r="AH195"/>
      <c r="AI195"/>
      <c r="AJ195"/>
    </row>
    <row r="196" spans="1:36">
      <c r="A196" s="18" t="str">
        <f>IF(B196="","",Draw!X196)</f>
        <v/>
      </c>
      <c r="B196" s="19" t="str">
        <f>IFERROR(Draw!Y196,"")</f>
        <v/>
      </c>
      <c r="C196" s="19" t="str">
        <f>IFERROR(Draw!Z196,"")</f>
        <v/>
      </c>
      <c r="D196" s="52"/>
      <c r="E196" s="92">
        <v>1.9500000000000001E-7</v>
      </c>
      <c r="F196" s="93" t="str">
        <f t="shared" si="7"/>
        <v/>
      </c>
      <c r="G196" s="93" t="str">
        <f>IF(OR(AND(D196&gt;1,D196&lt;1050),D196="nt",D196="",D196="scratch"),"","Not a valid input")</f>
        <v/>
      </c>
      <c r="U196" s="3" t="str">
        <f>IFERROR(VLOOKUP('Youth 2'!F196,$AB$3:$AC$7,2,TRUE),"")</f>
        <v/>
      </c>
      <c r="V196" s="7" t="str">
        <f>IFERROR(IF(U196=$V$1,'Youth 2'!F196,""),"")</f>
        <v/>
      </c>
      <c r="W196" s="7" t="str">
        <f>IFERROR(IF(U196=$W$1,'Youth 2'!F196,""),"")</f>
        <v/>
      </c>
      <c r="X196" s="7" t="str">
        <f>IFERROR(IF(U196=$X$1,'Youth 2'!F196,""),"")</f>
        <v/>
      </c>
      <c r="Y196" s="7" t="str">
        <f>IFERROR(IF($U196=$Y$1,'Youth 2'!F196,""),"")</f>
        <v/>
      </c>
      <c r="Z196" s="7" t="str">
        <f>IFERROR(IF(U196=$Z$1,'Youth 2'!F196,""),"")</f>
        <v/>
      </c>
      <c r="AA196" s="1"/>
      <c r="AB196"/>
      <c r="AC196"/>
      <c r="AD196"/>
      <c r="AE196"/>
      <c r="AF196"/>
      <c r="AG196"/>
      <c r="AH196"/>
      <c r="AI196"/>
      <c r="AJ196"/>
    </row>
    <row r="197" spans="1:36">
      <c r="A197" s="18" t="str">
        <f>IF(B197="","",Draw!X197)</f>
        <v/>
      </c>
      <c r="B197" s="19" t="str">
        <f>IFERROR(Draw!Y197,"")</f>
        <v/>
      </c>
      <c r="C197" s="19" t="str">
        <f>IFERROR(Draw!Z197,"")</f>
        <v/>
      </c>
      <c r="D197" s="52"/>
      <c r="E197" s="92">
        <v>1.9600000000000001E-7</v>
      </c>
      <c r="F197" s="93" t="str">
        <f t="shared" si="7"/>
        <v/>
      </c>
      <c r="G197" s="93" t="str">
        <f>IF(OR(AND(D197&gt;1,D197&lt;1050),D197="nt",D197="",D197="scratch"),"","Not a valid input")</f>
        <v/>
      </c>
      <c r="U197" s="3" t="str">
        <f>IFERROR(VLOOKUP('Youth 2'!F197,$AB$3:$AC$7,2,TRUE),"")</f>
        <v/>
      </c>
      <c r="V197" s="7" t="str">
        <f>IFERROR(IF(U197=$V$1,'Youth 2'!F197,""),"")</f>
        <v/>
      </c>
      <c r="W197" s="7" t="str">
        <f>IFERROR(IF(U197=$W$1,'Youth 2'!F197,""),"")</f>
        <v/>
      </c>
      <c r="X197" s="7" t="str">
        <f>IFERROR(IF(U197=$X$1,'Youth 2'!F197,""),"")</f>
        <v/>
      </c>
      <c r="Y197" s="7" t="str">
        <f>IFERROR(IF($U197=$Y$1,'Youth 2'!F197,""),"")</f>
        <v/>
      </c>
      <c r="Z197" s="7" t="str">
        <f>IFERROR(IF(U197=$Z$1,'Youth 2'!F197,""),"")</f>
        <v/>
      </c>
      <c r="AA197" s="1"/>
      <c r="AB197"/>
      <c r="AC197"/>
      <c r="AD197"/>
      <c r="AE197"/>
      <c r="AF197"/>
      <c r="AG197"/>
      <c r="AH197"/>
      <c r="AI197"/>
      <c r="AJ197"/>
    </row>
    <row r="198" spans="1:36">
      <c r="A198" s="18" t="str">
        <f>IF(B198="","",Draw!X198)</f>
        <v/>
      </c>
      <c r="B198" s="19" t="str">
        <f>IFERROR(Draw!Y198,"")</f>
        <v/>
      </c>
      <c r="C198" s="19" t="str">
        <f>IFERROR(Draw!Z198,"")</f>
        <v/>
      </c>
      <c r="D198" s="52"/>
      <c r="E198" s="92">
        <v>1.97E-7</v>
      </c>
      <c r="F198" s="93" t="str">
        <f t="shared" si="7"/>
        <v/>
      </c>
      <c r="G198" s="93" t="str">
        <f>IF(OR(AND(D198&gt;1,D198&lt;1050),D198="nt",D198="",D198="scratch"),"","Not a valid input")</f>
        <v/>
      </c>
      <c r="U198" s="3" t="str">
        <f>IFERROR(VLOOKUP('Youth 2'!F198,$AB$3:$AC$7,2,TRUE),"")</f>
        <v/>
      </c>
      <c r="V198" s="7" t="str">
        <f>IFERROR(IF(U198=$V$1,'Youth 2'!F198,""),"")</f>
        <v/>
      </c>
      <c r="W198" s="7" t="str">
        <f>IFERROR(IF(U198=$W$1,'Youth 2'!F198,""),"")</f>
        <v/>
      </c>
      <c r="X198" s="7" t="str">
        <f>IFERROR(IF(U198=$X$1,'Youth 2'!F198,""),"")</f>
        <v/>
      </c>
      <c r="Y198" s="7" t="str">
        <f>IFERROR(IF($U198=$Y$1,'Youth 2'!F198,""),"")</f>
        <v/>
      </c>
      <c r="Z198" s="7" t="str">
        <f>IFERROR(IF(U198=$Z$1,'Youth 2'!F198,""),"")</f>
        <v/>
      </c>
      <c r="AA198" s="1"/>
      <c r="AB198"/>
      <c r="AC198"/>
      <c r="AD198"/>
      <c r="AE198"/>
      <c r="AF198"/>
      <c r="AG198"/>
      <c r="AH198"/>
      <c r="AI198"/>
      <c r="AJ198"/>
    </row>
    <row r="199" spans="1:36">
      <c r="A199" s="18" t="str">
        <f>IF(B199="","",Draw!X199)</f>
        <v/>
      </c>
      <c r="B199" s="19" t="str">
        <f>IFERROR(Draw!Y199,"")</f>
        <v/>
      </c>
      <c r="C199" s="19" t="str">
        <f>IFERROR(Draw!Z199,"")</f>
        <v/>
      </c>
      <c r="D199" s="52"/>
      <c r="E199" s="92">
        <v>1.98E-7</v>
      </c>
      <c r="F199" s="93" t="str">
        <f t="shared" si="7"/>
        <v/>
      </c>
      <c r="G199" s="93"/>
      <c r="U199" s="3" t="str">
        <f>IFERROR(VLOOKUP('Youth 2'!F199,$AB$3:$AC$7,2,TRUE),"")</f>
        <v/>
      </c>
      <c r="V199" s="7" t="str">
        <f>IFERROR(IF(U199=$V$1,'Youth 2'!F199,""),"")</f>
        <v/>
      </c>
      <c r="W199" s="7" t="str">
        <f>IFERROR(IF(U199=$W$1,'Youth 2'!F199,""),"")</f>
        <v/>
      </c>
      <c r="X199" s="7" t="str">
        <f>IFERROR(IF(U199=$X$1,'Youth 2'!F199,""),"")</f>
        <v/>
      </c>
      <c r="Y199" s="7" t="str">
        <f>IFERROR(IF($U199=$Y$1,'Youth 2'!F199,""),"")</f>
        <v/>
      </c>
      <c r="Z199" s="7" t="str">
        <f>IFERROR(IF(U199=$Z$1,'Youth 2'!F199,""),"")</f>
        <v/>
      </c>
      <c r="AA199" s="1"/>
      <c r="AB199"/>
      <c r="AC199"/>
      <c r="AD199"/>
      <c r="AE199"/>
      <c r="AF199"/>
      <c r="AG199"/>
      <c r="AH199"/>
      <c r="AI199"/>
      <c r="AJ199"/>
    </row>
    <row r="200" spans="1:36">
      <c r="A200" s="18" t="str">
        <f>IF(B200="","",Draw!X200)</f>
        <v/>
      </c>
      <c r="B200" s="19" t="str">
        <f>IFERROR(Draw!Y200,"")</f>
        <v/>
      </c>
      <c r="C200" s="19" t="str">
        <f>IFERROR(Draw!Z200,"")</f>
        <v/>
      </c>
      <c r="D200" s="55"/>
      <c r="E200" s="92">
        <v>1.99E-7</v>
      </c>
      <c r="F200" s="93" t="str">
        <f t="shared" si="7"/>
        <v/>
      </c>
      <c r="G200" s="93" t="str">
        <f t="shared" ref="G200:G263" si="8">IF(OR(AND(D200&gt;1,D200&lt;1050),D200="nt",D200="",D200="scratch"),"","Not a valid input")</f>
        <v/>
      </c>
      <c r="U200" s="3" t="str">
        <f>IFERROR(VLOOKUP('Youth 2'!F200,$AB$3:$AC$7,2,TRUE),"")</f>
        <v/>
      </c>
      <c r="V200" s="7" t="str">
        <f>IFERROR(IF(U200=$V$1,'Youth 2'!F200,""),"")</f>
        <v/>
      </c>
      <c r="W200" s="7" t="str">
        <f>IFERROR(IF(U200=$W$1,'Youth 2'!F200,""),"")</f>
        <v/>
      </c>
      <c r="X200" s="7" t="str">
        <f>IFERROR(IF(U200=$X$1,'Youth 2'!F200,""),"")</f>
        <v/>
      </c>
      <c r="Y200" s="7" t="str">
        <f>IFERROR(IF($U200=$Y$1,'Youth 2'!F200,""),"")</f>
        <v/>
      </c>
      <c r="Z200" s="7" t="str">
        <f>IFERROR(IF(U200=$Z$1,'Youth 2'!F200,""),"")</f>
        <v/>
      </c>
      <c r="AA200" s="1"/>
      <c r="AB200"/>
      <c r="AC200"/>
      <c r="AD200"/>
      <c r="AE200"/>
      <c r="AF200"/>
      <c r="AG200"/>
      <c r="AH200"/>
      <c r="AI200"/>
      <c r="AJ200"/>
    </row>
    <row r="201" spans="1:36">
      <c r="A201" s="18" t="str">
        <f>IF(B201="","",Draw!X201)</f>
        <v/>
      </c>
      <c r="B201" s="19" t="str">
        <f>IFERROR(Draw!Y201,"")</f>
        <v/>
      </c>
      <c r="C201" s="19" t="str">
        <f>IFERROR(Draw!Z201,"")</f>
        <v/>
      </c>
      <c r="D201" s="145"/>
      <c r="E201" s="92">
        <v>1.9999999999999999E-7</v>
      </c>
      <c r="F201" s="93" t="str">
        <f t="shared" si="7"/>
        <v/>
      </c>
      <c r="G201" s="93" t="str">
        <f t="shared" si="8"/>
        <v/>
      </c>
      <c r="U201" s="3" t="str">
        <f>IFERROR(VLOOKUP('Youth 2'!F201,$AB$3:$AC$7,2,TRUE),"")</f>
        <v/>
      </c>
      <c r="V201" s="7" t="str">
        <f>IFERROR(IF(U201=$V$1,'Youth 2'!F201,""),"")</f>
        <v/>
      </c>
      <c r="W201" s="7" t="str">
        <f>IFERROR(IF(U201=$W$1,'Youth 2'!F201,""),"")</f>
        <v/>
      </c>
      <c r="X201" s="7" t="str">
        <f>IFERROR(IF(U201=$X$1,'Youth 2'!F201,""),"")</f>
        <v/>
      </c>
      <c r="Y201" s="7" t="str">
        <f>IFERROR(IF($U201=$Y$1,'Youth 2'!F201,""),"")</f>
        <v/>
      </c>
      <c r="Z201" s="7" t="str">
        <f>IFERROR(IF(U201=$Z$1,'Youth 2'!F201,""),"")</f>
        <v/>
      </c>
      <c r="AA201" s="1"/>
      <c r="AB201"/>
      <c r="AC201"/>
      <c r="AD201"/>
      <c r="AE201"/>
      <c r="AF201"/>
      <c r="AG201"/>
      <c r="AH201"/>
      <c r="AI201"/>
      <c r="AJ201"/>
    </row>
    <row r="202" spans="1:36">
      <c r="A202" s="18" t="str">
        <f>IF(B202="","",Draw!X202)</f>
        <v/>
      </c>
      <c r="B202" s="19" t="str">
        <f>IFERROR(Draw!Y202,"")</f>
        <v/>
      </c>
      <c r="C202" s="19" t="str">
        <f>IFERROR(Draw!Z202,"")</f>
        <v/>
      </c>
      <c r="D202" s="51"/>
      <c r="E202" s="92">
        <v>2.0100000000000001E-7</v>
      </c>
      <c r="F202" s="93" t="str">
        <f t="shared" si="7"/>
        <v/>
      </c>
      <c r="G202" s="93" t="str">
        <f t="shared" si="8"/>
        <v/>
      </c>
      <c r="U202" s="3" t="str">
        <f>IFERROR(VLOOKUP('Youth 2'!F202,$AB$3:$AC$7,2,TRUE),"")</f>
        <v/>
      </c>
      <c r="V202" s="7" t="str">
        <f>IFERROR(IF(U202=$V$1,'Youth 2'!F202,""),"")</f>
        <v/>
      </c>
      <c r="W202" s="7" t="str">
        <f>IFERROR(IF(U202=$W$1,'Youth 2'!F202,""),"")</f>
        <v/>
      </c>
      <c r="X202" s="7" t="str">
        <f>IFERROR(IF(U202=$X$1,'Youth 2'!F202,""),"")</f>
        <v/>
      </c>
      <c r="Y202" s="7" t="str">
        <f>IFERROR(IF($U202=$Y$1,'Youth 2'!F202,""),"")</f>
        <v/>
      </c>
      <c r="Z202" s="7" t="str">
        <f>IFERROR(IF(U202=$Z$1,'Youth 2'!F202,""),"")</f>
        <v/>
      </c>
      <c r="AA202" s="1"/>
      <c r="AB202"/>
      <c r="AC202"/>
      <c r="AD202"/>
      <c r="AE202"/>
      <c r="AF202"/>
      <c r="AG202"/>
      <c r="AH202"/>
      <c r="AI202"/>
      <c r="AJ202"/>
    </row>
    <row r="203" spans="1:36">
      <c r="A203" s="18" t="str">
        <f>IF(B203="","",Draw!X203)</f>
        <v/>
      </c>
      <c r="B203" s="19" t="str">
        <f>IFERROR(Draw!Y203,"")</f>
        <v/>
      </c>
      <c r="C203" s="19" t="str">
        <f>IFERROR(Draw!Z203,"")</f>
        <v/>
      </c>
      <c r="D203" s="52"/>
      <c r="E203" s="92">
        <v>2.0200000000000001E-7</v>
      </c>
      <c r="F203" s="93" t="str">
        <f t="shared" si="7"/>
        <v/>
      </c>
      <c r="G203" s="93" t="str">
        <f t="shared" si="8"/>
        <v/>
      </c>
      <c r="U203" s="3" t="str">
        <f>IFERROR(VLOOKUP('Youth 2'!F203,$AB$3:$AC$7,2,TRUE),"")</f>
        <v/>
      </c>
      <c r="V203" s="7" t="str">
        <f>IFERROR(IF(U203=$V$1,'Youth 2'!F203,""),"")</f>
        <v/>
      </c>
      <c r="W203" s="7" t="str">
        <f>IFERROR(IF(U203=$W$1,'Youth 2'!F203,""),"")</f>
        <v/>
      </c>
      <c r="X203" s="7" t="str">
        <f>IFERROR(IF(U203=$X$1,'Youth 2'!F203,""),"")</f>
        <v/>
      </c>
      <c r="Y203" s="7" t="str">
        <f>IFERROR(IF($U203=$Y$1,'Youth 2'!F203,""),"")</f>
        <v/>
      </c>
      <c r="Z203" s="7" t="str">
        <f>IFERROR(IF(U203=$Z$1,'Youth 2'!F203,""),"")</f>
        <v/>
      </c>
      <c r="AA203" s="1"/>
      <c r="AB203"/>
      <c r="AC203"/>
      <c r="AD203"/>
      <c r="AE203"/>
      <c r="AF203"/>
      <c r="AG203"/>
      <c r="AH203"/>
      <c r="AI203"/>
      <c r="AJ203"/>
    </row>
    <row r="204" spans="1:36">
      <c r="A204" s="18" t="str">
        <f>IF(B204="","",Draw!X204)</f>
        <v/>
      </c>
      <c r="B204" s="19" t="str">
        <f>IFERROR(Draw!Y204,"")</f>
        <v/>
      </c>
      <c r="C204" s="19" t="str">
        <f>IFERROR(Draw!Z204,"")</f>
        <v/>
      </c>
      <c r="D204" s="54"/>
      <c r="E204" s="92">
        <v>2.03E-7</v>
      </c>
      <c r="F204" s="93" t="str">
        <f t="shared" si="7"/>
        <v/>
      </c>
      <c r="G204" s="93" t="str">
        <f t="shared" si="8"/>
        <v/>
      </c>
      <c r="U204" s="3" t="str">
        <f>IFERROR(VLOOKUP('Youth 2'!F204,$AB$3:$AC$7,2,TRUE),"")</f>
        <v/>
      </c>
      <c r="V204" s="7" t="str">
        <f>IFERROR(IF(U204=$V$1,'Youth 2'!F204,""),"")</f>
        <v/>
      </c>
      <c r="W204" s="7" t="str">
        <f>IFERROR(IF(U204=$W$1,'Youth 2'!F204,""),"")</f>
        <v/>
      </c>
      <c r="X204" s="7" t="str">
        <f>IFERROR(IF(U204=$X$1,'Youth 2'!F204,""),"")</f>
        <v/>
      </c>
      <c r="Y204" s="7" t="str">
        <f>IFERROR(IF($U204=$Y$1,'Youth 2'!F204,""),"")</f>
        <v/>
      </c>
      <c r="Z204" s="7" t="str">
        <f>IFERROR(IF(U204=$Z$1,'Youth 2'!F204,""),"")</f>
        <v/>
      </c>
      <c r="AA204" s="1"/>
      <c r="AB204"/>
      <c r="AC204"/>
      <c r="AD204"/>
      <c r="AE204"/>
      <c r="AF204"/>
      <c r="AG204"/>
      <c r="AH204"/>
      <c r="AI204"/>
      <c r="AJ204"/>
    </row>
    <row r="205" spans="1:36">
      <c r="A205" s="18" t="str">
        <f>IF(B205="","",Draw!X205)</f>
        <v/>
      </c>
      <c r="B205" s="19" t="str">
        <f>IFERROR(Draw!Y205,"")</f>
        <v/>
      </c>
      <c r="C205" s="19" t="str">
        <f>IFERROR(Draw!Z205,"")</f>
        <v/>
      </c>
      <c r="D205" s="52"/>
      <c r="E205" s="92">
        <v>2.04E-7</v>
      </c>
      <c r="F205" s="93" t="str">
        <f t="shared" si="7"/>
        <v/>
      </c>
      <c r="G205" s="93"/>
      <c r="U205" s="3" t="str">
        <f>IFERROR(VLOOKUP('Youth 2'!F205,$AB$3:$AC$7,2,TRUE),"")</f>
        <v/>
      </c>
      <c r="V205" s="7" t="str">
        <f>IFERROR(IF(U205=$V$1,'Youth 2'!F205,""),"")</f>
        <v/>
      </c>
      <c r="W205" s="7" t="str">
        <f>IFERROR(IF(U205=$W$1,'Youth 2'!F205,""),"")</f>
        <v/>
      </c>
      <c r="X205" s="7" t="str">
        <f>IFERROR(IF(U205=$X$1,'Youth 2'!F205,""),"")</f>
        <v/>
      </c>
      <c r="Y205" s="7" t="str">
        <f>IFERROR(IF($U205=$Y$1,'Youth 2'!F205,""),"")</f>
        <v/>
      </c>
      <c r="Z205" s="7" t="str">
        <f>IFERROR(IF(U205=$Z$1,'Youth 2'!F205,""),"")</f>
        <v/>
      </c>
      <c r="AA205" s="1"/>
      <c r="AB205"/>
      <c r="AC205"/>
      <c r="AD205"/>
      <c r="AE205"/>
      <c r="AF205"/>
      <c r="AG205"/>
      <c r="AH205"/>
      <c r="AI205"/>
      <c r="AJ205"/>
    </row>
    <row r="206" spans="1:36">
      <c r="A206" s="18" t="str">
        <f>IF(B206="","",Draw!X206)</f>
        <v/>
      </c>
      <c r="B206" s="19" t="str">
        <f>IFERROR(Draw!Y206,"")</f>
        <v/>
      </c>
      <c r="C206" s="19" t="str">
        <f>IFERROR(Draw!Z206,"")</f>
        <v/>
      </c>
      <c r="D206" s="52"/>
      <c r="E206" s="92">
        <v>2.05E-7</v>
      </c>
      <c r="F206" s="93" t="str">
        <f t="shared" si="7"/>
        <v/>
      </c>
      <c r="G206" s="93" t="str">
        <f>IF(OR(AND(D206&gt;1,D206&lt;1050),D206="nt",D206="",D206="scratch"),"","Not a valid input")</f>
        <v/>
      </c>
      <c r="U206" s="3" t="str">
        <f>IFERROR(VLOOKUP('Youth 2'!F206,$AB$3:$AC$7,2,TRUE),"")</f>
        <v/>
      </c>
      <c r="V206" s="7" t="str">
        <f>IFERROR(IF(U206=$V$1,'Youth 2'!F206,""),"")</f>
        <v/>
      </c>
      <c r="W206" s="7" t="str">
        <f>IFERROR(IF(U206=$W$1,'Youth 2'!F206,""),"")</f>
        <v/>
      </c>
      <c r="X206" s="7" t="str">
        <f>IFERROR(IF(U206=$X$1,'Youth 2'!F206,""),"")</f>
        <v/>
      </c>
      <c r="Y206" s="7" t="str">
        <f>IFERROR(IF($U206=$Y$1,'Youth 2'!F206,""),"")</f>
        <v/>
      </c>
      <c r="Z206" s="7" t="str">
        <f>IFERROR(IF(U206=$Z$1,'Youth 2'!F206,""),"")</f>
        <v/>
      </c>
      <c r="AA206" s="1"/>
      <c r="AB206"/>
      <c r="AC206"/>
      <c r="AD206"/>
      <c r="AE206"/>
      <c r="AF206"/>
      <c r="AG206"/>
      <c r="AH206"/>
      <c r="AI206"/>
      <c r="AJ206"/>
    </row>
    <row r="207" spans="1:36">
      <c r="A207" s="18" t="str">
        <f>IF(B207="","",Draw!X207)</f>
        <v/>
      </c>
      <c r="B207" s="19" t="str">
        <f>IFERROR(Draw!Y207,"")</f>
        <v/>
      </c>
      <c r="C207" s="19" t="str">
        <f>IFERROR(Draw!Z207,"")</f>
        <v/>
      </c>
      <c r="D207" s="52"/>
      <c r="E207" s="92">
        <v>2.0599999999999999E-7</v>
      </c>
      <c r="F207" s="93" t="str">
        <f t="shared" si="7"/>
        <v/>
      </c>
      <c r="G207" s="93" t="str">
        <f t="shared" si="8"/>
        <v/>
      </c>
      <c r="U207" s="3" t="str">
        <f>IFERROR(VLOOKUP('Youth 2'!F207,$AB$3:$AC$7,2,TRUE),"")</f>
        <v/>
      </c>
      <c r="V207" s="7" t="str">
        <f>IFERROR(IF(U207=$V$1,'Youth 2'!F207,""),"")</f>
        <v/>
      </c>
      <c r="W207" s="7" t="str">
        <f>IFERROR(IF(U207=$W$1,'Youth 2'!F207,""),"")</f>
        <v/>
      </c>
      <c r="X207" s="7" t="str">
        <f>IFERROR(IF(U207=$X$1,'Youth 2'!F207,""),"")</f>
        <v/>
      </c>
      <c r="Y207" s="7" t="str">
        <f>IFERROR(IF($U207=$Y$1,'Youth 2'!F207,""),"")</f>
        <v/>
      </c>
      <c r="Z207" s="7" t="str">
        <f>IFERROR(IF(U207=$Z$1,'Youth 2'!F207,""),"")</f>
        <v/>
      </c>
      <c r="AA207" s="1"/>
      <c r="AB207"/>
      <c r="AC207"/>
      <c r="AD207"/>
      <c r="AE207"/>
      <c r="AF207"/>
      <c r="AG207"/>
      <c r="AH207"/>
      <c r="AI207"/>
      <c r="AJ207"/>
    </row>
    <row r="208" spans="1:36">
      <c r="A208" s="18" t="str">
        <f>IF(B208="","",Draw!X208)</f>
        <v/>
      </c>
      <c r="B208" s="19" t="str">
        <f>IFERROR(Draw!Y208,"")</f>
        <v/>
      </c>
      <c r="C208" s="19" t="str">
        <f>IFERROR(Draw!Z208,"")</f>
        <v/>
      </c>
      <c r="D208" s="54"/>
      <c r="E208" s="92">
        <v>2.0699999999999999E-7</v>
      </c>
      <c r="F208" s="93" t="str">
        <f t="shared" si="7"/>
        <v/>
      </c>
      <c r="G208" s="93" t="str">
        <f t="shared" si="8"/>
        <v/>
      </c>
      <c r="U208" s="3" t="str">
        <f>IFERROR(VLOOKUP('Youth 2'!F208,$AB$3:$AC$7,2,TRUE),"")</f>
        <v/>
      </c>
      <c r="V208" s="7" t="str">
        <f>IFERROR(IF(U208=$V$1,'Youth 2'!F208,""),"")</f>
        <v/>
      </c>
      <c r="W208" s="7" t="str">
        <f>IFERROR(IF(U208=$W$1,'Youth 2'!F208,""),"")</f>
        <v/>
      </c>
      <c r="X208" s="7" t="str">
        <f>IFERROR(IF(U208=$X$1,'Youth 2'!F208,""),"")</f>
        <v/>
      </c>
      <c r="Y208" s="7" t="str">
        <f>IFERROR(IF($U208=$Y$1,'Youth 2'!F208,""),"")</f>
        <v/>
      </c>
      <c r="Z208" s="7" t="str">
        <f>IFERROR(IF(U208=$Z$1,'Youth 2'!F208,""),"")</f>
        <v/>
      </c>
      <c r="AA208" s="1"/>
      <c r="AB208"/>
      <c r="AC208"/>
      <c r="AD208"/>
      <c r="AE208"/>
      <c r="AF208"/>
      <c r="AG208"/>
      <c r="AH208"/>
      <c r="AI208"/>
      <c r="AJ208"/>
    </row>
    <row r="209" spans="1:36">
      <c r="A209" s="18" t="str">
        <f>IF(B209="","",Draw!X209)</f>
        <v/>
      </c>
      <c r="B209" s="19" t="str">
        <f>IFERROR(Draw!Y209,"")</f>
        <v/>
      </c>
      <c r="C209" s="19" t="str">
        <f>IFERROR(Draw!Z209,"")</f>
        <v/>
      </c>
      <c r="D209" s="145"/>
      <c r="E209" s="92">
        <v>2.0800000000000001E-7</v>
      </c>
      <c r="F209" s="93" t="str">
        <f t="shared" si="7"/>
        <v/>
      </c>
      <c r="G209" s="93" t="str">
        <f t="shared" si="8"/>
        <v/>
      </c>
      <c r="U209" s="3" t="str">
        <f>IFERROR(VLOOKUP('Youth 2'!F209,$AB$3:$AC$7,2,TRUE),"")</f>
        <v/>
      </c>
      <c r="V209" s="7" t="str">
        <f>IFERROR(IF(U209=$V$1,'Youth 2'!F209,""),"")</f>
        <v/>
      </c>
      <c r="W209" s="7" t="str">
        <f>IFERROR(IF(U209=$W$1,'Youth 2'!F209,""),"")</f>
        <v/>
      </c>
      <c r="X209" s="7" t="str">
        <f>IFERROR(IF(U209=$X$1,'Youth 2'!F209,""),"")</f>
        <v/>
      </c>
      <c r="Y209" s="7" t="str">
        <f>IFERROR(IF($U209=$Y$1,'Youth 2'!F209,""),"")</f>
        <v/>
      </c>
      <c r="Z209" s="7" t="str">
        <f>IFERROR(IF(U209=$Z$1,'Youth 2'!F209,""),"")</f>
        <v/>
      </c>
      <c r="AA209" s="1"/>
      <c r="AB209"/>
      <c r="AC209"/>
      <c r="AD209"/>
      <c r="AE209"/>
      <c r="AF209"/>
      <c r="AG209"/>
      <c r="AH209"/>
      <c r="AI209"/>
      <c r="AJ209"/>
    </row>
    <row r="210" spans="1:36">
      <c r="A210" s="18" t="str">
        <f>IF(B210="","",Draw!X210)</f>
        <v/>
      </c>
      <c r="B210" s="19" t="str">
        <f>IFERROR(Draw!Y210,"")</f>
        <v/>
      </c>
      <c r="C210" s="19" t="str">
        <f>IFERROR(Draw!Z210,"")</f>
        <v/>
      </c>
      <c r="D210" s="143"/>
      <c r="E210" s="92">
        <v>2.0900000000000001E-7</v>
      </c>
      <c r="F210" s="93" t="str">
        <f t="shared" si="7"/>
        <v/>
      </c>
      <c r="G210" s="93" t="str">
        <f t="shared" si="8"/>
        <v/>
      </c>
      <c r="U210" s="3" t="str">
        <f>IFERROR(VLOOKUP('Youth 2'!F210,$AB$3:$AC$7,2,TRUE),"")</f>
        <v/>
      </c>
      <c r="V210" s="7" t="str">
        <f>IFERROR(IF(U210=$V$1,'Youth 2'!F210,""),"")</f>
        <v/>
      </c>
      <c r="W210" s="7" t="str">
        <f>IFERROR(IF(U210=$W$1,'Youth 2'!F210,""),"")</f>
        <v/>
      </c>
      <c r="X210" s="7" t="str">
        <f>IFERROR(IF(U210=$X$1,'Youth 2'!F210,""),"")</f>
        <v/>
      </c>
      <c r="Y210" s="7" t="str">
        <f>IFERROR(IF($U210=$Y$1,'Youth 2'!F210,""),"")</f>
        <v/>
      </c>
      <c r="Z210" s="7" t="str">
        <f>IFERROR(IF(U210=$Z$1,'Youth 2'!F210,""),"")</f>
        <v/>
      </c>
      <c r="AA210" s="1"/>
      <c r="AB210"/>
      <c r="AC210"/>
      <c r="AD210"/>
      <c r="AE210"/>
      <c r="AF210"/>
      <c r="AG210"/>
      <c r="AH210"/>
      <c r="AI210"/>
      <c r="AJ210"/>
    </row>
    <row r="211" spans="1:36">
      <c r="A211" s="18" t="str">
        <f>IF(B211="","",Draw!X211)</f>
        <v/>
      </c>
      <c r="B211" s="19" t="str">
        <f>IFERROR(Draw!Y211,"")</f>
        <v/>
      </c>
      <c r="C211" s="19" t="str">
        <f>IFERROR(Draw!Z211,"")</f>
        <v/>
      </c>
      <c r="D211" s="52"/>
      <c r="E211" s="92">
        <v>2.1E-7</v>
      </c>
      <c r="F211" s="93" t="str">
        <f t="shared" si="7"/>
        <v/>
      </c>
      <c r="G211" s="144"/>
      <c r="U211" s="3" t="str">
        <f>IFERROR(VLOOKUP('Youth 2'!F211,$AB$3:$AC$7,2,TRUE),"")</f>
        <v/>
      </c>
      <c r="V211" s="7" t="str">
        <f>IFERROR(IF(U211=$V$1,'Youth 2'!F211,""),"")</f>
        <v/>
      </c>
      <c r="W211" s="7" t="str">
        <f>IFERROR(IF(U211=$W$1,'Youth 2'!F211,""),"")</f>
        <v/>
      </c>
      <c r="X211" s="7" t="str">
        <f>IFERROR(IF(U211=$X$1,'Youth 2'!F211,""),"")</f>
        <v/>
      </c>
      <c r="Y211" s="7" t="str">
        <f>IFERROR(IF($U211=$Y$1,'Youth 2'!F211,""),"")</f>
        <v/>
      </c>
      <c r="Z211" s="7" t="str">
        <f>IFERROR(IF(U211=$Z$1,'Youth 2'!F211,""),"")</f>
        <v/>
      </c>
      <c r="AA211" s="1"/>
      <c r="AB211"/>
      <c r="AC211"/>
      <c r="AD211"/>
      <c r="AE211"/>
      <c r="AF211"/>
      <c r="AG211"/>
      <c r="AH211"/>
      <c r="AI211"/>
      <c r="AJ211"/>
    </row>
    <row r="212" spans="1:36">
      <c r="A212" s="18" t="str">
        <f>IF(B212="","",Draw!X212)</f>
        <v/>
      </c>
      <c r="B212" s="19" t="str">
        <f>IFERROR(Draw!Y212,"")</f>
        <v/>
      </c>
      <c r="C212" s="19" t="str">
        <f>IFERROR(Draw!Z212,"")</f>
        <v/>
      </c>
      <c r="D212" s="51"/>
      <c r="E212" s="92">
        <v>2.11E-7</v>
      </c>
      <c r="F212" s="93" t="str">
        <f t="shared" si="7"/>
        <v/>
      </c>
      <c r="G212" s="93" t="str">
        <f>IF(OR(AND(D212&gt;1,D212&lt;1050),D212="nt",D212="",D212="scratch"),"","Not a valid input")</f>
        <v/>
      </c>
      <c r="U212" s="3" t="str">
        <f>IFERROR(VLOOKUP('Youth 2'!F212,$AB$3:$AC$7,2,TRUE),"")</f>
        <v/>
      </c>
      <c r="V212" s="7" t="str">
        <f>IFERROR(IF(U212=$V$1,'Youth 2'!F212,""),"")</f>
        <v/>
      </c>
      <c r="W212" s="7" t="str">
        <f>IFERROR(IF(U212=$W$1,'Youth 2'!F212,""),"")</f>
        <v/>
      </c>
      <c r="X212" s="7" t="str">
        <f>IFERROR(IF(U212=$X$1,'Youth 2'!F212,""),"")</f>
        <v/>
      </c>
      <c r="Y212" s="7" t="str">
        <f>IFERROR(IF($U212=$Y$1,'Youth 2'!F212,""),"")</f>
        <v/>
      </c>
      <c r="Z212" s="7" t="str">
        <f>IFERROR(IF(U212=$Z$1,'Youth 2'!F212,""),"")</f>
        <v/>
      </c>
      <c r="AA212" s="1"/>
      <c r="AB212"/>
      <c r="AC212"/>
      <c r="AD212"/>
      <c r="AE212"/>
      <c r="AF212"/>
      <c r="AG212"/>
      <c r="AH212"/>
      <c r="AI212"/>
      <c r="AJ212"/>
    </row>
    <row r="213" spans="1:36">
      <c r="A213" s="18" t="str">
        <f>IF(B213="","",Draw!X213)</f>
        <v/>
      </c>
      <c r="B213" s="19" t="str">
        <f>IFERROR(Draw!Y213,"")</f>
        <v/>
      </c>
      <c r="C213" s="19" t="str">
        <f>IFERROR(Draw!Z213,"")</f>
        <v/>
      </c>
      <c r="D213" s="52"/>
      <c r="E213" s="92">
        <v>2.1199999999999999E-7</v>
      </c>
      <c r="F213" s="93" t="str">
        <f t="shared" si="7"/>
        <v/>
      </c>
      <c r="G213" s="93" t="str">
        <f t="shared" si="8"/>
        <v/>
      </c>
      <c r="U213" s="3" t="str">
        <f>IFERROR(VLOOKUP('Youth 2'!F213,$AB$3:$AC$7,2,TRUE),"")</f>
        <v/>
      </c>
      <c r="V213" s="7" t="str">
        <f>IFERROR(IF(U213=$V$1,'Youth 2'!F213,""),"")</f>
        <v/>
      </c>
      <c r="W213" s="7" t="str">
        <f>IFERROR(IF(U213=$W$1,'Youth 2'!F213,""),"")</f>
        <v/>
      </c>
      <c r="X213" s="7" t="str">
        <f>IFERROR(IF(U213=$X$1,'Youth 2'!F213,""),"")</f>
        <v/>
      </c>
      <c r="Y213" s="7" t="str">
        <f>IFERROR(IF($U213=$Y$1,'Youth 2'!F213,""),"")</f>
        <v/>
      </c>
      <c r="Z213" s="7" t="str">
        <f>IFERROR(IF(U213=$Z$1,'Youth 2'!F213,""),"")</f>
        <v/>
      </c>
      <c r="AA213" s="1"/>
      <c r="AB213"/>
      <c r="AC213"/>
      <c r="AD213"/>
      <c r="AE213"/>
      <c r="AF213"/>
      <c r="AG213"/>
      <c r="AH213"/>
      <c r="AI213"/>
      <c r="AJ213"/>
    </row>
    <row r="214" spans="1:36">
      <c r="A214" s="18" t="str">
        <f>IF(B214="","",Draw!X214)</f>
        <v/>
      </c>
      <c r="B214" s="19" t="str">
        <f>IFERROR(Draw!Y214,"")</f>
        <v/>
      </c>
      <c r="C214" s="19" t="str">
        <f>IFERROR(Draw!Z214,"")</f>
        <v/>
      </c>
      <c r="D214" s="52"/>
      <c r="E214" s="92">
        <v>2.1299999999999999E-7</v>
      </c>
      <c r="F214" s="93" t="str">
        <f t="shared" si="7"/>
        <v/>
      </c>
      <c r="G214" s="93" t="str">
        <f t="shared" si="8"/>
        <v/>
      </c>
      <c r="U214" s="3" t="str">
        <f>IFERROR(VLOOKUP('Youth 2'!F214,$AB$3:$AC$7,2,TRUE),"")</f>
        <v/>
      </c>
      <c r="V214" s="7" t="str">
        <f>IFERROR(IF(U214=$V$1,'Youth 2'!F214,""),"")</f>
        <v/>
      </c>
      <c r="W214" s="7" t="str">
        <f>IFERROR(IF(U214=$W$1,'Youth 2'!F214,""),"")</f>
        <v/>
      </c>
      <c r="X214" s="7" t="str">
        <f>IFERROR(IF(U214=$X$1,'Youth 2'!F214,""),"")</f>
        <v/>
      </c>
      <c r="Y214" s="7" t="str">
        <f>IFERROR(IF($U214=$Y$1,'Youth 2'!F214,""),"")</f>
        <v/>
      </c>
      <c r="Z214" s="7" t="str">
        <f>IFERROR(IF(U214=$Z$1,'Youth 2'!F214,""),"")</f>
        <v/>
      </c>
      <c r="AA214" s="1"/>
      <c r="AB214"/>
      <c r="AC214"/>
      <c r="AD214"/>
      <c r="AE214"/>
      <c r="AF214"/>
      <c r="AG214"/>
      <c r="AH214"/>
      <c r="AI214"/>
      <c r="AJ214"/>
    </row>
    <row r="215" spans="1:36">
      <c r="A215" s="18" t="str">
        <f>IF(B215="","",Draw!X215)</f>
        <v/>
      </c>
      <c r="B215" s="19" t="str">
        <f>IFERROR(Draw!Y215,"")</f>
        <v/>
      </c>
      <c r="C215" s="19" t="str">
        <f>IFERROR(Draw!Z215,"")</f>
        <v/>
      </c>
      <c r="D215" s="52"/>
      <c r="E215" s="92">
        <v>2.1400000000000001E-7</v>
      </c>
      <c r="F215" s="93" t="str">
        <f t="shared" si="7"/>
        <v/>
      </c>
      <c r="G215" s="93" t="str">
        <f t="shared" si="8"/>
        <v/>
      </c>
      <c r="U215" s="3" t="str">
        <f>IFERROR(VLOOKUP('Youth 2'!F215,$AB$3:$AC$7,2,TRUE),"")</f>
        <v/>
      </c>
      <c r="V215" s="7" t="str">
        <f>IFERROR(IF(U215=$V$1,'Youth 2'!F215,""),"")</f>
        <v/>
      </c>
      <c r="W215" s="7" t="str">
        <f>IFERROR(IF(U215=$W$1,'Youth 2'!F215,""),"")</f>
        <v/>
      </c>
      <c r="X215" s="7" t="str">
        <f>IFERROR(IF(U215=$X$1,'Youth 2'!F215,""),"")</f>
        <v/>
      </c>
      <c r="Y215" s="7" t="str">
        <f>IFERROR(IF($U215=$Y$1,'Youth 2'!F215,""),"")</f>
        <v/>
      </c>
      <c r="Z215" s="7" t="str">
        <f>IFERROR(IF(U215=$Z$1,'Youth 2'!F215,""),"")</f>
        <v/>
      </c>
      <c r="AA215" s="1"/>
      <c r="AB215"/>
      <c r="AC215"/>
      <c r="AD215"/>
      <c r="AE215"/>
      <c r="AF215"/>
      <c r="AG215"/>
      <c r="AH215"/>
      <c r="AI215"/>
      <c r="AJ215"/>
    </row>
    <row r="216" spans="1:36">
      <c r="A216" s="18" t="str">
        <f>IF(B216="","",Draw!X216)</f>
        <v/>
      </c>
      <c r="B216" s="19" t="str">
        <f>IFERROR(Draw!Y216,"")</f>
        <v/>
      </c>
      <c r="C216" s="19" t="str">
        <f>IFERROR(Draw!Z216,"")</f>
        <v/>
      </c>
      <c r="D216" s="54"/>
      <c r="E216" s="92">
        <v>2.1500000000000001E-7</v>
      </c>
      <c r="F216" s="93" t="str">
        <f t="shared" si="7"/>
        <v/>
      </c>
      <c r="G216" s="93" t="str">
        <f t="shared" si="8"/>
        <v/>
      </c>
      <c r="U216" s="3" t="str">
        <f>IFERROR(VLOOKUP('Youth 2'!F216,$AB$3:$AC$7,2,TRUE),"")</f>
        <v/>
      </c>
      <c r="V216" s="7" t="str">
        <f>IFERROR(IF(U216=$V$1,'Youth 2'!F216,""),"")</f>
        <v/>
      </c>
      <c r="W216" s="7" t="str">
        <f>IFERROR(IF(U216=$W$1,'Youth 2'!F216,""),"")</f>
        <v/>
      </c>
      <c r="X216" s="7" t="str">
        <f>IFERROR(IF(U216=$X$1,'Youth 2'!F216,""),"")</f>
        <v/>
      </c>
      <c r="Y216" s="7" t="str">
        <f>IFERROR(IF($U216=$Y$1,'Youth 2'!F216,""),"")</f>
        <v/>
      </c>
      <c r="Z216" s="7" t="str">
        <f>IFERROR(IF(U216=$Z$1,'Youth 2'!F216,""),"")</f>
        <v/>
      </c>
      <c r="AA216" s="1"/>
      <c r="AB216"/>
      <c r="AC216"/>
      <c r="AD216"/>
      <c r="AE216"/>
      <c r="AF216"/>
      <c r="AG216"/>
      <c r="AH216"/>
      <c r="AI216"/>
      <c r="AJ216"/>
    </row>
    <row r="217" spans="1:36">
      <c r="A217" s="18" t="str">
        <f>IF(B217="","",Draw!X217)</f>
        <v/>
      </c>
      <c r="B217" s="19" t="str">
        <f>IFERROR(Draw!Y217,"")</f>
        <v/>
      </c>
      <c r="C217" s="19" t="str">
        <f>IFERROR(Draw!Z217,"")</f>
        <v/>
      </c>
      <c r="D217" s="145"/>
      <c r="E217" s="92">
        <v>2.16E-7</v>
      </c>
      <c r="F217" s="93" t="str">
        <f t="shared" si="7"/>
        <v/>
      </c>
      <c r="G217" s="93"/>
      <c r="U217" s="3" t="str">
        <f>IFERROR(VLOOKUP('Youth 2'!F217,$AB$3:$AC$7,2,TRUE),"")</f>
        <v/>
      </c>
      <c r="V217" s="7" t="str">
        <f>IFERROR(IF(U217=$V$1,'Youth 2'!F217,""),"")</f>
        <v/>
      </c>
      <c r="W217" s="7" t="str">
        <f>IFERROR(IF(U217=$W$1,'Youth 2'!F217,""),"")</f>
        <v/>
      </c>
      <c r="X217" s="7" t="str">
        <f>IFERROR(IF(U217=$X$1,'Youth 2'!F217,""),"")</f>
        <v/>
      </c>
      <c r="Y217" s="7" t="str">
        <f>IFERROR(IF($U217=$Y$1,'Youth 2'!F217,""),"")</f>
        <v/>
      </c>
      <c r="Z217" s="7" t="str">
        <f>IFERROR(IF(U217=$Z$1,'Youth 2'!F217,""),"")</f>
        <v/>
      </c>
      <c r="AA217" s="1"/>
      <c r="AB217"/>
      <c r="AC217"/>
      <c r="AD217"/>
      <c r="AE217"/>
      <c r="AF217"/>
      <c r="AG217"/>
      <c r="AH217"/>
      <c r="AI217"/>
      <c r="AJ217"/>
    </row>
    <row r="218" spans="1:36">
      <c r="A218" s="18" t="str">
        <f>IF(B218="","",Draw!X218)</f>
        <v/>
      </c>
      <c r="B218" s="19" t="str">
        <f>IFERROR(Draw!Y218,"")</f>
        <v/>
      </c>
      <c r="C218" s="19" t="str">
        <f>IFERROR(Draw!Z218,"")</f>
        <v/>
      </c>
      <c r="D218" s="51"/>
      <c r="E218" s="92">
        <v>2.17E-7</v>
      </c>
      <c r="F218" s="93" t="str">
        <f t="shared" si="7"/>
        <v/>
      </c>
      <c r="G218" s="93" t="str">
        <f>IF(OR(AND(D218&gt;1,D218&lt;1050),D218="nt",D218="",D218="scratch"),"","Not a valid input")</f>
        <v/>
      </c>
      <c r="U218" s="3" t="str">
        <f>IFERROR(VLOOKUP('Youth 2'!F218,$AB$3:$AC$7,2,TRUE),"")</f>
        <v/>
      </c>
      <c r="V218" s="7" t="str">
        <f>IFERROR(IF(U218=$V$1,'Youth 2'!F218,""),"")</f>
        <v/>
      </c>
      <c r="W218" s="7" t="str">
        <f>IFERROR(IF(U218=$W$1,'Youth 2'!F218,""),"")</f>
        <v/>
      </c>
      <c r="X218" s="7" t="str">
        <f>IFERROR(IF(U218=$X$1,'Youth 2'!F218,""),"")</f>
        <v/>
      </c>
      <c r="Y218" s="7" t="str">
        <f>IFERROR(IF($U218=$Y$1,'Youth 2'!F218,""),"")</f>
        <v/>
      </c>
      <c r="Z218" s="7" t="str">
        <f>IFERROR(IF(U218=$Z$1,'Youth 2'!F218,""),"")</f>
        <v/>
      </c>
      <c r="AA218" s="1"/>
      <c r="AB218"/>
      <c r="AC218"/>
      <c r="AD218"/>
      <c r="AE218"/>
      <c r="AF218"/>
      <c r="AG218"/>
      <c r="AH218"/>
      <c r="AI218"/>
      <c r="AJ218"/>
    </row>
    <row r="219" spans="1:36">
      <c r="A219" s="18" t="str">
        <f>IF(B219="","",Draw!X219)</f>
        <v/>
      </c>
      <c r="B219" s="19" t="str">
        <f>IFERROR(Draw!Y219,"")</f>
        <v/>
      </c>
      <c r="C219" s="19" t="str">
        <f>IFERROR(Draw!Z219,"")</f>
        <v/>
      </c>
      <c r="D219" s="52"/>
      <c r="E219" s="92">
        <v>2.1799999999999999E-7</v>
      </c>
      <c r="F219" s="93" t="str">
        <f t="shared" si="7"/>
        <v/>
      </c>
      <c r="G219" s="93" t="str">
        <f t="shared" si="8"/>
        <v/>
      </c>
      <c r="U219" s="3" t="str">
        <f>IFERROR(VLOOKUP('Youth 2'!F219,$AB$3:$AC$7,2,TRUE),"")</f>
        <v/>
      </c>
      <c r="V219" s="7" t="str">
        <f>IFERROR(IF(U219=$V$1,'Youth 2'!F219,""),"")</f>
        <v/>
      </c>
      <c r="W219" s="7" t="str">
        <f>IFERROR(IF(U219=$W$1,'Youth 2'!F219,""),"")</f>
        <v/>
      </c>
      <c r="X219" s="7" t="str">
        <f>IFERROR(IF(U219=$X$1,'Youth 2'!F219,""),"")</f>
        <v/>
      </c>
      <c r="Y219" s="7" t="str">
        <f>IFERROR(IF($U219=$Y$1,'Youth 2'!F219,""),"")</f>
        <v/>
      </c>
      <c r="Z219" s="7" t="str">
        <f>IFERROR(IF(U219=$Z$1,'Youth 2'!F219,""),"")</f>
        <v/>
      </c>
      <c r="AA219" s="1"/>
      <c r="AB219"/>
      <c r="AC219"/>
      <c r="AD219"/>
      <c r="AE219"/>
      <c r="AF219"/>
      <c r="AG219"/>
      <c r="AH219"/>
      <c r="AI219"/>
      <c r="AJ219"/>
    </row>
    <row r="220" spans="1:36">
      <c r="A220" s="18" t="str">
        <f>IF(B220="","",Draw!X220)</f>
        <v/>
      </c>
      <c r="B220" s="19" t="str">
        <f>IFERROR(Draw!Y220,"")</f>
        <v/>
      </c>
      <c r="C220" s="19" t="str">
        <f>IFERROR(Draw!Z220,"")</f>
        <v/>
      </c>
      <c r="D220" s="52"/>
      <c r="E220" s="92">
        <v>2.1899999999999999E-7</v>
      </c>
      <c r="F220" s="93" t="str">
        <f t="shared" si="7"/>
        <v/>
      </c>
      <c r="G220" s="93" t="str">
        <f t="shared" si="8"/>
        <v/>
      </c>
      <c r="U220" s="3" t="str">
        <f>IFERROR(VLOOKUP('Youth 2'!F220,$AB$3:$AC$7,2,TRUE),"")</f>
        <v/>
      </c>
      <c r="V220" s="7" t="str">
        <f>IFERROR(IF(U220=$V$1,'Youth 2'!F220,""),"")</f>
        <v/>
      </c>
      <c r="W220" s="7" t="str">
        <f>IFERROR(IF(U220=$W$1,'Youth 2'!F220,""),"")</f>
        <v/>
      </c>
      <c r="X220" s="7" t="str">
        <f>IFERROR(IF(U220=$X$1,'Youth 2'!F220,""),"")</f>
        <v/>
      </c>
      <c r="Y220" s="7" t="str">
        <f>IFERROR(IF($U220=$Y$1,'Youth 2'!F220,""),"")</f>
        <v/>
      </c>
      <c r="Z220" s="7" t="str">
        <f>IFERROR(IF(U220=$Z$1,'Youth 2'!F220,""),"")</f>
        <v/>
      </c>
      <c r="AA220" s="1"/>
      <c r="AB220"/>
      <c r="AC220"/>
      <c r="AD220"/>
      <c r="AE220"/>
      <c r="AF220"/>
      <c r="AG220"/>
      <c r="AH220"/>
      <c r="AI220"/>
      <c r="AJ220"/>
    </row>
    <row r="221" spans="1:36">
      <c r="A221" s="18" t="str">
        <f>IF(B221="","",Draw!X221)</f>
        <v/>
      </c>
      <c r="B221" s="19" t="str">
        <f>IFERROR(Draw!Y221,"")</f>
        <v/>
      </c>
      <c r="C221" s="19" t="str">
        <f>IFERROR(Draw!Z221,"")</f>
        <v/>
      </c>
      <c r="D221" s="52"/>
      <c r="E221" s="92">
        <v>2.2000000000000001E-7</v>
      </c>
      <c r="F221" s="93" t="str">
        <f t="shared" si="7"/>
        <v/>
      </c>
      <c r="G221" s="93" t="str">
        <f t="shared" si="8"/>
        <v/>
      </c>
      <c r="U221" s="3" t="str">
        <f>IFERROR(VLOOKUP('Youth 2'!F221,$AB$3:$AC$7,2,TRUE),"")</f>
        <v/>
      </c>
      <c r="V221" s="7" t="str">
        <f>IFERROR(IF(U221=$V$1,'Youth 2'!F221,""),"")</f>
        <v/>
      </c>
      <c r="W221" s="7" t="str">
        <f>IFERROR(IF(U221=$W$1,'Youth 2'!F221,""),"")</f>
        <v/>
      </c>
      <c r="X221" s="7" t="str">
        <f>IFERROR(IF(U221=$X$1,'Youth 2'!F221,""),"")</f>
        <v/>
      </c>
      <c r="Y221" s="7" t="str">
        <f>IFERROR(IF($U221=$Y$1,'Youth 2'!F221,""),"")</f>
        <v/>
      </c>
      <c r="Z221" s="7" t="str">
        <f>IFERROR(IF(U221=$Z$1,'Youth 2'!F221,""),"")</f>
        <v/>
      </c>
      <c r="AA221" s="1"/>
      <c r="AB221"/>
      <c r="AC221"/>
      <c r="AD221"/>
      <c r="AE221"/>
      <c r="AF221"/>
      <c r="AG221"/>
      <c r="AH221"/>
      <c r="AI221"/>
      <c r="AJ221"/>
    </row>
    <row r="222" spans="1:36">
      <c r="A222" s="18" t="str">
        <f>IF(B222="","",Draw!X222)</f>
        <v/>
      </c>
      <c r="B222" s="19" t="str">
        <f>IFERROR(Draw!Y222,"")</f>
        <v/>
      </c>
      <c r="C222" s="19" t="str">
        <f>IFERROR(Draw!Z222,"")</f>
        <v/>
      </c>
      <c r="D222" s="54"/>
      <c r="E222" s="92">
        <v>2.2100000000000001E-7</v>
      </c>
      <c r="F222" s="93" t="str">
        <f t="shared" si="7"/>
        <v/>
      </c>
      <c r="G222" s="93" t="str">
        <f t="shared" si="8"/>
        <v/>
      </c>
      <c r="U222" s="3" t="str">
        <f>IFERROR(VLOOKUP('Youth 2'!F222,$AB$3:$AC$7,2,TRUE),"")</f>
        <v/>
      </c>
      <c r="V222" s="7" t="str">
        <f>IFERROR(IF(U222=$V$1,'Youth 2'!F222,""),"")</f>
        <v/>
      </c>
      <c r="W222" s="7" t="str">
        <f>IFERROR(IF(U222=$W$1,'Youth 2'!F222,""),"")</f>
        <v/>
      </c>
      <c r="X222" s="7" t="str">
        <f>IFERROR(IF(U222=$X$1,'Youth 2'!F222,""),"")</f>
        <v/>
      </c>
      <c r="Y222" s="7" t="str">
        <f>IFERROR(IF($U222=$Y$1,'Youth 2'!F222,""),"")</f>
        <v/>
      </c>
      <c r="Z222" s="7" t="str">
        <f>IFERROR(IF(U222=$Z$1,'Youth 2'!F222,""),"")</f>
        <v/>
      </c>
      <c r="AA222" s="1"/>
      <c r="AB222"/>
      <c r="AC222"/>
      <c r="AD222"/>
      <c r="AE222"/>
      <c r="AF222"/>
      <c r="AG222"/>
      <c r="AH222"/>
      <c r="AI222"/>
      <c r="AJ222"/>
    </row>
    <row r="223" spans="1:36">
      <c r="A223" s="18" t="str">
        <f>IF(B223="","",Draw!X223)</f>
        <v/>
      </c>
      <c r="B223" s="19" t="str">
        <f>IFERROR(Draw!Y223,"")</f>
        <v/>
      </c>
      <c r="C223" s="19" t="str">
        <f>IFERROR(Draw!Z223,"")</f>
        <v/>
      </c>
      <c r="D223" s="52"/>
      <c r="E223" s="92">
        <v>2.22E-7</v>
      </c>
      <c r="F223" s="93" t="str">
        <f t="shared" si="7"/>
        <v/>
      </c>
      <c r="G223" s="93"/>
      <c r="U223" s="3" t="str">
        <f>IFERROR(VLOOKUP('Youth 2'!F223,$AB$3:$AC$7,2,TRUE),"")</f>
        <v/>
      </c>
      <c r="V223" s="7" t="str">
        <f>IFERROR(IF(U223=$V$1,'Youth 2'!F223,""),"")</f>
        <v/>
      </c>
      <c r="W223" s="7" t="str">
        <f>IFERROR(IF(U223=$W$1,'Youth 2'!F223,""),"")</f>
        <v/>
      </c>
      <c r="X223" s="7" t="str">
        <f>IFERROR(IF(U223=$X$1,'Youth 2'!F223,""),"")</f>
        <v/>
      </c>
      <c r="Y223" s="7" t="str">
        <f>IFERROR(IF($U223=$Y$1,'Youth 2'!F223,""),"")</f>
        <v/>
      </c>
      <c r="Z223" s="7" t="str">
        <f>IFERROR(IF(U223=$Z$1,'Youth 2'!F223,""),"")</f>
        <v/>
      </c>
      <c r="AA223" s="1"/>
      <c r="AB223"/>
      <c r="AC223"/>
      <c r="AD223"/>
      <c r="AE223"/>
      <c r="AF223"/>
      <c r="AG223"/>
      <c r="AH223"/>
      <c r="AI223"/>
      <c r="AJ223"/>
    </row>
    <row r="224" spans="1:36">
      <c r="A224" s="18" t="str">
        <f>IF(B224="","",Draw!X224)</f>
        <v/>
      </c>
      <c r="B224" s="19" t="str">
        <f>IFERROR(Draw!Y224,"")</f>
        <v/>
      </c>
      <c r="C224" s="19" t="str">
        <f>IFERROR(Draw!Z224,"")</f>
        <v/>
      </c>
      <c r="D224" s="53"/>
      <c r="E224" s="92">
        <v>2.23E-7</v>
      </c>
      <c r="F224" s="93" t="str">
        <f t="shared" si="7"/>
        <v/>
      </c>
      <c r="G224" s="93" t="str">
        <f>IF(OR(AND(D224&gt;1,D224&lt;1050),D224="nt",D224="",D224="scratch"),"","Not a valid input")</f>
        <v/>
      </c>
      <c r="U224" s="3" t="str">
        <f>IFERROR(VLOOKUP('Youth 2'!F224,$AB$3:$AC$7,2,TRUE),"")</f>
        <v/>
      </c>
      <c r="V224" s="7" t="str">
        <f>IFERROR(IF(U224=$V$1,'Youth 2'!F224,""),"")</f>
        <v/>
      </c>
      <c r="W224" s="7" t="str">
        <f>IFERROR(IF(U224=$W$1,'Youth 2'!F224,""),"")</f>
        <v/>
      </c>
      <c r="X224" s="7" t="str">
        <f>IFERROR(IF(U224=$X$1,'Youth 2'!F224,""),"")</f>
        <v/>
      </c>
      <c r="Y224" s="7" t="str">
        <f>IFERROR(IF($U224=$Y$1,'Youth 2'!F224,""),"")</f>
        <v/>
      </c>
      <c r="Z224" s="7" t="str">
        <f>IFERROR(IF(U224=$Z$1,'Youth 2'!F224,""),"")</f>
        <v/>
      </c>
      <c r="AA224" s="1"/>
      <c r="AB224"/>
      <c r="AC224"/>
      <c r="AD224"/>
      <c r="AE224"/>
      <c r="AF224"/>
      <c r="AG224"/>
      <c r="AH224"/>
      <c r="AI224"/>
      <c r="AJ224"/>
    </row>
    <row r="225" spans="1:36">
      <c r="A225" s="18" t="str">
        <f>IF(B225="","",Draw!X225)</f>
        <v/>
      </c>
      <c r="B225" s="19" t="str">
        <f>IFERROR(Draw!Y225,"")</f>
        <v/>
      </c>
      <c r="C225" s="19" t="str">
        <f>IFERROR(Draw!Z225,"")</f>
        <v/>
      </c>
      <c r="D225" s="145"/>
      <c r="E225" s="92">
        <v>2.2399999999999999E-7</v>
      </c>
      <c r="F225" s="93" t="str">
        <f t="shared" si="7"/>
        <v/>
      </c>
      <c r="G225" s="93" t="str">
        <f t="shared" si="8"/>
        <v/>
      </c>
      <c r="U225" s="3" t="str">
        <f>IFERROR(VLOOKUP('Youth 2'!F225,$AB$3:$AC$7,2,TRUE),"")</f>
        <v/>
      </c>
      <c r="V225" s="7" t="str">
        <f>IFERROR(IF(U225=$V$1,'Youth 2'!F225,""),"")</f>
        <v/>
      </c>
      <c r="W225" s="7" t="str">
        <f>IFERROR(IF(U225=$W$1,'Youth 2'!F225,""),"")</f>
        <v/>
      </c>
      <c r="X225" s="7" t="str">
        <f>IFERROR(IF(U225=$X$1,'Youth 2'!F225,""),"")</f>
        <v/>
      </c>
      <c r="Y225" s="7" t="str">
        <f>IFERROR(IF($U225=$Y$1,'Youth 2'!F225,""),"")</f>
        <v/>
      </c>
      <c r="Z225" s="7" t="str">
        <f>IFERROR(IF(U225=$Z$1,'Youth 2'!F225,""),"")</f>
        <v/>
      </c>
      <c r="AA225" s="1"/>
      <c r="AB225"/>
      <c r="AC225"/>
      <c r="AD225"/>
      <c r="AE225"/>
      <c r="AF225"/>
      <c r="AG225"/>
      <c r="AH225"/>
      <c r="AI225"/>
      <c r="AJ225"/>
    </row>
    <row r="226" spans="1:36">
      <c r="A226" s="18" t="str">
        <f>IF(B226="","",Draw!X226)</f>
        <v/>
      </c>
      <c r="B226" s="19" t="str">
        <f>IFERROR(Draw!Y226,"")</f>
        <v/>
      </c>
      <c r="C226" s="19" t="str">
        <f>IFERROR(Draw!Z226,"")</f>
        <v/>
      </c>
      <c r="D226" s="51"/>
      <c r="E226" s="92">
        <v>2.2499999999999999E-7</v>
      </c>
      <c r="F226" s="93" t="str">
        <f t="shared" si="7"/>
        <v/>
      </c>
      <c r="G226" s="93" t="str">
        <f t="shared" si="8"/>
        <v/>
      </c>
      <c r="U226" s="3" t="str">
        <f>IFERROR(VLOOKUP('Youth 2'!F226,$AB$3:$AC$7,2,TRUE),"")</f>
        <v/>
      </c>
      <c r="V226" s="7" t="str">
        <f>IFERROR(IF(U226=$V$1,'Youth 2'!F226,""),"")</f>
        <v/>
      </c>
      <c r="W226" s="7" t="str">
        <f>IFERROR(IF(U226=$W$1,'Youth 2'!F226,""),"")</f>
        <v/>
      </c>
      <c r="X226" s="7" t="str">
        <f>IFERROR(IF(U226=$X$1,'Youth 2'!F226,""),"")</f>
        <v/>
      </c>
      <c r="Y226" s="7" t="str">
        <f>IFERROR(IF($U226=$Y$1,'Youth 2'!F226,""),"")</f>
        <v/>
      </c>
      <c r="Z226" s="7" t="str">
        <f>IFERROR(IF(U226=$Z$1,'Youth 2'!F226,""),"")</f>
        <v/>
      </c>
      <c r="AA226" s="1"/>
      <c r="AB226"/>
      <c r="AC226"/>
      <c r="AD226"/>
      <c r="AE226"/>
      <c r="AF226"/>
      <c r="AG226"/>
      <c r="AH226"/>
      <c r="AI226"/>
      <c r="AJ226"/>
    </row>
    <row r="227" spans="1:36">
      <c r="A227" s="18" t="str">
        <f>IF(B227="","",Draw!X227)</f>
        <v/>
      </c>
      <c r="B227" s="19" t="str">
        <f>IFERROR(Draw!Y227,"")</f>
        <v/>
      </c>
      <c r="C227" s="19" t="str">
        <f>IFERROR(Draw!Z227,"")</f>
        <v/>
      </c>
      <c r="D227" s="52"/>
      <c r="E227" s="92">
        <v>2.2600000000000001E-7</v>
      </c>
      <c r="F227" s="93" t="str">
        <f t="shared" si="7"/>
        <v/>
      </c>
      <c r="G227" s="93" t="str">
        <f t="shared" si="8"/>
        <v/>
      </c>
      <c r="U227" s="3" t="str">
        <f>IFERROR(VLOOKUP('Youth 2'!F227,$AB$3:$AC$7,2,TRUE),"")</f>
        <v/>
      </c>
      <c r="V227" s="7" t="str">
        <f>IFERROR(IF(U227=$V$1,'Youth 2'!F227,""),"")</f>
        <v/>
      </c>
      <c r="W227" s="7" t="str">
        <f>IFERROR(IF(U227=$W$1,'Youth 2'!F227,""),"")</f>
        <v/>
      </c>
      <c r="X227" s="7" t="str">
        <f>IFERROR(IF(U227=$X$1,'Youth 2'!F227,""),"")</f>
        <v/>
      </c>
      <c r="Y227" s="7" t="str">
        <f>IFERROR(IF($U227=$Y$1,'Youth 2'!F227,""),"")</f>
        <v/>
      </c>
      <c r="Z227" s="7" t="str">
        <f>IFERROR(IF(U227=$Z$1,'Youth 2'!F227,""),"")</f>
        <v/>
      </c>
      <c r="AA227" s="1"/>
      <c r="AB227"/>
      <c r="AC227"/>
      <c r="AD227"/>
      <c r="AE227"/>
      <c r="AF227"/>
      <c r="AG227"/>
      <c r="AH227"/>
      <c r="AI227"/>
      <c r="AJ227"/>
    </row>
    <row r="228" spans="1:36">
      <c r="A228" s="18" t="str">
        <f>IF(B228="","",Draw!X228)</f>
        <v/>
      </c>
      <c r="B228" s="19" t="str">
        <f>IFERROR(Draw!Y228,"")</f>
        <v/>
      </c>
      <c r="C228" s="19" t="str">
        <f>IFERROR(Draw!Z228,"")</f>
        <v/>
      </c>
      <c r="D228" s="52"/>
      <c r="E228" s="92">
        <v>2.2700000000000001E-7</v>
      </c>
      <c r="F228" s="93" t="str">
        <f t="shared" si="7"/>
        <v/>
      </c>
      <c r="G228" s="93" t="str">
        <f t="shared" si="8"/>
        <v/>
      </c>
      <c r="U228" s="3" t="str">
        <f>IFERROR(VLOOKUP('Youth 2'!F228,$AB$3:$AC$7,2,TRUE),"")</f>
        <v/>
      </c>
      <c r="V228" s="7" t="str">
        <f>IFERROR(IF(U228=$V$1,'Youth 2'!F228,""),"")</f>
        <v/>
      </c>
      <c r="W228" s="7" t="str">
        <f>IFERROR(IF(U228=$W$1,'Youth 2'!F228,""),"")</f>
        <v/>
      </c>
      <c r="X228" s="7" t="str">
        <f>IFERROR(IF(U228=$X$1,'Youth 2'!F228,""),"")</f>
        <v/>
      </c>
      <c r="Y228" s="7" t="str">
        <f>IFERROR(IF($U228=$Y$1,'Youth 2'!F228,""),"")</f>
        <v/>
      </c>
      <c r="Z228" s="7" t="str">
        <f>IFERROR(IF(U228=$Z$1,'Youth 2'!F228,""),"")</f>
        <v/>
      </c>
      <c r="AA228" s="1"/>
      <c r="AB228"/>
      <c r="AC228"/>
      <c r="AD228"/>
      <c r="AE228"/>
      <c r="AF228"/>
      <c r="AG228"/>
      <c r="AH228"/>
      <c r="AI228"/>
      <c r="AJ228"/>
    </row>
    <row r="229" spans="1:36">
      <c r="A229" s="18" t="str">
        <f>IF(B229="","",Draw!X229)</f>
        <v/>
      </c>
      <c r="B229" s="19" t="str">
        <f>IFERROR(Draw!Y229,"")</f>
        <v/>
      </c>
      <c r="C229" s="19" t="str">
        <f>IFERROR(Draw!Z229,"")</f>
        <v/>
      </c>
      <c r="D229" s="52"/>
      <c r="E229" s="92">
        <v>2.28E-7</v>
      </c>
      <c r="F229" s="93" t="str">
        <f t="shared" si="7"/>
        <v/>
      </c>
      <c r="G229" s="93"/>
      <c r="U229" s="3" t="str">
        <f>IFERROR(VLOOKUP('Youth 2'!F229,$AB$3:$AC$7,2,TRUE),"")</f>
        <v/>
      </c>
      <c r="V229" s="7" t="str">
        <f>IFERROR(IF(U229=$V$1,'Youth 2'!F229,""),"")</f>
        <v/>
      </c>
      <c r="W229" s="7" t="str">
        <f>IFERROR(IF(U229=$W$1,'Youth 2'!F229,""),"")</f>
        <v/>
      </c>
      <c r="X229" s="7" t="str">
        <f>IFERROR(IF(U229=$X$1,'Youth 2'!F229,""),"")</f>
        <v/>
      </c>
      <c r="Y229" s="7" t="str">
        <f>IFERROR(IF($U229=$Y$1,'Youth 2'!F229,""),"")</f>
        <v/>
      </c>
      <c r="Z229" s="7" t="str">
        <f>IFERROR(IF(U229=$Z$1,'Youth 2'!F229,""),"")</f>
        <v/>
      </c>
      <c r="AA229" s="1"/>
      <c r="AB229"/>
      <c r="AC229"/>
      <c r="AD229"/>
      <c r="AE229"/>
      <c r="AF229"/>
      <c r="AG229"/>
      <c r="AH229"/>
      <c r="AI229"/>
      <c r="AJ229"/>
    </row>
    <row r="230" spans="1:36">
      <c r="A230" s="18" t="str">
        <f>IF(B230="","",Draw!X230)</f>
        <v/>
      </c>
      <c r="B230" s="19" t="str">
        <f>IFERROR(Draw!Y230,"")</f>
        <v/>
      </c>
      <c r="C230" s="19" t="str">
        <f>IFERROR(Draw!Z230,"")</f>
        <v/>
      </c>
      <c r="D230" s="51"/>
      <c r="E230" s="92">
        <v>2.29E-7</v>
      </c>
      <c r="F230" s="93" t="str">
        <f t="shared" si="7"/>
        <v/>
      </c>
      <c r="G230" s="93" t="str">
        <f>IF(OR(AND(D230&gt;1,D230&lt;1050),D230="nt",D230="",D230="scratch"),"","Not a valid input")</f>
        <v/>
      </c>
      <c r="U230" s="3" t="str">
        <f>IFERROR(VLOOKUP('Youth 2'!F230,$AB$3:$AC$7,2,TRUE),"")</f>
        <v/>
      </c>
      <c r="V230" s="7" t="str">
        <f>IFERROR(IF(U230=$V$1,'Youth 2'!F230,""),"")</f>
        <v/>
      </c>
      <c r="W230" s="7" t="str">
        <f>IFERROR(IF(U230=$W$1,'Youth 2'!F230,""),"")</f>
        <v/>
      </c>
      <c r="X230" s="7" t="str">
        <f>IFERROR(IF(U230=$X$1,'Youth 2'!F230,""),"")</f>
        <v/>
      </c>
      <c r="Y230" s="7" t="str">
        <f>IFERROR(IF($U230=$Y$1,'Youth 2'!F230,""),"")</f>
        <v/>
      </c>
      <c r="Z230" s="7" t="str">
        <f>IFERROR(IF(U230=$Z$1,'Youth 2'!F230,""),"")</f>
        <v/>
      </c>
      <c r="AA230" s="1"/>
      <c r="AB230"/>
      <c r="AC230"/>
      <c r="AD230"/>
      <c r="AE230"/>
      <c r="AF230"/>
      <c r="AG230"/>
      <c r="AH230"/>
      <c r="AI230"/>
      <c r="AJ230"/>
    </row>
    <row r="231" spans="1:36">
      <c r="A231" s="18" t="str">
        <f>IF(B231="","",Draw!X231)</f>
        <v/>
      </c>
      <c r="B231" s="19" t="str">
        <f>IFERROR(Draw!Y231,"")</f>
        <v/>
      </c>
      <c r="C231" s="19" t="str">
        <f>IFERROR(Draw!Z231,"")</f>
        <v/>
      </c>
      <c r="D231" s="52"/>
      <c r="E231" s="92">
        <v>2.2999999999999999E-7</v>
      </c>
      <c r="F231" s="93" t="str">
        <f t="shared" si="7"/>
        <v/>
      </c>
      <c r="G231" s="93" t="str">
        <f t="shared" si="8"/>
        <v/>
      </c>
      <c r="U231" s="3" t="str">
        <f>IFERROR(VLOOKUP('Youth 2'!F231,$AB$3:$AC$7,2,TRUE),"")</f>
        <v/>
      </c>
      <c r="V231" s="7" t="str">
        <f>IFERROR(IF(U231=$V$1,'Youth 2'!F231,""),"")</f>
        <v/>
      </c>
      <c r="W231" s="7" t="str">
        <f>IFERROR(IF(U231=$W$1,'Youth 2'!F231,""),"")</f>
        <v/>
      </c>
      <c r="X231" s="7" t="str">
        <f>IFERROR(IF(U231=$X$1,'Youth 2'!F231,""),"")</f>
        <v/>
      </c>
      <c r="Y231" s="7" t="str">
        <f>IFERROR(IF($U231=$Y$1,'Youth 2'!F231,""),"")</f>
        <v/>
      </c>
      <c r="Z231" s="7" t="str">
        <f>IFERROR(IF(U231=$Z$1,'Youth 2'!F231,""),"")</f>
        <v/>
      </c>
      <c r="AA231" s="1"/>
      <c r="AB231"/>
      <c r="AC231"/>
      <c r="AD231"/>
      <c r="AE231"/>
      <c r="AF231"/>
      <c r="AG231"/>
      <c r="AH231"/>
      <c r="AI231"/>
      <c r="AJ231"/>
    </row>
    <row r="232" spans="1:36">
      <c r="A232" s="18" t="str">
        <f>IF(B232="","",Draw!X232)</f>
        <v/>
      </c>
      <c r="B232" s="19" t="str">
        <f>IFERROR(Draw!Y232,"")</f>
        <v/>
      </c>
      <c r="C232" s="19" t="str">
        <f>IFERROR(Draw!Z232,"")</f>
        <v/>
      </c>
      <c r="D232" s="54"/>
      <c r="E232" s="92">
        <v>2.3099999999999999E-7</v>
      </c>
      <c r="F232" s="93" t="str">
        <f t="shared" si="7"/>
        <v/>
      </c>
      <c r="G232" s="93" t="str">
        <f t="shared" si="8"/>
        <v/>
      </c>
      <c r="U232" s="3" t="str">
        <f>IFERROR(VLOOKUP('Youth 2'!F232,$AB$3:$AC$7,2,TRUE),"")</f>
        <v/>
      </c>
      <c r="V232" s="7" t="str">
        <f>IFERROR(IF(U232=$V$1,'Youth 2'!F232,""),"")</f>
        <v/>
      </c>
      <c r="W232" s="7" t="str">
        <f>IFERROR(IF(U232=$W$1,'Youth 2'!F232,""),"")</f>
        <v/>
      </c>
      <c r="X232" s="7" t="str">
        <f>IFERROR(IF(U232=$X$1,'Youth 2'!F232,""),"")</f>
        <v/>
      </c>
      <c r="Y232" s="7" t="str">
        <f>IFERROR(IF($U232=$Y$1,'Youth 2'!F232,""),"")</f>
        <v/>
      </c>
      <c r="Z232" s="7" t="str">
        <f>IFERROR(IF(U232=$Z$1,'Youth 2'!F232,""),"")</f>
        <v/>
      </c>
      <c r="AA232" s="1"/>
      <c r="AB232"/>
      <c r="AC232"/>
      <c r="AD232"/>
      <c r="AE232"/>
      <c r="AF232"/>
      <c r="AG232"/>
      <c r="AH232"/>
      <c r="AI232"/>
      <c r="AJ232"/>
    </row>
    <row r="233" spans="1:36">
      <c r="A233" s="18" t="str">
        <f>IF(B233="","",Draw!X233)</f>
        <v/>
      </c>
      <c r="B233" s="19" t="str">
        <f>IFERROR(Draw!Y233,"")</f>
        <v/>
      </c>
      <c r="C233" s="19" t="str">
        <f>IFERROR(Draw!Z233,"")</f>
        <v/>
      </c>
      <c r="D233" s="145"/>
      <c r="E233" s="92">
        <v>2.3200000000000001E-7</v>
      </c>
      <c r="F233" s="93" t="str">
        <f t="shared" si="7"/>
        <v/>
      </c>
      <c r="G233" s="93" t="str">
        <f t="shared" si="8"/>
        <v/>
      </c>
      <c r="U233" s="3" t="str">
        <f>IFERROR(VLOOKUP('Youth 2'!F233,$AB$3:$AC$7,2,TRUE),"")</f>
        <v/>
      </c>
      <c r="V233" s="7" t="str">
        <f>IFERROR(IF(U233=$V$1,'Youth 2'!F233,""),"")</f>
        <v/>
      </c>
      <c r="W233" s="7" t="str">
        <f>IFERROR(IF(U233=$W$1,'Youth 2'!F233,""),"")</f>
        <v/>
      </c>
      <c r="X233" s="7" t="str">
        <f>IFERROR(IF(U233=$X$1,'Youth 2'!F233,""),"")</f>
        <v/>
      </c>
      <c r="Y233" s="7" t="str">
        <f>IFERROR(IF($U233=$Y$1,'Youth 2'!F233,""),"")</f>
        <v/>
      </c>
      <c r="Z233" s="7" t="str">
        <f>IFERROR(IF(U233=$Z$1,'Youth 2'!F233,""),"")</f>
        <v/>
      </c>
      <c r="AA233" s="1"/>
      <c r="AB233"/>
      <c r="AC233"/>
      <c r="AD233"/>
      <c r="AE233"/>
      <c r="AF233"/>
      <c r="AG233"/>
      <c r="AH233"/>
      <c r="AI233"/>
      <c r="AJ233"/>
    </row>
    <row r="234" spans="1:36">
      <c r="A234" s="18" t="str">
        <f>IF(B234="","",Draw!X234)</f>
        <v/>
      </c>
      <c r="B234" s="19" t="str">
        <f>IFERROR(Draw!Y234,"")</f>
        <v/>
      </c>
      <c r="C234" s="19" t="str">
        <f>IFERROR(Draw!Z234,"")</f>
        <v/>
      </c>
      <c r="D234" s="53"/>
      <c r="E234" s="92">
        <v>2.3300000000000001E-7</v>
      </c>
      <c r="F234" s="93" t="str">
        <f t="shared" si="7"/>
        <v/>
      </c>
      <c r="G234" s="93" t="str">
        <f t="shared" si="8"/>
        <v/>
      </c>
      <c r="U234" s="3" t="str">
        <f>IFERROR(VLOOKUP('Youth 2'!F234,$AB$3:$AC$7,2,TRUE),"")</f>
        <v/>
      </c>
      <c r="V234" s="7" t="str">
        <f>IFERROR(IF(U234=$V$1,'Youth 2'!F234,""),"")</f>
        <v/>
      </c>
      <c r="W234" s="7" t="str">
        <f>IFERROR(IF(U234=$W$1,'Youth 2'!F234,""),"")</f>
        <v/>
      </c>
      <c r="X234" s="7" t="str">
        <f>IFERROR(IF(U234=$X$1,'Youth 2'!F234,""),"")</f>
        <v/>
      </c>
      <c r="Y234" s="7" t="str">
        <f>IFERROR(IF($U234=$Y$1,'Youth 2'!F234,""),"")</f>
        <v/>
      </c>
      <c r="Z234" s="7" t="str">
        <f>IFERROR(IF(U234=$Z$1,'Youth 2'!F234,""),"")</f>
        <v/>
      </c>
      <c r="AA234" s="1"/>
      <c r="AB234"/>
      <c r="AC234"/>
      <c r="AD234"/>
      <c r="AE234"/>
      <c r="AF234"/>
      <c r="AG234"/>
      <c r="AH234"/>
      <c r="AI234"/>
      <c r="AJ234"/>
    </row>
    <row r="235" spans="1:36">
      <c r="A235" s="18" t="str">
        <f>IF(B235="","",Draw!X235)</f>
        <v/>
      </c>
      <c r="B235" s="19" t="str">
        <f>IFERROR(Draw!Y235,"")</f>
        <v/>
      </c>
      <c r="C235" s="19" t="str">
        <f>IFERROR(Draw!Z235,"")</f>
        <v/>
      </c>
      <c r="D235" s="52"/>
      <c r="E235" s="92">
        <v>2.34E-7</v>
      </c>
      <c r="F235" s="93" t="str">
        <f t="shared" si="7"/>
        <v/>
      </c>
      <c r="G235" s="93"/>
      <c r="U235" s="3" t="str">
        <f>IFERROR(VLOOKUP('Youth 2'!F235,$AB$3:$AC$7,2,TRUE),"")</f>
        <v/>
      </c>
      <c r="V235" s="7" t="str">
        <f>IFERROR(IF(U235=$V$1,'Youth 2'!F235,""),"")</f>
        <v/>
      </c>
      <c r="W235" s="7" t="str">
        <f>IFERROR(IF(U235=$W$1,'Youth 2'!F235,""),"")</f>
        <v/>
      </c>
      <c r="X235" s="7" t="str">
        <f>IFERROR(IF(U235=$X$1,'Youth 2'!F235,""),"")</f>
        <v/>
      </c>
      <c r="Y235" s="7" t="str">
        <f>IFERROR(IF($U235=$Y$1,'Youth 2'!F235,""),"")</f>
        <v/>
      </c>
      <c r="Z235" s="7" t="str">
        <f>IFERROR(IF(U235=$Z$1,'Youth 2'!F235,""),"")</f>
        <v/>
      </c>
      <c r="AA235" s="1"/>
      <c r="AB235"/>
      <c r="AC235"/>
      <c r="AD235"/>
      <c r="AE235"/>
      <c r="AF235"/>
      <c r="AG235"/>
      <c r="AH235"/>
      <c r="AI235"/>
      <c r="AJ235"/>
    </row>
    <row r="236" spans="1:36">
      <c r="A236" s="18" t="str">
        <f>IF(B236="","",Draw!X236)</f>
        <v/>
      </c>
      <c r="B236" s="19" t="str">
        <f>IFERROR(Draw!Y236,"")</f>
        <v/>
      </c>
      <c r="C236" s="19" t="str">
        <f>IFERROR(Draw!Z236,"")</f>
        <v/>
      </c>
      <c r="D236" s="52"/>
      <c r="E236" s="92">
        <v>2.35E-7</v>
      </c>
      <c r="F236" s="93" t="str">
        <f t="shared" si="7"/>
        <v/>
      </c>
      <c r="G236" s="93" t="str">
        <f>IF(OR(AND(D236&gt;1,D236&lt;1050),D236="nt",D236="",D236="scratch"),"","Not a valid input")</f>
        <v/>
      </c>
      <c r="U236" s="3" t="str">
        <f>IFERROR(VLOOKUP('Youth 2'!F236,$AB$3:$AC$7,2,TRUE),"")</f>
        <v/>
      </c>
      <c r="V236" s="7" t="str">
        <f>IFERROR(IF(U236=$V$1,'Youth 2'!F236,""),"")</f>
        <v/>
      </c>
      <c r="W236" s="7" t="str">
        <f>IFERROR(IF(U236=$W$1,'Youth 2'!F236,""),"")</f>
        <v/>
      </c>
      <c r="X236" s="7" t="str">
        <f>IFERROR(IF(U236=$X$1,'Youth 2'!F236,""),"")</f>
        <v/>
      </c>
      <c r="Y236" s="7" t="str">
        <f>IFERROR(IF($U236=$Y$1,'Youth 2'!F236,""),"")</f>
        <v/>
      </c>
      <c r="Z236" s="7" t="str">
        <f>IFERROR(IF(U236=$Z$1,'Youth 2'!F236,""),"")</f>
        <v/>
      </c>
      <c r="AA236" s="1"/>
      <c r="AB236"/>
      <c r="AC236"/>
      <c r="AD236"/>
      <c r="AE236"/>
      <c r="AF236"/>
      <c r="AG236"/>
      <c r="AH236"/>
      <c r="AI236"/>
      <c r="AJ236"/>
    </row>
    <row r="237" spans="1:36">
      <c r="A237" s="18" t="str">
        <f>IF(B237="","",Draw!X237)</f>
        <v/>
      </c>
      <c r="B237" s="19" t="str">
        <f>IFERROR(Draw!Y237,"")</f>
        <v/>
      </c>
      <c r="C237" s="19" t="str">
        <f>IFERROR(Draw!Z237,"")</f>
        <v/>
      </c>
      <c r="D237" s="52"/>
      <c r="E237" s="92">
        <v>2.36E-7</v>
      </c>
      <c r="F237" s="93" t="str">
        <f t="shared" si="7"/>
        <v/>
      </c>
      <c r="G237" s="93" t="str">
        <f t="shared" si="8"/>
        <v/>
      </c>
      <c r="U237" s="3" t="str">
        <f>IFERROR(VLOOKUP('Youth 2'!F237,$AB$3:$AC$7,2,TRUE),"")</f>
        <v/>
      </c>
      <c r="V237" s="7" t="str">
        <f>IFERROR(IF(U237=$V$1,'Youth 2'!F237,""),"")</f>
        <v/>
      </c>
      <c r="W237" s="7" t="str">
        <f>IFERROR(IF(U237=$W$1,'Youth 2'!F237,""),"")</f>
        <v/>
      </c>
      <c r="X237" s="7" t="str">
        <f>IFERROR(IF(U237=$X$1,'Youth 2'!F237,""),"")</f>
        <v/>
      </c>
      <c r="Y237" s="7" t="str">
        <f>IFERROR(IF($U237=$Y$1,'Youth 2'!F237,""),"")</f>
        <v/>
      </c>
      <c r="Z237" s="7" t="str">
        <f>IFERROR(IF(U237=$Z$1,'Youth 2'!F237,""),"")</f>
        <v/>
      </c>
      <c r="AA237" s="1"/>
      <c r="AB237"/>
      <c r="AC237"/>
      <c r="AD237"/>
      <c r="AE237"/>
      <c r="AF237"/>
      <c r="AG237"/>
      <c r="AH237"/>
      <c r="AI237"/>
      <c r="AJ237"/>
    </row>
    <row r="238" spans="1:36">
      <c r="A238" s="18" t="str">
        <f>IF(B238="","",Draw!X238)</f>
        <v/>
      </c>
      <c r="B238" s="19" t="str">
        <f>IFERROR(Draw!Y238,"")</f>
        <v/>
      </c>
      <c r="C238" s="19" t="str">
        <f>IFERROR(Draw!Z238,"")</f>
        <v/>
      </c>
      <c r="D238" s="52"/>
      <c r="E238" s="92">
        <v>2.3699999999999999E-7</v>
      </c>
      <c r="F238" s="93" t="str">
        <f t="shared" si="7"/>
        <v/>
      </c>
      <c r="G238" s="93" t="str">
        <f t="shared" si="8"/>
        <v/>
      </c>
      <c r="U238" s="3" t="str">
        <f>IFERROR(VLOOKUP('Youth 2'!F238,$AB$3:$AC$7,2,TRUE),"")</f>
        <v/>
      </c>
      <c r="V238" s="7" t="str">
        <f>IFERROR(IF(U238=$V$1,'Youth 2'!F238,""),"")</f>
        <v/>
      </c>
      <c r="W238" s="7" t="str">
        <f>IFERROR(IF(U238=$W$1,'Youth 2'!F238,""),"")</f>
        <v/>
      </c>
      <c r="X238" s="7" t="str">
        <f>IFERROR(IF(U238=$X$1,'Youth 2'!F238,""),"")</f>
        <v/>
      </c>
      <c r="Y238" s="7" t="str">
        <f>IFERROR(IF($U238=$Y$1,'Youth 2'!F238,""),"")</f>
        <v/>
      </c>
      <c r="Z238" s="7" t="str">
        <f>IFERROR(IF(U238=$Z$1,'Youth 2'!F238,""),"")</f>
        <v/>
      </c>
      <c r="AA238" s="1"/>
      <c r="AB238"/>
      <c r="AC238"/>
      <c r="AD238"/>
      <c r="AE238"/>
      <c r="AF238"/>
      <c r="AG238"/>
      <c r="AH238"/>
      <c r="AI238"/>
      <c r="AJ238"/>
    </row>
    <row r="239" spans="1:36">
      <c r="A239" s="18" t="str">
        <f>IF(B239="","",Draw!X239)</f>
        <v/>
      </c>
      <c r="B239" s="19" t="str">
        <f>IFERROR(Draw!Y239,"")</f>
        <v/>
      </c>
      <c r="C239" s="19" t="str">
        <f>IFERROR(Draw!Z239,"")</f>
        <v/>
      </c>
      <c r="D239" s="52"/>
      <c r="E239" s="92">
        <v>2.3799999999999999E-7</v>
      </c>
      <c r="F239" s="93" t="str">
        <f t="shared" si="7"/>
        <v/>
      </c>
      <c r="G239" s="93" t="str">
        <f t="shared" si="8"/>
        <v/>
      </c>
      <c r="U239" s="3" t="str">
        <f>IFERROR(VLOOKUP('Youth 2'!F239,$AB$3:$AC$7,2,TRUE),"")</f>
        <v/>
      </c>
      <c r="V239" s="7" t="str">
        <f>IFERROR(IF(U239=$V$1,'Youth 2'!F239,""),"")</f>
        <v/>
      </c>
      <c r="W239" s="7" t="str">
        <f>IFERROR(IF(U239=$W$1,'Youth 2'!F239,""),"")</f>
        <v/>
      </c>
      <c r="X239" s="7" t="str">
        <f>IFERROR(IF(U239=$X$1,'Youth 2'!F239,""),"")</f>
        <v/>
      </c>
      <c r="Y239" s="7" t="str">
        <f>IFERROR(IF($U239=$Y$1,'Youth 2'!F239,""),"")</f>
        <v/>
      </c>
      <c r="Z239" s="7" t="str">
        <f>IFERROR(IF(U239=$Z$1,'Youth 2'!F239,""),"")</f>
        <v/>
      </c>
      <c r="AA239" s="1"/>
      <c r="AB239"/>
      <c r="AC239"/>
      <c r="AD239"/>
      <c r="AE239"/>
      <c r="AF239"/>
      <c r="AG239"/>
      <c r="AH239"/>
      <c r="AI239"/>
      <c r="AJ239"/>
    </row>
    <row r="240" spans="1:36">
      <c r="A240" s="18" t="str">
        <f>IF(B240="","",Draw!X240)</f>
        <v/>
      </c>
      <c r="B240" s="19" t="str">
        <f>IFERROR(Draw!Y240,"")</f>
        <v/>
      </c>
      <c r="C240" s="19" t="str">
        <f>IFERROR(Draw!Z240,"")</f>
        <v/>
      </c>
      <c r="D240" s="54"/>
      <c r="E240" s="92">
        <v>2.3900000000000001E-7</v>
      </c>
      <c r="F240" s="93" t="str">
        <f t="shared" si="7"/>
        <v/>
      </c>
      <c r="G240" s="93" t="str">
        <f t="shared" si="8"/>
        <v/>
      </c>
      <c r="U240" s="3" t="str">
        <f>IFERROR(VLOOKUP('Youth 2'!F240,$AB$3:$AC$7,2,TRUE),"")</f>
        <v/>
      </c>
      <c r="V240" s="7" t="str">
        <f>IFERROR(IF(U240=$V$1,'Youth 2'!F240,""),"")</f>
        <v/>
      </c>
      <c r="W240" s="7" t="str">
        <f>IFERROR(IF(U240=$W$1,'Youth 2'!F240,""),"")</f>
        <v/>
      </c>
      <c r="X240" s="7" t="str">
        <f>IFERROR(IF(U240=$X$1,'Youth 2'!F240,""),"")</f>
        <v/>
      </c>
      <c r="Y240" s="7" t="str">
        <f>IFERROR(IF($U240=$Y$1,'Youth 2'!F240,""),"")</f>
        <v/>
      </c>
      <c r="Z240" s="7" t="str">
        <f>IFERROR(IF(U240=$Z$1,'Youth 2'!F240,""),"")</f>
        <v/>
      </c>
      <c r="AA240" s="1"/>
      <c r="AB240"/>
      <c r="AC240"/>
      <c r="AD240"/>
      <c r="AE240"/>
      <c r="AF240"/>
      <c r="AG240"/>
      <c r="AH240"/>
      <c r="AI240"/>
      <c r="AJ240"/>
    </row>
    <row r="241" spans="1:36">
      <c r="A241" s="18" t="str">
        <f>IF(B241="","",Draw!X241)</f>
        <v/>
      </c>
      <c r="B241" s="19" t="str">
        <f>IFERROR(Draw!Y241,"")</f>
        <v/>
      </c>
      <c r="C241" s="19" t="str">
        <f>IFERROR(Draw!Z241,"")</f>
        <v/>
      </c>
      <c r="D241" s="145"/>
      <c r="E241" s="92">
        <v>2.3999999999999998E-7</v>
      </c>
      <c r="F241" s="93" t="str">
        <f t="shared" si="7"/>
        <v/>
      </c>
      <c r="G241" s="93"/>
      <c r="U241" s="3" t="str">
        <f>IFERROR(VLOOKUP('Youth 2'!F241,$AB$3:$AC$7,2,TRUE),"")</f>
        <v/>
      </c>
      <c r="V241" s="7" t="str">
        <f>IFERROR(IF(U241=$V$1,'Youth 2'!F241,""),"")</f>
        <v/>
      </c>
      <c r="W241" s="7" t="str">
        <f>IFERROR(IF(U241=$W$1,'Youth 2'!F241,""),"")</f>
        <v/>
      </c>
      <c r="X241" s="7" t="str">
        <f>IFERROR(IF(U241=$X$1,'Youth 2'!F241,""),"")</f>
        <v/>
      </c>
      <c r="Y241" s="7" t="str">
        <f>IFERROR(IF($U241=$Y$1,'Youth 2'!F241,""),"")</f>
        <v/>
      </c>
      <c r="Z241" s="7" t="str">
        <f>IFERROR(IF(U241=$Z$1,'Youth 2'!F241,""),"")</f>
        <v/>
      </c>
      <c r="AA241" s="1"/>
      <c r="AB241"/>
      <c r="AC241"/>
      <c r="AD241"/>
      <c r="AE241"/>
      <c r="AF241"/>
      <c r="AG241"/>
      <c r="AH241"/>
      <c r="AI241"/>
      <c r="AJ241"/>
    </row>
    <row r="242" spans="1:36">
      <c r="A242" s="18" t="str">
        <f>IF(B242="","",Draw!X242)</f>
        <v/>
      </c>
      <c r="B242" s="19" t="str">
        <f>IFERROR(Draw!Y242,"")</f>
        <v/>
      </c>
      <c r="C242" s="19" t="str">
        <f>IFERROR(Draw!Z242,"")</f>
        <v/>
      </c>
      <c r="D242" s="51"/>
      <c r="E242" s="92">
        <v>2.41E-7</v>
      </c>
      <c r="F242" s="93" t="str">
        <f t="shared" si="7"/>
        <v/>
      </c>
      <c r="G242" s="93" t="str">
        <f>IF(OR(AND(D242&gt;1,D242&lt;1050),D242="nt",D242="",D242="scratch"),"","Not a valid input")</f>
        <v/>
      </c>
      <c r="U242" s="3" t="str">
        <f>IFERROR(VLOOKUP('Youth 2'!F242,$AB$3:$AC$7,2,TRUE),"")</f>
        <v/>
      </c>
      <c r="V242" s="7" t="str">
        <f>IFERROR(IF(U242=$V$1,'Youth 2'!F242,""),"")</f>
        <v/>
      </c>
      <c r="W242" s="7" t="str">
        <f>IFERROR(IF(U242=$W$1,'Youth 2'!F242,""),"")</f>
        <v/>
      </c>
      <c r="X242" s="7" t="str">
        <f>IFERROR(IF(U242=$X$1,'Youth 2'!F242,""),"")</f>
        <v/>
      </c>
      <c r="Y242" s="7" t="str">
        <f>IFERROR(IF($U242=$Y$1,'Youth 2'!F242,""),"")</f>
        <v/>
      </c>
      <c r="Z242" s="7" t="str">
        <f>IFERROR(IF(U242=$Z$1,'Youth 2'!F242,""),"")</f>
        <v/>
      </c>
      <c r="AA242" s="1"/>
      <c r="AB242"/>
      <c r="AC242"/>
      <c r="AD242"/>
      <c r="AE242"/>
      <c r="AF242"/>
      <c r="AG242"/>
      <c r="AH242"/>
      <c r="AI242"/>
      <c r="AJ242"/>
    </row>
    <row r="243" spans="1:36">
      <c r="A243" s="18" t="str">
        <f>IF(B243="","",Draw!X243)</f>
        <v/>
      </c>
      <c r="B243" s="19" t="str">
        <f>IFERROR(Draw!Y243,"")</f>
        <v/>
      </c>
      <c r="C243" s="19" t="str">
        <f>IFERROR(Draw!Z243,"")</f>
        <v/>
      </c>
      <c r="D243" s="52"/>
      <c r="E243" s="92">
        <v>2.4200000000000002E-7</v>
      </c>
      <c r="F243" s="93" t="str">
        <f t="shared" si="7"/>
        <v/>
      </c>
      <c r="G243" s="93" t="str">
        <f t="shared" si="8"/>
        <v/>
      </c>
      <c r="U243" s="3" t="str">
        <f>IFERROR(VLOOKUP('Youth 2'!F243,$AB$3:$AC$7,2,TRUE),"")</f>
        <v/>
      </c>
      <c r="V243" s="7" t="str">
        <f>IFERROR(IF(U243=$V$1,'Youth 2'!F243,""),"")</f>
        <v/>
      </c>
      <c r="W243" s="7" t="str">
        <f>IFERROR(IF(U243=$W$1,'Youth 2'!F243,""),"")</f>
        <v/>
      </c>
      <c r="X243" s="7" t="str">
        <f>IFERROR(IF(U243=$X$1,'Youth 2'!F243,""),"")</f>
        <v/>
      </c>
      <c r="Y243" s="7" t="str">
        <f>IFERROR(IF($U243=$Y$1,'Youth 2'!F243,""),"")</f>
        <v/>
      </c>
      <c r="Z243" s="7" t="str">
        <f>IFERROR(IF(U243=$Z$1,'Youth 2'!F243,""),"")</f>
        <v/>
      </c>
      <c r="AA243" s="1"/>
      <c r="AB243"/>
      <c r="AC243"/>
      <c r="AD243"/>
      <c r="AE243"/>
      <c r="AF243"/>
      <c r="AG243"/>
      <c r="AH243"/>
      <c r="AI243"/>
      <c r="AJ243"/>
    </row>
    <row r="244" spans="1:36">
      <c r="A244" s="18" t="str">
        <f>IF(B244="","",Draw!X244)</f>
        <v/>
      </c>
      <c r="B244" s="19" t="str">
        <f>IFERROR(Draw!Y244,"")</f>
        <v/>
      </c>
      <c r="C244" s="19" t="str">
        <f>IFERROR(Draw!Z244,"")</f>
        <v/>
      </c>
      <c r="D244" s="52"/>
      <c r="E244" s="92">
        <v>2.4299999999999999E-7</v>
      </c>
      <c r="F244" s="93" t="str">
        <f t="shared" si="7"/>
        <v/>
      </c>
      <c r="G244" s="93" t="str">
        <f t="shared" si="8"/>
        <v/>
      </c>
      <c r="U244" s="3" t="str">
        <f>IFERROR(VLOOKUP('Youth 2'!F244,$AB$3:$AC$7,2,TRUE),"")</f>
        <v/>
      </c>
      <c r="V244" s="7" t="str">
        <f>IFERROR(IF(U244=$V$1,'Youth 2'!F244,""),"")</f>
        <v/>
      </c>
      <c r="W244" s="7" t="str">
        <f>IFERROR(IF(U244=$W$1,'Youth 2'!F244,""),"")</f>
        <v/>
      </c>
      <c r="X244" s="7" t="str">
        <f>IFERROR(IF(U244=$X$1,'Youth 2'!F244,""),"")</f>
        <v/>
      </c>
      <c r="Y244" s="7" t="str">
        <f>IFERROR(IF($U244=$Y$1,'Youth 2'!F244,""),"")</f>
        <v/>
      </c>
      <c r="Z244" s="7" t="str">
        <f>IFERROR(IF(U244=$Z$1,'Youth 2'!F244,""),"")</f>
        <v/>
      </c>
      <c r="AA244" s="1"/>
      <c r="AB244"/>
      <c r="AC244"/>
      <c r="AD244"/>
      <c r="AE244"/>
      <c r="AF244"/>
      <c r="AG244"/>
      <c r="AH244"/>
      <c r="AI244"/>
      <c r="AJ244"/>
    </row>
    <row r="245" spans="1:36">
      <c r="A245" s="18" t="str">
        <f>IF(B245="","",Draw!X245)</f>
        <v/>
      </c>
      <c r="B245" s="19" t="str">
        <f>IFERROR(Draw!Y245,"")</f>
        <v/>
      </c>
      <c r="C245" s="19" t="str">
        <f>IFERROR(Draw!Z245,"")</f>
        <v/>
      </c>
      <c r="D245" s="52"/>
      <c r="E245" s="92">
        <v>2.4400000000000001E-7</v>
      </c>
      <c r="F245" s="93" t="str">
        <f t="shared" si="7"/>
        <v/>
      </c>
      <c r="G245" s="93" t="str">
        <f t="shared" si="8"/>
        <v/>
      </c>
      <c r="U245" s="3" t="str">
        <f>IFERROR(VLOOKUP('Youth 2'!F245,$AB$3:$AC$7,2,TRUE),"")</f>
        <v/>
      </c>
      <c r="V245" s="7" t="str">
        <f>IFERROR(IF(U245=$V$1,'Youth 2'!F245,""),"")</f>
        <v/>
      </c>
      <c r="W245" s="7" t="str">
        <f>IFERROR(IF(U245=$W$1,'Youth 2'!F245,""),"")</f>
        <v/>
      </c>
      <c r="X245" s="7" t="str">
        <f>IFERROR(IF(U245=$X$1,'Youth 2'!F245,""),"")</f>
        <v/>
      </c>
      <c r="Y245" s="7" t="str">
        <f>IFERROR(IF($U245=$Y$1,'Youth 2'!F245,""),"")</f>
        <v/>
      </c>
      <c r="Z245" s="7" t="str">
        <f>IFERROR(IF(U245=$Z$1,'Youth 2'!F245,""),"")</f>
        <v/>
      </c>
      <c r="AA245" s="1"/>
      <c r="AB245"/>
      <c r="AC245"/>
      <c r="AD245"/>
      <c r="AE245"/>
      <c r="AF245"/>
      <c r="AG245"/>
      <c r="AH245"/>
      <c r="AI245"/>
      <c r="AJ245"/>
    </row>
    <row r="246" spans="1:36">
      <c r="A246" s="18" t="str">
        <f>IF(B246="","",Draw!X246)</f>
        <v/>
      </c>
      <c r="B246" s="19" t="str">
        <f>IFERROR(Draw!Y246,"")</f>
        <v/>
      </c>
      <c r="C246" s="19" t="str">
        <f>IFERROR(Draw!Z246,"")</f>
        <v/>
      </c>
      <c r="D246" s="54"/>
      <c r="E246" s="92">
        <v>2.4499999999999998E-7</v>
      </c>
      <c r="F246" s="93" t="str">
        <f t="shared" si="7"/>
        <v/>
      </c>
      <c r="G246" s="93" t="str">
        <f t="shared" si="8"/>
        <v/>
      </c>
      <c r="U246" s="3" t="str">
        <f>IFERROR(VLOOKUP('Youth 2'!F246,$AB$3:$AC$7,2,TRUE),"")</f>
        <v/>
      </c>
      <c r="V246" s="7" t="str">
        <f>IFERROR(IF(U246=$V$1,'Youth 2'!F246,""),"")</f>
        <v/>
      </c>
      <c r="W246" s="7" t="str">
        <f>IFERROR(IF(U246=$W$1,'Youth 2'!F246,""),"")</f>
        <v/>
      </c>
      <c r="X246" s="7" t="str">
        <f>IFERROR(IF(U246=$X$1,'Youth 2'!F246,""),"")</f>
        <v/>
      </c>
      <c r="Y246" s="7" t="str">
        <f>IFERROR(IF($U246=$Y$1,'Youth 2'!F246,""),"")</f>
        <v/>
      </c>
      <c r="Z246" s="7" t="str">
        <f>IFERROR(IF(U246=$Z$1,'Youth 2'!F246,""),"")</f>
        <v/>
      </c>
      <c r="AA246" s="1"/>
      <c r="AB246"/>
      <c r="AC246"/>
      <c r="AD246"/>
      <c r="AE246"/>
      <c r="AF246"/>
      <c r="AG246"/>
      <c r="AH246"/>
      <c r="AI246"/>
      <c r="AJ246"/>
    </row>
    <row r="247" spans="1:36">
      <c r="A247" s="18" t="str">
        <f>IF(B247="","",Draw!X247)</f>
        <v/>
      </c>
      <c r="B247" s="19" t="str">
        <f>IFERROR(Draw!Y247,"")</f>
        <v/>
      </c>
      <c r="C247" s="19" t="str">
        <f>IFERROR(Draw!Z247,"")</f>
        <v/>
      </c>
      <c r="D247" s="52"/>
      <c r="E247" s="92">
        <v>2.4600000000000001E-7</v>
      </c>
      <c r="F247" s="93" t="str">
        <f t="shared" si="7"/>
        <v/>
      </c>
      <c r="G247" s="144"/>
      <c r="U247" s="3" t="str">
        <f>IFERROR(VLOOKUP('Youth 2'!F247,$AB$3:$AC$7,2,TRUE),"")</f>
        <v/>
      </c>
      <c r="V247" s="7" t="str">
        <f>IFERROR(IF(U247=$V$1,'Youth 2'!F247,""),"")</f>
        <v/>
      </c>
      <c r="W247" s="7" t="str">
        <f>IFERROR(IF(U247=$W$1,'Youth 2'!F247,""),"")</f>
        <v/>
      </c>
      <c r="X247" s="7" t="str">
        <f>IFERROR(IF(U247=$X$1,'Youth 2'!F247,""),"")</f>
        <v/>
      </c>
      <c r="Y247" s="7" t="str">
        <f>IFERROR(IF($U247=$Y$1,'Youth 2'!F247,""),"")</f>
        <v/>
      </c>
      <c r="Z247" s="7" t="str">
        <f>IFERROR(IF(U247=$Z$1,'Youth 2'!F247,""),"")</f>
        <v/>
      </c>
      <c r="AA247" s="1"/>
      <c r="AB247"/>
      <c r="AC247"/>
      <c r="AD247"/>
      <c r="AE247"/>
      <c r="AF247"/>
      <c r="AG247"/>
      <c r="AH247"/>
      <c r="AI247"/>
      <c r="AJ247"/>
    </row>
    <row r="248" spans="1:36">
      <c r="A248" s="18" t="str">
        <f>IF(B248="","",Draw!X248)</f>
        <v/>
      </c>
      <c r="B248" s="19" t="str">
        <f>IFERROR(Draw!Y248,"")</f>
        <v/>
      </c>
      <c r="C248" s="19" t="str">
        <f>IFERROR(Draw!Z248,"")</f>
        <v/>
      </c>
      <c r="D248" s="53"/>
      <c r="E248" s="92">
        <v>2.4699999999999998E-7</v>
      </c>
      <c r="F248" s="93" t="str">
        <f t="shared" si="7"/>
        <v/>
      </c>
      <c r="G248" s="93" t="str">
        <f>IF(OR(AND(D248&gt;1,D248&lt;1050),D248="nt",D248="",D248="scratch"),"","Not a valid input")</f>
        <v/>
      </c>
      <c r="U248" s="3" t="str">
        <f>IFERROR(VLOOKUP('Youth 2'!F248,$AB$3:$AC$7,2,TRUE),"")</f>
        <v/>
      </c>
      <c r="V248" s="7" t="str">
        <f>IFERROR(IF(U248=$V$1,'Youth 2'!F248,""),"")</f>
        <v/>
      </c>
      <c r="W248" s="7" t="str">
        <f>IFERROR(IF(U248=$W$1,'Youth 2'!F248,""),"")</f>
        <v/>
      </c>
      <c r="X248" s="7" t="str">
        <f>IFERROR(IF(U248=$X$1,'Youth 2'!F248,""),"")</f>
        <v/>
      </c>
      <c r="Y248" s="7" t="str">
        <f>IFERROR(IF($U248=$Y$1,'Youth 2'!F248,""),"")</f>
        <v/>
      </c>
      <c r="Z248" s="7" t="str">
        <f>IFERROR(IF(U248=$Z$1,'Youth 2'!F248,""),"")</f>
        <v/>
      </c>
      <c r="AA248" s="1"/>
      <c r="AB248"/>
      <c r="AC248"/>
      <c r="AD248"/>
      <c r="AE248"/>
      <c r="AF248"/>
      <c r="AG248"/>
      <c r="AH248"/>
      <c r="AI248"/>
      <c r="AJ248"/>
    </row>
    <row r="249" spans="1:36">
      <c r="A249" s="18" t="str">
        <f>IF(B249="","",Draw!X249)</f>
        <v/>
      </c>
      <c r="B249" s="19" t="str">
        <f>IFERROR(Draw!Y249,"")</f>
        <v/>
      </c>
      <c r="C249" s="19" t="str">
        <f>IFERROR(Draw!Z249,"")</f>
        <v/>
      </c>
      <c r="D249" s="145"/>
      <c r="E249" s="92">
        <v>2.48E-7</v>
      </c>
      <c r="F249" s="93" t="str">
        <f t="shared" si="7"/>
        <v/>
      </c>
      <c r="G249" s="93" t="str">
        <f t="shared" si="8"/>
        <v/>
      </c>
      <c r="U249" s="3" t="str">
        <f>IFERROR(VLOOKUP('Youth 2'!F249,$AB$3:$AC$7,2,TRUE),"")</f>
        <v/>
      </c>
      <c r="V249" s="7" t="str">
        <f>IFERROR(IF(U249=$V$1,'Youth 2'!F249,""),"")</f>
        <v/>
      </c>
      <c r="W249" s="7" t="str">
        <f>IFERROR(IF(U249=$W$1,'Youth 2'!F249,""),"")</f>
        <v/>
      </c>
      <c r="X249" s="7" t="str">
        <f>IFERROR(IF(U249=$X$1,'Youth 2'!F249,""),"")</f>
        <v/>
      </c>
      <c r="Y249" s="7" t="str">
        <f>IFERROR(IF($U249=$Y$1,'Youth 2'!F249,""),"")</f>
        <v/>
      </c>
      <c r="Z249" s="7" t="str">
        <f>IFERROR(IF(U249=$Z$1,'Youth 2'!F249,""),"")</f>
        <v/>
      </c>
      <c r="AA249" s="1"/>
      <c r="AB249"/>
      <c r="AC249"/>
      <c r="AD249"/>
      <c r="AE249"/>
      <c r="AF249"/>
      <c r="AG249"/>
      <c r="AH249"/>
      <c r="AI249"/>
      <c r="AJ249"/>
    </row>
    <row r="250" spans="1:36">
      <c r="A250" s="18" t="str">
        <f>IF(B250="","",Draw!X250)</f>
        <v/>
      </c>
      <c r="B250" s="19" t="str">
        <f>IFERROR(Draw!Y250,"")</f>
        <v/>
      </c>
      <c r="C250" s="19" t="str">
        <f>IFERROR(Draw!Z250,"")</f>
        <v/>
      </c>
      <c r="D250" s="51"/>
      <c r="E250" s="92">
        <v>2.4900000000000002E-7</v>
      </c>
      <c r="F250" s="93" t="str">
        <f t="shared" si="7"/>
        <v/>
      </c>
      <c r="G250" s="93" t="str">
        <f t="shared" si="8"/>
        <v/>
      </c>
      <c r="U250" s="3" t="str">
        <f>IFERROR(VLOOKUP('Youth 2'!F250,$AB$3:$AC$7,2,TRUE),"")</f>
        <v/>
      </c>
      <c r="V250" s="7" t="str">
        <f>IFERROR(IF(U250=$V$1,'Youth 2'!F250,""),"")</f>
        <v/>
      </c>
      <c r="W250" s="7" t="str">
        <f>IFERROR(IF(U250=$W$1,'Youth 2'!F250,""),"")</f>
        <v/>
      </c>
      <c r="X250" s="7" t="str">
        <f>IFERROR(IF(U250=$X$1,'Youth 2'!F250,""),"")</f>
        <v/>
      </c>
      <c r="Y250" s="7" t="str">
        <f>IFERROR(IF($U250=$Y$1,'Youth 2'!F250,""),"")</f>
        <v/>
      </c>
      <c r="Z250" s="7" t="str">
        <f>IFERROR(IF(U250=$Z$1,'Youth 2'!F250,""),"")</f>
        <v/>
      </c>
      <c r="AA250" s="1"/>
      <c r="AB250"/>
      <c r="AC250"/>
      <c r="AD250"/>
      <c r="AE250"/>
      <c r="AF250"/>
      <c r="AG250"/>
      <c r="AH250"/>
      <c r="AI250"/>
      <c r="AJ250"/>
    </row>
    <row r="251" spans="1:36">
      <c r="A251" s="18" t="str">
        <f>IF(B251="","",Draw!X251)</f>
        <v/>
      </c>
      <c r="B251" s="19" t="str">
        <f>IFERROR(Draw!Y251,"")</f>
        <v/>
      </c>
      <c r="C251" s="19" t="str">
        <f>IFERROR(Draw!Z251,"")</f>
        <v/>
      </c>
      <c r="D251" s="52"/>
      <c r="E251" s="92">
        <v>2.4999999999999999E-7</v>
      </c>
      <c r="F251" s="93" t="str">
        <f t="shared" si="7"/>
        <v/>
      </c>
      <c r="G251" s="93" t="str">
        <f t="shared" si="8"/>
        <v/>
      </c>
      <c r="U251" s="3" t="str">
        <f>IFERROR(VLOOKUP('Youth 2'!F251,$AB$3:$AC$7,2,TRUE),"")</f>
        <v/>
      </c>
      <c r="V251" s="7" t="str">
        <f>IFERROR(IF(U251=$V$1,'Youth 2'!F251,""),"")</f>
        <v/>
      </c>
      <c r="W251" s="7" t="str">
        <f>IFERROR(IF(U251=$W$1,'Youth 2'!F251,""),"")</f>
        <v/>
      </c>
      <c r="X251" s="7" t="str">
        <f>IFERROR(IF(U251=$X$1,'Youth 2'!F251,""),"")</f>
        <v/>
      </c>
      <c r="Y251" s="7" t="str">
        <f>IFERROR(IF($U251=$Y$1,'Youth 2'!F251,""),"")</f>
        <v/>
      </c>
      <c r="Z251" s="7" t="str">
        <f>IFERROR(IF(U251=$Z$1,'Youth 2'!F251,""),"")</f>
        <v/>
      </c>
      <c r="AA251" s="1"/>
      <c r="AB251"/>
      <c r="AC251"/>
      <c r="AD251"/>
      <c r="AE251"/>
      <c r="AF251"/>
      <c r="AG251"/>
      <c r="AH251"/>
      <c r="AI251"/>
      <c r="AJ251"/>
    </row>
    <row r="252" spans="1:36">
      <c r="A252" s="18" t="str">
        <f>IF(B252="","",Draw!X252)</f>
        <v/>
      </c>
      <c r="B252" s="19" t="str">
        <f>IFERROR(Draw!Y252,"")</f>
        <v/>
      </c>
      <c r="C252" s="19" t="str">
        <f>IFERROR(Draw!Z252,"")</f>
        <v/>
      </c>
      <c r="D252" s="54"/>
      <c r="E252" s="92">
        <v>2.5100000000000001E-7</v>
      </c>
      <c r="F252" s="93" t="str">
        <f t="shared" si="7"/>
        <v/>
      </c>
      <c r="G252" s="93" t="str">
        <f t="shared" si="8"/>
        <v/>
      </c>
      <c r="U252" s="3" t="str">
        <f>IFERROR(VLOOKUP('Youth 2'!F252,$AB$3:$AC$7,2,TRUE),"")</f>
        <v/>
      </c>
      <c r="V252" s="7" t="str">
        <f>IFERROR(IF(U252=$V$1,'Youth 2'!F252,""),"")</f>
        <v/>
      </c>
      <c r="W252" s="7" t="str">
        <f>IFERROR(IF(U252=$W$1,'Youth 2'!F252,""),"")</f>
        <v/>
      </c>
      <c r="X252" s="7" t="str">
        <f>IFERROR(IF(U252=$X$1,'Youth 2'!F252,""),"")</f>
        <v/>
      </c>
      <c r="Y252" s="7" t="str">
        <f>IFERROR(IF($U252=$Y$1,'Youth 2'!F252,""),"")</f>
        <v/>
      </c>
      <c r="Z252" s="7" t="str">
        <f>IFERROR(IF(U252=$Z$1,'Youth 2'!F252,""),"")</f>
        <v/>
      </c>
      <c r="AA252" s="1"/>
      <c r="AB252"/>
      <c r="AC252"/>
      <c r="AD252"/>
      <c r="AE252"/>
      <c r="AF252"/>
      <c r="AG252"/>
      <c r="AH252"/>
      <c r="AI252"/>
      <c r="AJ252"/>
    </row>
    <row r="253" spans="1:36">
      <c r="A253" s="18" t="str">
        <f>IF(B253="","",Draw!X253)</f>
        <v/>
      </c>
      <c r="B253" s="19" t="str">
        <f>IFERROR(Draw!Y253,"")</f>
        <v/>
      </c>
      <c r="C253" s="19" t="str">
        <f>IFERROR(Draw!Z253,"")</f>
        <v/>
      </c>
      <c r="D253" s="52"/>
      <c r="E253" s="92">
        <v>2.5199999999999998E-7</v>
      </c>
      <c r="F253" s="93" t="str">
        <f t="shared" si="7"/>
        <v/>
      </c>
      <c r="G253" s="93"/>
      <c r="U253" s="3" t="str">
        <f>IFERROR(VLOOKUP('Youth 2'!F253,$AB$3:$AC$7,2,TRUE),"")</f>
        <v/>
      </c>
      <c r="V253" s="7" t="str">
        <f>IFERROR(IF(U253=$V$1,'Youth 2'!F253,""),"")</f>
        <v/>
      </c>
      <c r="W253" s="7" t="str">
        <f>IFERROR(IF(U253=$W$1,'Youth 2'!F253,""),"")</f>
        <v/>
      </c>
      <c r="X253" s="7" t="str">
        <f>IFERROR(IF(U253=$X$1,'Youth 2'!F253,""),"")</f>
        <v/>
      </c>
      <c r="Y253" s="7" t="str">
        <f>IFERROR(IF($U253=$Y$1,'Youth 2'!F253,""),"")</f>
        <v/>
      </c>
      <c r="Z253" s="7" t="str">
        <f>IFERROR(IF(U253=$Z$1,'Youth 2'!F253,""),"")</f>
        <v/>
      </c>
      <c r="AA253" s="1"/>
      <c r="AB253"/>
      <c r="AC253"/>
      <c r="AD253"/>
      <c r="AE253"/>
      <c r="AF253"/>
      <c r="AG253"/>
      <c r="AH253"/>
      <c r="AI253"/>
      <c r="AJ253"/>
    </row>
    <row r="254" spans="1:36">
      <c r="A254" s="18" t="str">
        <f>IF(B254="","",Draw!X254)</f>
        <v/>
      </c>
      <c r="B254" s="19" t="str">
        <f>IFERROR(Draw!Y254,"")</f>
        <v/>
      </c>
      <c r="C254" s="19" t="str">
        <f>IFERROR(Draw!Z254,"")</f>
        <v/>
      </c>
      <c r="D254" s="51"/>
      <c r="E254" s="92">
        <v>2.53E-7</v>
      </c>
      <c r="F254" s="93" t="str">
        <f t="shared" si="7"/>
        <v/>
      </c>
      <c r="G254" s="93" t="str">
        <f>IF(OR(AND(D254&gt;1,D254&lt;1050),D254="nt",D254="",D254="scratch"),"","Not a valid input")</f>
        <v/>
      </c>
      <c r="U254" s="3" t="str">
        <f>IFERROR(VLOOKUP('Youth 2'!F254,$AB$3:$AC$7,2,TRUE),"")</f>
        <v/>
      </c>
      <c r="V254" s="7" t="str">
        <f>IFERROR(IF(U254=$V$1,'Youth 2'!F254,""),"")</f>
        <v/>
      </c>
      <c r="W254" s="7" t="str">
        <f>IFERROR(IF(U254=$W$1,'Youth 2'!F254,""),"")</f>
        <v/>
      </c>
      <c r="X254" s="7" t="str">
        <f>IFERROR(IF(U254=$X$1,'Youth 2'!F254,""),"")</f>
        <v/>
      </c>
      <c r="Y254" s="7" t="str">
        <f>IFERROR(IF($U254=$Y$1,'Youth 2'!F254,""),"")</f>
        <v/>
      </c>
      <c r="Z254" s="7" t="str">
        <f>IFERROR(IF(U254=$Z$1,'Youth 2'!F254,""),"")</f>
        <v/>
      </c>
      <c r="AA254" s="1"/>
      <c r="AB254"/>
      <c r="AC254"/>
      <c r="AD254"/>
      <c r="AE254"/>
      <c r="AF254"/>
      <c r="AG254"/>
      <c r="AH254"/>
      <c r="AI254"/>
      <c r="AJ254"/>
    </row>
    <row r="255" spans="1:36">
      <c r="A255" s="18" t="str">
        <f>IF(B255="","",Draw!X255)</f>
        <v/>
      </c>
      <c r="B255" s="19" t="str">
        <f>IFERROR(Draw!Y255,"")</f>
        <v/>
      </c>
      <c r="C255" s="19" t="str">
        <f>IFERROR(Draw!Z255,"")</f>
        <v/>
      </c>
      <c r="D255" s="52"/>
      <c r="E255" s="92">
        <v>2.5400000000000002E-7</v>
      </c>
      <c r="F255" s="93" t="str">
        <f t="shared" si="7"/>
        <v/>
      </c>
      <c r="G255" s="93" t="str">
        <f t="shared" si="8"/>
        <v/>
      </c>
      <c r="U255" s="3" t="str">
        <f>IFERROR(VLOOKUP('Youth 2'!F255,$AB$3:$AC$7,2,TRUE),"")</f>
        <v/>
      </c>
      <c r="V255" s="7" t="str">
        <f>IFERROR(IF(U255=$V$1,'Youth 2'!F255,""),"")</f>
        <v/>
      </c>
      <c r="W255" s="7" t="str">
        <f>IFERROR(IF(U255=$W$1,'Youth 2'!F255,""),"")</f>
        <v/>
      </c>
      <c r="X255" s="7" t="str">
        <f>IFERROR(IF(U255=$X$1,'Youth 2'!F255,""),"")</f>
        <v/>
      </c>
      <c r="Y255" s="7" t="str">
        <f>IFERROR(IF($U255=$Y$1,'Youth 2'!F255,""),"")</f>
        <v/>
      </c>
      <c r="Z255" s="7" t="str">
        <f>IFERROR(IF(U255=$Z$1,'Youth 2'!F255,""),"")</f>
        <v/>
      </c>
      <c r="AA255" s="1"/>
      <c r="AB255"/>
      <c r="AC255"/>
      <c r="AD255"/>
      <c r="AE255"/>
      <c r="AF255"/>
      <c r="AG255"/>
      <c r="AH255"/>
      <c r="AI255"/>
      <c r="AJ255"/>
    </row>
    <row r="256" spans="1:36">
      <c r="A256" s="18" t="str">
        <f>IF(B256="","",Draw!X256)</f>
        <v/>
      </c>
      <c r="B256" s="19" t="str">
        <f>IFERROR(Draw!Y256,"")</f>
        <v/>
      </c>
      <c r="C256" s="19" t="str">
        <f>IFERROR(Draw!Z256,"")</f>
        <v/>
      </c>
      <c r="D256" s="54"/>
      <c r="E256" s="92">
        <v>2.5499999999999999E-7</v>
      </c>
      <c r="F256" s="93" t="str">
        <f t="shared" si="7"/>
        <v/>
      </c>
      <c r="G256" s="93" t="str">
        <f t="shared" si="8"/>
        <v/>
      </c>
      <c r="U256" s="3" t="str">
        <f>IFERROR(VLOOKUP('Youth 2'!F256,$AB$3:$AC$7,2,TRUE),"")</f>
        <v/>
      </c>
      <c r="V256" s="7" t="str">
        <f>IFERROR(IF(U256=$V$1,'Youth 2'!F256,""),"")</f>
        <v/>
      </c>
      <c r="W256" s="7" t="str">
        <f>IFERROR(IF(U256=$W$1,'Youth 2'!F256,""),"")</f>
        <v/>
      </c>
      <c r="X256" s="7" t="str">
        <f>IFERROR(IF(U256=$X$1,'Youth 2'!F256,""),"")</f>
        <v/>
      </c>
      <c r="Y256" s="7" t="str">
        <f>IFERROR(IF($U256=$Y$1,'Youth 2'!F256,""),"")</f>
        <v/>
      </c>
      <c r="Z256" s="7" t="str">
        <f>IFERROR(IF(U256=$Z$1,'Youth 2'!F256,""),"")</f>
        <v/>
      </c>
      <c r="AA256" s="1"/>
      <c r="AB256"/>
      <c r="AC256"/>
      <c r="AD256"/>
      <c r="AE256"/>
      <c r="AF256"/>
      <c r="AG256"/>
      <c r="AH256"/>
      <c r="AI256"/>
      <c r="AJ256"/>
    </row>
    <row r="257" spans="1:36">
      <c r="A257" s="18" t="str">
        <f>IF(B257="","",Draw!X257)</f>
        <v/>
      </c>
      <c r="B257" s="19" t="str">
        <f>IFERROR(Draw!Y257,"")</f>
        <v/>
      </c>
      <c r="C257" s="19" t="str">
        <f>IFERROR(Draw!Z257,"")</f>
        <v/>
      </c>
      <c r="D257" s="145"/>
      <c r="E257" s="92">
        <v>2.5600000000000002E-7</v>
      </c>
      <c r="F257" s="93" t="str">
        <f t="shared" si="7"/>
        <v/>
      </c>
      <c r="G257" s="93" t="str">
        <f>IF(OR(AND(D257&gt;1,D257&lt;1050),D257="nt",D257="",D257="scratch"),"","Not a valid input")</f>
        <v/>
      </c>
      <c r="U257" s="3" t="str">
        <f>IFERROR(VLOOKUP('Youth 2'!F257,$AB$3:$AC$7,2,TRUE),"")</f>
        <v/>
      </c>
      <c r="V257" s="7" t="str">
        <f>IFERROR(IF(U257=$V$1,'Youth 2'!F257,""),"")</f>
        <v/>
      </c>
      <c r="W257" s="7" t="str">
        <f>IFERROR(IF(U257=$W$1,'Youth 2'!F257,""),"")</f>
        <v/>
      </c>
      <c r="X257" s="7" t="str">
        <f>IFERROR(IF(U257=$X$1,'Youth 2'!F257,""),"")</f>
        <v/>
      </c>
      <c r="Y257" s="7" t="str">
        <f>IFERROR(IF($U257=$Y$1,'Youth 2'!F257,""),"")</f>
        <v/>
      </c>
      <c r="Z257" s="7" t="str">
        <f>IFERROR(IF(U257=$Z$1,'Youth 2'!F257,""),"")</f>
        <v/>
      </c>
      <c r="AA257" s="1"/>
      <c r="AB257"/>
      <c r="AC257"/>
      <c r="AD257"/>
      <c r="AE257"/>
      <c r="AF257"/>
      <c r="AG257"/>
      <c r="AH257"/>
      <c r="AI257"/>
      <c r="AJ257"/>
    </row>
    <row r="258" spans="1:36">
      <c r="A258" s="18" t="str">
        <f>IF(B258="","",Draw!X258)</f>
        <v/>
      </c>
      <c r="B258" s="19" t="str">
        <f>IFERROR(Draw!Y258,"")</f>
        <v/>
      </c>
      <c r="C258" s="19" t="str">
        <f>IFERROR(Draw!Z258,"")</f>
        <v/>
      </c>
      <c r="D258" s="53"/>
      <c r="E258" s="92">
        <v>2.5699999999999999E-7</v>
      </c>
      <c r="F258" s="93" t="str">
        <f t="shared" si="7"/>
        <v/>
      </c>
      <c r="G258" s="93" t="str">
        <f t="shared" si="8"/>
        <v/>
      </c>
      <c r="U258" s="3" t="str">
        <f>IFERROR(VLOOKUP('Youth 2'!F258,$AB$3:$AC$7,2,TRUE),"")</f>
        <v/>
      </c>
      <c r="V258" s="7" t="str">
        <f>IFERROR(IF(U258=$V$1,'Youth 2'!F258,""),"")</f>
        <v/>
      </c>
      <c r="W258" s="7" t="str">
        <f>IFERROR(IF(U258=$W$1,'Youth 2'!F258,""),"")</f>
        <v/>
      </c>
      <c r="X258" s="7" t="str">
        <f>IFERROR(IF(U258=$X$1,'Youth 2'!F258,""),"")</f>
        <v/>
      </c>
      <c r="Y258" s="7" t="str">
        <f>IFERROR(IF($U258=$Y$1,'Youth 2'!F258,""),"")</f>
        <v/>
      </c>
      <c r="Z258" s="7" t="str">
        <f>IFERROR(IF(U258=$Z$1,'Youth 2'!F258,""),"")</f>
        <v/>
      </c>
      <c r="AA258" s="1"/>
      <c r="AB258"/>
      <c r="AC258"/>
      <c r="AD258"/>
      <c r="AE258"/>
      <c r="AF258"/>
      <c r="AG258"/>
      <c r="AH258"/>
      <c r="AI258"/>
      <c r="AJ258"/>
    </row>
    <row r="259" spans="1:36">
      <c r="A259" s="18" t="str">
        <f>IF(B259="","",Draw!X259)</f>
        <v/>
      </c>
      <c r="B259" s="19" t="str">
        <f>IFERROR(Draw!Y259,"")</f>
        <v/>
      </c>
      <c r="C259" s="19" t="str">
        <f>IFERROR(Draw!Z259,"")</f>
        <v/>
      </c>
      <c r="D259" s="52"/>
      <c r="E259" s="92">
        <v>2.5800000000000001E-7</v>
      </c>
      <c r="F259" s="93" t="str">
        <f t="shared" ref="F259:F286" si="9">IF(D259="scratch",3000+E259,IF(D259="nt",1000+E259,IF((D259+E259)&gt;5,D259+E259,"")))</f>
        <v/>
      </c>
      <c r="G259" s="93"/>
      <c r="U259" s="3" t="str">
        <f>IFERROR(VLOOKUP('Youth 2'!F259,$AB$3:$AC$7,2,TRUE),"")</f>
        <v/>
      </c>
      <c r="V259" s="7" t="str">
        <f>IFERROR(IF(U259=$V$1,'Youth 2'!F259,""),"")</f>
        <v/>
      </c>
      <c r="W259" s="7" t="str">
        <f>IFERROR(IF(U259=$W$1,'Youth 2'!F259,""),"")</f>
        <v/>
      </c>
      <c r="X259" s="7" t="str">
        <f>IFERROR(IF(U259=$X$1,'Youth 2'!F259,""),"")</f>
        <v/>
      </c>
      <c r="Y259" s="7" t="str">
        <f>IFERROR(IF($U259=$Y$1,'Youth 2'!F259,""),"")</f>
        <v/>
      </c>
      <c r="Z259" s="7" t="str">
        <f>IFERROR(IF(U259=$Z$1,'Youth 2'!F259,""),"")</f>
        <v/>
      </c>
      <c r="AA259" s="1"/>
      <c r="AB259"/>
      <c r="AC259"/>
      <c r="AD259"/>
      <c r="AE259"/>
      <c r="AF259"/>
      <c r="AG259"/>
      <c r="AH259"/>
      <c r="AI259"/>
      <c r="AJ259"/>
    </row>
    <row r="260" spans="1:36">
      <c r="A260" s="18" t="str">
        <f>IF(B260="","",Draw!X260)</f>
        <v/>
      </c>
      <c r="B260" s="19" t="str">
        <f>IFERROR(Draw!Y260,"")</f>
        <v/>
      </c>
      <c r="C260" s="19" t="str">
        <f>IFERROR(Draw!Z260,"")</f>
        <v/>
      </c>
      <c r="D260" s="52"/>
      <c r="E260" s="92">
        <v>2.5899999999999998E-7</v>
      </c>
      <c r="F260" s="93" t="str">
        <f t="shared" si="9"/>
        <v/>
      </c>
      <c r="G260" s="93" t="str">
        <f>IF(OR(AND(D260&gt;1,D260&lt;1050),D260="nt",D260="",D260="scratch"),"","Not a valid input")</f>
        <v/>
      </c>
      <c r="U260" s="3" t="str">
        <f>IFERROR(VLOOKUP('Youth 2'!F260,$AB$3:$AC$7,2,TRUE),"")</f>
        <v/>
      </c>
      <c r="V260" s="7" t="str">
        <f>IFERROR(IF(U260=$V$1,'Youth 2'!F260,""),"")</f>
        <v/>
      </c>
      <c r="W260" s="7" t="str">
        <f>IFERROR(IF(U260=$W$1,'Youth 2'!F260,""),"")</f>
        <v/>
      </c>
      <c r="X260" s="7" t="str">
        <f>IFERROR(IF(U260=$X$1,'Youth 2'!F260,""),"")</f>
        <v/>
      </c>
      <c r="Y260" s="7" t="str">
        <f>IFERROR(IF($U260=$Y$1,'Youth 2'!F260,""),"")</f>
        <v/>
      </c>
      <c r="Z260" s="7" t="str">
        <f>IFERROR(IF(U260=$Z$1,'Youth 2'!F260,""),"")</f>
        <v/>
      </c>
      <c r="AA260" s="1"/>
      <c r="AB260"/>
      <c r="AC260"/>
      <c r="AD260"/>
      <c r="AE260"/>
      <c r="AF260"/>
      <c r="AG260"/>
      <c r="AH260"/>
      <c r="AI260"/>
      <c r="AJ260"/>
    </row>
    <row r="261" spans="1:36">
      <c r="A261" s="18" t="str">
        <f>IF(B261="","",Draw!X261)</f>
        <v/>
      </c>
      <c r="B261" s="19" t="str">
        <f>IFERROR(Draw!Y261,"")</f>
        <v/>
      </c>
      <c r="C261" s="19" t="str">
        <f>IFERROR(Draw!Z261,"")</f>
        <v/>
      </c>
      <c r="D261" s="52"/>
      <c r="E261" s="92">
        <v>2.6E-7</v>
      </c>
      <c r="F261" s="93" t="str">
        <f t="shared" si="9"/>
        <v/>
      </c>
      <c r="G261" s="93" t="str">
        <f t="shared" si="8"/>
        <v/>
      </c>
      <c r="U261" s="3" t="str">
        <f>IFERROR(VLOOKUP('Youth 2'!F261,$AB$3:$AC$7,2,TRUE),"")</f>
        <v/>
      </c>
      <c r="V261" s="7" t="str">
        <f>IFERROR(IF(U261=$V$1,'Youth 2'!F261,""),"")</f>
        <v/>
      </c>
      <c r="W261" s="7" t="str">
        <f>IFERROR(IF(U261=$W$1,'Youth 2'!F261,""),"")</f>
        <v/>
      </c>
      <c r="X261" s="7" t="str">
        <f>IFERROR(IF(U261=$X$1,'Youth 2'!F261,""),"")</f>
        <v/>
      </c>
      <c r="Y261" s="7" t="str">
        <f>IFERROR(IF($U261=$Y$1,'Youth 2'!F261,""),"")</f>
        <v/>
      </c>
      <c r="Z261" s="7" t="str">
        <f>IFERROR(IF(U261=$Z$1,'Youth 2'!F261,""),"")</f>
        <v/>
      </c>
      <c r="AA261" s="1"/>
      <c r="AB261"/>
      <c r="AC261"/>
      <c r="AD261"/>
      <c r="AE261"/>
      <c r="AF261"/>
      <c r="AG261"/>
      <c r="AH261"/>
      <c r="AI261"/>
      <c r="AJ261"/>
    </row>
    <row r="262" spans="1:36">
      <c r="A262" s="18" t="str">
        <f>IF(B262="","",Draw!X262)</f>
        <v/>
      </c>
      <c r="B262" s="19" t="str">
        <f>IFERROR(Draw!Y262,"")</f>
        <v/>
      </c>
      <c r="C262" s="19" t="str">
        <f>IFERROR(Draw!Z262,"")</f>
        <v/>
      </c>
      <c r="D262" s="52"/>
      <c r="E262" s="92">
        <v>2.6100000000000002E-7</v>
      </c>
      <c r="F262" s="93" t="str">
        <f t="shared" si="9"/>
        <v/>
      </c>
      <c r="G262" s="93" t="str">
        <f t="shared" si="8"/>
        <v/>
      </c>
      <c r="U262" s="3" t="str">
        <f>IFERROR(VLOOKUP('Youth 2'!F262,$AB$3:$AC$7,2,TRUE),"")</f>
        <v/>
      </c>
      <c r="V262" s="7" t="str">
        <f>IFERROR(IF(U262=$V$1,'Youth 2'!F262,""),"")</f>
        <v/>
      </c>
      <c r="W262" s="7" t="str">
        <f>IFERROR(IF(U262=$W$1,'Youth 2'!F262,""),"")</f>
        <v/>
      </c>
      <c r="X262" s="7" t="str">
        <f>IFERROR(IF(U262=$X$1,'Youth 2'!F262,""),"")</f>
        <v/>
      </c>
      <c r="Y262" s="7" t="str">
        <f>IFERROR(IF($U262=$Y$1,'Youth 2'!F262,""),"")</f>
        <v/>
      </c>
      <c r="Z262" s="7" t="str">
        <f>IFERROR(IF(U262=$Z$1,'Youth 2'!F262,""),"")</f>
        <v/>
      </c>
      <c r="AA262" s="1"/>
      <c r="AB262"/>
      <c r="AC262"/>
      <c r="AD262"/>
      <c r="AE262"/>
      <c r="AF262"/>
      <c r="AG262"/>
      <c r="AH262"/>
      <c r="AI262"/>
      <c r="AJ262"/>
    </row>
    <row r="263" spans="1:36">
      <c r="A263" s="18" t="str">
        <f>IF(B263="","",Draw!X263)</f>
        <v/>
      </c>
      <c r="B263" s="19" t="str">
        <f>IFERROR(Draw!Y263,"")</f>
        <v/>
      </c>
      <c r="C263" s="19" t="str">
        <f>IFERROR(Draw!Z263,"")</f>
        <v/>
      </c>
      <c r="D263" s="52"/>
      <c r="E263" s="92">
        <v>2.6199999999999999E-7</v>
      </c>
      <c r="F263" s="93" t="str">
        <f t="shared" si="9"/>
        <v/>
      </c>
      <c r="G263" s="93" t="str">
        <f t="shared" si="8"/>
        <v/>
      </c>
      <c r="U263" s="3" t="str">
        <f>IFERROR(VLOOKUP('Youth 2'!F263,$AB$3:$AC$7,2,TRUE),"")</f>
        <v/>
      </c>
      <c r="V263" s="7" t="str">
        <f>IFERROR(IF(U263=$V$1,'Youth 2'!F263,""),"")</f>
        <v/>
      </c>
      <c r="W263" s="7" t="str">
        <f>IFERROR(IF(U263=$W$1,'Youth 2'!F263,""),"")</f>
        <v/>
      </c>
      <c r="X263" s="7" t="str">
        <f>IFERROR(IF(U263=$X$1,'Youth 2'!F263,""),"")</f>
        <v/>
      </c>
      <c r="Y263" s="7" t="str">
        <f>IFERROR(IF($U263=$Y$1,'Youth 2'!F263,""),"")</f>
        <v/>
      </c>
      <c r="Z263" s="7" t="str">
        <f>IFERROR(IF(U263=$Z$1,'Youth 2'!F263,""),"")</f>
        <v/>
      </c>
      <c r="AA263" s="1"/>
      <c r="AB263"/>
      <c r="AC263"/>
      <c r="AD263"/>
      <c r="AE263"/>
      <c r="AF263"/>
      <c r="AG263"/>
      <c r="AH263"/>
      <c r="AI263"/>
      <c r="AJ263"/>
    </row>
    <row r="264" spans="1:36">
      <c r="A264" s="18" t="str">
        <f>IF(B264="","",Draw!X264)</f>
        <v/>
      </c>
      <c r="B264" s="19" t="str">
        <f>IFERROR(Draw!Y264,"")</f>
        <v/>
      </c>
      <c r="C264" s="19" t="str">
        <f>IFERROR(Draw!Z264,"")</f>
        <v/>
      </c>
      <c r="D264" s="54"/>
      <c r="E264" s="92">
        <v>2.6300000000000001E-7</v>
      </c>
      <c r="F264" s="93" t="str">
        <f t="shared" si="9"/>
        <v/>
      </c>
      <c r="G264" s="93" t="str">
        <f t="shared" ref="G264:G286" si="10">IF(OR(AND(D264&gt;1,D264&lt;1050),D264="nt",D264="",D264="scratch"),"","Not a valid input")</f>
        <v/>
      </c>
      <c r="U264" s="3" t="str">
        <f>IFERROR(VLOOKUP('Youth 2'!F264,$AB$3:$AC$7,2,TRUE),"")</f>
        <v/>
      </c>
      <c r="V264" s="7" t="str">
        <f>IFERROR(IF(U264=$V$1,'Youth 2'!F264,""),"")</f>
        <v/>
      </c>
      <c r="W264" s="7" t="str">
        <f>IFERROR(IF(U264=$W$1,'Youth 2'!F264,""),"")</f>
        <v/>
      </c>
      <c r="X264" s="7" t="str">
        <f>IFERROR(IF(U264=$X$1,'Youth 2'!F264,""),"")</f>
        <v/>
      </c>
      <c r="Y264" s="7" t="str">
        <f>IFERROR(IF($U264=$Y$1,'Youth 2'!F264,""),"")</f>
        <v/>
      </c>
      <c r="Z264" s="7" t="str">
        <f>IFERROR(IF(U264=$Z$1,'Youth 2'!F264,""),"")</f>
        <v/>
      </c>
      <c r="AA264" s="1"/>
      <c r="AB264"/>
      <c r="AC264"/>
      <c r="AD264"/>
      <c r="AE264"/>
      <c r="AF264"/>
      <c r="AG264"/>
      <c r="AH264"/>
      <c r="AI264"/>
      <c r="AJ264"/>
    </row>
    <row r="265" spans="1:36">
      <c r="A265" s="18" t="str">
        <f>IF(B265="","",Draw!X265)</f>
        <v/>
      </c>
      <c r="B265" s="19" t="str">
        <f>IFERROR(Draw!Y265,"")</f>
        <v/>
      </c>
      <c r="C265" s="19" t="str">
        <f>IFERROR(Draw!Z265,"")</f>
        <v/>
      </c>
      <c r="D265" s="145"/>
      <c r="E265" s="92">
        <v>2.6399999999999998E-7</v>
      </c>
      <c r="F265" s="93" t="str">
        <f t="shared" si="9"/>
        <v/>
      </c>
      <c r="G265" s="93"/>
      <c r="U265" s="3" t="str">
        <f>IFERROR(VLOOKUP('Youth 2'!F265,$AB$3:$AC$7,2,TRUE),"")</f>
        <v/>
      </c>
      <c r="V265" s="7" t="str">
        <f>IFERROR(IF(U265=$V$1,'Youth 2'!F265,""),"")</f>
        <v/>
      </c>
      <c r="W265" s="7" t="str">
        <f>IFERROR(IF(U265=$W$1,'Youth 2'!F265,""),"")</f>
        <v/>
      </c>
      <c r="X265" s="7" t="str">
        <f>IFERROR(IF(U265=$X$1,'Youth 2'!F265,""),"")</f>
        <v/>
      </c>
      <c r="Y265" s="7" t="str">
        <f>IFERROR(IF($U265=$Y$1,'Youth 2'!F265,""),"")</f>
        <v/>
      </c>
      <c r="Z265" s="7" t="str">
        <f>IFERROR(IF(U265=$Z$1,'Youth 2'!F265,""),"")</f>
        <v/>
      </c>
      <c r="AA265" s="1"/>
      <c r="AB265"/>
      <c r="AC265"/>
      <c r="AD265"/>
      <c r="AE265"/>
      <c r="AF265"/>
      <c r="AG265"/>
      <c r="AH265"/>
      <c r="AI265"/>
      <c r="AJ265"/>
    </row>
    <row r="266" spans="1:36">
      <c r="A266" s="18" t="str">
        <f>IF(B266="","",Draw!X266)</f>
        <v/>
      </c>
      <c r="B266" s="19" t="str">
        <f>IFERROR(Draw!Y266,"")</f>
        <v/>
      </c>
      <c r="C266" s="19" t="str">
        <f>IFERROR(Draw!Z266,"")</f>
        <v/>
      </c>
      <c r="D266" s="51"/>
      <c r="E266" s="92">
        <v>2.64999999999999E-7</v>
      </c>
      <c r="F266" s="93" t="str">
        <f t="shared" si="9"/>
        <v/>
      </c>
      <c r="G266" s="93" t="str">
        <f>IF(OR(AND(D266&gt;1,D266&lt;1050),D266="nt",D266="",D266="scratch"),"","Not a valid input")</f>
        <v/>
      </c>
      <c r="U266" s="3" t="str">
        <f>IFERROR(VLOOKUP('Youth 2'!F266,$AB$3:$AC$7,2,TRUE),"")</f>
        <v/>
      </c>
      <c r="V266" s="7" t="str">
        <f>IFERROR(IF(U266=$V$1,'Youth 2'!F266,""),"")</f>
        <v/>
      </c>
      <c r="W266" s="7" t="str">
        <f>IFERROR(IF(U266=$W$1,'Youth 2'!F266,""),"")</f>
        <v/>
      </c>
      <c r="X266" s="7" t="str">
        <f>IFERROR(IF(U266=$X$1,'Youth 2'!F266,""),"")</f>
        <v/>
      </c>
      <c r="Y266" s="7" t="str">
        <f>IFERROR(IF($U266=$Y$1,'Youth 2'!F266,""),"")</f>
        <v/>
      </c>
      <c r="Z266" s="7" t="str">
        <f>IFERROR(IF(U266=$Z$1,'Youth 2'!F266,""),"")</f>
        <v/>
      </c>
      <c r="AA266" s="1"/>
      <c r="AB266"/>
      <c r="AC266"/>
      <c r="AD266"/>
      <c r="AE266"/>
      <c r="AF266"/>
      <c r="AG266"/>
      <c r="AH266"/>
      <c r="AI266"/>
      <c r="AJ266"/>
    </row>
    <row r="267" spans="1:36">
      <c r="A267" s="18" t="str">
        <f>IF(B267="","",Draw!X267)</f>
        <v/>
      </c>
      <c r="B267" s="19" t="str">
        <f>IFERROR(Draw!Y267,"")</f>
        <v/>
      </c>
      <c r="C267" s="19" t="str">
        <f>IFERROR(Draw!Z267,"")</f>
        <v/>
      </c>
      <c r="D267" s="52"/>
      <c r="E267" s="92">
        <v>2.6599999999999902E-7</v>
      </c>
      <c r="F267" s="93" t="str">
        <f t="shared" si="9"/>
        <v/>
      </c>
      <c r="G267" s="93" t="str">
        <f t="shared" si="10"/>
        <v/>
      </c>
      <c r="U267" s="3" t="str">
        <f>IFERROR(VLOOKUP('Youth 2'!F267,$AB$3:$AC$7,2,TRUE),"")</f>
        <v/>
      </c>
      <c r="V267" s="7" t="str">
        <f>IFERROR(IF(U267=$V$1,'Youth 2'!F267,""),"")</f>
        <v/>
      </c>
      <c r="W267" s="7" t="str">
        <f>IFERROR(IF(U267=$W$1,'Youth 2'!F267,""),"")</f>
        <v/>
      </c>
      <c r="X267" s="7" t="str">
        <f>IFERROR(IF(U267=$X$1,'Youth 2'!F267,""),"")</f>
        <v/>
      </c>
      <c r="Y267" s="7" t="str">
        <f>IFERROR(IF($U267=$Y$1,'Youth 2'!F267,""),"")</f>
        <v/>
      </c>
      <c r="Z267" s="7" t="str">
        <f>IFERROR(IF(U267=$Z$1,'Youth 2'!F267,""),"")</f>
        <v/>
      </c>
      <c r="AA267" s="1"/>
      <c r="AB267"/>
      <c r="AC267"/>
      <c r="AD267"/>
      <c r="AE267"/>
      <c r="AF267"/>
      <c r="AG267"/>
      <c r="AH267"/>
      <c r="AI267"/>
      <c r="AJ267"/>
    </row>
    <row r="268" spans="1:36">
      <c r="A268" s="18" t="str">
        <f>IF(B268="","",Draw!X268)</f>
        <v/>
      </c>
      <c r="B268" s="19" t="str">
        <f>IFERROR(Draw!Y268,"")</f>
        <v/>
      </c>
      <c r="C268" s="19" t="str">
        <f>IFERROR(Draw!Z268,"")</f>
        <v/>
      </c>
      <c r="D268" s="52"/>
      <c r="E268" s="92">
        <v>2.6699999999999899E-7</v>
      </c>
      <c r="F268" s="93" t="str">
        <f t="shared" si="9"/>
        <v/>
      </c>
      <c r="G268" s="93" t="str">
        <f t="shared" si="10"/>
        <v/>
      </c>
      <c r="U268" s="3" t="str">
        <f>IFERROR(VLOOKUP('Youth 2'!F268,$AB$3:$AC$7,2,TRUE),"")</f>
        <v/>
      </c>
      <c r="V268" s="7" t="str">
        <f>IFERROR(IF(U268=$V$1,'Youth 2'!F268,""),"")</f>
        <v/>
      </c>
      <c r="W268" s="7" t="str">
        <f>IFERROR(IF(U268=$W$1,'Youth 2'!F268,""),"")</f>
        <v/>
      </c>
      <c r="X268" s="7" t="str">
        <f>IFERROR(IF(U268=$X$1,'Youth 2'!F268,""),"")</f>
        <v/>
      </c>
      <c r="Y268" s="7" t="str">
        <f>IFERROR(IF($U268=$Y$1,'Youth 2'!F268,""),"")</f>
        <v/>
      </c>
      <c r="Z268" s="7" t="str">
        <f>IFERROR(IF(U268=$Z$1,'Youth 2'!F268,""),"")</f>
        <v/>
      </c>
      <c r="AA268" s="1"/>
      <c r="AB268"/>
      <c r="AC268"/>
      <c r="AD268"/>
      <c r="AE268"/>
      <c r="AF268"/>
      <c r="AG268"/>
      <c r="AH268"/>
      <c r="AI268"/>
      <c r="AJ268"/>
    </row>
    <row r="269" spans="1:36">
      <c r="A269" s="18" t="str">
        <f>IF(B269="","",Draw!X269)</f>
        <v/>
      </c>
      <c r="B269" s="19" t="str">
        <f>IFERROR(Draw!Y269,"")</f>
        <v/>
      </c>
      <c r="C269" s="19" t="str">
        <f>IFERROR(Draw!Z269,"")</f>
        <v/>
      </c>
      <c r="D269" s="52"/>
      <c r="E269" s="92">
        <v>2.6799999999999901E-7</v>
      </c>
      <c r="F269" s="93" t="str">
        <f t="shared" si="9"/>
        <v/>
      </c>
      <c r="G269" s="93" t="str">
        <f t="shared" si="10"/>
        <v/>
      </c>
      <c r="U269" s="3" t="str">
        <f>IFERROR(VLOOKUP('Youth 2'!F269,$AB$3:$AC$7,2,TRUE),"")</f>
        <v/>
      </c>
      <c r="V269" s="7" t="str">
        <f>IFERROR(IF(U269=$V$1,'Youth 2'!F269,""),"")</f>
        <v/>
      </c>
      <c r="W269" s="7" t="str">
        <f>IFERROR(IF(U269=$W$1,'Youth 2'!F269,""),"")</f>
        <v/>
      </c>
      <c r="X269" s="7" t="str">
        <f>IFERROR(IF(U269=$X$1,'Youth 2'!F269,""),"")</f>
        <v/>
      </c>
      <c r="Y269" s="7" t="str">
        <f>IFERROR(IF($U269=$Y$1,'Youth 2'!F269,""),"")</f>
        <v/>
      </c>
      <c r="Z269" s="7" t="str">
        <f>IFERROR(IF(U269=$Z$1,'Youth 2'!F269,""),"")</f>
        <v/>
      </c>
      <c r="AA269" s="1"/>
      <c r="AB269"/>
      <c r="AC269"/>
      <c r="AD269"/>
      <c r="AE269"/>
      <c r="AF269"/>
      <c r="AG269"/>
      <c r="AH269"/>
      <c r="AI269"/>
      <c r="AJ269"/>
    </row>
    <row r="270" spans="1:36">
      <c r="A270" s="18" t="str">
        <f>IF(B270="","",Draw!X270)</f>
        <v/>
      </c>
      <c r="B270" s="19" t="str">
        <f>IFERROR(Draw!Y270,"")</f>
        <v/>
      </c>
      <c r="C270" s="19" t="str">
        <f>IFERROR(Draw!Z270,"")</f>
        <v/>
      </c>
      <c r="D270" s="52"/>
      <c r="E270" s="92">
        <v>2.6899999999999898E-7</v>
      </c>
      <c r="F270" s="93" t="str">
        <f t="shared" si="9"/>
        <v/>
      </c>
      <c r="G270" s="93" t="str">
        <f t="shared" si="10"/>
        <v/>
      </c>
      <c r="U270" s="3" t="str">
        <f>IFERROR(VLOOKUP('Youth 2'!F270,$AB$3:$AC$7,2,TRUE),"")</f>
        <v/>
      </c>
      <c r="V270" s="7" t="str">
        <f>IFERROR(IF(U270=$V$1,'Youth 2'!F270,""),"")</f>
        <v/>
      </c>
      <c r="W270" s="7" t="str">
        <f>IFERROR(IF(U270=$W$1,'Youth 2'!F270,""),"")</f>
        <v/>
      </c>
      <c r="X270" s="7" t="str">
        <f>IFERROR(IF(U270=$X$1,'Youth 2'!F270,""),"")</f>
        <v/>
      </c>
      <c r="Y270" s="7" t="str">
        <f>IFERROR(IF($U270=$Y$1,'Youth 2'!F270,""),"")</f>
        <v/>
      </c>
      <c r="Z270" s="7" t="str">
        <f>IFERROR(IF(U270=$Z$1,'Youth 2'!F270,""),"")</f>
        <v/>
      </c>
      <c r="AA270" s="1"/>
      <c r="AB270"/>
      <c r="AC270"/>
      <c r="AD270"/>
      <c r="AE270"/>
      <c r="AF270"/>
      <c r="AG270"/>
      <c r="AH270"/>
      <c r="AI270"/>
      <c r="AJ270"/>
    </row>
    <row r="271" spans="1:36">
      <c r="A271" s="18" t="str">
        <f>IF(B271="","",Draw!X271)</f>
        <v/>
      </c>
      <c r="B271" s="19" t="str">
        <f>IFERROR(Draw!Y271,"")</f>
        <v/>
      </c>
      <c r="C271" s="19" t="str">
        <f>IFERROR(Draw!Z271,"")</f>
        <v/>
      </c>
      <c r="D271" s="52"/>
      <c r="E271" s="92">
        <v>2.69999999999999E-7</v>
      </c>
      <c r="F271" s="93" t="str">
        <f t="shared" si="9"/>
        <v/>
      </c>
      <c r="G271" s="93"/>
      <c r="U271" s="3" t="str">
        <f>IFERROR(VLOOKUP('Youth 2'!F271,$AB$3:$AC$7,2,TRUE),"")</f>
        <v/>
      </c>
      <c r="V271" s="7" t="str">
        <f>IFERROR(IF(U271=$V$1,'Youth 2'!F271,""),"")</f>
        <v/>
      </c>
      <c r="W271" s="7" t="str">
        <f>IFERROR(IF(U271=$W$1,'Youth 2'!F271,""),"")</f>
        <v/>
      </c>
      <c r="X271" s="7" t="str">
        <f>IFERROR(IF(U271=$X$1,'Youth 2'!F271,""),"")</f>
        <v/>
      </c>
      <c r="Y271" s="7" t="str">
        <f>IFERROR(IF($U271=$Y$1,'Youth 2'!F271,""),"")</f>
        <v/>
      </c>
      <c r="Z271" s="7" t="str">
        <f>IFERROR(IF(U271=$Z$1,'Youth 2'!F271,""),"")</f>
        <v/>
      </c>
      <c r="AA271" s="1"/>
      <c r="AB271"/>
      <c r="AC271"/>
      <c r="AD271"/>
      <c r="AE271"/>
      <c r="AF271"/>
      <c r="AG271"/>
      <c r="AH271"/>
      <c r="AI271"/>
      <c r="AJ271"/>
    </row>
    <row r="272" spans="1:36">
      <c r="A272" s="18" t="str">
        <f>IF(B272="","",Draw!X272)</f>
        <v/>
      </c>
      <c r="B272" s="19" t="str">
        <f>IFERROR(Draw!Y272,"")</f>
        <v/>
      </c>
      <c r="C272" s="19" t="str">
        <f>IFERROR(Draw!Z272,"")</f>
        <v/>
      </c>
      <c r="D272" s="53"/>
      <c r="E272" s="92">
        <v>2.7099999999999903E-7</v>
      </c>
      <c r="F272" s="93" t="str">
        <f t="shared" si="9"/>
        <v/>
      </c>
      <c r="G272" s="93" t="str">
        <f>IF(OR(AND(D272&gt;1,D272&lt;1050),D272="nt",D272="",D272="scratch"),"","Not a valid input")</f>
        <v/>
      </c>
      <c r="U272" s="3" t="str">
        <f>IFERROR(VLOOKUP('Youth 2'!F272,$AB$3:$AC$7,2,TRUE),"")</f>
        <v/>
      </c>
      <c r="V272" s="7" t="str">
        <f>IFERROR(IF(U272=$V$1,'Youth 2'!F272,""),"")</f>
        <v/>
      </c>
      <c r="W272" s="7" t="str">
        <f>IFERROR(IF(U272=$W$1,'Youth 2'!F272,""),"")</f>
        <v/>
      </c>
      <c r="X272" s="7" t="str">
        <f>IFERROR(IF(U272=$X$1,'Youth 2'!F272,""),"")</f>
        <v/>
      </c>
      <c r="Y272" s="7" t="str">
        <f>IFERROR(IF($U272=$Y$1,'Youth 2'!F272,""),"")</f>
        <v/>
      </c>
      <c r="Z272" s="7" t="str">
        <f>IFERROR(IF(U272=$Z$1,'Youth 2'!F272,""),"")</f>
        <v/>
      </c>
      <c r="AA272" s="1"/>
      <c r="AB272"/>
      <c r="AC272"/>
      <c r="AD272"/>
      <c r="AE272"/>
      <c r="AF272"/>
      <c r="AG272"/>
      <c r="AH272"/>
      <c r="AI272"/>
      <c r="AJ272"/>
    </row>
    <row r="273" spans="1:36">
      <c r="A273" s="18" t="str">
        <f>IF(B273="","",Draw!X273)</f>
        <v/>
      </c>
      <c r="B273" s="19" t="str">
        <f>IFERROR(Draw!Y273,"")</f>
        <v/>
      </c>
      <c r="C273" s="19" t="str">
        <f>IFERROR(Draw!Z273,"")</f>
        <v/>
      </c>
      <c r="D273" s="145"/>
      <c r="E273" s="92">
        <v>2.7199999999999899E-7</v>
      </c>
      <c r="F273" s="93" t="str">
        <f t="shared" si="9"/>
        <v/>
      </c>
      <c r="G273" s="93" t="str">
        <f t="shared" si="10"/>
        <v/>
      </c>
      <c r="U273" s="3" t="str">
        <f>IFERROR(VLOOKUP('Youth 2'!F273,$AB$3:$AC$7,2,TRUE),"")</f>
        <v/>
      </c>
      <c r="V273" s="7" t="str">
        <f>IFERROR(IF(U273=$V$1,'Youth 2'!F273,""),"")</f>
        <v/>
      </c>
      <c r="W273" s="7" t="str">
        <f>IFERROR(IF(U273=$W$1,'Youth 2'!F273,""),"")</f>
        <v/>
      </c>
      <c r="X273" s="7" t="str">
        <f>IFERROR(IF(U273=$X$1,'Youth 2'!F273,""),"")</f>
        <v/>
      </c>
      <c r="Y273" s="7" t="str">
        <f>IFERROR(IF($U273=$Y$1,'Youth 2'!F273,""),"")</f>
        <v/>
      </c>
      <c r="Z273" s="7" t="str">
        <f>IFERROR(IF(U273=$Z$1,'Youth 2'!F273,""),"")</f>
        <v/>
      </c>
      <c r="AA273" s="1"/>
      <c r="AB273"/>
      <c r="AC273"/>
      <c r="AD273"/>
      <c r="AE273"/>
      <c r="AF273"/>
      <c r="AG273"/>
      <c r="AH273"/>
      <c r="AI273"/>
      <c r="AJ273"/>
    </row>
    <row r="274" spans="1:36">
      <c r="A274" s="18" t="str">
        <f>IF(B274="","",Draw!X274)</f>
        <v/>
      </c>
      <c r="B274" s="19" t="str">
        <f>IFERROR(Draw!Y274,"")</f>
        <v/>
      </c>
      <c r="C274" s="19" t="str">
        <f>IFERROR(Draw!Z274,"")</f>
        <v/>
      </c>
      <c r="D274" s="51"/>
      <c r="E274" s="92">
        <v>2.7299999999999902E-7</v>
      </c>
      <c r="F274" s="93" t="str">
        <f t="shared" si="9"/>
        <v/>
      </c>
      <c r="G274" s="93" t="str">
        <f t="shared" si="10"/>
        <v/>
      </c>
      <c r="U274" s="3" t="str">
        <f>IFERROR(VLOOKUP('Youth 2'!F274,$AB$3:$AC$7,2,TRUE),"")</f>
        <v/>
      </c>
      <c r="V274" s="7" t="str">
        <f>IFERROR(IF(U274=$V$1,'Youth 2'!F274,""),"")</f>
        <v/>
      </c>
      <c r="W274" s="7" t="str">
        <f>IFERROR(IF(U274=$W$1,'Youth 2'!F274,""),"")</f>
        <v/>
      </c>
      <c r="X274" s="7" t="str">
        <f>IFERROR(IF(U274=$X$1,'Youth 2'!F274,""),"")</f>
        <v/>
      </c>
      <c r="Y274" s="7" t="str">
        <f>IFERROR(IF($U274=$Y$1,'Youth 2'!F274,""),"")</f>
        <v/>
      </c>
      <c r="Z274" s="7" t="str">
        <f>IFERROR(IF(U274=$Z$1,'Youth 2'!F274,""),"")</f>
        <v/>
      </c>
      <c r="AA274" s="1"/>
      <c r="AB274"/>
      <c r="AC274"/>
      <c r="AD274"/>
      <c r="AE274"/>
      <c r="AF274"/>
      <c r="AG274"/>
      <c r="AH274"/>
      <c r="AI274"/>
      <c r="AJ274"/>
    </row>
    <row r="275" spans="1:36">
      <c r="A275" s="18" t="str">
        <f>IF(B275="","",Draw!X275)</f>
        <v/>
      </c>
      <c r="B275" s="19" t="str">
        <f>IFERROR(Draw!Y275,"")</f>
        <v/>
      </c>
      <c r="C275" s="19" t="str">
        <f>IFERROR(Draw!Z275,"")</f>
        <v/>
      </c>
      <c r="D275" s="52"/>
      <c r="E275" s="92">
        <v>2.7399999999999899E-7</v>
      </c>
      <c r="F275" s="93" t="str">
        <f t="shared" si="9"/>
        <v/>
      </c>
      <c r="G275" s="93" t="str">
        <f t="shared" si="10"/>
        <v/>
      </c>
      <c r="U275" s="3" t="str">
        <f>IFERROR(VLOOKUP('Youth 2'!F275,$AB$3:$AC$7,2,TRUE),"")</f>
        <v/>
      </c>
      <c r="V275" s="7" t="str">
        <f>IFERROR(IF(U275=$V$1,'Youth 2'!F275,""),"")</f>
        <v/>
      </c>
      <c r="W275" s="7" t="str">
        <f>IFERROR(IF(U275=$W$1,'Youth 2'!F275,""),"")</f>
        <v/>
      </c>
      <c r="X275" s="7" t="str">
        <f>IFERROR(IF(U275=$X$1,'Youth 2'!F275,""),"")</f>
        <v/>
      </c>
      <c r="Y275" s="7" t="str">
        <f>IFERROR(IF($U275=$Y$1,'Youth 2'!F275,""),"")</f>
        <v/>
      </c>
      <c r="Z275" s="7" t="str">
        <f>IFERROR(IF(U275=$Z$1,'Youth 2'!F275,""),"")</f>
        <v/>
      </c>
      <c r="AA275" s="1"/>
      <c r="AB275"/>
      <c r="AC275"/>
      <c r="AD275"/>
      <c r="AE275"/>
      <c r="AF275"/>
      <c r="AG275"/>
      <c r="AH275"/>
      <c r="AI275"/>
      <c r="AJ275"/>
    </row>
    <row r="276" spans="1:36">
      <c r="A276" s="18" t="str">
        <f>IF(B276="","",Draw!X276)</f>
        <v/>
      </c>
      <c r="B276" s="19" t="str">
        <f>IFERROR(Draw!Y276,"")</f>
        <v/>
      </c>
      <c r="C276" s="19" t="str">
        <f>IFERROR(Draw!Z276,"")</f>
        <v/>
      </c>
      <c r="D276" s="54"/>
      <c r="E276" s="92">
        <v>2.7499999999999901E-7</v>
      </c>
      <c r="F276" s="93" t="str">
        <f t="shared" si="9"/>
        <v/>
      </c>
      <c r="G276" s="93" t="str">
        <f t="shared" si="10"/>
        <v/>
      </c>
      <c r="U276" s="3" t="str">
        <f>IFERROR(VLOOKUP('Youth 2'!F276,$AB$3:$AC$7,2,TRUE),"")</f>
        <v/>
      </c>
      <c r="V276" s="7" t="str">
        <f>IFERROR(IF(U276=$V$1,'Youth 2'!F276,""),"")</f>
        <v/>
      </c>
      <c r="W276" s="7" t="str">
        <f>IFERROR(IF(U276=$W$1,'Youth 2'!F276,""),"")</f>
        <v/>
      </c>
      <c r="X276" s="7" t="str">
        <f>IFERROR(IF(U276=$X$1,'Youth 2'!F276,""),"")</f>
        <v/>
      </c>
      <c r="Y276" s="7" t="str">
        <f>IFERROR(IF($U276=$Y$1,'Youth 2'!F276,""),"")</f>
        <v/>
      </c>
      <c r="Z276" s="7" t="str">
        <f>IFERROR(IF(U276=$Z$1,'Youth 2'!F276,""),"")</f>
        <v/>
      </c>
      <c r="AA276" s="1"/>
      <c r="AB276"/>
      <c r="AC276"/>
      <c r="AD276"/>
      <c r="AE276"/>
      <c r="AF276"/>
      <c r="AG276"/>
      <c r="AH276"/>
      <c r="AI276"/>
      <c r="AJ276"/>
    </row>
    <row r="277" spans="1:36">
      <c r="A277" s="18" t="str">
        <f>IF(B277="","",Draw!X277)</f>
        <v/>
      </c>
      <c r="B277" s="19" t="str">
        <f>IFERROR(Draw!Y277,"")</f>
        <v/>
      </c>
      <c r="C277" s="19" t="str">
        <f>IFERROR(Draw!Z277,"")</f>
        <v/>
      </c>
      <c r="D277" s="52"/>
      <c r="E277" s="92">
        <v>2.7599999999999898E-7</v>
      </c>
      <c r="F277" s="93" t="str">
        <f t="shared" si="9"/>
        <v/>
      </c>
      <c r="G277" s="93"/>
      <c r="U277" s="3" t="str">
        <f>IFERROR(VLOOKUP('Youth 2'!F277,$AB$3:$AC$7,2,TRUE),"")</f>
        <v/>
      </c>
      <c r="V277" s="7" t="str">
        <f>IFERROR(IF(U277=$V$1,'Youth 2'!F277,""),"")</f>
        <v/>
      </c>
      <c r="W277" s="7" t="str">
        <f>IFERROR(IF(U277=$W$1,'Youth 2'!F277,""),"")</f>
        <v/>
      </c>
      <c r="X277" s="7" t="str">
        <f>IFERROR(IF(U277=$X$1,'Youth 2'!F277,""),"")</f>
        <v/>
      </c>
      <c r="Y277" s="7" t="str">
        <f>IFERROR(IF($U277=$Y$1,'Youth 2'!F277,""),"")</f>
        <v/>
      </c>
      <c r="Z277" s="7" t="str">
        <f>IFERROR(IF(U277=$Z$1,'Youth 2'!F277,""),"")</f>
        <v/>
      </c>
      <c r="AA277" s="1"/>
      <c r="AB277"/>
      <c r="AC277"/>
      <c r="AD277"/>
      <c r="AE277"/>
      <c r="AF277"/>
      <c r="AG277"/>
      <c r="AH277"/>
      <c r="AI277"/>
      <c r="AJ277"/>
    </row>
    <row r="278" spans="1:36">
      <c r="A278" s="18" t="str">
        <f>IF(B278="","",Draw!X278)</f>
        <v/>
      </c>
      <c r="B278" s="19" t="str">
        <f>IFERROR(Draw!Y278,"")</f>
        <v/>
      </c>
      <c r="C278" s="19" t="str">
        <f>IFERROR(Draw!Z278,"")</f>
        <v/>
      </c>
      <c r="D278" s="51"/>
      <c r="E278" s="92">
        <v>2.76999999999999E-7</v>
      </c>
      <c r="F278" s="93" t="str">
        <f t="shared" si="9"/>
        <v/>
      </c>
      <c r="G278" s="93" t="str">
        <f>IF(OR(AND(D278&gt;1,D278&lt;1050),D278="nt",D278="",D278="scratch"),"","Not a valid input")</f>
        <v/>
      </c>
      <c r="U278" s="3" t="str">
        <f>IFERROR(VLOOKUP('Youth 2'!F278,$AB$3:$AC$7,2,TRUE),"")</f>
        <v/>
      </c>
      <c r="V278" s="7" t="str">
        <f>IFERROR(IF(U278=$V$1,'Youth 2'!F278,""),"")</f>
        <v/>
      </c>
      <c r="W278" s="7" t="str">
        <f>IFERROR(IF(U278=$W$1,'Youth 2'!F278,""),"")</f>
        <v/>
      </c>
      <c r="X278" s="7" t="str">
        <f>IFERROR(IF(U278=$X$1,'Youth 2'!F278,""),"")</f>
        <v/>
      </c>
      <c r="Y278" s="7" t="str">
        <f>IFERROR(IF($U278=$Y$1,'Youth 2'!F278,""),"")</f>
        <v/>
      </c>
      <c r="Z278" s="7" t="str">
        <f>IFERROR(IF(U278=$Z$1,'Youth 2'!F278,""),"")</f>
        <v/>
      </c>
      <c r="AA278" s="1"/>
      <c r="AB278"/>
      <c r="AC278"/>
      <c r="AD278"/>
      <c r="AE278"/>
      <c r="AF278"/>
      <c r="AG278"/>
      <c r="AH278"/>
      <c r="AI278"/>
      <c r="AJ278"/>
    </row>
    <row r="279" spans="1:36">
      <c r="A279" s="18" t="str">
        <f>IF(B279="","",Draw!X279)</f>
        <v/>
      </c>
      <c r="B279" s="19" t="str">
        <f>IFERROR(Draw!Y279,"")</f>
        <v/>
      </c>
      <c r="C279" s="19" t="str">
        <f>IFERROR(Draw!Z279,"")</f>
        <v/>
      </c>
      <c r="D279" s="52"/>
      <c r="E279" s="92">
        <v>2.7799999999999902E-7</v>
      </c>
      <c r="F279" s="93" t="str">
        <f t="shared" si="9"/>
        <v/>
      </c>
      <c r="G279" s="93" t="str">
        <f t="shared" si="10"/>
        <v/>
      </c>
      <c r="U279" s="3" t="str">
        <f>IFERROR(VLOOKUP('Youth 2'!F279,$AB$3:$AC$7,2,TRUE),"")</f>
        <v/>
      </c>
      <c r="V279" s="7" t="str">
        <f>IFERROR(IF(U279=$V$1,'Youth 2'!F279,""),"")</f>
        <v/>
      </c>
      <c r="W279" s="7" t="str">
        <f>IFERROR(IF(U279=$W$1,'Youth 2'!F279,""),"")</f>
        <v/>
      </c>
      <c r="X279" s="7" t="str">
        <f>IFERROR(IF(U279=$X$1,'Youth 2'!F279,""),"")</f>
        <v/>
      </c>
      <c r="Y279" s="7" t="str">
        <f>IFERROR(IF($U279=$Y$1,'Youth 2'!F279,""),"")</f>
        <v/>
      </c>
      <c r="Z279" s="7" t="str">
        <f>IFERROR(IF(U279=$Z$1,'Youth 2'!F279,""),"")</f>
        <v/>
      </c>
      <c r="AA279" s="1"/>
      <c r="AB279"/>
      <c r="AC279"/>
      <c r="AD279"/>
      <c r="AE279"/>
      <c r="AF279"/>
      <c r="AG279"/>
      <c r="AH279"/>
      <c r="AI279"/>
      <c r="AJ279"/>
    </row>
    <row r="280" spans="1:36">
      <c r="A280" s="18" t="str">
        <f>IF(B280="","",Draw!X280)</f>
        <v/>
      </c>
      <c r="B280" s="19" t="str">
        <f>IFERROR(Draw!Y280,"")</f>
        <v/>
      </c>
      <c r="C280" s="19" t="str">
        <f>IFERROR(Draw!Z280,"")</f>
        <v/>
      </c>
      <c r="D280" s="54"/>
      <c r="E280" s="92">
        <v>2.7899999999999899E-7</v>
      </c>
      <c r="F280" s="93" t="str">
        <f t="shared" si="9"/>
        <v/>
      </c>
      <c r="G280" s="93" t="str">
        <f t="shared" si="10"/>
        <v/>
      </c>
      <c r="U280" s="3" t="str">
        <f>IFERROR(VLOOKUP('Youth 2'!F280,$AB$3:$AC$7,2,TRUE),"")</f>
        <v/>
      </c>
      <c r="V280" s="7" t="str">
        <f>IFERROR(IF(U280=$V$1,'Youth 2'!F280,""),"")</f>
        <v/>
      </c>
      <c r="W280" s="7" t="str">
        <f>IFERROR(IF(U280=$W$1,'Youth 2'!F280,""),"")</f>
        <v/>
      </c>
      <c r="X280" s="7" t="str">
        <f>IFERROR(IF(U280=$X$1,'Youth 2'!F280,""),"")</f>
        <v/>
      </c>
      <c r="Y280" s="7" t="str">
        <f>IFERROR(IF($U280=$Y$1,'Youth 2'!F280,""),"")</f>
        <v/>
      </c>
      <c r="Z280" s="7" t="str">
        <f>IFERROR(IF(U280=$Z$1,'Youth 2'!F280,""),"")</f>
        <v/>
      </c>
      <c r="AA280" s="1"/>
      <c r="AB280"/>
      <c r="AC280"/>
      <c r="AD280"/>
      <c r="AE280"/>
      <c r="AF280"/>
      <c r="AG280"/>
      <c r="AH280"/>
      <c r="AI280"/>
      <c r="AJ280"/>
    </row>
    <row r="281" spans="1:36">
      <c r="A281" s="18" t="str">
        <f>IF(B281="","",Draw!X281)</f>
        <v/>
      </c>
      <c r="B281" s="19" t="str">
        <f>IFERROR(Draw!Y281,"")</f>
        <v/>
      </c>
      <c r="C281" s="19" t="str">
        <f>IFERROR(Draw!Z281,"")</f>
        <v/>
      </c>
      <c r="D281" s="145"/>
      <c r="E281" s="92">
        <v>2.7999999999999901E-7</v>
      </c>
      <c r="F281" s="93" t="str">
        <f t="shared" si="9"/>
        <v/>
      </c>
      <c r="G281" s="93" t="str">
        <f t="shared" si="10"/>
        <v/>
      </c>
      <c r="U281" s="3" t="str">
        <f>IFERROR(VLOOKUP('Youth 2'!F281,$AB$3:$AC$7,2,TRUE),"")</f>
        <v/>
      </c>
      <c r="V281" s="7" t="str">
        <f>IFERROR(IF(U281=$V$1,'Youth 2'!F281,""),"")</f>
        <v/>
      </c>
      <c r="W281" s="7" t="str">
        <f>IFERROR(IF(U281=$W$1,'Youth 2'!F281,""),"")</f>
        <v/>
      </c>
      <c r="X281" s="7" t="str">
        <f>IFERROR(IF(U281=$X$1,'Youth 2'!F281,""),"")</f>
        <v/>
      </c>
      <c r="Y281" s="7" t="str">
        <f>IFERROR(IF($U281=$Y$1,'Youth 2'!F281,""),"")</f>
        <v/>
      </c>
      <c r="Z281" s="7" t="str">
        <f>IFERROR(IF(U281=$Z$1,'Youth 2'!F281,""),"")</f>
        <v/>
      </c>
      <c r="AA281" s="1"/>
      <c r="AB281"/>
      <c r="AC281"/>
      <c r="AD281"/>
      <c r="AE281"/>
      <c r="AF281"/>
      <c r="AG281"/>
      <c r="AH281"/>
      <c r="AI281"/>
      <c r="AJ281"/>
    </row>
    <row r="282" spans="1:36">
      <c r="A282" s="18" t="str">
        <f>IF(B282="","",Draw!X282)</f>
        <v/>
      </c>
      <c r="B282" s="19" t="str">
        <f>IFERROR(Draw!Y282,"")</f>
        <v/>
      </c>
      <c r="C282" s="19" t="str">
        <f>IFERROR(Draw!Z282,"")</f>
        <v/>
      </c>
      <c r="D282" s="143"/>
      <c r="E282" s="92">
        <v>2.8099999999999898E-7</v>
      </c>
      <c r="F282" s="93" t="str">
        <f t="shared" si="9"/>
        <v/>
      </c>
      <c r="G282" s="93" t="str">
        <f t="shared" si="10"/>
        <v/>
      </c>
      <c r="U282" s="3" t="str">
        <f>IFERROR(VLOOKUP('Youth 2'!F282,$AB$3:$AC$7,2,TRUE),"")</f>
        <v/>
      </c>
      <c r="V282" s="7" t="str">
        <f>IFERROR(IF(U282=$V$1,'Youth 2'!F282,""),"")</f>
        <v/>
      </c>
      <c r="W282" s="7" t="str">
        <f>IFERROR(IF(U282=$W$1,'Youth 2'!F282,""),"")</f>
        <v/>
      </c>
      <c r="X282" s="7" t="str">
        <f>IFERROR(IF(U282=$X$1,'Youth 2'!F282,""),"")</f>
        <v/>
      </c>
      <c r="Y282" s="7" t="str">
        <f>IFERROR(IF($U282=$Y$1,'Youth 2'!F282,""),"")</f>
        <v/>
      </c>
      <c r="Z282" s="7" t="str">
        <f>IFERROR(IF(U282=$Z$1,'Youth 2'!F282,""),"")</f>
        <v/>
      </c>
      <c r="AA282" s="1"/>
      <c r="AB282"/>
      <c r="AC282"/>
      <c r="AD282"/>
      <c r="AE282"/>
      <c r="AF282"/>
      <c r="AG282"/>
      <c r="AH282"/>
      <c r="AI282"/>
      <c r="AJ282"/>
    </row>
    <row r="283" spans="1:36">
      <c r="A283" s="18" t="str">
        <f>IF(B283="","",Draw!X283)</f>
        <v/>
      </c>
      <c r="B283" s="19" t="str">
        <f>IFERROR(Draw!Y283,"")</f>
        <v/>
      </c>
      <c r="C283" s="19" t="str">
        <f>IFERROR(Draw!Z283,"")</f>
        <v/>
      </c>
      <c r="D283" s="52"/>
      <c r="E283" s="92">
        <v>2.81999999999999E-7</v>
      </c>
      <c r="F283" s="93" t="str">
        <f t="shared" si="9"/>
        <v/>
      </c>
      <c r="G283" s="93"/>
      <c r="U283" s="3" t="str">
        <f>IFERROR(VLOOKUP('Youth 2'!F283,$AB$3:$AC$7,2,TRUE),"")</f>
        <v/>
      </c>
      <c r="V283" s="7" t="str">
        <f>IFERROR(IF(U283=$V$1,'Youth 2'!F283,""),"")</f>
        <v/>
      </c>
      <c r="W283" s="7" t="str">
        <f>IFERROR(IF(U283=$W$1,'Youth 2'!F283,""),"")</f>
        <v/>
      </c>
      <c r="X283" s="7" t="str">
        <f>IFERROR(IF(U283=$X$1,'Youth 2'!F283,""),"")</f>
        <v/>
      </c>
      <c r="Y283" s="7" t="str">
        <f>IFERROR(IF($U283=$Y$1,'Youth 2'!F283,""),"")</f>
        <v/>
      </c>
      <c r="Z283" s="7" t="str">
        <f>IFERROR(IF(U283=$Z$1,'Youth 2'!F283,""),"")</f>
        <v/>
      </c>
      <c r="AA283" s="1"/>
      <c r="AB283"/>
      <c r="AC283"/>
      <c r="AD283"/>
      <c r="AE283"/>
      <c r="AF283"/>
      <c r="AG283"/>
      <c r="AH283"/>
      <c r="AI283"/>
      <c r="AJ283"/>
    </row>
    <row r="284" spans="1:36">
      <c r="A284" s="18" t="str">
        <f>IF(B284="","",Draw!X284)</f>
        <v/>
      </c>
      <c r="B284" s="19" t="str">
        <f>IFERROR(Draw!Y284,"")</f>
        <v/>
      </c>
      <c r="C284" s="19" t="str">
        <f>IFERROR(Draw!Z284,"")</f>
        <v/>
      </c>
      <c r="D284" s="51"/>
      <c r="E284" s="92">
        <v>2.8299999999999897E-7</v>
      </c>
      <c r="F284" s="93" t="str">
        <f t="shared" si="9"/>
        <v/>
      </c>
      <c r="G284" s="93" t="str">
        <f>IF(OR(AND(D284&gt;1,D284&lt;1050),D284="nt",D284="",D284="scratch"),"","Not a valid input")</f>
        <v/>
      </c>
      <c r="U284" s="3" t="str">
        <f>IFERROR(VLOOKUP('Youth 2'!F284,$AB$3:$AC$7,2,TRUE),"")</f>
        <v/>
      </c>
      <c r="V284" s="7" t="str">
        <f>IFERROR(IF(U284=$V$1,'Youth 2'!F284,""),"")</f>
        <v/>
      </c>
      <c r="W284" s="7" t="str">
        <f>IFERROR(IF(U284=$W$1,'Youth 2'!F284,""),"")</f>
        <v/>
      </c>
      <c r="X284" s="7" t="str">
        <f>IFERROR(IF(U284=$X$1,'Youth 2'!F284,""),"")</f>
        <v/>
      </c>
      <c r="Y284" s="7" t="str">
        <f>IFERROR(IF($U284=$Y$1,'Youth 2'!F284,""),"")</f>
        <v/>
      </c>
      <c r="Z284" s="7" t="str">
        <f>IFERROR(IF(U284=$Z$1,'Youth 2'!F284,""),"")</f>
        <v/>
      </c>
      <c r="AA284" s="1"/>
      <c r="AB284"/>
      <c r="AC284"/>
      <c r="AD284"/>
      <c r="AE284"/>
      <c r="AF284"/>
      <c r="AG284"/>
      <c r="AH284"/>
      <c r="AI284"/>
      <c r="AJ284"/>
    </row>
    <row r="285" spans="1:36">
      <c r="A285" s="18" t="str">
        <f>IF(B285="","",Draw!X285)</f>
        <v/>
      </c>
      <c r="B285" s="19" t="str">
        <f>IFERROR(Draw!Y285,"")</f>
        <v/>
      </c>
      <c r="C285" s="19" t="str">
        <f>IFERROR(Draw!Z285,"")</f>
        <v/>
      </c>
      <c r="D285" s="52"/>
      <c r="E285" s="92">
        <v>2.83999999999999E-7</v>
      </c>
      <c r="F285" s="93" t="str">
        <f t="shared" si="9"/>
        <v/>
      </c>
      <c r="G285" s="93" t="str">
        <f t="shared" si="10"/>
        <v/>
      </c>
      <c r="U285" s="3" t="str">
        <f>IFERROR(VLOOKUP('Youth 2'!F285,$AB$3:$AC$7,2,TRUE),"")</f>
        <v/>
      </c>
      <c r="V285" s="7" t="str">
        <f>IFERROR(IF(U285=$V$1,'Youth 2'!F285,""),"")</f>
        <v/>
      </c>
      <c r="W285" s="7" t="str">
        <f>IFERROR(IF(U285=$W$1,'Youth 2'!F285,""),"")</f>
        <v/>
      </c>
      <c r="X285" s="7" t="str">
        <f>IFERROR(IF(U285=$X$1,'Youth 2'!F285,""),"")</f>
        <v/>
      </c>
      <c r="Y285" s="7" t="str">
        <f>IFERROR(IF($U285=$Y$1,'Youth 2'!F285,""),"")</f>
        <v/>
      </c>
      <c r="Z285" s="7" t="str">
        <f>IFERROR(IF(U285=$Z$1,'Youth 2'!F285,""),"")</f>
        <v/>
      </c>
      <c r="AA285" s="1"/>
      <c r="AB285"/>
      <c r="AC285"/>
      <c r="AD285"/>
      <c r="AE285"/>
      <c r="AF285"/>
      <c r="AG285"/>
      <c r="AH285"/>
      <c r="AI285"/>
      <c r="AJ285"/>
    </row>
    <row r="286" spans="1:36">
      <c r="A286" s="18" t="str">
        <f>IF(B286="","",Draw!X286)</f>
        <v/>
      </c>
      <c r="B286" s="19" t="str">
        <f>IFERROR(Draw!Y286,"")</f>
        <v/>
      </c>
      <c r="C286" s="19" t="str">
        <f>IFERROR(Draw!Z286,"")</f>
        <v/>
      </c>
      <c r="D286" s="52"/>
      <c r="E286" s="92">
        <v>2.8499999999999902E-7</v>
      </c>
      <c r="F286" s="93" t="str">
        <f t="shared" si="9"/>
        <v/>
      </c>
      <c r="G286" s="93" t="str">
        <f t="shared" si="10"/>
        <v/>
      </c>
      <c r="U286" s="3" t="str">
        <f>IFERROR(VLOOKUP('Youth 2'!F286,$AB$3:$AC$7,2,TRUE),"")</f>
        <v/>
      </c>
      <c r="V286" s="7" t="str">
        <f>IFERROR(IF(U286=$V$1,'Youth 2'!F286,""),"")</f>
        <v/>
      </c>
      <c r="W286" s="7" t="str">
        <f>IFERROR(IF(U286=$W$1,'Youth 2'!F286,""),"")</f>
        <v/>
      </c>
      <c r="X286" s="7" t="str">
        <f>IFERROR(IF(U286=$X$1,'Youth 2'!F286,""),"")</f>
        <v/>
      </c>
      <c r="Y286" s="7" t="str">
        <f>IFERROR(IF($U286=$Y$1,'Youth 2'!F286,""),"")</f>
        <v/>
      </c>
      <c r="Z286" s="7" t="str">
        <f>IFERROR(IF(U286=$Z$1,'Youth 2'!F286,""),"")</f>
        <v/>
      </c>
      <c r="AA286" s="1"/>
      <c r="AB286"/>
      <c r="AC286"/>
      <c r="AD286"/>
      <c r="AE286"/>
      <c r="AF286"/>
      <c r="AG286"/>
      <c r="AH286"/>
      <c r="AI286"/>
      <c r="AJ286"/>
    </row>
  </sheetData>
  <sheetProtection sheet="1" selectLockedCells="1"/>
  <mergeCells count="16">
    <mergeCell ref="L4:L8"/>
    <mergeCell ref="L10:L14"/>
    <mergeCell ref="AB10:AB14"/>
    <mergeCell ref="AK10:AM10"/>
    <mergeCell ref="AK11:AM11"/>
    <mergeCell ref="AK12:AM12"/>
    <mergeCell ref="L28:L32"/>
    <mergeCell ref="AB28:AB32"/>
    <mergeCell ref="AB34:AB38"/>
    <mergeCell ref="I13:J13"/>
    <mergeCell ref="AK13:AM13"/>
    <mergeCell ref="L16:L20"/>
    <mergeCell ref="AB16:AB20"/>
    <mergeCell ref="H18:I18"/>
    <mergeCell ref="L22:L26"/>
    <mergeCell ref="AB22:AB26"/>
  </mergeCells>
  <conditionalFormatting sqref="A2:D286">
    <cfRule type="expression" dxfId="29" priority="3">
      <formula>MOD(ROW(),8)=1</formula>
    </cfRule>
  </conditionalFormatting>
  <conditionalFormatting sqref="D56:D60">
    <cfRule type="expression" dxfId="28" priority="2">
      <formula>MOD(ROW(),6)=1</formula>
    </cfRule>
  </conditionalFormatting>
  <conditionalFormatting sqref="M4:Q32">
    <cfRule type="expression" dxfId="27" priority="1">
      <formula>MOD(ROW(),2)=0</formula>
    </cfRule>
  </conditionalFormatting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K251"/>
  <sheetViews>
    <sheetView workbookViewId="0">
      <pane ySplit="1" topLeftCell="A2" activePane="bottomLeft" state="frozen"/>
      <selection pane="bottomLeft" activeCell="J2" sqref="J2"/>
    </sheetView>
  </sheetViews>
  <sheetFormatPr defaultRowHeight="15.75"/>
  <cols>
    <col min="1" max="1" width="6.85546875" style="20" customWidth="1"/>
    <col min="2" max="2" width="29.42578125" style="21" customWidth="1"/>
    <col min="3" max="3" width="28.7109375" style="21" customWidth="1"/>
    <col min="4" max="4" width="9.140625" style="88"/>
    <col min="5" max="5" width="7.140625" style="86" hidden="1" customWidth="1"/>
    <col min="6" max="6" width="3.5703125" style="25" hidden="1" customWidth="1"/>
    <col min="7" max="7" width="8.28515625" style="94" customWidth="1"/>
    <col min="8" max="8" width="6.85546875" style="17" hidden="1" customWidth="1"/>
    <col min="9" max="9" width="3.5703125" style="17" hidden="1" customWidth="1"/>
    <col min="10" max="10" width="8.28515625" style="24" customWidth="1"/>
    <col min="11" max="11" width="4.42578125" style="17" hidden="1" customWidth="1"/>
    <col min="12" max="12" width="11.5703125" style="17" customWidth="1"/>
    <col min="13" max="16384" width="9.140625" style="17"/>
  </cols>
  <sheetData>
    <row r="1" spans="1:11" ht="21" customHeight="1" thickBot="1">
      <c r="A1" s="89" t="s">
        <v>7</v>
      </c>
      <c r="B1" s="89" t="s">
        <v>19</v>
      </c>
      <c r="C1" s="89" t="s">
        <v>1</v>
      </c>
      <c r="D1" s="90" t="s">
        <v>9</v>
      </c>
      <c r="E1" s="114"/>
      <c r="F1" s="83" t="s">
        <v>11</v>
      </c>
      <c r="J1" s="123" t="s">
        <v>35</v>
      </c>
    </row>
    <row r="2" spans="1:11">
      <c r="A2" s="18" t="str">
        <f>IFERROR(IF(INDEX('Youth 2'!$A:$F,MATCH('Youth Results 2'!$E2,'Youth 2'!$F:$F,0),1)&gt;0,INDEX('Youth 2'!$A:$F,MATCH('Youth Results 2'!$E2,'Youth 2'!$F:$F,0),1),""),"")</f>
        <v/>
      </c>
      <c r="B2" s="84" t="str">
        <f>IFERROR(IF(INDEX('Youth 2'!$A:$F,MATCH('Youth Results 2'!$E2,'Youth 2'!$F:$F,0),2)&gt;0,INDEX('Youth 2'!$A:$F,MATCH('Youth Results 2'!$E2,'Youth 2'!$F:$F,0),2),""),"")</f>
        <v/>
      </c>
      <c r="C2" s="84" t="str">
        <f>IFERROR(IF(INDEX('Youth 2'!$A:$F,MATCH('Youth Results 2'!$E2,'Youth 2'!$F:$F,0),3)&gt;0,INDEX('Youth 2'!$A:$F,MATCH('Youth Results 2'!$E2,'Youth 2'!$F:$F,0),3),""),"")</f>
        <v/>
      </c>
      <c r="D2" s="85" t="str">
        <f>IFERROR(IF(AND(SMALL('Youth 2'!F:F,K2)&gt;1000,SMALL('Youth 2'!F:F,K2)&lt;3000),"nt",IF(SMALL('Youth 2'!F:F,K2)&gt;3000,"",SMALL('Youth 2'!F:F,K2))),"")</f>
        <v/>
      </c>
      <c r="E2" s="115" t="str">
        <f>IF(D2="nt",IFERROR(SMALL('Youth 2'!F:F,K2),""),IF(D2&gt;3000,"",IFERROR(SMALL('Youth 2'!F:F,K2),"")))</f>
        <v/>
      </c>
      <c r="F2" s="86" t="str">
        <f t="shared" ref="F2:F51" si="0">IFERROR(VLOOKUP(D2,$H$3:$I$6,2,TRUE),"")</f>
        <v/>
      </c>
      <c r="G2" s="91" t="str">
        <f>IFERROR(VLOOKUP(D2,$H$3:$I$7,2,FALSE),"")</f>
        <v/>
      </c>
      <c r="J2" s="121"/>
      <c r="K2" s="24">
        <v>1</v>
      </c>
    </row>
    <row r="3" spans="1:11">
      <c r="A3" s="18" t="str">
        <f>IFERROR(IF(INDEX('Youth 2'!$A:$F,MATCH('Youth Results 2'!$E3,'Youth 2'!$F:$F,0),1)&gt;0,INDEX('Youth 2'!$A:$F,MATCH('Youth Results 2'!$E3,'Youth 2'!$F:$F,0),1),""),"")</f>
        <v/>
      </c>
      <c r="B3" s="84" t="str">
        <f>IFERROR(IF(INDEX('Youth 2'!$A:$F,MATCH('Youth Results 2'!$E3,'Youth 2'!$F:$F,0),2)&gt;0,INDEX('Youth 2'!$A:$F,MATCH('Youth Results 2'!$E3,'Youth 2'!$F:$F,0),2),""),"")</f>
        <v/>
      </c>
      <c r="C3" s="84" t="str">
        <f>IFERROR(IF(INDEX('Youth 2'!$A:$F,MATCH('Youth Results 2'!$E3,'Youth 2'!$F:$F,0),3)&gt;0,INDEX('Youth 2'!$A:$F,MATCH('Youth Results 2'!$E3,'Youth 2'!$F:$F,0),3),""),"")</f>
        <v/>
      </c>
      <c r="D3" s="85" t="str">
        <f>IFERROR(IF(AND(SMALL('Youth 2'!F:F,K3)&gt;1000,SMALL('Youth 2'!F:F,K3)&lt;3000),"nt",IF(SMALL('Youth 2'!F:F,K3)&gt;3000,"",SMALL('Youth 2'!F:F,K3))),"")</f>
        <v/>
      </c>
      <c r="E3" s="115" t="str">
        <f>IF(D3="nt",IFERROR(SMALL('Youth 2'!F:F,K3),""),IF(D3&gt;3000,"",IFERROR(SMALL('Youth 2'!F:F,K3),"")))</f>
        <v/>
      </c>
      <c r="F3" s="86" t="str">
        <f t="shared" si="0"/>
        <v/>
      </c>
      <c r="G3" s="91" t="str">
        <f t="shared" ref="G3:G66" si="1">IFERROR(VLOOKUP(D3,$H$3:$I$7,2,FALSE),"")</f>
        <v/>
      </c>
      <c r="H3" s="62" t="str">
        <f>'Youth 2'!P4</f>
        <v>-</v>
      </c>
      <c r="I3" s="24" t="s">
        <v>3</v>
      </c>
      <c r="J3" s="121"/>
      <c r="K3" s="24">
        <v>2</v>
      </c>
    </row>
    <row r="4" spans="1:11">
      <c r="A4" s="18" t="str">
        <f>IFERROR(IF(INDEX('Youth 2'!$A:$F,MATCH('Youth Results 2'!$E4,'Youth 2'!$F:$F,0),1)&gt;0,INDEX('Youth 2'!$A:$F,MATCH('Youth Results 2'!$E4,'Youth 2'!$F:$F,0),1),""),"")</f>
        <v/>
      </c>
      <c r="B4" s="84" t="str">
        <f>IFERROR(IF(INDEX('Youth 2'!$A:$F,MATCH('Youth Results 2'!$E4,'Youth 2'!$F:$F,0),2)&gt;0,INDEX('Youth 2'!$A:$F,MATCH('Youth Results 2'!$E4,'Youth 2'!$F:$F,0),2),""),"")</f>
        <v/>
      </c>
      <c r="C4" s="84" t="str">
        <f>IFERROR(IF(INDEX('Youth 2'!$A:$F,MATCH('Youth Results 2'!$E4,'Youth 2'!$F:$F,0),3)&gt;0,INDEX('Youth 2'!$A:$F,MATCH('Youth Results 2'!$E4,'Youth 2'!$F:$F,0),3),""),"")</f>
        <v/>
      </c>
      <c r="D4" s="85" t="str">
        <f>IFERROR(IF(AND(SMALL('Youth 2'!F:F,K4)&gt;1000,SMALL('Youth 2'!F:F,K4)&lt;3000),"nt",IF(SMALL('Youth 2'!F:F,K4)&gt;3000,"",SMALL('Youth 2'!F:F,K4))),"")</f>
        <v/>
      </c>
      <c r="E4" s="115" t="str">
        <f>IF(D4="nt",IFERROR(SMALL('Youth 2'!F:F,K4),""),IF(D4&gt;3000,"",IFERROR(SMALL('Youth 2'!F:F,K4),"")))</f>
        <v/>
      </c>
      <c r="F4" s="86" t="str">
        <f t="shared" si="0"/>
        <v/>
      </c>
      <c r="G4" s="91" t="str">
        <f t="shared" si="1"/>
        <v/>
      </c>
      <c r="H4" s="62" t="str">
        <f>'Youth 2'!P10</f>
        <v>-</v>
      </c>
      <c r="I4" s="87" t="s">
        <v>4</v>
      </c>
      <c r="J4" s="121"/>
      <c r="K4" s="24">
        <v>3</v>
      </c>
    </row>
    <row r="5" spans="1:11">
      <c r="A5" s="18" t="str">
        <f>IFERROR(IF(INDEX('Youth 2'!$A:$F,MATCH('Youth Results 2'!$E5,'Youth 2'!$F:$F,0),1)&gt;0,INDEX('Youth 2'!$A:$F,MATCH('Youth Results 2'!$E5,'Youth 2'!$F:$F,0),1),""),"")</f>
        <v/>
      </c>
      <c r="B5" s="84" t="str">
        <f>IFERROR(IF(INDEX('Youth 2'!$A:$F,MATCH('Youth Results 2'!$E5,'Youth 2'!$F:$F,0),2)&gt;0,INDEX('Youth 2'!$A:$F,MATCH('Youth Results 2'!$E5,'Youth 2'!$F:$F,0),2),""),"")</f>
        <v/>
      </c>
      <c r="C5" s="84" t="str">
        <f>IFERROR(IF(INDEX('Youth 2'!$A:$F,MATCH('Youth Results 2'!$E5,'Youth 2'!$F:$F,0),3)&gt;0,INDEX('Youth 2'!$A:$F,MATCH('Youth Results 2'!$E5,'Youth 2'!$F:$F,0),3),""),"")</f>
        <v/>
      </c>
      <c r="D5" s="85" t="str">
        <f>IFERROR(IF(AND(SMALL('Youth 2'!F:F,K5)&gt;1000,SMALL('Youth 2'!F:F,K5)&lt;3000),"nt",IF(SMALL('Youth 2'!F:F,K5)&gt;3000,"",SMALL('Youth 2'!F:F,K5))),"")</f>
        <v/>
      </c>
      <c r="E5" s="115" t="str">
        <f>IF(D5="nt",IFERROR(SMALL('Youth 2'!F:F,K5),""),IF(D5&gt;3000,"",IFERROR(SMALL('Youth 2'!F:F,K5),"")))</f>
        <v/>
      </c>
      <c r="F5" s="86" t="str">
        <f t="shared" si="0"/>
        <v/>
      </c>
      <c r="G5" s="91" t="str">
        <f t="shared" si="1"/>
        <v/>
      </c>
      <c r="H5" s="62" t="str">
        <f>'Youth 2'!P16</f>
        <v>-</v>
      </c>
      <c r="I5" s="87" t="s">
        <v>5</v>
      </c>
      <c r="J5" s="122"/>
      <c r="K5" s="24">
        <v>4</v>
      </c>
    </row>
    <row r="6" spans="1:11">
      <c r="A6" s="18" t="str">
        <f>IFERROR(IF(INDEX('Youth 2'!$A:$F,MATCH('Youth Results 2'!$E6,'Youth 2'!$F:$F,0),1)&gt;0,INDEX('Youth 2'!$A:$F,MATCH('Youth Results 2'!$E6,'Youth 2'!$F:$F,0),1),""),"")</f>
        <v/>
      </c>
      <c r="B6" s="84" t="str">
        <f>IFERROR(IF(INDEX('Youth 2'!$A:$F,MATCH('Youth Results 2'!$E6,'Youth 2'!$F:$F,0),2)&gt;0,INDEX('Youth 2'!$A:$F,MATCH('Youth Results 2'!$E6,'Youth 2'!$F:$F,0),2),""),"")</f>
        <v/>
      </c>
      <c r="C6" s="84" t="str">
        <f>IFERROR(IF(INDEX('Youth 2'!$A:$F,MATCH('Youth Results 2'!$E6,'Youth 2'!$F:$F,0),3)&gt;0,INDEX('Youth 2'!$A:$F,MATCH('Youth Results 2'!$E6,'Youth 2'!$F:$F,0),3),""),"")</f>
        <v/>
      </c>
      <c r="D6" s="85" t="str">
        <f>IFERROR(IF(AND(SMALL('Youth 2'!F:F,K6)&gt;1000,SMALL('Youth 2'!F:F,K6)&lt;3000),"nt",IF(SMALL('Youth 2'!F:F,K6)&gt;3000,"",SMALL('Youth 2'!F:F,K6))),"")</f>
        <v/>
      </c>
      <c r="E6" s="115" t="str">
        <f>IF(D6="nt",IFERROR(SMALL('Youth 2'!F:F,K6),""),IF(D6&gt;3000,"",IFERROR(SMALL('Youth 2'!F:F,K6),"")))</f>
        <v/>
      </c>
      <c r="F6" s="86" t="str">
        <f t="shared" si="0"/>
        <v/>
      </c>
      <c r="G6" s="91" t="str">
        <f t="shared" si="1"/>
        <v/>
      </c>
      <c r="H6" s="62" t="str">
        <f>'Youth 2'!P22</f>
        <v>-</v>
      </c>
      <c r="I6" s="87" t="s">
        <v>6</v>
      </c>
      <c r="J6" s="121"/>
      <c r="K6" s="24">
        <v>5</v>
      </c>
    </row>
    <row r="7" spans="1:11">
      <c r="A7" s="18" t="str">
        <f>IFERROR(IF(INDEX('Youth 2'!$A:$F,MATCH('Youth Results 2'!$E7,'Youth 2'!$F:$F,0),1)&gt;0,INDEX('Youth 2'!$A:$F,MATCH('Youth Results 2'!$E7,'Youth 2'!$F:$F,0),1),""),"")</f>
        <v/>
      </c>
      <c r="B7" s="84" t="str">
        <f>IFERROR(IF(INDEX('Youth 2'!$A:$F,MATCH('Youth Results 2'!$E7,'Youth 2'!$F:$F,0),2)&gt;0,INDEX('Youth 2'!$A:$F,MATCH('Youth Results 2'!$E7,'Youth 2'!$F:$F,0),2),""),"")</f>
        <v/>
      </c>
      <c r="C7" s="84" t="str">
        <f>IFERROR(IF(INDEX('Youth 2'!$A:$F,MATCH('Youth Results 2'!$E7,'Youth 2'!$F:$F,0),3)&gt;0,INDEX('Youth 2'!$A:$F,MATCH('Youth Results 2'!$E7,'Youth 2'!$F:$F,0),3),""),"")</f>
        <v/>
      </c>
      <c r="D7" s="85" t="str">
        <f>IFERROR(IF(AND(SMALL('Youth 2'!F:F,K7)&gt;1000,SMALL('Youth 2'!F:F,K7)&lt;3000),"nt",IF(SMALL('Youth 2'!F:F,K7)&gt;3000,"",SMALL('Youth 2'!F:F,K7))),"")</f>
        <v/>
      </c>
      <c r="E7" s="115" t="str">
        <f>IF(D7="nt",IFERROR(SMALL('Youth 2'!F:F,K7),""),IF(D7&gt;3000,"",IFERROR(SMALL('Youth 2'!F:F,K7),"")))</f>
        <v/>
      </c>
      <c r="F7" s="86" t="str">
        <f t="shared" si="0"/>
        <v/>
      </c>
      <c r="G7" s="91" t="str">
        <f t="shared" si="1"/>
        <v/>
      </c>
      <c r="H7" s="24" t="str">
        <f>'Youth 2'!P28</f>
        <v>-</v>
      </c>
      <c r="I7" s="87" t="s">
        <v>13</v>
      </c>
      <c r="J7" s="121"/>
      <c r="K7" s="24">
        <v>6</v>
      </c>
    </row>
    <row r="8" spans="1:11">
      <c r="A8" s="18" t="str">
        <f>IFERROR(IF(INDEX('Youth 2'!$A:$F,MATCH('Youth Results 2'!$E8,'Youth 2'!$F:$F,0),1)&gt;0,INDEX('Youth 2'!$A:$F,MATCH('Youth Results 2'!$E8,'Youth 2'!$F:$F,0),1),""),"")</f>
        <v/>
      </c>
      <c r="B8" s="84" t="str">
        <f>IFERROR(IF(INDEX('Youth 2'!$A:$F,MATCH('Youth Results 2'!$E8,'Youth 2'!$F:$F,0),2)&gt;0,INDEX('Youth 2'!$A:$F,MATCH('Youth Results 2'!$E8,'Youth 2'!$F:$F,0),2),""),"")</f>
        <v/>
      </c>
      <c r="C8" s="84" t="str">
        <f>IFERROR(IF(INDEX('Youth 2'!$A:$F,MATCH('Youth Results 2'!$E8,'Youth 2'!$F:$F,0),3)&gt;0,INDEX('Youth 2'!$A:$F,MATCH('Youth Results 2'!$E8,'Youth 2'!$F:$F,0),3),""),"")</f>
        <v/>
      </c>
      <c r="D8" s="85" t="str">
        <f>IFERROR(IF(AND(SMALL('Youth 2'!F:F,K8)&gt;1000,SMALL('Youth 2'!F:F,K8)&lt;3000),"nt",IF(SMALL('Youth 2'!F:F,K8)&gt;3000,"",SMALL('Youth 2'!F:F,K8))),"")</f>
        <v/>
      </c>
      <c r="E8" s="115" t="str">
        <f>IF(D8="nt",IFERROR(SMALL('Youth 2'!F:F,K8),""),IF(D8&gt;3000,"",IFERROR(SMALL('Youth 2'!F:F,K8),"")))</f>
        <v/>
      </c>
      <c r="F8" s="86" t="str">
        <f t="shared" si="0"/>
        <v/>
      </c>
      <c r="G8" s="91" t="str">
        <f t="shared" si="1"/>
        <v/>
      </c>
      <c r="J8" s="121"/>
      <c r="K8" s="24">
        <v>7</v>
      </c>
    </row>
    <row r="9" spans="1:11">
      <c r="A9" s="18" t="str">
        <f>IFERROR(IF(INDEX('Youth 2'!$A:$F,MATCH('Youth Results 2'!$E9,'Youth 2'!$F:$F,0),1)&gt;0,INDEX('Youth 2'!$A:$F,MATCH('Youth Results 2'!$E9,'Youth 2'!$F:$F,0),1),""),"")</f>
        <v/>
      </c>
      <c r="B9" s="84" t="str">
        <f>IFERROR(IF(INDEX('Youth 2'!$A:$F,MATCH('Youth Results 2'!$E9,'Youth 2'!$F:$F,0),2)&gt;0,INDEX('Youth 2'!$A:$F,MATCH('Youth Results 2'!$E9,'Youth 2'!$F:$F,0),2),""),"")</f>
        <v/>
      </c>
      <c r="C9" s="84" t="str">
        <f>IFERROR(IF(INDEX('Youth 2'!$A:$F,MATCH('Youth Results 2'!$E9,'Youth 2'!$F:$F,0),3)&gt;0,INDEX('Youth 2'!$A:$F,MATCH('Youth Results 2'!$E9,'Youth 2'!$F:$F,0),3),""),"")</f>
        <v/>
      </c>
      <c r="D9" s="85" t="str">
        <f>IFERROR(IF(AND(SMALL('Youth 2'!F:F,K9)&gt;1000,SMALL('Youth 2'!F:F,K9)&lt;3000),"nt",IF(SMALL('Youth 2'!F:F,K9)&gt;3000,"",SMALL('Youth 2'!F:F,K9))),"")</f>
        <v/>
      </c>
      <c r="E9" s="115" t="str">
        <f>IF(D9="nt",IFERROR(SMALL('Youth 2'!F:F,K9),""),IF(D9&gt;3000,"",IFERROR(SMALL('Youth 2'!F:F,K9),"")))</f>
        <v/>
      </c>
      <c r="F9" s="86" t="str">
        <f t="shared" si="0"/>
        <v/>
      </c>
      <c r="G9" s="91" t="str">
        <f t="shared" si="1"/>
        <v/>
      </c>
      <c r="J9" s="121"/>
      <c r="K9" s="24">
        <v>8</v>
      </c>
    </row>
    <row r="10" spans="1:11">
      <c r="A10" s="18" t="str">
        <f>IFERROR(IF(INDEX('Youth 2'!$A:$F,MATCH('Youth Results 2'!$E10,'Youth 2'!$F:$F,0),1)&gt;0,INDEX('Youth 2'!$A:$F,MATCH('Youth Results 2'!$E10,'Youth 2'!$F:$F,0),1),""),"")</f>
        <v/>
      </c>
      <c r="B10" s="84" t="str">
        <f>IFERROR(IF(INDEX('Youth 2'!$A:$F,MATCH('Youth Results 2'!$E10,'Youth 2'!$F:$F,0),2)&gt;0,INDEX('Youth 2'!$A:$F,MATCH('Youth Results 2'!$E10,'Youth 2'!$F:$F,0),2),""),"")</f>
        <v/>
      </c>
      <c r="C10" s="84" t="str">
        <f>IFERROR(IF(INDEX('Youth 2'!$A:$F,MATCH('Youth Results 2'!$E10,'Youth 2'!$F:$F,0),3)&gt;0,INDEX('Youth 2'!$A:$F,MATCH('Youth Results 2'!$E10,'Youth 2'!$F:$F,0),3),""),"")</f>
        <v/>
      </c>
      <c r="D10" s="85" t="str">
        <f>IFERROR(IF(AND(SMALL('Youth 2'!F:F,K10)&gt;1000,SMALL('Youth 2'!F:F,K10)&lt;3000),"nt",IF(SMALL('Youth 2'!F:F,K10)&gt;3000,"",SMALL('Youth 2'!F:F,K10))),"")</f>
        <v/>
      </c>
      <c r="E10" s="115" t="str">
        <f>IF(D10="nt",IFERROR(SMALL('Youth 2'!F:F,K10),""),IF(D10&gt;3000,"",IFERROR(SMALL('Youth 2'!F:F,K10),"")))</f>
        <v/>
      </c>
      <c r="F10" s="86" t="str">
        <f t="shared" si="0"/>
        <v/>
      </c>
      <c r="G10" s="91" t="str">
        <f t="shared" si="1"/>
        <v/>
      </c>
      <c r="J10" s="121"/>
      <c r="K10" s="24">
        <v>9</v>
      </c>
    </row>
    <row r="11" spans="1:11">
      <c r="A11" s="18" t="str">
        <f>IFERROR(IF(INDEX('Youth 2'!$A:$F,MATCH('Youth Results 2'!$E11,'Youth 2'!$F:$F,0),1)&gt;0,INDEX('Youth 2'!$A:$F,MATCH('Youth Results 2'!$E11,'Youth 2'!$F:$F,0),1),""),"")</f>
        <v/>
      </c>
      <c r="B11" s="84" t="str">
        <f>IFERROR(IF(INDEX('Youth 2'!$A:$F,MATCH('Youth Results 2'!$E11,'Youth 2'!$F:$F,0),2)&gt;0,INDEX('Youth 2'!$A:$F,MATCH('Youth Results 2'!$E11,'Youth 2'!$F:$F,0),2),""),"")</f>
        <v/>
      </c>
      <c r="C11" s="84" t="str">
        <f>IFERROR(IF(INDEX('Youth 2'!$A:$F,MATCH('Youth Results 2'!$E11,'Youth 2'!$F:$F,0),3)&gt;0,INDEX('Youth 2'!$A:$F,MATCH('Youth Results 2'!$E11,'Youth 2'!$F:$F,0),3),""),"")</f>
        <v/>
      </c>
      <c r="D11" s="85" t="str">
        <f>IFERROR(IF(AND(SMALL('Youth 2'!F:F,K11)&gt;1000,SMALL('Youth 2'!F:F,K11)&lt;3000),"nt",IF(SMALL('Youth 2'!F:F,K11)&gt;3000,"",SMALL('Youth 2'!F:F,K11))),"")</f>
        <v/>
      </c>
      <c r="E11" s="115" t="str">
        <f>IF(D11="nt",IFERROR(SMALL('Youth 2'!F:F,K11),""),IF(D11&gt;3000,"",IFERROR(SMALL('Youth 2'!F:F,K11),"")))</f>
        <v/>
      </c>
      <c r="F11" s="86" t="str">
        <f t="shared" si="0"/>
        <v/>
      </c>
      <c r="G11" s="91" t="str">
        <f t="shared" si="1"/>
        <v/>
      </c>
      <c r="J11" s="121"/>
      <c r="K11" s="24">
        <v>10</v>
      </c>
    </row>
    <row r="12" spans="1:11">
      <c r="A12" s="18" t="str">
        <f>IFERROR(IF(INDEX('Youth 2'!$A:$F,MATCH('Youth Results 2'!$E12,'Youth 2'!$F:$F,0),1)&gt;0,INDEX('Youth 2'!$A:$F,MATCH('Youth Results 2'!$E12,'Youth 2'!$F:$F,0),1),""),"")</f>
        <v/>
      </c>
      <c r="B12" s="84" t="str">
        <f>IFERROR(IF(INDEX('Youth 2'!$A:$F,MATCH('Youth Results 2'!$E12,'Youth 2'!$F:$F,0),2)&gt;0,INDEX('Youth 2'!$A:$F,MATCH('Youth Results 2'!$E12,'Youth 2'!$F:$F,0),2),""),"")</f>
        <v/>
      </c>
      <c r="C12" s="84" t="str">
        <f>IFERROR(IF(INDEX('Youth 2'!$A:$F,MATCH('Youth Results 2'!$E12,'Youth 2'!$F:$F,0),3)&gt;0,INDEX('Youth 2'!$A:$F,MATCH('Youth Results 2'!$E12,'Youth 2'!$F:$F,0),3),""),"")</f>
        <v/>
      </c>
      <c r="D12" s="85" t="str">
        <f>IFERROR(IF(AND(SMALL('Youth 2'!F:F,K12)&gt;1000,SMALL('Youth 2'!F:F,K12)&lt;3000),"nt",IF(SMALL('Youth 2'!F:F,K12)&gt;3000,"",SMALL('Youth 2'!F:F,K12))),"")</f>
        <v/>
      </c>
      <c r="E12" s="115" t="str">
        <f>IF(D12="nt",IFERROR(SMALL('Youth 2'!F:F,K12),""),IF(D12&gt;3000,"",IFERROR(SMALL('Youth 2'!F:F,K12),"")))</f>
        <v/>
      </c>
      <c r="F12" s="86" t="str">
        <f t="shared" si="0"/>
        <v/>
      </c>
      <c r="G12" s="91" t="str">
        <f t="shared" si="1"/>
        <v/>
      </c>
      <c r="J12" s="121"/>
      <c r="K12" s="24">
        <v>11</v>
      </c>
    </row>
    <row r="13" spans="1:11">
      <c r="A13" s="18" t="str">
        <f>IFERROR(IF(INDEX('Youth 2'!$A:$F,MATCH('Youth Results 2'!$E13,'Youth 2'!$F:$F,0),1)&gt;0,INDEX('Youth 2'!$A:$F,MATCH('Youth Results 2'!$E13,'Youth 2'!$F:$F,0),1),""),"")</f>
        <v/>
      </c>
      <c r="B13" s="84" t="str">
        <f>IFERROR(IF(INDEX('Youth 2'!$A:$F,MATCH('Youth Results 2'!$E13,'Youth 2'!$F:$F,0),2)&gt;0,INDEX('Youth 2'!$A:$F,MATCH('Youth Results 2'!$E13,'Youth 2'!$F:$F,0),2),""),"")</f>
        <v/>
      </c>
      <c r="C13" s="84" t="str">
        <f>IFERROR(IF(INDEX('Youth 2'!$A:$F,MATCH('Youth Results 2'!$E13,'Youth 2'!$F:$F,0),3)&gt;0,INDEX('Youth 2'!$A:$F,MATCH('Youth Results 2'!$E13,'Youth 2'!$F:$F,0),3),""),"")</f>
        <v/>
      </c>
      <c r="D13" s="85" t="str">
        <f>IFERROR(IF(AND(SMALL('Youth 2'!F:F,K13)&gt;1000,SMALL('Youth 2'!F:F,K13)&lt;3000),"nt",IF(SMALL('Youth 2'!F:F,K13)&gt;3000,"",SMALL('Youth 2'!F:F,K13))),"")</f>
        <v/>
      </c>
      <c r="E13" s="115" t="str">
        <f>IF(D13="nt",IFERROR(SMALL('Youth 2'!F:F,K13),""),IF(D13&gt;3000,"",IFERROR(SMALL('Youth 2'!F:F,K13),"")))</f>
        <v/>
      </c>
      <c r="F13" s="86" t="str">
        <f t="shared" si="0"/>
        <v/>
      </c>
      <c r="G13" s="91" t="str">
        <f t="shared" si="1"/>
        <v/>
      </c>
      <c r="J13" s="121"/>
      <c r="K13" s="24">
        <v>12</v>
      </c>
    </row>
    <row r="14" spans="1:11">
      <c r="A14" s="18" t="str">
        <f>IFERROR(IF(INDEX('Youth 2'!$A:$F,MATCH('Youth Results 2'!$E14,'Youth 2'!$F:$F,0),1)&gt;0,INDEX('Youth 2'!$A:$F,MATCH('Youth Results 2'!$E14,'Youth 2'!$F:$F,0),1),""),"")</f>
        <v/>
      </c>
      <c r="B14" s="84" t="str">
        <f>IFERROR(IF(INDEX('Youth 2'!$A:$F,MATCH('Youth Results 2'!$E14,'Youth 2'!$F:$F,0),2)&gt;0,INDEX('Youth 2'!$A:$F,MATCH('Youth Results 2'!$E14,'Youth 2'!$F:$F,0),2),""),"")</f>
        <v/>
      </c>
      <c r="C14" s="84" t="str">
        <f>IFERROR(IF(INDEX('Youth 2'!$A:$F,MATCH('Youth Results 2'!$E14,'Youth 2'!$F:$F,0),3)&gt;0,INDEX('Youth 2'!$A:$F,MATCH('Youth Results 2'!$E14,'Youth 2'!$F:$F,0),3),""),"")</f>
        <v/>
      </c>
      <c r="D14" s="85" t="str">
        <f>IFERROR(IF(AND(SMALL('Youth 2'!F:F,K14)&gt;1000,SMALL('Youth 2'!F:F,K14)&lt;3000),"nt",IF(SMALL('Youth 2'!F:F,K14)&gt;3000,"",SMALL('Youth 2'!F:F,K14))),"")</f>
        <v/>
      </c>
      <c r="E14" s="115" t="str">
        <f>IF(D14="nt",IFERROR(SMALL('Youth 2'!F:F,K14),""),IF(D14&gt;3000,"",IFERROR(SMALL('Youth 2'!F:F,K14),"")))</f>
        <v/>
      </c>
      <c r="F14" s="86" t="str">
        <f t="shared" si="0"/>
        <v/>
      </c>
      <c r="G14" s="91" t="str">
        <f t="shared" si="1"/>
        <v/>
      </c>
      <c r="J14" s="121"/>
      <c r="K14" s="24">
        <v>13</v>
      </c>
    </row>
    <row r="15" spans="1:11">
      <c r="A15" s="18" t="str">
        <f>IFERROR(IF(INDEX('Youth 2'!$A:$F,MATCH('Youth Results 2'!$E15,'Youth 2'!$F:$F,0),1)&gt;0,INDEX('Youth 2'!$A:$F,MATCH('Youth Results 2'!$E15,'Youth 2'!$F:$F,0),1),""),"")</f>
        <v/>
      </c>
      <c r="B15" s="84" t="str">
        <f>IFERROR(IF(INDEX('Youth 2'!$A:$F,MATCH('Youth Results 2'!$E15,'Youth 2'!$F:$F,0),2)&gt;0,INDEX('Youth 2'!$A:$F,MATCH('Youth Results 2'!$E15,'Youth 2'!$F:$F,0),2),""),"")</f>
        <v/>
      </c>
      <c r="C15" s="84" t="str">
        <f>IFERROR(IF(INDEX('Youth 2'!$A:$F,MATCH('Youth Results 2'!$E15,'Youth 2'!$F:$F,0),3)&gt;0,INDEX('Youth 2'!$A:$F,MATCH('Youth Results 2'!$E15,'Youth 2'!$F:$F,0),3),""),"")</f>
        <v/>
      </c>
      <c r="D15" s="85" t="str">
        <f>IFERROR(IF(AND(SMALL('Youth 2'!F:F,K15)&gt;1000,SMALL('Youth 2'!F:F,K15)&lt;3000),"nt",IF(SMALL('Youth 2'!F:F,K15)&gt;3000,"",SMALL('Youth 2'!F:F,K15))),"")</f>
        <v/>
      </c>
      <c r="E15" s="115" t="str">
        <f>IF(D15="nt",IFERROR(SMALL('Youth 2'!F:F,K15),""),IF(D15&gt;3000,"",IFERROR(SMALL('Youth 2'!F:F,K15),"")))</f>
        <v/>
      </c>
      <c r="F15" s="86" t="str">
        <f t="shared" si="0"/>
        <v/>
      </c>
      <c r="G15" s="91" t="str">
        <f t="shared" si="1"/>
        <v/>
      </c>
      <c r="J15" s="121"/>
      <c r="K15" s="24">
        <v>14</v>
      </c>
    </row>
    <row r="16" spans="1:11">
      <c r="A16" s="18" t="str">
        <f>IFERROR(IF(INDEX('Youth 2'!$A:$F,MATCH('Youth Results 2'!$E16,'Youth 2'!$F:$F,0),1)&gt;0,INDEX('Youth 2'!$A:$F,MATCH('Youth Results 2'!$E16,'Youth 2'!$F:$F,0),1),""),"")</f>
        <v/>
      </c>
      <c r="B16" s="84" t="str">
        <f>IFERROR(IF(INDEX('Youth 2'!$A:$F,MATCH('Youth Results 2'!$E16,'Youth 2'!$F:$F,0),2)&gt;0,INDEX('Youth 2'!$A:$F,MATCH('Youth Results 2'!$E16,'Youth 2'!$F:$F,0),2),""),"")</f>
        <v/>
      </c>
      <c r="C16" s="84" t="str">
        <f>IFERROR(IF(INDEX('Youth 2'!$A:$F,MATCH('Youth Results 2'!$E16,'Youth 2'!$F:$F,0),3)&gt;0,INDEX('Youth 2'!$A:$F,MATCH('Youth Results 2'!$E16,'Youth 2'!$F:$F,0),3),""),"")</f>
        <v/>
      </c>
      <c r="D16" s="85" t="str">
        <f>IFERROR(IF(AND(SMALL('Youth 2'!F:F,K16)&gt;1000,SMALL('Youth 2'!F:F,K16)&lt;3000),"nt",IF(SMALL('Youth 2'!F:F,K16)&gt;3000,"",SMALL('Youth 2'!F:F,K16))),"")</f>
        <v/>
      </c>
      <c r="E16" s="115" t="str">
        <f>IF(D16="nt",IFERROR(SMALL('Youth 2'!F:F,K16),""),IF(D16&gt;3000,"",IFERROR(SMALL('Youth 2'!F:F,K16),"")))</f>
        <v/>
      </c>
      <c r="F16" s="86" t="str">
        <f t="shared" si="0"/>
        <v/>
      </c>
      <c r="G16" s="91" t="str">
        <f t="shared" si="1"/>
        <v/>
      </c>
      <c r="J16" s="121"/>
      <c r="K16" s="24">
        <v>15</v>
      </c>
    </row>
    <row r="17" spans="1:11">
      <c r="A17" s="18" t="str">
        <f>IFERROR(IF(INDEX('Youth 2'!$A:$F,MATCH('Youth Results 2'!$E17,'Youth 2'!$F:$F,0),1)&gt;0,INDEX('Youth 2'!$A:$F,MATCH('Youth Results 2'!$E17,'Youth 2'!$F:$F,0),1),""),"")</f>
        <v/>
      </c>
      <c r="B17" s="84" t="str">
        <f>IFERROR(IF(INDEX('Youth 2'!$A:$F,MATCH('Youth Results 2'!$E17,'Youth 2'!$F:$F,0),2)&gt;0,INDEX('Youth 2'!$A:$F,MATCH('Youth Results 2'!$E17,'Youth 2'!$F:$F,0),2),""),"")</f>
        <v/>
      </c>
      <c r="C17" s="84" t="str">
        <f>IFERROR(IF(INDEX('Youth 2'!$A:$F,MATCH('Youth Results 2'!$E17,'Youth 2'!$F:$F,0),3)&gt;0,INDEX('Youth 2'!$A:$F,MATCH('Youth Results 2'!$E17,'Youth 2'!$F:$F,0),3),""),"")</f>
        <v/>
      </c>
      <c r="D17" s="85" t="str">
        <f>IFERROR(IF(AND(SMALL('Youth 2'!F:F,K17)&gt;1000,SMALL('Youth 2'!F:F,K17)&lt;3000),"nt",IF(SMALL('Youth 2'!F:F,K17)&gt;3000,"",SMALL('Youth 2'!F:F,K17))),"")</f>
        <v/>
      </c>
      <c r="E17" s="115" t="str">
        <f>IF(D17="nt",IFERROR(SMALL('Youth 2'!F:F,K17),""),IF(D17&gt;3000,"",IFERROR(SMALL('Youth 2'!F:F,K17),"")))</f>
        <v/>
      </c>
      <c r="F17" s="86" t="str">
        <f t="shared" si="0"/>
        <v/>
      </c>
      <c r="G17" s="91" t="str">
        <f t="shared" si="1"/>
        <v/>
      </c>
      <c r="J17" s="121"/>
      <c r="K17" s="24">
        <v>16</v>
      </c>
    </row>
    <row r="18" spans="1:11">
      <c r="A18" s="18" t="str">
        <f>IFERROR(IF(INDEX('Youth 2'!$A:$F,MATCH('Youth Results 2'!$E18,'Youth 2'!$F:$F,0),1)&gt;0,INDEX('Youth 2'!$A:$F,MATCH('Youth Results 2'!$E18,'Youth 2'!$F:$F,0),1),""),"")</f>
        <v/>
      </c>
      <c r="B18" s="84" t="str">
        <f>IFERROR(IF(INDEX('Youth 2'!$A:$F,MATCH('Youth Results 2'!$E18,'Youth 2'!$F:$F,0),2)&gt;0,INDEX('Youth 2'!$A:$F,MATCH('Youth Results 2'!$E18,'Youth 2'!$F:$F,0),2),""),"")</f>
        <v/>
      </c>
      <c r="C18" s="84" t="str">
        <f>IFERROR(IF(INDEX('Youth 2'!$A:$F,MATCH('Youth Results 2'!$E18,'Youth 2'!$F:$F,0),3)&gt;0,INDEX('Youth 2'!$A:$F,MATCH('Youth Results 2'!$E18,'Youth 2'!$F:$F,0),3),""),"")</f>
        <v/>
      </c>
      <c r="D18" s="85" t="str">
        <f>IFERROR(IF(AND(SMALL('Youth 2'!F:F,K18)&gt;1000,SMALL('Youth 2'!F:F,K18)&lt;3000),"nt",IF(SMALL('Youth 2'!F:F,K18)&gt;3000,"",SMALL('Youth 2'!F:F,K18))),"")</f>
        <v/>
      </c>
      <c r="E18" s="115" t="str">
        <f>IF(D18="nt",IFERROR(SMALL('Youth 2'!F:F,K18),""),IF(D18&gt;3000,"",IFERROR(SMALL('Youth 2'!F:F,K18),"")))</f>
        <v/>
      </c>
      <c r="F18" s="86" t="str">
        <f t="shared" si="0"/>
        <v/>
      </c>
      <c r="G18" s="91" t="str">
        <f t="shared" si="1"/>
        <v/>
      </c>
      <c r="J18" s="121"/>
      <c r="K18" s="24">
        <v>17</v>
      </c>
    </row>
    <row r="19" spans="1:11">
      <c r="A19" s="18" t="str">
        <f>IFERROR(IF(INDEX('Youth 2'!$A:$F,MATCH('Youth Results 2'!$E19,'Youth 2'!$F:$F,0),1)&gt;0,INDEX('Youth 2'!$A:$F,MATCH('Youth Results 2'!$E19,'Youth 2'!$F:$F,0),1),""),"")</f>
        <v/>
      </c>
      <c r="B19" s="84" t="str">
        <f>IFERROR(IF(INDEX('Youth 2'!$A:$F,MATCH('Youth Results 2'!$E19,'Youth 2'!$F:$F,0),2)&gt;0,INDEX('Youth 2'!$A:$F,MATCH('Youth Results 2'!$E19,'Youth 2'!$F:$F,0),2),""),"")</f>
        <v/>
      </c>
      <c r="C19" s="84" t="str">
        <f>IFERROR(IF(INDEX('Youth 2'!$A:$F,MATCH('Youth Results 2'!$E19,'Youth 2'!$F:$F,0),3)&gt;0,INDEX('Youth 2'!$A:$F,MATCH('Youth Results 2'!$E19,'Youth 2'!$F:$F,0),3),""),"")</f>
        <v/>
      </c>
      <c r="D19" s="85" t="str">
        <f>IFERROR(IF(AND(SMALL('Youth 2'!F:F,K19)&gt;1000,SMALL('Youth 2'!F:F,K19)&lt;3000),"nt",IF(SMALL('Youth 2'!F:F,K19)&gt;3000,"",SMALL('Youth 2'!F:F,K19))),"")</f>
        <v/>
      </c>
      <c r="E19" s="115" t="str">
        <f>IF(D19="nt",IFERROR(SMALL('Youth 2'!F:F,K19),""),IF(D19&gt;3000,"",IFERROR(SMALL('Youth 2'!F:F,K19),"")))</f>
        <v/>
      </c>
      <c r="F19" s="86" t="str">
        <f t="shared" si="0"/>
        <v/>
      </c>
      <c r="G19" s="91" t="str">
        <f t="shared" si="1"/>
        <v/>
      </c>
      <c r="J19" s="121"/>
      <c r="K19" s="24">
        <v>18</v>
      </c>
    </row>
    <row r="20" spans="1:11">
      <c r="A20" s="18" t="str">
        <f>IFERROR(IF(INDEX('Youth 2'!$A:$F,MATCH('Youth Results 2'!$E20,'Youth 2'!$F:$F,0),1)&gt;0,INDEX('Youth 2'!$A:$F,MATCH('Youth Results 2'!$E20,'Youth 2'!$F:$F,0),1),""),"")</f>
        <v/>
      </c>
      <c r="B20" s="84" t="str">
        <f>IFERROR(IF(INDEX('Youth 2'!$A:$F,MATCH('Youth Results 2'!$E20,'Youth 2'!$F:$F,0),2)&gt;0,INDEX('Youth 2'!$A:$F,MATCH('Youth Results 2'!$E20,'Youth 2'!$F:$F,0),2),""),"")</f>
        <v/>
      </c>
      <c r="C20" s="84" t="str">
        <f>IFERROR(IF(INDEX('Youth 2'!$A:$F,MATCH('Youth Results 2'!$E20,'Youth 2'!$F:$F,0),3)&gt;0,INDEX('Youth 2'!$A:$F,MATCH('Youth Results 2'!$E20,'Youth 2'!$F:$F,0),3),""),"")</f>
        <v/>
      </c>
      <c r="D20" s="85" t="str">
        <f>IFERROR(IF(AND(SMALL('Youth 2'!F:F,K20)&gt;1000,SMALL('Youth 2'!F:F,K20)&lt;3000),"nt",IF(SMALL('Youth 2'!F:F,K20)&gt;3000,"",SMALL('Youth 2'!F:F,K20))),"")</f>
        <v/>
      </c>
      <c r="E20" s="115" t="str">
        <f>IF(D20="nt",IFERROR(SMALL('Youth 2'!F:F,K20),""),IF(D20&gt;3000,"",IFERROR(SMALL('Youth 2'!F:F,K20),"")))</f>
        <v/>
      </c>
      <c r="F20" s="86" t="str">
        <f t="shared" si="0"/>
        <v/>
      </c>
      <c r="G20" s="91" t="str">
        <f t="shared" si="1"/>
        <v/>
      </c>
      <c r="J20" s="121"/>
      <c r="K20" s="24">
        <v>19</v>
      </c>
    </row>
    <row r="21" spans="1:11">
      <c r="A21" s="18" t="str">
        <f>IFERROR(IF(INDEX('Youth 2'!$A:$F,MATCH('Youth Results 2'!$E21,'Youth 2'!$F:$F,0),1)&gt;0,INDEX('Youth 2'!$A:$F,MATCH('Youth Results 2'!$E21,'Youth 2'!$F:$F,0),1),""),"")</f>
        <v/>
      </c>
      <c r="B21" s="84" t="str">
        <f>IFERROR(IF(INDEX('Youth 2'!$A:$F,MATCH('Youth Results 2'!$E21,'Youth 2'!$F:$F,0),2)&gt;0,INDEX('Youth 2'!$A:$F,MATCH('Youth Results 2'!$E21,'Youth 2'!$F:$F,0),2),""),"")</f>
        <v/>
      </c>
      <c r="C21" s="84" t="str">
        <f>IFERROR(IF(INDEX('Youth 2'!$A:$F,MATCH('Youth Results 2'!$E21,'Youth 2'!$F:$F,0),3)&gt;0,INDEX('Youth 2'!$A:$F,MATCH('Youth Results 2'!$E21,'Youth 2'!$F:$F,0),3),""),"")</f>
        <v/>
      </c>
      <c r="D21" s="85" t="str">
        <f>IFERROR(IF(AND(SMALL('Youth 2'!F:F,K21)&gt;1000,SMALL('Youth 2'!F:F,K21)&lt;3000),"nt",IF(SMALL('Youth 2'!F:F,K21)&gt;3000,"",SMALL('Youth 2'!F:F,K21))),"")</f>
        <v/>
      </c>
      <c r="E21" s="115" t="str">
        <f>IF(D21="nt",IFERROR(SMALL('Youth 2'!F:F,K21),""),IF(D21&gt;3000,"",IFERROR(SMALL('Youth 2'!F:F,K21),"")))</f>
        <v/>
      </c>
      <c r="F21" s="86" t="str">
        <f t="shared" si="0"/>
        <v/>
      </c>
      <c r="G21" s="91" t="str">
        <f t="shared" si="1"/>
        <v/>
      </c>
      <c r="J21" s="121"/>
      <c r="K21" s="24">
        <v>20</v>
      </c>
    </row>
    <row r="22" spans="1:11">
      <c r="A22" s="18" t="str">
        <f>IFERROR(IF(INDEX('Youth 2'!$A:$F,MATCH('Youth Results 2'!$E22,'Youth 2'!$F:$F,0),1)&gt;0,INDEX('Youth 2'!$A:$F,MATCH('Youth Results 2'!$E22,'Youth 2'!$F:$F,0),1),""),"")</f>
        <v/>
      </c>
      <c r="B22" s="84" t="str">
        <f>IFERROR(IF(INDEX('Youth 2'!$A:$F,MATCH('Youth Results 2'!$E22,'Youth 2'!$F:$F,0),2)&gt;0,INDEX('Youth 2'!$A:$F,MATCH('Youth Results 2'!$E22,'Youth 2'!$F:$F,0),2),""),"")</f>
        <v/>
      </c>
      <c r="C22" s="84" t="str">
        <f>IFERROR(IF(INDEX('Youth 2'!$A:$F,MATCH('Youth Results 2'!$E22,'Youth 2'!$F:$F,0),3)&gt;0,INDEX('Youth 2'!$A:$F,MATCH('Youth Results 2'!$E22,'Youth 2'!$F:$F,0),3),""),"")</f>
        <v/>
      </c>
      <c r="D22" s="85" t="str">
        <f>IFERROR(IF(AND(SMALL('Youth 2'!F:F,K22)&gt;1000,SMALL('Youth 2'!F:F,K22)&lt;3000),"nt",IF(SMALL('Youth 2'!F:F,K22)&gt;3000,"",SMALL('Youth 2'!F:F,K22))),"")</f>
        <v/>
      </c>
      <c r="E22" s="115" t="str">
        <f>IF(D22="nt",IFERROR(SMALL('Youth 2'!F:F,K22),""),IF(D22&gt;3000,"",IFERROR(SMALL('Youth 2'!F:F,K22),"")))</f>
        <v/>
      </c>
      <c r="F22" s="86" t="str">
        <f t="shared" si="0"/>
        <v/>
      </c>
      <c r="G22" s="91" t="str">
        <f t="shared" si="1"/>
        <v/>
      </c>
      <c r="J22" s="121"/>
      <c r="K22" s="24">
        <v>21</v>
      </c>
    </row>
    <row r="23" spans="1:11">
      <c r="A23" s="18" t="str">
        <f>IFERROR(IF(INDEX('Youth 2'!$A:$F,MATCH('Youth Results 2'!$E23,'Youth 2'!$F:$F,0),1)&gt;0,INDEX('Youth 2'!$A:$F,MATCH('Youth Results 2'!$E23,'Youth 2'!$F:$F,0),1),""),"")</f>
        <v/>
      </c>
      <c r="B23" s="84" t="str">
        <f>IFERROR(IF(INDEX('Youth 2'!$A:$F,MATCH('Youth Results 2'!$E23,'Youth 2'!$F:$F,0),2)&gt;0,INDEX('Youth 2'!$A:$F,MATCH('Youth Results 2'!$E23,'Youth 2'!$F:$F,0),2),""),"")</f>
        <v/>
      </c>
      <c r="C23" s="84" t="str">
        <f>IFERROR(IF(INDEX('Youth 2'!$A:$F,MATCH('Youth Results 2'!$E23,'Youth 2'!$F:$F,0),3)&gt;0,INDEX('Youth 2'!$A:$F,MATCH('Youth Results 2'!$E23,'Youth 2'!$F:$F,0),3),""),"")</f>
        <v/>
      </c>
      <c r="D23" s="85" t="str">
        <f>IFERROR(IF(AND(SMALL('Youth 2'!F:F,K23)&gt;1000,SMALL('Youth 2'!F:F,K23)&lt;3000),"nt",IF(SMALL('Youth 2'!F:F,K23)&gt;3000,"",SMALL('Youth 2'!F:F,K23))),"")</f>
        <v/>
      </c>
      <c r="E23" s="115" t="str">
        <f>IF(D23="nt",IFERROR(SMALL('Youth 2'!F:F,K23),""),IF(D23&gt;3000,"",IFERROR(SMALL('Youth 2'!F:F,K23),"")))</f>
        <v/>
      </c>
      <c r="F23" s="86" t="str">
        <f t="shared" si="0"/>
        <v/>
      </c>
      <c r="G23" s="91" t="str">
        <f t="shared" si="1"/>
        <v/>
      </c>
      <c r="J23" s="121"/>
      <c r="K23" s="24">
        <v>22</v>
      </c>
    </row>
    <row r="24" spans="1:11">
      <c r="A24" s="18" t="str">
        <f>IFERROR(IF(INDEX('Youth 2'!$A:$F,MATCH('Youth Results 2'!$E24,'Youth 2'!$F:$F,0),1)&gt;0,INDEX('Youth 2'!$A:$F,MATCH('Youth Results 2'!$E24,'Youth 2'!$F:$F,0),1),""),"")</f>
        <v/>
      </c>
      <c r="B24" s="84" t="str">
        <f>IFERROR(IF(INDEX('Youth 2'!$A:$F,MATCH('Youth Results 2'!$E24,'Youth 2'!$F:$F,0),2)&gt;0,INDEX('Youth 2'!$A:$F,MATCH('Youth Results 2'!$E24,'Youth 2'!$F:$F,0),2),""),"")</f>
        <v/>
      </c>
      <c r="C24" s="84" t="str">
        <f>IFERROR(IF(INDEX('Youth 2'!$A:$F,MATCH('Youth Results 2'!$E24,'Youth 2'!$F:$F,0),3)&gt;0,INDEX('Youth 2'!$A:$F,MATCH('Youth Results 2'!$E24,'Youth 2'!$F:$F,0),3),""),"")</f>
        <v/>
      </c>
      <c r="D24" s="85" t="str">
        <f>IFERROR(IF(AND(SMALL('Youth 2'!F:F,K24)&gt;1000,SMALL('Youth 2'!F:F,K24)&lt;3000),"nt",IF(SMALL('Youth 2'!F:F,K24)&gt;3000,"",SMALL('Youth 2'!F:F,K24))),"")</f>
        <v/>
      </c>
      <c r="E24" s="115" t="str">
        <f>IF(D24="nt",IFERROR(SMALL('Youth 2'!F:F,K24),""),IF(D24&gt;3000,"",IFERROR(SMALL('Youth 2'!F:F,K24),"")))</f>
        <v/>
      </c>
      <c r="F24" s="86" t="str">
        <f t="shared" si="0"/>
        <v/>
      </c>
      <c r="G24" s="91" t="str">
        <f t="shared" si="1"/>
        <v/>
      </c>
      <c r="J24" s="121"/>
      <c r="K24" s="24">
        <v>23</v>
      </c>
    </row>
    <row r="25" spans="1:11">
      <c r="A25" s="18" t="str">
        <f>IFERROR(IF(INDEX('Youth 2'!$A:$F,MATCH('Youth Results 2'!$E25,'Youth 2'!$F:$F,0),1)&gt;0,INDEX('Youth 2'!$A:$F,MATCH('Youth Results 2'!$E25,'Youth 2'!$F:$F,0),1),""),"")</f>
        <v/>
      </c>
      <c r="B25" s="84" t="str">
        <f>IFERROR(IF(INDEX('Youth 2'!$A:$F,MATCH('Youth Results 2'!$E25,'Youth 2'!$F:$F,0),2)&gt;0,INDEX('Youth 2'!$A:$F,MATCH('Youth Results 2'!$E25,'Youth 2'!$F:$F,0),2),""),"")</f>
        <v/>
      </c>
      <c r="C25" s="84" t="str">
        <f>IFERROR(IF(INDEX('Youth 2'!$A:$F,MATCH('Youth Results 2'!$E25,'Youth 2'!$F:$F,0),3)&gt;0,INDEX('Youth 2'!$A:$F,MATCH('Youth Results 2'!$E25,'Youth 2'!$F:$F,0),3),""),"")</f>
        <v/>
      </c>
      <c r="D25" s="85" t="str">
        <f>IFERROR(IF(AND(SMALL('Youth 2'!F:F,K25)&gt;1000,SMALL('Youth 2'!F:F,K25)&lt;3000),"nt",IF(SMALL('Youth 2'!F:F,K25)&gt;3000,"",SMALL('Youth 2'!F:F,K25))),"")</f>
        <v/>
      </c>
      <c r="E25" s="115" t="str">
        <f>IF(D25="nt",IFERROR(SMALL('Youth 2'!F:F,K25),""),IF(D25&gt;3000,"",IFERROR(SMALL('Youth 2'!F:F,K25),"")))</f>
        <v/>
      </c>
      <c r="F25" s="86" t="str">
        <f t="shared" si="0"/>
        <v/>
      </c>
      <c r="G25" s="91" t="str">
        <f t="shared" si="1"/>
        <v/>
      </c>
      <c r="J25" s="121"/>
      <c r="K25" s="24">
        <v>24</v>
      </c>
    </row>
    <row r="26" spans="1:11">
      <c r="A26" s="18" t="str">
        <f>IFERROR(IF(INDEX('Youth 2'!$A:$F,MATCH('Youth Results 2'!$E26,'Youth 2'!$F:$F,0),1)&gt;0,INDEX('Youth 2'!$A:$F,MATCH('Youth Results 2'!$E26,'Youth 2'!$F:$F,0),1),""),"")</f>
        <v/>
      </c>
      <c r="B26" s="84" t="str">
        <f>IFERROR(IF(INDEX('Youth 2'!$A:$F,MATCH('Youth Results 2'!$E26,'Youth 2'!$F:$F,0),2)&gt;0,INDEX('Youth 2'!$A:$F,MATCH('Youth Results 2'!$E26,'Youth 2'!$F:$F,0),2),""),"")</f>
        <v/>
      </c>
      <c r="C26" s="84" t="str">
        <f>IFERROR(IF(INDEX('Youth 2'!$A:$F,MATCH('Youth Results 2'!$E26,'Youth 2'!$F:$F,0),3)&gt;0,INDEX('Youth 2'!$A:$F,MATCH('Youth Results 2'!$E26,'Youth 2'!$F:$F,0),3),""),"")</f>
        <v/>
      </c>
      <c r="D26" s="85" t="str">
        <f>IFERROR(IF(AND(SMALL('Youth 2'!F:F,K26)&gt;1000,SMALL('Youth 2'!F:F,K26)&lt;3000),"nt",IF(SMALL('Youth 2'!F:F,K26)&gt;3000,"",SMALL('Youth 2'!F:F,K26))),"")</f>
        <v/>
      </c>
      <c r="E26" s="115" t="str">
        <f>IF(D26="nt",IFERROR(SMALL('Youth 2'!F:F,K26),""),IF(D26&gt;3000,"",IFERROR(SMALL('Youth 2'!F:F,K26),"")))</f>
        <v/>
      </c>
      <c r="F26" s="86" t="str">
        <f t="shared" si="0"/>
        <v/>
      </c>
      <c r="G26" s="91" t="str">
        <f t="shared" si="1"/>
        <v/>
      </c>
      <c r="J26" s="121"/>
      <c r="K26" s="24">
        <v>25</v>
      </c>
    </row>
    <row r="27" spans="1:11">
      <c r="A27" s="18" t="str">
        <f>IFERROR(IF(INDEX('Youth 2'!$A:$F,MATCH('Youth Results 2'!$E27,'Youth 2'!$F:$F,0),1)&gt;0,INDEX('Youth 2'!$A:$F,MATCH('Youth Results 2'!$E27,'Youth 2'!$F:$F,0),1),""),"")</f>
        <v/>
      </c>
      <c r="B27" s="84" t="str">
        <f>IFERROR(IF(INDEX('Youth 2'!$A:$F,MATCH('Youth Results 2'!$E27,'Youth 2'!$F:$F,0),2)&gt;0,INDEX('Youth 2'!$A:$F,MATCH('Youth Results 2'!$E27,'Youth 2'!$F:$F,0),2),""),"")</f>
        <v/>
      </c>
      <c r="C27" s="84" t="str">
        <f>IFERROR(IF(INDEX('Youth 2'!$A:$F,MATCH('Youth Results 2'!$E27,'Youth 2'!$F:$F,0),3)&gt;0,INDEX('Youth 2'!$A:$F,MATCH('Youth Results 2'!$E27,'Youth 2'!$F:$F,0),3),""),"")</f>
        <v/>
      </c>
      <c r="D27" s="85" t="str">
        <f>IFERROR(IF(AND(SMALL('Youth 2'!F:F,K27)&gt;1000,SMALL('Youth 2'!F:F,K27)&lt;3000),"nt",IF(SMALL('Youth 2'!F:F,K27)&gt;3000,"",SMALL('Youth 2'!F:F,K27))),"")</f>
        <v/>
      </c>
      <c r="E27" s="115" t="str">
        <f>IF(D27="nt",IFERROR(SMALL('Youth 2'!F:F,K27),""),IF(D27&gt;3000,"",IFERROR(SMALL('Youth 2'!F:F,K27),"")))</f>
        <v/>
      </c>
      <c r="F27" s="86" t="str">
        <f t="shared" si="0"/>
        <v/>
      </c>
      <c r="G27" s="91" t="str">
        <f t="shared" si="1"/>
        <v/>
      </c>
      <c r="J27" s="121"/>
      <c r="K27" s="24">
        <v>26</v>
      </c>
    </row>
    <row r="28" spans="1:11">
      <c r="A28" s="18" t="str">
        <f>IFERROR(IF(INDEX('Youth 2'!$A:$F,MATCH('Youth Results 2'!$E28,'Youth 2'!$F:$F,0),1)&gt;0,INDEX('Youth 2'!$A:$F,MATCH('Youth Results 2'!$E28,'Youth 2'!$F:$F,0),1),""),"")</f>
        <v/>
      </c>
      <c r="B28" s="84" t="str">
        <f>IFERROR(IF(INDEX('Youth 2'!$A:$F,MATCH('Youth Results 2'!$E28,'Youth 2'!$F:$F,0),2)&gt;0,INDEX('Youth 2'!$A:$F,MATCH('Youth Results 2'!$E28,'Youth 2'!$F:$F,0),2),""),"")</f>
        <v/>
      </c>
      <c r="C28" s="84" t="str">
        <f>IFERROR(IF(INDEX('Youth 2'!$A:$F,MATCH('Youth Results 2'!$E28,'Youth 2'!$F:$F,0),3)&gt;0,INDEX('Youth 2'!$A:$F,MATCH('Youth Results 2'!$E28,'Youth 2'!$F:$F,0),3),""),"")</f>
        <v/>
      </c>
      <c r="D28" s="85" t="str">
        <f>IFERROR(IF(AND(SMALL('Youth 2'!F:F,K28)&gt;1000,SMALL('Youth 2'!F:F,K28)&lt;3000),"nt",IF(SMALL('Youth 2'!F:F,K28)&gt;3000,"",SMALL('Youth 2'!F:F,K28))),"")</f>
        <v/>
      </c>
      <c r="E28" s="115" t="str">
        <f>IF(D28="nt",IFERROR(SMALL('Youth 2'!F:F,K28),""),IF(D28&gt;3000,"",IFERROR(SMALL('Youth 2'!F:F,K28),"")))</f>
        <v/>
      </c>
      <c r="F28" s="86" t="str">
        <f t="shared" si="0"/>
        <v/>
      </c>
      <c r="G28" s="91" t="str">
        <f t="shared" si="1"/>
        <v/>
      </c>
      <c r="J28" s="121"/>
      <c r="K28" s="24">
        <v>27</v>
      </c>
    </row>
    <row r="29" spans="1:11">
      <c r="A29" s="18" t="str">
        <f>IFERROR(IF(INDEX('Youth 2'!$A:$F,MATCH('Youth Results 2'!$E29,'Youth 2'!$F:$F,0),1)&gt;0,INDEX('Youth 2'!$A:$F,MATCH('Youth Results 2'!$E29,'Youth 2'!$F:$F,0),1),""),"")</f>
        <v/>
      </c>
      <c r="B29" s="84" t="str">
        <f>IFERROR(IF(INDEX('Youth 2'!$A:$F,MATCH('Youth Results 2'!$E29,'Youth 2'!$F:$F,0),2)&gt;0,INDEX('Youth 2'!$A:$F,MATCH('Youth Results 2'!$E29,'Youth 2'!$F:$F,0),2),""),"")</f>
        <v/>
      </c>
      <c r="C29" s="84" t="str">
        <f>IFERROR(IF(INDEX('Youth 2'!$A:$F,MATCH('Youth Results 2'!$E29,'Youth 2'!$F:$F,0),3)&gt;0,INDEX('Youth 2'!$A:$F,MATCH('Youth Results 2'!$E29,'Youth 2'!$F:$F,0),3),""),"")</f>
        <v/>
      </c>
      <c r="D29" s="85" t="str">
        <f>IFERROR(IF(AND(SMALL('Youth 2'!F:F,K29)&gt;1000,SMALL('Youth 2'!F:F,K29)&lt;3000),"nt",IF(SMALL('Youth 2'!F:F,K29)&gt;3000,"",SMALL('Youth 2'!F:F,K29))),"")</f>
        <v/>
      </c>
      <c r="E29" s="115" t="str">
        <f>IF(D29="nt",IFERROR(SMALL('Youth 2'!F:F,K29),""),IF(D29&gt;3000,"",IFERROR(SMALL('Youth 2'!F:F,K29),"")))</f>
        <v/>
      </c>
      <c r="F29" s="86" t="str">
        <f t="shared" si="0"/>
        <v/>
      </c>
      <c r="G29" s="91" t="str">
        <f t="shared" si="1"/>
        <v/>
      </c>
      <c r="J29" s="121"/>
      <c r="K29" s="24">
        <v>28</v>
      </c>
    </row>
    <row r="30" spans="1:11">
      <c r="A30" s="18" t="str">
        <f>IFERROR(IF(INDEX('Youth 2'!$A:$F,MATCH('Youth Results 2'!$E30,'Youth 2'!$F:$F,0),1)&gt;0,INDEX('Youth 2'!$A:$F,MATCH('Youth Results 2'!$E30,'Youth 2'!$F:$F,0),1),""),"")</f>
        <v/>
      </c>
      <c r="B30" s="84" t="str">
        <f>IFERROR(IF(INDEX('Youth 2'!$A:$F,MATCH('Youth Results 2'!$E30,'Youth 2'!$F:$F,0),2)&gt;0,INDEX('Youth 2'!$A:$F,MATCH('Youth Results 2'!$E30,'Youth 2'!$F:$F,0),2),""),"")</f>
        <v/>
      </c>
      <c r="C30" s="84" t="str">
        <f>IFERROR(IF(INDEX('Youth 2'!$A:$F,MATCH('Youth Results 2'!$E30,'Youth 2'!$F:$F,0),3)&gt;0,INDEX('Youth 2'!$A:$F,MATCH('Youth Results 2'!$E30,'Youth 2'!$F:$F,0),3),""),"")</f>
        <v/>
      </c>
      <c r="D30" s="85" t="str">
        <f>IFERROR(IF(AND(SMALL('Youth 2'!F:F,K30)&gt;1000,SMALL('Youth 2'!F:F,K30)&lt;3000),"nt",IF(SMALL('Youth 2'!F:F,K30)&gt;3000,"",SMALL('Youth 2'!F:F,K30))),"")</f>
        <v/>
      </c>
      <c r="E30" s="115" t="str">
        <f>IF(D30="nt",IFERROR(SMALL('Youth 2'!F:F,K30),""),IF(D30&gt;3000,"",IFERROR(SMALL('Youth 2'!F:F,K30),"")))</f>
        <v/>
      </c>
      <c r="F30" s="86" t="str">
        <f t="shared" si="0"/>
        <v/>
      </c>
      <c r="G30" s="91" t="str">
        <f t="shared" si="1"/>
        <v/>
      </c>
      <c r="J30" s="121"/>
      <c r="K30" s="24">
        <v>29</v>
      </c>
    </row>
    <row r="31" spans="1:11">
      <c r="A31" s="18" t="str">
        <f>IFERROR(IF(INDEX('Youth 2'!$A:$F,MATCH('Youth Results 2'!$E31,'Youth 2'!$F:$F,0),1)&gt;0,INDEX('Youth 2'!$A:$F,MATCH('Youth Results 2'!$E31,'Youth 2'!$F:$F,0),1),""),"")</f>
        <v/>
      </c>
      <c r="B31" s="84" t="str">
        <f>IFERROR(IF(INDEX('Youth 2'!$A:$F,MATCH('Youth Results 2'!$E31,'Youth 2'!$F:$F,0),2)&gt;0,INDEX('Youth 2'!$A:$F,MATCH('Youth Results 2'!$E31,'Youth 2'!$F:$F,0),2),""),"")</f>
        <v/>
      </c>
      <c r="C31" s="84" t="str">
        <f>IFERROR(IF(INDEX('Youth 2'!$A:$F,MATCH('Youth Results 2'!$E31,'Youth 2'!$F:$F,0),3)&gt;0,INDEX('Youth 2'!$A:$F,MATCH('Youth Results 2'!$E31,'Youth 2'!$F:$F,0),3),""),"")</f>
        <v/>
      </c>
      <c r="D31" s="85" t="str">
        <f>IFERROR(IF(AND(SMALL('Youth 2'!F:F,K31)&gt;1000,SMALL('Youth 2'!F:F,K31)&lt;3000),"nt",IF(SMALL('Youth 2'!F:F,K31)&gt;3000,"",SMALL('Youth 2'!F:F,K31))),"")</f>
        <v/>
      </c>
      <c r="E31" s="115" t="str">
        <f>IF(D31="nt",IFERROR(SMALL('Youth 2'!F:F,K31),""),IF(D31&gt;3000,"",IFERROR(SMALL('Youth 2'!F:F,K31),"")))</f>
        <v/>
      </c>
      <c r="F31" s="86" t="str">
        <f t="shared" si="0"/>
        <v/>
      </c>
      <c r="G31" s="91" t="str">
        <f t="shared" si="1"/>
        <v/>
      </c>
      <c r="J31" s="121"/>
      <c r="K31" s="24">
        <v>30</v>
      </c>
    </row>
    <row r="32" spans="1:11">
      <c r="A32" s="18" t="str">
        <f>IFERROR(IF(INDEX('Youth 2'!$A:$F,MATCH('Youth Results 2'!$E32,'Youth 2'!$F:$F,0),1)&gt;0,INDEX('Youth 2'!$A:$F,MATCH('Youth Results 2'!$E32,'Youth 2'!$F:$F,0),1),""),"")</f>
        <v/>
      </c>
      <c r="B32" s="84" t="str">
        <f>IFERROR(IF(INDEX('Youth 2'!$A:$F,MATCH('Youth Results 2'!$E32,'Youth 2'!$F:$F,0),2)&gt;0,INDEX('Youth 2'!$A:$F,MATCH('Youth Results 2'!$E32,'Youth 2'!$F:$F,0),2),""),"")</f>
        <v/>
      </c>
      <c r="C32" s="84" t="str">
        <f>IFERROR(IF(INDEX('Youth 2'!$A:$F,MATCH('Youth Results 2'!$E32,'Youth 2'!$F:$F,0),3)&gt;0,INDEX('Youth 2'!$A:$F,MATCH('Youth Results 2'!$E32,'Youth 2'!$F:$F,0),3),""),"")</f>
        <v/>
      </c>
      <c r="D32" s="85" t="str">
        <f>IFERROR(IF(AND(SMALL('Youth 2'!F:F,K32)&gt;1000,SMALL('Youth 2'!F:F,K32)&lt;3000),"nt",IF(SMALL('Youth 2'!F:F,K32)&gt;3000,"",SMALL('Youth 2'!F:F,K32))),"")</f>
        <v/>
      </c>
      <c r="E32" s="115" t="str">
        <f>IF(D32="nt",IFERROR(SMALL('Youth 2'!F:F,K32),""),IF(D32&gt;3000,"",IFERROR(SMALL('Youth 2'!F:F,K32),"")))</f>
        <v/>
      </c>
      <c r="F32" s="86" t="str">
        <f t="shared" si="0"/>
        <v/>
      </c>
      <c r="G32" s="91" t="str">
        <f t="shared" si="1"/>
        <v/>
      </c>
      <c r="J32" s="121"/>
      <c r="K32" s="24">
        <v>31</v>
      </c>
    </row>
    <row r="33" spans="1:11">
      <c r="A33" s="18" t="str">
        <f>IFERROR(IF(INDEX('Youth 2'!$A:$F,MATCH('Youth Results 2'!$E33,'Youth 2'!$F:$F,0),1)&gt;0,INDEX('Youth 2'!$A:$F,MATCH('Youth Results 2'!$E33,'Youth 2'!$F:$F,0),1),""),"")</f>
        <v/>
      </c>
      <c r="B33" s="84" t="str">
        <f>IFERROR(IF(INDEX('Youth 2'!$A:$F,MATCH('Youth Results 2'!$E33,'Youth 2'!$F:$F,0),2)&gt;0,INDEX('Youth 2'!$A:$F,MATCH('Youth Results 2'!$E33,'Youth 2'!$F:$F,0),2),""),"")</f>
        <v/>
      </c>
      <c r="C33" s="84" t="str">
        <f>IFERROR(IF(INDEX('Youth 2'!$A:$F,MATCH('Youth Results 2'!$E33,'Youth 2'!$F:$F,0),3)&gt;0,INDEX('Youth 2'!$A:$F,MATCH('Youth Results 2'!$E33,'Youth 2'!$F:$F,0),3),""),"")</f>
        <v/>
      </c>
      <c r="D33" s="85" t="str">
        <f>IFERROR(IF(AND(SMALL('Youth 2'!F:F,K33)&gt;1000,SMALL('Youth 2'!F:F,K33)&lt;3000),"nt",IF(SMALL('Youth 2'!F:F,K33)&gt;3000,"",SMALL('Youth 2'!F:F,K33))),"")</f>
        <v/>
      </c>
      <c r="E33" s="115" t="str">
        <f>IF(D33="nt",IFERROR(SMALL('Youth 2'!F:F,K33),""),IF(D33&gt;3000,"",IFERROR(SMALL('Youth 2'!F:F,K33),"")))</f>
        <v/>
      </c>
      <c r="F33" s="86" t="str">
        <f t="shared" si="0"/>
        <v/>
      </c>
      <c r="G33" s="91" t="str">
        <f t="shared" si="1"/>
        <v/>
      </c>
      <c r="J33" s="121"/>
      <c r="K33" s="24">
        <v>32</v>
      </c>
    </row>
    <row r="34" spans="1:11">
      <c r="A34" s="18" t="str">
        <f>IFERROR(IF(INDEX('Youth 2'!$A:$F,MATCH('Youth Results 2'!$E34,'Youth 2'!$F:$F,0),1)&gt;0,INDEX('Youth 2'!$A:$F,MATCH('Youth Results 2'!$E34,'Youth 2'!$F:$F,0),1),""),"")</f>
        <v/>
      </c>
      <c r="B34" s="84" t="str">
        <f>IFERROR(IF(INDEX('Youth 2'!$A:$F,MATCH('Youth Results 2'!$E34,'Youth 2'!$F:$F,0),2)&gt;0,INDEX('Youth 2'!$A:$F,MATCH('Youth Results 2'!$E34,'Youth 2'!$F:$F,0),2),""),"")</f>
        <v/>
      </c>
      <c r="C34" s="84" t="str">
        <f>IFERROR(IF(INDEX('Youth 2'!$A:$F,MATCH('Youth Results 2'!$E34,'Youth 2'!$F:$F,0),3)&gt;0,INDEX('Youth 2'!$A:$F,MATCH('Youth Results 2'!$E34,'Youth 2'!$F:$F,0),3),""),"")</f>
        <v/>
      </c>
      <c r="D34" s="85" t="str">
        <f>IFERROR(IF(AND(SMALL('Youth 2'!F:F,K34)&gt;1000,SMALL('Youth 2'!F:F,K34)&lt;3000),"nt",IF(SMALL('Youth 2'!F:F,K34)&gt;3000,"",SMALL('Youth 2'!F:F,K34))),"")</f>
        <v/>
      </c>
      <c r="E34" s="115" t="str">
        <f>IF(D34="nt",IFERROR(SMALL('Youth 2'!F:F,K34),""),IF(D34&gt;3000,"",IFERROR(SMALL('Youth 2'!F:F,K34),"")))</f>
        <v/>
      </c>
      <c r="F34" s="86" t="str">
        <f t="shared" si="0"/>
        <v/>
      </c>
      <c r="G34" s="91" t="str">
        <f t="shared" si="1"/>
        <v/>
      </c>
      <c r="J34" s="121"/>
      <c r="K34" s="24">
        <v>33</v>
      </c>
    </row>
    <row r="35" spans="1:11">
      <c r="A35" s="18" t="str">
        <f>IFERROR(IF(INDEX('Youth 2'!$A:$F,MATCH('Youth Results 2'!$E35,'Youth 2'!$F:$F,0),1)&gt;0,INDEX('Youth 2'!$A:$F,MATCH('Youth Results 2'!$E35,'Youth 2'!$F:$F,0),1),""),"")</f>
        <v/>
      </c>
      <c r="B35" s="84" t="str">
        <f>IFERROR(IF(INDEX('Youth 2'!$A:$F,MATCH('Youth Results 2'!$E35,'Youth 2'!$F:$F,0),2)&gt;0,INDEX('Youth 2'!$A:$F,MATCH('Youth Results 2'!$E35,'Youth 2'!$F:$F,0),2),""),"")</f>
        <v/>
      </c>
      <c r="C35" s="84" t="str">
        <f>IFERROR(IF(INDEX('Youth 2'!$A:$F,MATCH('Youth Results 2'!$E35,'Youth 2'!$F:$F,0),3)&gt;0,INDEX('Youth 2'!$A:$F,MATCH('Youth Results 2'!$E35,'Youth 2'!$F:$F,0),3),""),"")</f>
        <v/>
      </c>
      <c r="D35" s="85" t="str">
        <f>IFERROR(IF(AND(SMALL('Youth 2'!F:F,K35)&gt;1000,SMALL('Youth 2'!F:F,K35)&lt;3000),"nt",IF(SMALL('Youth 2'!F:F,K35)&gt;3000,"",SMALL('Youth 2'!F:F,K35))),"")</f>
        <v/>
      </c>
      <c r="E35" s="115" t="str">
        <f>IF(D35="nt",IFERROR(SMALL('Youth 2'!F:F,K35),""),IF(D35&gt;3000,"",IFERROR(SMALL('Youth 2'!F:F,K35),"")))</f>
        <v/>
      </c>
      <c r="F35" s="86" t="str">
        <f t="shared" si="0"/>
        <v/>
      </c>
      <c r="G35" s="91" t="str">
        <f t="shared" si="1"/>
        <v/>
      </c>
      <c r="J35" s="121"/>
      <c r="K35" s="24">
        <v>34</v>
      </c>
    </row>
    <row r="36" spans="1:11">
      <c r="A36" s="18" t="str">
        <f>IFERROR(IF(INDEX('Youth 2'!$A:$F,MATCH('Youth Results 2'!$E36,'Youth 2'!$F:$F,0),1)&gt;0,INDEX('Youth 2'!$A:$F,MATCH('Youth Results 2'!$E36,'Youth 2'!$F:$F,0),1),""),"")</f>
        <v/>
      </c>
      <c r="B36" s="84" t="str">
        <f>IFERROR(IF(INDEX('Youth 2'!$A:$F,MATCH('Youth Results 2'!$E36,'Youth 2'!$F:$F,0),2)&gt;0,INDEX('Youth 2'!$A:$F,MATCH('Youth Results 2'!$E36,'Youth 2'!$F:$F,0),2),""),"")</f>
        <v/>
      </c>
      <c r="C36" s="84" t="str">
        <f>IFERROR(IF(INDEX('Youth 2'!$A:$F,MATCH('Youth Results 2'!$E36,'Youth 2'!$F:$F,0),3)&gt;0,INDEX('Youth 2'!$A:$F,MATCH('Youth Results 2'!$E36,'Youth 2'!$F:$F,0),3),""),"")</f>
        <v/>
      </c>
      <c r="D36" s="85" t="str">
        <f>IFERROR(IF(AND(SMALL('Youth 2'!F:F,K36)&gt;1000,SMALL('Youth 2'!F:F,K36)&lt;3000),"nt",IF(SMALL('Youth 2'!F:F,K36)&gt;3000,"",SMALL('Youth 2'!F:F,K36))),"")</f>
        <v/>
      </c>
      <c r="E36" s="115" t="str">
        <f>IF(D36="nt",IFERROR(SMALL('Youth 2'!F:F,K36),""),IF(D36&gt;3000,"",IFERROR(SMALL('Youth 2'!F:F,K36),"")))</f>
        <v/>
      </c>
      <c r="F36" s="86" t="str">
        <f t="shared" si="0"/>
        <v/>
      </c>
      <c r="G36" s="91" t="str">
        <f t="shared" si="1"/>
        <v/>
      </c>
      <c r="J36" s="121"/>
      <c r="K36" s="24">
        <v>35</v>
      </c>
    </row>
    <row r="37" spans="1:11">
      <c r="A37" s="18" t="str">
        <f>IFERROR(IF(INDEX('Youth 2'!$A:$F,MATCH('Youth Results 2'!$E37,'Youth 2'!$F:$F,0),1)&gt;0,INDEX('Youth 2'!$A:$F,MATCH('Youth Results 2'!$E37,'Youth 2'!$F:$F,0),1),""),"")</f>
        <v/>
      </c>
      <c r="B37" s="84" t="str">
        <f>IFERROR(IF(INDEX('Youth 2'!$A:$F,MATCH('Youth Results 2'!$E37,'Youth 2'!$F:$F,0),2)&gt;0,INDEX('Youth 2'!$A:$F,MATCH('Youth Results 2'!$E37,'Youth 2'!$F:$F,0),2),""),"")</f>
        <v/>
      </c>
      <c r="C37" s="84" t="str">
        <f>IFERROR(IF(INDEX('Youth 2'!$A:$F,MATCH('Youth Results 2'!$E37,'Youth 2'!$F:$F,0),3)&gt;0,INDEX('Youth 2'!$A:$F,MATCH('Youth Results 2'!$E37,'Youth 2'!$F:$F,0),3),""),"")</f>
        <v/>
      </c>
      <c r="D37" s="85" t="str">
        <f>IFERROR(IF(AND(SMALL('Youth 2'!F:F,K37)&gt;1000,SMALL('Youth 2'!F:F,K37)&lt;3000),"nt",IF(SMALL('Youth 2'!F:F,K37)&gt;3000,"",SMALL('Youth 2'!F:F,K37))),"")</f>
        <v/>
      </c>
      <c r="E37" s="115" t="str">
        <f>IF(D37="nt",IFERROR(SMALL('Youth 2'!F:F,K37),""),IF(D37&gt;3000,"",IFERROR(SMALL('Youth 2'!F:F,K37),"")))</f>
        <v/>
      </c>
      <c r="F37" s="86" t="str">
        <f t="shared" si="0"/>
        <v/>
      </c>
      <c r="G37" s="91" t="str">
        <f t="shared" si="1"/>
        <v/>
      </c>
      <c r="J37" s="121"/>
      <c r="K37" s="24">
        <v>36</v>
      </c>
    </row>
    <row r="38" spans="1:11">
      <c r="A38" s="18" t="str">
        <f>IFERROR(IF(INDEX('Youth 2'!$A:$F,MATCH('Youth Results 2'!$E38,'Youth 2'!$F:$F,0),1)&gt;0,INDEX('Youth 2'!$A:$F,MATCH('Youth Results 2'!$E38,'Youth 2'!$F:$F,0),1),""),"")</f>
        <v/>
      </c>
      <c r="B38" s="84" t="str">
        <f>IFERROR(IF(INDEX('Youth 2'!$A:$F,MATCH('Youth Results 2'!$E38,'Youth 2'!$F:$F,0),2)&gt;0,INDEX('Youth 2'!$A:$F,MATCH('Youth Results 2'!$E38,'Youth 2'!$F:$F,0),2),""),"")</f>
        <v/>
      </c>
      <c r="C38" s="84" t="str">
        <f>IFERROR(IF(INDEX('Youth 2'!$A:$F,MATCH('Youth Results 2'!$E38,'Youth 2'!$F:$F,0),3)&gt;0,INDEX('Youth 2'!$A:$F,MATCH('Youth Results 2'!$E38,'Youth 2'!$F:$F,0),3),""),"")</f>
        <v/>
      </c>
      <c r="D38" s="85" t="str">
        <f>IFERROR(IF(AND(SMALL('Youth 2'!F:F,K38)&gt;1000,SMALL('Youth 2'!F:F,K38)&lt;3000),"nt",IF(SMALL('Youth 2'!F:F,K38)&gt;3000,"",SMALL('Youth 2'!F:F,K38))),"")</f>
        <v/>
      </c>
      <c r="E38" s="115" t="str">
        <f>IF(D38="nt",IFERROR(SMALL('Youth 2'!F:F,K38),""),IF(D38&gt;3000,"",IFERROR(SMALL('Youth 2'!F:F,K38),"")))</f>
        <v/>
      </c>
      <c r="F38" s="86" t="str">
        <f t="shared" si="0"/>
        <v/>
      </c>
      <c r="G38" s="91" t="str">
        <f t="shared" si="1"/>
        <v/>
      </c>
      <c r="J38" s="121"/>
      <c r="K38" s="24">
        <v>37</v>
      </c>
    </row>
    <row r="39" spans="1:11">
      <c r="A39" s="18" t="str">
        <f>IFERROR(IF(INDEX('Youth 2'!$A:$F,MATCH('Youth Results 2'!$E39,'Youth 2'!$F:$F,0),1)&gt;0,INDEX('Youth 2'!$A:$F,MATCH('Youth Results 2'!$E39,'Youth 2'!$F:$F,0),1),""),"")</f>
        <v/>
      </c>
      <c r="B39" s="84" t="str">
        <f>IFERROR(IF(INDEX('Youth 2'!$A:$F,MATCH('Youth Results 2'!$E39,'Youth 2'!$F:$F,0),2)&gt;0,INDEX('Youth 2'!$A:$F,MATCH('Youth Results 2'!$E39,'Youth 2'!$F:$F,0),2),""),"")</f>
        <v/>
      </c>
      <c r="C39" s="84" t="str">
        <f>IFERROR(IF(INDEX('Youth 2'!$A:$F,MATCH('Youth Results 2'!$E39,'Youth 2'!$F:$F,0),3)&gt;0,INDEX('Youth 2'!$A:$F,MATCH('Youth Results 2'!$E39,'Youth 2'!$F:$F,0),3),""),"")</f>
        <v/>
      </c>
      <c r="D39" s="85" t="str">
        <f>IFERROR(IF(AND(SMALL('Youth 2'!F:F,K39)&gt;1000,SMALL('Youth 2'!F:F,K39)&lt;3000),"nt",IF(SMALL('Youth 2'!F:F,K39)&gt;3000,"",SMALL('Youth 2'!F:F,K39))),"")</f>
        <v/>
      </c>
      <c r="E39" s="115" t="str">
        <f>IF(D39="nt",IFERROR(SMALL('Youth 2'!F:F,K39),""),IF(D39&gt;3000,"",IFERROR(SMALL('Youth 2'!F:F,K39),"")))</f>
        <v/>
      </c>
      <c r="F39" s="86" t="str">
        <f t="shared" si="0"/>
        <v/>
      </c>
      <c r="G39" s="91" t="str">
        <f t="shared" si="1"/>
        <v/>
      </c>
      <c r="J39" s="121"/>
      <c r="K39" s="24">
        <v>38</v>
      </c>
    </row>
    <row r="40" spans="1:11">
      <c r="A40" s="18" t="str">
        <f>IFERROR(IF(INDEX('Youth 2'!$A:$F,MATCH('Youth Results 2'!$E40,'Youth 2'!$F:$F,0),1)&gt;0,INDEX('Youth 2'!$A:$F,MATCH('Youth Results 2'!$E40,'Youth 2'!$F:$F,0),1),""),"")</f>
        <v/>
      </c>
      <c r="B40" s="84" t="str">
        <f>IFERROR(IF(INDEX('Youth 2'!$A:$F,MATCH('Youth Results 2'!$E40,'Youth 2'!$F:$F,0),2)&gt;0,INDEX('Youth 2'!$A:$F,MATCH('Youth Results 2'!$E40,'Youth 2'!$F:$F,0),2),""),"")</f>
        <v/>
      </c>
      <c r="C40" s="84" t="str">
        <f>IFERROR(IF(INDEX('Youth 2'!$A:$F,MATCH('Youth Results 2'!$E40,'Youth 2'!$F:$F,0),3)&gt;0,INDEX('Youth 2'!$A:$F,MATCH('Youth Results 2'!$E40,'Youth 2'!$F:$F,0),3),""),"")</f>
        <v/>
      </c>
      <c r="D40" s="85" t="str">
        <f>IFERROR(IF(AND(SMALL('Youth 2'!F:F,K40)&gt;1000,SMALL('Youth 2'!F:F,K40)&lt;3000),"nt",IF(SMALL('Youth 2'!F:F,K40)&gt;3000,"",SMALL('Youth 2'!F:F,K40))),"")</f>
        <v/>
      </c>
      <c r="E40" s="115" t="str">
        <f>IF(D40="nt",IFERROR(SMALL('Youth 2'!F:F,K40),""),IF(D40&gt;3000,"",IFERROR(SMALL('Youth 2'!F:F,K40),"")))</f>
        <v/>
      </c>
      <c r="F40" s="86" t="str">
        <f t="shared" si="0"/>
        <v/>
      </c>
      <c r="G40" s="91" t="str">
        <f t="shared" si="1"/>
        <v/>
      </c>
      <c r="J40" s="121"/>
      <c r="K40" s="24">
        <v>39</v>
      </c>
    </row>
    <row r="41" spans="1:11">
      <c r="A41" s="18" t="str">
        <f>IFERROR(IF(INDEX('Youth 2'!$A:$F,MATCH('Youth Results 2'!$E41,'Youth 2'!$F:$F,0),1)&gt;0,INDEX('Youth 2'!$A:$F,MATCH('Youth Results 2'!$E41,'Youth 2'!$F:$F,0),1),""),"")</f>
        <v/>
      </c>
      <c r="B41" s="84" t="str">
        <f>IFERROR(IF(INDEX('Youth 2'!$A:$F,MATCH('Youth Results 2'!$E41,'Youth 2'!$F:$F,0),2)&gt;0,INDEX('Youth 2'!$A:$F,MATCH('Youth Results 2'!$E41,'Youth 2'!$F:$F,0),2),""),"")</f>
        <v/>
      </c>
      <c r="C41" s="84" t="str">
        <f>IFERROR(IF(INDEX('Youth 2'!$A:$F,MATCH('Youth Results 2'!$E41,'Youth 2'!$F:$F,0),3)&gt;0,INDEX('Youth 2'!$A:$F,MATCH('Youth Results 2'!$E41,'Youth 2'!$F:$F,0),3),""),"")</f>
        <v/>
      </c>
      <c r="D41" s="85" t="str">
        <f>IFERROR(IF(AND(SMALL('Youth 2'!F:F,K41)&gt;1000,SMALL('Youth 2'!F:F,K41)&lt;3000),"nt",IF(SMALL('Youth 2'!F:F,K41)&gt;3000,"",SMALL('Youth 2'!F:F,K41))),"")</f>
        <v/>
      </c>
      <c r="E41" s="115" t="str">
        <f>IF(D41="nt",IFERROR(SMALL('Youth 2'!F:F,K41),""),IF(D41&gt;3000,"",IFERROR(SMALL('Youth 2'!F:F,K41),"")))</f>
        <v/>
      </c>
      <c r="F41" s="86" t="str">
        <f t="shared" si="0"/>
        <v/>
      </c>
      <c r="G41" s="91" t="str">
        <f t="shared" si="1"/>
        <v/>
      </c>
      <c r="J41" s="121"/>
      <c r="K41" s="24">
        <v>40</v>
      </c>
    </row>
    <row r="42" spans="1:11">
      <c r="A42" s="18" t="str">
        <f>IFERROR(IF(INDEX('Youth 2'!$A:$F,MATCH('Youth Results 2'!$E42,'Youth 2'!$F:$F,0),1)&gt;0,INDEX('Youth 2'!$A:$F,MATCH('Youth Results 2'!$E42,'Youth 2'!$F:$F,0),1),""),"")</f>
        <v/>
      </c>
      <c r="B42" s="84" t="str">
        <f>IFERROR(IF(INDEX('Youth 2'!$A:$F,MATCH('Youth Results 2'!$E42,'Youth 2'!$F:$F,0),2)&gt;0,INDEX('Youth 2'!$A:$F,MATCH('Youth Results 2'!$E42,'Youth 2'!$F:$F,0),2),""),"")</f>
        <v/>
      </c>
      <c r="C42" s="84" t="str">
        <f>IFERROR(IF(INDEX('Youth 2'!$A:$F,MATCH('Youth Results 2'!$E42,'Youth 2'!$F:$F,0),3)&gt;0,INDEX('Youth 2'!$A:$F,MATCH('Youth Results 2'!$E42,'Youth 2'!$F:$F,0),3),""),"")</f>
        <v/>
      </c>
      <c r="D42" s="85" t="str">
        <f>IFERROR(IF(AND(SMALL('Youth 2'!F:F,K42)&gt;1000,SMALL('Youth 2'!F:F,K42)&lt;3000),"nt",IF(SMALL('Youth 2'!F:F,K42)&gt;3000,"",SMALL('Youth 2'!F:F,K42))),"")</f>
        <v/>
      </c>
      <c r="E42" s="115" t="str">
        <f>IF(D42="nt",IFERROR(SMALL('Youth 2'!F:F,K42),""),IF(D42&gt;3000,"",IFERROR(SMALL('Youth 2'!F:F,K42),"")))</f>
        <v/>
      </c>
      <c r="F42" s="86" t="str">
        <f t="shared" si="0"/>
        <v/>
      </c>
      <c r="G42" s="91" t="str">
        <f t="shared" si="1"/>
        <v/>
      </c>
      <c r="J42" s="121"/>
      <c r="K42" s="24">
        <v>41</v>
      </c>
    </row>
    <row r="43" spans="1:11">
      <c r="A43" s="18" t="str">
        <f>IFERROR(IF(INDEX('Youth 2'!$A:$F,MATCH('Youth Results 2'!$E43,'Youth 2'!$F:$F,0),1)&gt;0,INDEX('Youth 2'!$A:$F,MATCH('Youth Results 2'!$E43,'Youth 2'!$F:$F,0),1),""),"")</f>
        <v/>
      </c>
      <c r="B43" s="84" t="str">
        <f>IFERROR(IF(INDEX('Youth 2'!$A:$F,MATCH('Youth Results 2'!$E43,'Youth 2'!$F:$F,0),2)&gt;0,INDEX('Youth 2'!$A:$F,MATCH('Youth Results 2'!$E43,'Youth 2'!$F:$F,0),2),""),"")</f>
        <v/>
      </c>
      <c r="C43" s="84" t="str">
        <f>IFERROR(IF(INDEX('Youth 2'!$A:$F,MATCH('Youth Results 2'!$E43,'Youth 2'!$F:$F,0),3)&gt;0,INDEX('Youth 2'!$A:$F,MATCH('Youth Results 2'!$E43,'Youth 2'!$F:$F,0),3),""),"")</f>
        <v/>
      </c>
      <c r="D43" s="85" t="str">
        <f>IFERROR(IF(AND(SMALL('Youth 2'!F:F,K43)&gt;1000,SMALL('Youth 2'!F:F,K43)&lt;3000),"nt",IF(SMALL('Youth 2'!F:F,K43)&gt;3000,"",SMALL('Youth 2'!F:F,K43))),"")</f>
        <v/>
      </c>
      <c r="E43" s="115" t="str">
        <f>IF(D43="nt",IFERROR(SMALL('Youth 2'!F:F,K43),""),IF(D43&gt;3000,"",IFERROR(SMALL('Youth 2'!F:F,K43),"")))</f>
        <v/>
      </c>
      <c r="F43" s="86" t="str">
        <f t="shared" si="0"/>
        <v/>
      </c>
      <c r="G43" s="91" t="str">
        <f t="shared" si="1"/>
        <v/>
      </c>
      <c r="J43" s="121"/>
      <c r="K43" s="24">
        <v>42</v>
      </c>
    </row>
    <row r="44" spans="1:11">
      <c r="A44" s="18" t="str">
        <f>IFERROR(IF(INDEX('Youth 2'!$A:$F,MATCH('Youth Results 2'!$E44,'Youth 2'!$F:$F,0),1)&gt;0,INDEX('Youth 2'!$A:$F,MATCH('Youth Results 2'!$E44,'Youth 2'!$F:$F,0),1),""),"")</f>
        <v/>
      </c>
      <c r="B44" s="84" t="str">
        <f>IFERROR(IF(INDEX('Youth 2'!$A:$F,MATCH('Youth Results 2'!$E44,'Youth 2'!$F:$F,0),2)&gt;0,INDEX('Youth 2'!$A:$F,MATCH('Youth Results 2'!$E44,'Youth 2'!$F:$F,0),2),""),"")</f>
        <v/>
      </c>
      <c r="C44" s="84" t="str">
        <f>IFERROR(IF(INDEX('Youth 2'!$A:$F,MATCH('Youth Results 2'!$E44,'Youth 2'!$F:$F,0),3)&gt;0,INDEX('Youth 2'!$A:$F,MATCH('Youth Results 2'!$E44,'Youth 2'!$F:$F,0),3),""),"")</f>
        <v/>
      </c>
      <c r="D44" s="85" t="str">
        <f>IFERROR(IF(AND(SMALL('Youth 2'!F:F,K44)&gt;1000,SMALL('Youth 2'!F:F,K44)&lt;3000),"nt",IF(SMALL('Youth 2'!F:F,K44)&gt;3000,"",SMALL('Youth 2'!F:F,K44))),"")</f>
        <v/>
      </c>
      <c r="E44" s="115" t="str">
        <f>IF(D44="nt",IFERROR(SMALL('Youth 2'!F:F,K44),""),IF(D44&gt;3000,"",IFERROR(SMALL('Youth 2'!F:F,K44),"")))</f>
        <v/>
      </c>
      <c r="F44" s="86" t="str">
        <f t="shared" si="0"/>
        <v/>
      </c>
      <c r="G44" s="91" t="str">
        <f t="shared" si="1"/>
        <v/>
      </c>
      <c r="J44" s="121"/>
      <c r="K44" s="24">
        <v>43</v>
      </c>
    </row>
    <row r="45" spans="1:11">
      <c r="A45" s="18" t="str">
        <f>IFERROR(IF(INDEX('Youth 2'!$A:$F,MATCH('Youth Results 2'!$E45,'Youth 2'!$F:$F,0),1)&gt;0,INDEX('Youth 2'!$A:$F,MATCH('Youth Results 2'!$E45,'Youth 2'!$F:$F,0),1),""),"")</f>
        <v/>
      </c>
      <c r="B45" s="84" t="str">
        <f>IFERROR(IF(INDEX('Youth 2'!$A:$F,MATCH('Youth Results 2'!$E45,'Youth 2'!$F:$F,0),2)&gt;0,INDEX('Youth 2'!$A:$F,MATCH('Youth Results 2'!$E45,'Youth 2'!$F:$F,0),2),""),"")</f>
        <v/>
      </c>
      <c r="C45" s="84" t="str">
        <f>IFERROR(IF(INDEX('Youth 2'!$A:$F,MATCH('Youth Results 2'!$E45,'Youth 2'!$F:$F,0),3)&gt;0,INDEX('Youth 2'!$A:$F,MATCH('Youth Results 2'!$E45,'Youth 2'!$F:$F,0),3),""),"")</f>
        <v/>
      </c>
      <c r="D45" s="85" t="str">
        <f>IFERROR(IF(AND(SMALL('Youth 2'!F:F,K45)&gt;1000,SMALL('Youth 2'!F:F,K45)&lt;3000),"nt",IF(SMALL('Youth 2'!F:F,K45)&gt;3000,"",SMALL('Youth 2'!F:F,K45))),"")</f>
        <v/>
      </c>
      <c r="E45" s="115" t="str">
        <f>IF(D45="nt",IFERROR(SMALL('Youth 2'!F:F,K45),""),IF(D45&gt;3000,"",IFERROR(SMALL('Youth 2'!F:F,K45),"")))</f>
        <v/>
      </c>
      <c r="F45" s="86" t="str">
        <f t="shared" si="0"/>
        <v/>
      </c>
      <c r="G45" s="91" t="str">
        <f t="shared" si="1"/>
        <v/>
      </c>
      <c r="J45" s="121"/>
      <c r="K45" s="24">
        <v>44</v>
      </c>
    </row>
    <row r="46" spans="1:11">
      <c r="A46" s="18" t="str">
        <f>IFERROR(IF(INDEX('Youth 2'!$A:$F,MATCH('Youth Results 2'!$E46,'Youth 2'!$F:$F,0),1)&gt;0,INDEX('Youth 2'!$A:$F,MATCH('Youth Results 2'!$E46,'Youth 2'!$F:$F,0),1),""),"")</f>
        <v/>
      </c>
      <c r="B46" s="84" t="str">
        <f>IFERROR(IF(INDEX('Youth 2'!$A:$F,MATCH('Youth Results 2'!$E46,'Youth 2'!$F:$F,0),2)&gt;0,INDEX('Youth 2'!$A:$F,MATCH('Youth Results 2'!$E46,'Youth 2'!$F:$F,0),2),""),"")</f>
        <v/>
      </c>
      <c r="C46" s="84" t="str">
        <f>IFERROR(IF(INDEX('Youth 2'!$A:$F,MATCH('Youth Results 2'!$E46,'Youth 2'!$F:$F,0),3)&gt;0,INDEX('Youth 2'!$A:$F,MATCH('Youth Results 2'!$E46,'Youth 2'!$F:$F,0),3),""),"")</f>
        <v/>
      </c>
      <c r="D46" s="85" t="str">
        <f>IFERROR(IF(AND(SMALL('Youth 2'!F:F,K46)&gt;1000,SMALL('Youth 2'!F:F,K46)&lt;3000),"nt",IF(SMALL('Youth 2'!F:F,K46)&gt;3000,"",SMALL('Youth 2'!F:F,K46))),"")</f>
        <v/>
      </c>
      <c r="E46" s="115" t="str">
        <f>IF(D46="nt",IFERROR(SMALL('Youth 2'!F:F,K46),""),IF(D46&gt;3000,"",IFERROR(SMALL('Youth 2'!F:F,K46),"")))</f>
        <v/>
      </c>
      <c r="F46" s="86" t="str">
        <f t="shared" si="0"/>
        <v/>
      </c>
      <c r="G46" s="91" t="str">
        <f t="shared" si="1"/>
        <v/>
      </c>
      <c r="J46" s="121"/>
      <c r="K46" s="24">
        <v>45</v>
      </c>
    </row>
    <row r="47" spans="1:11">
      <c r="A47" s="18" t="str">
        <f>IFERROR(IF(INDEX('Youth 2'!$A:$F,MATCH('Youth Results 2'!$E47,'Youth 2'!$F:$F,0),1)&gt;0,INDEX('Youth 2'!$A:$F,MATCH('Youth Results 2'!$E47,'Youth 2'!$F:$F,0),1),""),"")</f>
        <v/>
      </c>
      <c r="B47" s="84" t="str">
        <f>IFERROR(IF(INDEX('Youth 2'!$A:$F,MATCH('Youth Results 2'!$E47,'Youth 2'!$F:$F,0),2)&gt;0,INDEX('Youth 2'!$A:$F,MATCH('Youth Results 2'!$E47,'Youth 2'!$F:$F,0),2),""),"")</f>
        <v/>
      </c>
      <c r="C47" s="84" t="str">
        <f>IFERROR(IF(INDEX('Youth 2'!$A:$F,MATCH('Youth Results 2'!$E47,'Youth 2'!$F:$F,0),3)&gt;0,INDEX('Youth 2'!$A:$F,MATCH('Youth Results 2'!$E47,'Youth 2'!$F:$F,0),3),""),"")</f>
        <v/>
      </c>
      <c r="D47" s="85" t="str">
        <f>IFERROR(IF(AND(SMALL('Youth 2'!F:F,K47)&gt;1000,SMALL('Youth 2'!F:F,K47)&lt;3000),"nt",IF(SMALL('Youth 2'!F:F,K47)&gt;3000,"",SMALL('Youth 2'!F:F,K47))),"")</f>
        <v/>
      </c>
      <c r="E47" s="115" t="str">
        <f>IF(D47="nt",IFERROR(SMALL('Youth 2'!F:F,K47),""),IF(D47&gt;3000,"",IFERROR(SMALL('Youth 2'!F:F,K47),"")))</f>
        <v/>
      </c>
      <c r="F47" s="86" t="str">
        <f t="shared" si="0"/>
        <v/>
      </c>
      <c r="G47" s="91" t="str">
        <f t="shared" si="1"/>
        <v/>
      </c>
      <c r="J47" s="121"/>
      <c r="K47" s="24">
        <v>46</v>
      </c>
    </row>
    <row r="48" spans="1:11">
      <c r="A48" s="18" t="str">
        <f>IFERROR(IF(INDEX('Youth 2'!$A:$F,MATCH('Youth Results 2'!$E48,'Youth 2'!$F:$F,0),1)&gt;0,INDEX('Youth 2'!$A:$F,MATCH('Youth Results 2'!$E48,'Youth 2'!$F:$F,0),1),""),"")</f>
        <v/>
      </c>
      <c r="B48" s="84" t="str">
        <f>IFERROR(IF(INDEX('Youth 2'!$A:$F,MATCH('Youth Results 2'!$E48,'Youth 2'!$F:$F,0),2)&gt;0,INDEX('Youth 2'!$A:$F,MATCH('Youth Results 2'!$E48,'Youth 2'!$F:$F,0),2),""),"")</f>
        <v/>
      </c>
      <c r="C48" s="84" t="str">
        <f>IFERROR(IF(INDEX('Youth 2'!$A:$F,MATCH('Youth Results 2'!$E48,'Youth 2'!$F:$F,0),3)&gt;0,INDEX('Youth 2'!$A:$F,MATCH('Youth Results 2'!$E48,'Youth 2'!$F:$F,0),3),""),"")</f>
        <v/>
      </c>
      <c r="D48" s="85" t="str">
        <f>IFERROR(IF(AND(SMALL('Youth 2'!F:F,K48)&gt;1000,SMALL('Youth 2'!F:F,K48)&lt;3000),"nt",IF(SMALL('Youth 2'!F:F,K48)&gt;3000,"",SMALL('Youth 2'!F:F,K48))),"")</f>
        <v/>
      </c>
      <c r="E48" s="115" t="str">
        <f>IF(D48="nt",IFERROR(SMALL('Youth 2'!F:F,K48),""),IF(D48&gt;3000,"",IFERROR(SMALL('Youth 2'!F:F,K48),"")))</f>
        <v/>
      </c>
      <c r="F48" s="86" t="str">
        <f t="shared" si="0"/>
        <v/>
      </c>
      <c r="G48" s="91" t="str">
        <f t="shared" si="1"/>
        <v/>
      </c>
      <c r="J48" s="121"/>
      <c r="K48" s="24">
        <v>47</v>
      </c>
    </row>
    <row r="49" spans="1:11">
      <c r="A49" s="18" t="str">
        <f>IFERROR(IF(INDEX('Youth 2'!$A:$F,MATCH('Youth Results 2'!$E49,'Youth 2'!$F:$F,0),1)&gt;0,INDEX('Youth 2'!$A:$F,MATCH('Youth Results 2'!$E49,'Youth 2'!$F:$F,0),1),""),"")</f>
        <v/>
      </c>
      <c r="B49" s="84" t="str">
        <f>IFERROR(IF(INDEX('Youth 2'!$A:$F,MATCH('Youth Results 2'!$E49,'Youth 2'!$F:$F,0),2)&gt;0,INDEX('Youth 2'!$A:$F,MATCH('Youth Results 2'!$E49,'Youth 2'!$F:$F,0),2),""),"")</f>
        <v/>
      </c>
      <c r="C49" s="84" t="str">
        <f>IFERROR(IF(INDEX('Youth 2'!$A:$F,MATCH('Youth Results 2'!$E49,'Youth 2'!$F:$F,0),3)&gt;0,INDEX('Youth 2'!$A:$F,MATCH('Youth Results 2'!$E49,'Youth 2'!$F:$F,0),3),""),"")</f>
        <v/>
      </c>
      <c r="D49" s="85" t="str">
        <f>IFERROR(IF(AND(SMALL('Youth 2'!F:F,K49)&gt;1000,SMALL('Youth 2'!F:F,K49)&lt;3000),"nt",IF(SMALL('Youth 2'!F:F,K49)&gt;3000,"",SMALL('Youth 2'!F:F,K49))),"")</f>
        <v/>
      </c>
      <c r="E49" s="115" t="str">
        <f>IF(D49="nt",IFERROR(SMALL('Youth 2'!F:F,K49),""),IF(D49&gt;3000,"",IFERROR(SMALL('Youth 2'!F:F,K49),"")))</f>
        <v/>
      </c>
      <c r="F49" s="86" t="str">
        <f t="shared" si="0"/>
        <v/>
      </c>
      <c r="G49" s="91" t="str">
        <f t="shared" si="1"/>
        <v/>
      </c>
      <c r="J49" s="121"/>
      <c r="K49" s="24">
        <v>48</v>
      </c>
    </row>
    <row r="50" spans="1:11">
      <c r="A50" s="18" t="str">
        <f>IFERROR(IF(INDEX('Youth 2'!$A:$F,MATCH('Youth Results 2'!$E50,'Youth 2'!$F:$F,0),1)&gt;0,INDEX('Youth 2'!$A:$F,MATCH('Youth Results 2'!$E50,'Youth 2'!$F:$F,0),1),""),"")</f>
        <v/>
      </c>
      <c r="B50" s="84" t="str">
        <f>IFERROR(IF(INDEX('Youth 2'!$A:$F,MATCH('Youth Results 2'!$E50,'Youth 2'!$F:$F,0),2)&gt;0,INDEX('Youth 2'!$A:$F,MATCH('Youth Results 2'!$E50,'Youth 2'!$F:$F,0),2),""),"")</f>
        <v/>
      </c>
      <c r="C50" s="84" t="str">
        <f>IFERROR(IF(INDEX('Youth 2'!$A:$F,MATCH('Youth Results 2'!$E50,'Youth 2'!$F:$F,0),3)&gt;0,INDEX('Youth 2'!$A:$F,MATCH('Youth Results 2'!$E50,'Youth 2'!$F:$F,0),3),""),"")</f>
        <v/>
      </c>
      <c r="D50" s="85" t="str">
        <f>IFERROR(IF(AND(SMALL('Youth 2'!F:F,K50)&gt;1000,SMALL('Youth 2'!F:F,K50)&lt;3000),"nt",IF(SMALL('Youth 2'!F:F,K50)&gt;3000,"",SMALL('Youth 2'!F:F,K50))),"")</f>
        <v/>
      </c>
      <c r="E50" s="115" t="str">
        <f>IF(D50="nt",IFERROR(SMALL('Youth 2'!F:F,K50),""),IF(D50&gt;3000,"",IFERROR(SMALL('Youth 2'!F:F,K50),"")))</f>
        <v/>
      </c>
      <c r="F50" s="86" t="str">
        <f t="shared" si="0"/>
        <v/>
      </c>
      <c r="G50" s="91" t="str">
        <f t="shared" si="1"/>
        <v/>
      </c>
      <c r="J50" s="121"/>
      <c r="K50" s="24">
        <v>49</v>
      </c>
    </row>
    <row r="51" spans="1:11">
      <c r="A51" s="18" t="str">
        <f>IFERROR(IF(INDEX('Youth 2'!$A:$F,MATCH('Youth Results 2'!$E51,'Youth 2'!$F:$F,0),1)&gt;0,INDEX('Youth 2'!$A:$F,MATCH('Youth Results 2'!$E51,'Youth 2'!$F:$F,0),1),""),"")</f>
        <v/>
      </c>
      <c r="B51" s="84" t="str">
        <f>IFERROR(IF(INDEX('Youth 2'!$A:$F,MATCH('Youth Results 2'!$E51,'Youth 2'!$F:$F,0),2)&gt;0,INDEX('Youth 2'!$A:$F,MATCH('Youth Results 2'!$E51,'Youth 2'!$F:$F,0),2),""),"")</f>
        <v/>
      </c>
      <c r="C51" s="84" t="str">
        <f>IFERROR(IF(INDEX('Youth 2'!$A:$F,MATCH('Youth Results 2'!$E51,'Youth 2'!$F:$F,0),3)&gt;0,INDEX('Youth 2'!$A:$F,MATCH('Youth Results 2'!$E51,'Youth 2'!$F:$F,0),3),""),"")</f>
        <v/>
      </c>
      <c r="D51" s="85" t="str">
        <f>IFERROR(IF(AND(SMALL('Youth 2'!F:F,K51)&gt;1000,SMALL('Youth 2'!F:F,K51)&lt;3000),"nt",IF(SMALL('Youth 2'!F:F,K51)&gt;3000,"",SMALL('Youth 2'!F:F,K51))),"")</f>
        <v/>
      </c>
      <c r="E51" s="115" t="str">
        <f>IF(D51="nt",IFERROR(SMALL('Youth 2'!F:F,K51),""),IF(D51&gt;3000,"",IFERROR(SMALL('Youth 2'!F:F,K51),"")))</f>
        <v/>
      </c>
      <c r="F51" s="86" t="str">
        <f t="shared" si="0"/>
        <v/>
      </c>
      <c r="G51" s="91" t="str">
        <f t="shared" si="1"/>
        <v/>
      </c>
      <c r="J51" s="121"/>
      <c r="K51" s="24">
        <v>50</v>
      </c>
    </row>
    <row r="52" spans="1:11">
      <c r="A52" s="18" t="str">
        <f>IFERROR(IF(INDEX('Youth 2'!$A:$F,MATCH('Youth Results 2'!$E52,'Youth 2'!$F:$F,0),1)&gt;0,INDEX('Youth 2'!$A:$F,MATCH('Youth Results 2'!$E52,'Youth 2'!$F:$F,0),1),""),"")</f>
        <v/>
      </c>
      <c r="B52" s="84" t="str">
        <f>IFERROR(IF(INDEX('Youth 2'!$A:$F,MATCH('Youth Results 2'!$E52,'Youth 2'!$F:$F,0),2)&gt;0,INDEX('Youth 2'!$A:$F,MATCH('Youth Results 2'!$E52,'Youth 2'!$F:$F,0),2),""),"")</f>
        <v/>
      </c>
      <c r="C52" s="84" t="str">
        <f>IFERROR(IF(INDEX('Youth 2'!$A:$F,MATCH('Youth Results 2'!$E52,'Youth 2'!$F:$F,0),3)&gt;0,INDEX('Youth 2'!$A:$F,MATCH('Youth Results 2'!$E52,'Youth 2'!$F:$F,0),3),""),"")</f>
        <v/>
      </c>
      <c r="D52" s="85" t="str">
        <f>IFERROR(IF(AND(SMALL('Youth 2'!F:F,K52)&gt;1000,SMALL('Youth 2'!F:F,K52)&lt;3000),"nt",IF(SMALL('Youth 2'!F:F,K52)&gt;3000,"",SMALL('Youth 2'!F:F,K52))),"")</f>
        <v/>
      </c>
      <c r="E52" s="115" t="str">
        <f>IF(D52="nt",IFERROR(SMALL('Youth 2'!F:F,K52),""),IF(D52&gt;3000,"",IFERROR(SMALL('Youth 2'!F:F,K52),"")))</f>
        <v/>
      </c>
      <c r="G52" s="91" t="str">
        <f t="shared" si="1"/>
        <v/>
      </c>
      <c r="J52" s="121"/>
      <c r="K52" s="24">
        <v>51</v>
      </c>
    </row>
    <row r="53" spans="1:11">
      <c r="A53" s="18" t="str">
        <f>IFERROR(IF(INDEX('Youth 2'!$A:$F,MATCH('Youth Results 2'!$E53,'Youth 2'!$F:$F,0),1)&gt;0,INDEX('Youth 2'!$A:$F,MATCH('Youth Results 2'!$E53,'Youth 2'!$F:$F,0),1),""),"")</f>
        <v/>
      </c>
      <c r="B53" s="84" t="str">
        <f>IFERROR(IF(INDEX('Youth 2'!$A:$F,MATCH('Youth Results 2'!$E53,'Youth 2'!$F:$F,0),2)&gt;0,INDEX('Youth 2'!$A:$F,MATCH('Youth Results 2'!$E53,'Youth 2'!$F:$F,0),2),""),"")</f>
        <v/>
      </c>
      <c r="C53" s="84" t="str">
        <f>IFERROR(IF(INDEX('Youth 2'!$A:$F,MATCH('Youth Results 2'!$E53,'Youth 2'!$F:$F,0),3)&gt;0,INDEX('Youth 2'!$A:$F,MATCH('Youth Results 2'!$E53,'Youth 2'!$F:$F,0),3),""),"")</f>
        <v/>
      </c>
      <c r="D53" s="85" t="str">
        <f>IFERROR(IF(AND(SMALL('Youth 2'!F:F,K53)&gt;1000,SMALL('Youth 2'!F:F,K53)&lt;3000),"nt",IF(SMALL('Youth 2'!F:F,K53)&gt;3000,"",SMALL('Youth 2'!F:F,K53))),"")</f>
        <v/>
      </c>
      <c r="E53" s="115" t="str">
        <f>IF(D53="nt",IFERROR(SMALL('Youth 2'!F:F,K53),""),IF(D53&gt;3000,"",IFERROR(SMALL('Youth 2'!F:F,K53),"")))</f>
        <v/>
      </c>
      <c r="G53" s="91" t="str">
        <f t="shared" si="1"/>
        <v/>
      </c>
      <c r="J53" s="121"/>
      <c r="K53" s="24">
        <v>52</v>
      </c>
    </row>
    <row r="54" spans="1:11">
      <c r="A54" s="18" t="str">
        <f>IFERROR(IF(INDEX('Youth 2'!$A:$F,MATCH('Youth Results 2'!$E54,'Youth 2'!$F:$F,0),1)&gt;0,INDEX('Youth 2'!$A:$F,MATCH('Youth Results 2'!$E54,'Youth 2'!$F:$F,0),1),""),"")</f>
        <v/>
      </c>
      <c r="B54" s="84" t="str">
        <f>IFERROR(IF(INDEX('Youth 2'!$A:$F,MATCH('Youth Results 2'!$E54,'Youth 2'!$F:$F,0),2)&gt;0,INDEX('Youth 2'!$A:$F,MATCH('Youth Results 2'!$E54,'Youth 2'!$F:$F,0),2),""),"")</f>
        <v/>
      </c>
      <c r="C54" s="84" t="str">
        <f>IFERROR(IF(INDEX('Youth 2'!$A:$F,MATCH('Youth Results 2'!$E54,'Youth 2'!$F:$F,0),3)&gt;0,INDEX('Youth 2'!$A:$F,MATCH('Youth Results 2'!$E54,'Youth 2'!$F:$F,0),3),""),"")</f>
        <v/>
      </c>
      <c r="D54" s="85" t="str">
        <f>IFERROR(IF(AND(SMALL('Youth 2'!F:F,K54)&gt;1000,SMALL('Youth 2'!F:F,K54)&lt;3000),"nt",IF(SMALL('Youth 2'!F:F,K54)&gt;3000,"",SMALL('Youth 2'!F:F,K54))),"")</f>
        <v/>
      </c>
      <c r="E54" s="115" t="str">
        <f>IF(D54="nt",IFERROR(SMALL('Youth 2'!F:F,K54),""),IF(D54&gt;3000,"",IFERROR(SMALL('Youth 2'!F:F,K54),"")))</f>
        <v/>
      </c>
      <c r="G54" s="91" t="str">
        <f t="shared" si="1"/>
        <v/>
      </c>
      <c r="J54" s="121"/>
      <c r="K54" s="24">
        <v>53</v>
      </c>
    </row>
    <row r="55" spans="1:11">
      <c r="A55" s="18" t="str">
        <f>IFERROR(IF(INDEX('Youth 2'!$A:$F,MATCH('Youth Results 2'!$E55,'Youth 2'!$F:$F,0),1)&gt;0,INDEX('Youth 2'!$A:$F,MATCH('Youth Results 2'!$E55,'Youth 2'!$F:$F,0),1),""),"")</f>
        <v/>
      </c>
      <c r="B55" s="84" t="str">
        <f>IFERROR(IF(INDEX('Youth 2'!$A:$F,MATCH('Youth Results 2'!$E55,'Youth 2'!$F:$F,0),2)&gt;0,INDEX('Youth 2'!$A:$F,MATCH('Youth Results 2'!$E55,'Youth 2'!$F:$F,0),2),""),"")</f>
        <v/>
      </c>
      <c r="C55" s="84" t="str">
        <f>IFERROR(IF(INDEX('Youth 2'!$A:$F,MATCH('Youth Results 2'!$E55,'Youth 2'!$F:$F,0),3)&gt;0,INDEX('Youth 2'!$A:$F,MATCH('Youth Results 2'!$E55,'Youth 2'!$F:$F,0),3),""),"")</f>
        <v/>
      </c>
      <c r="D55" s="85" t="str">
        <f>IFERROR(IF(AND(SMALL('Youth 2'!F:F,K55)&gt;1000,SMALL('Youth 2'!F:F,K55)&lt;3000),"nt",IF(SMALL('Youth 2'!F:F,K55)&gt;3000,"",SMALL('Youth 2'!F:F,K55))),"")</f>
        <v/>
      </c>
      <c r="E55" s="115" t="str">
        <f>IF(D55="nt",IFERROR(SMALL('Youth 2'!F:F,K55),""),IF(D55&gt;3000,"",IFERROR(SMALL('Youth 2'!F:F,K55),"")))</f>
        <v/>
      </c>
      <c r="G55" s="91" t="str">
        <f t="shared" si="1"/>
        <v/>
      </c>
      <c r="J55" s="121"/>
      <c r="K55" s="24">
        <v>54</v>
      </c>
    </row>
    <row r="56" spans="1:11">
      <c r="A56" s="18" t="str">
        <f>IFERROR(IF(INDEX('Youth 2'!$A:$F,MATCH('Youth Results 2'!$E56,'Youth 2'!$F:$F,0),1)&gt;0,INDEX('Youth 2'!$A:$F,MATCH('Youth Results 2'!$E56,'Youth 2'!$F:$F,0),1),""),"")</f>
        <v/>
      </c>
      <c r="B56" s="84" t="str">
        <f>IFERROR(IF(INDEX('Youth 2'!$A:$F,MATCH('Youth Results 2'!$E56,'Youth 2'!$F:$F,0),2)&gt;0,INDEX('Youth 2'!$A:$F,MATCH('Youth Results 2'!$E56,'Youth 2'!$F:$F,0),2),""),"")</f>
        <v/>
      </c>
      <c r="C56" s="84" t="str">
        <f>IFERROR(IF(INDEX('Youth 2'!$A:$F,MATCH('Youth Results 2'!$E56,'Youth 2'!$F:$F,0),3)&gt;0,INDEX('Youth 2'!$A:$F,MATCH('Youth Results 2'!$E56,'Youth 2'!$F:$F,0),3),""),"")</f>
        <v/>
      </c>
      <c r="D56" s="85" t="str">
        <f>IFERROR(IF(AND(SMALL('Youth 2'!F:F,K56)&gt;1000,SMALL('Youth 2'!F:F,K56)&lt;3000),"nt",IF(SMALL('Youth 2'!F:F,K56)&gt;3000,"",SMALL('Youth 2'!F:F,K56))),"")</f>
        <v/>
      </c>
      <c r="E56" s="115" t="str">
        <f>IF(D56="nt",IFERROR(SMALL('Youth 2'!F:F,K56),""),IF(D56&gt;3000,"",IFERROR(SMALL('Youth 2'!F:F,K56),"")))</f>
        <v/>
      </c>
      <c r="G56" s="91" t="str">
        <f t="shared" si="1"/>
        <v/>
      </c>
      <c r="J56" s="121"/>
      <c r="K56" s="24">
        <v>55</v>
      </c>
    </row>
    <row r="57" spans="1:11">
      <c r="A57" s="18" t="str">
        <f>IFERROR(IF(INDEX('Youth 2'!$A:$F,MATCH('Youth Results 2'!$E57,'Youth 2'!$F:$F,0),1)&gt;0,INDEX('Youth 2'!$A:$F,MATCH('Youth Results 2'!$E57,'Youth 2'!$F:$F,0),1),""),"")</f>
        <v/>
      </c>
      <c r="B57" s="84" t="str">
        <f>IFERROR(IF(INDEX('Youth 2'!$A:$F,MATCH('Youth Results 2'!$E57,'Youth 2'!$F:$F,0),2)&gt;0,INDEX('Youth 2'!$A:$F,MATCH('Youth Results 2'!$E57,'Youth 2'!$F:$F,0),2),""),"")</f>
        <v/>
      </c>
      <c r="C57" s="84" t="str">
        <f>IFERROR(IF(INDEX('Youth 2'!$A:$F,MATCH('Youth Results 2'!$E57,'Youth 2'!$F:$F,0),3)&gt;0,INDEX('Youth 2'!$A:$F,MATCH('Youth Results 2'!$E57,'Youth 2'!$F:$F,0),3),""),"")</f>
        <v/>
      </c>
      <c r="D57" s="85" t="str">
        <f>IFERROR(IF(AND(SMALL('Youth 2'!F:F,K57)&gt;1000,SMALL('Youth 2'!F:F,K57)&lt;3000),"nt",IF(SMALL('Youth 2'!F:F,K57)&gt;3000,"",SMALL('Youth 2'!F:F,K57))),"")</f>
        <v/>
      </c>
      <c r="E57" s="115" t="str">
        <f>IF(D57="nt",IFERROR(SMALL('Youth 2'!F:F,K57),""),IF(D57&gt;3000,"",IFERROR(SMALL('Youth 2'!F:F,K57),"")))</f>
        <v/>
      </c>
      <c r="G57" s="91" t="str">
        <f t="shared" si="1"/>
        <v/>
      </c>
      <c r="J57" s="121"/>
      <c r="K57" s="24">
        <v>56</v>
      </c>
    </row>
    <row r="58" spans="1:11">
      <c r="A58" s="18" t="str">
        <f>IFERROR(IF(INDEX('Youth 2'!$A:$F,MATCH('Youth Results 2'!$E58,'Youth 2'!$F:$F,0),1)&gt;0,INDEX('Youth 2'!$A:$F,MATCH('Youth Results 2'!$E58,'Youth 2'!$F:$F,0),1),""),"")</f>
        <v/>
      </c>
      <c r="B58" s="84" t="str">
        <f>IFERROR(IF(INDEX('Youth 2'!$A:$F,MATCH('Youth Results 2'!$E58,'Youth 2'!$F:$F,0),2)&gt;0,INDEX('Youth 2'!$A:$F,MATCH('Youth Results 2'!$E58,'Youth 2'!$F:$F,0),2),""),"")</f>
        <v/>
      </c>
      <c r="C58" s="84" t="str">
        <f>IFERROR(IF(INDEX('Youth 2'!$A:$F,MATCH('Youth Results 2'!$E58,'Youth 2'!$F:$F,0),3)&gt;0,INDEX('Youth 2'!$A:$F,MATCH('Youth Results 2'!$E58,'Youth 2'!$F:$F,0),3),""),"")</f>
        <v/>
      </c>
      <c r="D58" s="85" t="str">
        <f>IFERROR(IF(AND(SMALL('Youth 2'!F:F,K58)&gt;1000,SMALL('Youth 2'!F:F,K58)&lt;3000),"nt",IF(SMALL('Youth 2'!F:F,K58)&gt;3000,"",SMALL('Youth 2'!F:F,K58))),"")</f>
        <v/>
      </c>
      <c r="E58" s="115" t="str">
        <f>IF(D58="nt",IFERROR(SMALL('Youth 2'!F:F,K58),""),IF(D58&gt;3000,"",IFERROR(SMALL('Youth 2'!F:F,K58),"")))</f>
        <v/>
      </c>
      <c r="G58" s="91" t="str">
        <f t="shared" si="1"/>
        <v/>
      </c>
      <c r="J58" s="121"/>
      <c r="K58" s="24">
        <v>57</v>
      </c>
    </row>
    <row r="59" spans="1:11">
      <c r="A59" s="18" t="str">
        <f>IFERROR(IF(INDEX('Youth 2'!$A:$F,MATCH('Youth Results 2'!$E59,'Youth 2'!$F:$F,0),1)&gt;0,INDEX('Youth 2'!$A:$F,MATCH('Youth Results 2'!$E59,'Youth 2'!$F:$F,0),1),""),"")</f>
        <v/>
      </c>
      <c r="B59" s="84" t="str">
        <f>IFERROR(IF(INDEX('Youth 2'!$A:$F,MATCH('Youth Results 2'!$E59,'Youth 2'!$F:$F,0),2)&gt;0,INDEX('Youth 2'!$A:$F,MATCH('Youth Results 2'!$E59,'Youth 2'!$F:$F,0),2),""),"")</f>
        <v/>
      </c>
      <c r="C59" s="84" t="str">
        <f>IFERROR(IF(INDEX('Youth 2'!$A:$F,MATCH('Youth Results 2'!$E59,'Youth 2'!$F:$F,0),3)&gt;0,INDEX('Youth 2'!$A:$F,MATCH('Youth Results 2'!$E59,'Youth 2'!$F:$F,0),3),""),"")</f>
        <v/>
      </c>
      <c r="D59" s="85" t="str">
        <f>IFERROR(IF(AND(SMALL('Youth 2'!F:F,K59)&gt;1000,SMALL('Youth 2'!F:F,K59)&lt;3000),"nt",IF(SMALL('Youth 2'!F:F,K59)&gt;3000,"",SMALL('Youth 2'!F:F,K59))),"")</f>
        <v/>
      </c>
      <c r="E59" s="115" t="str">
        <f>IF(D59="nt",IFERROR(SMALL('Youth 2'!F:F,K59),""),IF(D59&gt;3000,"",IFERROR(SMALL('Youth 2'!F:F,K59),"")))</f>
        <v/>
      </c>
      <c r="G59" s="91" t="str">
        <f t="shared" si="1"/>
        <v/>
      </c>
      <c r="J59" s="121"/>
      <c r="K59" s="24">
        <v>58</v>
      </c>
    </row>
    <row r="60" spans="1:11">
      <c r="A60" s="18" t="str">
        <f>IFERROR(IF(INDEX('Youth 2'!$A:$F,MATCH('Youth Results 2'!$E60,'Youth 2'!$F:$F,0),1)&gt;0,INDEX('Youth 2'!$A:$F,MATCH('Youth Results 2'!$E60,'Youth 2'!$F:$F,0),1),""),"")</f>
        <v/>
      </c>
      <c r="B60" s="84" t="str">
        <f>IFERROR(IF(INDEX('Youth 2'!$A:$F,MATCH('Youth Results 2'!$E60,'Youth 2'!$F:$F,0),2)&gt;0,INDEX('Youth 2'!$A:$F,MATCH('Youth Results 2'!$E60,'Youth 2'!$F:$F,0),2),""),"")</f>
        <v/>
      </c>
      <c r="C60" s="84" t="str">
        <f>IFERROR(IF(INDEX('Youth 2'!$A:$F,MATCH('Youth Results 2'!$E60,'Youth 2'!$F:$F,0),3)&gt;0,INDEX('Youth 2'!$A:$F,MATCH('Youth Results 2'!$E60,'Youth 2'!$F:$F,0),3),""),"")</f>
        <v/>
      </c>
      <c r="D60" s="85" t="str">
        <f>IFERROR(IF(AND(SMALL('Youth 2'!F:F,K60)&gt;1000,SMALL('Youth 2'!F:F,K60)&lt;3000),"nt",IF(SMALL('Youth 2'!F:F,K60)&gt;3000,"",SMALL('Youth 2'!F:F,K60))),"")</f>
        <v/>
      </c>
      <c r="E60" s="115" t="str">
        <f>IF(D60="nt",IFERROR(SMALL('Youth 2'!F:F,K60),""),IF(D60&gt;3000,"",IFERROR(SMALL('Youth 2'!F:F,K60),"")))</f>
        <v/>
      </c>
      <c r="G60" s="91" t="str">
        <f t="shared" si="1"/>
        <v/>
      </c>
      <c r="J60" s="121"/>
      <c r="K60" s="24">
        <v>59</v>
      </c>
    </row>
    <row r="61" spans="1:11">
      <c r="A61" s="18" t="str">
        <f>IFERROR(IF(INDEX('Youth 2'!$A:$F,MATCH('Youth Results 2'!$E61,'Youth 2'!$F:$F,0),1)&gt;0,INDEX('Youth 2'!$A:$F,MATCH('Youth Results 2'!$E61,'Youth 2'!$F:$F,0),1),""),"")</f>
        <v/>
      </c>
      <c r="B61" s="84" t="str">
        <f>IFERROR(IF(INDEX('Youth 2'!$A:$F,MATCH('Youth Results 2'!$E61,'Youth 2'!$F:$F,0),2)&gt;0,INDEX('Youth 2'!$A:$F,MATCH('Youth Results 2'!$E61,'Youth 2'!$F:$F,0),2),""),"")</f>
        <v/>
      </c>
      <c r="C61" s="84" t="str">
        <f>IFERROR(IF(INDEX('Youth 2'!$A:$F,MATCH('Youth Results 2'!$E61,'Youth 2'!$F:$F,0),3)&gt;0,INDEX('Youth 2'!$A:$F,MATCH('Youth Results 2'!$E61,'Youth 2'!$F:$F,0),3),""),"")</f>
        <v/>
      </c>
      <c r="D61" s="85" t="str">
        <f>IFERROR(IF(AND(SMALL('Youth 2'!F:F,K61)&gt;1000,SMALL('Youth 2'!F:F,K61)&lt;3000),"nt",IF(SMALL('Youth 2'!F:F,K61)&gt;3000,"",SMALL('Youth 2'!F:F,K61))),"")</f>
        <v/>
      </c>
      <c r="E61" s="115" t="str">
        <f>IF(D61="nt",IFERROR(SMALL('Youth 2'!F:F,K61),""),IF(D61&gt;3000,"",IFERROR(SMALL('Youth 2'!F:F,K61),"")))</f>
        <v/>
      </c>
      <c r="G61" s="91" t="str">
        <f t="shared" si="1"/>
        <v/>
      </c>
      <c r="J61" s="121"/>
      <c r="K61" s="24">
        <v>60</v>
      </c>
    </row>
    <row r="62" spans="1:11">
      <c r="A62" s="18" t="str">
        <f>IFERROR(IF(INDEX('Youth 2'!$A:$F,MATCH('Youth Results 2'!$E62,'Youth 2'!$F:$F,0),1)&gt;0,INDEX('Youth 2'!$A:$F,MATCH('Youth Results 2'!$E62,'Youth 2'!$F:$F,0),1),""),"")</f>
        <v/>
      </c>
      <c r="B62" s="84" t="str">
        <f>IFERROR(IF(INDEX('Youth 2'!$A:$F,MATCH('Youth Results 2'!$E62,'Youth 2'!$F:$F,0),2)&gt;0,INDEX('Youth 2'!$A:$F,MATCH('Youth Results 2'!$E62,'Youth 2'!$F:$F,0),2),""),"")</f>
        <v/>
      </c>
      <c r="C62" s="84" t="str">
        <f>IFERROR(IF(INDEX('Youth 2'!$A:$F,MATCH('Youth Results 2'!$E62,'Youth 2'!$F:$F,0),3)&gt;0,INDEX('Youth 2'!$A:$F,MATCH('Youth Results 2'!$E62,'Youth 2'!$F:$F,0),3),""),"")</f>
        <v/>
      </c>
      <c r="D62" s="85" t="str">
        <f>IFERROR(IF(AND(SMALL('Youth 2'!F:F,K62)&gt;1000,SMALL('Youth 2'!F:F,K62)&lt;3000),"nt",IF(SMALL('Youth 2'!F:F,K62)&gt;3000,"",SMALL('Youth 2'!F:F,K62))),"")</f>
        <v/>
      </c>
      <c r="E62" s="115" t="str">
        <f>IF(D62="nt",IFERROR(SMALL('Youth 2'!F:F,K62),""),IF(D62&gt;3000,"",IFERROR(SMALL('Youth 2'!F:F,K62),"")))</f>
        <v/>
      </c>
      <c r="G62" s="91" t="str">
        <f t="shared" si="1"/>
        <v/>
      </c>
      <c r="J62" s="121"/>
      <c r="K62" s="24">
        <v>61</v>
      </c>
    </row>
    <row r="63" spans="1:11">
      <c r="A63" s="18" t="str">
        <f>IFERROR(IF(INDEX('Youth 2'!$A:$F,MATCH('Youth Results 2'!$E63,'Youth 2'!$F:$F,0),1)&gt;0,INDEX('Youth 2'!$A:$F,MATCH('Youth Results 2'!$E63,'Youth 2'!$F:$F,0),1),""),"")</f>
        <v/>
      </c>
      <c r="B63" s="84" t="str">
        <f>IFERROR(IF(INDEX('Youth 2'!$A:$F,MATCH('Youth Results 2'!$E63,'Youth 2'!$F:$F,0),2)&gt;0,INDEX('Youth 2'!$A:$F,MATCH('Youth Results 2'!$E63,'Youth 2'!$F:$F,0),2),""),"")</f>
        <v/>
      </c>
      <c r="C63" s="84" t="str">
        <f>IFERROR(IF(INDEX('Youth 2'!$A:$F,MATCH('Youth Results 2'!$E63,'Youth 2'!$F:$F,0),3)&gt;0,INDEX('Youth 2'!$A:$F,MATCH('Youth Results 2'!$E63,'Youth 2'!$F:$F,0),3),""),"")</f>
        <v/>
      </c>
      <c r="D63" s="85" t="str">
        <f>IFERROR(IF(AND(SMALL('Youth 2'!F:F,K63)&gt;1000,SMALL('Youth 2'!F:F,K63)&lt;3000),"nt",IF(SMALL('Youth 2'!F:F,K63)&gt;3000,"",SMALL('Youth 2'!F:F,K63))),"")</f>
        <v/>
      </c>
      <c r="E63" s="115" t="str">
        <f>IF(D63="nt",IFERROR(SMALL('Youth 2'!F:F,K63),""),IF(D63&gt;3000,"",IFERROR(SMALL('Youth 2'!F:F,K63),"")))</f>
        <v/>
      </c>
      <c r="G63" s="91" t="str">
        <f t="shared" si="1"/>
        <v/>
      </c>
      <c r="J63" s="121"/>
      <c r="K63" s="24">
        <v>62</v>
      </c>
    </row>
    <row r="64" spans="1:11">
      <c r="A64" s="18" t="str">
        <f>IFERROR(IF(INDEX('Youth 2'!$A:$F,MATCH('Youth Results 2'!$E64,'Youth 2'!$F:$F,0),1)&gt;0,INDEX('Youth 2'!$A:$F,MATCH('Youth Results 2'!$E64,'Youth 2'!$F:$F,0),1),""),"")</f>
        <v/>
      </c>
      <c r="B64" s="84" t="str">
        <f>IFERROR(IF(INDEX('Youth 2'!$A:$F,MATCH('Youth Results 2'!$E64,'Youth 2'!$F:$F,0),2)&gt;0,INDEX('Youth 2'!$A:$F,MATCH('Youth Results 2'!$E64,'Youth 2'!$F:$F,0),2),""),"")</f>
        <v/>
      </c>
      <c r="C64" s="84" t="str">
        <f>IFERROR(IF(INDEX('Youth 2'!$A:$F,MATCH('Youth Results 2'!$E64,'Youth 2'!$F:$F,0),3)&gt;0,INDEX('Youth 2'!$A:$F,MATCH('Youth Results 2'!$E64,'Youth 2'!$F:$F,0),3),""),"")</f>
        <v/>
      </c>
      <c r="D64" s="85" t="str">
        <f>IFERROR(IF(AND(SMALL('Youth 2'!F:F,K64)&gt;1000,SMALL('Youth 2'!F:F,K64)&lt;3000),"nt",IF(SMALL('Youth 2'!F:F,K64)&gt;3000,"",SMALL('Youth 2'!F:F,K64))),"")</f>
        <v/>
      </c>
      <c r="E64" s="115" t="str">
        <f>IF(D64="nt",IFERROR(SMALL('Youth 2'!F:F,K64),""),IF(D64&gt;3000,"",IFERROR(SMALL('Youth 2'!F:F,K64),"")))</f>
        <v/>
      </c>
      <c r="G64" s="91" t="str">
        <f t="shared" si="1"/>
        <v/>
      </c>
      <c r="J64" s="121"/>
      <c r="K64" s="24">
        <v>63</v>
      </c>
    </row>
    <row r="65" spans="1:11">
      <c r="A65" s="18" t="str">
        <f>IFERROR(IF(INDEX('Youth 2'!$A:$F,MATCH('Youth Results 2'!$E65,'Youth 2'!$F:$F,0),1)&gt;0,INDEX('Youth 2'!$A:$F,MATCH('Youth Results 2'!$E65,'Youth 2'!$F:$F,0),1),""),"")</f>
        <v/>
      </c>
      <c r="B65" s="84" t="str">
        <f>IFERROR(IF(INDEX('Youth 2'!$A:$F,MATCH('Youth Results 2'!$E65,'Youth 2'!$F:$F,0),2)&gt;0,INDEX('Youth 2'!$A:$F,MATCH('Youth Results 2'!$E65,'Youth 2'!$F:$F,0),2),""),"")</f>
        <v/>
      </c>
      <c r="C65" s="84" t="str">
        <f>IFERROR(IF(INDEX('Youth 2'!$A:$F,MATCH('Youth Results 2'!$E65,'Youth 2'!$F:$F,0),3)&gt;0,INDEX('Youth 2'!$A:$F,MATCH('Youth Results 2'!$E65,'Youth 2'!$F:$F,0),3),""),"")</f>
        <v/>
      </c>
      <c r="D65" s="85" t="str">
        <f>IFERROR(IF(AND(SMALL('Youth 2'!F:F,K65)&gt;1000,SMALL('Youth 2'!F:F,K65)&lt;3000),"nt",IF(SMALL('Youth 2'!F:F,K65)&gt;3000,"",SMALL('Youth 2'!F:F,K65))),"")</f>
        <v/>
      </c>
      <c r="E65" s="115" t="str">
        <f>IF(D65="nt",IFERROR(SMALL('Youth 2'!F:F,K65),""),IF(D65&gt;3000,"",IFERROR(SMALL('Youth 2'!F:F,K65),"")))</f>
        <v/>
      </c>
      <c r="G65" s="91" t="str">
        <f t="shared" si="1"/>
        <v/>
      </c>
      <c r="J65" s="121"/>
      <c r="K65" s="24">
        <v>64</v>
      </c>
    </row>
    <row r="66" spans="1:11">
      <c r="A66" s="18" t="str">
        <f>IFERROR(IF(INDEX('Youth 2'!$A:$F,MATCH('Youth Results 2'!$E66,'Youth 2'!$F:$F,0),1)&gt;0,INDEX('Youth 2'!$A:$F,MATCH('Youth Results 2'!$E66,'Youth 2'!$F:$F,0),1),""),"")</f>
        <v/>
      </c>
      <c r="B66" s="84" t="str">
        <f>IFERROR(IF(INDEX('Youth 2'!$A:$F,MATCH('Youth Results 2'!$E66,'Youth 2'!$F:$F,0),2)&gt;0,INDEX('Youth 2'!$A:$F,MATCH('Youth Results 2'!$E66,'Youth 2'!$F:$F,0),2),""),"")</f>
        <v/>
      </c>
      <c r="C66" s="84" t="str">
        <f>IFERROR(IF(INDEX('Youth 2'!$A:$F,MATCH('Youth Results 2'!$E66,'Youth 2'!$F:$F,0),3)&gt;0,INDEX('Youth 2'!$A:$F,MATCH('Youth Results 2'!$E66,'Youth 2'!$F:$F,0),3),""),"")</f>
        <v/>
      </c>
      <c r="D66" s="85" t="str">
        <f>IFERROR(IF(AND(SMALL('Youth 2'!F:F,K66)&gt;1000,SMALL('Youth 2'!F:F,K66)&lt;3000),"nt",IF(SMALL('Youth 2'!F:F,K66)&gt;3000,"",SMALL('Youth 2'!F:F,K66))),"")</f>
        <v/>
      </c>
      <c r="E66" s="115" t="str">
        <f>IF(D66="nt",IFERROR(SMALL('Youth 2'!F:F,K66),""),IF(D66&gt;3000,"",IFERROR(SMALL('Youth 2'!F:F,K66),"")))</f>
        <v/>
      </c>
      <c r="G66" s="91" t="str">
        <f t="shared" si="1"/>
        <v/>
      </c>
      <c r="J66" s="121"/>
      <c r="K66" s="24">
        <v>65</v>
      </c>
    </row>
    <row r="67" spans="1:11">
      <c r="A67" s="18" t="str">
        <f>IFERROR(IF(INDEX('Youth 2'!$A:$F,MATCH('Youth Results 2'!$E67,'Youth 2'!$F:$F,0),1)&gt;0,INDEX('Youth 2'!$A:$F,MATCH('Youth Results 2'!$E67,'Youth 2'!$F:$F,0),1),""),"")</f>
        <v/>
      </c>
      <c r="B67" s="84" t="str">
        <f>IFERROR(IF(INDEX('Youth 2'!$A:$F,MATCH('Youth Results 2'!$E67,'Youth 2'!$F:$F,0),2)&gt;0,INDEX('Youth 2'!$A:$F,MATCH('Youth Results 2'!$E67,'Youth 2'!$F:$F,0),2),""),"")</f>
        <v/>
      </c>
      <c r="C67" s="84" t="str">
        <f>IFERROR(IF(INDEX('Youth 2'!$A:$F,MATCH('Youth Results 2'!$E67,'Youth 2'!$F:$F,0),3)&gt;0,INDEX('Youth 2'!$A:$F,MATCH('Youth Results 2'!$E67,'Youth 2'!$F:$F,0),3),""),"")</f>
        <v/>
      </c>
      <c r="D67" s="85" t="str">
        <f>IFERROR(IF(AND(SMALL('Youth 2'!F:F,K67)&gt;1000,SMALL('Youth 2'!F:F,K67)&lt;3000),"nt",IF(SMALL('Youth 2'!F:F,K67)&gt;3000,"",SMALL('Youth 2'!F:F,K67))),"")</f>
        <v/>
      </c>
      <c r="E67" s="115" t="str">
        <f>IF(D67="nt",IFERROR(SMALL('Youth 2'!F:F,K67),""),IF(D67&gt;3000,"",IFERROR(SMALL('Youth 2'!F:F,K67),"")))</f>
        <v/>
      </c>
      <c r="G67" s="91" t="str">
        <f t="shared" ref="G67:G130" si="2">IFERROR(VLOOKUP(D67,$H$3:$I$7,2,FALSE),"")</f>
        <v/>
      </c>
      <c r="J67" s="121"/>
      <c r="K67" s="24">
        <v>66</v>
      </c>
    </row>
    <row r="68" spans="1:11">
      <c r="A68" s="18" t="str">
        <f>IFERROR(IF(INDEX('Youth 2'!$A:$F,MATCH('Youth Results 2'!$E68,'Youth 2'!$F:$F,0),1)&gt;0,INDEX('Youth 2'!$A:$F,MATCH('Youth Results 2'!$E68,'Youth 2'!$F:$F,0),1),""),"")</f>
        <v/>
      </c>
      <c r="B68" s="84" t="str">
        <f>IFERROR(IF(INDEX('Youth 2'!$A:$F,MATCH('Youth Results 2'!$E68,'Youth 2'!$F:$F,0),2)&gt;0,INDEX('Youth 2'!$A:$F,MATCH('Youth Results 2'!$E68,'Youth 2'!$F:$F,0),2),""),"")</f>
        <v/>
      </c>
      <c r="C68" s="84" t="str">
        <f>IFERROR(IF(INDEX('Youth 2'!$A:$F,MATCH('Youth Results 2'!$E68,'Youth 2'!$F:$F,0),3)&gt;0,INDEX('Youth 2'!$A:$F,MATCH('Youth Results 2'!$E68,'Youth 2'!$F:$F,0),3),""),"")</f>
        <v/>
      </c>
      <c r="D68" s="85" t="str">
        <f>IFERROR(IF(AND(SMALL('Youth 2'!F:F,K68)&gt;1000,SMALL('Youth 2'!F:F,K68)&lt;3000),"nt",IF(SMALL('Youth 2'!F:F,K68)&gt;3000,"",SMALL('Youth 2'!F:F,K68))),"")</f>
        <v/>
      </c>
      <c r="E68" s="115" t="str">
        <f>IF(D68="nt",IFERROR(SMALL('Youth 2'!F:F,K68),""),IF(D68&gt;3000,"",IFERROR(SMALL('Youth 2'!F:F,K68),"")))</f>
        <v/>
      </c>
      <c r="G68" s="91" t="str">
        <f t="shared" si="2"/>
        <v/>
      </c>
      <c r="J68" s="121"/>
      <c r="K68" s="24">
        <v>67</v>
      </c>
    </row>
    <row r="69" spans="1:11">
      <c r="A69" s="18" t="str">
        <f>IFERROR(IF(INDEX('Youth 2'!$A:$F,MATCH('Youth Results 2'!$E69,'Youth 2'!$F:$F,0),1)&gt;0,INDEX('Youth 2'!$A:$F,MATCH('Youth Results 2'!$E69,'Youth 2'!$F:$F,0),1),""),"")</f>
        <v/>
      </c>
      <c r="B69" s="84" t="str">
        <f>IFERROR(IF(INDEX('Youth 2'!$A:$F,MATCH('Youth Results 2'!$E69,'Youth 2'!$F:$F,0),2)&gt;0,INDEX('Youth 2'!$A:$F,MATCH('Youth Results 2'!$E69,'Youth 2'!$F:$F,0),2),""),"")</f>
        <v/>
      </c>
      <c r="C69" s="84" t="str">
        <f>IFERROR(IF(INDEX('Youth 2'!$A:$F,MATCH('Youth Results 2'!$E69,'Youth 2'!$F:$F,0),3)&gt;0,INDEX('Youth 2'!$A:$F,MATCH('Youth Results 2'!$E69,'Youth 2'!$F:$F,0),3),""),"")</f>
        <v/>
      </c>
      <c r="D69" s="85" t="str">
        <f>IFERROR(IF(AND(SMALL('Youth 2'!F:F,K69)&gt;1000,SMALL('Youth 2'!F:F,K69)&lt;3000),"nt",IF(SMALL('Youth 2'!F:F,K69)&gt;3000,"",SMALL('Youth 2'!F:F,K69))),"")</f>
        <v/>
      </c>
      <c r="E69" s="115" t="str">
        <f>IF(D69="nt",IFERROR(SMALL('Youth 2'!F:F,K69),""),IF(D69&gt;3000,"",IFERROR(SMALL('Youth 2'!F:F,K69),"")))</f>
        <v/>
      </c>
      <c r="G69" s="91" t="str">
        <f t="shared" si="2"/>
        <v/>
      </c>
      <c r="J69" s="121"/>
      <c r="K69" s="24">
        <v>68</v>
      </c>
    </row>
    <row r="70" spans="1:11">
      <c r="A70" s="18" t="str">
        <f>IFERROR(IF(INDEX('Youth 2'!$A:$F,MATCH('Youth Results 2'!$E70,'Youth 2'!$F:$F,0),1)&gt;0,INDEX('Youth 2'!$A:$F,MATCH('Youth Results 2'!$E70,'Youth 2'!$F:$F,0),1),""),"")</f>
        <v/>
      </c>
      <c r="B70" s="84" t="str">
        <f>IFERROR(IF(INDEX('Youth 2'!$A:$F,MATCH('Youth Results 2'!$E70,'Youth 2'!$F:$F,0),2)&gt;0,INDEX('Youth 2'!$A:$F,MATCH('Youth Results 2'!$E70,'Youth 2'!$F:$F,0),2),""),"")</f>
        <v/>
      </c>
      <c r="C70" s="84" t="str">
        <f>IFERROR(IF(INDEX('Youth 2'!$A:$F,MATCH('Youth Results 2'!$E70,'Youth 2'!$F:$F,0),3)&gt;0,INDEX('Youth 2'!$A:$F,MATCH('Youth Results 2'!$E70,'Youth 2'!$F:$F,0),3),""),"")</f>
        <v/>
      </c>
      <c r="D70" s="85" t="str">
        <f>IFERROR(IF(AND(SMALL('Youth 2'!F:F,K70)&gt;1000,SMALL('Youth 2'!F:F,K70)&lt;3000),"nt",IF(SMALL('Youth 2'!F:F,K70)&gt;3000,"",SMALL('Youth 2'!F:F,K70))),"")</f>
        <v/>
      </c>
      <c r="E70" s="115" t="str">
        <f>IF(D70="nt",IFERROR(SMALL('Youth 2'!F:F,K70),""),IF(D70&gt;3000,"",IFERROR(SMALL('Youth 2'!F:F,K70),"")))</f>
        <v/>
      </c>
      <c r="G70" s="91" t="str">
        <f t="shared" si="2"/>
        <v/>
      </c>
      <c r="J70" s="121"/>
      <c r="K70" s="24">
        <v>69</v>
      </c>
    </row>
    <row r="71" spans="1:11">
      <c r="A71" s="18" t="str">
        <f>IFERROR(IF(INDEX('Youth 2'!$A:$F,MATCH('Youth Results 2'!$E71,'Youth 2'!$F:$F,0),1)&gt;0,INDEX('Youth 2'!$A:$F,MATCH('Youth Results 2'!$E71,'Youth 2'!$F:$F,0),1),""),"")</f>
        <v/>
      </c>
      <c r="B71" s="84" t="str">
        <f>IFERROR(IF(INDEX('Youth 2'!$A:$F,MATCH('Youth Results 2'!$E71,'Youth 2'!$F:$F,0),2)&gt;0,INDEX('Youth 2'!$A:$F,MATCH('Youth Results 2'!$E71,'Youth 2'!$F:$F,0),2),""),"")</f>
        <v/>
      </c>
      <c r="C71" s="84" t="str">
        <f>IFERROR(IF(INDEX('Youth 2'!$A:$F,MATCH('Youth Results 2'!$E71,'Youth 2'!$F:$F,0),3)&gt;0,INDEX('Youth 2'!$A:$F,MATCH('Youth Results 2'!$E71,'Youth 2'!$F:$F,0),3),""),"")</f>
        <v/>
      </c>
      <c r="D71" s="85" t="str">
        <f>IFERROR(IF(AND(SMALL('Youth 2'!F:F,K71)&gt;1000,SMALL('Youth 2'!F:F,K71)&lt;3000),"nt",IF(SMALL('Youth 2'!F:F,K71)&gt;3000,"",SMALL('Youth 2'!F:F,K71))),"")</f>
        <v/>
      </c>
      <c r="E71" s="115" t="str">
        <f>IF(D71="nt",IFERROR(SMALL('Youth 2'!F:F,K71),""),IF(D71&gt;3000,"",IFERROR(SMALL('Youth 2'!F:F,K71),"")))</f>
        <v/>
      </c>
      <c r="G71" s="91" t="str">
        <f t="shared" si="2"/>
        <v/>
      </c>
      <c r="J71" s="121"/>
      <c r="K71" s="24">
        <v>70</v>
      </c>
    </row>
    <row r="72" spans="1:11">
      <c r="A72" s="18" t="str">
        <f>IFERROR(IF(INDEX('Youth 2'!$A:$F,MATCH('Youth Results 2'!$E72,'Youth 2'!$F:$F,0),1)&gt;0,INDEX('Youth 2'!$A:$F,MATCH('Youth Results 2'!$E72,'Youth 2'!$F:$F,0),1),""),"")</f>
        <v/>
      </c>
      <c r="B72" s="84" t="str">
        <f>IFERROR(IF(INDEX('Youth 2'!$A:$F,MATCH('Youth Results 2'!$E72,'Youth 2'!$F:$F,0),2)&gt;0,INDEX('Youth 2'!$A:$F,MATCH('Youth Results 2'!$E72,'Youth 2'!$F:$F,0),2),""),"")</f>
        <v/>
      </c>
      <c r="C72" s="84" t="str">
        <f>IFERROR(IF(INDEX('Youth 2'!$A:$F,MATCH('Youth Results 2'!$E72,'Youth 2'!$F:$F,0),3)&gt;0,INDEX('Youth 2'!$A:$F,MATCH('Youth Results 2'!$E72,'Youth 2'!$F:$F,0),3),""),"")</f>
        <v/>
      </c>
      <c r="D72" s="85" t="str">
        <f>IFERROR(IF(AND(SMALL('Youth 2'!F:F,K72)&gt;1000,SMALL('Youth 2'!F:F,K72)&lt;3000),"nt",IF(SMALL('Youth 2'!F:F,K72)&gt;3000,"",SMALL('Youth 2'!F:F,K72))),"")</f>
        <v/>
      </c>
      <c r="E72" s="115" t="str">
        <f>IF(D72="nt",IFERROR(SMALL('Youth 2'!F:F,K72),""),IF(D72&gt;3000,"",IFERROR(SMALL('Youth 2'!F:F,K72),"")))</f>
        <v/>
      </c>
      <c r="G72" s="91" t="str">
        <f t="shared" si="2"/>
        <v/>
      </c>
      <c r="J72" s="121"/>
      <c r="K72" s="24">
        <v>71</v>
      </c>
    </row>
    <row r="73" spans="1:11">
      <c r="A73" s="18" t="str">
        <f>IFERROR(IF(INDEX('Youth 2'!$A:$F,MATCH('Youth Results 2'!$E73,'Youth 2'!$F:$F,0),1)&gt;0,INDEX('Youth 2'!$A:$F,MATCH('Youth Results 2'!$E73,'Youth 2'!$F:$F,0),1),""),"")</f>
        <v/>
      </c>
      <c r="B73" s="84" t="str">
        <f>IFERROR(IF(INDEX('Youth 2'!$A:$F,MATCH('Youth Results 2'!$E73,'Youth 2'!$F:$F,0),2)&gt;0,INDEX('Youth 2'!$A:$F,MATCH('Youth Results 2'!$E73,'Youth 2'!$F:$F,0),2),""),"")</f>
        <v/>
      </c>
      <c r="C73" s="84" t="str">
        <f>IFERROR(IF(INDEX('Youth 2'!$A:$F,MATCH('Youth Results 2'!$E73,'Youth 2'!$F:$F,0),3)&gt;0,INDEX('Youth 2'!$A:$F,MATCH('Youth Results 2'!$E73,'Youth 2'!$F:$F,0),3),""),"")</f>
        <v/>
      </c>
      <c r="D73" s="85" t="str">
        <f>IFERROR(IF(AND(SMALL('Youth 2'!F:F,K73)&gt;1000,SMALL('Youth 2'!F:F,K73)&lt;3000),"nt",IF(SMALL('Youth 2'!F:F,K73)&gt;3000,"",SMALL('Youth 2'!F:F,K73))),"")</f>
        <v/>
      </c>
      <c r="E73" s="115" t="str">
        <f>IF(D73="nt",IFERROR(SMALL('Youth 2'!F:F,K73),""),IF(D73&gt;3000,"",IFERROR(SMALL('Youth 2'!F:F,K73),"")))</f>
        <v/>
      </c>
      <c r="G73" s="91" t="str">
        <f t="shared" si="2"/>
        <v/>
      </c>
      <c r="J73" s="121"/>
      <c r="K73" s="24">
        <v>72</v>
      </c>
    </row>
    <row r="74" spans="1:11">
      <c r="A74" s="18" t="str">
        <f>IFERROR(IF(INDEX('Youth 2'!$A:$F,MATCH('Youth Results 2'!$E74,'Youth 2'!$F:$F,0),1)&gt;0,INDEX('Youth 2'!$A:$F,MATCH('Youth Results 2'!$E74,'Youth 2'!$F:$F,0),1),""),"")</f>
        <v/>
      </c>
      <c r="B74" s="84" t="str">
        <f>IFERROR(IF(INDEX('Youth 2'!$A:$F,MATCH('Youth Results 2'!$E74,'Youth 2'!$F:$F,0),2)&gt;0,INDEX('Youth 2'!$A:$F,MATCH('Youth Results 2'!$E74,'Youth 2'!$F:$F,0),2),""),"")</f>
        <v/>
      </c>
      <c r="C74" s="84" t="str">
        <f>IFERROR(IF(INDEX('Youth 2'!$A:$F,MATCH('Youth Results 2'!$E74,'Youth 2'!$F:$F,0),3)&gt;0,INDEX('Youth 2'!$A:$F,MATCH('Youth Results 2'!$E74,'Youth 2'!$F:$F,0),3),""),"")</f>
        <v/>
      </c>
      <c r="D74" s="85" t="str">
        <f>IFERROR(IF(AND(SMALL('Youth 2'!F:F,K74)&gt;1000,SMALL('Youth 2'!F:F,K74)&lt;3000),"nt",IF(SMALL('Youth 2'!F:F,K74)&gt;3000,"",SMALL('Youth 2'!F:F,K74))),"")</f>
        <v/>
      </c>
      <c r="E74" s="115" t="str">
        <f>IF(D74="nt",IFERROR(SMALL('Youth 2'!F:F,K74),""),IF(D74&gt;3000,"",IFERROR(SMALL('Youth 2'!F:F,K74),"")))</f>
        <v/>
      </c>
      <c r="G74" s="91" t="str">
        <f t="shared" si="2"/>
        <v/>
      </c>
      <c r="J74" s="121"/>
      <c r="K74" s="24">
        <v>73</v>
      </c>
    </row>
    <row r="75" spans="1:11">
      <c r="A75" s="18" t="str">
        <f>IFERROR(IF(INDEX('Youth 2'!$A:$F,MATCH('Youth Results 2'!$E75,'Youth 2'!$F:$F,0),1)&gt;0,INDEX('Youth 2'!$A:$F,MATCH('Youth Results 2'!$E75,'Youth 2'!$F:$F,0),1),""),"")</f>
        <v/>
      </c>
      <c r="B75" s="84" t="str">
        <f>IFERROR(IF(INDEX('Youth 2'!$A:$F,MATCH('Youth Results 2'!$E75,'Youth 2'!$F:$F,0),2)&gt;0,INDEX('Youth 2'!$A:$F,MATCH('Youth Results 2'!$E75,'Youth 2'!$F:$F,0),2),""),"")</f>
        <v/>
      </c>
      <c r="C75" s="84" t="str">
        <f>IFERROR(IF(INDEX('Youth 2'!$A:$F,MATCH('Youth Results 2'!$E75,'Youth 2'!$F:$F,0),3)&gt;0,INDEX('Youth 2'!$A:$F,MATCH('Youth Results 2'!$E75,'Youth 2'!$F:$F,0),3),""),"")</f>
        <v/>
      </c>
      <c r="D75" s="85" t="str">
        <f>IFERROR(IF(AND(SMALL('Youth 2'!F:F,K75)&gt;1000,SMALL('Youth 2'!F:F,K75)&lt;3000),"nt",IF(SMALL('Youth 2'!F:F,K75)&gt;3000,"",SMALL('Youth 2'!F:F,K75))),"")</f>
        <v/>
      </c>
      <c r="E75" s="115" t="str">
        <f>IF(D75="nt",IFERROR(SMALL('Youth 2'!F:F,K75),""),IF(D75&gt;3000,"",IFERROR(SMALL('Youth 2'!F:F,K75),"")))</f>
        <v/>
      </c>
      <c r="G75" s="91" t="str">
        <f t="shared" si="2"/>
        <v/>
      </c>
      <c r="J75" s="121"/>
      <c r="K75" s="24">
        <v>74</v>
      </c>
    </row>
    <row r="76" spans="1:11">
      <c r="A76" s="18" t="str">
        <f>IFERROR(IF(INDEX('Youth 2'!$A:$F,MATCH('Youth Results 2'!$E76,'Youth 2'!$F:$F,0),1)&gt;0,INDEX('Youth 2'!$A:$F,MATCH('Youth Results 2'!$E76,'Youth 2'!$F:$F,0),1),""),"")</f>
        <v/>
      </c>
      <c r="B76" s="84" t="str">
        <f>IFERROR(IF(INDEX('Youth 2'!$A:$F,MATCH('Youth Results 2'!$E76,'Youth 2'!$F:$F,0),2)&gt;0,INDEX('Youth 2'!$A:$F,MATCH('Youth Results 2'!$E76,'Youth 2'!$F:$F,0),2),""),"")</f>
        <v/>
      </c>
      <c r="C76" s="84" t="str">
        <f>IFERROR(IF(INDEX('Youth 2'!$A:$F,MATCH('Youth Results 2'!$E76,'Youth 2'!$F:$F,0),3)&gt;0,INDEX('Youth 2'!$A:$F,MATCH('Youth Results 2'!$E76,'Youth 2'!$F:$F,0),3),""),"")</f>
        <v/>
      </c>
      <c r="D76" s="85" t="str">
        <f>IFERROR(IF(AND(SMALL('Youth 2'!F:F,K76)&gt;1000,SMALL('Youth 2'!F:F,K76)&lt;3000),"nt",IF(SMALL('Youth 2'!F:F,K76)&gt;3000,"",SMALL('Youth 2'!F:F,K76))),"")</f>
        <v/>
      </c>
      <c r="E76" s="115" t="str">
        <f>IF(D76="nt",IFERROR(SMALL('Youth 2'!F:F,K76),""),IF(D76&gt;3000,"",IFERROR(SMALL('Youth 2'!F:F,K76),"")))</f>
        <v/>
      </c>
      <c r="G76" s="91" t="str">
        <f t="shared" si="2"/>
        <v/>
      </c>
      <c r="J76" s="121"/>
      <c r="K76" s="24">
        <v>75</v>
      </c>
    </row>
    <row r="77" spans="1:11">
      <c r="A77" s="18" t="str">
        <f>IFERROR(IF(INDEX('Youth 2'!$A:$F,MATCH('Youth Results 2'!$E77,'Youth 2'!$F:$F,0),1)&gt;0,INDEX('Youth 2'!$A:$F,MATCH('Youth Results 2'!$E77,'Youth 2'!$F:$F,0),1),""),"")</f>
        <v/>
      </c>
      <c r="B77" s="84" t="str">
        <f>IFERROR(IF(INDEX('Youth 2'!$A:$F,MATCH('Youth Results 2'!$E77,'Youth 2'!$F:$F,0),2)&gt;0,INDEX('Youth 2'!$A:$F,MATCH('Youth Results 2'!$E77,'Youth 2'!$F:$F,0),2),""),"")</f>
        <v/>
      </c>
      <c r="C77" s="84" t="str">
        <f>IFERROR(IF(INDEX('Youth 2'!$A:$F,MATCH('Youth Results 2'!$E77,'Youth 2'!$F:$F,0),3)&gt;0,INDEX('Youth 2'!$A:$F,MATCH('Youth Results 2'!$E77,'Youth 2'!$F:$F,0),3),""),"")</f>
        <v/>
      </c>
      <c r="D77" s="85" t="str">
        <f>IFERROR(IF(AND(SMALL('Youth 2'!F:F,K77)&gt;1000,SMALL('Youth 2'!F:F,K77)&lt;3000),"nt",IF(SMALL('Youth 2'!F:F,K77)&gt;3000,"",SMALL('Youth 2'!F:F,K77))),"")</f>
        <v/>
      </c>
      <c r="E77" s="115" t="str">
        <f>IF(D77="nt",IFERROR(SMALL('Youth 2'!F:F,K77),""),IF(D77&gt;3000,"",IFERROR(SMALL('Youth 2'!F:F,K77),"")))</f>
        <v/>
      </c>
      <c r="G77" s="91" t="str">
        <f t="shared" si="2"/>
        <v/>
      </c>
      <c r="J77" s="121"/>
      <c r="K77" s="24">
        <v>76</v>
      </c>
    </row>
    <row r="78" spans="1:11">
      <c r="A78" s="18" t="str">
        <f>IFERROR(IF(INDEX('Youth 2'!$A:$F,MATCH('Youth Results 2'!$E78,'Youth 2'!$F:$F,0),1)&gt;0,INDEX('Youth 2'!$A:$F,MATCH('Youth Results 2'!$E78,'Youth 2'!$F:$F,0),1),""),"")</f>
        <v/>
      </c>
      <c r="B78" s="84" t="str">
        <f>IFERROR(IF(INDEX('Youth 2'!$A:$F,MATCH('Youth Results 2'!$E78,'Youth 2'!$F:$F,0),2)&gt;0,INDEX('Youth 2'!$A:$F,MATCH('Youth Results 2'!$E78,'Youth 2'!$F:$F,0),2),""),"")</f>
        <v/>
      </c>
      <c r="C78" s="84" t="str">
        <f>IFERROR(IF(INDEX('Youth 2'!$A:$F,MATCH('Youth Results 2'!$E78,'Youth 2'!$F:$F,0),3)&gt;0,INDEX('Youth 2'!$A:$F,MATCH('Youth Results 2'!$E78,'Youth 2'!$F:$F,0),3),""),"")</f>
        <v/>
      </c>
      <c r="D78" s="85" t="str">
        <f>IFERROR(IF(AND(SMALL('Youth 2'!F:F,K78)&gt;1000,SMALL('Youth 2'!F:F,K78)&lt;3000),"nt",IF(SMALL('Youth 2'!F:F,K78)&gt;3000,"",SMALL('Youth 2'!F:F,K78))),"")</f>
        <v/>
      </c>
      <c r="E78" s="115" t="str">
        <f>IF(D78="nt",IFERROR(SMALL('Youth 2'!F:F,K78),""),IF(D78&gt;3000,"",IFERROR(SMALL('Youth 2'!F:F,K78),"")))</f>
        <v/>
      </c>
      <c r="G78" s="91" t="str">
        <f t="shared" si="2"/>
        <v/>
      </c>
      <c r="J78" s="121"/>
      <c r="K78" s="24">
        <v>77</v>
      </c>
    </row>
    <row r="79" spans="1:11">
      <c r="A79" s="18" t="str">
        <f>IFERROR(IF(INDEX('Youth 2'!$A:$F,MATCH('Youth Results 2'!$E79,'Youth 2'!$F:$F,0),1)&gt;0,INDEX('Youth 2'!$A:$F,MATCH('Youth Results 2'!$E79,'Youth 2'!$F:$F,0),1),""),"")</f>
        <v/>
      </c>
      <c r="B79" s="84" t="str">
        <f>IFERROR(IF(INDEX('Youth 2'!$A:$F,MATCH('Youth Results 2'!$E79,'Youth 2'!$F:$F,0),2)&gt;0,INDEX('Youth 2'!$A:$F,MATCH('Youth Results 2'!$E79,'Youth 2'!$F:$F,0),2),""),"")</f>
        <v/>
      </c>
      <c r="C79" s="84" t="str">
        <f>IFERROR(IF(INDEX('Youth 2'!$A:$F,MATCH('Youth Results 2'!$E79,'Youth 2'!$F:$F,0),3)&gt;0,INDEX('Youth 2'!$A:$F,MATCH('Youth Results 2'!$E79,'Youth 2'!$F:$F,0),3),""),"")</f>
        <v/>
      </c>
      <c r="D79" s="85" t="str">
        <f>IFERROR(IF(AND(SMALL('Youth 2'!F:F,K79)&gt;1000,SMALL('Youth 2'!F:F,K79)&lt;3000),"nt",IF(SMALL('Youth 2'!F:F,K79)&gt;3000,"",SMALL('Youth 2'!F:F,K79))),"")</f>
        <v/>
      </c>
      <c r="E79" s="115" t="str">
        <f>IF(D79="nt",IFERROR(SMALL('Youth 2'!F:F,K79),""),IF(D79&gt;3000,"",IFERROR(SMALL('Youth 2'!F:F,K79),"")))</f>
        <v/>
      </c>
      <c r="G79" s="91" t="str">
        <f t="shared" si="2"/>
        <v/>
      </c>
      <c r="J79" s="121"/>
      <c r="K79" s="24">
        <v>78</v>
      </c>
    </row>
    <row r="80" spans="1:11">
      <c r="A80" s="18" t="str">
        <f>IFERROR(IF(INDEX('Youth 2'!$A:$F,MATCH('Youth Results 2'!$E80,'Youth 2'!$F:$F,0),1)&gt;0,INDEX('Youth 2'!$A:$F,MATCH('Youth Results 2'!$E80,'Youth 2'!$F:$F,0),1),""),"")</f>
        <v/>
      </c>
      <c r="B80" s="84" t="str">
        <f>IFERROR(IF(INDEX('Youth 2'!$A:$F,MATCH('Youth Results 2'!$E80,'Youth 2'!$F:$F,0),2)&gt;0,INDEX('Youth 2'!$A:$F,MATCH('Youth Results 2'!$E80,'Youth 2'!$F:$F,0),2),""),"")</f>
        <v/>
      </c>
      <c r="C80" s="84" t="str">
        <f>IFERROR(IF(INDEX('Youth 2'!$A:$F,MATCH('Youth Results 2'!$E80,'Youth 2'!$F:$F,0),3)&gt;0,INDEX('Youth 2'!$A:$F,MATCH('Youth Results 2'!$E80,'Youth 2'!$F:$F,0),3),""),"")</f>
        <v/>
      </c>
      <c r="D80" s="85" t="str">
        <f>IFERROR(IF(AND(SMALL('Youth 2'!F:F,K80)&gt;1000,SMALL('Youth 2'!F:F,K80)&lt;3000),"nt",IF(SMALL('Youth 2'!F:F,K80)&gt;3000,"",SMALL('Youth 2'!F:F,K80))),"")</f>
        <v/>
      </c>
      <c r="E80" s="115" t="str">
        <f>IF(D80="nt",IFERROR(SMALL('Youth 2'!F:F,K80),""),IF(D80&gt;3000,"",IFERROR(SMALL('Youth 2'!F:F,K80),"")))</f>
        <v/>
      </c>
      <c r="G80" s="91" t="str">
        <f t="shared" si="2"/>
        <v/>
      </c>
      <c r="J80" s="121"/>
      <c r="K80" s="24">
        <v>79</v>
      </c>
    </row>
    <row r="81" spans="1:11">
      <c r="A81" s="18" t="str">
        <f>IFERROR(IF(INDEX('Youth 2'!$A:$F,MATCH('Youth Results 2'!$E81,'Youth 2'!$F:$F,0),1)&gt;0,INDEX('Youth 2'!$A:$F,MATCH('Youth Results 2'!$E81,'Youth 2'!$F:$F,0),1),""),"")</f>
        <v/>
      </c>
      <c r="B81" s="84" t="str">
        <f>IFERROR(IF(INDEX('Youth 2'!$A:$F,MATCH('Youth Results 2'!$E81,'Youth 2'!$F:$F,0),2)&gt;0,INDEX('Youth 2'!$A:$F,MATCH('Youth Results 2'!$E81,'Youth 2'!$F:$F,0),2),""),"")</f>
        <v/>
      </c>
      <c r="C81" s="84" t="str">
        <f>IFERROR(IF(INDEX('Youth 2'!$A:$F,MATCH('Youth Results 2'!$E81,'Youth 2'!$F:$F,0),3)&gt;0,INDEX('Youth 2'!$A:$F,MATCH('Youth Results 2'!$E81,'Youth 2'!$F:$F,0),3),""),"")</f>
        <v/>
      </c>
      <c r="D81" s="85" t="str">
        <f>IFERROR(IF(AND(SMALL('Youth 2'!F:F,K81)&gt;1000,SMALL('Youth 2'!F:F,K81)&lt;3000),"nt",IF(SMALL('Youth 2'!F:F,K81)&gt;3000,"",SMALL('Youth 2'!F:F,K81))),"")</f>
        <v/>
      </c>
      <c r="E81" s="115" t="str">
        <f>IF(D81="nt",IFERROR(SMALL('Youth 2'!F:F,K81),""),IF(D81&gt;3000,"",IFERROR(SMALL('Youth 2'!F:F,K81),"")))</f>
        <v/>
      </c>
      <c r="G81" s="91" t="str">
        <f t="shared" si="2"/>
        <v/>
      </c>
      <c r="J81" s="121"/>
      <c r="K81" s="24">
        <v>80</v>
      </c>
    </row>
    <row r="82" spans="1:11">
      <c r="A82" s="18" t="str">
        <f>IFERROR(IF(INDEX('Youth 2'!$A:$F,MATCH('Youth Results 2'!$E82,'Youth 2'!$F:$F,0),1)&gt;0,INDEX('Youth 2'!$A:$F,MATCH('Youth Results 2'!$E82,'Youth 2'!$F:$F,0),1),""),"")</f>
        <v/>
      </c>
      <c r="B82" s="84" t="str">
        <f>IFERROR(IF(INDEX('Youth 2'!$A:$F,MATCH('Youth Results 2'!$E82,'Youth 2'!$F:$F,0),2)&gt;0,INDEX('Youth 2'!$A:$F,MATCH('Youth Results 2'!$E82,'Youth 2'!$F:$F,0),2),""),"")</f>
        <v/>
      </c>
      <c r="C82" s="84" t="str">
        <f>IFERROR(IF(INDEX('Youth 2'!$A:$F,MATCH('Youth Results 2'!$E82,'Youth 2'!$F:$F,0),3)&gt;0,INDEX('Youth 2'!$A:$F,MATCH('Youth Results 2'!$E82,'Youth 2'!$F:$F,0),3),""),"")</f>
        <v/>
      </c>
      <c r="D82" s="85" t="str">
        <f>IFERROR(IF(AND(SMALL('Youth 2'!F:F,K82)&gt;1000,SMALL('Youth 2'!F:F,K82)&lt;3000),"nt",IF(SMALL('Youth 2'!F:F,K82)&gt;3000,"",SMALL('Youth 2'!F:F,K82))),"")</f>
        <v/>
      </c>
      <c r="E82" s="115" t="str">
        <f>IF(D82="nt",IFERROR(SMALL('Youth 2'!F:F,K82),""),IF(D82&gt;3000,"",IFERROR(SMALL('Youth 2'!F:F,K82),"")))</f>
        <v/>
      </c>
      <c r="G82" s="91" t="str">
        <f t="shared" si="2"/>
        <v/>
      </c>
      <c r="J82" s="121"/>
      <c r="K82" s="24">
        <v>81</v>
      </c>
    </row>
    <row r="83" spans="1:11">
      <c r="A83" s="18" t="str">
        <f>IFERROR(IF(INDEX('Youth 2'!$A:$F,MATCH('Youth Results 2'!$E83,'Youth 2'!$F:$F,0),1)&gt;0,INDEX('Youth 2'!$A:$F,MATCH('Youth Results 2'!$E83,'Youth 2'!$F:$F,0),1),""),"")</f>
        <v/>
      </c>
      <c r="B83" s="84" t="str">
        <f>IFERROR(IF(INDEX('Youth 2'!$A:$F,MATCH('Youth Results 2'!$E83,'Youth 2'!$F:$F,0),2)&gt;0,INDEX('Youth 2'!$A:$F,MATCH('Youth Results 2'!$E83,'Youth 2'!$F:$F,0),2),""),"")</f>
        <v/>
      </c>
      <c r="C83" s="84" t="str">
        <f>IFERROR(IF(INDEX('Youth 2'!$A:$F,MATCH('Youth Results 2'!$E83,'Youth 2'!$F:$F,0),3)&gt;0,INDEX('Youth 2'!$A:$F,MATCH('Youth Results 2'!$E83,'Youth 2'!$F:$F,0),3),""),"")</f>
        <v/>
      </c>
      <c r="D83" s="85" t="str">
        <f>IFERROR(IF(AND(SMALL('Youth 2'!F:F,K83)&gt;1000,SMALL('Youth 2'!F:F,K83)&lt;3000),"nt",IF(SMALL('Youth 2'!F:F,K83)&gt;3000,"",SMALL('Youth 2'!F:F,K83))),"")</f>
        <v/>
      </c>
      <c r="E83" s="115" t="str">
        <f>IF(D83="nt",IFERROR(SMALL('Youth 2'!F:F,K83),""),IF(D83&gt;3000,"",IFERROR(SMALL('Youth 2'!F:F,K83),"")))</f>
        <v/>
      </c>
      <c r="G83" s="91" t="str">
        <f t="shared" si="2"/>
        <v/>
      </c>
      <c r="J83" s="121"/>
      <c r="K83" s="24">
        <v>82</v>
      </c>
    </row>
    <row r="84" spans="1:11">
      <c r="A84" s="18" t="str">
        <f>IFERROR(IF(INDEX('Youth 2'!$A:$F,MATCH('Youth Results 2'!$E84,'Youth 2'!$F:$F,0),1)&gt;0,INDEX('Youth 2'!$A:$F,MATCH('Youth Results 2'!$E84,'Youth 2'!$F:$F,0),1),""),"")</f>
        <v/>
      </c>
      <c r="B84" s="84" t="str">
        <f>IFERROR(IF(INDEX('Youth 2'!$A:$F,MATCH('Youth Results 2'!$E84,'Youth 2'!$F:$F,0),2)&gt;0,INDEX('Youth 2'!$A:$F,MATCH('Youth Results 2'!$E84,'Youth 2'!$F:$F,0),2),""),"")</f>
        <v/>
      </c>
      <c r="C84" s="84" t="str">
        <f>IFERROR(IF(INDEX('Youth 2'!$A:$F,MATCH('Youth Results 2'!$E84,'Youth 2'!$F:$F,0),3)&gt;0,INDEX('Youth 2'!$A:$F,MATCH('Youth Results 2'!$E84,'Youth 2'!$F:$F,0),3),""),"")</f>
        <v/>
      </c>
      <c r="D84" s="85" t="str">
        <f>IFERROR(IF(AND(SMALL('Youth 2'!F:F,K84)&gt;1000,SMALL('Youth 2'!F:F,K84)&lt;3000),"nt",IF(SMALL('Youth 2'!F:F,K84)&gt;3000,"",SMALL('Youth 2'!F:F,K84))),"")</f>
        <v/>
      </c>
      <c r="E84" s="115" t="str">
        <f>IF(D84="nt",IFERROR(SMALL('Youth 2'!F:F,K84),""),IF(D84&gt;3000,"",IFERROR(SMALL('Youth 2'!F:F,K84),"")))</f>
        <v/>
      </c>
      <c r="G84" s="91" t="str">
        <f t="shared" si="2"/>
        <v/>
      </c>
      <c r="J84" s="121"/>
      <c r="K84" s="24">
        <v>83</v>
      </c>
    </row>
    <row r="85" spans="1:11">
      <c r="A85" s="18" t="str">
        <f>IFERROR(IF(INDEX('Youth 2'!$A:$F,MATCH('Youth Results 2'!$E85,'Youth 2'!$F:$F,0),1)&gt;0,INDEX('Youth 2'!$A:$F,MATCH('Youth Results 2'!$E85,'Youth 2'!$F:$F,0),1),""),"")</f>
        <v/>
      </c>
      <c r="B85" s="84" t="str">
        <f>IFERROR(IF(INDEX('Youth 2'!$A:$F,MATCH('Youth Results 2'!$E85,'Youth 2'!$F:$F,0),2)&gt;0,INDEX('Youth 2'!$A:$F,MATCH('Youth Results 2'!$E85,'Youth 2'!$F:$F,0),2),""),"")</f>
        <v/>
      </c>
      <c r="C85" s="84" t="str">
        <f>IFERROR(IF(INDEX('Youth 2'!$A:$F,MATCH('Youth Results 2'!$E85,'Youth 2'!$F:$F,0),3)&gt;0,INDEX('Youth 2'!$A:$F,MATCH('Youth Results 2'!$E85,'Youth 2'!$F:$F,0),3),""),"")</f>
        <v/>
      </c>
      <c r="D85" s="85" t="str">
        <f>IFERROR(IF(AND(SMALL('Youth 2'!F:F,K85)&gt;1000,SMALL('Youth 2'!F:F,K85)&lt;3000),"nt",IF(SMALL('Youth 2'!F:F,K85)&gt;3000,"",SMALL('Youth 2'!F:F,K85))),"")</f>
        <v/>
      </c>
      <c r="E85" s="115" t="str">
        <f>IF(D85="nt",IFERROR(SMALL('Youth 2'!F:F,K85),""),IF(D85&gt;3000,"",IFERROR(SMALL('Youth 2'!F:F,K85),"")))</f>
        <v/>
      </c>
      <c r="G85" s="91" t="str">
        <f t="shared" si="2"/>
        <v/>
      </c>
      <c r="J85" s="121"/>
      <c r="K85" s="24">
        <v>84</v>
      </c>
    </row>
    <row r="86" spans="1:11">
      <c r="A86" s="18" t="str">
        <f>IFERROR(IF(INDEX('Youth 2'!$A:$F,MATCH('Youth Results 2'!$E86,'Youth 2'!$F:$F,0),1)&gt;0,INDEX('Youth 2'!$A:$F,MATCH('Youth Results 2'!$E86,'Youth 2'!$F:$F,0),1),""),"")</f>
        <v/>
      </c>
      <c r="B86" s="84" t="str">
        <f>IFERROR(IF(INDEX('Youth 2'!$A:$F,MATCH('Youth Results 2'!$E86,'Youth 2'!$F:$F,0),2)&gt;0,INDEX('Youth 2'!$A:$F,MATCH('Youth Results 2'!$E86,'Youth 2'!$F:$F,0),2),""),"")</f>
        <v/>
      </c>
      <c r="C86" s="84" t="str">
        <f>IFERROR(IF(INDEX('Youth 2'!$A:$F,MATCH('Youth Results 2'!$E86,'Youth 2'!$F:$F,0),3)&gt;0,INDEX('Youth 2'!$A:$F,MATCH('Youth Results 2'!$E86,'Youth 2'!$F:$F,0),3),""),"")</f>
        <v/>
      </c>
      <c r="D86" s="85" t="str">
        <f>IFERROR(IF(AND(SMALL('Youth 2'!F:F,K86)&gt;1000,SMALL('Youth 2'!F:F,K86)&lt;3000),"nt",IF(SMALL('Youth 2'!F:F,K86)&gt;3000,"",SMALL('Youth 2'!F:F,K86))),"")</f>
        <v/>
      </c>
      <c r="E86" s="115" t="str">
        <f>IF(D86="nt",IFERROR(SMALL('Youth 2'!F:F,K86),""),IF(D86&gt;3000,"",IFERROR(SMALL('Youth 2'!F:F,K86),"")))</f>
        <v/>
      </c>
      <c r="G86" s="91" t="str">
        <f t="shared" si="2"/>
        <v/>
      </c>
      <c r="J86" s="121"/>
      <c r="K86" s="24">
        <v>85</v>
      </c>
    </row>
    <row r="87" spans="1:11">
      <c r="A87" s="18" t="str">
        <f>IFERROR(IF(INDEX('Youth 2'!$A:$F,MATCH('Youth Results 2'!$E87,'Youth 2'!$F:$F,0),1)&gt;0,INDEX('Youth 2'!$A:$F,MATCH('Youth Results 2'!$E87,'Youth 2'!$F:$F,0),1),""),"")</f>
        <v/>
      </c>
      <c r="B87" s="84" t="str">
        <f>IFERROR(IF(INDEX('Youth 2'!$A:$F,MATCH('Youth Results 2'!$E87,'Youth 2'!$F:$F,0),2)&gt;0,INDEX('Youth 2'!$A:$F,MATCH('Youth Results 2'!$E87,'Youth 2'!$F:$F,0),2),""),"")</f>
        <v/>
      </c>
      <c r="C87" s="84" t="str">
        <f>IFERROR(IF(INDEX('Youth 2'!$A:$F,MATCH('Youth Results 2'!$E87,'Youth 2'!$F:$F,0),3)&gt;0,INDEX('Youth 2'!$A:$F,MATCH('Youth Results 2'!$E87,'Youth 2'!$F:$F,0),3),""),"")</f>
        <v/>
      </c>
      <c r="D87" s="85" t="str">
        <f>IFERROR(IF(AND(SMALL('Youth 2'!F:F,K87)&gt;1000,SMALL('Youth 2'!F:F,K87)&lt;3000),"nt",IF(SMALL('Youth 2'!F:F,K87)&gt;3000,"",SMALL('Youth 2'!F:F,K87))),"")</f>
        <v/>
      </c>
      <c r="E87" s="115" t="str">
        <f>IF(D87="nt",IFERROR(SMALL('Youth 2'!F:F,K87),""),IF(D87&gt;3000,"",IFERROR(SMALL('Youth 2'!F:F,K87),"")))</f>
        <v/>
      </c>
      <c r="G87" s="91" t="str">
        <f t="shared" si="2"/>
        <v/>
      </c>
      <c r="J87" s="121"/>
      <c r="K87" s="24">
        <v>86</v>
      </c>
    </row>
    <row r="88" spans="1:11">
      <c r="A88" s="18" t="str">
        <f>IFERROR(IF(INDEX('Youth 2'!$A:$F,MATCH('Youth Results 2'!$E88,'Youth 2'!$F:$F,0),1)&gt;0,INDEX('Youth 2'!$A:$F,MATCH('Youth Results 2'!$E88,'Youth 2'!$F:$F,0),1),""),"")</f>
        <v/>
      </c>
      <c r="B88" s="84" t="str">
        <f>IFERROR(IF(INDEX('Youth 2'!$A:$F,MATCH('Youth Results 2'!$E88,'Youth 2'!$F:$F,0),2)&gt;0,INDEX('Youth 2'!$A:$F,MATCH('Youth Results 2'!$E88,'Youth 2'!$F:$F,0),2),""),"")</f>
        <v/>
      </c>
      <c r="C88" s="84" t="str">
        <f>IFERROR(IF(INDEX('Youth 2'!$A:$F,MATCH('Youth Results 2'!$E88,'Youth 2'!$F:$F,0),3)&gt;0,INDEX('Youth 2'!$A:$F,MATCH('Youth Results 2'!$E88,'Youth 2'!$F:$F,0),3),""),"")</f>
        <v/>
      </c>
      <c r="D88" s="85" t="str">
        <f>IFERROR(IF(AND(SMALL('Youth 2'!F:F,K88)&gt;1000,SMALL('Youth 2'!F:F,K88)&lt;3000),"nt",IF(SMALL('Youth 2'!F:F,K88)&gt;3000,"",SMALL('Youth 2'!F:F,K88))),"")</f>
        <v/>
      </c>
      <c r="E88" s="115" t="str">
        <f>IF(D88="nt",IFERROR(SMALL('Youth 2'!F:F,K88),""),IF(D88&gt;3000,"",IFERROR(SMALL('Youth 2'!F:F,K88),"")))</f>
        <v/>
      </c>
      <c r="G88" s="91" t="str">
        <f t="shared" si="2"/>
        <v/>
      </c>
      <c r="J88" s="121"/>
      <c r="K88" s="24">
        <v>87</v>
      </c>
    </row>
    <row r="89" spans="1:11">
      <c r="A89" s="18" t="str">
        <f>IFERROR(IF(INDEX('Youth 2'!$A:$F,MATCH('Youth Results 2'!$E89,'Youth 2'!$F:$F,0),1)&gt;0,INDEX('Youth 2'!$A:$F,MATCH('Youth Results 2'!$E89,'Youth 2'!$F:$F,0),1),""),"")</f>
        <v/>
      </c>
      <c r="B89" s="84" t="str">
        <f>IFERROR(IF(INDEX('Youth 2'!$A:$F,MATCH('Youth Results 2'!$E89,'Youth 2'!$F:$F,0),2)&gt;0,INDEX('Youth 2'!$A:$F,MATCH('Youth Results 2'!$E89,'Youth 2'!$F:$F,0),2),""),"")</f>
        <v/>
      </c>
      <c r="C89" s="84" t="str">
        <f>IFERROR(IF(INDEX('Youth 2'!$A:$F,MATCH('Youth Results 2'!$E89,'Youth 2'!$F:$F,0),3)&gt;0,INDEX('Youth 2'!$A:$F,MATCH('Youth Results 2'!$E89,'Youth 2'!$F:$F,0),3),""),"")</f>
        <v/>
      </c>
      <c r="D89" s="85" t="str">
        <f>IFERROR(IF(AND(SMALL('Youth 2'!F:F,K89)&gt;1000,SMALL('Youth 2'!F:F,K89)&lt;3000),"nt",IF(SMALL('Youth 2'!F:F,K89)&gt;3000,"",SMALL('Youth 2'!F:F,K89))),"")</f>
        <v/>
      </c>
      <c r="E89" s="115" t="str">
        <f>IF(D89="nt",IFERROR(SMALL('Youth 2'!F:F,K89),""),IF(D89&gt;3000,"",IFERROR(SMALL('Youth 2'!F:F,K89),"")))</f>
        <v/>
      </c>
      <c r="G89" s="91" t="str">
        <f t="shared" si="2"/>
        <v/>
      </c>
      <c r="J89" s="121"/>
      <c r="K89" s="24">
        <v>88</v>
      </c>
    </row>
    <row r="90" spans="1:11">
      <c r="A90" s="18" t="str">
        <f>IFERROR(IF(INDEX('Youth 2'!$A:$F,MATCH('Youth Results 2'!$E90,'Youth 2'!$F:$F,0),1)&gt;0,INDEX('Youth 2'!$A:$F,MATCH('Youth Results 2'!$E90,'Youth 2'!$F:$F,0),1),""),"")</f>
        <v/>
      </c>
      <c r="B90" s="84" t="str">
        <f>IFERROR(IF(INDEX('Youth 2'!$A:$F,MATCH('Youth Results 2'!$E90,'Youth 2'!$F:$F,0),2)&gt;0,INDEX('Youth 2'!$A:$F,MATCH('Youth Results 2'!$E90,'Youth 2'!$F:$F,0),2),""),"")</f>
        <v/>
      </c>
      <c r="C90" s="84" t="str">
        <f>IFERROR(IF(INDEX('Youth 2'!$A:$F,MATCH('Youth Results 2'!$E90,'Youth 2'!$F:$F,0),3)&gt;0,INDEX('Youth 2'!$A:$F,MATCH('Youth Results 2'!$E90,'Youth 2'!$F:$F,0),3),""),"")</f>
        <v/>
      </c>
      <c r="D90" s="85" t="str">
        <f>IFERROR(IF(AND(SMALL('Youth 2'!F:F,K90)&gt;1000,SMALL('Youth 2'!F:F,K90)&lt;3000),"nt",IF(SMALL('Youth 2'!F:F,K90)&gt;3000,"",SMALL('Youth 2'!F:F,K90))),"")</f>
        <v/>
      </c>
      <c r="E90" s="115" t="str">
        <f>IF(D90="nt",IFERROR(SMALL('Youth 2'!F:F,K90),""),IF(D90&gt;3000,"",IFERROR(SMALL('Youth 2'!F:F,K90),"")))</f>
        <v/>
      </c>
      <c r="G90" s="91" t="str">
        <f t="shared" si="2"/>
        <v/>
      </c>
      <c r="J90" s="121"/>
      <c r="K90" s="24">
        <v>89</v>
      </c>
    </row>
    <row r="91" spans="1:11">
      <c r="A91" s="18" t="str">
        <f>IFERROR(IF(INDEX('Youth 2'!$A:$F,MATCH('Youth Results 2'!$E91,'Youth 2'!$F:$F,0),1)&gt;0,INDEX('Youth 2'!$A:$F,MATCH('Youth Results 2'!$E91,'Youth 2'!$F:$F,0),1),""),"")</f>
        <v/>
      </c>
      <c r="B91" s="84" t="str">
        <f>IFERROR(IF(INDEX('Youth 2'!$A:$F,MATCH('Youth Results 2'!$E91,'Youth 2'!$F:$F,0),2)&gt;0,INDEX('Youth 2'!$A:$F,MATCH('Youth Results 2'!$E91,'Youth 2'!$F:$F,0),2),""),"")</f>
        <v/>
      </c>
      <c r="C91" s="84" t="str">
        <f>IFERROR(IF(INDEX('Youth 2'!$A:$F,MATCH('Youth Results 2'!$E91,'Youth 2'!$F:$F,0),3)&gt;0,INDEX('Youth 2'!$A:$F,MATCH('Youth Results 2'!$E91,'Youth 2'!$F:$F,0),3),""),"")</f>
        <v/>
      </c>
      <c r="D91" s="85" t="str">
        <f>IFERROR(IF(AND(SMALL('Youth 2'!F:F,K91)&gt;1000,SMALL('Youth 2'!F:F,K91)&lt;3000),"nt",IF(SMALL('Youth 2'!F:F,K91)&gt;3000,"",SMALL('Youth 2'!F:F,K91))),"")</f>
        <v/>
      </c>
      <c r="E91" s="115" t="str">
        <f>IF(D91="nt",IFERROR(SMALL('Youth 2'!F:F,K91),""),IF(D91&gt;3000,"",IFERROR(SMALL('Youth 2'!F:F,K91),"")))</f>
        <v/>
      </c>
      <c r="G91" s="91" t="str">
        <f t="shared" si="2"/>
        <v/>
      </c>
      <c r="J91" s="121"/>
      <c r="K91" s="24">
        <v>90</v>
      </c>
    </row>
    <row r="92" spans="1:11">
      <c r="A92" s="18" t="str">
        <f>IFERROR(IF(INDEX('Youth 2'!$A:$F,MATCH('Youth Results 2'!$E92,'Youth 2'!$F:$F,0),1)&gt;0,INDEX('Youth 2'!$A:$F,MATCH('Youth Results 2'!$E92,'Youth 2'!$F:$F,0),1),""),"")</f>
        <v/>
      </c>
      <c r="B92" s="84" t="str">
        <f>IFERROR(IF(INDEX('Youth 2'!$A:$F,MATCH('Youth Results 2'!$E92,'Youth 2'!$F:$F,0),2)&gt;0,INDEX('Youth 2'!$A:$F,MATCH('Youth Results 2'!$E92,'Youth 2'!$F:$F,0),2),""),"")</f>
        <v/>
      </c>
      <c r="C92" s="84" t="str">
        <f>IFERROR(IF(INDEX('Youth 2'!$A:$F,MATCH('Youth Results 2'!$E92,'Youth 2'!$F:$F,0),3)&gt;0,INDEX('Youth 2'!$A:$F,MATCH('Youth Results 2'!$E92,'Youth 2'!$F:$F,0),3),""),"")</f>
        <v/>
      </c>
      <c r="D92" s="85" t="str">
        <f>IFERROR(IF(AND(SMALL('Youth 2'!F:F,K92)&gt;1000,SMALL('Youth 2'!F:F,K92)&lt;3000),"nt",IF(SMALL('Youth 2'!F:F,K92)&gt;3000,"",SMALL('Youth 2'!F:F,K92))),"")</f>
        <v/>
      </c>
      <c r="E92" s="115" t="str">
        <f>IF(D92="nt",IFERROR(SMALL('Youth 2'!F:F,K92),""),IF(D92&gt;3000,"",IFERROR(SMALL('Youth 2'!F:F,K92),"")))</f>
        <v/>
      </c>
      <c r="G92" s="91" t="str">
        <f t="shared" si="2"/>
        <v/>
      </c>
      <c r="J92" s="121"/>
      <c r="K92" s="24">
        <v>91</v>
      </c>
    </row>
    <row r="93" spans="1:11">
      <c r="A93" s="18" t="str">
        <f>IFERROR(IF(INDEX('Youth 2'!$A:$F,MATCH('Youth Results 2'!$E93,'Youth 2'!$F:$F,0),1)&gt;0,INDEX('Youth 2'!$A:$F,MATCH('Youth Results 2'!$E93,'Youth 2'!$F:$F,0),1),""),"")</f>
        <v/>
      </c>
      <c r="B93" s="84" t="str">
        <f>IFERROR(IF(INDEX('Youth 2'!$A:$F,MATCH('Youth Results 2'!$E93,'Youth 2'!$F:$F,0),2)&gt;0,INDEX('Youth 2'!$A:$F,MATCH('Youth Results 2'!$E93,'Youth 2'!$F:$F,0),2),""),"")</f>
        <v/>
      </c>
      <c r="C93" s="84" t="str">
        <f>IFERROR(IF(INDEX('Youth 2'!$A:$F,MATCH('Youth Results 2'!$E93,'Youth 2'!$F:$F,0),3)&gt;0,INDEX('Youth 2'!$A:$F,MATCH('Youth Results 2'!$E93,'Youth 2'!$F:$F,0),3),""),"")</f>
        <v/>
      </c>
      <c r="D93" s="85" t="str">
        <f>IFERROR(IF(AND(SMALL('Youth 2'!F:F,K93)&gt;1000,SMALL('Youth 2'!F:F,K93)&lt;3000),"nt",IF(SMALL('Youth 2'!F:F,K93)&gt;3000,"",SMALL('Youth 2'!F:F,K93))),"")</f>
        <v/>
      </c>
      <c r="E93" s="115" t="str">
        <f>IF(D93="nt",IFERROR(SMALL('Youth 2'!F:F,K93),""),IF(D93&gt;3000,"",IFERROR(SMALL('Youth 2'!F:F,K93),"")))</f>
        <v/>
      </c>
      <c r="G93" s="91" t="str">
        <f t="shared" si="2"/>
        <v/>
      </c>
      <c r="J93" s="121"/>
      <c r="K93" s="24">
        <v>92</v>
      </c>
    </row>
    <row r="94" spans="1:11">
      <c r="A94" s="18" t="str">
        <f>IFERROR(IF(INDEX('Youth 2'!$A:$F,MATCH('Youth Results 2'!$E94,'Youth 2'!$F:$F,0),1)&gt;0,INDEX('Youth 2'!$A:$F,MATCH('Youth Results 2'!$E94,'Youth 2'!$F:$F,0),1),""),"")</f>
        <v/>
      </c>
      <c r="B94" s="84" t="str">
        <f>IFERROR(IF(INDEX('Youth 2'!$A:$F,MATCH('Youth Results 2'!$E94,'Youth 2'!$F:$F,0),2)&gt;0,INDEX('Youth 2'!$A:$F,MATCH('Youth Results 2'!$E94,'Youth 2'!$F:$F,0),2),""),"")</f>
        <v/>
      </c>
      <c r="C94" s="84" t="str">
        <f>IFERROR(IF(INDEX('Youth 2'!$A:$F,MATCH('Youth Results 2'!$E94,'Youth 2'!$F:$F,0),3)&gt;0,INDEX('Youth 2'!$A:$F,MATCH('Youth Results 2'!$E94,'Youth 2'!$F:$F,0),3),""),"")</f>
        <v/>
      </c>
      <c r="D94" s="85" t="str">
        <f>IFERROR(IF(AND(SMALL('Youth 2'!F:F,K94)&gt;1000,SMALL('Youth 2'!F:F,K94)&lt;3000),"nt",IF(SMALL('Youth 2'!F:F,K94)&gt;3000,"",SMALL('Youth 2'!F:F,K94))),"")</f>
        <v/>
      </c>
      <c r="E94" s="115" t="str">
        <f>IF(D94="nt",IFERROR(SMALL('Youth 2'!F:F,K94),""),IF(D94&gt;3000,"",IFERROR(SMALL('Youth 2'!F:F,K94),"")))</f>
        <v/>
      </c>
      <c r="G94" s="91" t="str">
        <f t="shared" si="2"/>
        <v/>
      </c>
      <c r="J94" s="121"/>
      <c r="K94" s="24">
        <v>93</v>
      </c>
    </row>
    <row r="95" spans="1:11">
      <c r="A95" s="18" t="str">
        <f>IFERROR(IF(INDEX('Youth 2'!$A:$F,MATCH('Youth Results 2'!$E95,'Youth 2'!$F:$F,0),1)&gt;0,INDEX('Youth 2'!$A:$F,MATCH('Youth Results 2'!$E95,'Youth 2'!$F:$F,0),1),""),"")</f>
        <v/>
      </c>
      <c r="B95" s="84" t="str">
        <f>IFERROR(IF(INDEX('Youth 2'!$A:$F,MATCH('Youth Results 2'!$E95,'Youth 2'!$F:$F,0),2)&gt;0,INDEX('Youth 2'!$A:$F,MATCH('Youth Results 2'!$E95,'Youth 2'!$F:$F,0),2),""),"")</f>
        <v/>
      </c>
      <c r="C95" s="84" t="str">
        <f>IFERROR(IF(INDEX('Youth 2'!$A:$F,MATCH('Youth Results 2'!$E95,'Youth 2'!$F:$F,0),3)&gt;0,INDEX('Youth 2'!$A:$F,MATCH('Youth Results 2'!$E95,'Youth 2'!$F:$F,0),3),""),"")</f>
        <v/>
      </c>
      <c r="D95" s="85" t="str">
        <f>IFERROR(IF(AND(SMALL('Youth 2'!F:F,K95)&gt;1000,SMALL('Youth 2'!F:F,K95)&lt;3000),"nt",IF(SMALL('Youth 2'!F:F,K95)&gt;3000,"",SMALL('Youth 2'!F:F,K95))),"")</f>
        <v/>
      </c>
      <c r="E95" s="115" t="str">
        <f>IF(D95="nt",IFERROR(SMALL('Youth 2'!F:F,K95),""),IF(D95&gt;3000,"",IFERROR(SMALL('Youth 2'!F:F,K95),"")))</f>
        <v/>
      </c>
      <c r="G95" s="91" t="str">
        <f t="shared" si="2"/>
        <v/>
      </c>
      <c r="J95" s="121"/>
      <c r="K95" s="24">
        <v>94</v>
      </c>
    </row>
    <row r="96" spans="1:11">
      <c r="A96" s="18" t="str">
        <f>IFERROR(IF(INDEX('Youth 2'!$A:$F,MATCH('Youth Results 2'!$E96,'Youth 2'!$F:$F,0),1)&gt;0,INDEX('Youth 2'!$A:$F,MATCH('Youth Results 2'!$E96,'Youth 2'!$F:$F,0),1),""),"")</f>
        <v/>
      </c>
      <c r="B96" s="84" t="str">
        <f>IFERROR(IF(INDEX('Youth 2'!$A:$F,MATCH('Youth Results 2'!$E96,'Youth 2'!$F:$F,0),2)&gt;0,INDEX('Youth 2'!$A:$F,MATCH('Youth Results 2'!$E96,'Youth 2'!$F:$F,0),2),""),"")</f>
        <v/>
      </c>
      <c r="C96" s="84" t="str">
        <f>IFERROR(IF(INDEX('Youth 2'!$A:$F,MATCH('Youth Results 2'!$E96,'Youth 2'!$F:$F,0),3)&gt;0,INDEX('Youth 2'!$A:$F,MATCH('Youth Results 2'!$E96,'Youth 2'!$F:$F,0),3),""),"")</f>
        <v/>
      </c>
      <c r="D96" s="85" t="str">
        <f>IFERROR(IF(AND(SMALL('Youth 2'!F:F,K96)&gt;1000,SMALL('Youth 2'!F:F,K96)&lt;3000),"nt",IF(SMALL('Youth 2'!F:F,K96)&gt;3000,"",SMALL('Youth 2'!F:F,K96))),"")</f>
        <v/>
      </c>
      <c r="E96" s="115" t="str">
        <f>IF(D96="nt",IFERROR(SMALL('Youth 2'!F:F,K96),""),IF(D96&gt;3000,"",IFERROR(SMALL('Youth 2'!F:F,K96),"")))</f>
        <v/>
      </c>
      <c r="G96" s="91" t="str">
        <f t="shared" si="2"/>
        <v/>
      </c>
      <c r="J96" s="121"/>
      <c r="K96" s="24">
        <v>95</v>
      </c>
    </row>
    <row r="97" spans="1:11">
      <c r="A97" s="18" t="str">
        <f>IFERROR(IF(INDEX('Youth 2'!$A:$F,MATCH('Youth Results 2'!$E97,'Youth 2'!$F:$F,0),1)&gt;0,INDEX('Youth 2'!$A:$F,MATCH('Youth Results 2'!$E97,'Youth 2'!$F:$F,0),1),""),"")</f>
        <v/>
      </c>
      <c r="B97" s="84" t="str">
        <f>IFERROR(IF(INDEX('Youth 2'!$A:$F,MATCH('Youth Results 2'!$E97,'Youth 2'!$F:$F,0),2)&gt;0,INDEX('Youth 2'!$A:$F,MATCH('Youth Results 2'!$E97,'Youth 2'!$F:$F,0),2),""),"")</f>
        <v/>
      </c>
      <c r="C97" s="84" t="str">
        <f>IFERROR(IF(INDEX('Youth 2'!$A:$F,MATCH('Youth Results 2'!$E97,'Youth 2'!$F:$F,0),3)&gt;0,INDEX('Youth 2'!$A:$F,MATCH('Youth Results 2'!$E97,'Youth 2'!$F:$F,0),3),""),"")</f>
        <v/>
      </c>
      <c r="D97" s="85" t="str">
        <f>IFERROR(IF(AND(SMALL('Youth 2'!F:F,K97)&gt;1000,SMALL('Youth 2'!F:F,K97)&lt;3000),"nt",IF(SMALL('Youth 2'!F:F,K97)&gt;3000,"",SMALL('Youth 2'!F:F,K97))),"")</f>
        <v/>
      </c>
      <c r="E97" s="115" t="str">
        <f>IF(D97="nt",IFERROR(SMALL('Youth 2'!F:F,K97),""),IF(D97&gt;3000,"",IFERROR(SMALL('Youth 2'!F:F,K97),"")))</f>
        <v/>
      </c>
      <c r="G97" s="91" t="str">
        <f t="shared" si="2"/>
        <v/>
      </c>
      <c r="J97" s="121"/>
      <c r="K97" s="24">
        <v>96</v>
      </c>
    </row>
    <row r="98" spans="1:11">
      <c r="A98" s="18" t="str">
        <f>IFERROR(IF(INDEX('Youth 2'!$A:$F,MATCH('Youth Results 2'!$E98,'Youth 2'!$F:$F,0),1)&gt;0,INDEX('Youth 2'!$A:$F,MATCH('Youth Results 2'!$E98,'Youth 2'!$F:$F,0),1),""),"")</f>
        <v/>
      </c>
      <c r="B98" s="84" t="str">
        <f>IFERROR(IF(INDEX('Youth 2'!$A:$F,MATCH('Youth Results 2'!$E98,'Youth 2'!$F:$F,0),2)&gt;0,INDEX('Youth 2'!$A:$F,MATCH('Youth Results 2'!$E98,'Youth 2'!$F:$F,0),2),""),"")</f>
        <v/>
      </c>
      <c r="C98" s="84" t="str">
        <f>IFERROR(IF(INDEX('Youth 2'!$A:$F,MATCH('Youth Results 2'!$E98,'Youth 2'!$F:$F,0),3)&gt;0,INDEX('Youth 2'!$A:$F,MATCH('Youth Results 2'!$E98,'Youth 2'!$F:$F,0),3),""),"")</f>
        <v/>
      </c>
      <c r="D98" s="85" t="str">
        <f>IFERROR(IF(AND(SMALL('Youth 2'!F:F,K98)&gt;1000,SMALL('Youth 2'!F:F,K98)&lt;3000),"nt",IF(SMALL('Youth 2'!F:F,K98)&gt;3000,"",SMALL('Youth 2'!F:F,K98))),"")</f>
        <v/>
      </c>
      <c r="E98" s="115" t="str">
        <f>IF(D98="nt",IFERROR(SMALL('Youth 2'!F:F,K98),""),IF(D98&gt;3000,"",IFERROR(SMALL('Youth 2'!F:F,K98),"")))</f>
        <v/>
      </c>
      <c r="G98" s="91" t="str">
        <f t="shared" si="2"/>
        <v/>
      </c>
      <c r="J98" s="121"/>
      <c r="K98" s="24">
        <v>97</v>
      </c>
    </row>
    <row r="99" spans="1:11">
      <c r="A99" s="18" t="str">
        <f>IFERROR(IF(INDEX('Youth 2'!$A:$F,MATCH('Youth Results 2'!$E99,'Youth 2'!$F:$F,0),1)&gt;0,INDEX('Youth 2'!$A:$F,MATCH('Youth Results 2'!$E99,'Youth 2'!$F:$F,0),1),""),"")</f>
        <v/>
      </c>
      <c r="B99" s="84" t="str">
        <f>IFERROR(IF(INDEX('Youth 2'!$A:$F,MATCH('Youth Results 2'!$E99,'Youth 2'!$F:$F,0),2)&gt;0,INDEX('Youth 2'!$A:$F,MATCH('Youth Results 2'!$E99,'Youth 2'!$F:$F,0),2),""),"")</f>
        <v/>
      </c>
      <c r="C99" s="84" t="str">
        <f>IFERROR(IF(INDEX('Youth 2'!$A:$F,MATCH('Youth Results 2'!$E99,'Youth 2'!$F:$F,0),3)&gt;0,INDEX('Youth 2'!$A:$F,MATCH('Youth Results 2'!$E99,'Youth 2'!$F:$F,0),3),""),"")</f>
        <v/>
      </c>
      <c r="D99" s="85" t="str">
        <f>IFERROR(IF(AND(SMALL('Youth 2'!F:F,K99)&gt;1000,SMALL('Youth 2'!F:F,K99)&lt;3000),"nt",IF(SMALL('Youth 2'!F:F,K99)&gt;3000,"",SMALL('Youth 2'!F:F,K99))),"")</f>
        <v/>
      </c>
      <c r="E99" s="115" t="str">
        <f>IF(D99="nt",IFERROR(SMALL('Youth 2'!F:F,K99),""),IF(D99&gt;3000,"",IFERROR(SMALL('Youth 2'!F:F,K99),"")))</f>
        <v/>
      </c>
      <c r="G99" s="91" t="str">
        <f t="shared" si="2"/>
        <v/>
      </c>
      <c r="J99" s="121"/>
      <c r="K99" s="24">
        <v>98</v>
      </c>
    </row>
    <row r="100" spans="1:11">
      <c r="A100" s="18" t="str">
        <f>IFERROR(IF(INDEX('Youth 2'!$A:$F,MATCH('Youth Results 2'!$E100,'Youth 2'!$F:$F,0),1)&gt;0,INDEX('Youth 2'!$A:$F,MATCH('Youth Results 2'!$E100,'Youth 2'!$F:$F,0),1),""),"")</f>
        <v/>
      </c>
      <c r="B100" s="84" t="str">
        <f>IFERROR(IF(INDEX('Youth 2'!$A:$F,MATCH('Youth Results 2'!$E100,'Youth 2'!$F:$F,0),2)&gt;0,INDEX('Youth 2'!$A:$F,MATCH('Youth Results 2'!$E100,'Youth 2'!$F:$F,0),2),""),"")</f>
        <v/>
      </c>
      <c r="C100" s="84" t="str">
        <f>IFERROR(IF(INDEX('Youth 2'!$A:$F,MATCH('Youth Results 2'!$E100,'Youth 2'!$F:$F,0),3)&gt;0,INDEX('Youth 2'!$A:$F,MATCH('Youth Results 2'!$E100,'Youth 2'!$F:$F,0),3),""),"")</f>
        <v/>
      </c>
      <c r="D100" s="85" t="str">
        <f>IFERROR(IF(AND(SMALL('Youth 2'!F:F,K100)&gt;1000,SMALL('Youth 2'!F:F,K100)&lt;3000),"nt",IF(SMALL('Youth 2'!F:F,K100)&gt;3000,"",SMALL('Youth 2'!F:F,K100))),"")</f>
        <v/>
      </c>
      <c r="E100" s="115" t="str">
        <f>IF(D100="nt",IFERROR(SMALL('Youth 2'!F:F,K100),""),IF(D100&gt;3000,"",IFERROR(SMALL('Youth 2'!F:F,K100),"")))</f>
        <v/>
      </c>
      <c r="G100" s="91" t="str">
        <f t="shared" si="2"/>
        <v/>
      </c>
      <c r="J100" s="121"/>
      <c r="K100" s="24">
        <v>99</v>
      </c>
    </row>
    <row r="101" spans="1:11">
      <c r="A101" s="18" t="str">
        <f>IFERROR(IF(INDEX('Youth 2'!$A:$F,MATCH('Youth Results 2'!$E101,'Youth 2'!$F:$F,0),1)&gt;0,INDEX('Youth 2'!$A:$F,MATCH('Youth Results 2'!$E101,'Youth 2'!$F:$F,0),1),""),"")</f>
        <v/>
      </c>
      <c r="B101" s="84" t="str">
        <f>IFERROR(IF(INDEX('Youth 2'!$A:$F,MATCH('Youth Results 2'!$E101,'Youth 2'!$F:$F,0),2)&gt;0,INDEX('Youth 2'!$A:$F,MATCH('Youth Results 2'!$E101,'Youth 2'!$F:$F,0),2),""),"")</f>
        <v/>
      </c>
      <c r="C101" s="84" t="str">
        <f>IFERROR(IF(INDEX('Youth 2'!$A:$F,MATCH('Youth Results 2'!$E101,'Youth 2'!$F:$F,0),3)&gt;0,INDEX('Youth 2'!$A:$F,MATCH('Youth Results 2'!$E101,'Youth 2'!$F:$F,0),3),""),"")</f>
        <v/>
      </c>
      <c r="D101" s="85" t="str">
        <f>IFERROR(IF(AND(SMALL('Youth 2'!F:F,K101)&gt;1000,SMALL('Youth 2'!F:F,K101)&lt;3000),"nt",IF(SMALL('Youth 2'!F:F,K101)&gt;3000,"",SMALL('Youth 2'!F:F,K101))),"")</f>
        <v/>
      </c>
      <c r="E101" s="115" t="str">
        <f>IF(D101="nt",IFERROR(SMALL('Youth 2'!F:F,K101),""),IF(D101&gt;3000,"",IFERROR(SMALL('Youth 2'!F:F,K101),"")))</f>
        <v/>
      </c>
      <c r="G101" s="91" t="str">
        <f t="shared" si="2"/>
        <v/>
      </c>
      <c r="J101" s="121"/>
      <c r="K101" s="24">
        <v>100</v>
      </c>
    </row>
    <row r="102" spans="1:11">
      <c r="A102" s="18" t="str">
        <f>IFERROR(IF(INDEX('Youth 2'!$A:$F,MATCH('Youth Results 2'!$E102,'Youth 2'!$F:$F,0),1)&gt;0,INDEX('Youth 2'!$A:$F,MATCH('Youth Results 2'!$E102,'Youth 2'!$F:$F,0),1),""),"")</f>
        <v/>
      </c>
      <c r="B102" s="84" t="str">
        <f>IFERROR(IF(INDEX('Youth 2'!$A:$F,MATCH('Youth Results 2'!$E102,'Youth 2'!$F:$F,0),2)&gt;0,INDEX('Youth 2'!$A:$F,MATCH('Youth Results 2'!$E102,'Youth 2'!$F:$F,0),2),""),"")</f>
        <v/>
      </c>
      <c r="C102" s="84" t="str">
        <f>IFERROR(IF(INDEX('Youth 2'!$A:$F,MATCH('Youth Results 2'!$E102,'Youth 2'!$F:$F,0),3)&gt;0,INDEX('Youth 2'!$A:$F,MATCH('Youth Results 2'!$E102,'Youth 2'!$F:$F,0),3),""),"")</f>
        <v/>
      </c>
      <c r="D102" s="85" t="str">
        <f>IFERROR(IF(AND(SMALL('Youth 2'!F:F,K102)&gt;1000,SMALL('Youth 2'!F:F,K102)&lt;3000),"nt",IF(SMALL('Youth 2'!F:F,K102)&gt;3000,"",SMALL('Youth 2'!F:F,K102))),"")</f>
        <v/>
      </c>
      <c r="E102" s="115" t="str">
        <f>IF(D102="nt",IFERROR(SMALL('Youth 2'!F:F,K102),""),IF(D102&gt;3000,"",IFERROR(SMALL('Youth 2'!F:F,K102),"")))</f>
        <v/>
      </c>
      <c r="G102" s="91" t="str">
        <f t="shared" si="2"/>
        <v/>
      </c>
      <c r="J102" s="121"/>
      <c r="K102" s="24">
        <v>101</v>
      </c>
    </row>
    <row r="103" spans="1:11">
      <c r="A103" s="18" t="str">
        <f>IFERROR(IF(INDEX('Youth 2'!$A:$F,MATCH('Youth Results 2'!$E103,'Youth 2'!$F:$F,0),1)&gt;0,INDEX('Youth 2'!$A:$F,MATCH('Youth Results 2'!$E103,'Youth 2'!$F:$F,0),1),""),"")</f>
        <v/>
      </c>
      <c r="B103" s="84" t="str">
        <f>IFERROR(IF(INDEX('Youth 2'!$A:$F,MATCH('Youth Results 2'!$E103,'Youth 2'!$F:$F,0),2)&gt;0,INDEX('Youth 2'!$A:$F,MATCH('Youth Results 2'!$E103,'Youth 2'!$F:$F,0),2),""),"")</f>
        <v/>
      </c>
      <c r="C103" s="84" t="str">
        <f>IFERROR(IF(INDEX('Youth 2'!$A:$F,MATCH('Youth Results 2'!$E103,'Youth 2'!$F:$F,0),3)&gt;0,INDEX('Youth 2'!$A:$F,MATCH('Youth Results 2'!$E103,'Youth 2'!$F:$F,0),3),""),"")</f>
        <v/>
      </c>
      <c r="D103" s="85" t="str">
        <f>IFERROR(IF(AND(SMALL('Youth 2'!F:F,K103)&gt;1000,SMALL('Youth 2'!F:F,K103)&lt;3000),"nt",IF(SMALL('Youth 2'!F:F,K103)&gt;3000,"",SMALL('Youth 2'!F:F,K103))),"")</f>
        <v/>
      </c>
      <c r="E103" s="115" t="str">
        <f>IF(D103="nt",IFERROR(SMALL('Youth 2'!F:F,K103),""),IF(D103&gt;3000,"",IFERROR(SMALL('Youth 2'!F:F,K103),"")))</f>
        <v/>
      </c>
      <c r="G103" s="91" t="str">
        <f t="shared" si="2"/>
        <v/>
      </c>
      <c r="J103" s="121"/>
      <c r="K103" s="24">
        <v>102</v>
      </c>
    </row>
    <row r="104" spans="1:11">
      <c r="A104" s="18" t="str">
        <f>IFERROR(IF(INDEX('Youth 2'!$A:$F,MATCH('Youth Results 2'!$E104,'Youth 2'!$F:$F,0),1)&gt;0,INDEX('Youth 2'!$A:$F,MATCH('Youth Results 2'!$E104,'Youth 2'!$F:$F,0),1),""),"")</f>
        <v/>
      </c>
      <c r="B104" s="84" t="str">
        <f>IFERROR(IF(INDEX('Youth 2'!$A:$F,MATCH('Youth Results 2'!$E104,'Youth 2'!$F:$F,0),2)&gt;0,INDEX('Youth 2'!$A:$F,MATCH('Youth Results 2'!$E104,'Youth 2'!$F:$F,0),2),""),"")</f>
        <v/>
      </c>
      <c r="C104" s="84" t="str">
        <f>IFERROR(IF(INDEX('Youth 2'!$A:$F,MATCH('Youth Results 2'!$E104,'Youth 2'!$F:$F,0),3)&gt;0,INDEX('Youth 2'!$A:$F,MATCH('Youth Results 2'!$E104,'Youth 2'!$F:$F,0),3),""),"")</f>
        <v/>
      </c>
      <c r="D104" s="85" t="str">
        <f>IFERROR(IF(AND(SMALL('Youth 2'!F:F,K104)&gt;1000,SMALL('Youth 2'!F:F,K104)&lt;3000),"nt",IF(SMALL('Youth 2'!F:F,K104)&gt;3000,"",SMALL('Youth 2'!F:F,K104))),"")</f>
        <v/>
      </c>
      <c r="E104" s="115" t="str">
        <f>IF(D104="nt",IFERROR(SMALL('Youth 2'!F:F,K104),""),IF(D104&gt;3000,"",IFERROR(SMALL('Youth 2'!F:F,K104),"")))</f>
        <v/>
      </c>
      <c r="G104" s="91" t="str">
        <f t="shared" si="2"/>
        <v/>
      </c>
      <c r="J104" s="121"/>
      <c r="K104" s="24">
        <v>103</v>
      </c>
    </row>
    <row r="105" spans="1:11">
      <c r="A105" s="18" t="str">
        <f>IFERROR(IF(INDEX('Youth 2'!$A:$F,MATCH('Youth Results 2'!$E105,'Youth 2'!$F:$F,0),1)&gt;0,INDEX('Youth 2'!$A:$F,MATCH('Youth Results 2'!$E105,'Youth 2'!$F:$F,0),1),""),"")</f>
        <v/>
      </c>
      <c r="B105" s="84" t="str">
        <f>IFERROR(IF(INDEX('Youth 2'!$A:$F,MATCH('Youth Results 2'!$E105,'Youth 2'!$F:$F,0),2)&gt;0,INDEX('Youth 2'!$A:$F,MATCH('Youth Results 2'!$E105,'Youth 2'!$F:$F,0),2),""),"")</f>
        <v/>
      </c>
      <c r="C105" s="84" t="str">
        <f>IFERROR(IF(INDEX('Youth 2'!$A:$F,MATCH('Youth Results 2'!$E105,'Youth 2'!$F:$F,0),3)&gt;0,INDEX('Youth 2'!$A:$F,MATCH('Youth Results 2'!$E105,'Youth 2'!$F:$F,0),3),""),"")</f>
        <v/>
      </c>
      <c r="D105" s="85" t="str">
        <f>IFERROR(IF(AND(SMALL('Youth 2'!F:F,K105)&gt;1000,SMALL('Youth 2'!F:F,K105)&lt;3000),"nt",IF(SMALL('Youth 2'!F:F,K105)&gt;3000,"",SMALL('Youth 2'!F:F,K105))),"")</f>
        <v/>
      </c>
      <c r="E105" s="115" t="str">
        <f>IF(D105="nt",IFERROR(SMALL('Youth 2'!F:F,K105),""),IF(D105&gt;3000,"",IFERROR(SMALL('Youth 2'!F:F,K105),"")))</f>
        <v/>
      </c>
      <c r="G105" s="91" t="str">
        <f t="shared" si="2"/>
        <v/>
      </c>
      <c r="J105" s="121"/>
      <c r="K105" s="24">
        <v>104</v>
      </c>
    </row>
    <row r="106" spans="1:11">
      <c r="A106" s="18" t="str">
        <f>IFERROR(IF(INDEX('Youth 2'!$A:$F,MATCH('Youth Results 2'!$E106,'Youth 2'!$F:$F,0),1)&gt;0,INDEX('Youth 2'!$A:$F,MATCH('Youth Results 2'!$E106,'Youth 2'!$F:$F,0),1),""),"")</f>
        <v/>
      </c>
      <c r="B106" s="84" t="str">
        <f>IFERROR(IF(INDEX('Youth 2'!$A:$F,MATCH('Youth Results 2'!$E106,'Youth 2'!$F:$F,0),2)&gt;0,INDEX('Youth 2'!$A:$F,MATCH('Youth Results 2'!$E106,'Youth 2'!$F:$F,0),2),""),"")</f>
        <v/>
      </c>
      <c r="C106" s="84" t="str">
        <f>IFERROR(IF(INDEX('Youth 2'!$A:$F,MATCH('Youth Results 2'!$E106,'Youth 2'!$F:$F,0),3)&gt;0,INDEX('Youth 2'!$A:$F,MATCH('Youth Results 2'!$E106,'Youth 2'!$F:$F,0),3),""),"")</f>
        <v/>
      </c>
      <c r="D106" s="85" t="str">
        <f>IFERROR(IF(AND(SMALL('Youth 2'!F:F,K106)&gt;1000,SMALL('Youth 2'!F:F,K106)&lt;3000),"nt",IF(SMALL('Youth 2'!F:F,K106)&gt;3000,"",SMALL('Youth 2'!F:F,K106))),"")</f>
        <v/>
      </c>
      <c r="E106" s="115" t="str">
        <f>IF(D106="nt",IFERROR(SMALL('Youth 2'!F:F,K106),""),IF(D106&gt;3000,"",IFERROR(SMALL('Youth 2'!F:F,K106),"")))</f>
        <v/>
      </c>
      <c r="G106" s="91" t="str">
        <f>IFERROR(VLOOKUP(D106,$H$3:$I$7,2,FALSE),"")</f>
        <v/>
      </c>
      <c r="J106" s="121"/>
      <c r="K106" s="24">
        <v>105</v>
      </c>
    </row>
    <row r="107" spans="1:11">
      <c r="A107" s="18" t="str">
        <f>IFERROR(IF(INDEX('Youth 2'!$A:$F,MATCH('Youth Results 2'!$E107,'Youth 2'!$F:$F,0),1)&gt;0,INDEX('Youth 2'!$A:$F,MATCH('Youth Results 2'!$E107,'Youth 2'!$F:$F,0),1),""),"")</f>
        <v/>
      </c>
      <c r="B107" s="84" t="str">
        <f>IFERROR(IF(INDEX('Youth 2'!$A:$F,MATCH('Youth Results 2'!$E107,'Youth 2'!$F:$F,0),2)&gt;0,INDEX('Youth 2'!$A:$F,MATCH('Youth Results 2'!$E107,'Youth 2'!$F:$F,0),2),""),"")</f>
        <v/>
      </c>
      <c r="C107" s="84" t="str">
        <f>IFERROR(IF(INDEX('Youth 2'!$A:$F,MATCH('Youth Results 2'!$E107,'Youth 2'!$F:$F,0),3)&gt;0,INDEX('Youth 2'!$A:$F,MATCH('Youth Results 2'!$E107,'Youth 2'!$F:$F,0),3),""),"")</f>
        <v/>
      </c>
      <c r="D107" s="85" t="str">
        <f>IFERROR(IF(AND(SMALL('Youth 2'!F:F,K107)&gt;1000,SMALL('Youth 2'!F:F,K107)&lt;3000),"nt",IF(SMALL('Youth 2'!F:F,K107)&gt;3000,"",SMALL('Youth 2'!F:F,K107))),"")</f>
        <v/>
      </c>
      <c r="E107" s="115" t="str">
        <f>IF(D107="nt",IFERROR(SMALL('Youth 2'!F:F,K107),""),IF(D107&gt;3000,"",IFERROR(SMALL('Youth 2'!F:F,K107),"")))</f>
        <v/>
      </c>
      <c r="G107" s="91" t="str">
        <f t="shared" si="2"/>
        <v/>
      </c>
      <c r="J107" s="121"/>
      <c r="K107" s="24">
        <v>106</v>
      </c>
    </row>
    <row r="108" spans="1:11">
      <c r="A108" s="18" t="str">
        <f>IFERROR(IF(INDEX('Youth 2'!$A:$F,MATCH('Youth Results 2'!$E108,'Youth 2'!$F:$F,0),1)&gt;0,INDEX('Youth 2'!$A:$F,MATCH('Youth Results 2'!$E108,'Youth 2'!$F:$F,0),1),""),"")</f>
        <v/>
      </c>
      <c r="B108" s="84" t="str">
        <f>IFERROR(IF(INDEX('Youth 2'!$A:$F,MATCH('Youth Results 2'!$E108,'Youth 2'!$F:$F,0),2)&gt;0,INDEX('Youth 2'!$A:$F,MATCH('Youth Results 2'!$E108,'Youth 2'!$F:$F,0),2),""),"")</f>
        <v/>
      </c>
      <c r="C108" s="84" t="str">
        <f>IFERROR(IF(INDEX('Youth 2'!$A:$F,MATCH('Youth Results 2'!$E108,'Youth 2'!$F:$F,0),3)&gt;0,INDEX('Youth 2'!$A:$F,MATCH('Youth Results 2'!$E108,'Youth 2'!$F:$F,0),3),""),"")</f>
        <v/>
      </c>
      <c r="D108" s="85" t="str">
        <f>IFERROR(IF(AND(SMALL('Youth 2'!F:F,K108)&gt;1000,SMALL('Youth 2'!F:F,K108)&lt;3000),"nt",IF(SMALL('Youth 2'!F:F,K108)&gt;3000,"",SMALL('Youth 2'!F:F,K108))),"")</f>
        <v/>
      </c>
      <c r="E108" s="115" t="str">
        <f>IF(D108="nt",IFERROR(SMALL('Youth 2'!F:F,K108),""),IF(D108&gt;3000,"",IFERROR(SMALL('Youth 2'!F:F,K108),"")))</f>
        <v/>
      </c>
      <c r="G108" s="91" t="str">
        <f t="shared" si="2"/>
        <v/>
      </c>
      <c r="J108" s="121"/>
      <c r="K108" s="24">
        <v>107</v>
      </c>
    </row>
    <row r="109" spans="1:11">
      <c r="A109" s="18" t="str">
        <f>IFERROR(IF(INDEX('Youth 2'!$A:$F,MATCH('Youth Results 2'!$E109,'Youth 2'!$F:$F,0),1)&gt;0,INDEX('Youth 2'!$A:$F,MATCH('Youth Results 2'!$E109,'Youth 2'!$F:$F,0),1),""),"")</f>
        <v/>
      </c>
      <c r="B109" s="84" t="str">
        <f>IFERROR(IF(INDEX('Youth 2'!$A:$F,MATCH('Youth Results 2'!$E109,'Youth 2'!$F:$F,0),2)&gt;0,INDEX('Youth 2'!$A:$F,MATCH('Youth Results 2'!$E109,'Youth 2'!$F:$F,0),2),""),"")</f>
        <v/>
      </c>
      <c r="C109" s="84" t="str">
        <f>IFERROR(IF(INDEX('Youth 2'!$A:$F,MATCH('Youth Results 2'!$E109,'Youth 2'!$F:$F,0),3)&gt;0,INDEX('Youth 2'!$A:$F,MATCH('Youth Results 2'!$E109,'Youth 2'!$F:$F,0),3),""),"")</f>
        <v/>
      </c>
      <c r="D109" s="85" t="str">
        <f>IFERROR(IF(AND(SMALL('Youth 2'!F:F,K109)&gt;1000,SMALL('Youth 2'!F:F,K109)&lt;3000),"nt",IF(SMALL('Youth 2'!F:F,K109)&gt;3000,"",SMALL('Youth 2'!F:F,K109))),"")</f>
        <v/>
      </c>
      <c r="E109" s="115" t="str">
        <f>IF(D109="nt",IFERROR(SMALL('Youth 2'!F:F,K109),""),IF(D109&gt;3000,"",IFERROR(SMALL('Youth 2'!F:F,K109),"")))</f>
        <v/>
      </c>
      <c r="G109" s="91" t="str">
        <f t="shared" si="2"/>
        <v/>
      </c>
      <c r="J109" s="121"/>
      <c r="K109" s="24">
        <v>108</v>
      </c>
    </row>
    <row r="110" spans="1:11">
      <c r="A110" s="18" t="str">
        <f>IFERROR(IF(INDEX('Youth 2'!$A:$F,MATCH('Youth Results 2'!$E110,'Youth 2'!$F:$F,0),1)&gt;0,INDEX('Youth 2'!$A:$F,MATCH('Youth Results 2'!$E110,'Youth 2'!$F:$F,0),1),""),"")</f>
        <v/>
      </c>
      <c r="B110" s="84" t="str">
        <f>IFERROR(IF(INDEX('Youth 2'!$A:$F,MATCH('Youth Results 2'!$E110,'Youth 2'!$F:$F,0),2)&gt;0,INDEX('Youth 2'!$A:$F,MATCH('Youth Results 2'!$E110,'Youth 2'!$F:$F,0),2),""),"")</f>
        <v/>
      </c>
      <c r="C110" s="84" t="str">
        <f>IFERROR(IF(INDEX('Youth 2'!$A:$F,MATCH('Youth Results 2'!$E110,'Youth 2'!$F:$F,0),3)&gt;0,INDEX('Youth 2'!$A:$F,MATCH('Youth Results 2'!$E110,'Youth 2'!$F:$F,0),3),""),"")</f>
        <v/>
      </c>
      <c r="D110" s="85" t="str">
        <f>IFERROR(IF(AND(SMALL('Youth 2'!F:F,K110)&gt;1000,SMALL('Youth 2'!F:F,K110)&lt;3000),"nt",IF(SMALL('Youth 2'!F:F,K110)&gt;3000,"",SMALL('Youth 2'!F:F,K110))),"")</f>
        <v/>
      </c>
      <c r="E110" s="115" t="str">
        <f>IF(D110="nt",IFERROR(SMALL('Youth 2'!F:F,K110),""),IF(D110&gt;3000,"",IFERROR(SMALL('Youth 2'!F:F,K110),"")))</f>
        <v/>
      </c>
      <c r="G110" s="91" t="str">
        <f t="shared" si="2"/>
        <v/>
      </c>
      <c r="J110" s="121"/>
      <c r="K110" s="24">
        <v>109</v>
      </c>
    </row>
    <row r="111" spans="1:11">
      <c r="A111" s="18" t="str">
        <f>IFERROR(IF(INDEX('Youth 2'!$A:$F,MATCH('Youth Results 2'!$E111,'Youth 2'!$F:$F,0),1)&gt;0,INDEX('Youth 2'!$A:$F,MATCH('Youth Results 2'!$E111,'Youth 2'!$F:$F,0),1),""),"")</f>
        <v/>
      </c>
      <c r="B111" s="84" t="str">
        <f>IFERROR(IF(INDEX('Youth 2'!$A:$F,MATCH('Youth Results 2'!$E111,'Youth 2'!$F:$F,0),2)&gt;0,INDEX('Youth 2'!$A:$F,MATCH('Youth Results 2'!$E111,'Youth 2'!$F:$F,0),2),""),"")</f>
        <v/>
      </c>
      <c r="C111" s="84" t="str">
        <f>IFERROR(IF(INDEX('Youth 2'!$A:$F,MATCH('Youth Results 2'!$E111,'Youth 2'!$F:$F,0),3)&gt;0,INDEX('Youth 2'!$A:$F,MATCH('Youth Results 2'!$E111,'Youth 2'!$F:$F,0),3),""),"")</f>
        <v/>
      </c>
      <c r="D111" s="85" t="str">
        <f>IFERROR(IF(AND(SMALL('Youth 2'!F:F,K111)&gt;1000,SMALL('Youth 2'!F:F,K111)&lt;3000),"nt",IF(SMALL('Youth 2'!F:F,K111)&gt;3000,"",SMALL('Youth 2'!F:F,K111))),"")</f>
        <v/>
      </c>
      <c r="E111" s="115" t="str">
        <f>IF(D111="nt",IFERROR(SMALL('Youth 2'!F:F,K111),""),IF(D111&gt;3000,"",IFERROR(SMALL('Youth 2'!F:F,K111),"")))</f>
        <v/>
      </c>
      <c r="G111" s="91" t="str">
        <f t="shared" si="2"/>
        <v/>
      </c>
      <c r="J111" s="121"/>
      <c r="K111" s="24">
        <v>110</v>
      </c>
    </row>
    <row r="112" spans="1:11">
      <c r="A112" s="18" t="str">
        <f>IFERROR(IF(INDEX('Youth 2'!$A:$F,MATCH('Youth Results 2'!$E112,'Youth 2'!$F:$F,0),1)&gt;0,INDEX('Youth 2'!$A:$F,MATCH('Youth Results 2'!$E112,'Youth 2'!$F:$F,0),1),""),"")</f>
        <v/>
      </c>
      <c r="B112" s="84" t="str">
        <f>IFERROR(IF(INDEX('Youth 2'!$A:$F,MATCH('Youth Results 2'!$E112,'Youth 2'!$F:$F,0),2)&gt;0,INDEX('Youth 2'!$A:$F,MATCH('Youth Results 2'!$E112,'Youth 2'!$F:$F,0),2),""),"")</f>
        <v/>
      </c>
      <c r="C112" s="84" t="str">
        <f>IFERROR(IF(INDEX('Youth 2'!$A:$F,MATCH('Youth Results 2'!$E112,'Youth 2'!$F:$F,0),3)&gt;0,INDEX('Youth 2'!$A:$F,MATCH('Youth Results 2'!$E112,'Youth 2'!$F:$F,0),3),""),"")</f>
        <v/>
      </c>
      <c r="D112" s="85" t="str">
        <f>IFERROR(IF(AND(SMALL('Youth 2'!F:F,K112)&gt;1000,SMALL('Youth 2'!F:F,K112)&lt;3000),"nt",IF(SMALL('Youth 2'!F:F,K112)&gt;3000,"",SMALL('Youth 2'!F:F,K112))),"")</f>
        <v/>
      </c>
      <c r="E112" s="115" t="str">
        <f>IF(D112="nt",IFERROR(SMALL('Youth 2'!F:F,K112),""),IF(D112&gt;3000,"",IFERROR(SMALL('Youth 2'!F:F,K112),"")))</f>
        <v/>
      </c>
      <c r="G112" s="91" t="str">
        <f t="shared" si="2"/>
        <v/>
      </c>
      <c r="J112" s="121"/>
      <c r="K112" s="24">
        <v>111</v>
      </c>
    </row>
    <row r="113" spans="1:11">
      <c r="A113" s="18" t="str">
        <f>IFERROR(IF(INDEX('Youth 2'!$A:$F,MATCH('Youth Results 2'!$E113,'Youth 2'!$F:$F,0),1)&gt;0,INDEX('Youth 2'!$A:$F,MATCH('Youth Results 2'!$E113,'Youth 2'!$F:$F,0),1),""),"")</f>
        <v/>
      </c>
      <c r="B113" s="84" t="str">
        <f>IFERROR(IF(INDEX('Youth 2'!$A:$F,MATCH('Youth Results 2'!$E113,'Youth 2'!$F:$F,0),2)&gt;0,INDEX('Youth 2'!$A:$F,MATCH('Youth Results 2'!$E113,'Youth 2'!$F:$F,0),2),""),"")</f>
        <v/>
      </c>
      <c r="C113" s="84" t="str">
        <f>IFERROR(IF(INDEX('Youth 2'!$A:$F,MATCH('Youth Results 2'!$E113,'Youth 2'!$F:$F,0),3)&gt;0,INDEX('Youth 2'!$A:$F,MATCH('Youth Results 2'!$E113,'Youth 2'!$F:$F,0),3),""),"")</f>
        <v/>
      </c>
      <c r="D113" s="85" t="str">
        <f>IFERROR(IF(AND(SMALL('Youth 2'!F:F,K113)&gt;1000,SMALL('Youth 2'!F:F,K113)&lt;3000),"nt",IF(SMALL('Youth 2'!F:F,K113)&gt;3000,"",SMALL('Youth 2'!F:F,K113))),"")</f>
        <v/>
      </c>
      <c r="E113" s="115" t="str">
        <f>IF(D113="nt",IFERROR(SMALL('Youth 2'!F:F,K113),""),IF(D113&gt;3000,"",IFERROR(SMALL('Youth 2'!F:F,K113),"")))</f>
        <v/>
      </c>
      <c r="G113" s="91" t="str">
        <f t="shared" si="2"/>
        <v/>
      </c>
      <c r="J113" s="121"/>
      <c r="K113" s="24">
        <v>112</v>
      </c>
    </row>
    <row r="114" spans="1:11">
      <c r="A114" s="18" t="str">
        <f>IFERROR(IF(INDEX('Youth 2'!$A:$F,MATCH('Youth Results 2'!$E114,'Youth 2'!$F:$F,0),1)&gt;0,INDEX('Youth 2'!$A:$F,MATCH('Youth Results 2'!$E114,'Youth 2'!$F:$F,0),1),""),"")</f>
        <v/>
      </c>
      <c r="B114" s="84" t="str">
        <f>IFERROR(IF(INDEX('Youth 2'!$A:$F,MATCH('Youth Results 2'!$E114,'Youth 2'!$F:$F,0),2)&gt;0,INDEX('Youth 2'!$A:$F,MATCH('Youth Results 2'!$E114,'Youth 2'!$F:$F,0),2),""),"")</f>
        <v/>
      </c>
      <c r="C114" s="84" t="str">
        <f>IFERROR(IF(INDEX('Youth 2'!$A:$F,MATCH('Youth Results 2'!$E114,'Youth 2'!$F:$F,0),3)&gt;0,INDEX('Youth 2'!$A:$F,MATCH('Youth Results 2'!$E114,'Youth 2'!$F:$F,0),3),""),"")</f>
        <v/>
      </c>
      <c r="D114" s="85" t="str">
        <f>IFERROR(IF(AND(SMALL('Youth 2'!F:F,K114)&gt;1000,SMALL('Youth 2'!F:F,K114)&lt;3000),"nt",IF(SMALL('Youth 2'!F:F,K114)&gt;3000,"",SMALL('Youth 2'!F:F,K114))),"")</f>
        <v/>
      </c>
      <c r="E114" s="115" t="str">
        <f>IF(D114="nt",IFERROR(SMALL('Youth 2'!F:F,K114),""),IF(D114&gt;3000,"",IFERROR(SMALL('Youth 2'!F:F,K114),"")))</f>
        <v/>
      </c>
      <c r="G114" s="91" t="str">
        <f t="shared" si="2"/>
        <v/>
      </c>
      <c r="J114" s="121"/>
      <c r="K114" s="24">
        <v>113</v>
      </c>
    </row>
    <row r="115" spans="1:11">
      <c r="A115" s="18" t="str">
        <f>IFERROR(IF(INDEX('Youth 2'!$A:$F,MATCH('Youth Results 2'!$E115,'Youth 2'!$F:$F,0),1)&gt;0,INDEX('Youth 2'!$A:$F,MATCH('Youth Results 2'!$E115,'Youth 2'!$F:$F,0),1),""),"")</f>
        <v/>
      </c>
      <c r="B115" s="84" t="str">
        <f>IFERROR(IF(INDEX('Youth 2'!$A:$F,MATCH('Youth Results 2'!$E115,'Youth 2'!$F:$F,0),2)&gt;0,INDEX('Youth 2'!$A:$F,MATCH('Youth Results 2'!$E115,'Youth 2'!$F:$F,0),2),""),"")</f>
        <v/>
      </c>
      <c r="C115" s="84" t="str">
        <f>IFERROR(IF(INDEX('Youth 2'!$A:$F,MATCH('Youth Results 2'!$E115,'Youth 2'!$F:$F,0),3)&gt;0,INDEX('Youth 2'!$A:$F,MATCH('Youth Results 2'!$E115,'Youth 2'!$F:$F,0),3),""),"")</f>
        <v/>
      </c>
      <c r="D115" s="85" t="str">
        <f>IFERROR(IF(AND(SMALL('Youth 2'!F:F,K115)&gt;1000,SMALL('Youth 2'!F:F,K115)&lt;3000),"nt",IF(SMALL('Youth 2'!F:F,K115)&gt;3000,"",SMALL('Youth 2'!F:F,K115))),"")</f>
        <v/>
      </c>
      <c r="E115" s="115" t="str">
        <f>IF(D115="nt",IFERROR(SMALL('Youth 2'!F:F,K115),""),IF(D115&gt;3000,"",IFERROR(SMALL('Youth 2'!F:F,K115),"")))</f>
        <v/>
      </c>
      <c r="G115" s="91" t="str">
        <f t="shared" si="2"/>
        <v/>
      </c>
      <c r="J115" s="121"/>
      <c r="K115" s="24">
        <v>114</v>
      </c>
    </row>
    <row r="116" spans="1:11">
      <c r="A116" s="18" t="str">
        <f>IFERROR(IF(INDEX('Youth 2'!$A:$F,MATCH('Youth Results 2'!$E116,'Youth 2'!$F:$F,0),1)&gt;0,INDEX('Youth 2'!$A:$F,MATCH('Youth Results 2'!$E116,'Youth 2'!$F:$F,0),1),""),"")</f>
        <v/>
      </c>
      <c r="B116" s="84" t="str">
        <f>IFERROR(IF(INDEX('Youth 2'!$A:$F,MATCH('Youth Results 2'!$E116,'Youth 2'!$F:$F,0),2)&gt;0,INDEX('Youth 2'!$A:$F,MATCH('Youth Results 2'!$E116,'Youth 2'!$F:$F,0),2),""),"")</f>
        <v/>
      </c>
      <c r="C116" s="84" t="str">
        <f>IFERROR(IF(INDEX('Youth 2'!$A:$F,MATCH('Youth Results 2'!$E116,'Youth 2'!$F:$F,0),3)&gt;0,INDEX('Youth 2'!$A:$F,MATCH('Youth Results 2'!$E116,'Youth 2'!$F:$F,0),3),""),"")</f>
        <v/>
      </c>
      <c r="D116" s="85" t="str">
        <f>IFERROR(IF(AND(SMALL('Youth 2'!F:F,K116)&gt;1000,SMALL('Youth 2'!F:F,K116)&lt;3000),"nt",IF(SMALL('Youth 2'!F:F,K116)&gt;3000,"",SMALL('Youth 2'!F:F,K116))),"")</f>
        <v/>
      </c>
      <c r="E116" s="115" t="str">
        <f>IF(D116="nt",IFERROR(SMALL('Youth 2'!F:F,K116),""),IF(D116&gt;3000,"",IFERROR(SMALL('Youth 2'!F:F,K116),"")))</f>
        <v/>
      </c>
      <c r="G116" s="91" t="str">
        <f t="shared" si="2"/>
        <v/>
      </c>
      <c r="J116" s="121"/>
      <c r="K116" s="24">
        <v>115</v>
      </c>
    </row>
    <row r="117" spans="1:11">
      <c r="A117" s="18" t="str">
        <f>IFERROR(IF(INDEX('Youth 2'!$A:$F,MATCH('Youth Results 2'!$E117,'Youth 2'!$F:$F,0),1)&gt;0,INDEX('Youth 2'!$A:$F,MATCH('Youth Results 2'!$E117,'Youth 2'!$F:$F,0),1),""),"")</f>
        <v/>
      </c>
      <c r="B117" s="84" t="str">
        <f>IFERROR(IF(INDEX('Youth 2'!$A:$F,MATCH('Youth Results 2'!$E117,'Youth 2'!$F:$F,0),2)&gt;0,INDEX('Youth 2'!$A:$F,MATCH('Youth Results 2'!$E117,'Youth 2'!$F:$F,0),2),""),"")</f>
        <v/>
      </c>
      <c r="C117" s="84" t="str">
        <f>IFERROR(IF(INDEX('Youth 2'!$A:$F,MATCH('Youth Results 2'!$E117,'Youth 2'!$F:$F,0),3)&gt;0,INDEX('Youth 2'!$A:$F,MATCH('Youth Results 2'!$E117,'Youth 2'!$F:$F,0),3),""),"")</f>
        <v/>
      </c>
      <c r="D117" s="85" t="str">
        <f>IFERROR(IF(AND(SMALL('Youth 2'!F:F,K117)&gt;1000,SMALL('Youth 2'!F:F,K117)&lt;3000),"nt",IF(SMALL('Youth 2'!F:F,K117)&gt;3000,"",SMALL('Youth 2'!F:F,K117))),"")</f>
        <v/>
      </c>
      <c r="E117" s="115" t="str">
        <f>IF(D117="nt",IFERROR(SMALL('Youth 2'!F:F,K117),""),IF(D117&gt;3000,"",IFERROR(SMALL('Youth 2'!F:F,K117),"")))</f>
        <v/>
      </c>
      <c r="G117" s="91" t="str">
        <f t="shared" si="2"/>
        <v/>
      </c>
      <c r="J117" s="121"/>
      <c r="K117" s="24">
        <v>116</v>
      </c>
    </row>
    <row r="118" spans="1:11">
      <c r="A118" s="18" t="str">
        <f>IFERROR(IF(INDEX('Youth 2'!$A:$F,MATCH('Youth Results 2'!$E118,'Youth 2'!$F:$F,0),1)&gt;0,INDEX('Youth 2'!$A:$F,MATCH('Youth Results 2'!$E118,'Youth 2'!$F:$F,0),1),""),"")</f>
        <v/>
      </c>
      <c r="B118" s="84" t="str">
        <f>IFERROR(IF(INDEX('Youth 2'!$A:$F,MATCH('Youth Results 2'!$E118,'Youth 2'!$F:$F,0),2)&gt;0,INDEX('Youth 2'!$A:$F,MATCH('Youth Results 2'!$E118,'Youth 2'!$F:$F,0),2),""),"")</f>
        <v/>
      </c>
      <c r="C118" s="84" t="str">
        <f>IFERROR(IF(INDEX('Youth 2'!$A:$F,MATCH('Youth Results 2'!$E118,'Youth 2'!$F:$F,0),3)&gt;0,INDEX('Youth 2'!$A:$F,MATCH('Youth Results 2'!$E118,'Youth 2'!$F:$F,0),3),""),"")</f>
        <v/>
      </c>
      <c r="D118" s="85" t="str">
        <f>IFERROR(IF(AND(SMALL('Youth 2'!F:F,K118)&gt;1000,SMALL('Youth 2'!F:F,K118)&lt;3000),"nt",IF(SMALL('Youth 2'!F:F,K118)&gt;3000,"",SMALL('Youth 2'!F:F,K118))),"")</f>
        <v/>
      </c>
      <c r="E118" s="115" t="str">
        <f>IF(D118="nt",IFERROR(SMALL('Youth 2'!F:F,K118),""),IF(D118&gt;3000,"",IFERROR(SMALL('Youth 2'!F:F,K118),"")))</f>
        <v/>
      </c>
      <c r="G118" s="91" t="str">
        <f t="shared" si="2"/>
        <v/>
      </c>
      <c r="J118" s="121"/>
      <c r="K118" s="24">
        <v>117</v>
      </c>
    </row>
    <row r="119" spans="1:11">
      <c r="A119" s="18" t="str">
        <f>IFERROR(IF(INDEX('Youth 2'!$A:$F,MATCH('Youth Results 2'!$E119,'Youth 2'!$F:$F,0),1)&gt;0,INDEX('Youth 2'!$A:$F,MATCH('Youth Results 2'!$E119,'Youth 2'!$F:$F,0),1),""),"")</f>
        <v/>
      </c>
      <c r="B119" s="84" t="str">
        <f>IFERROR(IF(INDEX('Youth 2'!$A:$F,MATCH('Youth Results 2'!$E119,'Youth 2'!$F:$F,0),2)&gt;0,INDEX('Youth 2'!$A:$F,MATCH('Youth Results 2'!$E119,'Youth 2'!$F:$F,0),2),""),"")</f>
        <v/>
      </c>
      <c r="C119" s="84" t="str">
        <f>IFERROR(IF(INDEX('Youth 2'!$A:$F,MATCH('Youth Results 2'!$E119,'Youth 2'!$F:$F,0),3)&gt;0,INDEX('Youth 2'!$A:$F,MATCH('Youth Results 2'!$E119,'Youth 2'!$F:$F,0),3),""),"")</f>
        <v/>
      </c>
      <c r="D119" s="85" t="str">
        <f>IFERROR(IF(AND(SMALL('Youth 2'!F:F,K119)&gt;1000,SMALL('Youth 2'!F:F,K119)&lt;3000),"nt",IF(SMALL('Youth 2'!F:F,K119)&gt;3000,"",SMALL('Youth 2'!F:F,K119))),"")</f>
        <v/>
      </c>
      <c r="E119" s="115" t="str">
        <f>IF(D119="nt",IFERROR(SMALL('Youth 2'!F:F,K119),""),IF(D119&gt;3000,"",IFERROR(SMALL('Youth 2'!F:F,K119),"")))</f>
        <v/>
      </c>
      <c r="G119" s="91" t="str">
        <f t="shared" si="2"/>
        <v/>
      </c>
      <c r="J119" s="121"/>
      <c r="K119" s="24">
        <v>118</v>
      </c>
    </row>
    <row r="120" spans="1:11">
      <c r="A120" s="18" t="str">
        <f>IFERROR(IF(INDEX('Youth 2'!$A:$F,MATCH('Youth Results 2'!$E120,'Youth 2'!$F:$F,0),1)&gt;0,INDEX('Youth 2'!$A:$F,MATCH('Youth Results 2'!$E120,'Youth 2'!$F:$F,0),1),""),"")</f>
        <v/>
      </c>
      <c r="B120" s="84" t="str">
        <f>IFERROR(IF(INDEX('Youth 2'!$A:$F,MATCH('Youth Results 2'!$E120,'Youth 2'!$F:$F,0),2)&gt;0,INDEX('Youth 2'!$A:$F,MATCH('Youth Results 2'!$E120,'Youth 2'!$F:$F,0),2),""),"")</f>
        <v/>
      </c>
      <c r="C120" s="84" t="str">
        <f>IFERROR(IF(INDEX('Youth 2'!$A:$F,MATCH('Youth Results 2'!$E120,'Youth 2'!$F:$F,0),3)&gt;0,INDEX('Youth 2'!$A:$F,MATCH('Youth Results 2'!$E120,'Youth 2'!$F:$F,0),3),""),"")</f>
        <v/>
      </c>
      <c r="D120" s="85" t="str">
        <f>IFERROR(IF(AND(SMALL('Youth 2'!F:F,K120)&gt;1000,SMALL('Youth 2'!F:F,K120)&lt;3000),"nt",IF(SMALL('Youth 2'!F:F,K120)&gt;3000,"",SMALL('Youth 2'!F:F,K120))),"")</f>
        <v/>
      </c>
      <c r="E120" s="115" t="str">
        <f>IF(D120="nt",IFERROR(SMALL('Youth 2'!F:F,K120),""),IF(D120&gt;3000,"",IFERROR(SMALL('Youth 2'!F:F,K120),"")))</f>
        <v/>
      </c>
      <c r="G120" s="91" t="str">
        <f t="shared" si="2"/>
        <v/>
      </c>
      <c r="J120" s="121"/>
      <c r="K120" s="24">
        <v>119</v>
      </c>
    </row>
    <row r="121" spans="1:11">
      <c r="A121" s="18" t="str">
        <f>IFERROR(IF(INDEX('Youth 2'!$A:$F,MATCH('Youth Results 2'!$E121,'Youth 2'!$F:$F,0),1)&gt;0,INDEX('Youth 2'!$A:$F,MATCH('Youth Results 2'!$E121,'Youth 2'!$F:$F,0),1),""),"")</f>
        <v/>
      </c>
      <c r="B121" s="84" t="str">
        <f>IFERROR(IF(INDEX('Youth 2'!$A:$F,MATCH('Youth Results 2'!$E121,'Youth 2'!$F:$F,0),2)&gt;0,INDEX('Youth 2'!$A:$F,MATCH('Youth Results 2'!$E121,'Youth 2'!$F:$F,0),2),""),"")</f>
        <v/>
      </c>
      <c r="C121" s="84" t="str">
        <f>IFERROR(IF(INDEX('Youth 2'!$A:$F,MATCH('Youth Results 2'!$E121,'Youth 2'!$F:$F,0),3)&gt;0,INDEX('Youth 2'!$A:$F,MATCH('Youth Results 2'!$E121,'Youth 2'!$F:$F,0),3),""),"")</f>
        <v/>
      </c>
      <c r="D121" s="85" t="str">
        <f>IFERROR(IF(AND(SMALL('Youth 2'!F:F,K121)&gt;1000,SMALL('Youth 2'!F:F,K121)&lt;3000),"nt",IF(SMALL('Youth 2'!F:F,K121)&gt;3000,"",SMALL('Youth 2'!F:F,K121))),"")</f>
        <v/>
      </c>
      <c r="E121" s="115" t="str">
        <f>IF(D121="nt",IFERROR(SMALL('Youth 2'!F:F,K121),""),IF(D121&gt;3000,"",IFERROR(SMALL('Youth 2'!F:F,K121),"")))</f>
        <v/>
      </c>
      <c r="G121" s="91" t="str">
        <f t="shared" si="2"/>
        <v/>
      </c>
      <c r="J121" s="121"/>
      <c r="K121" s="24">
        <v>120</v>
      </c>
    </row>
    <row r="122" spans="1:11">
      <c r="A122" s="18" t="str">
        <f>IFERROR(IF(INDEX('Youth 2'!$A:$F,MATCH('Youth Results 2'!$E122,'Youth 2'!$F:$F,0),1)&gt;0,INDEX('Youth 2'!$A:$F,MATCH('Youth Results 2'!$E122,'Youth 2'!$F:$F,0),1),""),"")</f>
        <v/>
      </c>
      <c r="B122" s="84" t="str">
        <f>IFERROR(IF(INDEX('Youth 2'!$A:$F,MATCH('Youth Results 2'!$E122,'Youth 2'!$F:$F,0),2)&gt;0,INDEX('Youth 2'!$A:$F,MATCH('Youth Results 2'!$E122,'Youth 2'!$F:$F,0),2),""),"")</f>
        <v/>
      </c>
      <c r="C122" s="84" t="str">
        <f>IFERROR(IF(INDEX('Youth 2'!$A:$F,MATCH('Youth Results 2'!$E122,'Youth 2'!$F:$F,0),3)&gt;0,INDEX('Youth 2'!$A:$F,MATCH('Youth Results 2'!$E122,'Youth 2'!$F:$F,0),3),""),"")</f>
        <v/>
      </c>
      <c r="D122" s="85" t="str">
        <f>IFERROR(IF(AND(SMALL('Youth 2'!F:F,K122)&gt;1000,SMALL('Youth 2'!F:F,K122)&lt;3000),"nt",IF(SMALL('Youth 2'!F:F,K122)&gt;3000,"",SMALL('Youth 2'!F:F,K122))),"")</f>
        <v/>
      </c>
      <c r="E122" s="115" t="str">
        <f>IF(D122="nt",IFERROR(SMALL('Youth 2'!F:F,K122),""),IF(D122&gt;3000,"",IFERROR(SMALL('Youth 2'!F:F,K122),"")))</f>
        <v/>
      </c>
      <c r="G122" s="91" t="str">
        <f t="shared" si="2"/>
        <v/>
      </c>
      <c r="J122" s="121"/>
      <c r="K122" s="24">
        <v>121</v>
      </c>
    </row>
    <row r="123" spans="1:11">
      <c r="A123" s="18" t="str">
        <f>IFERROR(IF(INDEX('Youth 2'!$A:$F,MATCH('Youth Results 2'!$E123,'Youth 2'!$F:$F,0),1)&gt;0,INDEX('Youth 2'!$A:$F,MATCH('Youth Results 2'!$E123,'Youth 2'!$F:$F,0),1),""),"")</f>
        <v/>
      </c>
      <c r="B123" s="84" t="str">
        <f>IFERROR(IF(INDEX('Youth 2'!$A:$F,MATCH('Youth Results 2'!$E123,'Youth 2'!$F:$F,0),2)&gt;0,INDEX('Youth 2'!$A:$F,MATCH('Youth Results 2'!$E123,'Youth 2'!$F:$F,0),2),""),"")</f>
        <v/>
      </c>
      <c r="C123" s="84" t="str">
        <f>IFERROR(IF(INDEX('Youth 2'!$A:$F,MATCH('Youth Results 2'!$E123,'Youth 2'!$F:$F,0),3)&gt;0,INDEX('Youth 2'!$A:$F,MATCH('Youth Results 2'!$E123,'Youth 2'!$F:$F,0),3),""),"")</f>
        <v/>
      </c>
      <c r="D123" s="85" t="str">
        <f>IFERROR(IF(AND(SMALL('Youth 2'!F:F,K123)&gt;1000,SMALL('Youth 2'!F:F,K123)&lt;3000),"nt",IF(SMALL('Youth 2'!F:F,K123)&gt;3000,"",SMALL('Youth 2'!F:F,K123))),"")</f>
        <v/>
      </c>
      <c r="E123" s="115" t="str">
        <f>IF(D123="nt",IFERROR(SMALL('Youth 2'!F:F,K123),""),IF(D123&gt;3000,"",IFERROR(SMALL('Youth 2'!F:F,K123),"")))</f>
        <v/>
      </c>
      <c r="G123" s="91" t="str">
        <f t="shared" si="2"/>
        <v/>
      </c>
      <c r="J123" s="121"/>
      <c r="K123" s="24">
        <v>122</v>
      </c>
    </row>
    <row r="124" spans="1:11">
      <c r="A124" s="18" t="str">
        <f>IFERROR(IF(INDEX('Youth 2'!$A:$F,MATCH('Youth Results 2'!$E124,'Youth 2'!$F:$F,0),1)&gt;0,INDEX('Youth 2'!$A:$F,MATCH('Youth Results 2'!$E124,'Youth 2'!$F:$F,0),1),""),"")</f>
        <v/>
      </c>
      <c r="B124" s="84" t="str">
        <f>IFERROR(IF(INDEX('Youth 2'!$A:$F,MATCH('Youth Results 2'!$E124,'Youth 2'!$F:$F,0),2)&gt;0,INDEX('Youth 2'!$A:$F,MATCH('Youth Results 2'!$E124,'Youth 2'!$F:$F,0),2),""),"")</f>
        <v/>
      </c>
      <c r="C124" s="84" t="str">
        <f>IFERROR(IF(INDEX('Youth 2'!$A:$F,MATCH('Youth Results 2'!$E124,'Youth 2'!$F:$F,0),3)&gt;0,INDEX('Youth 2'!$A:$F,MATCH('Youth Results 2'!$E124,'Youth 2'!$F:$F,0),3),""),"")</f>
        <v/>
      </c>
      <c r="D124" s="85" t="str">
        <f>IFERROR(IF(AND(SMALL('Youth 2'!F:F,K124)&gt;1000,SMALL('Youth 2'!F:F,K124)&lt;3000),"nt",IF(SMALL('Youth 2'!F:F,K124)&gt;3000,"",SMALL('Youth 2'!F:F,K124))),"")</f>
        <v/>
      </c>
      <c r="E124" s="115" t="str">
        <f>IF(D124="nt",IFERROR(SMALL('Youth 2'!F:F,K124),""),IF(D124&gt;3000,"",IFERROR(SMALL('Youth 2'!F:F,K124),"")))</f>
        <v/>
      </c>
      <c r="G124" s="91" t="str">
        <f t="shared" si="2"/>
        <v/>
      </c>
      <c r="J124" s="121"/>
      <c r="K124" s="24">
        <v>123</v>
      </c>
    </row>
    <row r="125" spans="1:11">
      <c r="A125" s="18" t="str">
        <f>IFERROR(IF(INDEX('Youth 2'!$A:$F,MATCH('Youth Results 2'!$E125,'Youth 2'!$F:$F,0),1)&gt;0,INDEX('Youth 2'!$A:$F,MATCH('Youth Results 2'!$E125,'Youth 2'!$F:$F,0),1),""),"")</f>
        <v/>
      </c>
      <c r="B125" s="84" t="str">
        <f>IFERROR(IF(INDEX('Youth 2'!$A:$F,MATCH('Youth Results 2'!$E125,'Youth 2'!$F:$F,0),2)&gt;0,INDEX('Youth 2'!$A:$F,MATCH('Youth Results 2'!$E125,'Youth 2'!$F:$F,0),2),""),"")</f>
        <v/>
      </c>
      <c r="C125" s="84" t="str">
        <f>IFERROR(IF(INDEX('Youth 2'!$A:$F,MATCH('Youth Results 2'!$E125,'Youth 2'!$F:$F,0),3)&gt;0,INDEX('Youth 2'!$A:$F,MATCH('Youth Results 2'!$E125,'Youth 2'!$F:$F,0),3),""),"")</f>
        <v/>
      </c>
      <c r="D125" s="85" t="str">
        <f>IFERROR(IF(AND(SMALL('Youth 2'!F:F,K125)&gt;1000,SMALL('Youth 2'!F:F,K125)&lt;3000),"nt",IF(SMALL('Youth 2'!F:F,K125)&gt;3000,"",SMALL('Youth 2'!F:F,K125))),"")</f>
        <v/>
      </c>
      <c r="E125" s="115" t="str">
        <f>IF(D125="nt",IFERROR(SMALL('Youth 2'!F:F,K125),""),IF(D125&gt;3000,"",IFERROR(SMALL('Youth 2'!F:F,K125),"")))</f>
        <v/>
      </c>
      <c r="G125" s="91" t="str">
        <f t="shared" si="2"/>
        <v/>
      </c>
      <c r="J125" s="121"/>
      <c r="K125" s="24">
        <v>124</v>
      </c>
    </row>
    <row r="126" spans="1:11">
      <c r="A126" s="18" t="str">
        <f>IFERROR(IF(INDEX('Youth 2'!$A:$F,MATCH('Youth Results 2'!$E126,'Youth 2'!$F:$F,0),1)&gt;0,INDEX('Youth 2'!$A:$F,MATCH('Youth Results 2'!$E126,'Youth 2'!$F:$F,0),1),""),"")</f>
        <v/>
      </c>
      <c r="B126" s="84" t="str">
        <f>IFERROR(IF(INDEX('Youth 2'!$A:$F,MATCH('Youth Results 2'!$E126,'Youth 2'!$F:$F,0),2)&gt;0,INDEX('Youth 2'!$A:$F,MATCH('Youth Results 2'!$E126,'Youth 2'!$F:$F,0),2),""),"")</f>
        <v/>
      </c>
      <c r="C126" s="84" t="str">
        <f>IFERROR(IF(INDEX('Youth 2'!$A:$F,MATCH('Youth Results 2'!$E126,'Youth 2'!$F:$F,0),3)&gt;0,INDEX('Youth 2'!$A:$F,MATCH('Youth Results 2'!$E126,'Youth 2'!$F:$F,0),3),""),"")</f>
        <v/>
      </c>
      <c r="D126" s="85" t="str">
        <f>IFERROR(IF(AND(SMALL('Youth 2'!F:F,K126)&gt;1000,SMALL('Youth 2'!F:F,K126)&lt;3000),"nt",IF(SMALL('Youth 2'!F:F,K126)&gt;3000,"",SMALL('Youth 2'!F:F,K126))),"")</f>
        <v/>
      </c>
      <c r="E126" s="115" t="str">
        <f>IF(D126="nt",IFERROR(SMALL('Youth 2'!F:F,K126),""),IF(D126&gt;3000,"",IFERROR(SMALL('Youth 2'!F:F,K126),"")))</f>
        <v/>
      </c>
      <c r="G126" s="91" t="str">
        <f t="shared" si="2"/>
        <v/>
      </c>
      <c r="J126" s="121"/>
      <c r="K126" s="24">
        <v>125</v>
      </c>
    </row>
    <row r="127" spans="1:11">
      <c r="A127" s="18" t="str">
        <f>IFERROR(IF(INDEX('Youth 2'!$A:$F,MATCH('Youth Results 2'!$E127,'Youth 2'!$F:$F,0),1)&gt;0,INDEX('Youth 2'!$A:$F,MATCH('Youth Results 2'!$E127,'Youth 2'!$F:$F,0),1),""),"")</f>
        <v/>
      </c>
      <c r="B127" s="84" t="str">
        <f>IFERROR(IF(INDEX('Youth 2'!$A:$F,MATCH('Youth Results 2'!$E127,'Youth 2'!$F:$F,0),2)&gt;0,INDEX('Youth 2'!$A:$F,MATCH('Youth Results 2'!$E127,'Youth 2'!$F:$F,0),2),""),"")</f>
        <v/>
      </c>
      <c r="C127" s="84" t="str">
        <f>IFERROR(IF(INDEX('Youth 2'!$A:$F,MATCH('Youth Results 2'!$E127,'Youth 2'!$F:$F,0),3)&gt;0,INDEX('Youth 2'!$A:$F,MATCH('Youth Results 2'!$E127,'Youth 2'!$F:$F,0),3),""),"")</f>
        <v/>
      </c>
      <c r="D127" s="85" t="str">
        <f>IFERROR(IF(AND(SMALL('Youth 2'!F:F,K127)&gt;1000,SMALL('Youth 2'!F:F,K127)&lt;3000),"nt",IF(SMALL('Youth 2'!F:F,K127)&gt;3000,"",SMALL('Youth 2'!F:F,K127))),"")</f>
        <v/>
      </c>
      <c r="E127" s="115" t="str">
        <f>IF(D127="nt",IFERROR(SMALL('Youth 2'!F:F,K127),""),IF(D127&gt;3000,"",IFERROR(SMALL('Youth 2'!F:F,K127),"")))</f>
        <v/>
      </c>
      <c r="G127" s="91" t="str">
        <f t="shared" si="2"/>
        <v/>
      </c>
      <c r="J127" s="121"/>
      <c r="K127" s="24">
        <v>126</v>
      </c>
    </row>
    <row r="128" spans="1:11">
      <c r="A128" s="18" t="str">
        <f>IFERROR(IF(INDEX('Youth 2'!$A:$F,MATCH('Youth Results 2'!$E128,'Youth 2'!$F:$F,0),1)&gt;0,INDEX('Youth 2'!$A:$F,MATCH('Youth Results 2'!$E128,'Youth 2'!$F:$F,0),1),""),"")</f>
        <v/>
      </c>
      <c r="B128" s="84" t="str">
        <f>IFERROR(IF(INDEX('Youth 2'!$A:$F,MATCH('Youth Results 2'!$E128,'Youth 2'!$F:$F,0),2)&gt;0,INDEX('Youth 2'!$A:$F,MATCH('Youth Results 2'!$E128,'Youth 2'!$F:$F,0),2),""),"")</f>
        <v/>
      </c>
      <c r="C128" s="84" t="str">
        <f>IFERROR(IF(INDEX('Youth 2'!$A:$F,MATCH('Youth Results 2'!$E128,'Youth 2'!$F:$F,0),3)&gt;0,INDEX('Youth 2'!$A:$F,MATCH('Youth Results 2'!$E128,'Youth 2'!$F:$F,0),3),""),"")</f>
        <v/>
      </c>
      <c r="D128" s="85" t="str">
        <f>IFERROR(IF(AND(SMALL('Youth 2'!F:F,K128)&gt;1000,SMALL('Youth 2'!F:F,K128)&lt;3000),"nt",IF(SMALL('Youth 2'!F:F,K128)&gt;3000,"",SMALL('Youth 2'!F:F,K128))),"")</f>
        <v/>
      </c>
      <c r="E128" s="115" t="str">
        <f>IF(D128="nt",IFERROR(SMALL('Youth 2'!F:F,K128),""),IF(D128&gt;3000,"",IFERROR(SMALL('Youth 2'!F:F,K128),"")))</f>
        <v/>
      </c>
      <c r="G128" s="91" t="str">
        <f t="shared" si="2"/>
        <v/>
      </c>
      <c r="J128" s="121"/>
      <c r="K128" s="24">
        <v>127</v>
      </c>
    </row>
    <row r="129" spans="1:11">
      <c r="A129" s="18" t="str">
        <f>IFERROR(IF(INDEX('Youth 2'!$A:$F,MATCH('Youth Results 2'!$E129,'Youth 2'!$F:$F,0),1)&gt;0,INDEX('Youth 2'!$A:$F,MATCH('Youth Results 2'!$E129,'Youth 2'!$F:$F,0),1),""),"")</f>
        <v/>
      </c>
      <c r="B129" s="84" t="str">
        <f>IFERROR(IF(INDEX('Youth 2'!$A:$F,MATCH('Youth Results 2'!$E129,'Youth 2'!$F:$F,0),2)&gt;0,INDEX('Youth 2'!$A:$F,MATCH('Youth Results 2'!$E129,'Youth 2'!$F:$F,0),2),""),"")</f>
        <v/>
      </c>
      <c r="C129" s="84" t="str">
        <f>IFERROR(IF(INDEX('Youth 2'!$A:$F,MATCH('Youth Results 2'!$E129,'Youth 2'!$F:$F,0),3)&gt;0,INDEX('Youth 2'!$A:$F,MATCH('Youth Results 2'!$E129,'Youth 2'!$F:$F,0),3),""),"")</f>
        <v/>
      </c>
      <c r="D129" s="85" t="str">
        <f>IFERROR(IF(AND(SMALL('Youth 2'!F:F,K129)&gt;1000,SMALL('Youth 2'!F:F,K129)&lt;3000),"nt",IF(SMALL('Youth 2'!F:F,K129)&gt;3000,"",SMALL('Youth 2'!F:F,K129))),"")</f>
        <v/>
      </c>
      <c r="E129" s="115" t="str">
        <f>IF(D129="nt",IFERROR(SMALL('Youth 2'!F:F,K129),""),IF(D129&gt;3000,"",IFERROR(SMALL('Youth 2'!F:F,K129),"")))</f>
        <v/>
      </c>
      <c r="G129" s="91" t="str">
        <f t="shared" si="2"/>
        <v/>
      </c>
      <c r="J129" s="121"/>
      <c r="K129" s="24">
        <v>128</v>
      </c>
    </row>
    <row r="130" spans="1:11">
      <c r="A130" s="18" t="str">
        <f>IFERROR(IF(INDEX('Youth 2'!$A:$F,MATCH('Youth Results 2'!$E130,'Youth 2'!$F:$F,0),1)&gt;0,INDEX('Youth 2'!$A:$F,MATCH('Youth Results 2'!$E130,'Youth 2'!$F:$F,0),1),""),"")</f>
        <v/>
      </c>
      <c r="B130" s="84" t="str">
        <f>IFERROR(IF(INDEX('Youth 2'!$A:$F,MATCH('Youth Results 2'!$E130,'Youth 2'!$F:$F,0),2)&gt;0,INDEX('Youth 2'!$A:$F,MATCH('Youth Results 2'!$E130,'Youth 2'!$F:$F,0),2),""),"")</f>
        <v/>
      </c>
      <c r="C130" s="84" t="str">
        <f>IFERROR(IF(INDEX('Youth 2'!$A:$F,MATCH('Youth Results 2'!$E130,'Youth 2'!$F:$F,0),3)&gt;0,INDEX('Youth 2'!$A:$F,MATCH('Youth Results 2'!$E130,'Youth 2'!$F:$F,0),3),""),"")</f>
        <v/>
      </c>
      <c r="D130" s="85" t="str">
        <f>IFERROR(IF(AND(SMALL('Youth 2'!F:F,K130)&gt;1000,SMALL('Youth 2'!F:F,K130)&lt;3000),"nt",IF(SMALL('Youth 2'!F:F,K130)&gt;3000,"",SMALL('Youth 2'!F:F,K130))),"")</f>
        <v/>
      </c>
      <c r="E130" s="115" t="str">
        <f>IF(D130="nt",IFERROR(SMALL('Youth 2'!F:F,K130),""),IF(D130&gt;3000,"",IFERROR(SMALL('Youth 2'!F:F,K130),"")))</f>
        <v/>
      </c>
      <c r="G130" s="91" t="str">
        <f t="shared" si="2"/>
        <v/>
      </c>
      <c r="J130" s="121"/>
      <c r="K130" s="24">
        <v>129</v>
      </c>
    </row>
    <row r="131" spans="1:11">
      <c r="A131" s="18" t="str">
        <f>IFERROR(IF(INDEX('Youth 2'!$A:$F,MATCH('Youth Results 2'!$E131,'Youth 2'!$F:$F,0),1)&gt;0,INDEX('Youth 2'!$A:$F,MATCH('Youth Results 2'!$E131,'Youth 2'!$F:$F,0),1),""),"")</f>
        <v/>
      </c>
      <c r="B131" s="84" t="str">
        <f>IFERROR(IF(INDEX('Youth 2'!$A:$F,MATCH('Youth Results 2'!$E131,'Youth 2'!$F:$F,0),2)&gt;0,INDEX('Youth 2'!$A:$F,MATCH('Youth Results 2'!$E131,'Youth 2'!$F:$F,0),2),""),"")</f>
        <v/>
      </c>
      <c r="C131" s="84" t="str">
        <f>IFERROR(IF(INDEX('Youth 2'!$A:$F,MATCH('Youth Results 2'!$E131,'Youth 2'!$F:$F,0),3)&gt;0,INDEX('Youth 2'!$A:$F,MATCH('Youth Results 2'!$E131,'Youth 2'!$F:$F,0),3),""),"")</f>
        <v/>
      </c>
      <c r="D131" s="85" t="str">
        <f>IFERROR(IF(AND(SMALL('Youth 2'!F:F,K131)&gt;1000,SMALL('Youth 2'!F:F,K131)&lt;3000),"nt",IF(SMALL('Youth 2'!F:F,K131)&gt;3000,"",SMALL('Youth 2'!F:F,K131))),"")</f>
        <v/>
      </c>
      <c r="E131" s="115" t="str">
        <f>IF(D131="nt",IFERROR(SMALL('Youth 2'!F:F,K131),""),IF(D131&gt;3000,"",IFERROR(SMALL('Youth 2'!F:F,K131),"")))</f>
        <v/>
      </c>
      <c r="G131" s="91" t="str">
        <f t="shared" ref="G131:G194" si="3">IFERROR(VLOOKUP(D131,$H$3:$I$7,2,FALSE),"")</f>
        <v/>
      </c>
      <c r="J131" s="121"/>
      <c r="K131" s="24">
        <v>130</v>
      </c>
    </row>
    <row r="132" spans="1:11">
      <c r="A132" s="18" t="str">
        <f>IFERROR(IF(INDEX('Youth 2'!$A:$F,MATCH('Youth Results 2'!$E132,'Youth 2'!$F:$F,0),1)&gt;0,INDEX('Youth 2'!$A:$F,MATCH('Youth Results 2'!$E132,'Youth 2'!$F:$F,0),1),""),"")</f>
        <v/>
      </c>
      <c r="B132" s="84" t="str">
        <f>IFERROR(IF(INDEX('Youth 2'!$A:$F,MATCH('Youth Results 2'!$E132,'Youth 2'!$F:$F,0),2)&gt;0,INDEX('Youth 2'!$A:$F,MATCH('Youth Results 2'!$E132,'Youth 2'!$F:$F,0),2),""),"")</f>
        <v/>
      </c>
      <c r="C132" s="84" t="str">
        <f>IFERROR(IF(INDEX('Youth 2'!$A:$F,MATCH('Youth Results 2'!$E132,'Youth 2'!$F:$F,0),3)&gt;0,INDEX('Youth 2'!$A:$F,MATCH('Youth Results 2'!$E132,'Youth 2'!$F:$F,0),3),""),"")</f>
        <v/>
      </c>
      <c r="D132" s="85" t="str">
        <f>IFERROR(IF(AND(SMALL('Youth 2'!F:F,K132)&gt;1000,SMALL('Youth 2'!F:F,K132)&lt;3000),"nt",IF(SMALL('Youth 2'!F:F,K132)&gt;3000,"",SMALL('Youth 2'!F:F,K132))),"")</f>
        <v/>
      </c>
      <c r="E132" s="115" t="str">
        <f>IF(D132="nt",IFERROR(SMALL('Youth 2'!F:F,K132),""),IF(D132&gt;3000,"",IFERROR(SMALL('Youth 2'!F:F,K132),"")))</f>
        <v/>
      </c>
      <c r="G132" s="91" t="str">
        <f t="shared" si="3"/>
        <v/>
      </c>
      <c r="J132" s="121"/>
      <c r="K132" s="24">
        <v>131</v>
      </c>
    </row>
    <row r="133" spans="1:11">
      <c r="A133" s="18" t="str">
        <f>IFERROR(IF(INDEX('Youth 2'!$A:$F,MATCH('Youth Results 2'!$E133,'Youth 2'!$F:$F,0),1)&gt;0,INDEX('Youth 2'!$A:$F,MATCH('Youth Results 2'!$E133,'Youth 2'!$F:$F,0),1),""),"")</f>
        <v/>
      </c>
      <c r="B133" s="84" t="str">
        <f>IFERROR(IF(INDEX('Youth 2'!$A:$F,MATCH('Youth Results 2'!$E133,'Youth 2'!$F:$F,0),2)&gt;0,INDEX('Youth 2'!$A:$F,MATCH('Youth Results 2'!$E133,'Youth 2'!$F:$F,0),2),""),"")</f>
        <v/>
      </c>
      <c r="C133" s="84" t="str">
        <f>IFERROR(IF(INDEX('Youth 2'!$A:$F,MATCH('Youth Results 2'!$E133,'Youth 2'!$F:$F,0),3)&gt;0,INDEX('Youth 2'!$A:$F,MATCH('Youth Results 2'!$E133,'Youth 2'!$F:$F,0),3),""),"")</f>
        <v/>
      </c>
      <c r="D133" s="85" t="str">
        <f>IFERROR(IF(AND(SMALL('Youth 2'!F:F,K133)&gt;1000,SMALL('Youth 2'!F:F,K133)&lt;3000),"nt",IF(SMALL('Youth 2'!F:F,K133)&gt;3000,"",SMALL('Youth 2'!F:F,K133))),"")</f>
        <v/>
      </c>
      <c r="E133" s="115" t="str">
        <f>IF(D133="nt",IFERROR(SMALL('Youth 2'!F:F,K133),""),IF(D133&gt;3000,"",IFERROR(SMALL('Youth 2'!F:F,K133),"")))</f>
        <v/>
      </c>
      <c r="G133" s="91" t="str">
        <f t="shared" si="3"/>
        <v/>
      </c>
      <c r="J133" s="121"/>
      <c r="K133" s="24">
        <v>132</v>
      </c>
    </row>
    <row r="134" spans="1:11">
      <c r="A134" s="18" t="str">
        <f>IFERROR(IF(INDEX('Youth 2'!$A:$F,MATCH('Youth Results 2'!$E134,'Youth 2'!$F:$F,0),1)&gt;0,INDEX('Youth 2'!$A:$F,MATCH('Youth Results 2'!$E134,'Youth 2'!$F:$F,0),1),""),"")</f>
        <v/>
      </c>
      <c r="B134" s="84" t="str">
        <f>IFERROR(IF(INDEX('Youth 2'!$A:$F,MATCH('Youth Results 2'!$E134,'Youth 2'!$F:$F,0),2)&gt;0,INDEX('Youth 2'!$A:$F,MATCH('Youth Results 2'!$E134,'Youth 2'!$F:$F,0),2),""),"")</f>
        <v/>
      </c>
      <c r="C134" s="84" t="str">
        <f>IFERROR(IF(INDEX('Youth 2'!$A:$F,MATCH('Youth Results 2'!$E134,'Youth 2'!$F:$F,0),3)&gt;0,INDEX('Youth 2'!$A:$F,MATCH('Youth Results 2'!$E134,'Youth 2'!$F:$F,0),3),""),"")</f>
        <v/>
      </c>
      <c r="D134" s="85" t="str">
        <f>IFERROR(IF(AND(SMALL('Youth 2'!F:F,K134)&gt;1000,SMALL('Youth 2'!F:F,K134)&lt;3000),"nt",IF(SMALL('Youth 2'!F:F,K134)&gt;3000,"",SMALL('Youth 2'!F:F,K134))),"")</f>
        <v/>
      </c>
      <c r="E134" s="115" t="str">
        <f>IF(D134="nt",IFERROR(SMALL('Youth 2'!F:F,K134),""),IF(D134&gt;3000,"",IFERROR(SMALL('Youth 2'!F:F,K134),"")))</f>
        <v/>
      </c>
      <c r="G134" s="91" t="str">
        <f t="shared" si="3"/>
        <v/>
      </c>
      <c r="J134" s="121"/>
      <c r="K134" s="24">
        <v>133</v>
      </c>
    </row>
    <row r="135" spans="1:11">
      <c r="A135" s="18" t="str">
        <f>IFERROR(IF(INDEX('Youth 2'!$A:$F,MATCH('Youth Results 2'!$E135,'Youth 2'!$F:$F,0),1)&gt;0,INDEX('Youth 2'!$A:$F,MATCH('Youth Results 2'!$E135,'Youth 2'!$F:$F,0),1),""),"")</f>
        <v/>
      </c>
      <c r="B135" s="84" t="str">
        <f>IFERROR(IF(INDEX('Youth 2'!$A:$F,MATCH('Youth Results 2'!$E135,'Youth 2'!$F:$F,0),2)&gt;0,INDEX('Youth 2'!$A:$F,MATCH('Youth Results 2'!$E135,'Youth 2'!$F:$F,0),2),""),"")</f>
        <v/>
      </c>
      <c r="C135" s="84" t="str">
        <f>IFERROR(IF(INDEX('Youth 2'!$A:$F,MATCH('Youth Results 2'!$E135,'Youth 2'!$F:$F,0),3)&gt;0,INDEX('Youth 2'!$A:$F,MATCH('Youth Results 2'!$E135,'Youth 2'!$F:$F,0),3),""),"")</f>
        <v/>
      </c>
      <c r="D135" s="85" t="str">
        <f>IFERROR(IF(AND(SMALL('Youth 2'!F:F,K135)&gt;1000,SMALL('Youth 2'!F:F,K135)&lt;3000),"nt",IF(SMALL('Youth 2'!F:F,K135)&gt;3000,"",SMALL('Youth 2'!F:F,K135))),"")</f>
        <v/>
      </c>
      <c r="E135" s="115" t="str">
        <f>IF(D135="nt",IFERROR(SMALL('Youth 2'!F:F,K135),""),IF(D135&gt;3000,"",IFERROR(SMALL('Youth 2'!F:F,K135),"")))</f>
        <v/>
      </c>
      <c r="G135" s="91" t="str">
        <f t="shared" si="3"/>
        <v/>
      </c>
      <c r="J135" s="121"/>
      <c r="K135" s="24">
        <v>134</v>
      </c>
    </row>
    <row r="136" spans="1:11">
      <c r="A136" s="18" t="str">
        <f>IFERROR(IF(INDEX('Youth 2'!$A:$F,MATCH('Youth Results 2'!$E136,'Youth 2'!$F:$F,0),1)&gt;0,INDEX('Youth 2'!$A:$F,MATCH('Youth Results 2'!$E136,'Youth 2'!$F:$F,0),1),""),"")</f>
        <v/>
      </c>
      <c r="B136" s="84" t="str">
        <f>IFERROR(IF(INDEX('Youth 2'!$A:$F,MATCH('Youth Results 2'!$E136,'Youth 2'!$F:$F,0),2)&gt;0,INDEX('Youth 2'!$A:$F,MATCH('Youth Results 2'!$E136,'Youth 2'!$F:$F,0),2),""),"")</f>
        <v/>
      </c>
      <c r="C136" s="84" t="str">
        <f>IFERROR(IF(INDEX('Youth 2'!$A:$F,MATCH('Youth Results 2'!$E136,'Youth 2'!$F:$F,0),3)&gt;0,INDEX('Youth 2'!$A:$F,MATCH('Youth Results 2'!$E136,'Youth 2'!$F:$F,0),3),""),"")</f>
        <v/>
      </c>
      <c r="D136" s="85" t="str">
        <f>IFERROR(IF(AND(SMALL('Youth 2'!F:F,K136)&gt;1000,SMALL('Youth 2'!F:F,K136)&lt;3000),"nt",IF(SMALL('Youth 2'!F:F,K136)&gt;3000,"",SMALL('Youth 2'!F:F,K136))),"")</f>
        <v/>
      </c>
      <c r="E136" s="115" t="str">
        <f>IF(D136="nt",IFERROR(SMALL('Youth 2'!F:F,K136),""),IF(D136&gt;3000,"",IFERROR(SMALL('Youth 2'!F:F,K136),"")))</f>
        <v/>
      </c>
      <c r="G136" s="91" t="str">
        <f t="shared" si="3"/>
        <v/>
      </c>
      <c r="J136" s="121"/>
      <c r="K136" s="24">
        <v>135</v>
      </c>
    </row>
    <row r="137" spans="1:11">
      <c r="A137" s="18" t="str">
        <f>IFERROR(IF(INDEX('Youth 2'!$A:$F,MATCH('Youth Results 2'!$E137,'Youth 2'!$F:$F,0),1)&gt;0,INDEX('Youth 2'!$A:$F,MATCH('Youth Results 2'!$E137,'Youth 2'!$F:$F,0),1),""),"")</f>
        <v/>
      </c>
      <c r="B137" s="84" t="str">
        <f>IFERROR(IF(INDEX('Youth 2'!$A:$F,MATCH('Youth Results 2'!$E137,'Youth 2'!$F:$F,0),2)&gt;0,INDEX('Youth 2'!$A:$F,MATCH('Youth Results 2'!$E137,'Youth 2'!$F:$F,0),2),""),"")</f>
        <v/>
      </c>
      <c r="C137" s="84" t="str">
        <f>IFERROR(IF(INDEX('Youth 2'!$A:$F,MATCH('Youth Results 2'!$E137,'Youth 2'!$F:$F,0),3)&gt;0,INDEX('Youth 2'!$A:$F,MATCH('Youth Results 2'!$E137,'Youth 2'!$F:$F,0),3),""),"")</f>
        <v/>
      </c>
      <c r="D137" s="85" t="str">
        <f>IFERROR(IF(AND(SMALL('Youth 2'!F:F,K137)&gt;1000,SMALL('Youth 2'!F:F,K137)&lt;3000),"nt",IF(SMALL('Youth 2'!F:F,K137)&gt;3000,"",SMALL('Youth 2'!F:F,K137))),"")</f>
        <v/>
      </c>
      <c r="E137" s="115" t="str">
        <f>IF(D137="nt",IFERROR(SMALL('Youth 2'!F:F,K137),""),IF(D137&gt;3000,"",IFERROR(SMALL('Youth 2'!F:F,K137),"")))</f>
        <v/>
      </c>
      <c r="G137" s="91" t="str">
        <f t="shared" si="3"/>
        <v/>
      </c>
      <c r="J137" s="121"/>
      <c r="K137" s="24">
        <v>136</v>
      </c>
    </row>
    <row r="138" spans="1:11">
      <c r="A138" s="18" t="str">
        <f>IFERROR(IF(INDEX('Youth 2'!$A:$F,MATCH('Youth Results 2'!$E138,'Youth 2'!$F:$F,0),1)&gt;0,INDEX('Youth 2'!$A:$F,MATCH('Youth Results 2'!$E138,'Youth 2'!$F:$F,0),1),""),"")</f>
        <v/>
      </c>
      <c r="B138" s="84" t="str">
        <f>IFERROR(IF(INDEX('Youth 2'!$A:$F,MATCH('Youth Results 2'!$E138,'Youth 2'!$F:$F,0),2)&gt;0,INDEX('Youth 2'!$A:$F,MATCH('Youth Results 2'!$E138,'Youth 2'!$F:$F,0),2),""),"")</f>
        <v/>
      </c>
      <c r="C138" s="84" t="str">
        <f>IFERROR(IF(INDEX('Youth 2'!$A:$F,MATCH('Youth Results 2'!$E138,'Youth 2'!$F:$F,0),3)&gt;0,INDEX('Youth 2'!$A:$F,MATCH('Youth Results 2'!$E138,'Youth 2'!$F:$F,0),3),""),"")</f>
        <v/>
      </c>
      <c r="D138" s="85" t="str">
        <f>IFERROR(IF(AND(SMALL('Youth 2'!F:F,K138)&gt;1000,SMALL('Youth 2'!F:F,K138)&lt;3000),"nt",IF(SMALL('Youth 2'!F:F,K138)&gt;3000,"",SMALL('Youth 2'!F:F,K138))),"")</f>
        <v/>
      </c>
      <c r="E138" s="115" t="str">
        <f>IF(D138="nt",IFERROR(SMALL('Youth 2'!F:F,K138),""),IF(D138&gt;3000,"",IFERROR(SMALL('Youth 2'!F:F,K138),"")))</f>
        <v/>
      </c>
      <c r="G138" s="91" t="str">
        <f t="shared" si="3"/>
        <v/>
      </c>
      <c r="J138" s="121"/>
      <c r="K138" s="24">
        <v>137</v>
      </c>
    </row>
    <row r="139" spans="1:11">
      <c r="A139" s="18" t="str">
        <f>IFERROR(IF(INDEX('Youth 2'!$A:$F,MATCH('Youth Results 2'!$E139,'Youth 2'!$F:$F,0),1)&gt;0,INDEX('Youth 2'!$A:$F,MATCH('Youth Results 2'!$E139,'Youth 2'!$F:$F,0),1),""),"")</f>
        <v/>
      </c>
      <c r="B139" s="84" t="str">
        <f>IFERROR(IF(INDEX('Youth 2'!$A:$F,MATCH('Youth Results 2'!$E139,'Youth 2'!$F:$F,0),2)&gt;0,INDEX('Youth 2'!$A:$F,MATCH('Youth Results 2'!$E139,'Youth 2'!$F:$F,0),2),""),"")</f>
        <v/>
      </c>
      <c r="C139" s="84" t="str">
        <f>IFERROR(IF(INDEX('Youth 2'!$A:$F,MATCH('Youth Results 2'!$E139,'Youth 2'!$F:$F,0),3)&gt;0,INDEX('Youth 2'!$A:$F,MATCH('Youth Results 2'!$E139,'Youth 2'!$F:$F,0),3),""),"")</f>
        <v/>
      </c>
      <c r="D139" s="85" t="str">
        <f>IFERROR(IF(AND(SMALL('Youth 2'!F:F,K139)&gt;1000,SMALL('Youth 2'!F:F,K139)&lt;3000),"nt",IF(SMALL('Youth 2'!F:F,K139)&gt;3000,"",SMALL('Youth 2'!F:F,K139))),"")</f>
        <v/>
      </c>
      <c r="E139" s="115" t="str">
        <f>IF(D139="nt",IFERROR(SMALL('Youth 2'!F:F,K139),""),IF(D139&gt;3000,"",IFERROR(SMALL('Youth 2'!F:F,K139),"")))</f>
        <v/>
      </c>
      <c r="G139" s="91" t="str">
        <f t="shared" si="3"/>
        <v/>
      </c>
      <c r="J139" s="121"/>
      <c r="K139" s="24">
        <v>138</v>
      </c>
    </row>
    <row r="140" spans="1:11">
      <c r="A140" s="18" t="str">
        <f>IFERROR(IF(INDEX('Youth 2'!$A:$F,MATCH('Youth Results 2'!$E140,'Youth 2'!$F:$F,0),1)&gt;0,INDEX('Youth 2'!$A:$F,MATCH('Youth Results 2'!$E140,'Youth 2'!$F:$F,0),1),""),"")</f>
        <v/>
      </c>
      <c r="B140" s="84" t="str">
        <f>IFERROR(IF(INDEX('Youth 2'!$A:$F,MATCH('Youth Results 2'!$E140,'Youth 2'!$F:$F,0),2)&gt;0,INDEX('Youth 2'!$A:$F,MATCH('Youth Results 2'!$E140,'Youth 2'!$F:$F,0),2),""),"")</f>
        <v/>
      </c>
      <c r="C140" s="84" t="str">
        <f>IFERROR(IF(INDEX('Youth 2'!$A:$F,MATCH('Youth Results 2'!$E140,'Youth 2'!$F:$F,0),3)&gt;0,INDEX('Youth 2'!$A:$F,MATCH('Youth Results 2'!$E140,'Youth 2'!$F:$F,0),3),""),"")</f>
        <v/>
      </c>
      <c r="D140" s="85" t="str">
        <f>IFERROR(IF(AND(SMALL('Youth 2'!F:F,K140)&gt;1000,SMALL('Youth 2'!F:F,K140)&lt;3000),"nt",IF(SMALL('Youth 2'!F:F,K140)&gt;3000,"",SMALL('Youth 2'!F:F,K140))),"")</f>
        <v/>
      </c>
      <c r="E140" s="115" t="str">
        <f>IF(D140="nt",IFERROR(SMALL('Youth 2'!F:F,K140),""),IF(D140&gt;3000,"",IFERROR(SMALL('Youth 2'!F:F,K140),"")))</f>
        <v/>
      </c>
      <c r="G140" s="91" t="str">
        <f t="shared" si="3"/>
        <v/>
      </c>
      <c r="J140" s="121"/>
      <c r="K140" s="24">
        <v>139</v>
      </c>
    </row>
    <row r="141" spans="1:11">
      <c r="A141" s="18" t="str">
        <f>IFERROR(IF(INDEX('Youth 2'!$A:$F,MATCH('Youth Results 2'!$E141,'Youth 2'!$F:$F,0),1)&gt;0,INDEX('Youth 2'!$A:$F,MATCH('Youth Results 2'!$E141,'Youth 2'!$F:$F,0),1),""),"")</f>
        <v/>
      </c>
      <c r="B141" s="84" t="str">
        <f>IFERROR(IF(INDEX('Youth 2'!$A:$F,MATCH('Youth Results 2'!$E141,'Youth 2'!$F:$F,0),2)&gt;0,INDEX('Youth 2'!$A:$F,MATCH('Youth Results 2'!$E141,'Youth 2'!$F:$F,0),2),""),"")</f>
        <v/>
      </c>
      <c r="C141" s="84" t="str">
        <f>IFERROR(IF(INDEX('Youth 2'!$A:$F,MATCH('Youth Results 2'!$E141,'Youth 2'!$F:$F,0),3)&gt;0,INDEX('Youth 2'!$A:$F,MATCH('Youth Results 2'!$E141,'Youth 2'!$F:$F,0),3),""),"")</f>
        <v/>
      </c>
      <c r="D141" s="85" t="str">
        <f>IFERROR(IF(AND(SMALL('Youth 2'!F:F,K141)&gt;1000,SMALL('Youth 2'!F:F,K141)&lt;3000),"nt",IF(SMALL('Youth 2'!F:F,K141)&gt;3000,"",SMALL('Youth 2'!F:F,K141))),"")</f>
        <v/>
      </c>
      <c r="E141" s="115" t="str">
        <f>IF(D141="nt",IFERROR(SMALL('Youth 2'!F:F,K141),""),IF(D141&gt;3000,"",IFERROR(SMALL('Youth 2'!F:F,K141),"")))</f>
        <v/>
      </c>
      <c r="G141" s="91" t="str">
        <f t="shared" si="3"/>
        <v/>
      </c>
      <c r="J141" s="121"/>
      <c r="K141" s="24">
        <v>140</v>
      </c>
    </row>
    <row r="142" spans="1:11">
      <c r="A142" s="18" t="str">
        <f>IFERROR(IF(INDEX('Youth 2'!$A:$F,MATCH('Youth Results 2'!$E142,'Youth 2'!$F:$F,0),1)&gt;0,INDEX('Youth 2'!$A:$F,MATCH('Youth Results 2'!$E142,'Youth 2'!$F:$F,0),1),""),"")</f>
        <v/>
      </c>
      <c r="B142" s="84" t="str">
        <f>IFERROR(IF(INDEX('Youth 2'!$A:$F,MATCH('Youth Results 2'!$E142,'Youth 2'!$F:$F,0),2)&gt;0,INDEX('Youth 2'!$A:$F,MATCH('Youth Results 2'!$E142,'Youth 2'!$F:$F,0),2),""),"")</f>
        <v/>
      </c>
      <c r="C142" s="84" t="str">
        <f>IFERROR(IF(INDEX('Youth 2'!$A:$F,MATCH('Youth Results 2'!$E142,'Youth 2'!$F:$F,0),3)&gt;0,INDEX('Youth 2'!$A:$F,MATCH('Youth Results 2'!$E142,'Youth 2'!$F:$F,0),3),""),"")</f>
        <v/>
      </c>
      <c r="D142" s="85" t="str">
        <f>IFERROR(IF(AND(SMALL('Youth 2'!F:F,K142)&gt;1000,SMALL('Youth 2'!F:F,K142)&lt;3000),"nt",IF(SMALL('Youth 2'!F:F,K142)&gt;3000,"",SMALL('Youth 2'!F:F,K142))),"")</f>
        <v/>
      </c>
      <c r="E142" s="115" t="str">
        <f>IF(D142="nt",IFERROR(SMALL('Youth 2'!F:F,K142),""),IF(D142&gt;3000,"",IFERROR(SMALL('Youth 2'!F:F,K142),"")))</f>
        <v/>
      </c>
      <c r="G142" s="91" t="str">
        <f t="shared" si="3"/>
        <v/>
      </c>
      <c r="J142" s="121"/>
      <c r="K142" s="24">
        <v>141</v>
      </c>
    </row>
    <row r="143" spans="1:11">
      <c r="A143" s="18" t="str">
        <f>IFERROR(IF(INDEX('Youth 2'!$A:$F,MATCH('Youth Results 2'!$E143,'Youth 2'!$F:$F,0),1)&gt;0,INDEX('Youth 2'!$A:$F,MATCH('Youth Results 2'!$E143,'Youth 2'!$F:$F,0),1),""),"")</f>
        <v/>
      </c>
      <c r="B143" s="84" t="str">
        <f>IFERROR(IF(INDEX('Youth 2'!$A:$F,MATCH('Youth Results 2'!$E143,'Youth 2'!$F:$F,0),2)&gt;0,INDEX('Youth 2'!$A:$F,MATCH('Youth Results 2'!$E143,'Youth 2'!$F:$F,0),2),""),"")</f>
        <v/>
      </c>
      <c r="C143" s="84" t="str">
        <f>IFERROR(IF(INDEX('Youth 2'!$A:$F,MATCH('Youth Results 2'!$E143,'Youth 2'!$F:$F,0),3)&gt;0,INDEX('Youth 2'!$A:$F,MATCH('Youth Results 2'!$E143,'Youth 2'!$F:$F,0),3),""),"")</f>
        <v/>
      </c>
      <c r="D143" s="85" t="str">
        <f>IFERROR(IF(AND(SMALL('Youth 2'!F:F,K143)&gt;1000,SMALL('Youth 2'!F:F,K143)&lt;3000),"nt",IF(SMALL('Youth 2'!F:F,K143)&gt;3000,"",SMALL('Youth 2'!F:F,K143))),"")</f>
        <v/>
      </c>
      <c r="E143" s="115" t="str">
        <f>IF(D143="nt",IFERROR(SMALL('Youth 2'!F:F,K143),""),IF(D143&gt;3000,"",IFERROR(SMALL('Youth 2'!F:F,K143),"")))</f>
        <v/>
      </c>
      <c r="G143" s="91" t="str">
        <f t="shared" si="3"/>
        <v/>
      </c>
      <c r="J143" s="121"/>
      <c r="K143" s="24">
        <v>142</v>
      </c>
    </row>
    <row r="144" spans="1:11">
      <c r="A144" s="18" t="str">
        <f>IFERROR(IF(INDEX('Youth 2'!$A:$F,MATCH('Youth Results 2'!$E144,'Youth 2'!$F:$F,0),1)&gt;0,INDEX('Youth 2'!$A:$F,MATCH('Youth Results 2'!$E144,'Youth 2'!$F:$F,0),1),""),"")</f>
        <v/>
      </c>
      <c r="B144" s="84" t="str">
        <f>IFERROR(IF(INDEX('Youth 2'!$A:$F,MATCH('Youth Results 2'!$E144,'Youth 2'!$F:$F,0),2)&gt;0,INDEX('Youth 2'!$A:$F,MATCH('Youth Results 2'!$E144,'Youth 2'!$F:$F,0),2),""),"")</f>
        <v/>
      </c>
      <c r="C144" s="84" t="str">
        <f>IFERROR(IF(INDEX('Youth 2'!$A:$F,MATCH('Youth Results 2'!$E144,'Youth 2'!$F:$F,0),3)&gt;0,INDEX('Youth 2'!$A:$F,MATCH('Youth Results 2'!$E144,'Youth 2'!$F:$F,0),3),""),"")</f>
        <v/>
      </c>
      <c r="D144" s="85" t="str">
        <f>IFERROR(IF(AND(SMALL('Youth 2'!F:F,K144)&gt;1000,SMALL('Youth 2'!F:F,K144)&lt;3000),"nt",IF(SMALL('Youth 2'!F:F,K144)&gt;3000,"",SMALL('Youth 2'!F:F,K144))),"")</f>
        <v/>
      </c>
      <c r="E144" s="115" t="str">
        <f>IF(D144="nt",IFERROR(SMALL('Youth 2'!F:F,K144),""),IF(D144&gt;3000,"",IFERROR(SMALL('Youth 2'!F:F,K144),"")))</f>
        <v/>
      </c>
      <c r="G144" s="91" t="str">
        <f t="shared" si="3"/>
        <v/>
      </c>
      <c r="J144" s="121"/>
      <c r="K144" s="24">
        <v>143</v>
      </c>
    </row>
    <row r="145" spans="1:11">
      <c r="A145" s="18" t="str">
        <f>IFERROR(IF(INDEX('Youth 2'!$A:$F,MATCH('Youth Results 2'!$E145,'Youth 2'!$F:$F,0),1)&gt;0,INDEX('Youth 2'!$A:$F,MATCH('Youth Results 2'!$E145,'Youth 2'!$F:$F,0),1),""),"")</f>
        <v/>
      </c>
      <c r="B145" s="84" t="str">
        <f>IFERROR(IF(INDEX('Youth 2'!$A:$F,MATCH('Youth Results 2'!$E145,'Youth 2'!$F:$F,0),2)&gt;0,INDEX('Youth 2'!$A:$F,MATCH('Youth Results 2'!$E145,'Youth 2'!$F:$F,0),2),""),"")</f>
        <v/>
      </c>
      <c r="C145" s="84" t="str">
        <f>IFERROR(IF(INDEX('Youth 2'!$A:$F,MATCH('Youth Results 2'!$E145,'Youth 2'!$F:$F,0),3)&gt;0,INDEX('Youth 2'!$A:$F,MATCH('Youth Results 2'!$E145,'Youth 2'!$F:$F,0),3),""),"")</f>
        <v/>
      </c>
      <c r="D145" s="85" t="str">
        <f>IFERROR(IF(AND(SMALL('Youth 2'!F:F,K145)&gt;1000,SMALL('Youth 2'!F:F,K145)&lt;3000),"nt",IF(SMALL('Youth 2'!F:F,K145)&gt;3000,"",SMALL('Youth 2'!F:F,K145))),"")</f>
        <v/>
      </c>
      <c r="E145" s="115" t="str">
        <f>IF(D145="nt",IFERROR(SMALL('Youth 2'!F:F,K145),""),IF(D145&gt;3000,"",IFERROR(SMALL('Youth 2'!F:F,K145),"")))</f>
        <v/>
      </c>
      <c r="G145" s="91" t="str">
        <f t="shared" si="3"/>
        <v/>
      </c>
      <c r="J145" s="121"/>
      <c r="K145" s="24">
        <v>144</v>
      </c>
    </row>
    <row r="146" spans="1:11">
      <c r="A146" s="18" t="str">
        <f>IFERROR(IF(INDEX('Youth 2'!$A:$F,MATCH('Youth Results 2'!$E146,'Youth 2'!$F:$F,0),1)&gt;0,INDEX('Youth 2'!$A:$F,MATCH('Youth Results 2'!$E146,'Youth 2'!$F:$F,0),1),""),"")</f>
        <v/>
      </c>
      <c r="B146" s="84" t="str">
        <f>IFERROR(IF(INDEX('Youth 2'!$A:$F,MATCH('Youth Results 2'!$E146,'Youth 2'!$F:$F,0),2)&gt;0,INDEX('Youth 2'!$A:$F,MATCH('Youth Results 2'!$E146,'Youth 2'!$F:$F,0),2),""),"")</f>
        <v/>
      </c>
      <c r="C146" s="84" t="str">
        <f>IFERROR(IF(INDEX('Youth 2'!$A:$F,MATCH('Youth Results 2'!$E146,'Youth 2'!$F:$F,0),3)&gt;0,INDEX('Youth 2'!$A:$F,MATCH('Youth Results 2'!$E146,'Youth 2'!$F:$F,0),3),""),"")</f>
        <v/>
      </c>
      <c r="D146" s="85" t="str">
        <f>IFERROR(IF(AND(SMALL('Youth 2'!F:F,K146)&gt;1000,SMALL('Youth 2'!F:F,K146)&lt;3000),"nt",IF(SMALL('Youth 2'!F:F,K146)&gt;3000,"",SMALL('Youth 2'!F:F,K146))),"")</f>
        <v/>
      </c>
      <c r="E146" s="115" t="str">
        <f>IF(D146="nt",IFERROR(SMALL('Youth 2'!F:F,K146),""),IF(D146&gt;3000,"",IFERROR(SMALL('Youth 2'!F:F,K146),"")))</f>
        <v/>
      </c>
      <c r="G146" s="91" t="str">
        <f t="shared" si="3"/>
        <v/>
      </c>
      <c r="J146" s="121"/>
      <c r="K146" s="24">
        <v>145</v>
      </c>
    </row>
    <row r="147" spans="1:11">
      <c r="A147" s="18" t="str">
        <f>IFERROR(IF(INDEX('Youth 2'!$A:$F,MATCH('Youth Results 2'!$E147,'Youth 2'!$F:$F,0),1)&gt;0,INDEX('Youth 2'!$A:$F,MATCH('Youth Results 2'!$E147,'Youth 2'!$F:$F,0),1),""),"")</f>
        <v/>
      </c>
      <c r="B147" s="84" t="str">
        <f>IFERROR(IF(INDEX('Youth 2'!$A:$F,MATCH('Youth Results 2'!$E147,'Youth 2'!$F:$F,0),2)&gt;0,INDEX('Youth 2'!$A:$F,MATCH('Youth Results 2'!$E147,'Youth 2'!$F:$F,0),2),""),"")</f>
        <v/>
      </c>
      <c r="C147" s="84" t="str">
        <f>IFERROR(IF(INDEX('Youth 2'!$A:$F,MATCH('Youth Results 2'!$E147,'Youth 2'!$F:$F,0),3)&gt;0,INDEX('Youth 2'!$A:$F,MATCH('Youth Results 2'!$E147,'Youth 2'!$F:$F,0),3),""),"")</f>
        <v/>
      </c>
      <c r="D147" s="85" t="str">
        <f>IFERROR(IF(AND(SMALL('Youth 2'!F:F,K147)&gt;1000,SMALL('Youth 2'!F:F,K147)&lt;3000),"nt",IF(SMALL('Youth 2'!F:F,K147)&gt;3000,"",SMALL('Youth 2'!F:F,K147))),"")</f>
        <v/>
      </c>
      <c r="E147" s="115" t="str">
        <f>IF(D147="nt",IFERROR(SMALL('Youth 2'!F:F,K147),""),IF(D147&gt;3000,"",IFERROR(SMALL('Youth 2'!F:F,K147),"")))</f>
        <v/>
      </c>
      <c r="G147" s="91" t="str">
        <f t="shared" si="3"/>
        <v/>
      </c>
      <c r="J147" s="121"/>
      <c r="K147" s="24">
        <v>146</v>
      </c>
    </row>
    <row r="148" spans="1:11">
      <c r="A148" s="18" t="str">
        <f>IFERROR(IF(INDEX('Youth 2'!$A:$F,MATCH('Youth Results 2'!$E148,'Youth 2'!$F:$F,0),1)&gt;0,INDEX('Youth 2'!$A:$F,MATCH('Youth Results 2'!$E148,'Youth 2'!$F:$F,0),1),""),"")</f>
        <v/>
      </c>
      <c r="B148" s="84" t="str">
        <f>IFERROR(IF(INDEX('Youth 2'!$A:$F,MATCH('Youth Results 2'!$E148,'Youth 2'!$F:$F,0),2)&gt;0,INDEX('Youth 2'!$A:$F,MATCH('Youth Results 2'!$E148,'Youth 2'!$F:$F,0),2),""),"")</f>
        <v/>
      </c>
      <c r="C148" s="84" t="str">
        <f>IFERROR(IF(INDEX('Youth 2'!$A:$F,MATCH('Youth Results 2'!$E148,'Youth 2'!$F:$F,0),3)&gt;0,INDEX('Youth 2'!$A:$F,MATCH('Youth Results 2'!$E148,'Youth 2'!$F:$F,0),3),""),"")</f>
        <v/>
      </c>
      <c r="D148" s="85" t="str">
        <f>IFERROR(IF(AND(SMALL('Youth 2'!F:F,K148)&gt;1000,SMALL('Youth 2'!F:F,K148)&lt;3000),"nt",IF(SMALL('Youth 2'!F:F,K148)&gt;3000,"",SMALL('Youth 2'!F:F,K148))),"")</f>
        <v/>
      </c>
      <c r="E148" s="115" t="str">
        <f>IF(D148="nt",IFERROR(SMALL('Youth 2'!F:F,K148),""),IF(D148&gt;3000,"",IFERROR(SMALL('Youth 2'!F:F,K148),"")))</f>
        <v/>
      </c>
      <c r="G148" s="91" t="str">
        <f t="shared" si="3"/>
        <v/>
      </c>
      <c r="J148" s="121"/>
      <c r="K148" s="24">
        <v>147</v>
      </c>
    </row>
    <row r="149" spans="1:11">
      <c r="A149" s="18" t="str">
        <f>IFERROR(IF(INDEX('Youth 2'!$A:$F,MATCH('Youth Results 2'!$E149,'Youth 2'!$F:$F,0),1)&gt;0,INDEX('Youth 2'!$A:$F,MATCH('Youth Results 2'!$E149,'Youth 2'!$F:$F,0),1),""),"")</f>
        <v/>
      </c>
      <c r="B149" s="84" t="str">
        <f>IFERROR(IF(INDEX('Youth 2'!$A:$F,MATCH('Youth Results 2'!$E149,'Youth 2'!$F:$F,0),2)&gt;0,INDEX('Youth 2'!$A:$F,MATCH('Youth Results 2'!$E149,'Youth 2'!$F:$F,0),2),""),"")</f>
        <v/>
      </c>
      <c r="C149" s="84" t="str">
        <f>IFERROR(IF(INDEX('Youth 2'!$A:$F,MATCH('Youth Results 2'!$E149,'Youth 2'!$F:$F,0),3)&gt;0,INDEX('Youth 2'!$A:$F,MATCH('Youth Results 2'!$E149,'Youth 2'!$F:$F,0),3),""),"")</f>
        <v/>
      </c>
      <c r="D149" s="85" t="str">
        <f>IFERROR(IF(AND(SMALL('Youth 2'!F:F,K149)&gt;1000,SMALL('Youth 2'!F:F,K149)&lt;3000),"nt",IF(SMALL('Youth 2'!F:F,K149)&gt;3000,"",SMALL('Youth 2'!F:F,K149))),"")</f>
        <v/>
      </c>
      <c r="E149" s="115" t="str">
        <f>IF(D149="nt",IFERROR(SMALL('Youth 2'!F:F,K149),""),IF(D149&gt;3000,"",IFERROR(SMALL('Youth 2'!F:F,K149),"")))</f>
        <v/>
      </c>
      <c r="G149" s="91" t="str">
        <f t="shared" si="3"/>
        <v/>
      </c>
      <c r="J149" s="121"/>
      <c r="K149" s="24">
        <v>148</v>
      </c>
    </row>
    <row r="150" spans="1:11">
      <c r="A150" s="18" t="str">
        <f>IFERROR(IF(INDEX('Youth 2'!$A:$F,MATCH('Youth Results 2'!$E150,'Youth 2'!$F:$F,0),1)&gt;0,INDEX('Youth 2'!$A:$F,MATCH('Youth Results 2'!$E150,'Youth 2'!$F:$F,0),1),""),"")</f>
        <v/>
      </c>
      <c r="B150" s="84" t="str">
        <f>IFERROR(IF(INDEX('Youth 2'!$A:$F,MATCH('Youth Results 2'!$E150,'Youth 2'!$F:$F,0),2)&gt;0,INDEX('Youth 2'!$A:$F,MATCH('Youth Results 2'!$E150,'Youth 2'!$F:$F,0),2),""),"")</f>
        <v/>
      </c>
      <c r="C150" s="84" t="str">
        <f>IFERROR(IF(INDEX('Youth 2'!$A:$F,MATCH('Youth Results 2'!$E150,'Youth 2'!$F:$F,0),3)&gt;0,INDEX('Youth 2'!$A:$F,MATCH('Youth Results 2'!$E150,'Youth 2'!$F:$F,0),3),""),"")</f>
        <v/>
      </c>
      <c r="D150" s="85" t="str">
        <f>IFERROR(IF(AND(SMALL('Youth 2'!F:F,K150)&gt;1000,SMALL('Youth 2'!F:F,K150)&lt;3000),"nt",IF(SMALL('Youth 2'!F:F,K150)&gt;3000,"",SMALL('Youth 2'!F:F,K150))),"")</f>
        <v/>
      </c>
      <c r="E150" s="115" t="str">
        <f>IF(D150="nt",IFERROR(SMALL('Youth 2'!F:F,K150),""),IF(D150&gt;3000,"",IFERROR(SMALL('Youth 2'!F:F,K150),"")))</f>
        <v/>
      </c>
      <c r="G150" s="91" t="str">
        <f t="shared" si="3"/>
        <v/>
      </c>
      <c r="J150" s="121"/>
      <c r="K150" s="24">
        <v>149</v>
      </c>
    </row>
    <row r="151" spans="1:11">
      <c r="A151" s="18" t="str">
        <f>IFERROR(IF(INDEX('Youth 2'!$A:$F,MATCH('Youth Results 2'!$E151,'Youth 2'!$F:$F,0),1)&gt;0,INDEX('Youth 2'!$A:$F,MATCH('Youth Results 2'!$E151,'Youth 2'!$F:$F,0),1),""),"")</f>
        <v/>
      </c>
      <c r="B151" s="84" t="str">
        <f>IFERROR(IF(INDEX('Youth 2'!$A:$F,MATCH('Youth Results 2'!$E151,'Youth 2'!$F:$F,0),2)&gt;0,INDEX('Youth 2'!$A:$F,MATCH('Youth Results 2'!$E151,'Youth 2'!$F:$F,0),2),""),"")</f>
        <v/>
      </c>
      <c r="C151" s="84" t="str">
        <f>IFERROR(IF(INDEX('Youth 2'!$A:$F,MATCH('Youth Results 2'!$E151,'Youth 2'!$F:$F,0),3)&gt;0,INDEX('Youth 2'!$A:$F,MATCH('Youth Results 2'!$E151,'Youth 2'!$F:$F,0),3),""),"")</f>
        <v/>
      </c>
      <c r="D151" s="85" t="str">
        <f>IFERROR(IF(AND(SMALL('Youth 2'!F:F,K151)&gt;1000,SMALL('Youth 2'!F:F,K151)&lt;3000),"nt",IF(SMALL('Youth 2'!F:F,K151)&gt;3000,"",SMALL('Youth 2'!F:F,K151))),"")</f>
        <v/>
      </c>
      <c r="E151" s="115" t="str">
        <f>IF(D151="nt",IFERROR(SMALL('Youth 2'!F:F,K151),""),IF(D151&gt;3000,"",IFERROR(SMALL('Youth 2'!F:F,K151),"")))</f>
        <v/>
      </c>
      <c r="G151" s="91" t="str">
        <f t="shared" si="3"/>
        <v/>
      </c>
      <c r="J151" s="121"/>
      <c r="K151" s="24">
        <v>150</v>
      </c>
    </row>
    <row r="152" spans="1:11">
      <c r="A152" s="18" t="str">
        <f>IFERROR(IF(INDEX('Youth 2'!$A:$F,MATCH('Youth Results 2'!$E152,'Youth 2'!$F:$F,0),1)&gt;0,INDEX('Youth 2'!$A:$F,MATCH('Youth Results 2'!$E152,'Youth 2'!$F:$F,0),1),""),"")</f>
        <v/>
      </c>
      <c r="B152" s="84" t="str">
        <f>IFERROR(IF(INDEX('Youth 2'!$A:$F,MATCH('Youth Results 2'!$E152,'Youth 2'!$F:$F,0),2)&gt;0,INDEX('Youth 2'!$A:$F,MATCH('Youth Results 2'!$E152,'Youth 2'!$F:$F,0),2),""),"")</f>
        <v/>
      </c>
      <c r="C152" s="84" t="str">
        <f>IFERROR(IF(INDEX('Youth 2'!$A:$F,MATCH('Youth Results 2'!$E152,'Youth 2'!$F:$F,0),3)&gt;0,INDEX('Youth 2'!$A:$F,MATCH('Youth Results 2'!$E152,'Youth 2'!$F:$F,0),3),""),"")</f>
        <v/>
      </c>
      <c r="D152" s="85" t="str">
        <f>IFERROR(IF(AND(SMALL('Youth 2'!F:F,K152)&gt;1000,SMALL('Youth 2'!F:F,K152)&lt;3000),"nt",IF(SMALL('Youth 2'!F:F,K152)&gt;3000,"",SMALL('Youth 2'!F:F,K152))),"")</f>
        <v/>
      </c>
      <c r="E152" s="115" t="str">
        <f>IF(D152="nt",IFERROR(SMALL('Youth 2'!F:F,K152),""),IF(D152&gt;3000,"",IFERROR(SMALL('Youth 2'!F:F,K152),"")))</f>
        <v/>
      </c>
      <c r="G152" s="91" t="str">
        <f t="shared" si="3"/>
        <v/>
      </c>
      <c r="J152" s="121"/>
      <c r="K152" s="24">
        <v>151</v>
      </c>
    </row>
    <row r="153" spans="1:11">
      <c r="A153" s="18" t="str">
        <f>IFERROR(IF(INDEX('Youth 2'!$A:$F,MATCH('Youth Results 2'!$E153,'Youth 2'!$F:$F,0),1)&gt;0,INDEX('Youth 2'!$A:$F,MATCH('Youth Results 2'!$E153,'Youth 2'!$F:$F,0),1),""),"")</f>
        <v/>
      </c>
      <c r="B153" s="84" t="str">
        <f>IFERROR(IF(INDEX('Youth 2'!$A:$F,MATCH('Youth Results 2'!$E153,'Youth 2'!$F:$F,0),2)&gt;0,INDEX('Youth 2'!$A:$F,MATCH('Youth Results 2'!$E153,'Youth 2'!$F:$F,0),2),""),"")</f>
        <v/>
      </c>
      <c r="C153" s="84" t="str">
        <f>IFERROR(IF(INDEX('Youth 2'!$A:$F,MATCH('Youth Results 2'!$E153,'Youth 2'!$F:$F,0),3)&gt;0,INDEX('Youth 2'!$A:$F,MATCH('Youth Results 2'!$E153,'Youth 2'!$F:$F,0),3),""),"")</f>
        <v/>
      </c>
      <c r="D153" s="85" t="str">
        <f>IFERROR(IF(AND(SMALL('Youth 2'!F:F,K153)&gt;1000,SMALL('Youth 2'!F:F,K153)&lt;3000),"nt",IF(SMALL('Youth 2'!F:F,K153)&gt;3000,"",SMALL('Youth 2'!F:F,K153))),"")</f>
        <v/>
      </c>
      <c r="E153" s="115" t="str">
        <f>IF(D153="nt",IFERROR(SMALL('Youth 2'!F:F,K153),""),IF(D153&gt;3000,"",IFERROR(SMALL('Youth 2'!F:F,K153),"")))</f>
        <v/>
      </c>
      <c r="G153" s="91" t="str">
        <f t="shared" si="3"/>
        <v/>
      </c>
      <c r="J153" s="121"/>
      <c r="K153" s="24">
        <v>152</v>
      </c>
    </row>
    <row r="154" spans="1:11">
      <c r="A154" s="18" t="str">
        <f>IFERROR(IF(INDEX('Youth 2'!$A:$F,MATCH('Youth Results 2'!$E154,'Youth 2'!$F:$F,0),1)&gt;0,INDEX('Youth 2'!$A:$F,MATCH('Youth Results 2'!$E154,'Youth 2'!$F:$F,0),1),""),"")</f>
        <v/>
      </c>
      <c r="B154" s="84" t="str">
        <f>IFERROR(IF(INDEX('Youth 2'!$A:$F,MATCH('Youth Results 2'!$E154,'Youth 2'!$F:$F,0),2)&gt;0,INDEX('Youth 2'!$A:$F,MATCH('Youth Results 2'!$E154,'Youth 2'!$F:$F,0),2),""),"")</f>
        <v/>
      </c>
      <c r="C154" s="84" t="str">
        <f>IFERROR(IF(INDEX('Youth 2'!$A:$F,MATCH('Youth Results 2'!$E154,'Youth 2'!$F:$F,0),3)&gt;0,INDEX('Youth 2'!$A:$F,MATCH('Youth Results 2'!$E154,'Youth 2'!$F:$F,0),3),""),"")</f>
        <v/>
      </c>
      <c r="D154" s="85" t="str">
        <f>IFERROR(IF(AND(SMALL('Youth 2'!F:F,K154)&gt;1000,SMALL('Youth 2'!F:F,K154)&lt;3000),"nt",IF(SMALL('Youth 2'!F:F,K154)&gt;3000,"",SMALL('Youth 2'!F:F,K154))),"")</f>
        <v/>
      </c>
      <c r="E154" s="115" t="str">
        <f>IF(D154="nt",IFERROR(SMALL('Youth 2'!F:F,K154),""),IF(D154&gt;3000,"",IFERROR(SMALL('Youth 2'!F:F,K154),"")))</f>
        <v/>
      </c>
      <c r="G154" s="91" t="str">
        <f t="shared" si="3"/>
        <v/>
      </c>
      <c r="J154" s="121"/>
      <c r="K154" s="24">
        <v>153</v>
      </c>
    </row>
    <row r="155" spans="1:11">
      <c r="A155" s="18" t="str">
        <f>IFERROR(IF(INDEX('Youth 2'!$A:$F,MATCH('Youth Results 2'!$E155,'Youth 2'!$F:$F,0),1)&gt;0,INDEX('Youth 2'!$A:$F,MATCH('Youth Results 2'!$E155,'Youth 2'!$F:$F,0),1),""),"")</f>
        <v/>
      </c>
      <c r="B155" s="84" t="str">
        <f>IFERROR(IF(INDEX('Youth 2'!$A:$F,MATCH('Youth Results 2'!$E155,'Youth 2'!$F:$F,0),2)&gt;0,INDEX('Youth 2'!$A:$F,MATCH('Youth Results 2'!$E155,'Youth 2'!$F:$F,0),2),""),"")</f>
        <v/>
      </c>
      <c r="C155" s="84" t="str">
        <f>IFERROR(IF(INDEX('Youth 2'!$A:$F,MATCH('Youth Results 2'!$E155,'Youth 2'!$F:$F,0),3)&gt;0,INDEX('Youth 2'!$A:$F,MATCH('Youth Results 2'!$E155,'Youth 2'!$F:$F,0),3),""),"")</f>
        <v/>
      </c>
      <c r="D155" s="85" t="str">
        <f>IFERROR(IF(AND(SMALL('Youth 2'!F:F,K155)&gt;1000,SMALL('Youth 2'!F:F,K155)&lt;3000),"nt",IF(SMALL('Youth 2'!F:F,K155)&gt;3000,"",SMALL('Youth 2'!F:F,K155))),"")</f>
        <v/>
      </c>
      <c r="E155" s="115" t="str">
        <f>IF(D155="nt",IFERROR(SMALL('Youth 2'!F:F,K155),""),IF(D155&gt;3000,"",IFERROR(SMALL('Youth 2'!F:F,K155),"")))</f>
        <v/>
      </c>
      <c r="G155" s="91" t="str">
        <f t="shared" si="3"/>
        <v/>
      </c>
      <c r="J155" s="121"/>
      <c r="K155" s="24">
        <v>154</v>
      </c>
    </row>
    <row r="156" spans="1:11">
      <c r="A156" s="18" t="str">
        <f>IFERROR(IF(INDEX('Youth 2'!$A:$F,MATCH('Youth Results 2'!$E156,'Youth 2'!$F:$F,0),1)&gt;0,INDEX('Youth 2'!$A:$F,MATCH('Youth Results 2'!$E156,'Youth 2'!$F:$F,0),1),""),"")</f>
        <v/>
      </c>
      <c r="B156" s="84" t="str">
        <f>IFERROR(IF(INDEX('Youth 2'!$A:$F,MATCH('Youth Results 2'!$E156,'Youth 2'!$F:$F,0),2)&gt;0,INDEX('Youth 2'!$A:$F,MATCH('Youth Results 2'!$E156,'Youth 2'!$F:$F,0),2),""),"")</f>
        <v/>
      </c>
      <c r="C156" s="84" t="str">
        <f>IFERROR(IF(INDEX('Youth 2'!$A:$F,MATCH('Youth Results 2'!$E156,'Youth 2'!$F:$F,0),3)&gt;0,INDEX('Youth 2'!$A:$F,MATCH('Youth Results 2'!$E156,'Youth 2'!$F:$F,0),3),""),"")</f>
        <v/>
      </c>
      <c r="D156" s="85" t="str">
        <f>IFERROR(IF(AND(SMALL('Youth 2'!F:F,K156)&gt;1000,SMALL('Youth 2'!F:F,K156)&lt;3000),"nt",IF(SMALL('Youth 2'!F:F,K156)&gt;3000,"",SMALL('Youth 2'!F:F,K156))),"")</f>
        <v/>
      </c>
      <c r="E156" s="115" t="str">
        <f>IF(D156="nt",IFERROR(SMALL('Youth 2'!F:F,K156),""),IF(D156&gt;3000,"",IFERROR(SMALL('Youth 2'!F:F,K156),"")))</f>
        <v/>
      </c>
      <c r="G156" s="91" t="str">
        <f t="shared" si="3"/>
        <v/>
      </c>
      <c r="J156" s="121"/>
      <c r="K156" s="24">
        <v>155</v>
      </c>
    </row>
    <row r="157" spans="1:11">
      <c r="A157" s="18" t="str">
        <f>IFERROR(IF(INDEX('Youth 2'!$A:$F,MATCH('Youth Results 2'!$E157,'Youth 2'!$F:$F,0),1)&gt;0,INDEX('Youth 2'!$A:$F,MATCH('Youth Results 2'!$E157,'Youth 2'!$F:$F,0),1),""),"")</f>
        <v/>
      </c>
      <c r="B157" s="84" t="str">
        <f>IFERROR(IF(INDEX('Youth 2'!$A:$F,MATCH('Youth Results 2'!$E157,'Youth 2'!$F:$F,0),2)&gt;0,INDEX('Youth 2'!$A:$F,MATCH('Youth Results 2'!$E157,'Youth 2'!$F:$F,0),2),""),"")</f>
        <v/>
      </c>
      <c r="C157" s="84" t="str">
        <f>IFERROR(IF(INDEX('Youth 2'!$A:$F,MATCH('Youth Results 2'!$E157,'Youth 2'!$F:$F,0),3)&gt;0,INDEX('Youth 2'!$A:$F,MATCH('Youth Results 2'!$E157,'Youth 2'!$F:$F,0),3),""),"")</f>
        <v/>
      </c>
      <c r="D157" s="85" t="str">
        <f>IFERROR(IF(AND(SMALL('Youth 2'!F:F,K157)&gt;1000,SMALL('Youth 2'!F:F,K157)&lt;3000),"nt",IF(SMALL('Youth 2'!F:F,K157)&gt;3000,"",SMALL('Youth 2'!F:F,K157))),"")</f>
        <v/>
      </c>
      <c r="E157" s="115" t="str">
        <f>IF(D157="nt",IFERROR(SMALL('Youth 2'!F:F,K157),""),IF(D157&gt;3000,"",IFERROR(SMALL('Youth 2'!F:F,K157),"")))</f>
        <v/>
      </c>
      <c r="G157" s="91" t="str">
        <f t="shared" si="3"/>
        <v/>
      </c>
      <c r="J157" s="121"/>
      <c r="K157" s="24">
        <v>156</v>
      </c>
    </row>
    <row r="158" spans="1:11">
      <c r="A158" s="18" t="str">
        <f>IFERROR(IF(INDEX('Youth 2'!$A:$F,MATCH('Youth Results 2'!$E158,'Youth 2'!$F:$F,0),1)&gt;0,INDEX('Youth 2'!$A:$F,MATCH('Youth Results 2'!$E158,'Youth 2'!$F:$F,0),1),""),"")</f>
        <v/>
      </c>
      <c r="B158" s="84" t="str">
        <f>IFERROR(IF(INDEX('Youth 2'!$A:$F,MATCH('Youth Results 2'!$E158,'Youth 2'!$F:$F,0),2)&gt;0,INDEX('Youth 2'!$A:$F,MATCH('Youth Results 2'!$E158,'Youth 2'!$F:$F,0),2),""),"")</f>
        <v/>
      </c>
      <c r="C158" s="84" t="str">
        <f>IFERROR(IF(INDEX('Youth 2'!$A:$F,MATCH('Youth Results 2'!$E158,'Youth 2'!$F:$F,0),3)&gt;0,INDEX('Youth 2'!$A:$F,MATCH('Youth Results 2'!$E158,'Youth 2'!$F:$F,0),3),""),"")</f>
        <v/>
      </c>
      <c r="D158" s="85" t="str">
        <f>IFERROR(IF(AND(SMALL('Youth 2'!F:F,K158)&gt;1000,SMALL('Youth 2'!F:F,K158)&lt;3000),"nt",IF(SMALL('Youth 2'!F:F,K158)&gt;3000,"",SMALL('Youth 2'!F:F,K158))),"")</f>
        <v/>
      </c>
      <c r="E158" s="115" t="str">
        <f>IF(D158="nt",IFERROR(SMALL('Youth 2'!F:F,K158),""),IF(D158&gt;3000,"",IFERROR(SMALL('Youth 2'!F:F,K158),"")))</f>
        <v/>
      </c>
      <c r="G158" s="91" t="str">
        <f t="shared" si="3"/>
        <v/>
      </c>
      <c r="J158" s="121"/>
      <c r="K158" s="24">
        <v>157</v>
      </c>
    </row>
    <row r="159" spans="1:11">
      <c r="A159" s="18" t="str">
        <f>IFERROR(IF(INDEX('Youth 2'!$A:$F,MATCH('Youth Results 2'!$E159,'Youth 2'!$F:$F,0),1)&gt;0,INDEX('Youth 2'!$A:$F,MATCH('Youth Results 2'!$E159,'Youth 2'!$F:$F,0),1),""),"")</f>
        <v/>
      </c>
      <c r="B159" s="84" t="str">
        <f>IFERROR(IF(INDEX('Youth 2'!$A:$F,MATCH('Youth Results 2'!$E159,'Youth 2'!$F:$F,0),2)&gt;0,INDEX('Youth 2'!$A:$F,MATCH('Youth Results 2'!$E159,'Youth 2'!$F:$F,0),2),""),"")</f>
        <v/>
      </c>
      <c r="C159" s="84" t="str">
        <f>IFERROR(IF(INDEX('Youth 2'!$A:$F,MATCH('Youth Results 2'!$E159,'Youth 2'!$F:$F,0),3)&gt;0,INDEX('Youth 2'!$A:$F,MATCH('Youth Results 2'!$E159,'Youth 2'!$F:$F,0),3),""),"")</f>
        <v/>
      </c>
      <c r="D159" s="85" t="str">
        <f>IFERROR(IF(AND(SMALL('Youth 2'!F:F,K159)&gt;1000,SMALL('Youth 2'!F:F,K159)&lt;3000),"nt",IF(SMALL('Youth 2'!F:F,K159)&gt;3000,"",SMALL('Youth 2'!F:F,K159))),"")</f>
        <v/>
      </c>
      <c r="E159" s="115" t="str">
        <f>IF(D159="nt",IFERROR(SMALL('Youth 2'!F:F,K159),""),IF(D159&gt;3000,"",IFERROR(SMALL('Youth 2'!F:F,K159),"")))</f>
        <v/>
      </c>
      <c r="G159" s="91" t="str">
        <f t="shared" si="3"/>
        <v/>
      </c>
      <c r="J159" s="121"/>
      <c r="K159" s="24">
        <v>158</v>
      </c>
    </row>
    <row r="160" spans="1:11">
      <c r="A160" s="18" t="str">
        <f>IFERROR(IF(INDEX('Youth 2'!$A:$F,MATCH('Youth Results 2'!$E160,'Youth 2'!$F:$F,0),1)&gt;0,INDEX('Youth 2'!$A:$F,MATCH('Youth Results 2'!$E160,'Youth 2'!$F:$F,0),1),""),"")</f>
        <v/>
      </c>
      <c r="B160" s="84" t="str">
        <f>IFERROR(IF(INDEX('Youth 2'!$A:$F,MATCH('Youth Results 2'!$E160,'Youth 2'!$F:$F,0),2)&gt;0,INDEX('Youth 2'!$A:$F,MATCH('Youth Results 2'!$E160,'Youth 2'!$F:$F,0),2),""),"")</f>
        <v/>
      </c>
      <c r="C160" s="84" t="str">
        <f>IFERROR(IF(INDEX('Youth 2'!$A:$F,MATCH('Youth Results 2'!$E160,'Youth 2'!$F:$F,0),3)&gt;0,INDEX('Youth 2'!$A:$F,MATCH('Youth Results 2'!$E160,'Youth 2'!$F:$F,0),3),""),"")</f>
        <v/>
      </c>
      <c r="D160" s="85" t="str">
        <f>IFERROR(IF(AND(SMALL('Youth 2'!F:F,K160)&gt;1000,SMALL('Youth 2'!F:F,K160)&lt;3000),"nt",IF(SMALL('Youth 2'!F:F,K160)&gt;3000,"",SMALL('Youth 2'!F:F,K160))),"")</f>
        <v/>
      </c>
      <c r="E160" s="115" t="str">
        <f>IF(D160="nt",IFERROR(SMALL('Youth 2'!F:F,K160),""),IF(D160&gt;3000,"",IFERROR(SMALL('Youth 2'!F:F,K160),"")))</f>
        <v/>
      </c>
      <c r="G160" s="91" t="str">
        <f t="shared" si="3"/>
        <v/>
      </c>
      <c r="J160" s="121"/>
      <c r="K160" s="24">
        <v>159</v>
      </c>
    </row>
    <row r="161" spans="1:11">
      <c r="A161" s="18" t="str">
        <f>IFERROR(IF(INDEX('Youth 2'!$A:$F,MATCH('Youth Results 2'!$E161,'Youth 2'!$F:$F,0),1)&gt;0,INDEX('Youth 2'!$A:$F,MATCH('Youth Results 2'!$E161,'Youth 2'!$F:$F,0),1),""),"")</f>
        <v/>
      </c>
      <c r="B161" s="84" t="str">
        <f>IFERROR(IF(INDEX('Youth 2'!$A:$F,MATCH('Youth Results 2'!$E161,'Youth 2'!$F:$F,0),2)&gt;0,INDEX('Youth 2'!$A:$F,MATCH('Youth Results 2'!$E161,'Youth 2'!$F:$F,0),2),""),"")</f>
        <v/>
      </c>
      <c r="C161" s="84" t="str">
        <f>IFERROR(IF(INDEX('Youth 2'!$A:$F,MATCH('Youth Results 2'!$E161,'Youth 2'!$F:$F,0),3)&gt;0,INDEX('Youth 2'!$A:$F,MATCH('Youth Results 2'!$E161,'Youth 2'!$F:$F,0),3),""),"")</f>
        <v/>
      </c>
      <c r="D161" s="85" t="str">
        <f>IFERROR(IF(AND(SMALL('Youth 2'!F:F,K161)&gt;1000,SMALL('Youth 2'!F:F,K161)&lt;3000),"nt",IF(SMALL('Youth 2'!F:F,K161)&gt;3000,"",SMALL('Youth 2'!F:F,K161))),"")</f>
        <v/>
      </c>
      <c r="E161" s="115" t="str">
        <f>IF(D161="nt",IFERROR(SMALL('Youth 2'!F:F,K161),""),IF(D161&gt;3000,"",IFERROR(SMALL('Youth 2'!F:F,K161),"")))</f>
        <v/>
      </c>
      <c r="G161" s="91" t="str">
        <f t="shared" si="3"/>
        <v/>
      </c>
      <c r="J161" s="121"/>
      <c r="K161" s="24">
        <v>160</v>
      </c>
    </row>
    <row r="162" spans="1:11">
      <c r="A162" s="18" t="str">
        <f>IFERROR(IF(INDEX('Youth 2'!$A:$F,MATCH('Youth Results 2'!$E162,'Youth 2'!$F:$F,0),1)&gt;0,INDEX('Youth 2'!$A:$F,MATCH('Youth Results 2'!$E162,'Youth 2'!$F:$F,0),1),""),"")</f>
        <v/>
      </c>
      <c r="B162" s="84" t="str">
        <f>IFERROR(IF(INDEX('Youth 2'!$A:$F,MATCH('Youth Results 2'!$E162,'Youth 2'!$F:$F,0),2)&gt;0,INDEX('Youth 2'!$A:$F,MATCH('Youth Results 2'!$E162,'Youth 2'!$F:$F,0),2),""),"")</f>
        <v/>
      </c>
      <c r="C162" s="84" t="str">
        <f>IFERROR(IF(INDEX('Youth 2'!$A:$F,MATCH('Youth Results 2'!$E162,'Youth 2'!$F:$F,0),3)&gt;0,INDEX('Youth 2'!$A:$F,MATCH('Youth Results 2'!$E162,'Youth 2'!$F:$F,0),3),""),"")</f>
        <v/>
      </c>
      <c r="D162" s="85" t="str">
        <f>IFERROR(IF(AND(SMALL('Youth 2'!F:F,K162)&gt;1000,SMALL('Youth 2'!F:F,K162)&lt;3000),"nt",IF(SMALL('Youth 2'!F:F,K162)&gt;3000,"",SMALL('Youth 2'!F:F,K162))),"")</f>
        <v/>
      </c>
      <c r="E162" s="115" t="str">
        <f>IF(D162="nt",IFERROR(SMALL('Youth 2'!F:F,K162),""),IF(D162&gt;3000,"",IFERROR(SMALL('Youth 2'!F:F,K162),"")))</f>
        <v/>
      </c>
      <c r="G162" s="91" t="str">
        <f t="shared" si="3"/>
        <v/>
      </c>
      <c r="J162" s="121"/>
      <c r="K162" s="24">
        <v>161</v>
      </c>
    </row>
    <row r="163" spans="1:11">
      <c r="A163" s="18" t="str">
        <f>IFERROR(IF(INDEX('Youth 2'!$A:$F,MATCH('Youth Results 2'!$E163,'Youth 2'!$F:$F,0),1)&gt;0,INDEX('Youth 2'!$A:$F,MATCH('Youth Results 2'!$E163,'Youth 2'!$F:$F,0),1),""),"")</f>
        <v/>
      </c>
      <c r="B163" s="84" t="str">
        <f>IFERROR(IF(INDEX('Youth 2'!$A:$F,MATCH('Youth Results 2'!$E163,'Youth 2'!$F:$F,0),2)&gt;0,INDEX('Youth 2'!$A:$F,MATCH('Youth Results 2'!$E163,'Youth 2'!$F:$F,0),2),""),"")</f>
        <v/>
      </c>
      <c r="C163" s="84" t="str">
        <f>IFERROR(IF(INDEX('Youth 2'!$A:$F,MATCH('Youth Results 2'!$E163,'Youth 2'!$F:$F,0),3)&gt;0,INDEX('Youth 2'!$A:$F,MATCH('Youth Results 2'!$E163,'Youth 2'!$F:$F,0),3),""),"")</f>
        <v/>
      </c>
      <c r="D163" s="85" t="str">
        <f>IFERROR(IF(AND(SMALL('Youth 2'!F:F,K163)&gt;1000,SMALL('Youth 2'!F:F,K163)&lt;3000),"nt",IF(SMALL('Youth 2'!F:F,K163)&gt;3000,"",SMALL('Youth 2'!F:F,K163))),"")</f>
        <v/>
      </c>
      <c r="E163" s="115" t="str">
        <f>IF(D163="nt",IFERROR(SMALL('Youth 2'!F:F,K163),""),IF(D163&gt;3000,"",IFERROR(SMALL('Youth 2'!F:F,K163),"")))</f>
        <v/>
      </c>
      <c r="G163" s="91" t="str">
        <f t="shared" si="3"/>
        <v/>
      </c>
      <c r="J163" s="121"/>
      <c r="K163" s="24">
        <v>162</v>
      </c>
    </row>
    <row r="164" spans="1:11">
      <c r="A164" s="18" t="str">
        <f>IFERROR(IF(INDEX('Youth 2'!$A:$F,MATCH('Youth Results 2'!$E164,'Youth 2'!$F:$F,0),1)&gt;0,INDEX('Youth 2'!$A:$F,MATCH('Youth Results 2'!$E164,'Youth 2'!$F:$F,0),1),""),"")</f>
        <v/>
      </c>
      <c r="B164" s="84" t="str">
        <f>IFERROR(IF(INDEX('Youth 2'!$A:$F,MATCH('Youth Results 2'!$E164,'Youth 2'!$F:$F,0),2)&gt;0,INDEX('Youth 2'!$A:$F,MATCH('Youth Results 2'!$E164,'Youth 2'!$F:$F,0),2),""),"")</f>
        <v/>
      </c>
      <c r="C164" s="84" t="str">
        <f>IFERROR(IF(INDEX('Youth 2'!$A:$F,MATCH('Youth Results 2'!$E164,'Youth 2'!$F:$F,0),3)&gt;0,INDEX('Youth 2'!$A:$F,MATCH('Youth Results 2'!$E164,'Youth 2'!$F:$F,0),3),""),"")</f>
        <v/>
      </c>
      <c r="D164" s="85" t="str">
        <f>IFERROR(IF(AND(SMALL('Youth 2'!F:F,K164)&gt;1000,SMALL('Youth 2'!F:F,K164)&lt;3000),"nt",IF(SMALL('Youth 2'!F:F,K164)&gt;3000,"",SMALL('Youth 2'!F:F,K164))),"")</f>
        <v/>
      </c>
      <c r="E164" s="115" t="str">
        <f>IF(D164="nt",IFERROR(SMALL('Youth 2'!F:F,K164),""),IF(D164&gt;3000,"",IFERROR(SMALL('Youth 2'!F:F,K164),"")))</f>
        <v/>
      </c>
      <c r="G164" s="91" t="str">
        <f t="shared" si="3"/>
        <v/>
      </c>
      <c r="J164" s="121"/>
      <c r="K164" s="24">
        <v>163</v>
      </c>
    </row>
    <row r="165" spans="1:11">
      <c r="A165" s="18" t="str">
        <f>IFERROR(IF(INDEX('Youth 2'!$A:$F,MATCH('Youth Results 2'!$E165,'Youth 2'!$F:$F,0),1)&gt;0,INDEX('Youth 2'!$A:$F,MATCH('Youth Results 2'!$E165,'Youth 2'!$F:$F,0),1),""),"")</f>
        <v/>
      </c>
      <c r="B165" s="84" t="str">
        <f>IFERROR(IF(INDEX('Youth 2'!$A:$F,MATCH('Youth Results 2'!$E165,'Youth 2'!$F:$F,0),2)&gt;0,INDEX('Youth 2'!$A:$F,MATCH('Youth Results 2'!$E165,'Youth 2'!$F:$F,0),2),""),"")</f>
        <v/>
      </c>
      <c r="C165" s="84" t="str">
        <f>IFERROR(IF(INDEX('Youth 2'!$A:$F,MATCH('Youth Results 2'!$E165,'Youth 2'!$F:$F,0),3)&gt;0,INDEX('Youth 2'!$A:$F,MATCH('Youth Results 2'!$E165,'Youth 2'!$F:$F,0),3),""),"")</f>
        <v/>
      </c>
      <c r="D165" s="85" t="str">
        <f>IFERROR(IF(AND(SMALL('Youth 2'!F:F,K165)&gt;1000,SMALL('Youth 2'!F:F,K165)&lt;3000),"nt",IF(SMALL('Youth 2'!F:F,K165)&gt;3000,"",SMALL('Youth 2'!F:F,K165))),"")</f>
        <v/>
      </c>
      <c r="E165" s="115" t="str">
        <f>IF(D165="nt",IFERROR(SMALL('Youth 2'!F:F,K165),""),IF(D165&gt;3000,"",IFERROR(SMALL('Youth 2'!F:F,K165),"")))</f>
        <v/>
      </c>
      <c r="G165" s="91" t="str">
        <f t="shared" si="3"/>
        <v/>
      </c>
      <c r="J165" s="121"/>
      <c r="K165" s="24">
        <v>164</v>
      </c>
    </row>
    <row r="166" spans="1:11">
      <c r="A166" s="18" t="str">
        <f>IFERROR(IF(INDEX('Youth 2'!$A:$F,MATCH('Youth Results 2'!$E166,'Youth 2'!$F:$F,0),1)&gt;0,INDEX('Youth 2'!$A:$F,MATCH('Youth Results 2'!$E166,'Youth 2'!$F:$F,0),1),""),"")</f>
        <v/>
      </c>
      <c r="B166" s="84" t="str">
        <f>IFERROR(IF(INDEX('Youth 2'!$A:$F,MATCH('Youth Results 2'!$E166,'Youth 2'!$F:$F,0),2)&gt;0,INDEX('Youth 2'!$A:$F,MATCH('Youth Results 2'!$E166,'Youth 2'!$F:$F,0),2),""),"")</f>
        <v/>
      </c>
      <c r="C166" s="84" t="str">
        <f>IFERROR(IF(INDEX('Youth 2'!$A:$F,MATCH('Youth Results 2'!$E166,'Youth 2'!$F:$F,0),3)&gt;0,INDEX('Youth 2'!$A:$F,MATCH('Youth Results 2'!$E166,'Youth 2'!$F:$F,0),3),""),"")</f>
        <v/>
      </c>
      <c r="D166" s="85" t="str">
        <f>IFERROR(IF(AND(SMALL('Youth 2'!F:F,K166)&gt;1000,SMALL('Youth 2'!F:F,K166)&lt;3000),"nt",IF(SMALL('Youth 2'!F:F,K166)&gt;3000,"",SMALL('Youth 2'!F:F,K166))),"")</f>
        <v/>
      </c>
      <c r="E166" s="115" t="str">
        <f>IF(D166="nt",IFERROR(SMALL('Youth 2'!F:F,K166),""),IF(D166&gt;3000,"",IFERROR(SMALL('Youth 2'!F:F,K166),"")))</f>
        <v/>
      </c>
      <c r="G166" s="91" t="str">
        <f t="shared" si="3"/>
        <v/>
      </c>
      <c r="J166" s="121"/>
      <c r="K166" s="24">
        <v>165</v>
      </c>
    </row>
    <row r="167" spans="1:11">
      <c r="A167" s="18" t="str">
        <f>IFERROR(IF(INDEX('Youth 2'!$A:$F,MATCH('Youth Results 2'!$E167,'Youth 2'!$F:$F,0),1)&gt;0,INDEX('Youth 2'!$A:$F,MATCH('Youth Results 2'!$E167,'Youth 2'!$F:$F,0),1),""),"")</f>
        <v/>
      </c>
      <c r="B167" s="84" t="str">
        <f>IFERROR(IF(INDEX('Youth 2'!$A:$F,MATCH('Youth Results 2'!$E167,'Youth 2'!$F:$F,0),2)&gt;0,INDEX('Youth 2'!$A:$F,MATCH('Youth Results 2'!$E167,'Youth 2'!$F:$F,0),2),""),"")</f>
        <v/>
      </c>
      <c r="C167" s="84" t="str">
        <f>IFERROR(IF(INDEX('Youth 2'!$A:$F,MATCH('Youth Results 2'!$E167,'Youth 2'!$F:$F,0),3)&gt;0,INDEX('Youth 2'!$A:$F,MATCH('Youth Results 2'!$E167,'Youth 2'!$F:$F,0),3),""),"")</f>
        <v/>
      </c>
      <c r="D167" s="85" t="str">
        <f>IFERROR(IF(AND(SMALL('Youth 2'!F:F,K167)&gt;1000,SMALL('Youth 2'!F:F,K167)&lt;3000),"nt",IF(SMALL('Youth 2'!F:F,K167)&gt;3000,"",SMALL('Youth 2'!F:F,K167))),"")</f>
        <v/>
      </c>
      <c r="E167" s="115" t="str">
        <f>IF(D167="nt",IFERROR(SMALL('Youth 2'!F:F,K167),""),IF(D167&gt;3000,"",IFERROR(SMALL('Youth 2'!F:F,K167),"")))</f>
        <v/>
      </c>
      <c r="G167" s="91" t="str">
        <f t="shared" si="3"/>
        <v/>
      </c>
      <c r="J167" s="121"/>
      <c r="K167" s="24">
        <v>166</v>
      </c>
    </row>
    <row r="168" spans="1:11">
      <c r="A168" s="18" t="str">
        <f>IFERROR(IF(INDEX('Youth 2'!$A:$F,MATCH('Youth Results 2'!$E168,'Youth 2'!$F:$F,0),1)&gt;0,INDEX('Youth 2'!$A:$F,MATCH('Youth Results 2'!$E168,'Youth 2'!$F:$F,0),1),""),"")</f>
        <v/>
      </c>
      <c r="B168" s="84" t="str">
        <f>IFERROR(IF(INDEX('Youth 2'!$A:$F,MATCH('Youth Results 2'!$E168,'Youth 2'!$F:$F,0),2)&gt;0,INDEX('Youth 2'!$A:$F,MATCH('Youth Results 2'!$E168,'Youth 2'!$F:$F,0),2),""),"")</f>
        <v/>
      </c>
      <c r="C168" s="84" t="str">
        <f>IFERROR(IF(INDEX('Youth 2'!$A:$F,MATCH('Youth Results 2'!$E168,'Youth 2'!$F:$F,0),3)&gt;0,INDEX('Youth 2'!$A:$F,MATCH('Youth Results 2'!$E168,'Youth 2'!$F:$F,0),3),""),"")</f>
        <v/>
      </c>
      <c r="D168" s="85" t="str">
        <f>IFERROR(IF(AND(SMALL('Youth 2'!F:F,K168)&gt;1000,SMALL('Youth 2'!F:F,K168)&lt;3000),"nt",IF(SMALL('Youth 2'!F:F,K168)&gt;3000,"",SMALL('Youth 2'!F:F,K168))),"")</f>
        <v/>
      </c>
      <c r="E168" s="115" t="str">
        <f>IF(D168="nt",IFERROR(SMALL('Youth 2'!F:F,K168),""),IF(D168&gt;3000,"",IFERROR(SMALL('Youth 2'!F:F,K168),"")))</f>
        <v/>
      </c>
      <c r="G168" s="91" t="str">
        <f t="shared" si="3"/>
        <v/>
      </c>
      <c r="J168" s="121"/>
      <c r="K168" s="24">
        <v>167</v>
      </c>
    </row>
    <row r="169" spans="1:11">
      <c r="A169" s="18" t="str">
        <f>IFERROR(IF(INDEX('Youth 2'!$A:$F,MATCH('Youth Results 2'!$E169,'Youth 2'!$F:$F,0),1)&gt;0,INDEX('Youth 2'!$A:$F,MATCH('Youth Results 2'!$E169,'Youth 2'!$F:$F,0),1),""),"")</f>
        <v/>
      </c>
      <c r="B169" s="84" t="str">
        <f>IFERROR(IF(INDEX('Youth 2'!$A:$F,MATCH('Youth Results 2'!$E169,'Youth 2'!$F:$F,0),2)&gt;0,INDEX('Youth 2'!$A:$F,MATCH('Youth Results 2'!$E169,'Youth 2'!$F:$F,0),2),""),"")</f>
        <v/>
      </c>
      <c r="C169" s="84" t="str">
        <f>IFERROR(IF(INDEX('Youth 2'!$A:$F,MATCH('Youth Results 2'!$E169,'Youth 2'!$F:$F,0),3)&gt;0,INDEX('Youth 2'!$A:$F,MATCH('Youth Results 2'!$E169,'Youth 2'!$F:$F,0),3),""),"")</f>
        <v/>
      </c>
      <c r="D169" s="85" t="str">
        <f>IFERROR(IF(AND(SMALL('Youth 2'!F:F,K169)&gt;1000,SMALL('Youth 2'!F:F,K169)&lt;3000),"nt",IF(SMALL('Youth 2'!F:F,K169)&gt;3000,"",SMALL('Youth 2'!F:F,K169))),"")</f>
        <v/>
      </c>
      <c r="E169" s="115" t="str">
        <f>IF(D169="nt",IFERROR(SMALL('Youth 2'!F:F,K169),""),IF(D169&gt;3000,"",IFERROR(SMALL('Youth 2'!F:F,K169),"")))</f>
        <v/>
      </c>
      <c r="G169" s="91" t="str">
        <f t="shared" si="3"/>
        <v/>
      </c>
      <c r="J169" s="121"/>
      <c r="K169" s="24">
        <v>168</v>
      </c>
    </row>
    <row r="170" spans="1:11">
      <c r="A170" s="18" t="str">
        <f>IFERROR(IF(INDEX('Youth 2'!$A:$F,MATCH('Youth Results 2'!$E170,'Youth 2'!$F:$F,0),1)&gt;0,INDEX('Youth 2'!$A:$F,MATCH('Youth Results 2'!$E170,'Youth 2'!$F:$F,0),1),""),"")</f>
        <v/>
      </c>
      <c r="B170" s="84" t="str">
        <f>IFERROR(IF(INDEX('Youth 2'!$A:$F,MATCH('Youth Results 2'!$E170,'Youth 2'!$F:$F,0),2)&gt;0,INDEX('Youth 2'!$A:$F,MATCH('Youth Results 2'!$E170,'Youth 2'!$F:$F,0),2),""),"")</f>
        <v/>
      </c>
      <c r="C170" s="84" t="str">
        <f>IFERROR(IF(INDEX('Youth 2'!$A:$F,MATCH('Youth Results 2'!$E170,'Youth 2'!$F:$F,0),3)&gt;0,INDEX('Youth 2'!$A:$F,MATCH('Youth Results 2'!$E170,'Youth 2'!$F:$F,0),3),""),"")</f>
        <v/>
      </c>
      <c r="D170" s="85" t="str">
        <f>IFERROR(IF(AND(SMALL('Youth 2'!F:F,K170)&gt;1000,SMALL('Youth 2'!F:F,K170)&lt;3000),"nt",IF(SMALL('Youth 2'!F:F,K170)&gt;3000,"",SMALL('Youth 2'!F:F,K170))),"")</f>
        <v/>
      </c>
      <c r="E170" s="115" t="str">
        <f>IF(D170="nt",IFERROR(SMALL('Youth 2'!F:F,K170),""),IF(D170&gt;3000,"",IFERROR(SMALL('Youth 2'!F:F,K170),"")))</f>
        <v/>
      </c>
      <c r="G170" s="91" t="str">
        <f t="shared" si="3"/>
        <v/>
      </c>
      <c r="J170" s="121"/>
      <c r="K170" s="24">
        <v>169</v>
      </c>
    </row>
    <row r="171" spans="1:11">
      <c r="A171" s="18" t="str">
        <f>IFERROR(IF(INDEX('Youth 2'!$A:$F,MATCH('Youth Results 2'!$E171,'Youth 2'!$F:$F,0),1)&gt;0,INDEX('Youth 2'!$A:$F,MATCH('Youth Results 2'!$E171,'Youth 2'!$F:$F,0),1),""),"")</f>
        <v/>
      </c>
      <c r="B171" s="84" t="str">
        <f>IFERROR(IF(INDEX('Youth 2'!$A:$F,MATCH('Youth Results 2'!$E171,'Youth 2'!$F:$F,0),2)&gt;0,INDEX('Youth 2'!$A:$F,MATCH('Youth Results 2'!$E171,'Youth 2'!$F:$F,0),2),""),"")</f>
        <v/>
      </c>
      <c r="C171" s="84" t="str">
        <f>IFERROR(IF(INDEX('Youth 2'!$A:$F,MATCH('Youth Results 2'!$E171,'Youth 2'!$F:$F,0),3)&gt;0,INDEX('Youth 2'!$A:$F,MATCH('Youth Results 2'!$E171,'Youth 2'!$F:$F,0),3),""),"")</f>
        <v/>
      </c>
      <c r="D171" s="85" t="str">
        <f>IFERROR(IF(AND(SMALL('Youth 2'!F:F,K171)&gt;1000,SMALL('Youth 2'!F:F,K171)&lt;3000),"nt",IF(SMALL('Youth 2'!F:F,K171)&gt;3000,"",SMALL('Youth 2'!F:F,K171))),"")</f>
        <v/>
      </c>
      <c r="E171" s="115" t="str">
        <f>IF(D171="nt",IFERROR(SMALL('Youth 2'!F:F,K171),""),IF(D171&gt;3000,"",IFERROR(SMALL('Youth 2'!F:F,K171),"")))</f>
        <v/>
      </c>
      <c r="G171" s="91" t="str">
        <f t="shared" si="3"/>
        <v/>
      </c>
      <c r="J171" s="121"/>
      <c r="K171" s="24">
        <v>170</v>
      </c>
    </row>
    <row r="172" spans="1:11">
      <c r="A172" s="18" t="str">
        <f>IFERROR(IF(INDEX('Youth 2'!$A:$F,MATCH('Youth Results 2'!$E172,'Youth 2'!$F:$F,0),1)&gt;0,INDEX('Youth 2'!$A:$F,MATCH('Youth Results 2'!$E172,'Youth 2'!$F:$F,0),1),""),"")</f>
        <v/>
      </c>
      <c r="B172" s="84" t="str">
        <f>IFERROR(IF(INDEX('Youth 2'!$A:$F,MATCH('Youth Results 2'!$E172,'Youth 2'!$F:$F,0),2)&gt;0,INDEX('Youth 2'!$A:$F,MATCH('Youth Results 2'!$E172,'Youth 2'!$F:$F,0),2),""),"")</f>
        <v/>
      </c>
      <c r="C172" s="84" t="str">
        <f>IFERROR(IF(INDEX('Youth 2'!$A:$F,MATCH('Youth Results 2'!$E172,'Youth 2'!$F:$F,0),3)&gt;0,INDEX('Youth 2'!$A:$F,MATCH('Youth Results 2'!$E172,'Youth 2'!$F:$F,0),3),""),"")</f>
        <v/>
      </c>
      <c r="D172" s="85" t="str">
        <f>IFERROR(IF(AND(SMALL('Youth 2'!F:F,K172)&gt;1000,SMALL('Youth 2'!F:F,K172)&lt;3000),"nt",IF(SMALL('Youth 2'!F:F,K172)&gt;3000,"",SMALL('Youth 2'!F:F,K172))),"")</f>
        <v/>
      </c>
      <c r="E172" s="115" t="str">
        <f>IF(D172="nt",IFERROR(SMALL('Youth 2'!F:F,K172),""),IF(D172&gt;3000,"",IFERROR(SMALL('Youth 2'!F:F,K172),"")))</f>
        <v/>
      </c>
      <c r="G172" s="91" t="str">
        <f t="shared" si="3"/>
        <v/>
      </c>
      <c r="J172" s="121"/>
      <c r="K172" s="24">
        <v>171</v>
      </c>
    </row>
    <row r="173" spans="1:11">
      <c r="A173" s="18" t="str">
        <f>IFERROR(IF(INDEX('Youth 2'!$A:$F,MATCH('Youth Results 2'!$E173,'Youth 2'!$F:$F,0),1)&gt;0,INDEX('Youth 2'!$A:$F,MATCH('Youth Results 2'!$E173,'Youth 2'!$F:$F,0),1),""),"")</f>
        <v/>
      </c>
      <c r="B173" s="84" t="str">
        <f>IFERROR(IF(INDEX('Youth 2'!$A:$F,MATCH('Youth Results 2'!$E173,'Youth 2'!$F:$F,0),2)&gt;0,INDEX('Youth 2'!$A:$F,MATCH('Youth Results 2'!$E173,'Youth 2'!$F:$F,0),2),""),"")</f>
        <v/>
      </c>
      <c r="C173" s="84" t="str">
        <f>IFERROR(IF(INDEX('Youth 2'!$A:$F,MATCH('Youth Results 2'!$E173,'Youth 2'!$F:$F,0),3)&gt;0,INDEX('Youth 2'!$A:$F,MATCH('Youth Results 2'!$E173,'Youth 2'!$F:$F,0),3),""),"")</f>
        <v/>
      </c>
      <c r="D173" s="85" t="str">
        <f>IFERROR(IF(AND(SMALL('Youth 2'!F:F,K173)&gt;1000,SMALL('Youth 2'!F:F,K173)&lt;3000),"nt",IF(SMALL('Youth 2'!F:F,K173)&gt;3000,"",SMALL('Youth 2'!F:F,K173))),"")</f>
        <v/>
      </c>
      <c r="E173" s="115" t="str">
        <f>IF(D173="nt",IFERROR(SMALL('Youth 2'!F:F,K173),""),IF(D173&gt;3000,"",IFERROR(SMALL('Youth 2'!F:F,K173),"")))</f>
        <v/>
      </c>
      <c r="G173" s="91" t="str">
        <f t="shared" si="3"/>
        <v/>
      </c>
      <c r="J173" s="121"/>
      <c r="K173" s="24">
        <v>172</v>
      </c>
    </row>
    <row r="174" spans="1:11">
      <c r="A174" s="18" t="str">
        <f>IFERROR(IF(INDEX('Youth 2'!$A:$F,MATCH('Youth Results 2'!$E174,'Youth 2'!$F:$F,0),1)&gt;0,INDEX('Youth 2'!$A:$F,MATCH('Youth Results 2'!$E174,'Youth 2'!$F:$F,0),1),""),"")</f>
        <v/>
      </c>
      <c r="B174" s="84" t="str">
        <f>IFERROR(IF(INDEX('Youth 2'!$A:$F,MATCH('Youth Results 2'!$E174,'Youth 2'!$F:$F,0),2)&gt;0,INDEX('Youth 2'!$A:$F,MATCH('Youth Results 2'!$E174,'Youth 2'!$F:$F,0),2),""),"")</f>
        <v/>
      </c>
      <c r="C174" s="84" t="str">
        <f>IFERROR(IF(INDEX('Youth 2'!$A:$F,MATCH('Youth Results 2'!$E174,'Youth 2'!$F:$F,0),3)&gt;0,INDEX('Youth 2'!$A:$F,MATCH('Youth Results 2'!$E174,'Youth 2'!$F:$F,0),3),""),"")</f>
        <v/>
      </c>
      <c r="D174" s="85" t="str">
        <f>IFERROR(IF(AND(SMALL('Youth 2'!F:F,K174)&gt;1000,SMALL('Youth 2'!F:F,K174)&lt;3000),"nt",IF(SMALL('Youth 2'!F:F,K174)&gt;3000,"",SMALL('Youth 2'!F:F,K174))),"")</f>
        <v/>
      </c>
      <c r="E174" s="115" t="str">
        <f>IF(D174="nt",IFERROR(SMALL('Youth 2'!F:F,K174),""),IF(D174&gt;3000,"",IFERROR(SMALL('Youth 2'!F:F,K174),"")))</f>
        <v/>
      </c>
      <c r="G174" s="91" t="str">
        <f t="shared" si="3"/>
        <v/>
      </c>
      <c r="J174" s="121"/>
      <c r="K174" s="24">
        <v>173</v>
      </c>
    </row>
    <row r="175" spans="1:11">
      <c r="A175" s="18" t="str">
        <f>IFERROR(IF(INDEX('Youth 2'!$A:$F,MATCH('Youth Results 2'!$E175,'Youth 2'!$F:$F,0),1)&gt;0,INDEX('Youth 2'!$A:$F,MATCH('Youth Results 2'!$E175,'Youth 2'!$F:$F,0),1),""),"")</f>
        <v/>
      </c>
      <c r="B175" s="84" t="str">
        <f>IFERROR(IF(INDEX('Youth 2'!$A:$F,MATCH('Youth Results 2'!$E175,'Youth 2'!$F:$F,0),2)&gt;0,INDEX('Youth 2'!$A:$F,MATCH('Youth Results 2'!$E175,'Youth 2'!$F:$F,0),2),""),"")</f>
        <v/>
      </c>
      <c r="C175" s="84" t="str">
        <f>IFERROR(IF(INDEX('Youth 2'!$A:$F,MATCH('Youth Results 2'!$E175,'Youth 2'!$F:$F,0),3)&gt;0,INDEX('Youth 2'!$A:$F,MATCH('Youth Results 2'!$E175,'Youth 2'!$F:$F,0),3),""),"")</f>
        <v/>
      </c>
      <c r="D175" s="85" t="str">
        <f>IFERROR(IF(AND(SMALL('Youth 2'!F:F,K175)&gt;1000,SMALL('Youth 2'!F:F,K175)&lt;3000),"nt",IF(SMALL('Youth 2'!F:F,K175)&gt;3000,"",SMALL('Youth 2'!F:F,K175))),"")</f>
        <v/>
      </c>
      <c r="E175" s="115" t="str">
        <f>IF(D175="nt",IFERROR(SMALL('Youth 2'!F:F,K175),""),IF(D175&gt;3000,"",IFERROR(SMALL('Youth 2'!F:F,K175),"")))</f>
        <v/>
      </c>
      <c r="G175" s="91" t="str">
        <f t="shared" si="3"/>
        <v/>
      </c>
      <c r="J175" s="121"/>
      <c r="K175" s="24">
        <v>174</v>
      </c>
    </row>
    <row r="176" spans="1:11">
      <c r="A176" s="18" t="str">
        <f>IFERROR(IF(INDEX('Youth 2'!$A:$F,MATCH('Youth Results 2'!$E176,'Youth 2'!$F:$F,0),1)&gt;0,INDEX('Youth 2'!$A:$F,MATCH('Youth Results 2'!$E176,'Youth 2'!$F:$F,0),1),""),"")</f>
        <v/>
      </c>
      <c r="B176" s="84" t="str">
        <f>IFERROR(IF(INDEX('Youth 2'!$A:$F,MATCH('Youth Results 2'!$E176,'Youth 2'!$F:$F,0),2)&gt;0,INDEX('Youth 2'!$A:$F,MATCH('Youth Results 2'!$E176,'Youth 2'!$F:$F,0),2),""),"")</f>
        <v/>
      </c>
      <c r="C176" s="84" t="str">
        <f>IFERROR(IF(INDEX('Youth 2'!$A:$F,MATCH('Youth Results 2'!$E176,'Youth 2'!$F:$F,0),3)&gt;0,INDEX('Youth 2'!$A:$F,MATCH('Youth Results 2'!$E176,'Youth 2'!$F:$F,0),3),""),"")</f>
        <v/>
      </c>
      <c r="D176" s="85" t="str">
        <f>IFERROR(IF(AND(SMALL('Youth 2'!F:F,K176)&gt;1000,SMALL('Youth 2'!F:F,K176)&lt;3000),"nt",IF(SMALL('Youth 2'!F:F,K176)&gt;3000,"",SMALL('Youth 2'!F:F,K176))),"")</f>
        <v/>
      </c>
      <c r="E176" s="115" t="str">
        <f>IF(D176="nt",IFERROR(SMALL('Youth 2'!F:F,K176),""),IF(D176&gt;3000,"",IFERROR(SMALL('Youth 2'!F:F,K176),"")))</f>
        <v/>
      </c>
      <c r="G176" s="91" t="str">
        <f t="shared" si="3"/>
        <v/>
      </c>
      <c r="J176" s="121"/>
      <c r="K176" s="24">
        <v>175</v>
      </c>
    </row>
    <row r="177" spans="1:11">
      <c r="A177" s="18" t="str">
        <f>IFERROR(IF(INDEX('Youth 2'!$A:$F,MATCH('Youth Results 2'!$E177,'Youth 2'!$F:$F,0),1)&gt;0,INDEX('Youth 2'!$A:$F,MATCH('Youth Results 2'!$E177,'Youth 2'!$F:$F,0),1),""),"")</f>
        <v/>
      </c>
      <c r="B177" s="84" t="str">
        <f>IFERROR(IF(INDEX('Youth 2'!$A:$F,MATCH('Youth Results 2'!$E177,'Youth 2'!$F:$F,0),2)&gt;0,INDEX('Youth 2'!$A:$F,MATCH('Youth Results 2'!$E177,'Youth 2'!$F:$F,0),2),""),"")</f>
        <v/>
      </c>
      <c r="C177" s="84" t="str">
        <f>IFERROR(IF(INDEX('Youth 2'!$A:$F,MATCH('Youth Results 2'!$E177,'Youth 2'!$F:$F,0),3)&gt;0,INDEX('Youth 2'!$A:$F,MATCH('Youth Results 2'!$E177,'Youth 2'!$F:$F,0),3),""),"")</f>
        <v/>
      </c>
      <c r="D177" s="85" t="str">
        <f>IFERROR(IF(AND(SMALL('Youth 2'!F:F,K177)&gt;1000,SMALL('Youth 2'!F:F,K177)&lt;3000),"nt",IF(SMALL('Youth 2'!F:F,K177)&gt;3000,"",SMALL('Youth 2'!F:F,K177))),"")</f>
        <v/>
      </c>
      <c r="E177" s="115" t="str">
        <f>IF(D177="nt",IFERROR(SMALL('Youth 2'!F:F,K177),""),IF(D177&gt;3000,"",IFERROR(SMALL('Youth 2'!F:F,K177),"")))</f>
        <v/>
      </c>
      <c r="G177" s="91" t="str">
        <f t="shared" si="3"/>
        <v/>
      </c>
      <c r="J177" s="121"/>
      <c r="K177" s="24">
        <v>176</v>
      </c>
    </row>
    <row r="178" spans="1:11">
      <c r="A178" s="18" t="str">
        <f>IFERROR(IF(INDEX('Youth 2'!$A:$F,MATCH('Youth Results 2'!$E178,'Youth 2'!$F:$F,0),1)&gt;0,INDEX('Youth 2'!$A:$F,MATCH('Youth Results 2'!$E178,'Youth 2'!$F:$F,0),1),""),"")</f>
        <v/>
      </c>
      <c r="B178" s="84" t="str">
        <f>IFERROR(IF(INDEX('Youth 2'!$A:$F,MATCH('Youth Results 2'!$E178,'Youth 2'!$F:$F,0),2)&gt;0,INDEX('Youth 2'!$A:$F,MATCH('Youth Results 2'!$E178,'Youth 2'!$F:$F,0),2),""),"")</f>
        <v/>
      </c>
      <c r="C178" s="84" t="str">
        <f>IFERROR(IF(INDEX('Youth 2'!$A:$F,MATCH('Youth Results 2'!$E178,'Youth 2'!$F:$F,0),3)&gt;0,INDEX('Youth 2'!$A:$F,MATCH('Youth Results 2'!$E178,'Youth 2'!$F:$F,0),3),""),"")</f>
        <v/>
      </c>
      <c r="D178" s="85" t="str">
        <f>IFERROR(IF(AND(SMALL('Youth 2'!F:F,K178)&gt;1000,SMALL('Youth 2'!F:F,K178)&lt;3000),"nt",IF(SMALL('Youth 2'!F:F,K178)&gt;3000,"",SMALL('Youth 2'!F:F,K178))),"")</f>
        <v/>
      </c>
      <c r="E178" s="115" t="str">
        <f>IF(D178="nt",IFERROR(SMALL('Youth 2'!F:F,K178),""),IF(D178&gt;3000,"",IFERROR(SMALL('Youth 2'!F:F,K178),"")))</f>
        <v/>
      </c>
      <c r="G178" s="91" t="str">
        <f t="shared" si="3"/>
        <v/>
      </c>
      <c r="J178" s="121"/>
      <c r="K178" s="24">
        <v>177</v>
      </c>
    </row>
    <row r="179" spans="1:11">
      <c r="A179" s="18" t="str">
        <f>IFERROR(IF(INDEX('Youth 2'!$A:$F,MATCH('Youth Results 2'!$E179,'Youth 2'!$F:$F,0),1)&gt;0,INDEX('Youth 2'!$A:$F,MATCH('Youth Results 2'!$E179,'Youth 2'!$F:$F,0),1),""),"")</f>
        <v/>
      </c>
      <c r="B179" s="84" t="str">
        <f>IFERROR(IF(INDEX('Youth 2'!$A:$F,MATCH('Youth Results 2'!$E179,'Youth 2'!$F:$F,0),2)&gt;0,INDEX('Youth 2'!$A:$F,MATCH('Youth Results 2'!$E179,'Youth 2'!$F:$F,0),2),""),"")</f>
        <v/>
      </c>
      <c r="C179" s="84" t="str">
        <f>IFERROR(IF(INDEX('Youth 2'!$A:$F,MATCH('Youth Results 2'!$E179,'Youth 2'!$F:$F,0),3)&gt;0,INDEX('Youth 2'!$A:$F,MATCH('Youth Results 2'!$E179,'Youth 2'!$F:$F,0),3),""),"")</f>
        <v/>
      </c>
      <c r="D179" s="85" t="str">
        <f>IFERROR(IF(AND(SMALL('Youth 2'!F:F,K179)&gt;1000,SMALL('Youth 2'!F:F,K179)&lt;3000),"nt",IF(SMALL('Youth 2'!F:F,K179)&gt;3000,"",SMALL('Youth 2'!F:F,K179))),"")</f>
        <v/>
      </c>
      <c r="E179" s="115" t="str">
        <f>IF(D179="nt",IFERROR(SMALL('Youth 2'!F:F,K179),""),IF(D179&gt;3000,"",IFERROR(SMALL('Youth 2'!F:F,K179),"")))</f>
        <v/>
      </c>
      <c r="G179" s="91" t="str">
        <f t="shared" si="3"/>
        <v/>
      </c>
      <c r="J179" s="121"/>
      <c r="K179" s="24">
        <v>178</v>
      </c>
    </row>
    <row r="180" spans="1:11">
      <c r="A180" s="18" t="str">
        <f>IFERROR(IF(INDEX('Youth 2'!$A:$F,MATCH('Youth Results 2'!$E180,'Youth 2'!$F:$F,0),1)&gt;0,INDEX('Youth 2'!$A:$F,MATCH('Youth Results 2'!$E180,'Youth 2'!$F:$F,0),1),""),"")</f>
        <v/>
      </c>
      <c r="B180" s="84" t="str">
        <f>IFERROR(IF(INDEX('Youth 2'!$A:$F,MATCH('Youth Results 2'!$E180,'Youth 2'!$F:$F,0),2)&gt;0,INDEX('Youth 2'!$A:$F,MATCH('Youth Results 2'!$E180,'Youth 2'!$F:$F,0),2),""),"")</f>
        <v/>
      </c>
      <c r="C180" s="84" t="str">
        <f>IFERROR(IF(INDEX('Youth 2'!$A:$F,MATCH('Youth Results 2'!$E180,'Youth 2'!$F:$F,0),3)&gt;0,INDEX('Youth 2'!$A:$F,MATCH('Youth Results 2'!$E180,'Youth 2'!$F:$F,0),3),""),"")</f>
        <v/>
      </c>
      <c r="D180" s="85" t="str">
        <f>IFERROR(IF(AND(SMALL('Youth 2'!F:F,K180)&gt;1000,SMALL('Youth 2'!F:F,K180)&lt;3000),"nt",IF(SMALL('Youth 2'!F:F,K180)&gt;3000,"",SMALL('Youth 2'!F:F,K180))),"")</f>
        <v/>
      </c>
      <c r="E180" s="115" t="str">
        <f>IF(D180="nt",IFERROR(SMALL('Youth 2'!F:F,K180),""),IF(D180&gt;3000,"",IFERROR(SMALL('Youth 2'!F:F,K180),"")))</f>
        <v/>
      </c>
      <c r="G180" s="91" t="str">
        <f t="shared" si="3"/>
        <v/>
      </c>
      <c r="J180" s="121"/>
      <c r="K180" s="24">
        <v>179</v>
      </c>
    </row>
    <row r="181" spans="1:11">
      <c r="A181" s="18" t="str">
        <f>IFERROR(IF(INDEX('Youth 2'!$A:$F,MATCH('Youth Results 2'!$E181,'Youth 2'!$F:$F,0),1)&gt;0,INDEX('Youth 2'!$A:$F,MATCH('Youth Results 2'!$E181,'Youth 2'!$F:$F,0),1),""),"")</f>
        <v/>
      </c>
      <c r="B181" s="84" t="str">
        <f>IFERROR(IF(INDEX('Youth 2'!$A:$F,MATCH('Youth Results 2'!$E181,'Youth 2'!$F:$F,0),2)&gt;0,INDEX('Youth 2'!$A:$F,MATCH('Youth Results 2'!$E181,'Youth 2'!$F:$F,0),2),""),"")</f>
        <v/>
      </c>
      <c r="C181" s="84" t="str">
        <f>IFERROR(IF(INDEX('Youth 2'!$A:$F,MATCH('Youth Results 2'!$E181,'Youth 2'!$F:$F,0),3)&gt;0,INDEX('Youth 2'!$A:$F,MATCH('Youth Results 2'!$E181,'Youth 2'!$F:$F,0),3),""),"")</f>
        <v/>
      </c>
      <c r="D181" s="85" t="str">
        <f>IFERROR(IF(AND(SMALL('Youth 2'!F:F,K181)&gt;1000,SMALL('Youth 2'!F:F,K181)&lt;3000),"nt",IF(SMALL('Youth 2'!F:F,K181)&gt;3000,"",SMALL('Youth 2'!F:F,K181))),"")</f>
        <v/>
      </c>
      <c r="E181" s="115" t="str">
        <f>IF(D181="nt",IFERROR(SMALL('Youth 2'!F:F,K181),""),IF(D181&gt;3000,"",IFERROR(SMALL('Youth 2'!F:F,K181),"")))</f>
        <v/>
      </c>
      <c r="G181" s="91" t="str">
        <f t="shared" si="3"/>
        <v/>
      </c>
      <c r="J181" s="121"/>
      <c r="K181" s="24">
        <v>180</v>
      </c>
    </row>
    <row r="182" spans="1:11">
      <c r="A182" s="18" t="str">
        <f>IFERROR(IF(INDEX('Youth 2'!$A:$F,MATCH('Youth Results 2'!$E182,'Youth 2'!$F:$F,0),1)&gt;0,INDEX('Youth 2'!$A:$F,MATCH('Youth Results 2'!$E182,'Youth 2'!$F:$F,0),1),""),"")</f>
        <v/>
      </c>
      <c r="B182" s="84" t="str">
        <f>IFERROR(IF(INDEX('Youth 2'!$A:$F,MATCH('Youth Results 2'!$E182,'Youth 2'!$F:$F,0),2)&gt;0,INDEX('Youth 2'!$A:$F,MATCH('Youth Results 2'!$E182,'Youth 2'!$F:$F,0),2),""),"")</f>
        <v/>
      </c>
      <c r="C182" s="84" t="str">
        <f>IFERROR(IF(INDEX('Youth 2'!$A:$F,MATCH('Youth Results 2'!$E182,'Youth 2'!$F:$F,0),3)&gt;0,INDEX('Youth 2'!$A:$F,MATCH('Youth Results 2'!$E182,'Youth 2'!$F:$F,0),3),""),"")</f>
        <v/>
      </c>
      <c r="D182" s="85" t="str">
        <f>IFERROR(IF(AND(SMALL('Youth 2'!F:F,K182)&gt;1000,SMALL('Youth 2'!F:F,K182)&lt;3000),"nt",IF(SMALL('Youth 2'!F:F,K182)&gt;3000,"",SMALL('Youth 2'!F:F,K182))),"")</f>
        <v/>
      </c>
      <c r="E182" s="115" t="str">
        <f>IF(D182="nt",IFERROR(SMALL('Youth 2'!F:F,K182),""),IF(D182&gt;3000,"",IFERROR(SMALL('Youth 2'!F:F,K182),"")))</f>
        <v/>
      </c>
      <c r="G182" s="91" t="str">
        <f t="shared" si="3"/>
        <v/>
      </c>
      <c r="J182" s="121"/>
      <c r="K182" s="24">
        <v>181</v>
      </c>
    </row>
    <row r="183" spans="1:11">
      <c r="A183" s="18" t="str">
        <f>IFERROR(IF(INDEX('Youth 2'!$A:$F,MATCH('Youth Results 2'!$E183,'Youth 2'!$F:$F,0),1)&gt;0,INDEX('Youth 2'!$A:$F,MATCH('Youth Results 2'!$E183,'Youth 2'!$F:$F,0),1),""),"")</f>
        <v/>
      </c>
      <c r="B183" s="84" t="str">
        <f>IFERROR(IF(INDEX('Youth 2'!$A:$F,MATCH('Youth Results 2'!$E183,'Youth 2'!$F:$F,0),2)&gt;0,INDEX('Youth 2'!$A:$F,MATCH('Youth Results 2'!$E183,'Youth 2'!$F:$F,0),2),""),"")</f>
        <v/>
      </c>
      <c r="C183" s="84" t="str">
        <f>IFERROR(IF(INDEX('Youth 2'!$A:$F,MATCH('Youth Results 2'!$E183,'Youth 2'!$F:$F,0),3)&gt;0,INDEX('Youth 2'!$A:$F,MATCH('Youth Results 2'!$E183,'Youth 2'!$F:$F,0),3),""),"")</f>
        <v/>
      </c>
      <c r="D183" s="85" t="str">
        <f>IFERROR(IF(AND(SMALL('Youth 2'!F:F,K183)&gt;1000,SMALL('Youth 2'!F:F,K183)&lt;3000),"nt",IF(SMALL('Youth 2'!F:F,K183)&gt;3000,"",SMALL('Youth 2'!F:F,K183))),"")</f>
        <v/>
      </c>
      <c r="E183" s="115" t="str">
        <f>IF(D183="nt",IFERROR(SMALL('Youth 2'!F:F,K183),""),IF(D183&gt;3000,"",IFERROR(SMALL('Youth 2'!F:F,K183),"")))</f>
        <v/>
      </c>
      <c r="G183" s="91" t="str">
        <f t="shared" si="3"/>
        <v/>
      </c>
      <c r="J183" s="121"/>
      <c r="K183" s="24">
        <v>182</v>
      </c>
    </row>
    <row r="184" spans="1:11">
      <c r="A184" s="18" t="str">
        <f>IFERROR(IF(INDEX('Youth 2'!$A:$F,MATCH('Youth Results 2'!$E184,'Youth 2'!$F:$F,0),1)&gt;0,INDEX('Youth 2'!$A:$F,MATCH('Youth Results 2'!$E184,'Youth 2'!$F:$F,0),1),""),"")</f>
        <v/>
      </c>
      <c r="B184" s="84" t="str">
        <f>IFERROR(IF(INDEX('Youth 2'!$A:$F,MATCH('Youth Results 2'!$E184,'Youth 2'!$F:$F,0),2)&gt;0,INDEX('Youth 2'!$A:$F,MATCH('Youth Results 2'!$E184,'Youth 2'!$F:$F,0),2),""),"")</f>
        <v/>
      </c>
      <c r="C184" s="84" t="str">
        <f>IFERROR(IF(INDEX('Youth 2'!$A:$F,MATCH('Youth Results 2'!$E184,'Youth 2'!$F:$F,0),3)&gt;0,INDEX('Youth 2'!$A:$F,MATCH('Youth Results 2'!$E184,'Youth 2'!$F:$F,0),3),""),"")</f>
        <v/>
      </c>
      <c r="D184" s="85" t="str">
        <f>IFERROR(IF(AND(SMALL('Youth 2'!F:F,K184)&gt;1000,SMALL('Youth 2'!F:F,K184)&lt;3000),"nt",IF(SMALL('Youth 2'!F:F,K184)&gt;3000,"",SMALL('Youth 2'!F:F,K184))),"")</f>
        <v/>
      </c>
      <c r="E184" s="115" t="str">
        <f>IF(D184="nt",IFERROR(SMALL('Youth 2'!F:F,K184),""),IF(D184&gt;3000,"",IFERROR(SMALL('Youth 2'!F:F,K184),"")))</f>
        <v/>
      </c>
      <c r="G184" s="91" t="str">
        <f t="shared" si="3"/>
        <v/>
      </c>
      <c r="J184" s="121"/>
      <c r="K184" s="24">
        <v>183</v>
      </c>
    </row>
    <row r="185" spans="1:11">
      <c r="A185" s="18" t="str">
        <f>IFERROR(IF(INDEX('Youth 2'!$A:$F,MATCH('Youth Results 2'!$E185,'Youth 2'!$F:$F,0),1)&gt;0,INDEX('Youth 2'!$A:$F,MATCH('Youth Results 2'!$E185,'Youth 2'!$F:$F,0),1),""),"")</f>
        <v/>
      </c>
      <c r="B185" s="84" t="str">
        <f>IFERROR(IF(INDEX('Youth 2'!$A:$F,MATCH('Youth Results 2'!$E185,'Youth 2'!$F:$F,0),2)&gt;0,INDEX('Youth 2'!$A:$F,MATCH('Youth Results 2'!$E185,'Youth 2'!$F:$F,0),2),""),"")</f>
        <v/>
      </c>
      <c r="C185" s="84" t="str">
        <f>IFERROR(IF(INDEX('Youth 2'!$A:$F,MATCH('Youth Results 2'!$E185,'Youth 2'!$F:$F,0),3)&gt;0,INDEX('Youth 2'!$A:$F,MATCH('Youth Results 2'!$E185,'Youth 2'!$F:$F,0),3),""),"")</f>
        <v/>
      </c>
      <c r="D185" s="85" t="str">
        <f>IFERROR(IF(AND(SMALL('Youth 2'!F:F,K185)&gt;1000,SMALL('Youth 2'!F:F,K185)&lt;3000),"nt",IF(SMALL('Youth 2'!F:F,K185)&gt;3000,"",SMALL('Youth 2'!F:F,K185))),"")</f>
        <v/>
      </c>
      <c r="E185" s="115" t="str">
        <f>IF(D185="nt",IFERROR(SMALL('Youth 2'!F:F,K185),""),IF(D185&gt;3000,"",IFERROR(SMALL('Youth 2'!F:F,K185),"")))</f>
        <v/>
      </c>
      <c r="G185" s="91" t="str">
        <f t="shared" si="3"/>
        <v/>
      </c>
      <c r="J185" s="121"/>
      <c r="K185" s="24">
        <v>184</v>
      </c>
    </row>
    <row r="186" spans="1:11">
      <c r="A186" s="18" t="str">
        <f>IFERROR(IF(INDEX('Youth 2'!$A:$F,MATCH('Youth Results 2'!$E186,'Youth 2'!$F:$F,0),1)&gt;0,INDEX('Youth 2'!$A:$F,MATCH('Youth Results 2'!$E186,'Youth 2'!$F:$F,0),1),""),"")</f>
        <v/>
      </c>
      <c r="B186" s="84" t="str">
        <f>IFERROR(IF(INDEX('Youth 2'!$A:$F,MATCH('Youth Results 2'!$E186,'Youth 2'!$F:$F,0),2)&gt;0,INDEX('Youth 2'!$A:$F,MATCH('Youth Results 2'!$E186,'Youth 2'!$F:$F,0),2),""),"")</f>
        <v/>
      </c>
      <c r="C186" s="84" t="str">
        <f>IFERROR(IF(INDEX('Youth 2'!$A:$F,MATCH('Youth Results 2'!$E186,'Youth 2'!$F:$F,0),3)&gt;0,INDEX('Youth 2'!$A:$F,MATCH('Youth Results 2'!$E186,'Youth 2'!$F:$F,0),3),""),"")</f>
        <v/>
      </c>
      <c r="D186" s="85" t="str">
        <f>IFERROR(IF(AND(SMALL('Youth 2'!F:F,K186)&gt;1000,SMALL('Youth 2'!F:F,K186)&lt;3000),"nt",IF(SMALL('Youth 2'!F:F,K186)&gt;3000,"",SMALL('Youth 2'!F:F,K186))),"")</f>
        <v/>
      </c>
      <c r="E186" s="115" t="str">
        <f>IF(D186="nt",IFERROR(SMALL('Youth 2'!F:F,K186),""),IF(D186&gt;3000,"",IFERROR(SMALL('Youth 2'!F:F,K186),"")))</f>
        <v/>
      </c>
      <c r="G186" s="91" t="str">
        <f t="shared" si="3"/>
        <v/>
      </c>
      <c r="J186" s="121"/>
      <c r="K186" s="24">
        <v>185</v>
      </c>
    </row>
    <row r="187" spans="1:11">
      <c r="A187" s="18" t="str">
        <f>IFERROR(IF(INDEX('Youth 2'!$A:$F,MATCH('Youth Results 2'!$E187,'Youth 2'!$F:$F,0),1)&gt;0,INDEX('Youth 2'!$A:$F,MATCH('Youth Results 2'!$E187,'Youth 2'!$F:$F,0),1),""),"")</f>
        <v/>
      </c>
      <c r="B187" s="84" t="str">
        <f>IFERROR(IF(INDEX('Youth 2'!$A:$F,MATCH('Youth Results 2'!$E187,'Youth 2'!$F:$F,0),2)&gt;0,INDEX('Youth 2'!$A:$F,MATCH('Youth Results 2'!$E187,'Youth 2'!$F:$F,0),2),""),"")</f>
        <v/>
      </c>
      <c r="C187" s="84" t="str">
        <f>IFERROR(IF(INDEX('Youth 2'!$A:$F,MATCH('Youth Results 2'!$E187,'Youth 2'!$F:$F,0),3)&gt;0,INDEX('Youth 2'!$A:$F,MATCH('Youth Results 2'!$E187,'Youth 2'!$F:$F,0),3),""),"")</f>
        <v/>
      </c>
      <c r="D187" s="85" t="str">
        <f>IFERROR(IF(AND(SMALL('Youth 2'!F:F,K187)&gt;1000,SMALL('Youth 2'!F:F,K187)&lt;3000),"nt",IF(SMALL('Youth 2'!F:F,K187)&gt;3000,"",SMALL('Youth 2'!F:F,K187))),"")</f>
        <v/>
      </c>
      <c r="E187" s="115" t="str">
        <f>IF(D187="nt",IFERROR(SMALL('Youth 2'!F:F,K187),""),IF(D187&gt;3000,"",IFERROR(SMALL('Youth 2'!F:F,K187),"")))</f>
        <v/>
      </c>
      <c r="G187" s="91" t="str">
        <f t="shared" si="3"/>
        <v/>
      </c>
      <c r="J187" s="121"/>
      <c r="K187" s="24">
        <v>186</v>
      </c>
    </row>
    <row r="188" spans="1:11">
      <c r="A188" s="18" t="str">
        <f>IFERROR(IF(INDEX('Youth 2'!$A:$F,MATCH('Youth Results 2'!$E188,'Youth 2'!$F:$F,0),1)&gt;0,INDEX('Youth 2'!$A:$F,MATCH('Youth Results 2'!$E188,'Youth 2'!$F:$F,0),1),""),"")</f>
        <v/>
      </c>
      <c r="B188" s="84" t="str">
        <f>IFERROR(IF(INDEX('Youth 2'!$A:$F,MATCH('Youth Results 2'!$E188,'Youth 2'!$F:$F,0),2)&gt;0,INDEX('Youth 2'!$A:$F,MATCH('Youth Results 2'!$E188,'Youth 2'!$F:$F,0),2),""),"")</f>
        <v/>
      </c>
      <c r="C188" s="84" t="str">
        <f>IFERROR(IF(INDEX('Youth 2'!$A:$F,MATCH('Youth Results 2'!$E188,'Youth 2'!$F:$F,0),3)&gt;0,INDEX('Youth 2'!$A:$F,MATCH('Youth Results 2'!$E188,'Youth 2'!$F:$F,0),3),""),"")</f>
        <v/>
      </c>
      <c r="D188" s="85" t="str">
        <f>IFERROR(IF(AND(SMALL('Youth 2'!F:F,K188)&gt;1000,SMALL('Youth 2'!F:F,K188)&lt;3000),"nt",IF(SMALL('Youth 2'!F:F,K188)&gt;3000,"",SMALL('Youth 2'!F:F,K188))),"")</f>
        <v/>
      </c>
      <c r="E188" s="115" t="str">
        <f>IF(D188="nt",IFERROR(SMALL('Youth 2'!F:F,K188),""),IF(D188&gt;3000,"",IFERROR(SMALL('Youth 2'!F:F,K188),"")))</f>
        <v/>
      </c>
      <c r="G188" s="91" t="str">
        <f t="shared" si="3"/>
        <v/>
      </c>
      <c r="J188" s="121"/>
      <c r="K188" s="24">
        <v>187</v>
      </c>
    </row>
    <row r="189" spans="1:11">
      <c r="A189" s="18" t="str">
        <f>IFERROR(IF(INDEX('Youth 2'!$A:$F,MATCH('Youth Results 2'!$E189,'Youth 2'!$F:$F,0),1)&gt;0,INDEX('Youth 2'!$A:$F,MATCH('Youth Results 2'!$E189,'Youth 2'!$F:$F,0),1),""),"")</f>
        <v/>
      </c>
      <c r="B189" s="84" t="str">
        <f>IFERROR(IF(INDEX('Youth 2'!$A:$F,MATCH('Youth Results 2'!$E189,'Youth 2'!$F:$F,0),2)&gt;0,INDEX('Youth 2'!$A:$F,MATCH('Youth Results 2'!$E189,'Youth 2'!$F:$F,0),2),""),"")</f>
        <v/>
      </c>
      <c r="C189" s="84" t="str">
        <f>IFERROR(IF(INDEX('Youth 2'!$A:$F,MATCH('Youth Results 2'!$E189,'Youth 2'!$F:$F,0),3)&gt;0,INDEX('Youth 2'!$A:$F,MATCH('Youth Results 2'!$E189,'Youth 2'!$F:$F,0),3),""),"")</f>
        <v/>
      </c>
      <c r="D189" s="85" t="str">
        <f>IFERROR(IF(AND(SMALL('Youth 2'!F:F,K189)&gt;1000,SMALL('Youth 2'!F:F,K189)&lt;3000),"nt",IF(SMALL('Youth 2'!F:F,K189)&gt;3000,"",SMALL('Youth 2'!F:F,K189))),"")</f>
        <v/>
      </c>
      <c r="E189" s="115" t="str">
        <f>IF(D189="nt",IFERROR(SMALL('Youth 2'!F:F,K189),""),IF(D189&gt;3000,"",IFERROR(SMALL('Youth 2'!F:F,K189),"")))</f>
        <v/>
      </c>
      <c r="G189" s="91" t="str">
        <f t="shared" si="3"/>
        <v/>
      </c>
      <c r="J189" s="121"/>
      <c r="K189" s="24">
        <v>188</v>
      </c>
    </row>
    <row r="190" spans="1:11">
      <c r="A190" s="18" t="str">
        <f>IFERROR(IF(INDEX('Youth 2'!$A:$F,MATCH('Youth Results 2'!$E190,'Youth 2'!$F:$F,0),1)&gt;0,INDEX('Youth 2'!$A:$F,MATCH('Youth Results 2'!$E190,'Youth 2'!$F:$F,0),1),""),"")</f>
        <v/>
      </c>
      <c r="B190" s="84" t="str">
        <f>IFERROR(IF(INDEX('Youth 2'!$A:$F,MATCH('Youth Results 2'!$E190,'Youth 2'!$F:$F,0),2)&gt;0,INDEX('Youth 2'!$A:$F,MATCH('Youth Results 2'!$E190,'Youth 2'!$F:$F,0),2),""),"")</f>
        <v/>
      </c>
      <c r="C190" s="84" t="str">
        <f>IFERROR(IF(INDEX('Youth 2'!$A:$F,MATCH('Youth Results 2'!$E190,'Youth 2'!$F:$F,0),3)&gt;0,INDEX('Youth 2'!$A:$F,MATCH('Youth Results 2'!$E190,'Youth 2'!$F:$F,0),3),""),"")</f>
        <v/>
      </c>
      <c r="D190" s="85" t="str">
        <f>IFERROR(IF(AND(SMALL('Youth 2'!F:F,K190)&gt;1000,SMALL('Youth 2'!F:F,K190)&lt;3000),"nt",IF(SMALL('Youth 2'!F:F,K190)&gt;3000,"",SMALL('Youth 2'!F:F,K190))),"")</f>
        <v/>
      </c>
      <c r="E190" s="115" t="str">
        <f>IF(D190="nt",IFERROR(SMALL('Youth 2'!F:F,K190),""),IF(D190&gt;3000,"",IFERROR(SMALL('Youth 2'!F:F,K190),"")))</f>
        <v/>
      </c>
      <c r="G190" s="91" t="str">
        <f t="shared" si="3"/>
        <v/>
      </c>
      <c r="J190" s="121"/>
      <c r="K190" s="24">
        <v>189</v>
      </c>
    </row>
    <row r="191" spans="1:11">
      <c r="A191" s="18" t="str">
        <f>IFERROR(IF(INDEX('Youth 2'!$A:$F,MATCH('Youth Results 2'!$E191,'Youth 2'!$F:$F,0),1)&gt;0,INDEX('Youth 2'!$A:$F,MATCH('Youth Results 2'!$E191,'Youth 2'!$F:$F,0),1),""),"")</f>
        <v/>
      </c>
      <c r="B191" s="84" t="str">
        <f>IFERROR(IF(INDEX('Youth 2'!$A:$F,MATCH('Youth Results 2'!$E191,'Youth 2'!$F:$F,0),2)&gt;0,INDEX('Youth 2'!$A:$F,MATCH('Youth Results 2'!$E191,'Youth 2'!$F:$F,0),2),""),"")</f>
        <v/>
      </c>
      <c r="C191" s="84" t="str">
        <f>IFERROR(IF(INDEX('Youth 2'!$A:$F,MATCH('Youth Results 2'!$E191,'Youth 2'!$F:$F,0),3)&gt;0,INDEX('Youth 2'!$A:$F,MATCH('Youth Results 2'!$E191,'Youth 2'!$F:$F,0),3),""),"")</f>
        <v/>
      </c>
      <c r="D191" s="85" t="str">
        <f>IFERROR(IF(AND(SMALL('Youth 2'!F:F,K191)&gt;1000,SMALL('Youth 2'!F:F,K191)&lt;3000),"nt",IF(SMALL('Youth 2'!F:F,K191)&gt;3000,"",SMALL('Youth 2'!F:F,K191))),"")</f>
        <v/>
      </c>
      <c r="E191" s="115" t="str">
        <f>IF(D191="nt",IFERROR(SMALL('Youth 2'!F:F,K191),""),IF(D191&gt;3000,"",IFERROR(SMALL('Youth 2'!F:F,K191),"")))</f>
        <v/>
      </c>
      <c r="G191" s="91" t="str">
        <f t="shared" si="3"/>
        <v/>
      </c>
      <c r="J191" s="121"/>
      <c r="K191" s="24">
        <v>190</v>
      </c>
    </row>
    <row r="192" spans="1:11">
      <c r="A192" s="18" t="str">
        <f>IFERROR(IF(INDEX('Youth 2'!$A:$F,MATCH('Youth Results 2'!$E192,'Youth 2'!$F:$F,0),1)&gt;0,INDEX('Youth 2'!$A:$F,MATCH('Youth Results 2'!$E192,'Youth 2'!$F:$F,0),1),""),"")</f>
        <v/>
      </c>
      <c r="B192" s="84" t="str">
        <f>IFERROR(IF(INDEX('Youth 2'!$A:$F,MATCH('Youth Results 2'!$E192,'Youth 2'!$F:$F,0),2)&gt;0,INDEX('Youth 2'!$A:$F,MATCH('Youth Results 2'!$E192,'Youth 2'!$F:$F,0),2),""),"")</f>
        <v/>
      </c>
      <c r="C192" s="84" t="str">
        <f>IFERROR(IF(INDEX('Youth 2'!$A:$F,MATCH('Youth Results 2'!$E192,'Youth 2'!$F:$F,0),3)&gt;0,INDEX('Youth 2'!$A:$F,MATCH('Youth Results 2'!$E192,'Youth 2'!$F:$F,0),3),""),"")</f>
        <v/>
      </c>
      <c r="D192" s="85" t="str">
        <f>IFERROR(IF(AND(SMALL('Youth 2'!F:F,K192)&gt;1000,SMALL('Youth 2'!F:F,K192)&lt;3000),"nt",IF(SMALL('Youth 2'!F:F,K192)&gt;3000,"",SMALL('Youth 2'!F:F,K192))),"")</f>
        <v/>
      </c>
      <c r="E192" s="115" t="str">
        <f>IF(D192="nt",IFERROR(SMALL('Youth 2'!F:F,K192),""),IF(D192&gt;3000,"",IFERROR(SMALL('Youth 2'!F:F,K192),"")))</f>
        <v/>
      </c>
      <c r="G192" s="91" t="str">
        <f t="shared" si="3"/>
        <v/>
      </c>
      <c r="J192" s="121"/>
      <c r="K192" s="24">
        <v>191</v>
      </c>
    </row>
    <row r="193" spans="1:11">
      <c r="A193" s="18" t="str">
        <f>IFERROR(IF(INDEX('Youth 2'!$A:$F,MATCH('Youth Results 2'!$E193,'Youth 2'!$F:$F,0),1)&gt;0,INDEX('Youth 2'!$A:$F,MATCH('Youth Results 2'!$E193,'Youth 2'!$F:$F,0),1),""),"")</f>
        <v/>
      </c>
      <c r="B193" s="84" t="str">
        <f>IFERROR(IF(INDEX('Youth 2'!$A:$F,MATCH('Youth Results 2'!$E193,'Youth 2'!$F:$F,0),2)&gt;0,INDEX('Youth 2'!$A:$F,MATCH('Youth Results 2'!$E193,'Youth 2'!$F:$F,0),2),""),"")</f>
        <v/>
      </c>
      <c r="C193" s="84" t="str">
        <f>IFERROR(IF(INDEX('Youth 2'!$A:$F,MATCH('Youth Results 2'!$E193,'Youth 2'!$F:$F,0),3)&gt;0,INDEX('Youth 2'!$A:$F,MATCH('Youth Results 2'!$E193,'Youth 2'!$F:$F,0),3),""),"")</f>
        <v/>
      </c>
      <c r="D193" s="85" t="str">
        <f>IFERROR(IF(AND(SMALL('Youth 2'!F:F,K193)&gt;1000,SMALL('Youth 2'!F:F,K193)&lt;3000),"nt",IF(SMALL('Youth 2'!F:F,K193)&gt;3000,"",SMALL('Youth 2'!F:F,K193))),"")</f>
        <v/>
      </c>
      <c r="E193" s="115" t="str">
        <f>IF(D193="nt",IFERROR(SMALL('Youth 2'!F:F,K193),""),IF(D193&gt;3000,"",IFERROR(SMALL('Youth 2'!F:F,K193),"")))</f>
        <v/>
      </c>
      <c r="G193" s="91" t="str">
        <f t="shared" si="3"/>
        <v/>
      </c>
      <c r="J193" s="121"/>
      <c r="K193" s="24">
        <v>192</v>
      </c>
    </row>
    <row r="194" spans="1:11">
      <c r="A194" s="18" t="str">
        <f>IFERROR(IF(INDEX('Youth 2'!$A:$F,MATCH('Youth Results 2'!$E194,'Youth 2'!$F:$F,0),1)&gt;0,INDEX('Youth 2'!$A:$F,MATCH('Youth Results 2'!$E194,'Youth 2'!$F:$F,0),1),""),"")</f>
        <v/>
      </c>
      <c r="B194" s="84" t="str">
        <f>IFERROR(IF(INDEX('Youth 2'!$A:$F,MATCH('Youth Results 2'!$E194,'Youth 2'!$F:$F,0),2)&gt;0,INDEX('Youth 2'!$A:$F,MATCH('Youth Results 2'!$E194,'Youth 2'!$F:$F,0),2),""),"")</f>
        <v/>
      </c>
      <c r="C194" s="84" t="str">
        <f>IFERROR(IF(INDEX('Youth 2'!$A:$F,MATCH('Youth Results 2'!$E194,'Youth 2'!$F:$F,0),3)&gt;0,INDEX('Youth 2'!$A:$F,MATCH('Youth Results 2'!$E194,'Youth 2'!$F:$F,0),3),""),"")</f>
        <v/>
      </c>
      <c r="D194" s="85" t="str">
        <f>IFERROR(IF(AND(SMALL('Youth 2'!F:F,K194)&gt;1000,SMALL('Youth 2'!F:F,K194)&lt;3000),"nt",IF(SMALL('Youth 2'!F:F,K194)&gt;3000,"",SMALL('Youth 2'!F:F,K194))),"")</f>
        <v/>
      </c>
      <c r="E194" s="115" t="str">
        <f>IF(D194="nt",IFERROR(SMALL('Youth 2'!F:F,K194),""),IF(D194&gt;3000,"",IFERROR(SMALL('Youth 2'!F:F,K194),"")))</f>
        <v/>
      </c>
      <c r="G194" s="91" t="str">
        <f t="shared" si="3"/>
        <v/>
      </c>
      <c r="J194" s="121"/>
      <c r="K194" s="24">
        <v>193</v>
      </c>
    </row>
    <row r="195" spans="1:11">
      <c r="A195" s="18" t="str">
        <f>IFERROR(IF(INDEX('Youth 2'!$A:$F,MATCH('Youth Results 2'!$E195,'Youth 2'!$F:$F,0),1)&gt;0,INDEX('Youth 2'!$A:$F,MATCH('Youth Results 2'!$E195,'Youth 2'!$F:$F,0),1),""),"")</f>
        <v/>
      </c>
      <c r="B195" s="84" t="str">
        <f>IFERROR(IF(INDEX('Youth 2'!$A:$F,MATCH('Youth Results 2'!$E195,'Youth 2'!$F:$F,0),2)&gt;0,INDEX('Youth 2'!$A:$F,MATCH('Youth Results 2'!$E195,'Youth 2'!$F:$F,0),2),""),"")</f>
        <v/>
      </c>
      <c r="C195" s="84" t="str">
        <f>IFERROR(IF(INDEX('Youth 2'!$A:$F,MATCH('Youth Results 2'!$E195,'Youth 2'!$F:$F,0),3)&gt;0,INDEX('Youth 2'!$A:$F,MATCH('Youth Results 2'!$E195,'Youth 2'!$F:$F,0),3),""),"")</f>
        <v/>
      </c>
      <c r="D195" s="85" t="str">
        <f>IFERROR(IF(AND(SMALL('Youth 2'!F:F,K195)&gt;1000,SMALL('Youth 2'!F:F,K195)&lt;3000),"nt",IF(SMALL('Youth 2'!F:F,K195)&gt;3000,"",SMALL('Youth 2'!F:F,K195))),"")</f>
        <v/>
      </c>
      <c r="E195" s="115" t="str">
        <f>IF(D195="nt",IFERROR(SMALL('Youth 2'!F:F,K195),""),IF(D195&gt;3000,"",IFERROR(SMALL('Youth 2'!F:F,K195),"")))</f>
        <v/>
      </c>
      <c r="G195" s="91" t="str">
        <f t="shared" ref="G195:G251" si="4">IFERROR(VLOOKUP(D195,$H$3:$I$7,2,FALSE),"")</f>
        <v/>
      </c>
      <c r="J195" s="121"/>
      <c r="K195" s="24">
        <v>194</v>
      </c>
    </row>
    <row r="196" spans="1:11">
      <c r="A196" s="18" t="str">
        <f>IFERROR(IF(INDEX('Youth 2'!$A:$F,MATCH('Youth Results 2'!$E196,'Youth 2'!$F:$F,0),1)&gt;0,INDEX('Youth 2'!$A:$F,MATCH('Youth Results 2'!$E196,'Youth 2'!$F:$F,0),1),""),"")</f>
        <v/>
      </c>
      <c r="B196" s="84" t="str">
        <f>IFERROR(IF(INDEX('Youth 2'!$A:$F,MATCH('Youth Results 2'!$E196,'Youth 2'!$F:$F,0),2)&gt;0,INDEX('Youth 2'!$A:$F,MATCH('Youth Results 2'!$E196,'Youth 2'!$F:$F,0),2),""),"")</f>
        <v/>
      </c>
      <c r="C196" s="84" t="str">
        <f>IFERROR(IF(INDEX('Youth 2'!$A:$F,MATCH('Youth Results 2'!$E196,'Youth 2'!$F:$F,0),3)&gt;0,INDEX('Youth 2'!$A:$F,MATCH('Youth Results 2'!$E196,'Youth 2'!$F:$F,0),3),""),"")</f>
        <v/>
      </c>
      <c r="D196" s="85" t="str">
        <f>IFERROR(IF(AND(SMALL('Youth 2'!F:F,K196)&gt;1000,SMALL('Youth 2'!F:F,K196)&lt;3000),"nt",IF(SMALL('Youth 2'!F:F,K196)&gt;3000,"",SMALL('Youth 2'!F:F,K196))),"")</f>
        <v/>
      </c>
      <c r="E196" s="115" t="str">
        <f>IF(D196="nt",IFERROR(SMALL('Youth 2'!F:F,K196),""),IF(D196&gt;3000,"",IFERROR(SMALL('Youth 2'!F:F,K196),"")))</f>
        <v/>
      </c>
      <c r="G196" s="91" t="str">
        <f t="shared" si="4"/>
        <v/>
      </c>
      <c r="J196" s="121"/>
      <c r="K196" s="24">
        <v>195</v>
      </c>
    </row>
    <row r="197" spans="1:11">
      <c r="A197" s="18" t="str">
        <f>IFERROR(IF(INDEX('Youth 2'!$A:$F,MATCH('Youth Results 2'!$E197,'Youth 2'!$F:$F,0),1)&gt;0,INDEX('Youth 2'!$A:$F,MATCH('Youth Results 2'!$E197,'Youth 2'!$F:$F,0),1),""),"")</f>
        <v/>
      </c>
      <c r="B197" s="84" t="str">
        <f>IFERROR(IF(INDEX('Youth 2'!$A:$F,MATCH('Youth Results 2'!$E197,'Youth 2'!$F:$F,0),2)&gt;0,INDEX('Youth 2'!$A:$F,MATCH('Youth Results 2'!$E197,'Youth 2'!$F:$F,0),2),""),"")</f>
        <v/>
      </c>
      <c r="C197" s="84" t="str">
        <f>IFERROR(IF(INDEX('Youth 2'!$A:$F,MATCH('Youth Results 2'!$E197,'Youth 2'!$F:$F,0),3)&gt;0,INDEX('Youth 2'!$A:$F,MATCH('Youth Results 2'!$E197,'Youth 2'!$F:$F,0),3),""),"")</f>
        <v/>
      </c>
      <c r="D197" s="85" t="str">
        <f>IFERROR(IF(AND(SMALL('Youth 2'!F:F,K197)&gt;1000,SMALL('Youth 2'!F:F,K197)&lt;3000),"nt",IF(SMALL('Youth 2'!F:F,K197)&gt;3000,"",SMALL('Youth 2'!F:F,K197))),"")</f>
        <v/>
      </c>
      <c r="E197" s="115" t="str">
        <f>IF(D197="nt",IFERROR(SMALL('Youth 2'!F:F,K197),""),IF(D197&gt;3000,"",IFERROR(SMALL('Youth 2'!F:F,K197),"")))</f>
        <v/>
      </c>
      <c r="G197" s="91" t="str">
        <f t="shared" si="4"/>
        <v/>
      </c>
      <c r="J197" s="121"/>
      <c r="K197" s="24">
        <v>196</v>
      </c>
    </row>
    <row r="198" spans="1:11">
      <c r="A198" s="18" t="str">
        <f>IFERROR(IF(INDEX('Youth 2'!$A:$F,MATCH('Youth Results 2'!$E198,'Youth 2'!$F:$F,0),1)&gt;0,INDEX('Youth 2'!$A:$F,MATCH('Youth Results 2'!$E198,'Youth 2'!$F:$F,0),1),""),"")</f>
        <v/>
      </c>
      <c r="B198" s="84" t="str">
        <f>IFERROR(IF(INDEX('Youth 2'!$A:$F,MATCH('Youth Results 2'!$E198,'Youth 2'!$F:$F,0),2)&gt;0,INDEX('Youth 2'!$A:$F,MATCH('Youth Results 2'!$E198,'Youth 2'!$F:$F,0),2),""),"")</f>
        <v/>
      </c>
      <c r="C198" s="84" t="str">
        <f>IFERROR(IF(INDEX('Youth 2'!$A:$F,MATCH('Youth Results 2'!$E198,'Youth 2'!$F:$F,0),3)&gt;0,INDEX('Youth 2'!$A:$F,MATCH('Youth Results 2'!$E198,'Youth 2'!$F:$F,0),3),""),"")</f>
        <v/>
      </c>
      <c r="D198" s="85" t="str">
        <f>IFERROR(IF(AND(SMALL('Youth 2'!F:F,K198)&gt;1000,SMALL('Youth 2'!F:F,K198)&lt;3000),"nt",IF(SMALL('Youth 2'!F:F,K198)&gt;3000,"",SMALL('Youth 2'!F:F,K198))),"")</f>
        <v/>
      </c>
      <c r="E198" s="115" t="str">
        <f>IF(D198="nt",IFERROR(SMALL('Youth 2'!F:F,K198),""),IF(D198&gt;3000,"",IFERROR(SMALL('Youth 2'!F:F,K198),"")))</f>
        <v/>
      </c>
      <c r="G198" s="91" t="str">
        <f t="shared" si="4"/>
        <v/>
      </c>
      <c r="J198" s="121"/>
      <c r="K198" s="24">
        <v>197</v>
      </c>
    </row>
    <row r="199" spans="1:11">
      <c r="A199" s="18" t="str">
        <f>IFERROR(IF(INDEX('Youth 2'!$A:$F,MATCH('Youth Results 2'!$E199,'Youth 2'!$F:$F,0),1)&gt;0,INDEX('Youth 2'!$A:$F,MATCH('Youth Results 2'!$E199,'Youth 2'!$F:$F,0),1),""),"")</f>
        <v/>
      </c>
      <c r="B199" s="84" t="str">
        <f>IFERROR(IF(INDEX('Youth 2'!$A:$F,MATCH('Youth Results 2'!$E199,'Youth 2'!$F:$F,0),2)&gt;0,INDEX('Youth 2'!$A:$F,MATCH('Youth Results 2'!$E199,'Youth 2'!$F:$F,0),2),""),"")</f>
        <v/>
      </c>
      <c r="C199" s="84" t="str">
        <f>IFERROR(IF(INDEX('Youth 2'!$A:$F,MATCH('Youth Results 2'!$E199,'Youth 2'!$F:$F,0),3)&gt;0,INDEX('Youth 2'!$A:$F,MATCH('Youth Results 2'!$E199,'Youth 2'!$F:$F,0),3),""),"")</f>
        <v/>
      </c>
      <c r="D199" s="85" t="str">
        <f>IFERROR(IF(AND(SMALL('Youth 2'!F:F,K199)&gt;1000,SMALL('Youth 2'!F:F,K199)&lt;3000),"nt",IF(SMALL('Youth 2'!F:F,K199)&gt;3000,"",SMALL('Youth 2'!F:F,K199))),"")</f>
        <v/>
      </c>
      <c r="E199" s="115" t="str">
        <f>IF(D199="nt",IFERROR(SMALL('Youth 2'!F:F,K199),""),IF(D199&gt;3000,"",IFERROR(SMALL('Youth 2'!F:F,K199),"")))</f>
        <v/>
      </c>
      <c r="G199" s="91" t="str">
        <f t="shared" si="4"/>
        <v/>
      </c>
      <c r="J199" s="121"/>
      <c r="K199" s="24">
        <v>198</v>
      </c>
    </row>
    <row r="200" spans="1:11">
      <c r="A200" s="18" t="str">
        <f>IFERROR(IF(INDEX('Youth 2'!$A:$F,MATCH('Youth Results 2'!$E200,'Youth 2'!$F:$F,0),1)&gt;0,INDEX('Youth 2'!$A:$F,MATCH('Youth Results 2'!$E200,'Youth 2'!$F:$F,0),1),""),"")</f>
        <v/>
      </c>
      <c r="B200" s="84" t="str">
        <f>IFERROR(IF(INDEX('Youth 2'!$A:$F,MATCH('Youth Results 2'!$E200,'Youth 2'!$F:$F,0),2)&gt;0,INDEX('Youth 2'!$A:$F,MATCH('Youth Results 2'!$E200,'Youth 2'!$F:$F,0),2),""),"")</f>
        <v/>
      </c>
      <c r="C200" s="84" t="str">
        <f>IFERROR(IF(INDEX('Youth 2'!$A:$F,MATCH('Youth Results 2'!$E200,'Youth 2'!$F:$F,0),3)&gt;0,INDEX('Youth 2'!$A:$F,MATCH('Youth Results 2'!$E200,'Youth 2'!$F:$F,0),3),""),"")</f>
        <v/>
      </c>
      <c r="D200" s="85" t="str">
        <f>IFERROR(IF(AND(SMALL('Youth 2'!F:F,K200)&gt;1000,SMALL('Youth 2'!F:F,K200)&lt;3000),"nt",IF(SMALL('Youth 2'!F:F,K200)&gt;3000,"",SMALL('Youth 2'!F:F,K200))),"")</f>
        <v/>
      </c>
      <c r="E200" s="115" t="str">
        <f>IF(D200="nt",IFERROR(SMALL('Youth 2'!F:F,K200),""),IF(D200&gt;3000,"",IFERROR(SMALL('Youth 2'!F:F,K200),"")))</f>
        <v/>
      </c>
      <c r="G200" s="91" t="str">
        <f t="shared" si="4"/>
        <v/>
      </c>
      <c r="J200" s="121"/>
      <c r="K200" s="24">
        <v>199</v>
      </c>
    </row>
    <row r="201" spans="1:11">
      <c r="A201" s="18" t="str">
        <f>IFERROR(IF(INDEX('Youth 2'!$A:$F,MATCH('Youth Results 2'!$E201,'Youth 2'!$F:$F,0),1)&gt;0,INDEX('Youth 2'!$A:$F,MATCH('Youth Results 2'!$E201,'Youth 2'!$F:$F,0),1),""),"")</f>
        <v/>
      </c>
      <c r="B201" s="84" t="str">
        <f>IFERROR(IF(INDEX('Youth 2'!$A:$F,MATCH('Youth Results 2'!$E201,'Youth 2'!$F:$F,0),2)&gt;0,INDEX('Youth 2'!$A:$F,MATCH('Youth Results 2'!$E201,'Youth 2'!$F:$F,0),2),""),"")</f>
        <v/>
      </c>
      <c r="C201" s="84" t="str">
        <f>IFERROR(IF(INDEX('Youth 2'!$A:$F,MATCH('Youth Results 2'!$E201,'Youth 2'!$F:$F,0),3)&gt;0,INDEX('Youth 2'!$A:$F,MATCH('Youth Results 2'!$E201,'Youth 2'!$F:$F,0),3),""),"")</f>
        <v/>
      </c>
      <c r="D201" s="85" t="str">
        <f>IFERROR(IF(AND(SMALL('Youth 2'!F:F,K201)&gt;1000,SMALL('Youth 2'!F:F,K201)&lt;3000),"nt",IF(SMALL('Youth 2'!F:F,K201)&gt;3000,"",SMALL('Youth 2'!F:F,K201))),"")</f>
        <v/>
      </c>
      <c r="E201" s="115" t="str">
        <f>IF(D201="nt",IFERROR(SMALL('Youth 2'!F:F,K201),""),IF(D201&gt;3000,"",IFERROR(SMALL('Youth 2'!F:F,K201),"")))</f>
        <v/>
      </c>
      <c r="G201" s="91" t="str">
        <f t="shared" si="4"/>
        <v/>
      </c>
      <c r="J201" s="121"/>
      <c r="K201" s="24">
        <v>200</v>
      </c>
    </row>
    <row r="202" spans="1:11">
      <c r="A202" s="18" t="str">
        <f>IFERROR(IF(INDEX('Youth 2'!$A:$F,MATCH('Youth Results 2'!$E202,'Youth 2'!$F:$F,0),1)&gt;0,INDEX('Youth 2'!$A:$F,MATCH('Youth Results 2'!$E202,'Youth 2'!$F:$F,0),1),""),"")</f>
        <v/>
      </c>
      <c r="B202" s="84" t="str">
        <f>IFERROR(IF(INDEX('Youth 2'!$A:$F,MATCH('Youth Results 2'!$E202,'Youth 2'!$F:$F,0),2)&gt;0,INDEX('Youth 2'!$A:$F,MATCH('Youth Results 2'!$E202,'Youth 2'!$F:$F,0),2),""),"")</f>
        <v/>
      </c>
      <c r="C202" s="84" t="str">
        <f>IFERROR(IF(INDEX('Youth 2'!$A:$F,MATCH('Youth Results 2'!$E202,'Youth 2'!$F:$F,0),3)&gt;0,INDEX('Youth 2'!$A:$F,MATCH('Youth Results 2'!$E202,'Youth 2'!$F:$F,0),3),""),"")</f>
        <v/>
      </c>
      <c r="D202" s="85" t="str">
        <f>IFERROR(IF(AND(SMALL('Youth 2'!F:F,K202)&gt;1000,SMALL('Youth 2'!F:F,K202)&lt;3000),"nt",IF(SMALL('Youth 2'!F:F,K202)&gt;3000,"",SMALL('Youth 2'!F:F,K202))),"")</f>
        <v/>
      </c>
      <c r="E202" s="115" t="str">
        <f>IF(D202="nt",IFERROR(SMALL('Youth 2'!F:F,K202),""),IF(D202&gt;3000,"",IFERROR(SMALL('Youth 2'!F:F,K202),"")))</f>
        <v/>
      </c>
      <c r="G202" s="91" t="str">
        <f t="shared" si="4"/>
        <v/>
      </c>
      <c r="J202" s="121"/>
      <c r="K202" s="24">
        <v>201</v>
      </c>
    </row>
    <row r="203" spans="1:11">
      <c r="A203" s="18" t="str">
        <f>IFERROR(IF(INDEX('Youth 2'!$A:$F,MATCH('Youth Results 2'!$E203,'Youth 2'!$F:$F,0),1)&gt;0,INDEX('Youth 2'!$A:$F,MATCH('Youth Results 2'!$E203,'Youth 2'!$F:$F,0),1),""),"")</f>
        <v/>
      </c>
      <c r="B203" s="84" t="str">
        <f>IFERROR(IF(INDEX('Youth 2'!$A:$F,MATCH('Youth Results 2'!$E203,'Youth 2'!$F:$F,0),2)&gt;0,INDEX('Youth 2'!$A:$F,MATCH('Youth Results 2'!$E203,'Youth 2'!$F:$F,0),2),""),"")</f>
        <v/>
      </c>
      <c r="C203" s="84" t="str">
        <f>IFERROR(IF(INDEX('Youth 2'!$A:$F,MATCH('Youth Results 2'!$E203,'Youth 2'!$F:$F,0),3)&gt;0,INDEX('Youth 2'!$A:$F,MATCH('Youth Results 2'!$E203,'Youth 2'!$F:$F,0),3),""),"")</f>
        <v/>
      </c>
      <c r="D203" s="85" t="str">
        <f>IFERROR(IF(AND(SMALL('Youth 2'!F:F,K203)&gt;1000,SMALL('Youth 2'!F:F,K203)&lt;3000),"nt",IF(SMALL('Youth 2'!F:F,K203)&gt;3000,"",SMALL('Youth 2'!F:F,K203))),"")</f>
        <v/>
      </c>
      <c r="E203" s="115" t="str">
        <f>IF(D203="nt",IFERROR(SMALL('Youth 2'!F:F,K203),""),IF(D203&gt;3000,"",IFERROR(SMALL('Youth 2'!F:F,K203),"")))</f>
        <v/>
      </c>
      <c r="G203" s="91" t="str">
        <f t="shared" si="4"/>
        <v/>
      </c>
      <c r="J203" s="121"/>
      <c r="K203" s="24">
        <v>202</v>
      </c>
    </row>
    <row r="204" spans="1:11">
      <c r="A204" s="18" t="str">
        <f>IFERROR(IF(INDEX('Youth 2'!$A:$F,MATCH('Youth Results 2'!$E204,'Youth 2'!$F:$F,0),1)&gt;0,INDEX('Youth 2'!$A:$F,MATCH('Youth Results 2'!$E204,'Youth 2'!$F:$F,0),1),""),"")</f>
        <v/>
      </c>
      <c r="B204" s="84" t="str">
        <f>IFERROR(IF(INDEX('Youth 2'!$A:$F,MATCH('Youth Results 2'!$E204,'Youth 2'!$F:$F,0),2)&gt;0,INDEX('Youth 2'!$A:$F,MATCH('Youth Results 2'!$E204,'Youth 2'!$F:$F,0),2),""),"")</f>
        <v/>
      </c>
      <c r="C204" s="84" t="str">
        <f>IFERROR(IF(INDEX('Youth 2'!$A:$F,MATCH('Youth Results 2'!$E204,'Youth 2'!$F:$F,0),3)&gt;0,INDEX('Youth 2'!$A:$F,MATCH('Youth Results 2'!$E204,'Youth 2'!$F:$F,0),3),""),"")</f>
        <v/>
      </c>
      <c r="D204" s="85" t="str">
        <f>IFERROR(IF(AND(SMALL('Youth 2'!F:F,K204)&gt;1000,SMALL('Youth 2'!F:F,K204)&lt;3000),"nt",IF(SMALL('Youth 2'!F:F,K204)&gt;3000,"",SMALL('Youth 2'!F:F,K204))),"")</f>
        <v/>
      </c>
      <c r="E204" s="115" t="str">
        <f>IF(D204="nt",IFERROR(SMALL('Youth 2'!F:F,K204),""),IF(D204&gt;3000,"",IFERROR(SMALL('Youth 2'!F:F,K204),"")))</f>
        <v/>
      </c>
      <c r="G204" s="91" t="str">
        <f t="shared" si="4"/>
        <v/>
      </c>
      <c r="J204" s="121"/>
      <c r="K204" s="24">
        <v>203</v>
      </c>
    </row>
    <row r="205" spans="1:11">
      <c r="A205" s="18" t="str">
        <f>IFERROR(IF(INDEX('Youth 2'!$A:$F,MATCH('Youth Results 2'!$E205,'Youth 2'!$F:$F,0),1)&gt;0,INDEX('Youth 2'!$A:$F,MATCH('Youth Results 2'!$E205,'Youth 2'!$F:$F,0),1),""),"")</f>
        <v/>
      </c>
      <c r="B205" s="84" t="str">
        <f>IFERROR(IF(INDEX('Youth 2'!$A:$F,MATCH('Youth Results 2'!$E205,'Youth 2'!$F:$F,0),2)&gt;0,INDEX('Youth 2'!$A:$F,MATCH('Youth Results 2'!$E205,'Youth 2'!$F:$F,0),2),""),"")</f>
        <v/>
      </c>
      <c r="C205" s="84" t="str">
        <f>IFERROR(IF(INDEX('Youth 2'!$A:$F,MATCH('Youth Results 2'!$E205,'Youth 2'!$F:$F,0),3)&gt;0,INDEX('Youth 2'!$A:$F,MATCH('Youth Results 2'!$E205,'Youth 2'!$F:$F,0),3),""),"")</f>
        <v/>
      </c>
      <c r="D205" s="85" t="str">
        <f>IFERROR(IF(AND(SMALL('Youth 2'!F:F,K205)&gt;1000,SMALL('Youth 2'!F:F,K205)&lt;3000),"nt",IF(SMALL('Youth 2'!F:F,K205)&gt;3000,"",SMALL('Youth 2'!F:F,K205))),"")</f>
        <v/>
      </c>
      <c r="E205" s="115" t="str">
        <f>IF(D205="nt",IFERROR(SMALL('Youth 2'!F:F,K205),""),IF(D205&gt;3000,"",IFERROR(SMALL('Youth 2'!F:F,K205),"")))</f>
        <v/>
      </c>
      <c r="G205" s="91" t="str">
        <f t="shared" si="4"/>
        <v/>
      </c>
      <c r="J205" s="121"/>
      <c r="K205" s="24">
        <v>204</v>
      </c>
    </row>
    <row r="206" spans="1:11">
      <c r="A206" s="18" t="str">
        <f>IFERROR(IF(INDEX('Youth 2'!$A:$F,MATCH('Youth Results 2'!$E206,'Youth 2'!$F:$F,0),1)&gt;0,INDEX('Youth 2'!$A:$F,MATCH('Youth Results 2'!$E206,'Youth 2'!$F:$F,0),1),""),"")</f>
        <v/>
      </c>
      <c r="B206" s="84" t="str">
        <f>IFERROR(IF(INDEX('Youth 2'!$A:$F,MATCH('Youth Results 2'!$E206,'Youth 2'!$F:$F,0),2)&gt;0,INDEX('Youth 2'!$A:$F,MATCH('Youth Results 2'!$E206,'Youth 2'!$F:$F,0),2),""),"")</f>
        <v/>
      </c>
      <c r="C206" s="84" t="str">
        <f>IFERROR(IF(INDEX('Youth 2'!$A:$F,MATCH('Youth Results 2'!$E206,'Youth 2'!$F:$F,0),3)&gt;0,INDEX('Youth 2'!$A:$F,MATCH('Youth Results 2'!$E206,'Youth 2'!$F:$F,0),3),""),"")</f>
        <v/>
      </c>
      <c r="D206" s="85" t="str">
        <f>IFERROR(IF(AND(SMALL('Youth 2'!F:F,K206)&gt;1000,SMALL('Youth 2'!F:F,K206)&lt;3000),"nt",IF(SMALL('Youth 2'!F:F,K206)&gt;3000,"",SMALL('Youth 2'!F:F,K206))),"")</f>
        <v/>
      </c>
      <c r="E206" s="115" t="str">
        <f>IF(D206="nt",IFERROR(SMALL('Youth 2'!F:F,K206),""),IF(D206&gt;3000,"",IFERROR(SMALL('Youth 2'!F:F,K206),"")))</f>
        <v/>
      </c>
      <c r="G206" s="91" t="str">
        <f t="shared" si="4"/>
        <v/>
      </c>
      <c r="J206" s="121"/>
      <c r="K206" s="24">
        <v>205</v>
      </c>
    </row>
    <row r="207" spans="1:11">
      <c r="A207" s="18" t="str">
        <f>IFERROR(IF(INDEX('Youth 2'!$A:$F,MATCH('Youth Results 2'!$E207,'Youth 2'!$F:$F,0),1)&gt;0,INDEX('Youth 2'!$A:$F,MATCH('Youth Results 2'!$E207,'Youth 2'!$F:$F,0),1),""),"")</f>
        <v/>
      </c>
      <c r="B207" s="84" t="str">
        <f>IFERROR(IF(INDEX('Youth 2'!$A:$F,MATCH('Youth Results 2'!$E207,'Youth 2'!$F:$F,0),2)&gt;0,INDEX('Youth 2'!$A:$F,MATCH('Youth Results 2'!$E207,'Youth 2'!$F:$F,0),2),""),"")</f>
        <v/>
      </c>
      <c r="C207" s="84" t="str">
        <f>IFERROR(IF(INDEX('Youth 2'!$A:$F,MATCH('Youth Results 2'!$E207,'Youth 2'!$F:$F,0),3)&gt;0,INDEX('Youth 2'!$A:$F,MATCH('Youth Results 2'!$E207,'Youth 2'!$F:$F,0),3),""),"")</f>
        <v/>
      </c>
      <c r="D207" s="85" t="str">
        <f>IFERROR(IF(AND(SMALL('Youth 2'!F:F,K207)&gt;1000,SMALL('Youth 2'!F:F,K207)&lt;3000),"nt",IF(SMALL('Youth 2'!F:F,K207)&gt;3000,"",SMALL('Youth 2'!F:F,K207))),"")</f>
        <v/>
      </c>
      <c r="E207" s="115" t="str">
        <f>IF(D207="nt",IFERROR(SMALL('Youth 2'!F:F,K207),""),IF(D207&gt;3000,"",IFERROR(SMALL('Youth 2'!F:F,K207),"")))</f>
        <v/>
      </c>
      <c r="G207" s="91" t="str">
        <f t="shared" si="4"/>
        <v/>
      </c>
      <c r="J207" s="121"/>
      <c r="K207" s="24">
        <v>206</v>
      </c>
    </row>
    <row r="208" spans="1:11">
      <c r="A208" s="18" t="str">
        <f>IFERROR(IF(INDEX('Youth 2'!$A:$F,MATCH('Youth Results 2'!$E208,'Youth 2'!$F:$F,0),1)&gt;0,INDEX('Youth 2'!$A:$F,MATCH('Youth Results 2'!$E208,'Youth 2'!$F:$F,0),1),""),"")</f>
        <v/>
      </c>
      <c r="B208" s="84" t="str">
        <f>IFERROR(IF(INDEX('Youth 2'!$A:$F,MATCH('Youth Results 2'!$E208,'Youth 2'!$F:$F,0),2)&gt;0,INDEX('Youth 2'!$A:$F,MATCH('Youth Results 2'!$E208,'Youth 2'!$F:$F,0),2),""),"")</f>
        <v/>
      </c>
      <c r="C208" s="84" t="str">
        <f>IFERROR(IF(INDEX('Youth 2'!$A:$F,MATCH('Youth Results 2'!$E208,'Youth 2'!$F:$F,0),3)&gt;0,INDEX('Youth 2'!$A:$F,MATCH('Youth Results 2'!$E208,'Youth 2'!$F:$F,0),3),""),"")</f>
        <v/>
      </c>
      <c r="D208" s="85" t="str">
        <f>IFERROR(IF(AND(SMALL('Youth 2'!F:F,K208)&gt;1000,SMALL('Youth 2'!F:F,K208)&lt;3000),"nt",IF(SMALL('Youth 2'!F:F,K208)&gt;3000,"",SMALL('Youth 2'!F:F,K208))),"")</f>
        <v/>
      </c>
      <c r="E208" s="115" t="str">
        <f>IF(D208="nt",IFERROR(SMALL('Youth 2'!F:F,K208),""),IF(D208&gt;3000,"",IFERROR(SMALL('Youth 2'!F:F,K208),"")))</f>
        <v/>
      </c>
      <c r="G208" s="91" t="str">
        <f t="shared" si="4"/>
        <v/>
      </c>
      <c r="J208" s="121"/>
      <c r="K208" s="24">
        <v>207</v>
      </c>
    </row>
    <row r="209" spans="1:11">
      <c r="A209" s="18" t="str">
        <f>IFERROR(IF(INDEX('Youth 2'!$A:$F,MATCH('Youth Results 2'!$E209,'Youth 2'!$F:$F,0),1)&gt;0,INDEX('Youth 2'!$A:$F,MATCH('Youth Results 2'!$E209,'Youth 2'!$F:$F,0),1),""),"")</f>
        <v/>
      </c>
      <c r="B209" s="84" t="str">
        <f>IFERROR(IF(INDEX('Youth 2'!$A:$F,MATCH('Youth Results 2'!$E209,'Youth 2'!$F:$F,0),2)&gt;0,INDEX('Youth 2'!$A:$F,MATCH('Youth Results 2'!$E209,'Youth 2'!$F:$F,0),2),""),"")</f>
        <v/>
      </c>
      <c r="C209" s="84" t="str">
        <f>IFERROR(IF(INDEX('Youth 2'!$A:$F,MATCH('Youth Results 2'!$E209,'Youth 2'!$F:$F,0),3)&gt;0,INDEX('Youth 2'!$A:$F,MATCH('Youth Results 2'!$E209,'Youth 2'!$F:$F,0),3),""),"")</f>
        <v/>
      </c>
      <c r="D209" s="85" t="str">
        <f>IFERROR(IF(AND(SMALL('Youth 2'!F:F,K209)&gt;1000,SMALL('Youth 2'!F:F,K209)&lt;3000),"nt",IF(SMALL('Youth 2'!F:F,K209)&gt;3000,"",SMALL('Youth 2'!F:F,K209))),"")</f>
        <v/>
      </c>
      <c r="E209" s="115" t="str">
        <f>IF(D209="nt",IFERROR(SMALL('Youth 2'!F:F,K209),""),IF(D209&gt;3000,"",IFERROR(SMALL('Youth 2'!F:F,K209),"")))</f>
        <v/>
      </c>
      <c r="G209" s="91" t="str">
        <f t="shared" si="4"/>
        <v/>
      </c>
      <c r="J209" s="121"/>
      <c r="K209" s="24">
        <v>208</v>
      </c>
    </row>
    <row r="210" spans="1:11">
      <c r="A210" s="18" t="str">
        <f>IFERROR(IF(INDEX('Youth 2'!$A:$F,MATCH('Youth Results 2'!$E210,'Youth 2'!$F:$F,0),1)&gt;0,INDEX('Youth 2'!$A:$F,MATCH('Youth Results 2'!$E210,'Youth 2'!$F:$F,0),1),""),"")</f>
        <v/>
      </c>
      <c r="B210" s="84" t="str">
        <f>IFERROR(IF(INDEX('Youth 2'!$A:$F,MATCH('Youth Results 2'!$E210,'Youth 2'!$F:$F,0),2)&gt;0,INDEX('Youth 2'!$A:$F,MATCH('Youth Results 2'!$E210,'Youth 2'!$F:$F,0),2),""),"")</f>
        <v/>
      </c>
      <c r="C210" s="84" t="str">
        <f>IFERROR(IF(INDEX('Youth 2'!$A:$F,MATCH('Youth Results 2'!$E210,'Youth 2'!$F:$F,0),3)&gt;0,INDEX('Youth 2'!$A:$F,MATCH('Youth Results 2'!$E210,'Youth 2'!$F:$F,0),3),""),"")</f>
        <v/>
      </c>
      <c r="D210" s="85" t="str">
        <f>IFERROR(IF(AND(SMALL('Youth 2'!F:F,K210)&gt;1000,SMALL('Youth 2'!F:F,K210)&lt;3000),"nt",IF(SMALL('Youth 2'!F:F,K210)&gt;3000,"",SMALL('Youth 2'!F:F,K210))),"")</f>
        <v/>
      </c>
      <c r="E210" s="115" t="str">
        <f>IF(D210="nt",IFERROR(SMALL('Youth 2'!F:F,K210),""),IF(D210&gt;3000,"",IFERROR(SMALL('Youth 2'!F:F,K210),"")))</f>
        <v/>
      </c>
      <c r="G210" s="91" t="str">
        <f t="shared" si="4"/>
        <v/>
      </c>
      <c r="J210" s="121"/>
      <c r="K210" s="24">
        <v>209</v>
      </c>
    </row>
    <row r="211" spans="1:11">
      <c r="A211" s="18" t="str">
        <f>IFERROR(IF(INDEX('Youth 2'!$A:$F,MATCH('Youth Results 2'!$E211,'Youth 2'!$F:$F,0),1)&gt;0,INDEX('Youth 2'!$A:$F,MATCH('Youth Results 2'!$E211,'Youth 2'!$F:$F,0),1),""),"")</f>
        <v/>
      </c>
      <c r="B211" s="84" t="str">
        <f>IFERROR(IF(INDEX('Youth 2'!$A:$F,MATCH('Youth Results 2'!$E211,'Youth 2'!$F:$F,0),2)&gt;0,INDEX('Youth 2'!$A:$F,MATCH('Youth Results 2'!$E211,'Youth 2'!$F:$F,0),2),""),"")</f>
        <v/>
      </c>
      <c r="C211" s="84" t="str">
        <f>IFERROR(IF(INDEX('Youth 2'!$A:$F,MATCH('Youth Results 2'!$E211,'Youth 2'!$F:$F,0),3)&gt;0,INDEX('Youth 2'!$A:$F,MATCH('Youth Results 2'!$E211,'Youth 2'!$F:$F,0),3),""),"")</f>
        <v/>
      </c>
      <c r="D211" s="85" t="str">
        <f>IFERROR(IF(AND(SMALL('Youth 2'!F:F,K211)&gt;1000,SMALL('Youth 2'!F:F,K211)&lt;3000),"nt",IF(SMALL('Youth 2'!F:F,K211)&gt;3000,"",SMALL('Youth 2'!F:F,K211))),"")</f>
        <v/>
      </c>
      <c r="E211" s="115" t="str">
        <f>IF(D211="nt",IFERROR(SMALL('Youth 2'!F:F,K211),""),IF(D211&gt;3000,"",IFERROR(SMALL('Youth 2'!F:F,K211),"")))</f>
        <v/>
      </c>
      <c r="G211" s="91" t="str">
        <f t="shared" si="4"/>
        <v/>
      </c>
      <c r="J211" s="121"/>
      <c r="K211" s="24">
        <v>210</v>
      </c>
    </row>
    <row r="212" spans="1:11">
      <c r="A212" s="18" t="str">
        <f>IFERROR(IF(INDEX('Youth 2'!$A:$F,MATCH('Youth Results 2'!$E212,'Youth 2'!$F:$F,0),1)&gt;0,INDEX('Youth 2'!$A:$F,MATCH('Youth Results 2'!$E212,'Youth 2'!$F:$F,0),1),""),"")</f>
        <v/>
      </c>
      <c r="B212" s="84" t="str">
        <f>IFERROR(IF(INDEX('Youth 2'!$A:$F,MATCH('Youth Results 2'!$E212,'Youth 2'!$F:$F,0),2)&gt;0,INDEX('Youth 2'!$A:$F,MATCH('Youth Results 2'!$E212,'Youth 2'!$F:$F,0),2),""),"")</f>
        <v/>
      </c>
      <c r="C212" s="84" t="str">
        <f>IFERROR(IF(INDEX('Youth 2'!$A:$F,MATCH('Youth Results 2'!$E212,'Youth 2'!$F:$F,0),3)&gt;0,INDEX('Youth 2'!$A:$F,MATCH('Youth Results 2'!$E212,'Youth 2'!$F:$F,0),3),""),"")</f>
        <v/>
      </c>
      <c r="D212" s="85" t="str">
        <f>IFERROR(IF(AND(SMALL('Youth 2'!F:F,K212)&gt;1000,SMALL('Youth 2'!F:F,K212)&lt;3000),"nt",IF(SMALL('Youth 2'!F:F,K212)&gt;3000,"",SMALL('Youth 2'!F:F,K212))),"")</f>
        <v/>
      </c>
      <c r="E212" s="115" t="str">
        <f>IF(D212="nt",IFERROR(SMALL('Youth 2'!F:F,K212),""),IF(D212&gt;3000,"",IFERROR(SMALL('Youth 2'!F:F,K212),"")))</f>
        <v/>
      </c>
      <c r="G212" s="91" t="str">
        <f t="shared" si="4"/>
        <v/>
      </c>
      <c r="J212" s="121"/>
      <c r="K212" s="24">
        <v>211</v>
      </c>
    </row>
    <row r="213" spans="1:11">
      <c r="A213" s="18" t="str">
        <f>IFERROR(IF(INDEX('Youth 2'!$A:$F,MATCH('Youth Results 2'!$E213,'Youth 2'!$F:$F,0),1)&gt;0,INDEX('Youth 2'!$A:$F,MATCH('Youth Results 2'!$E213,'Youth 2'!$F:$F,0),1),""),"")</f>
        <v/>
      </c>
      <c r="B213" s="84" t="str">
        <f>IFERROR(IF(INDEX('Youth 2'!$A:$F,MATCH('Youth Results 2'!$E213,'Youth 2'!$F:$F,0),2)&gt;0,INDEX('Youth 2'!$A:$F,MATCH('Youth Results 2'!$E213,'Youth 2'!$F:$F,0),2),""),"")</f>
        <v/>
      </c>
      <c r="C213" s="84" t="str">
        <f>IFERROR(IF(INDEX('Youth 2'!$A:$F,MATCH('Youth Results 2'!$E213,'Youth 2'!$F:$F,0),3)&gt;0,INDEX('Youth 2'!$A:$F,MATCH('Youth Results 2'!$E213,'Youth 2'!$F:$F,0),3),""),"")</f>
        <v/>
      </c>
      <c r="D213" s="85" t="str">
        <f>IFERROR(IF(AND(SMALL('Youth 2'!F:F,K213)&gt;1000,SMALL('Youth 2'!F:F,K213)&lt;3000),"nt",IF(SMALL('Youth 2'!F:F,K213)&gt;3000,"",SMALL('Youth 2'!F:F,K213))),"")</f>
        <v/>
      </c>
      <c r="E213" s="115" t="str">
        <f>IF(D213="nt",IFERROR(SMALL('Youth 2'!F:F,K213),""),IF(D213&gt;3000,"",IFERROR(SMALL('Youth 2'!F:F,K213),"")))</f>
        <v/>
      </c>
      <c r="G213" s="91" t="str">
        <f t="shared" si="4"/>
        <v/>
      </c>
      <c r="J213" s="121"/>
      <c r="K213" s="24">
        <v>212</v>
      </c>
    </row>
    <row r="214" spans="1:11">
      <c r="A214" s="18" t="str">
        <f>IFERROR(IF(INDEX('Youth 2'!$A:$F,MATCH('Youth Results 2'!$E214,'Youth 2'!$F:$F,0),1)&gt;0,INDEX('Youth 2'!$A:$F,MATCH('Youth Results 2'!$E214,'Youth 2'!$F:$F,0),1),""),"")</f>
        <v/>
      </c>
      <c r="B214" s="84" t="str">
        <f>IFERROR(IF(INDEX('Youth 2'!$A:$F,MATCH('Youth Results 2'!$E214,'Youth 2'!$F:$F,0),2)&gt;0,INDEX('Youth 2'!$A:$F,MATCH('Youth Results 2'!$E214,'Youth 2'!$F:$F,0),2),""),"")</f>
        <v/>
      </c>
      <c r="C214" s="84" t="str">
        <f>IFERROR(IF(INDEX('Youth 2'!$A:$F,MATCH('Youth Results 2'!$E214,'Youth 2'!$F:$F,0),3)&gt;0,INDEX('Youth 2'!$A:$F,MATCH('Youth Results 2'!$E214,'Youth 2'!$F:$F,0),3),""),"")</f>
        <v/>
      </c>
      <c r="D214" s="85" t="str">
        <f>IFERROR(IF(AND(SMALL('Youth 2'!F:F,K214)&gt;1000,SMALL('Youth 2'!F:F,K214)&lt;3000),"nt",IF(SMALL('Youth 2'!F:F,K214)&gt;3000,"",SMALL('Youth 2'!F:F,K214))),"")</f>
        <v/>
      </c>
      <c r="E214" s="115" t="str">
        <f>IF(D214="nt",IFERROR(SMALL('Youth 2'!F:F,K214),""),IF(D214&gt;3000,"",IFERROR(SMALL('Youth 2'!F:F,K214),"")))</f>
        <v/>
      </c>
      <c r="G214" s="91" t="str">
        <f t="shared" si="4"/>
        <v/>
      </c>
      <c r="J214" s="121"/>
      <c r="K214" s="24">
        <v>213</v>
      </c>
    </row>
    <row r="215" spans="1:11">
      <c r="A215" s="18" t="str">
        <f>IFERROR(IF(INDEX('Youth 2'!$A:$F,MATCH('Youth Results 2'!$E215,'Youth 2'!$F:$F,0),1)&gt;0,INDEX('Youth 2'!$A:$F,MATCH('Youth Results 2'!$E215,'Youth 2'!$F:$F,0),1),""),"")</f>
        <v/>
      </c>
      <c r="B215" s="84" t="str">
        <f>IFERROR(IF(INDEX('Youth 2'!$A:$F,MATCH('Youth Results 2'!$E215,'Youth 2'!$F:$F,0),2)&gt;0,INDEX('Youth 2'!$A:$F,MATCH('Youth Results 2'!$E215,'Youth 2'!$F:$F,0),2),""),"")</f>
        <v/>
      </c>
      <c r="C215" s="84" t="str">
        <f>IFERROR(IF(INDEX('Youth 2'!$A:$F,MATCH('Youth Results 2'!$E215,'Youth 2'!$F:$F,0),3)&gt;0,INDEX('Youth 2'!$A:$F,MATCH('Youth Results 2'!$E215,'Youth 2'!$F:$F,0),3),""),"")</f>
        <v/>
      </c>
      <c r="D215" s="85" t="str">
        <f>IFERROR(IF(AND(SMALL('Youth 2'!F:F,K215)&gt;1000,SMALL('Youth 2'!F:F,K215)&lt;3000),"nt",IF(SMALL('Youth 2'!F:F,K215)&gt;3000,"",SMALL('Youth 2'!F:F,K215))),"")</f>
        <v/>
      </c>
      <c r="E215" s="115" t="str">
        <f>IF(D215="nt",IFERROR(SMALL('Youth 2'!F:F,K215),""),IF(D215&gt;3000,"",IFERROR(SMALL('Youth 2'!F:F,K215),"")))</f>
        <v/>
      </c>
      <c r="G215" s="91" t="str">
        <f t="shared" si="4"/>
        <v/>
      </c>
      <c r="J215" s="121"/>
      <c r="K215" s="24">
        <v>214</v>
      </c>
    </row>
    <row r="216" spans="1:11">
      <c r="A216" s="18" t="str">
        <f>IFERROR(IF(INDEX('Youth 2'!$A:$F,MATCH('Youth Results 2'!$E216,'Youth 2'!$F:$F,0),1)&gt;0,INDEX('Youth 2'!$A:$F,MATCH('Youth Results 2'!$E216,'Youth 2'!$F:$F,0),1),""),"")</f>
        <v/>
      </c>
      <c r="B216" s="84" t="str">
        <f>IFERROR(IF(INDEX('Youth 2'!$A:$F,MATCH('Youth Results 2'!$E216,'Youth 2'!$F:$F,0),2)&gt;0,INDEX('Youth 2'!$A:$F,MATCH('Youth Results 2'!$E216,'Youth 2'!$F:$F,0),2),""),"")</f>
        <v/>
      </c>
      <c r="C216" s="84" t="str">
        <f>IFERROR(IF(INDEX('Youth 2'!$A:$F,MATCH('Youth Results 2'!$E216,'Youth 2'!$F:$F,0),3)&gt;0,INDEX('Youth 2'!$A:$F,MATCH('Youth Results 2'!$E216,'Youth 2'!$F:$F,0),3),""),"")</f>
        <v/>
      </c>
      <c r="D216" s="85" t="str">
        <f>IFERROR(IF(AND(SMALL('Youth 2'!F:F,K216)&gt;1000,SMALL('Youth 2'!F:F,K216)&lt;3000),"nt",IF(SMALL('Youth 2'!F:F,K216)&gt;3000,"",SMALL('Youth 2'!F:F,K216))),"")</f>
        <v/>
      </c>
      <c r="E216" s="115" t="str">
        <f>IF(D216="nt",IFERROR(SMALL('Youth 2'!F:F,K216),""),IF(D216&gt;3000,"",IFERROR(SMALL('Youth 2'!F:F,K216),"")))</f>
        <v/>
      </c>
      <c r="G216" s="91" t="str">
        <f t="shared" si="4"/>
        <v/>
      </c>
      <c r="J216" s="121"/>
      <c r="K216" s="24">
        <v>215</v>
      </c>
    </row>
    <row r="217" spans="1:11">
      <c r="A217" s="18" t="str">
        <f>IFERROR(IF(INDEX('Youth 2'!$A:$F,MATCH('Youth Results 2'!$E217,'Youth 2'!$F:$F,0),1)&gt;0,INDEX('Youth 2'!$A:$F,MATCH('Youth Results 2'!$E217,'Youth 2'!$F:$F,0),1),""),"")</f>
        <v/>
      </c>
      <c r="B217" s="84" t="str">
        <f>IFERROR(IF(INDEX('Youth 2'!$A:$F,MATCH('Youth Results 2'!$E217,'Youth 2'!$F:$F,0),2)&gt;0,INDEX('Youth 2'!$A:$F,MATCH('Youth Results 2'!$E217,'Youth 2'!$F:$F,0),2),""),"")</f>
        <v/>
      </c>
      <c r="C217" s="84" t="str">
        <f>IFERROR(IF(INDEX('Youth 2'!$A:$F,MATCH('Youth Results 2'!$E217,'Youth 2'!$F:$F,0),3)&gt;0,INDEX('Youth 2'!$A:$F,MATCH('Youth Results 2'!$E217,'Youth 2'!$F:$F,0),3),""),"")</f>
        <v/>
      </c>
      <c r="D217" s="85" t="str">
        <f>IFERROR(IF(AND(SMALL('Youth 2'!F:F,K217)&gt;1000,SMALL('Youth 2'!F:F,K217)&lt;3000),"nt",IF(SMALL('Youth 2'!F:F,K217)&gt;3000,"",SMALL('Youth 2'!F:F,K217))),"")</f>
        <v/>
      </c>
      <c r="E217" s="115" t="str">
        <f>IF(D217="nt",IFERROR(SMALL('Youth 2'!F:F,K217),""),IF(D217&gt;3000,"",IFERROR(SMALL('Youth 2'!F:F,K217),"")))</f>
        <v/>
      </c>
      <c r="G217" s="91" t="str">
        <f t="shared" si="4"/>
        <v/>
      </c>
      <c r="J217" s="121"/>
      <c r="K217" s="24">
        <v>216</v>
      </c>
    </row>
    <row r="218" spans="1:11">
      <c r="A218" s="18" t="str">
        <f>IFERROR(IF(INDEX('Youth 2'!$A:$F,MATCH('Youth Results 2'!$E218,'Youth 2'!$F:$F,0),1)&gt;0,INDEX('Youth 2'!$A:$F,MATCH('Youth Results 2'!$E218,'Youth 2'!$F:$F,0),1),""),"")</f>
        <v/>
      </c>
      <c r="B218" s="84" t="str">
        <f>IFERROR(IF(INDEX('Youth 2'!$A:$F,MATCH('Youth Results 2'!$E218,'Youth 2'!$F:$F,0),2)&gt;0,INDEX('Youth 2'!$A:$F,MATCH('Youth Results 2'!$E218,'Youth 2'!$F:$F,0),2),""),"")</f>
        <v/>
      </c>
      <c r="C218" s="84" t="str">
        <f>IFERROR(IF(INDEX('Youth 2'!$A:$F,MATCH('Youth Results 2'!$E218,'Youth 2'!$F:$F,0),3)&gt;0,INDEX('Youth 2'!$A:$F,MATCH('Youth Results 2'!$E218,'Youth 2'!$F:$F,0),3),""),"")</f>
        <v/>
      </c>
      <c r="D218" s="85" t="str">
        <f>IFERROR(IF(AND(SMALL('Youth 2'!F:F,K218)&gt;1000,SMALL('Youth 2'!F:F,K218)&lt;3000),"nt",IF(SMALL('Youth 2'!F:F,K218)&gt;3000,"",SMALL('Youth 2'!F:F,K218))),"")</f>
        <v/>
      </c>
      <c r="E218" s="115" t="str">
        <f>IF(D218="nt",IFERROR(SMALL('Youth 2'!F:F,K218),""),IF(D218&gt;3000,"",IFERROR(SMALL('Youth 2'!F:F,K218),"")))</f>
        <v/>
      </c>
      <c r="G218" s="91" t="str">
        <f t="shared" si="4"/>
        <v/>
      </c>
      <c r="J218" s="121"/>
      <c r="K218" s="24">
        <v>217</v>
      </c>
    </row>
    <row r="219" spans="1:11">
      <c r="A219" s="18" t="str">
        <f>IFERROR(IF(INDEX('Youth 2'!$A:$F,MATCH('Youth Results 2'!$E219,'Youth 2'!$F:$F,0),1)&gt;0,INDEX('Youth 2'!$A:$F,MATCH('Youth Results 2'!$E219,'Youth 2'!$F:$F,0),1),""),"")</f>
        <v/>
      </c>
      <c r="B219" s="84" t="str">
        <f>IFERROR(IF(INDEX('Youth 2'!$A:$F,MATCH('Youth Results 2'!$E219,'Youth 2'!$F:$F,0),2)&gt;0,INDEX('Youth 2'!$A:$F,MATCH('Youth Results 2'!$E219,'Youth 2'!$F:$F,0),2),""),"")</f>
        <v/>
      </c>
      <c r="C219" s="84" t="str">
        <f>IFERROR(IF(INDEX('Youth 2'!$A:$F,MATCH('Youth Results 2'!$E219,'Youth 2'!$F:$F,0),3)&gt;0,INDEX('Youth 2'!$A:$F,MATCH('Youth Results 2'!$E219,'Youth 2'!$F:$F,0),3),""),"")</f>
        <v/>
      </c>
      <c r="D219" s="85" t="str">
        <f>IFERROR(IF(AND(SMALL('Youth 2'!F:F,K219)&gt;1000,SMALL('Youth 2'!F:F,K219)&lt;3000),"nt",IF(SMALL('Youth 2'!F:F,K219)&gt;3000,"",SMALL('Youth 2'!F:F,K219))),"")</f>
        <v/>
      </c>
      <c r="E219" s="115" t="str">
        <f>IF(D219="nt",IFERROR(SMALL('Youth 2'!F:F,K219),""),IF(D219&gt;3000,"",IFERROR(SMALL('Youth 2'!F:F,K219),"")))</f>
        <v/>
      </c>
      <c r="G219" s="91" t="str">
        <f t="shared" si="4"/>
        <v/>
      </c>
      <c r="J219" s="121"/>
      <c r="K219" s="24">
        <v>218</v>
      </c>
    </row>
    <row r="220" spans="1:11">
      <c r="A220" s="18" t="str">
        <f>IFERROR(IF(INDEX('Youth 2'!$A:$F,MATCH('Youth Results 2'!$E220,'Youth 2'!$F:$F,0),1)&gt;0,INDEX('Youth 2'!$A:$F,MATCH('Youth Results 2'!$E220,'Youth 2'!$F:$F,0),1),""),"")</f>
        <v/>
      </c>
      <c r="B220" s="84" t="str">
        <f>IFERROR(IF(INDEX('Youth 2'!$A:$F,MATCH('Youth Results 2'!$E220,'Youth 2'!$F:$F,0),2)&gt;0,INDEX('Youth 2'!$A:$F,MATCH('Youth Results 2'!$E220,'Youth 2'!$F:$F,0),2),""),"")</f>
        <v/>
      </c>
      <c r="C220" s="84" t="str">
        <f>IFERROR(IF(INDEX('Youth 2'!$A:$F,MATCH('Youth Results 2'!$E220,'Youth 2'!$F:$F,0),3)&gt;0,INDEX('Youth 2'!$A:$F,MATCH('Youth Results 2'!$E220,'Youth 2'!$F:$F,0),3),""),"")</f>
        <v/>
      </c>
      <c r="D220" s="85" t="str">
        <f>IFERROR(IF(AND(SMALL('Youth 2'!F:F,K220)&gt;1000,SMALL('Youth 2'!F:F,K220)&lt;3000),"nt",IF(SMALL('Youth 2'!F:F,K220)&gt;3000,"",SMALL('Youth 2'!F:F,K220))),"")</f>
        <v/>
      </c>
      <c r="E220" s="115" t="str">
        <f>IF(D220="nt",IFERROR(SMALL('Youth 2'!F:F,K220),""),IF(D220&gt;3000,"",IFERROR(SMALL('Youth 2'!F:F,K220),"")))</f>
        <v/>
      </c>
      <c r="G220" s="91" t="str">
        <f t="shared" si="4"/>
        <v/>
      </c>
      <c r="J220" s="121"/>
      <c r="K220" s="24">
        <v>219</v>
      </c>
    </row>
    <row r="221" spans="1:11">
      <c r="A221" s="18" t="str">
        <f>IFERROR(IF(INDEX('Youth 2'!$A:$F,MATCH('Youth Results 2'!$E221,'Youth 2'!$F:$F,0),1)&gt;0,INDEX('Youth 2'!$A:$F,MATCH('Youth Results 2'!$E221,'Youth 2'!$F:$F,0),1),""),"")</f>
        <v/>
      </c>
      <c r="B221" s="84" t="str">
        <f>IFERROR(IF(INDEX('Youth 2'!$A:$F,MATCH('Youth Results 2'!$E221,'Youth 2'!$F:$F,0),2)&gt;0,INDEX('Youth 2'!$A:$F,MATCH('Youth Results 2'!$E221,'Youth 2'!$F:$F,0),2),""),"")</f>
        <v/>
      </c>
      <c r="C221" s="84" t="str">
        <f>IFERROR(IF(INDEX('Youth 2'!$A:$F,MATCH('Youth Results 2'!$E221,'Youth 2'!$F:$F,0),3)&gt;0,INDEX('Youth 2'!$A:$F,MATCH('Youth Results 2'!$E221,'Youth 2'!$F:$F,0),3),""),"")</f>
        <v/>
      </c>
      <c r="D221" s="85" t="str">
        <f>IFERROR(IF(AND(SMALL('Youth 2'!F:F,K221)&gt;1000,SMALL('Youth 2'!F:F,K221)&lt;3000),"nt",IF(SMALL('Youth 2'!F:F,K221)&gt;3000,"",SMALL('Youth 2'!F:F,K221))),"")</f>
        <v/>
      </c>
      <c r="E221" s="115" t="str">
        <f>IF(D221="nt",IFERROR(SMALL('Youth 2'!F:F,K221),""),IF(D221&gt;3000,"",IFERROR(SMALL('Youth 2'!F:F,K221),"")))</f>
        <v/>
      </c>
      <c r="G221" s="91" t="str">
        <f t="shared" si="4"/>
        <v/>
      </c>
      <c r="J221" s="121"/>
      <c r="K221" s="24">
        <v>220</v>
      </c>
    </row>
    <row r="222" spans="1:11">
      <c r="A222" s="18" t="str">
        <f>IFERROR(IF(INDEX('Youth 2'!$A:$F,MATCH('Youth Results 2'!$E222,'Youth 2'!$F:$F,0),1)&gt;0,INDEX('Youth 2'!$A:$F,MATCH('Youth Results 2'!$E222,'Youth 2'!$F:$F,0),1),""),"")</f>
        <v/>
      </c>
      <c r="B222" s="84" t="str">
        <f>IFERROR(IF(INDEX('Youth 2'!$A:$F,MATCH('Youth Results 2'!$E222,'Youth 2'!$F:$F,0),2)&gt;0,INDEX('Youth 2'!$A:$F,MATCH('Youth Results 2'!$E222,'Youth 2'!$F:$F,0),2),""),"")</f>
        <v/>
      </c>
      <c r="C222" s="84" t="str">
        <f>IFERROR(IF(INDEX('Youth 2'!$A:$F,MATCH('Youth Results 2'!$E222,'Youth 2'!$F:$F,0),3)&gt;0,INDEX('Youth 2'!$A:$F,MATCH('Youth Results 2'!$E222,'Youth 2'!$F:$F,0),3),""),"")</f>
        <v/>
      </c>
      <c r="D222" s="85" t="str">
        <f>IFERROR(IF(AND(SMALL('Youth 2'!F:F,K222)&gt;1000,SMALL('Youth 2'!F:F,K222)&lt;3000),"nt",IF(SMALL('Youth 2'!F:F,K222)&gt;3000,"",SMALL('Youth 2'!F:F,K222))),"")</f>
        <v/>
      </c>
      <c r="E222" s="115" t="str">
        <f>IF(D222="nt",IFERROR(SMALL('Youth 2'!F:F,K222),""),IF(D222&gt;3000,"",IFERROR(SMALL('Youth 2'!F:F,K222),"")))</f>
        <v/>
      </c>
      <c r="G222" s="91" t="str">
        <f t="shared" si="4"/>
        <v/>
      </c>
      <c r="J222" s="121"/>
      <c r="K222" s="24">
        <v>221</v>
      </c>
    </row>
    <row r="223" spans="1:11">
      <c r="A223" s="18" t="str">
        <f>IFERROR(IF(INDEX('Youth 2'!$A:$F,MATCH('Youth Results 2'!$E223,'Youth 2'!$F:$F,0),1)&gt;0,INDEX('Youth 2'!$A:$F,MATCH('Youth Results 2'!$E223,'Youth 2'!$F:$F,0),1),""),"")</f>
        <v/>
      </c>
      <c r="B223" s="84" t="str">
        <f>IFERROR(IF(INDEX('Youth 2'!$A:$F,MATCH('Youth Results 2'!$E223,'Youth 2'!$F:$F,0),2)&gt;0,INDEX('Youth 2'!$A:$F,MATCH('Youth Results 2'!$E223,'Youth 2'!$F:$F,0),2),""),"")</f>
        <v/>
      </c>
      <c r="C223" s="84" t="str">
        <f>IFERROR(IF(INDEX('Youth 2'!$A:$F,MATCH('Youth Results 2'!$E223,'Youth 2'!$F:$F,0),3)&gt;0,INDEX('Youth 2'!$A:$F,MATCH('Youth Results 2'!$E223,'Youth 2'!$F:$F,0),3),""),"")</f>
        <v/>
      </c>
      <c r="D223" s="85" t="str">
        <f>IFERROR(IF(AND(SMALL('Youth 2'!F:F,K223)&gt;1000,SMALL('Youth 2'!F:F,K223)&lt;3000),"nt",IF(SMALL('Youth 2'!F:F,K223)&gt;3000,"",SMALL('Youth 2'!F:F,K223))),"")</f>
        <v/>
      </c>
      <c r="E223" s="115" t="str">
        <f>IF(D223="nt",IFERROR(SMALL('Youth 2'!F:F,K223),""),IF(D223&gt;3000,"",IFERROR(SMALL('Youth 2'!F:F,K223),"")))</f>
        <v/>
      </c>
      <c r="G223" s="91" t="str">
        <f t="shared" si="4"/>
        <v/>
      </c>
      <c r="J223" s="121"/>
      <c r="K223" s="24">
        <v>222</v>
      </c>
    </row>
    <row r="224" spans="1:11">
      <c r="A224" s="18" t="str">
        <f>IFERROR(IF(INDEX('Youth 2'!$A:$F,MATCH('Youth Results 2'!$E224,'Youth 2'!$F:$F,0),1)&gt;0,INDEX('Youth 2'!$A:$F,MATCH('Youth Results 2'!$E224,'Youth 2'!$F:$F,0),1),""),"")</f>
        <v/>
      </c>
      <c r="B224" s="84" t="str">
        <f>IFERROR(IF(INDEX('Youth 2'!$A:$F,MATCH('Youth Results 2'!$E224,'Youth 2'!$F:$F,0),2)&gt;0,INDEX('Youth 2'!$A:$F,MATCH('Youth Results 2'!$E224,'Youth 2'!$F:$F,0),2),""),"")</f>
        <v/>
      </c>
      <c r="C224" s="84" t="str">
        <f>IFERROR(IF(INDEX('Youth 2'!$A:$F,MATCH('Youth Results 2'!$E224,'Youth 2'!$F:$F,0),3)&gt;0,INDEX('Youth 2'!$A:$F,MATCH('Youth Results 2'!$E224,'Youth 2'!$F:$F,0),3),""),"")</f>
        <v/>
      </c>
      <c r="D224" s="85" t="str">
        <f>IFERROR(IF(AND(SMALL('Youth 2'!F:F,K224)&gt;1000,SMALL('Youth 2'!F:F,K224)&lt;3000),"nt",IF(SMALL('Youth 2'!F:F,K224)&gt;3000,"",SMALL('Youth 2'!F:F,K224))),"")</f>
        <v/>
      </c>
      <c r="E224" s="115" t="str">
        <f>IF(D224="nt",IFERROR(SMALL('Youth 2'!F:F,K224),""),IF(D224&gt;3000,"",IFERROR(SMALL('Youth 2'!F:F,K224),"")))</f>
        <v/>
      </c>
      <c r="G224" s="91" t="str">
        <f t="shared" si="4"/>
        <v/>
      </c>
      <c r="J224" s="121"/>
      <c r="K224" s="24">
        <v>223</v>
      </c>
    </row>
    <row r="225" spans="1:11">
      <c r="A225" s="18" t="str">
        <f>IFERROR(IF(INDEX('Youth 2'!$A:$F,MATCH('Youth Results 2'!$E225,'Youth 2'!$F:$F,0),1)&gt;0,INDEX('Youth 2'!$A:$F,MATCH('Youth Results 2'!$E225,'Youth 2'!$F:$F,0),1),""),"")</f>
        <v/>
      </c>
      <c r="B225" s="84" t="str">
        <f>IFERROR(IF(INDEX('Youth 2'!$A:$F,MATCH('Youth Results 2'!$E225,'Youth 2'!$F:$F,0),2)&gt;0,INDEX('Youth 2'!$A:$F,MATCH('Youth Results 2'!$E225,'Youth 2'!$F:$F,0),2),""),"")</f>
        <v/>
      </c>
      <c r="C225" s="84" t="str">
        <f>IFERROR(IF(INDEX('Youth 2'!$A:$F,MATCH('Youth Results 2'!$E225,'Youth 2'!$F:$F,0),3)&gt;0,INDEX('Youth 2'!$A:$F,MATCH('Youth Results 2'!$E225,'Youth 2'!$F:$F,0),3),""),"")</f>
        <v/>
      </c>
      <c r="D225" s="85" t="str">
        <f>IFERROR(IF(AND(SMALL('Youth 2'!F:F,K225)&gt;1000,SMALL('Youth 2'!F:F,K225)&lt;3000),"nt",IF(SMALL('Youth 2'!F:F,K225)&gt;3000,"",SMALL('Youth 2'!F:F,K225))),"")</f>
        <v/>
      </c>
      <c r="E225" s="115" t="str">
        <f>IF(D225="nt",IFERROR(SMALL('Youth 2'!F:F,K225),""),IF(D225&gt;3000,"",IFERROR(SMALL('Youth 2'!F:F,K225),"")))</f>
        <v/>
      </c>
      <c r="G225" s="91" t="str">
        <f t="shared" si="4"/>
        <v/>
      </c>
      <c r="J225" s="121"/>
      <c r="K225" s="24">
        <v>224</v>
      </c>
    </row>
    <row r="226" spans="1:11">
      <c r="A226" s="18" t="str">
        <f>IFERROR(IF(INDEX('Youth 2'!$A:$F,MATCH('Youth Results 2'!$E226,'Youth 2'!$F:$F,0),1)&gt;0,INDEX('Youth 2'!$A:$F,MATCH('Youth Results 2'!$E226,'Youth 2'!$F:$F,0),1),""),"")</f>
        <v/>
      </c>
      <c r="B226" s="84" t="str">
        <f>IFERROR(IF(INDEX('Youth 2'!$A:$F,MATCH('Youth Results 2'!$E226,'Youth 2'!$F:$F,0),2)&gt;0,INDEX('Youth 2'!$A:$F,MATCH('Youth Results 2'!$E226,'Youth 2'!$F:$F,0),2),""),"")</f>
        <v/>
      </c>
      <c r="C226" s="84" t="str">
        <f>IFERROR(IF(INDEX('Youth 2'!$A:$F,MATCH('Youth Results 2'!$E226,'Youth 2'!$F:$F,0),3)&gt;0,INDEX('Youth 2'!$A:$F,MATCH('Youth Results 2'!$E226,'Youth 2'!$F:$F,0),3),""),"")</f>
        <v/>
      </c>
      <c r="D226" s="85" t="str">
        <f>IFERROR(IF(AND(SMALL('Youth 2'!F:F,K226)&gt;1000,SMALL('Youth 2'!F:F,K226)&lt;3000),"nt",IF(SMALL('Youth 2'!F:F,K226)&gt;3000,"",SMALL('Youth 2'!F:F,K226))),"")</f>
        <v/>
      </c>
      <c r="E226" s="115" t="str">
        <f>IF(D226="nt",IFERROR(SMALL('Youth 2'!F:F,K226),""),IF(D226&gt;3000,"",IFERROR(SMALL('Youth 2'!F:F,K226),"")))</f>
        <v/>
      </c>
      <c r="G226" s="91" t="str">
        <f t="shared" si="4"/>
        <v/>
      </c>
      <c r="J226" s="121"/>
      <c r="K226" s="24">
        <v>225</v>
      </c>
    </row>
    <row r="227" spans="1:11">
      <c r="A227" s="18" t="str">
        <f>IFERROR(IF(INDEX('Youth 2'!$A:$F,MATCH('Youth Results 2'!$E227,'Youth 2'!$F:$F,0),1)&gt;0,INDEX('Youth 2'!$A:$F,MATCH('Youth Results 2'!$E227,'Youth 2'!$F:$F,0),1),""),"")</f>
        <v/>
      </c>
      <c r="B227" s="84" t="str">
        <f>IFERROR(IF(INDEX('Youth 2'!$A:$F,MATCH('Youth Results 2'!$E227,'Youth 2'!$F:$F,0),2)&gt;0,INDEX('Youth 2'!$A:$F,MATCH('Youth Results 2'!$E227,'Youth 2'!$F:$F,0),2),""),"")</f>
        <v/>
      </c>
      <c r="C227" s="84" t="str">
        <f>IFERROR(IF(INDEX('Youth 2'!$A:$F,MATCH('Youth Results 2'!$E227,'Youth 2'!$F:$F,0),3)&gt;0,INDEX('Youth 2'!$A:$F,MATCH('Youth Results 2'!$E227,'Youth 2'!$F:$F,0),3),""),"")</f>
        <v/>
      </c>
      <c r="D227" s="85" t="str">
        <f>IFERROR(IF(AND(SMALL('Youth 2'!F:F,K227)&gt;1000,SMALL('Youth 2'!F:F,K227)&lt;3000),"nt",IF(SMALL('Youth 2'!F:F,K227)&gt;3000,"",SMALL('Youth 2'!F:F,K227))),"")</f>
        <v/>
      </c>
      <c r="E227" s="115" t="str">
        <f>IF(D227="nt",IFERROR(SMALL('Youth 2'!F:F,K227),""),IF(D227&gt;3000,"",IFERROR(SMALL('Youth 2'!F:F,K227),"")))</f>
        <v/>
      </c>
      <c r="G227" s="91" t="str">
        <f t="shared" si="4"/>
        <v/>
      </c>
      <c r="J227" s="121"/>
      <c r="K227" s="24">
        <v>226</v>
      </c>
    </row>
    <row r="228" spans="1:11">
      <c r="A228" s="18" t="str">
        <f>IFERROR(IF(INDEX('Youth 2'!$A:$F,MATCH('Youth Results 2'!$E228,'Youth 2'!$F:$F,0),1)&gt;0,INDEX('Youth 2'!$A:$F,MATCH('Youth Results 2'!$E228,'Youth 2'!$F:$F,0),1),""),"")</f>
        <v/>
      </c>
      <c r="B228" s="84" t="str">
        <f>IFERROR(IF(INDEX('Youth 2'!$A:$F,MATCH('Youth Results 2'!$E228,'Youth 2'!$F:$F,0),2)&gt;0,INDEX('Youth 2'!$A:$F,MATCH('Youth Results 2'!$E228,'Youth 2'!$F:$F,0),2),""),"")</f>
        <v/>
      </c>
      <c r="C228" s="84" t="str">
        <f>IFERROR(IF(INDEX('Youth 2'!$A:$F,MATCH('Youth Results 2'!$E228,'Youth 2'!$F:$F,0),3)&gt;0,INDEX('Youth 2'!$A:$F,MATCH('Youth Results 2'!$E228,'Youth 2'!$F:$F,0),3),""),"")</f>
        <v/>
      </c>
      <c r="D228" s="85" t="str">
        <f>IFERROR(IF(AND(SMALL('Youth 2'!F:F,K228)&gt;1000,SMALL('Youth 2'!F:F,K228)&lt;3000),"nt",IF(SMALL('Youth 2'!F:F,K228)&gt;3000,"",SMALL('Youth 2'!F:F,K228))),"")</f>
        <v/>
      </c>
      <c r="E228" s="115" t="str">
        <f>IF(D228="nt",IFERROR(SMALL('Youth 2'!F:F,K228),""),IF(D228&gt;3000,"",IFERROR(SMALL('Youth 2'!F:F,K228),"")))</f>
        <v/>
      </c>
      <c r="G228" s="91" t="str">
        <f t="shared" si="4"/>
        <v/>
      </c>
      <c r="J228" s="121"/>
      <c r="K228" s="24">
        <v>227</v>
      </c>
    </row>
    <row r="229" spans="1:11">
      <c r="A229" s="18" t="str">
        <f>IFERROR(IF(INDEX('Youth 2'!$A:$F,MATCH('Youth Results 2'!$E229,'Youth 2'!$F:$F,0),1)&gt;0,INDEX('Youth 2'!$A:$F,MATCH('Youth Results 2'!$E229,'Youth 2'!$F:$F,0),1),""),"")</f>
        <v/>
      </c>
      <c r="B229" s="84" t="str">
        <f>IFERROR(IF(INDEX('Youth 2'!$A:$F,MATCH('Youth Results 2'!$E229,'Youth 2'!$F:$F,0),2)&gt;0,INDEX('Youth 2'!$A:$F,MATCH('Youth Results 2'!$E229,'Youth 2'!$F:$F,0),2),""),"")</f>
        <v/>
      </c>
      <c r="C229" s="84" t="str">
        <f>IFERROR(IF(INDEX('Youth 2'!$A:$F,MATCH('Youth Results 2'!$E229,'Youth 2'!$F:$F,0),3)&gt;0,INDEX('Youth 2'!$A:$F,MATCH('Youth Results 2'!$E229,'Youth 2'!$F:$F,0),3),""),"")</f>
        <v/>
      </c>
      <c r="D229" s="85" t="str">
        <f>IFERROR(IF(AND(SMALL('Youth 2'!F:F,K229)&gt;1000,SMALL('Youth 2'!F:F,K229)&lt;3000),"nt",IF(SMALL('Youth 2'!F:F,K229)&gt;3000,"",SMALL('Youth 2'!F:F,K229))),"")</f>
        <v/>
      </c>
      <c r="E229" s="115" t="str">
        <f>IF(D229="nt",IFERROR(SMALL('Youth 2'!F:F,K229),""),IF(D229&gt;3000,"",IFERROR(SMALL('Youth 2'!F:F,K229),"")))</f>
        <v/>
      </c>
      <c r="G229" s="91" t="str">
        <f t="shared" si="4"/>
        <v/>
      </c>
      <c r="J229" s="121"/>
      <c r="K229" s="24">
        <v>228</v>
      </c>
    </row>
    <row r="230" spans="1:11">
      <c r="A230" s="18" t="str">
        <f>IFERROR(IF(INDEX('Youth 2'!$A:$F,MATCH('Youth Results 2'!$E230,'Youth 2'!$F:$F,0),1)&gt;0,INDEX('Youth 2'!$A:$F,MATCH('Youth Results 2'!$E230,'Youth 2'!$F:$F,0),1),""),"")</f>
        <v/>
      </c>
      <c r="B230" s="84" t="str">
        <f>IFERROR(IF(INDEX('Youth 2'!$A:$F,MATCH('Youth Results 2'!$E230,'Youth 2'!$F:$F,0),2)&gt;0,INDEX('Youth 2'!$A:$F,MATCH('Youth Results 2'!$E230,'Youth 2'!$F:$F,0),2),""),"")</f>
        <v/>
      </c>
      <c r="C230" s="84" t="str">
        <f>IFERROR(IF(INDEX('Youth 2'!$A:$F,MATCH('Youth Results 2'!$E230,'Youth 2'!$F:$F,0),3)&gt;0,INDEX('Youth 2'!$A:$F,MATCH('Youth Results 2'!$E230,'Youth 2'!$F:$F,0),3),""),"")</f>
        <v/>
      </c>
      <c r="D230" s="85" t="str">
        <f>IFERROR(IF(AND(SMALL('Youth 2'!F:F,K230)&gt;1000,SMALL('Youth 2'!F:F,K230)&lt;3000),"nt",IF(SMALL('Youth 2'!F:F,K230)&gt;3000,"",SMALL('Youth 2'!F:F,K230))),"")</f>
        <v/>
      </c>
      <c r="E230" s="115" t="str">
        <f>IF(D230="nt",IFERROR(SMALL('Youth 2'!F:F,K230),""),IF(D230&gt;3000,"",IFERROR(SMALL('Youth 2'!F:F,K230),"")))</f>
        <v/>
      </c>
      <c r="G230" s="91" t="str">
        <f t="shared" si="4"/>
        <v/>
      </c>
      <c r="J230" s="121"/>
      <c r="K230" s="24">
        <v>229</v>
      </c>
    </row>
    <row r="231" spans="1:11">
      <c r="A231" s="18" t="str">
        <f>IFERROR(IF(INDEX('Youth 2'!$A:$F,MATCH('Youth Results 2'!$E231,'Youth 2'!$F:$F,0),1)&gt;0,INDEX('Youth 2'!$A:$F,MATCH('Youth Results 2'!$E231,'Youth 2'!$F:$F,0),1),""),"")</f>
        <v/>
      </c>
      <c r="B231" s="84" t="str">
        <f>IFERROR(IF(INDEX('Youth 2'!$A:$F,MATCH('Youth Results 2'!$E231,'Youth 2'!$F:$F,0),2)&gt;0,INDEX('Youth 2'!$A:$F,MATCH('Youth Results 2'!$E231,'Youth 2'!$F:$F,0),2),""),"")</f>
        <v/>
      </c>
      <c r="C231" s="84" t="str">
        <f>IFERROR(IF(INDEX('Youth 2'!$A:$F,MATCH('Youth Results 2'!$E231,'Youth 2'!$F:$F,0),3)&gt;0,INDEX('Youth 2'!$A:$F,MATCH('Youth Results 2'!$E231,'Youth 2'!$F:$F,0),3),""),"")</f>
        <v/>
      </c>
      <c r="D231" s="85" t="str">
        <f>IFERROR(IF(AND(SMALL('Youth 2'!F:F,K231)&gt;1000,SMALL('Youth 2'!F:F,K231)&lt;3000),"nt",IF(SMALL('Youth 2'!F:F,K231)&gt;3000,"",SMALL('Youth 2'!F:F,K231))),"")</f>
        <v/>
      </c>
      <c r="E231" s="115" t="str">
        <f>IF(D231="nt",IFERROR(SMALL('Youth 2'!F:F,K231),""),IF(D231&gt;3000,"",IFERROR(SMALL('Youth 2'!F:F,K231),"")))</f>
        <v/>
      </c>
      <c r="G231" s="91" t="str">
        <f t="shared" si="4"/>
        <v/>
      </c>
      <c r="J231" s="121"/>
      <c r="K231" s="24">
        <v>230</v>
      </c>
    </row>
    <row r="232" spans="1:11">
      <c r="A232" s="18" t="str">
        <f>IFERROR(IF(INDEX('Youth 2'!$A:$F,MATCH('Youth Results 2'!$E232,'Youth 2'!$F:$F,0),1)&gt;0,INDEX('Youth 2'!$A:$F,MATCH('Youth Results 2'!$E232,'Youth 2'!$F:$F,0),1),""),"")</f>
        <v/>
      </c>
      <c r="B232" s="84" t="str">
        <f>IFERROR(IF(INDEX('Youth 2'!$A:$F,MATCH('Youth Results 2'!$E232,'Youth 2'!$F:$F,0),2)&gt;0,INDEX('Youth 2'!$A:$F,MATCH('Youth Results 2'!$E232,'Youth 2'!$F:$F,0),2),""),"")</f>
        <v/>
      </c>
      <c r="C232" s="84" t="str">
        <f>IFERROR(IF(INDEX('Youth 2'!$A:$F,MATCH('Youth Results 2'!$E232,'Youth 2'!$F:$F,0),3)&gt;0,INDEX('Youth 2'!$A:$F,MATCH('Youth Results 2'!$E232,'Youth 2'!$F:$F,0),3),""),"")</f>
        <v/>
      </c>
      <c r="D232" s="85" t="str">
        <f>IFERROR(IF(AND(SMALL('Youth 2'!F:F,K232)&gt;1000,SMALL('Youth 2'!F:F,K232)&lt;3000),"nt",IF(SMALL('Youth 2'!F:F,K232)&gt;3000,"",SMALL('Youth 2'!F:F,K232))),"")</f>
        <v/>
      </c>
      <c r="E232" s="115" t="str">
        <f>IF(D232="nt",IFERROR(SMALL('Youth 2'!F:F,K232),""),IF(D232&gt;3000,"",IFERROR(SMALL('Youth 2'!F:F,K232),"")))</f>
        <v/>
      </c>
      <c r="G232" s="91" t="str">
        <f t="shared" si="4"/>
        <v/>
      </c>
      <c r="J232" s="121"/>
      <c r="K232" s="24">
        <v>231</v>
      </c>
    </row>
    <row r="233" spans="1:11">
      <c r="A233" s="18" t="str">
        <f>IFERROR(IF(INDEX('Youth 2'!$A:$F,MATCH('Youth Results 2'!$E233,'Youth 2'!$F:$F,0),1)&gt;0,INDEX('Youth 2'!$A:$F,MATCH('Youth Results 2'!$E233,'Youth 2'!$F:$F,0),1),""),"")</f>
        <v/>
      </c>
      <c r="B233" s="84" t="str">
        <f>IFERROR(IF(INDEX('Youth 2'!$A:$F,MATCH('Youth Results 2'!$E233,'Youth 2'!$F:$F,0),2)&gt;0,INDEX('Youth 2'!$A:$F,MATCH('Youth Results 2'!$E233,'Youth 2'!$F:$F,0),2),""),"")</f>
        <v/>
      </c>
      <c r="C233" s="84" t="str">
        <f>IFERROR(IF(INDEX('Youth 2'!$A:$F,MATCH('Youth Results 2'!$E233,'Youth 2'!$F:$F,0),3)&gt;0,INDEX('Youth 2'!$A:$F,MATCH('Youth Results 2'!$E233,'Youth 2'!$F:$F,0),3),""),"")</f>
        <v/>
      </c>
      <c r="D233" s="85" t="str">
        <f>IFERROR(IF(AND(SMALL('Youth 2'!F:F,K233)&gt;1000,SMALL('Youth 2'!F:F,K233)&lt;3000),"nt",IF(SMALL('Youth 2'!F:F,K233)&gt;3000,"",SMALL('Youth 2'!F:F,K233))),"")</f>
        <v/>
      </c>
      <c r="E233" s="115" t="str">
        <f>IF(D233="nt",IFERROR(SMALL('Youth 2'!F:F,K233),""),IF(D233&gt;3000,"",IFERROR(SMALL('Youth 2'!F:F,K233),"")))</f>
        <v/>
      </c>
      <c r="G233" s="91" t="str">
        <f t="shared" si="4"/>
        <v/>
      </c>
      <c r="J233" s="121"/>
      <c r="K233" s="24">
        <v>232</v>
      </c>
    </row>
    <row r="234" spans="1:11">
      <c r="A234" s="18" t="str">
        <f>IFERROR(IF(INDEX('Youth 2'!$A:$F,MATCH('Youth Results 2'!$E234,'Youth 2'!$F:$F,0),1)&gt;0,INDEX('Youth 2'!$A:$F,MATCH('Youth Results 2'!$E234,'Youth 2'!$F:$F,0),1),""),"")</f>
        <v/>
      </c>
      <c r="B234" s="84" t="str">
        <f>IFERROR(IF(INDEX('Youth 2'!$A:$F,MATCH('Youth Results 2'!$E234,'Youth 2'!$F:$F,0),2)&gt;0,INDEX('Youth 2'!$A:$F,MATCH('Youth Results 2'!$E234,'Youth 2'!$F:$F,0),2),""),"")</f>
        <v/>
      </c>
      <c r="C234" s="84" t="str">
        <f>IFERROR(IF(INDEX('Youth 2'!$A:$F,MATCH('Youth Results 2'!$E234,'Youth 2'!$F:$F,0),3)&gt;0,INDEX('Youth 2'!$A:$F,MATCH('Youth Results 2'!$E234,'Youth 2'!$F:$F,0),3),""),"")</f>
        <v/>
      </c>
      <c r="D234" s="85" t="str">
        <f>IFERROR(IF(AND(SMALL('Youth 2'!F:F,K234)&gt;1000,SMALL('Youth 2'!F:F,K234)&lt;3000),"nt",IF(SMALL('Youth 2'!F:F,K234)&gt;3000,"",SMALL('Youth 2'!F:F,K234))),"")</f>
        <v/>
      </c>
      <c r="E234" s="115" t="str">
        <f>IF(D234="nt",IFERROR(SMALL('Youth 2'!F:F,K234),""),IF(D234&gt;3000,"",IFERROR(SMALL('Youth 2'!F:F,K234),"")))</f>
        <v/>
      </c>
      <c r="G234" s="91" t="str">
        <f t="shared" si="4"/>
        <v/>
      </c>
      <c r="J234" s="121"/>
      <c r="K234" s="24">
        <v>233</v>
      </c>
    </row>
    <row r="235" spans="1:11">
      <c r="A235" s="18" t="str">
        <f>IFERROR(IF(INDEX('Youth 2'!$A:$F,MATCH('Youth Results 2'!$E235,'Youth 2'!$F:$F,0),1)&gt;0,INDEX('Youth 2'!$A:$F,MATCH('Youth Results 2'!$E235,'Youth 2'!$F:$F,0),1),""),"")</f>
        <v/>
      </c>
      <c r="B235" s="84" t="str">
        <f>IFERROR(IF(INDEX('Youth 2'!$A:$F,MATCH('Youth Results 2'!$E235,'Youth 2'!$F:$F,0),2)&gt;0,INDEX('Youth 2'!$A:$F,MATCH('Youth Results 2'!$E235,'Youth 2'!$F:$F,0),2),""),"")</f>
        <v/>
      </c>
      <c r="C235" s="84" t="str">
        <f>IFERROR(IF(INDEX('Youth 2'!$A:$F,MATCH('Youth Results 2'!$E235,'Youth 2'!$F:$F,0),3)&gt;0,INDEX('Youth 2'!$A:$F,MATCH('Youth Results 2'!$E235,'Youth 2'!$F:$F,0),3),""),"")</f>
        <v/>
      </c>
      <c r="D235" s="85" t="str">
        <f>IFERROR(IF(AND(SMALL('Youth 2'!F:F,K235)&gt;1000,SMALL('Youth 2'!F:F,K235)&lt;3000),"nt",IF(SMALL('Youth 2'!F:F,K235)&gt;3000,"",SMALL('Youth 2'!F:F,K235))),"")</f>
        <v/>
      </c>
      <c r="E235" s="115" t="str">
        <f>IF(D235="nt",IFERROR(SMALL('Youth 2'!F:F,K235),""),IF(D235&gt;3000,"",IFERROR(SMALL('Youth 2'!F:F,K235),"")))</f>
        <v/>
      </c>
      <c r="G235" s="91" t="str">
        <f t="shared" si="4"/>
        <v/>
      </c>
      <c r="J235" s="121"/>
      <c r="K235" s="24">
        <v>234</v>
      </c>
    </row>
    <row r="236" spans="1:11">
      <c r="A236" s="18" t="str">
        <f>IFERROR(IF(INDEX('Youth 2'!$A:$F,MATCH('Youth Results 2'!$E236,'Youth 2'!$F:$F,0),1)&gt;0,INDEX('Youth 2'!$A:$F,MATCH('Youth Results 2'!$E236,'Youth 2'!$F:$F,0),1),""),"")</f>
        <v/>
      </c>
      <c r="B236" s="84" t="str">
        <f>IFERROR(IF(INDEX('Youth 2'!$A:$F,MATCH('Youth Results 2'!$E236,'Youth 2'!$F:$F,0),2)&gt;0,INDEX('Youth 2'!$A:$F,MATCH('Youth Results 2'!$E236,'Youth 2'!$F:$F,0),2),""),"")</f>
        <v/>
      </c>
      <c r="C236" s="84" t="str">
        <f>IFERROR(IF(INDEX('Youth 2'!$A:$F,MATCH('Youth Results 2'!$E236,'Youth 2'!$F:$F,0),3)&gt;0,INDEX('Youth 2'!$A:$F,MATCH('Youth Results 2'!$E236,'Youth 2'!$F:$F,0),3),""),"")</f>
        <v/>
      </c>
      <c r="D236" s="85" t="str">
        <f>IFERROR(IF(AND(SMALL('Youth 2'!F:F,K236)&gt;1000,SMALL('Youth 2'!F:F,K236)&lt;3000),"nt",IF(SMALL('Youth 2'!F:F,K236)&gt;3000,"",SMALL('Youth 2'!F:F,K236))),"")</f>
        <v/>
      </c>
      <c r="E236" s="115" t="str">
        <f>IF(D236="nt",IFERROR(SMALL('Youth 2'!F:F,K236),""),IF(D236&gt;3000,"",IFERROR(SMALL('Youth 2'!F:F,K236),"")))</f>
        <v/>
      </c>
      <c r="G236" s="91" t="str">
        <f t="shared" si="4"/>
        <v/>
      </c>
      <c r="J236" s="121"/>
      <c r="K236" s="24">
        <v>235</v>
      </c>
    </row>
    <row r="237" spans="1:11">
      <c r="A237" s="18" t="str">
        <f>IFERROR(IF(INDEX('Youth 2'!$A:$F,MATCH('Youth Results 2'!$E237,'Youth 2'!$F:$F,0),1)&gt;0,INDEX('Youth 2'!$A:$F,MATCH('Youth Results 2'!$E237,'Youth 2'!$F:$F,0),1),""),"")</f>
        <v/>
      </c>
      <c r="B237" s="84" t="str">
        <f>IFERROR(IF(INDEX('Youth 2'!$A:$F,MATCH('Youth Results 2'!$E237,'Youth 2'!$F:$F,0),2)&gt;0,INDEX('Youth 2'!$A:$F,MATCH('Youth Results 2'!$E237,'Youth 2'!$F:$F,0),2),""),"")</f>
        <v/>
      </c>
      <c r="C237" s="84" t="str">
        <f>IFERROR(IF(INDEX('Youth 2'!$A:$F,MATCH('Youth Results 2'!$E237,'Youth 2'!$F:$F,0),3)&gt;0,INDEX('Youth 2'!$A:$F,MATCH('Youth Results 2'!$E237,'Youth 2'!$F:$F,0),3),""),"")</f>
        <v/>
      </c>
      <c r="D237" s="85" t="str">
        <f>IFERROR(IF(AND(SMALL('Youth 2'!F:F,K237)&gt;1000,SMALL('Youth 2'!F:F,K237)&lt;3000),"nt",IF(SMALL('Youth 2'!F:F,K237)&gt;3000,"",SMALL('Youth 2'!F:F,K237))),"")</f>
        <v/>
      </c>
      <c r="E237" s="115" t="str">
        <f>IF(D237="nt",IFERROR(SMALL('Youth 2'!F:F,K237),""),IF(D237&gt;3000,"",IFERROR(SMALL('Youth 2'!F:F,K237),"")))</f>
        <v/>
      </c>
      <c r="G237" s="91" t="str">
        <f t="shared" si="4"/>
        <v/>
      </c>
      <c r="J237" s="121"/>
      <c r="K237" s="24">
        <v>236</v>
      </c>
    </row>
    <row r="238" spans="1:11">
      <c r="A238" s="18" t="str">
        <f>IFERROR(IF(INDEX('Youth 2'!$A:$F,MATCH('Youth Results 2'!$E238,'Youth 2'!$F:$F,0),1)&gt;0,INDEX('Youth 2'!$A:$F,MATCH('Youth Results 2'!$E238,'Youth 2'!$F:$F,0),1),""),"")</f>
        <v/>
      </c>
      <c r="B238" s="84" t="str">
        <f>IFERROR(IF(INDEX('Youth 2'!$A:$F,MATCH('Youth Results 2'!$E238,'Youth 2'!$F:$F,0),2)&gt;0,INDEX('Youth 2'!$A:$F,MATCH('Youth Results 2'!$E238,'Youth 2'!$F:$F,0),2),""),"")</f>
        <v/>
      </c>
      <c r="C238" s="84" t="str">
        <f>IFERROR(IF(INDEX('Youth 2'!$A:$F,MATCH('Youth Results 2'!$E238,'Youth 2'!$F:$F,0),3)&gt;0,INDEX('Youth 2'!$A:$F,MATCH('Youth Results 2'!$E238,'Youth 2'!$F:$F,0),3),""),"")</f>
        <v/>
      </c>
      <c r="D238" s="85" t="str">
        <f>IFERROR(IF(AND(SMALL('Youth 2'!F:F,K238)&gt;1000,SMALL('Youth 2'!F:F,K238)&lt;3000),"nt",IF(SMALL('Youth 2'!F:F,K238)&gt;3000,"",SMALL('Youth 2'!F:F,K238))),"")</f>
        <v/>
      </c>
      <c r="E238" s="115" t="str">
        <f>IF(D238="nt",IFERROR(SMALL('Youth 2'!F:F,K238),""),IF(D238&gt;3000,"",IFERROR(SMALL('Youth 2'!F:F,K238),"")))</f>
        <v/>
      </c>
      <c r="G238" s="91" t="str">
        <f t="shared" si="4"/>
        <v/>
      </c>
      <c r="J238" s="121"/>
      <c r="K238" s="24">
        <v>237</v>
      </c>
    </row>
    <row r="239" spans="1:11">
      <c r="A239" s="18" t="str">
        <f>IFERROR(IF(INDEX('Youth 2'!$A:$F,MATCH('Youth Results 2'!$E239,'Youth 2'!$F:$F,0),1)&gt;0,INDEX('Youth 2'!$A:$F,MATCH('Youth Results 2'!$E239,'Youth 2'!$F:$F,0),1),""),"")</f>
        <v/>
      </c>
      <c r="B239" s="84" t="str">
        <f>IFERROR(IF(INDEX('Youth 2'!$A:$F,MATCH('Youth Results 2'!$E239,'Youth 2'!$F:$F,0),2)&gt;0,INDEX('Youth 2'!$A:$F,MATCH('Youth Results 2'!$E239,'Youth 2'!$F:$F,0),2),""),"")</f>
        <v/>
      </c>
      <c r="C239" s="84" t="str">
        <f>IFERROR(IF(INDEX('Youth 2'!$A:$F,MATCH('Youth Results 2'!$E239,'Youth 2'!$F:$F,0),3)&gt;0,INDEX('Youth 2'!$A:$F,MATCH('Youth Results 2'!$E239,'Youth 2'!$F:$F,0),3),""),"")</f>
        <v/>
      </c>
      <c r="D239" s="85" t="str">
        <f>IFERROR(IF(AND(SMALL('Youth 2'!F:F,K239)&gt;1000,SMALL('Youth 2'!F:F,K239)&lt;3000),"nt",IF(SMALL('Youth 2'!F:F,K239)&gt;3000,"",SMALL('Youth 2'!F:F,K239))),"")</f>
        <v/>
      </c>
      <c r="E239" s="115" t="str">
        <f>IF(D239="nt",IFERROR(SMALL('Youth 2'!F:F,K239),""),IF(D239&gt;3000,"",IFERROR(SMALL('Youth 2'!F:F,K239),"")))</f>
        <v/>
      </c>
      <c r="G239" s="91" t="str">
        <f t="shared" si="4"/>
        <v/>
      </c>
      <c r="J239" s="121"/>
      <c r="K239" s="24">
        <v>238</v>
      </c>
    </row>
    <row r="240" spans="1:11">
      <c r="A240" s="18" t="str">
        <f>IFERROR(IF(INDEX('Youth 2'!$A:$F,MATCH('Youth Results 2'!$E240,'Youth 2'!$F:$F,0),1)&gt;0,INDEX('Youth 2'!$A:$F,MATCH('Youth Results 2'!$E240,'Youth 2'!$F:$F,0),1),""),"")</f>
        <v/>
      </c>
      <c r="B240" s="84" t="str">
        <f>IFERROR(IF(INDEX('Youth 2'!$A:$F,MATCH('Youth Results 2'!$E240,'Youth 2'!$F:$F,0),2)&gt;0,INDEX('Youth 2'!$A:$F,MATCH('Youth Results 2'!$E240,'Youth 2'!$F:$F,0),2),""),"")</f>
        <v/>
      </c>
      <c r="C240" s="84" t="str">
        <f>IFERROR(IF(INDEX('Youth 2'!$A:$F,MATCH('Youth Results 2'!$E240,'Youth 2'!$F:$F,0),3)&gt;0,INDEX('Youth 2'!$A:$F,MATCH('Youth Results 2'!$E240,'Youth 2'!$F:$F,0),3),""),"")</f>
        <v/>
      </c>
      <c r="D240" s="85" t="str">
        <f>IFERROR(IF(AND(SMALL('Youth 2'!F:F,K240)&gt;1000,SMALL('Youth 2'!F:F,K240)&lt;3000),"nt",IF(SMALL('Youth 2'!F:F,K240)&gt;3000,"",SMALL('Youth 2'!F:F,K240))),"")</f>
        <v/>
      </c>
      <c r="E240" s="115" t="str">
        <f>IF(D240="nt",IFERROR(SMALL('Youth 2'!F:F,K240),""),IF(D240&gt;3000,"",IFERROR(SMALL('Youth 2'!F:F,K240),"")))</f>
        <v/>
      </c>
      <c r="G240" s="91" t="str">
        <f t="shared" si="4"/>
        <v/>
      </c>
      <c r="J240" s="121"/>
      <c r="K240" s="24">
        <v>239</v>
      </c>
    </row>
    <row r="241" spans="1:11">
      <c r="A241" s="18" t="str">
        <f>IFERROR(IF(INDEX('Youth 2'!$A:$F,MATCH('Youth Results 2'!$E241,'Youth 2'!$F:$F,0),1)&gt;0,INDEX('Youth 2'!$A:$F,MATCH('Youth Results 2'!$E241,'Youth 2'!$F:$F,0),1),""),"")</f>
        <v/>
      </c>
      <c r="B241" s="84" t="str">
        <f>IFERROR(IF(INDEX('Youth 2'!$A:$F,MATCH('Youth Results 2'!$E241,'Youth 2'!$F:$F,0),2)&gt;0,INDEX('Youth 2'!$A:$F,MATCH('Youth Results 2'!$E241,'Youth 2'!$F:$F,0),2),""),"")</f>
        <v/>
      </c>
      <c r="C241" s="84" t="str">
        <f>IFERROR(IF(INDEX('Youth 2'!$A:$F,MATCH('Youth Results 2'!$E241,'Youth 2'!$F:$F,0),3)&gt;0,INDEX('Youth 2'!$A:$F,MATCH('Youth Results 2'!$E241,'Youth 2'!$F:$F,0),3),""),"")</f>
        <v/>
      </c>
      <c r="D241" s="85" t="str">
        <f>IFERROR(IF(AND(SMALL('Youth 2'!F:F,K241)&gt;1000,SMALL('Youth 2'!F:F,K241)&lt;3000),"nt",IF(SMALL('Youth 2'!F:F,K241)&gt;3000,"",SMALL('Youth 2'!F:F,K241))),"")</f>
        <v/>
      </c>
      <c r="E241" s="115" t="str">
        <f>IF(D241="nt",IFERROR(SMALL('Youth 2'!F:F,K241),""),IF(D241&gt;3000,"",IFERROR(SMALL('Youth 2'!F:F,K241),"")))</f>
        <v/>
      </c>
      <c r="G241" s="91" t="str">
        <f t="shared" si="4"/>
        <v/>
      </c>
      <c r="J241" s="121"/>
      <c r="K241" s="24">
        <v>240</v>
      </c>
    </row>
    <row r="242" spans="1:11">
      <c r="A242" s="18" t="str">
        <f>IFERROR(IF(INDEX('Youth 2'!$A:$F,MATCH('Youth Results 2'!$E242,'Youth 2'!$F:$F,0),1)&gt;0,INDEX('Youth 2'!$A:$F,MATCH('Youth Results 2'!$E242,'Youth 2'!$F:$F,0),1),""),"")</f>
        <v/>
      </c>
      <c r="B242" s="84" t="str">
        <f>IFERROR(IF(INDEX('Youth 2'!$A:$F,MATCH('Youth Results 2'!$E242,'Youth 2'!$F:$F,0),2)&gt;0,INDEX('Youth 2'!$A:$F,MATCH('Youth Results 2'!$E242,'Youth 2'!$F:$F,0),2),""),"")</f>
        <v/>
      </c>
      <c r="C242" s="84" t="str">
        <f>IFERROR(IF(INDEX('Youth 2'!$A:$F,MATCH('Youth Results 2'!$E242,'Youth 2'!$F:$F,0),3)&gt;0,INDEX('Youth 2'!$A:$F,MATCH('Youth Results 2'!$E242,'Youth 2'!$F:$F,0),3),""),"")</f>
        <v/>
      </c>
      <c r="D242" s="85" t="str">
        <f>IFERROR(IF(AND(SMALL('Youth 2'!F:F,K242)&gt;1000,SMALL('Youth 2'!F:F,K242)&lt;3000),"nt",IF(SMALL('Youth 2'!F:F,K242)&gt;3000,"",SMALL('Youth 2'!F:F,K242))),"")</f>
        <v/>
      </c>
      <c r="E242" s="115" t="str">
        <f>IF(D242="nt",IFERROR(SMALL('Youth 2'!F:F,K242),""),IF(D242&gt;3000,"",IFERROR(SMALL('Youth 2'!F:F,K242),"")))</f>
        <v/>
      </c>
      <c r="G242" s="91" t="str">
        <f t="shared" si="4"/>
        <v/>
      </c>
      <c r="J242" s="121"/>
      <c r="K242" s="24">
        <v>241</v>
      </c>
    </row>
    <row r="243" spans="1:11">
      <c r="A243" s="18" t="str">
        <f>IFERROR(IF(INDEX('Youth 2'!$A:$F,MATCH('Youth Results 2'!$E243,'Youth 2'!$F:$F,0),1)&gt;0,INDEX('Youth 2'!$A:$F,MATCH('Youth Results 2'!$E243,'Youth 2'!$F:$F,0),1),""),"")</f>
        <v/>
      </c>
      <c r="B243" s="84" t="str">
        <f>IFERROR(IF(INDEX('Youth 2'!$A:$F,MATCH('Youth Results 2'!$E243,'Youth 2'!$F:$F,0),2)&gt;0,INDEX('Youth 2'!$A:$F,MATCH('Youth Results 2'!$E243,'Youth 2'!$F:$F,0),2),""),"")</f>
        <v/>
      </c>
      <c r="C243" s="84" t="str">
        <f>IFERROR(IF(INDEX('Youth 2'!$A:$F,MATCH('Youth Results 2'!$E243,'Youth 2'!$F:$F,0),3)&gt;0,INDEX('Youth 2'!$A:$F,MATCH('Youth Results 2'!$E243,'Youth 2'!$F:$F,0),3),""),"")</f>
        <v/>
      </c>
      <c r="D243" s="85" t="str">
        <f>IFERROR(IF(AND(SMALL('Youth 2'!F:F,K243)&gt;1000,SMALL('Youth 2'!F:F,K243)&lt;3000),"nt",IF(SMALL('Youth 2'!F:F,K243)&gt;3000,"",SMALL('Youth 2'!F:F,K243))),"")</f>
        <v/>
      </c>
      <c r="E243" s="115" t="str">
        <f>IF(D243="nt",IFERROR(SMALL('Youth 2'!F:F,K243),""),IF(D243&gt;3000,"",IFERROR(SMALL('Youth 2'!F:F,K243),"")))</f>
        <v/>
      </c>
      <c r="G243" s="91" t="str">
        <f t="shared" si="4"/>
        <v/>
      </c>
      <c r="J243" s="121"/>
      <c r="K243" s="24">
        <v>242</v>
      </c>
    </row>
    <row r="244" spans="1:11">
      <c r="A244" s="18" t="str">
        <f>IFERROR(IF(INDEX('Youth 2'!$A:$F,MATCH('Youth Results 2'!$E244,'Youth 2'!$F:$F,0),1)&gt;0,INDEX('Youth 2'!$A:$F,MATCH('Youth Results 2'!$E244,'Youth 2'!$F:$F,0),1),""),"")</f>
        <v/>
      </c>
      <c r="B244" s="84" t="str">
        <f>IFERROR(IF(INDEX('Youth 2'!$A:$F,MATCH('Youth Results 2'!$E244,'Youth 2'!$F:$F,0),2)&gt;0,INDEX('Youth 2'!$A:$F,MATCH('Youth Results 2'!$E244,'Youth 2'!$F:$F,0),2),""),"")</f>
        <v/>
      </c>
      <c r="C244" s="84" t="str">
        <f>IFERROR(IF(INDEX('Youth 2'!$A:$F,MATCH('Youth Results 2'!$E244,'Youth 2'!$F:$F,0),3)&gt;0,INDEX('Youth 2'!$A:$F,MATCH('Youth Results 2'!$E244,'Youth 2'!$F:$F,0),3),""),"")</f>
        <v/>
      </c>
      <c r="D244" s="85" t="str">
        <f>IFERROR(IF(AND(SMALL('Youth 2'!F:F,K244)&gt;1000,SMALL('Youth 2'!F:F,K244)&lt;3000),"nt",IF(SMALL('Youth 2'!F:F,K244)&gt;3000,"",SMALL('Youth 2'!F:F,K244))),"")</f>
        <v/>
      </c>
      <c r="E244" s="115" t="str">
        <f>IF(D244="nt",IFERROR(SMALL('Youth 2'!F:F,K244),""),IF(D244&gt;3000,"",IFERROR(SMALL('Youth 2'!F:F,K244),"")))</f>
        <v/>
      </c>
      <c r="G244" s="91" t="str">
        <f t="shared" si="4"/>
        <v/>
      </c>
      <c r="J244" s="121"/>
      <c r="K244" s="24">
        <v>243</v>
      </c>
    </row>
    <row r="245" spans="1:11">
      <c r="A245" s="18" t="str">
        <f>IFERROR(IF(INDEX('Youth 2'!$A:$F,MATCH('Youth Results 2'!$E245,'Youth 2'!$F:$F,0),1)&gt;0,INDEX('Youth 2'!$A:$F,MATCH('Youth Results 2'!$E245,'Youth 2'!$F:$F,0),1),""),"")</f>
        <v/>
      </c>
      <c r="B245" s="84" t="str">
        <f>IFERROR(IF(INDEX('Youth 2'!$A:$F,MATCH('Youth Results 2'!$E245,'Youth 2'!$F:$F,0),2)&gt;0,INDEX('Youth 2'!$A:$F,MATCH('Youth Results 2'!$E245,'Youth 2'!$F:$F,0),2),""),"")</f>
        <v/>
      </c>
      <c r="C245" s="84" t="str">
        <f>IFERROR(IF(INDEX('Youth 2'!$A:$F,MATCH('Youth Results 2'!$E245,'Youth 2'!$F:$F,0),3)&gt;0,INDEX('Youth 2'!$A:$F,MATCH('Youth Results 2'!$E245,'Youth 2'!$F:$F,0),3),""),"")</f>
        <v/>
      </c>
      <c r="D245" s="85" t="str">
        <f>IFERROR(IF(AND(SMALL('Youth 2'!F:F,K245)&gt;1000,SMALL('Youth 2'!F:F,K245)&lt;3000),"nt",IF(SMALL('Youth 2'!F:F,K245)&gt;3000,"",SMALL('Youth 2'!F:F,K245))),"")</f>
        <v/>
      </c>
      <c r="E245" s="115" t="str">
        <f>IF(D245="nt",IFERROR(SMALL('Youth 2'!F:F,K245),""),IF(D245&gt;3000,"",IFERROR(SMALL('Youth 2'!F:F,K245),"")))</f>
        <v/>
      </c>
      <c r="G245" s="91" t="str">
        <f t="shared" si="4"/>
        <v/>
      </c>
      <c r="J245" s="121"/>
      <c r="K245" s="24">
        <v>244</v>
      </c>
    </row>
    <row r="246" spans="1:11">
      <c r="A246" s="18" t="str">
        <f>IFERROR(IF(INDEX('Youth 2'!$A:$F,MATCH('Youth Results 2'!$E246,'Youth 2'!$F:$F,0),1)&gt;0,INDEX('Youth 2'!$A:$F,MATCH('Youth Results 2'!$E246,'Youth 2'!$F:$F,0),1),""),"")</f>
        <v/>
      </c>
      <c r="B246" s="84" t="str">
        <f>IFERROR(IF(INDEX('Youth 2'!$A:$F,MATCH('Youth Results 2'!$E246,'Youth 2'!$F:$F,0),2)&gt;0,INDEX('Youth 2'!$A:$F,MATCH('Youth Results 2'!$E246,'Youth 2'!$F:$F,0),2),""),"")</f>
        <v/>
      </c>
      <c r="C246" s="84" t="str">
        <f>IFERROR(IF(INDEX('Youth 2'!$A:$F,MATCH('Youth Results 2'!$E246,'Youth 2'!$F:$F,0),3)&gt;0,INDEX('Youth 2'!$A:$F,MATCH('Youth Results 2'!$E246,'Youth 2'!$F:$F,0),3),""),"")</f>
        <v/>
      </c>
      <c r="D246" s="85" t="str">
        <f>IFERROR(IF(AND(SMALL('Youth 2'!F:F,K246)&gt;1000,SMALL('Youth 2'!F:F,K246)&lt;3000),"nt",IF(SMALL('Youth 2'!F:F,K246)&gt;3000,"",SMALL('Youth 2'!F:F,K246))),"")</f>
        <v/>
      </c>
      <c r="E246" s="115" t="str">
        <f>IF(D246="nt",IFERROR(SMALL('Youth 2'!F:F,K246),""),IF(D246&gt;3000,"",IFERROR(SMALL('Youth 2'!F:F,K246),"")))</f>
        <v/>
      </c>
      <c r="G246" s="91" t="str">
        <f t="shared" si="4"/>
        <v/>
      </c>
      <c r="J246" s="121"/>
      <c r="K246" s="24">
        <v>245</v>
      </c>
    </row>
    <row r="247" spans="1:11">
      <c r="A247" s="18" t="str">
        <f>IFERROR(IF(INDEX('Youth 2'!$A:$F,MATCH('Youth Results 2'!$E247,'Youth 2'!$F:$F,0),1)&gt;0,INDEX('Youth 2'!$A:$F,MATCH('Youth Results 2'!$E247,'Youth 2'!$F:$F,0),1),""),"")</f>
        <v/>
      </c>
      <c r="B247" s="84" t="str">
        <f>IFERROR(IF(INDEX('Youth 2'!$A:$F,MATCH('Youth Results 2'!$E247,'Youth 2'!$F:$F,0),2)&gt;0,INDEX('Youth 2'!$A:$F,MATCH('Youth Results 2'!$E247,'Youth 2'!$F:$F,0),2),""),"")</f>
        <v/>
      </c>
      <c r="C247" s="84" t="str">
        <f>IFERROR(IF(INDEX('Youth 2'!$A:$F,MATCH('Youth Results 2'!$E247,'Youth 2'!$F:$F,0),3)&gt;0,INDEX('Youth 2'!$A:$F,MATCH('Youth Results 2'!$E247,'Youth 2'!$F:$F,0),3),""),"")</f>
        <v/>
      </c>
      <c r="D247" s="85" t="str">
        <f>IFERROR(IF(AND(SMALL('Youth 2'!F:F,K247)&gt;1000,SMALL('Youth 2'!F:F,K247)&lt;3000),"nt",IF(SMALL('Youth 2'!F:F,K247)&gt;3000,"",SMALL('Youth 2'!F:F,K247))),"")</f>
        <v/>
      </c>
      <c r="E247" s="115" t="str">
        <f>IF(D247="nt",IFERROR(SMALL('Youth 2'!F:F,K247),""),IF(D247&gt;3000,"",IFERROR(SMALL('Youth 2'!F:F,K247),"")))</f>
        <v/>
      </c>
      <c r="G247" s="91" t="str">
        <f t="shared" si="4"/>
        <v/>
      </c>
      <c r="J247" s="121"/>
      <c r="K247" s="24">
        <v>246</v>
      </c>
    </row>
    <row r="248" spans="1:11">
      <c r="A248" s="18" t="str">
        <f>IFERROR(IF(INDEX('Youth 2'!$A:$F,MATCH('Youth Results 2'!$E248,'Youth 2'!$F:$F,0),1)&gt;0,INDEX('Youth 2'!$A:$F,MATCH('Youth Results 2'!$E248,'Youth 2'!$F:$F,0),1),""),"")</f>
        <v/>
      </c>
      <c r="B248" s="84" t="str">
        <f>IFERROR(IF(INDEX('Youth 2'!$A:$F,MATCH('Youth Results 2'!$E248,'Youth 2'!$F:$F,0),2)&gt;0,INDEX('Youth 2'!$A:$F,MATCH('Youth Results 2'!$E248,'Youth 2'!$F:$F,0),2),""),"")</f>
        <v/>
      </c>
      <c r="C248" s="84" t="str">
        <f>IFERROR(IF(INDEX('Youth 2'!$A:$F,MATCH('Youth Results 2'!$E248,'Youth 2'!$F:$F,0),3)&gt;0,INDEX('Youth 2'!$A:$F,MATCH('Youth Results 2'!$E248,'Youth 2'!$F:$F,0),3),""),"")</f>
        <v/>
      </c>
      <c r="D248" s="85" t="str">
        <f>IFERROR(IF(AND(SMALL('Youth 2'!F:F,K248)&gt;1000,SMALL('Youth 2'!F:F,K248)&lt;3000),"nt",IF(SMALL('Youth 2'!F:F,K248)&gt;3000,"",SMALL('Youth 2'!F:F,K248))),"")</f>
        <v/>
      </c>
      <c r="E248" s="115" t="str">
        <f>IF(D248="nt",IFERROR(SMALL('Youth 2'!F:F,K248),""),IF(D248&gt;3000,"",IFERROR(SMALL('Youth 2'!F:F,K248),"")))</f>
        <v/>
      </c>
      <c r="G248" s="91" t="str">
        <f t="shared" si="4"/>
        <v/>
      </c>
      <c r="J248" s="121"/>
      <c r="K248" s="24">
        <v>247</v>
      </c>
    </row>
    <row r="249" spans="1:11">
      <c r="A249" s="18" t="str">
        <f>IFERROR(IF(INDEX('Youth 2'!$A:$F,MATCH('Youth Results 2'!$E249,'Youth 2'!$F:$F,0),1)&gt;0,INDEX('Youth 2'!$A:$F,MATCH('Youth Results 2'!$E249,'Youth 2'!$F:$F,0),1),""),"")</f>
        <v/>
      </c>
      <c r="B249" s="84" t="str">
        <f>IFERROR(IF(INDEX('Youth 2'!$A:$F,MATCH('Youth Results 2'!$E249,'Youth 2'!$F:$F,0),2)&gt;0,INDEX('Youth 2'!$A:$F,MATCH('Youth Results 2'!$E249,'Youth 2'!$F:$F,0),2),""),"")</f>
        <v/>
      </c>
      <c r="C249" s="84" t="str">
        <f>IFERROR(IF(INDEX('Youth 2'!$A:$F,MATCH('Youth Results 2'!$E249,'Youth 2'!$F:$F,0),3)&gt;0,INDEX('Youth 2'!$A:$F,MATCH('Youth Results 2'!$E249,'Youth 2'!$F:$F,0),3),""),"")</f>
        <v/>
      </c>
      <c r="D249" s="85" t="str">
        <f>IFERROR(IF(AND(SMALL('Youth 2'!F:F,K249)&gt;1000,SMALL('Youth 2'!F:F,K249)&lt;3000),"nt",IF(SMALL('Youth 2'!F:F,K249)&gt;3000,"",SMALL('Youth 2'!F:F,K249))),"")</f>
        <v/>
      </c>
      <c r="E249" s="115" t="str">
        <f>IF(D249="nt",IFERROR(SMALL('Youth 2'!F:F,K249),""),IF(D249&gt;3000,"",IFERROR(SMALL('Youth 2'!F:F,K249),"")))</f>
        <v/>
      </c>
      <c r="G249" s="91" t="str">
        <f t="shared" si="4"/>
        <v/>
      </c>
      <c r="J249" s="121"/>
      <c r="K249" s="24">
        <v>248</v>
      </c>
    </row>
    <row r="250" spans="1:11">
      <c r="A250" s="18" t="str">
        <f>IFERROR(IF(INDEX('Youth 2'!$A:$F,MATCH('Youth Results 2'!$E250,'Youth 2'!$F:$F,0),1)&gt;0,INDEX('Youth 2'!$A:$F,MATCH('Youth Results 2'!$E250,'Youth 2'!$F:$F,0),1),""),"")</f>
        <v/>
      </c>
      <c r="B250" s="84" t="str">
        <f>IFERROR(IF(INDEX('Youth 2'!$A:$F,MATCH('Youth Results 2'!$E250,'Youth 2'!$F:$F,0),2)&gt;0,INDEX('Youth 2'!$A:$F,MATCH('Youth Results 2'!$E250,'Youth 2'!$F:$F,0),2),""),"")</f>
        <v/>
      </c>
      <c r="C250" s="84" t="str">
        <f>IFERROR(IF(INDEX('Youth 2'!$A:$F,MATCH('Youth Results 2'!$E250,'Youth 2'!$F:$F,0),3)&gt;0,INDEX('Youth 2'!$A:$F,MATCH('Youth Results 2'!$E250,'Youth 2'!$F:$F,0),3),""),"")</f>
        <v/>
      </c>
      <c r="D250" s="85" t="str">
        <f>IFERROR(IF(AND(SMALL('Youth 2'!F:F,K250)&gt;1000,SMALL('Youth 2'!F:F,K250)&lt;3000),"nt",IF(SMALL('Youth 2'!F:F,K250)&gt;3000,"",SMALL('Youth 2'!F:F,K250))),"")</f>
        <v/>
      </c>
      <c r="E250" s="115" t="str">
        <f>IF(D250="nt",IFERROR(SMALL('Youth 2'!F:F,K250),""),IF(D250&gt;3000,"",IFERROR(SMALL('Youth 2'!F:F,K250),"")))</f>
        <v/>
      </c>
      <c r="G250" s="91" t="str">
        <f t="shared" si="4"/>
        <v/>
      </c>
      <c r="J250" s="121"/>
      <c r="K250" s="24">
        <v>249</v>
      </c>
    </row>
    <row r="251" spans="1:11">
      <c r="A251" s="18" t="str">
        <f>IFERROR(IF(INDEX('Youth 2'!$A:$F,MATCH('Youth Results 2'!$E251,'Youth 2'!$F:$F,0),1)&gt;0,INDEX('Youth 2'!$A:$F,MATCH('Youth Results 2'!$E251,'Youth 2'!$F:$F,0),1),""),"")</f>
        <v/>
      </c>
      <c r="B251" s="84" t="str">
        <f>IFERROR(IF(INDEX('Youth 2'!$A:$F,MATCH('Youth Results 2'!$E251,'Youth 2'!$F:$F,0),2)&gt;0,INDEX('Youth 2'!$A:$F,MATCH('Youth Results 2'!$E251,'Youth 2'!$F:$F,0),2),""),"")</f>
        <v/>
      </c>
      <c r="C251" s="84" t="str">
        <f>IFERROR(IF(INDEX('Youth 2'!$A:$F,MATCH('Youth Results 2'!$E251,'Youth 2'!$F:$F,0),3)&gt;0,INDEX('Youth 2'!$A:$F,MATCH('Youth Results 2'!$E251,'Youth 2'!$F:$F,0),3),""),"")</f>
        <v/>
      </c>
      <c r="D251" s="85" t="str">
        <f>IFERROR(IF(AND(SMALL('Youth 2'!F:F,K251)&gt;1000,SMALL('Youth 2'!F:F,K251)&lt;3000),"nt",IF(SMALL('Youth 2'!F:F,K251)&gt;3000,"",SMALL('Youth 2'!F:F,K251))),"")</f>
        <v/>
      </c>
      <c r="E251" s="115" t="str">
        <f>IF(D251="nt",IFERROR(SMALL('Youth 2'!F:F,K251),""),IF(D251&gt;3000,"",IFERROR(SMALL('Youth 2'!F:F,K251),"")))</f>
        <v/>
      </c>
      <c r="G251" s="91" t="str">
        <f t="shared" si="4"/>
        <v/>
      </c>
      <c r="J251" s="121"/>
      <c r="K251" s="24">
        <v>250</v>
      </c>
    </row>
  </sheetData>
  <sheetProtection sheet="1" selectLockedCells="1"/>
  <conditionalFormatting sqref="A1:E1 A252:E1048576 A2:C251">
    <cfRule type="containsBlanks" dxfId="26" priority="3">
      <formula>LEN(TRIM(A1))=0</formula>
    </cfRule>
  </conditionalFormatting>
  <conditionalFormatting sqref="D2:D251">
    <cfRule type="containsBlanks" dxfId="25" priority="2">
      <formula>LEN(TRIM(D2))=0</formula>
    </cfRule>
  </conditionalFormatting>
  <conditionalFormatting sqref="E2:E251">
    <cfRule type="containsBlanks" dxfId="24" priority="1">
      <formula>LEN(TRIM(E2))=0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7558519241921"/>
  </sheetPr>
  <dimension ref="A1:AU286"/>
  <sheetViews>
    <sheetView topLeftCell="B1" workbookViewId="0">
      <pane ySplit="1" topLeftCell="A2" activePane="bottomLeft" state="frozen"/>
      <selection pane="bottomLeft" activeCell="J11" sqref="J11"/>
    </sheetView>
  </sheetViews>
  <sheetFormatPr defaultRowHeight="15.75"/>
  <cols>
    <col min="1" max="1" width="6.85546875" style="24" bestFit="1" customWidth="1"/>
    <col min="2" max="2" width="23.85546875" style="17" customWidth="1"/>
    <col min="3" max="3" width="23.28515625" style="17" customWidth="1"/>
    <col min="4" max="4" width="11.28515625" style="62" customWidth="1"/>
    <col min="5" max="5" width="13.7109375" style="92" hidden="1" customWidth="1"/>
    <col min="6" max="6" width="9.140625" style="17" hidden="1" customWidth="1"/>
    <col min="7" max="7" width="9.28515625" style="87" customWidth="1"/>
    <col min="8" max="8" width="7.5703125" style="17" customWidth="1"/>
    <col min="9" max="9" width="10" style="17" bestFit="1" customWidth="1"/>
    <col min="10" max="10" width="11" style="17" bestFit="1" customWidth="1"/>
    <col min="11" max="11" width="7.5703125" style="17" customWidth="1"/>
    <col min="12" max="12" width="7" style="17" customWidth="1"/>
    <col min="13" max="13" width="9.140625" style="17"/>
    <col min="14" max="14" width="27.28515625" style="17" customWidth="1"/>
    <col min="15" max="15" width="23.28515625" style="17" customWidth="1"/>
    <col min="16" max="16" width="8.85546875" style="17" customWidth="1"/>
    <col min="17" max="17" width="10.7109375" style="17" customWidth="1"/>
    <col min="18" max="18" width="9.140625" style="17"/>
    <col min="19" max="20" width="0" style="17" hidden="1" customWidth="1"/>
    <col min="21" max="21" width="9.140625" style="17"/>
    <col min="22" max="22" width="2.28515625" style="17" hidden="1" customWidth="1"/>
    <col min="23" max="25" width="6.5703125" style="17" hidden="1" customWidth="1"/>
    <col min="26" max="27" width="3.28515625" style="17" hidden="1" customWidth="1"/>
    <col min="28" max="28" width="4.28515625" style="17" hidden="1" customWidth="1"/>
    <col min="29" max="29" width="6.5703125" style="17" hidden="1" customWidth="1"/>
    <col min="30" max="30" width="7.28515625" style="17" hidden="1" customWidth="1"/>
    <col min="31" max="31" width="5.7109375" style="17" hidden="1" customWidth="1"/>
    <col min="32" max="32" width="6.140625" style="17" hidden="1" customWidth="1"/>
    <col min="33" max="33" width="6.5703125" style="17" hidden="1" customWidth="1"/>
    <col min="34" max="34" width="8" style="17" hidden="1" customWidth="1"/>
    <col min="35" max="35" width="2" style="17" hidden="1" customWidth="1"/>
    <col min="36" max="37" width="0" style="17" hidden="1" customWidth="1"/>
    <col min="38" max="38" width="5.85546875" style="17" hidden="1" customWidth="1"/>
    <col min="39" max="40" width="5" style="17" hidden="1" customWidth="1"/>
    <col min="41" max="41" width="9.42578125" style="17" hidden="1" customWidth="1"/>
    <col min="42" max="42" width="5" style="17" hidden="1" customWidth="1"/>
    <col min="43" max="43" width="8.5703125" style="17" hidden="1" customWidth="1"/>
    <col min="44" max="44" width="8.5703125" style="17" bestFit="1" customWidth="1"/>
    <col min="45" max="45" width="8.28515625" style="17" bestFit="1" customWidth="1"/>
    <col min="46" max="46" width="8" style="17" bestFit="1" customWidth="1"/>
    <col min="47" max="47" width="5" style="17" bestFit="1" customWidth="1"/>
    <col min="48" max="16384" width="9.140625" style="17"/>
  </cols>
  <sheetData>
    <row r="1" spans="1:47" ht="22.5" customHeight="1" thickBot="1">
      <c r="A1" s="27" t="s">
        <v>7</v>
      </c>
      <c r="B1" s="29" t="s">
        <v>19</v>
      </c>
      <c r="C1" s="29" t="s">
        <v>1</v>
      </c>
      <c r="D1" s="59" t="s">
        <v>2</v>
      </c>
      <c r="V1" s="2" t="s">
        <v>11</v>
      </c>
      <c r="W1" s="14" t="s">
        <v>3</v>
      </c>
      <c r="X1" s="14" t="s">
        <v>4</v>
      </c>
      <c r="Y1" s="14" t="s">
        <v>5</v>
      </c>
      <c r="Z1" s="14" t="s">
        <v>6</v>
      </c>
      <c r="AA1" s="58" t="s">
        <v>13</v>
      </c>
      <c r="AB1" s="2"/>
      <c r="AC1"/>
      <c r="AD1"/>
      <c r="AE1"/>
      <c r="AF1"/>
      <c r="AG1"/>
      <c r="AH1"/>
      <c r="AI1"/>
      <c r="AJ1"/>
      <c r="AK1"/>
    </row>
    <row r="2" spans="1:47" ht="16.5" thickBot="1">
      <c r="A2" s="18" t="str">
        <f>IF(B2="","",Draw!N2)</f>
        <v/>
      </c>
      <c r="B2" s="19" t="str">
        <f>IFERROR(Draw!O2,"")</f>
        <v/>
      </c>
      <c r="C2" s="19" t="str">
        <f>IFERROR(Draw!P2,"")</f>
        <v/>
      </c>
      <c r="D2" s="51"/>
      <c r="E2" s="92">
        <v>1.0000000000000001E-9</v>
      </c>
      <c r="F2" s="93" t="str">
        <f>IF(D2="scratch",3000+E2,IF(D2="nt",1000+E2,IF((D2+E2)&gt;5,D2+E2,"")))</f>
        <v/>
      </c>
      <c r="G2" s="172" t="str">
        <f>IF(A2="oco",VLOOKUP(_xlfn.CONCAT(B2,C2),'Open 1'!S:U,2,FALSE),IF(OR(AND(D2&gt;1,D2&lt;1050),D2="nt",D2="",D2="scratch"),"","Not valid"))</f>
        <v/>
      </c>
      <c r="S2" s="17" t="e">
        <f ca="1">_xlfn.CONCAT(B2,C2)</f>
        <v>#NAME?</v>
      </c>
      <c r="T2" s="93">
        <f>D2</f>
        <v>0</v>
      </c>
      <c r="V2" s="3" t="str">
        <f>IFERROR(VLOOKUP(Youth!F2,$AC$3:$AD$7,2,TRUE),"")</f>
        <v/>
      </c>
      <c r="W2" s="7" t="str">
        <f>IFERROR(IF(V2=$W$1,Youth!F2,""),"")</f>
        <v/>
      </c>
      <c r="X2" s="7" t="str">
        <f>IFERROR(IF(V2=$X$1,Youth!F2,""),"")</f>
        <v/>
      </c>
      <c r="Y2" s="7" t="str">
        <f>IFERROR(IF(V2=$Y$1,Youth!F2,""),"")</f>
        <v/>
      </c>
      <c r="Z2" s="7" t="str">
        <f>IFERROR(IF($V2=$Z$1,Youth!F2,""),"")</f>
        <v/>
      </c>
      <c r="AA2" s="7" t="str">
        <f>IFERROR(IF(V2=$AA$1,Youth!F2,""),"")</f>
        <v/>
      </c>
      <c r="AB2" s="3"/>
      <c r="AC2"/>
      <c r="AD2"/>
      <c r="AE2"/>
      <c r="AF2"/>
      <c r="AG2"/>
      <c r="AH2"/>
      <c r="AI2"/>
      <c r="AJ2"/>
      <c r="AK2"/>
      <c r="AQ2" s="147">
        <v>0.24</v>
      </c>
      <c r="AR2" s="147">
        <v>0.19</v>
      </c>
      <c r="AS2" s="147">
        <v>0.14000000000000001</v>
      </c>
      <c r="AT2" s="147">
        <v>0.09</v>
      </c>
      <c r="AU2" s="147">
        <f>SUM(AQ2:AT2)</f>
        <v>0.66</v>
      </c>
    </row>
    <row r="3" spans="1:47" ht="16.5" thickBot="1">
      <c r="A3" s="20" t="str">
        <f>IF(B3="","",Draw!N3)</f>
        <v/>
      </c>
      <c r="B3" s="21" t="str">
        <f>IFERROR(Draw!O3,"")</f>
        <v/>
      </c>
      <c r="C3" s="21" t="str">
        <f>IFERROR(Draw!P3,"")</f>
        <v/>
      </c>
      <c r="D3" s="52"/>
      <c r="E3" s="92">
        <v>2.0000000000000001E-9</v>
      </c>
      <c r="F3" s="93" t="str">
        <f t="shared" ref="F3:F66" si="0">IF(D3="scratch",3000+E3,IF(D3="nt",1000+E3,IF((D3+E3)&gt;5,D3+E3,"")))</f>
        <v/>
      </c>
      <c r="G3" s="172" t="str">
        <f>IF(A3="oco",VLOOKUP(_xlfn.CONCAT(B3,C3),'Open 1'!S:U,2,FALSE),IF(OR(AND(D3&gt;1,D3&lt;1050),D3="nt",D3="",D3="scratch"),"","Not valid"))</f>
        <v/>
      </c>
      <c r="H3" s="245" t="s">
        <v>81</v>
      </c>
      <c r="I3" s="246"/>
      <c r="J3" s="164">
        <v>0</v>
      </c>
      <c r="L3" s="36"/>
      <c r="M3" s="27" t="s">
        <v>8</v>
      </c>
      <c r="N3" s="29" t="s">
        <v>19</v>
      </c>
      <c r="O3" s="29" t="s">
        <v>1</v>
      </c>
      <c r="P3" s="28" t="s">
        <v>9</v>
      </c>
      <c r="Q3" s="28" t="s">
        <v>10</v>
      </c>
      <c r="S3" s="17" t="e">
        <f t="shared" ref="S3:S66" ca="1" si="1">_xlfn.CONCAT(B3,C3)</f>
        <v>#NAME?</v>
      </c>
      <c r="T3" s="93">
        <f t="shared" ref="T3:T66" si="2">D3</f>
        <v>0</v>
      </c>
      <c r="V3" s="3" t="str">
        <f>IFERROR(VLOOKUP(Youth!F3,$AC$3:$AD$7,2,TRUE),"")</f>
        <v/>
      </c>
      <c r="W3" s="7" t="str">
        <f>IFERROR(IF(V3=$W$1,Youth!F3,""),"")</f>
        <v/>
      </c>
      <c r="X3" s="7" t="str">
        <f>IFERROR(IF(V3=$X$1,Youth!F3,""),"")</f>
        <v/>
      </c>
      <c r="Y3" s="7" t="str">
        <f>IFERROR(IF(V3=$Y$1,Youth!F3,""),"")</f>
        <v/>
      </c>
      <c r="Z3" s="7" t="str">
        <f>IFERROR(IF($V3=$Z$1,Youth!F3,""),"")</f>
        <v/>
      </c>
      <c r="AA3" s="7" t="str">
        <f>IFERROR(IF(V3=$AA$1,Youth!F3,""),"")</f>
        <v/>
      </c>
      <c r="AB3" s="3"/>
      <c r="AC3" s="8">
        <f>MIN(Youth!D:D)</f>
        <v>16</v>
      </c>
      <c r="AD3" s="11" t="s">
        <v>3</v>
      </c>
      <c r="AE3" s="63"/>
      <c r="AF3"/>
      <c r="AG3"/>
      <c r="AH3"/>
      <c r="AI3"/>
      <c r="AJ3"/>
      <c r="AK3"/>
      <c r="AQ3" s="24" t="s">
        <v>3</v>
      </c>
      <c r="AR3" s="24" t="s">
        <v>4</v>
      </c>
      <c r="AS3" s="24" t="s">
        <v>5</v>
      </c>
      <c r="AT3" s="24" t="s">
        <v>6</v>
      </c>
      <c r="AU3" s="24"/>
    </row>
    <row r="4" spans="1:47" ht="16.5" thickBot="1">
      <c r="A4" s="20" t="str">
        <f>IF(B4="","",Draw!N4)</f>
        <v/>
      </c>
      <c r="B4" s="21" t="str">
        <f>IFERROR(Draw!O4,"")</f>
        <v/>
      </c>
      <c r="C4" s="21" t="str">
        <f>IFERROR(Draw!P4,"")</f>
        <v/>
      </c>
      <c r="D4" s="53">
        <v>16.2</v>
      </c>
      <c r="E4" s="92">
        <v>3E-9</v>
      </c>
      <c r="F4" s="93">
        <f t="shared" si="0"/>
        <v>16.200000003</v>
      </c>
      <c r="G4" s="172" t="str">
        <f>IF(A4="oco",VLOOKUP(_xlfn.CONCAT(B4,C4),'Open 1'!S:U,2,FALSE),IF(OR(AND(D4&gt;1,D4&lt;1050),D4="nt",D4="",D4="scratch"),"","Not valid"))</f>
        <v/>
      </c>
      <c r="L4" s="247" t="s">
        <v>3</v>
      </c>
      <c r="M4" s="39" t="str">
        <f>Youth!AD10</f>
        <v>1st</v>
      </c>
      <c r="N4" s="18" t="str">
        <f>Youth!AE10</f>
        <v/>
      </c>
      <c r="O4" s="18" t="str">
        <f>Youth!AF10</f>
        <v/>
      </c>
      <c r="P4" s="40">
        <f>Youth!AG10</f>
        <v>16.000000005</v>
      </c>
      <c r="Q4" s="156" t="str">
        <f>AH10</f>
        <v/>
      </c>
      <c r="S4" s="17" t="e">
        <f t="shared" ca="1" si="1"/>
        <v>#NAME?</v>
      </c>
      <c r="T4" s="93">
        <f t="shared" si="2"/>
        <v>16.2</v>
      </c>
      <c r="V4" s="3" t="str">
        <f>IFERROR(VLOOKUP(Youth!F4,$AC$3:$AD$7,2,TRUE),"")</f>
        <v>1D</v>
      </c>
      <c r="W4" s="7">
        <f>IFERROR(IF(V4=$W$1,Youth!F4,""),"")</f>
        <v>16.200000003</v>
      </c>
      <c r="X4" s="7" t="str">
        <f>IFERROR(IF(V4=$X$1,Youth!F4,""),"")</f>
        <v/>
      </c>
      <c r="Y4" s="7" t="str">
        <f>IFERROR(IF(V4=$Y$1,Youth!F4,""),"")</f>
        <v/>
      </c>
      <c r="Z4" s="7" t="str">
        <f>IFERROR(IF($V4=$Z$1,Youth!F4,""),"")</f>
        <v/>
      </c>
      <c r="AA4" s="7" t="str">
        <f>IFERROR(IF(V4=$AA$1,Youth!F4,""),"")</f>
        <v/>
      </c>
      <c r="AB4" s="3"/>
      <c r="AC4" s="9">
        <f>AC3+0.5</f>
        <v>16.5</v>
      </c>
      <c r="AD4" s="12" t="s">
        <v>4</v>
      </c>
      <c r="AE4" s="63"/>
      <c r="AF4"/>
      <c r="AG4"/>
      <c r="AH4"/>
      <c r="AI4"/>
      <c r="AJ4"/>
      <c r="AK4"/>
      <c r="AL4" s="146">
        <v>1</v>
      </c>
      <c r="AM4" s="146">
        <v>0.6</v>
      </c>
      <c r="AN4" s="146">
        <v>0.5</v>
      </c>
      <c r="AO4" s="146">
        <v>0.4</v>
      </c>
      <c r="AP4" s="146">
        <v>0.3</v>
      </c>
      <c r="AQ4" s="152">
        <f t="shared" ref="AQ4:AT8" si="3">IF($J$11&lt;=12,$AL4,IF(AND($J$11&gt;12,$J$11&lt;=20),$AM4,IF(AND($J$11&gt;20,$J$11&lt;=40),$AN4,IF(AND($J$11&gt;40,$J$11&lt;=80),$AO4,IF(AND($J$11&gt;80,$J$11&lt;=120),$AP4,"")))))*AQ$9</f>
        <v>0</v>
      </c>
      <c r="AR4" s="152">
        <f t="shared" si="3"/>
        <v>0</v>
      </c>
      <c r="AS4" s="152">
        <f t="shared" si="3"/>
        <v>0</v>
      </c>
      <c r="AT4" s="152">
        <f t="shared" si="3"/>
        <v>0</v>
      </c>
    </row>
    <row r="5" spans="1:47" ht="16.5" thickBot="1">
      <c r="A5" s="20" t="str">
        <f>IF(B5="","",Draw!N5)</f>
        <v/>
      </c>
      <c r="B5" s="21" t="str">
        <f>IFERROR(Draw!O5,"")</f>
        <v/>
      </c>
      <c r="C5" s="21" t="str">
        <f>IFERROR(Draw!P5,"")</f>
        <v/>
      </c>
      <c r="D5" s="54"/>
      <c r="E5" s="92">
        <v>4.0000000000000002E-9</v>
      </c>
      <c r="F5" s="93" t="str">
        <f t="shared" si="0"/>
        <v/>
      </c>
      <c r="G5" s="172" t="str">
        <f>IF(A5="oco",VLOOKUP(_xlfn.CONCAT(B5,C5),'Open 1'!S:U,2,FALSE),IF(OR(AND(D5&gt;1,D5&lt;1050),D5="nt",D5="",D5="scratch"),"","Not valid"))</f>
        <v/>
      </c>
      <c r="I5" s="82" t="s">
        <v>3</v>
      </c>
      <c r="J5" s="78">
        <f>Youth!AC3</f>
        <v>16</v>
      </c>
      <c r="L5" s="248"/>
      <c r="M5" s="30" t="str">
        <f>IF($J$13&lt;"2","",Youth!AD11)</f>
        <v/>
      </c>
      <c r="N5" s="20" t="str">
        <f>IF(M5="","",Youth!AE11)</f>
        <v/>
      </c>
      <c r="O5" s="20" t="str">
        <f>IF(N5="","",Youth!AF11)</f>
        <v/>
      </c>
      <c r="P5" s="41" t="str">
        <f>IF(O5="","",Youth!AG11)</f>
        <v/>
      </c>
      <c r="Q5" s="157" t="str">
        <f>AH11</f>
        <v/>
      </c>
      <c r="S5" s="17" t="e">
        <f t="shared" ca="1" si="1"/>
        <v>#NAME?</v>
      </c>
      <c r="T5" s="93">
        <f t="shared" si="2"/>
        <v>0</v>
      </c>
      <c r="V5" s="3" t="str">
        <f>IFERROR(VLOOKUP(Youth!F5,$AC$3:$AD$7,2,TRUE),"")</f>
        <v/>
      </c>
      <c r="W5" s="7" t="str">
        <f>IFERROR(IF(V5=$W$1,Youth!F5,""),"")</f>
        <v/>
      </c>
      <c r="X5" s="7" t="str">
        <f>IFERROR(IF(V5=$X$1,Youth!F5,""),"")</f>
        <v/>
      </c>
      <c r="Y5" s="7" t="str">
        <f>IFERROR(IF(V5=$Y$1,Youth!F5,""),"")</f>
        <v/>
      </c>
      <c r="Z5" s="7" t="str">
        <f>IFERROR(IF($V5=$Z$1,Youth!F5,""),"")</f>
        <v/>
      </c>
      <c r="AA5" s="7" t="str">
        <f>IFERROR(IF(V5=$AA$1,Youth!F5,""),"")</f>
        <v/>
      </c>
      <c r="AB5" s="3"/>
      <c r="AC5" s="9">
        <f>AC4+0.5</f>
        <v>17</v>
      </c>
      <c r="AD5" s="12" t="s">
        <v>5</v>
      </c>
      <c r="AE5" s="63"/>
      <c r="AF5"/>
      <c r="AG5"/>
      <c r="AH5"/>
      <c r="AI5"/>
      <c r="AJ5"/>
      <c r="AK5"/>
      <c r="AL5" s="146"/>
      <c r="AM5" s="146">
        <v>0.4</v>
      </c>
      <c r="AN5" s="146">
        <v>0.3</v>
      </c>
      <c r="AO5" s="146">
        <v>0.3</v>
      </c>
      <c r="AP5" s="146">
        <v>0.25</v>
      </c>
      <c r="AQ5" s="152">
        <f t="shared" si="3"/>
        <v>0</v>
      </c>
      <c r="AR5" s="152">
        <f t="shared" si="3"/>
        <v>0</v>
      </c>
      <c r="AS5" s="152">
        <f t="shared" si="3"/>
        <v>0</v>
      </c>
      <c r="AT5" s="152">
        <f t="shared" si="3"/>
        <v>0</v>
      </c>
    </row>
    <row r="6" spans="1:47" ht="16.5" thickBot="1">
      <c r="A6" s="20" t="str">
        <f>IF(B6="","",Draw!N6)</f>
        <v/>
      </c>
      <c r="B6" s="21" t="str">
        <f>IFERROR(Draw!O6,"")</f>
        <v/>
      </c>
      <c r="C6" s="21" t="str">
        <f>IFERROR(Draw!P6,"")</f>
        <v/>
      </c>
      <c r="D6" s="54">
        <v>16</v>
      </c>
      <c r="E6" s="92">
        <v>5.0000000000000001E-9</v>
      </c>
      <c r="F6" s="93">
        <f t="shared" si="0"/>
        <v>16.000000005</v>
      </c>
      <c r="G6" s="172" t="str">
        <f>IF(A6="oco",VLOOKUP(_xlfn.CONCAT(B6,C6),'Open 1'!S:U,2,FALSE),IF(OR(AND(D6&gt;1,D6&lt;1050),D6="nt",D6="",D6="scratch"),"","Not valid"))</f>
        <v/>
      </c>
      <c r="I6" s="47" t="s">
        <v>4</v>
      </c>
      <c r="J6" s="78">
        <f>Youth!AC4</f>
        <v>16.5</v>
      </c>
      <c r="L6" s="248"/>
      <c r="M6" s="30" t="str">
        <f>IF($J$13&lt;"3","",Youth!AD12)</f>
        <v/>
      </c>
      <c r="N6" s="20" t="str">
        <f>IF(M6="","",Youth!AE12)</f>
        <v/>
      </c>
      <c r="O6" s="20" t="str">
        <f>IF(N6="","",Youth!AF12)</f>
        <v/>
      </c>
      <c r="P6" s="41" t="str">
        <f>IF(O6="","",Youth!AG12)</f>
        <v/>
      </c>
      <c r="Q6" s="157" t="str">
        <f>AH12</f>
        <v/>
      </c>
      <c r="S6" s="17" t="e">
        <f t="shared" ca="1" si="1"/>
        <v>#NAME?</v>
      </c>
      <c r="T6" s="93">
        <f t="shared" si="2"/>
        <v>16</v>
      </c>
      <c r="V6" s="3" t="str">
        <f>IFERROR(VLOOKUP(Youth!F6,$AC$3:$AD$7,2,TRUE),"")</f>
        <v>1D</v>
      </c>
      <c r="W6" s="7">
        <f>IFERROR(IF(V6=$W$1,Youth!F6,""),"")</f>
        <v>16.000000005</v>
      </c>
      <c r="X6" s="7" t="str">
        <f>IFERROR(IF(V6=$X$1,Youth!F6,""),"")</f>
        <v/>
      </c>
      <c r="Y6" s="7" t="str">
        <f>IFERROR(IF(V6=$Y$1,Youth!F6,""),"")</f>
        <v/>
      </c>
      <c r="Z6" s="7" t="str">
        <f>IFERROR(IF($V6=$Z$1,Youth!F6,""),"")</f>
        <v/>
      </c>
      <c r="AA6" s="7" t="str">
        <f>IFERROR(IF(V6=$AA$1,Youth!F6,""),"")</f>
        <v/>
      </c>
      <c r="AB6" s="3"/>
      <c r="AC6" s="9">
        <f>IF((COUNTIF(Youth!$A$2:$A$286,"&gt;0")+COUNTIF(Youth!$A$2:$A$286,"co")+COUNTIF(Youth!$A$2:$A$286,"yco"))&gt;=200,AC5+0.5,AC5+1)</f>
        <v>18</v>
      </c>
      <c r="AD6" s="12" t="s">
        <v>6</v>
      </c>
      <c r="AE6" s="63"/>
      <c r="AF6"/>
      <c r="AG6"/>
      <c r="AH6"/>
      <c r="AI6"/>
      <c r="AJ6"/>
      <c r="AK6"/>
      <c r="AL6" s="146"/>
      <c r="AM6" s="146"/>
      <c r="AN6" s="146">
        <v>0.2</v>
      </c>
      <c r="AO6" s="146">
        <v>0.2</v>
      </c>
      <c r="AP6" s="146">
        <v>0.2</v>
      </c>
      <c r="AQ6" s="152">
        <f t="shared" si="3"/>
        <v>0</v>
      </c>
      <c r="AR6" s="152">
        <f t="shared" si="3"/>
        <v>0</v>
      </c>
      <c r="AS6" s="152">
        <f t="shared" si="3"/>
        <v>0</v>
      </c>
      <c r="AT6" s="152">
        <f t="shared" si="3"/>
        <v>0</v>
      </c>
    </row>
    <row r="7" spans="1:47" ht="16.5" thickBot="1">
      <c r="A7" s="20" t="str">
        <f>IF(B7="","",Draw!N7)</f>
        <v/>
      </c>
      <c r="B7" s="21" t="str">
        <f>IFERROR(Draw!O7,"")</f>
        <v/>
      </c>
      <c r="C7" s="21" t="str">
        <f>IFERROR(Draw!P7,"")</f>
        <v/>
      </c>
      <c r="D7" s="171"/>
      <c r="E7" s="92">
        <v>6E-9</v>
      </c>
      <c r="F7" s="93" t="str">
        <f t="shared" si="0"/>
        <v/>
      </c>
      <c r="G7" s="172" t="str">
        <f>IF(A7="oco",VLOOKUP(_xlfn.CONCAT(B7,C7),'Open 1'!S:U,2,FALSE),IF(OR(AND(D7&gt;1,D7&lt;1050),D7="nt",D7="",D7="scratch"),"","Not valid"))</f>
        <v/>
      </c>
      <c r="I7" s="48" t="s">
        <v>5</v>
      </c>
      <c r="J7" s="78">
        <f>Youth!AC5</f>
        <v>17</v>
      </c>
      <c r="L7" s="248"/>
      <c r="M7" s="30" t="str">
        <f>IF($J$13&lt;"4","",Youth!AD13)</f>
        <v/>
      </c>
      <c r="N7" s="20" t="str">
        <f>IF(M7="","",Youth!AE13)</f>
        <v/>
      </c>
      <c r="O7" s="20" t="str">
        <f>IF(N7="","",Youth!AF13)</f>
        <v/>
      </c>
      <c r="P7" s="41" t="str">
        <f>IF(O7="","",Youth!AG13)</f>
        <v/>
      </c>
      <c r="Q7" s="157" t="str">
        <f>AH13</f>
        <v/>
      </c>
      <c r="S7" s="17" t="e">
        <f t="shared" ca="1" si="1"/>
        <v>#NAME?</v>
      </c>
      <c r="T7" s="93">
        <f t="shared" si="2"/>
        <v>0</v>
      </c>
      <c r="V7" s="3" t="str">
        <f>IFERROR(VLOOKUP(Youth!F7,$AC$3:$AD$7,2,TRUE),"")</f>
        <v/>
      </c>
      <c r="W7" s="7" t="str">
        <f>IFERROR(IF(V7=$W$1,Youth!F7,""),"")</f>
        <v/>
      </c>
      <c r="X7" s="7" t="str">
        <f>IFERROR(IF(V7=$X$1,Youth!F7,""),"")</f>
        <v/>
      </c>
      <c r="Y7" s="7" t="str">
        <f>IFERROR(IF(V7=$Y$1,Youth!F7,""),"")</f>
        <v/>
      </c>
      <c r="Z7" s="7" t="str">
        <f>IFERROR(IF($V7=$Z$1,Youth!F7,""),"")</f>
        <v/>
      </c>
      <c r="AA7" s="7" t="str">
        <f>IFERROR(IF(V7=$AA$1,Youth!F7,""),"")</f>
        <v/>
      </c>
      <c r="AB7" s="3"/>
      <c r="AC7" s="10" t="str">
        <f>IF((COUNTIF(Youth!$A$2:$A$286,"&gt;0")+COUNTIF(Youth!$A$2:$A$286,"co")+COUNTIF(Youth!$A$2:$A$286,"yco"))&gt;=200,AC6+0.5,"-")</f>
        <v>-</v>
      </c>
      <c r="AD7" s="13" t="s">
        <v>13</v>
      </c>
      <c r="AE7"/>
      <c r="AF7"/>
      <c r="AG7"/>
      <c r="AH7"/>
      <c r="AI7"/>
      <c r="AJ7"/>
      <c r="AK7"/>
      <c r="AL7" s="146"/>
      <c r="AM7" s="146"/>
      <c r="AN7" s="146"/>
      <c r="AO7" s="146">
        <v>0.1</v>
      </c>
      <c r="AP7" s="146">
        <v>0.15</v>
      </c>
      <c r="AQ7" s="152">
        <f t="shared" si="3"/>
        <v>0</v>
      </c>
      <c r="AR7" s="152">
        <f t="shared" si="3"/>
        <v>0</v>
      </c>
      <c r="AS7" s="152">
        <f t="shared" si="3"/>
        <v>0</v>
      </c>
      <c r="AT7" s="152">
        <f t="shared" si="3"/>
        <v>0</v>
      </c>
    </row>
    <row r="8" spans="1:47" ht="16.5" thickBot="1">
      <c r="A8" s="20" t="str">
        <f>IF(B8="","",Draw!N8)</f>
        <v/>
      </c>
      <c r="B8" s="21" t="str">
        <f>IFERROR(Draw!O8,"")</f>
        <v/>
      </c>
      <c r="C8" s="21" t="str">
        <f>IFERROR(Draw!P8,"")</f>
        <v/>
      </c>
      <c r="D8" s="53"/>
      <c r="E8" s="92">
        <v>6.9999999999999998E-9</v>
      </c>
      <c r="F8" s="93" t="str">
        <f t="shared" si="0"/>
        <v/>
      </c>
      <c r="G8" s="172" t="str">
        <f>IF(A8="oco",VLOOKUP(_xlfn.CONCAT(B8,C8),'Open 1'!S:U,2,FALSE),IF(OR(AND(D8&gt;1,D8&lt;1050),D8="nt",D8="",D8="scratch"),"","Not valid"))</f>
        <v/>
      </c>
      <c r="I8" s="81" t="s">
        <v>6</v>
      </c>
      <c r="J8" s="79">
        <f>Youth!AC6</f>
        <v>18</v>
      </c>
      <c r="L8" s="249"/>
      <c r="M8" s="45" t="str">
        <f>IF($J$13&lt;"5","",Youth!AD14)</f>
        <v/>
      </c>
      <c r="N8" s="23" t="str">
        <f>IF(M8="","",Youth!AE14)</f>
        <v/>
      </c>
      <c r="O8" s="23" t="str">
        <f>IF(N8="","",Youth!AF14)</f>
        <v/>
      </c>
      <c r="P8" s="46" t="str">
        <f>IF(O8="","",Youth!AG14)</f>
        <v/>
      </c>
      <c r="Q8" s="158" t="str">
        <f>AH14</f>
        <v/>
      </c>
      <c r="S8" s="17" t="e">
        <f t="shared" ca="1" si="1"/>
        <v>#NAME?</v>
      </c>
      <c r="T8" s="93">
        <f t="shared" si="2"/>
        <v>0</v>
      </c>
      <c r="V8" s="3" t="str">
        <f>IFERROR(VLOOKUP(Youth!F8,$AC$3:$AD$7,2,TRUE),"")</f>
        <v/>
      </c>
      <c r="W8" s="7" t="str">
        <f>IFERROR(IF(V8=$W$1,Youth!F8,""),"")</f>
        <v/>
      </c>
      <c r="X8" s="7" t="str">
        <f>IFERROR(IF(V8=$X$1,Youth!F8,""),"")</f>
        <v/>
      </c>
      <c r="Y8" s="7" t="str">
        <f>IFERROR(IF(V8=$Y$1,Youth!F8,""),"")</f>
        <v/>
      </c>
      <c r="Z8" s="7" t="str">
        <f>IFERROR(IF($V8=$Z$1,Youth!F8,""),"")</f>
        <v/>
      </c>
      <c r="AA8" s="7" t="str">
        <f>IFERROR(IF(V8=$AA$1,Youth!F8,""),"")</f>
        <v/>
      </c>
      <c r="AB8" s="3"/>
      <c r="AC8"/>
      <c r="AD8" s="1"/>
      <c r="AE8" s="1"/>
      <c r="AF8"/>
      <c r="AG8"/>
      <c r="AH8"/>
      <c r="AI8"/>
      <c r="AJ8"/>
      <c r="AK8"/>
      <c r="AP8" s="146">
        <v>0.1</v>
      </c>
      <c r="AQ8" s="152">
        <f t="shared" si="3"/>
        <v>0</v>
      </c>
      <c r="AR8" s="152">
        <f t="shared" si="3"/>
        <v>0</v>
      </c>
      <c r="AS8" s="152">
        <f t="shared" si="3"/>
        <v>0</v>
      </c>
      <c r="AT8" s="152">
        <f t="shared" si="3"/>
        <v>0</v>
      </c>
    </row>
    <row r="9" spans="1:47" ht="16.5" thickBot="1">
      <c r="A9" s="20" t="str">
        <f>IF(B9="","",Draw!N9)</f>
        <v/>
      </c>
      <c r="B9" s="21" t="str">
        <f>IFERROR(Draw!O9,"")</f>
        <v/>
      </c>
      <c r="C9" s="21" t="str">
        <f>IFERROR(Draw!P9,"")</f>
        <v/>
      </c>
      <c r="D9" s="52"/>
      <c r="E9" s="92">
        <v>8.0000000000000005E-9</v>
      </c>
      <c r="F9" s="93" t="str">
        <f t="shared" si="0"/>
        <v/>
      </c>
      <c r="G9" s="172" t="str">
        <f>IF(A9="oco",VLOOKUP(_xlfn.CONCAT(B9,C9),'Open 1'!S:U,2,FALSE),IF(OR(AND(D9&gt;1,D9&lt;1050),D9="nt",D9="",D9="scratch"),"","Not valid"))</f>
        <v/>
      </c>
      <c r="I9" s="80" t="s">
        <v>13</v>
      </c>
      <c r="J9" s="79" t="str">
        <f>Youth!AC7</f>
        <v>-</v>
      </c>
      <c r="K9" s="24"/>
      <c r="L9" s="34"/>
      <c r="M9" s="37"/>
      <c r="N9" s="26"/>
      <c r="O9" s="26"/>
      <c r="P9" s="38"/>
      <c r="Q9" s="159"/>
      <c r="S9" s="17" t="e">
        <f t="shared" ca="1" si="1"/>
        <v>#NAME?</v>
      </c>
      <c r="T9" s="93">
        <f t="shared" si="2"/>
        <v>0</v>
      </c>
      <c r="V9" s="3" t="str">
        <f>IFERROR(VLOOKUP(Youth!F9,$AC$3:$AD$7,2,TRUE),"")</f>
        <v/>
      </c>
      <c r="W9" s="7" t="str">
        <f>IFERROR(IF(V9=$W$1,Youth!F9,""),"")</f>
        <v/>
      </c>
      <c r="X9" s="7" t="str">
        <f>IFERROR(IF(V9=$X$1,Youth!F9,""),"")</f>
        <v/>
      </c>
      <c r="Y9" s="7" t="str">
        <f>IFERROR(IF(V9=$Y$1,Youth!F9,""),"")</f>
        <v/>
      </c>
      <c r="Z9" s="7" t="str">
        <f>IFERROR(IF($V9=$Z$1,Youth!F9,""),"")</f>
        <v/>
      </c>
      <c r="AA9" s="7" t="str">
        <f>IFERROR(IF(V9=$AA$1,Youth!F9,""),"")</f>
        <v/>
      </c>
      <c r="AB9" s="3"/>
      <c r="AC9" s="65" t="s">
        <v>11</v>
      </c>
      <c r="AD9" s="66" t="s">
        <v>8</v>
      </c>
      <c r="AE9" s="66" t="s">
        <v>0</v>
      </c>
      <c r="AF9" s="66" t="s">
        <v>1</v>
      </c>
      <c r="AG9" s="66" t="s">
        <v>9</v>
      </c>
      <c r="AH9" s="67" t="s">
        <v>10</v>
      </c>
      <c r="AI9"/>
      <c r="AJ9"/>
      <c r="AK9"/>
      <c r="AQ9" s="151">
        <f>AQ2*$AO$12</f>
        <v>0</v>
      </c>
      <c r="AR9" s="151">
        <f>AR2*$AO$12</f>
        <v>0</v>
      </c>
      <c r="AS9" s="151">
        <f>AS2*$AO$12</f>
        <v>0</v>
      </c>
      <c r="AT9" s="151">
        <f>AT2*$AO$12</f>
        <v>0</v>
      </c>
    </row>
    <row r="10" spans="1:47" ht="16.5" thickBot="1">
      <c r="A10" s="20" t="str">
        <f>IF(B10="","",Draw!N10)</f>
        <v/>
      </c>
      <c r="B10" s="21" t="str">
        <f>IFERROR(Draw!O10,"")</f>
        <v/>
      </c>
      <c r="C10" s="21" t="str">
        <f>IFERROR(Draw!P10,"")</f>
        <v/>
      </c>
      <c r="D10" s="51"/>
      <c r="E10" s="92">
        <v>8.9999999999999995E-9</v>
      </c>
      <c r="F10" s="93" t="str">
        <f t="shared" si="0"/>
        <v/>
      </c>
      <c r="G10" s="172" t="str">
        <f>IF(A10="oco",VLOOKUP(_xlfn.CONCAT(B10,C10),'Open 1'!S:U,2,FALSE),IF(OR(AND(D10&gt;1,D10&lt;1050),D10="nt",D10="",D10="scratch"),"","Not valid"))</f>
        <v/>
      </c>
      <c r="K10" s="50">
        <v>1</v>
      </c>
      <c r="L10" s="250" t="s">
        <v>4</v>
      </c>
      <c r="M10" s="39" t="str">
        <f>Youth!AD16</f>
        <v>-</v>
      </c>
      <c r="N10" s="18" t="str">
        <f>Youth!AE16</f>
        <v>-</v>
      </c>
      <c r="O10" s="18" t="str">
        <f>Youth!AF16</f>
        <v>-</v>
      </c>
      <c r="P10" s="40" t="str">
        <f>Youth!AG16</f>
        <v>-</v>
      </c>
      <c r="Q10" s="156" t="str">
        <f>AH16</f>
        <v/>
      </c>
      <c r="S10" s="17" t="e">
        <f t="shared" ca="1" si="1"/>
        <v>#NAME?</v>
      </c>
      <c r="T10" s="93">
        <f t="shared" si="2"/>
        <v>0</v>
      </c>
      <c r="V10" s="3" t="str">
        <f>IFERROR(VLOOKUP(Youth!F10,$AC$3:$AD$7,2,TRUE),"")</f>
        <v/>
      </c>
      <c r="W10" s="7" t="str">
        <f>IFERROR(IF(V10=$W$1,Youth!F10,""),"")</f>
        <v/>
      </c>
      <c r="X10" s="7" t="str">
        <f>IFERROR(IF(V10=$X$1,Youth!F10,""),"")</f>
        <v/>
      </c>
      <c r="Y10" s="7" t="str">
        <f>IFERROR(IF(V10=$Y$1,Youth!F10,""),"")</f>
        <v/>
      </c>
      <c r="Z10" s="7" t="str">
        <f>IFERROR(IF($V10=$Z$1,Youth!F10,""),"")</f>
        <v/>
      </c>
      <c r="AA10" s="7" t="str">
        <f>IFERROR(IF(V10=$AA$1,Youth!F10,""),"")</f>
        <v/>
      </c>
      <c r="AB10" s="3" t="s">
        <v>20</v>
      </c>
      <c r="AC10" s="256" t="s">
        <v>3</v>
      </c>
      <c r="AD10" s="64" t="str">
        <f>IF(AE10="-","-",AB10)</f>
        <v>1st</v>
      </c>
      <c r="AE10" s="64" t="str">
        <f>IFERROR(INDEX(Youth!B:F,MATCH(AG10,Youth!$F:$F,0),1),"-")</f>
        <v/>
      </c>
      <c r="AF10" s="64" t="str">
        <f>IFERROR(INDEX(Youth!$B:$F,MATCH(AG10,Youth!$F:$F,0),2),"-")</f>
        <v/>
      </c>
      <c r="AG10" s="7">
        <f>IFERROR(SMALL($W$2:$W$286,AI10),"-")</f>
        <v>16.000000005</v>
      </c>
      <c r="AH10" s="153" t="str">
        <f>IF(AQ4&gt;0,AQ4,"")</f>
        <v/>
      </c>
      <c r="AI10">
        <v>1</v>
      </c>
      <c r="AJ10"/>
      <c r="AK10"/>
      <c r="AL10" s="238" t="s">
        <v>75</v>
      </c>
      <c r="AM10" s="238"/>
      <c r="AN10" s="238"/>
      <c r="AO10" s="17">
        <f>J11</f>
        <v>0</v>
      </c>
    </row>
    <row r="11" spans="1:47" ht="16.5" thickBot="1">
      <c r="A11" s="20" t="str">
        <f>IF(B11="","",Draw!N11)</f>
        <v/>
      </c>
      <c r="B11" s="21" t="str">
        <f>IFERROR(Draw!O11,"")</f>
        <v/>
      </c>
      <c r="C11" s="21" t="str">
        <f>IFERROR(Draw!P11,"")</f>
        <v/>
      </c>
      <c r="D11" s="52"/>
      <c r="E11" s="92">
        <v>1E-8</v>
      </c>
      <c r="F11" s="93" t="str">
        <f t="shared" si="0"/>
        <v/>
      </c>
      <c r="G11" s="172" t="str">
        <f>IF(A11="oco",VLOOKUP(_xlfn.CONCAT(B11,C11),'Open 1'!S:U,2,FALSE),IF(OR(AND(D11&gt;1,D11&lt;1050),D11="nt",D11="",D11="scratch"),"","Not valid"))</f>
        <v/>
      </c>
      <c r="H11" s="245" t="s">
        <v>77</v>
      </c>
      <c r="I11" s="246"/>
      <c r="J11" s="189">
        <f>COUNTIF(Youth!$A$2:$A$286,"&gt;0")+COUNTIF(Youth!$A$2:$A$286,"oco")-COUNTIF(D2:D286,"scratch")</f>
        <v>0</v>
      </c>
      <c r="K11" s="50">
        <v>2</v>
      </c>
      <c r="L11" s="251"/>
      <c r="M11" s="30" t="str">
        <f>IF($J$13&lt;"2","",Youth!AD17)</f>
        <v/>
      </c>
      <c r="N11" s="20" t="str">
        <f>IF(M11="","",Youth!AE17)</f>
        <v/>
      </c>
      <c r="O11" s="20" t="str">
        <f>IF(N11="","",Youth!AF17)</f>
        <v/>
      </c>
      <c r="P11" s="41" t="str">
        <f>IF(O11="","",Youth!AG17)</f>
        <v/>
      </c>
      <c r="Q11" s="157" t="str">
        <f>AH17</f>
        <v/>
      </c>
      <c r="S11" s="17" t="e">
        <f t="shared" ca="1" si="1"/>
        <v>#NAME?</v>
      </c>
      <c r="T11" s="93">
        <f t="shared" si="2"/>
        <v>0</v>
      </c>
      <c r="V11" s="3" t="str">
        <f>IFERROR(VLOOKUP(Youth!F11,$AC$3:$AD$7,2,TRUE),"")</f>
        <v/>
      </c>
      <c r="W11" s="7" t="str">
        <f>IFERROR(IF(V11=$W$1,Youth!F11,""),"")</f>
        <v/>
      </c>
      <c r="X11" s="7" t="str">
        <f>IFERROR(IF(V11=$X$1,Youth!F11,""),"")</f>
        <v/>
      </c>
      <c r="Y11" s="7" t="str">
        <f>IFERROR(IF(V11=$Y$1,Youth!F11,""),"")</f>
        <v/>
      </c>
      <c r="Z11" s="7" t="str">
        <f>IFERROR(IF($V11=$Z$1,Youth!F11,""),"")</f>
        <v/>
      </c>
      <c r="AA11" s="7" t="str">
        <f>IFERROR(IF(V11=$AA$1,Youth!F11,""),"")</f>
        <v/>
      </c>
      <c r="AB11" s="3" t="s">
        <v>21</v>
      </c>
      <c r="AC11" s="234"/>
      <c r="AD11" s="64" t="str">
        <f>IF(AE11="-","-",AB11)</f>
        <v>2nd</v>
      </c>
      <c r="AE11" s="64" t="str">
        <f>IFERROR(INDEX(Youth!B:F,MATCH(AG11,Youth!$F:$F,0),1),"-")</f>
        <v/>
      </c>
      <c r="AF11" s="64" t="str">
        <f>IFERROR(INDEX(Youth!$B:$F,MATCH(AG11,Youth!$F:$F,0),2),"-")</f>
        <v/>
      </c>
      <c r="AG11" s="7">
        <f>IFERROR(SMALL($W$2:$W$286,AI11),"-")</f>
        <v>16.200000003</v>
      </c>
      <c r="AH11" s="153" t="str">
        <f>IF(AQ5&gt;0,AQ5,"")</f>
        <v/>
      </c>
      <c r="AI11">
        <v>2</v>
      </c>
      <c r="AJ11"/>
      <c r="AK11"/>
      <c r="AL11" s="238" t="s">
        <v>76</v>
      </c>
      <c r="AM11" s="238"/>
      <c r="AN11" s="238"/>
      <c r="AO11" s="151">
        <v>21</v>
      </c>
    </row>
    <row r="12" spans="1:47" ht="16.5" thickBot="1">
      <c r="A12" s="20" t="str">
        <f>IF(B12="","",Draw!N12)</f>
        <v/>
      </c>
      <c r="B12" s="21" t="str">
        <f>IFERROR(Draw!O12,"")</f>
        <v/>
      </c>
      <c r="C12" s="21" t="str">
        <f>IFERROR(Draw!P12,"")</f>
        <v/>
      </c>
      <c r="D12" s="54"/>
      <c r="E12" s="92">
        <v>1.0999999999999999E-8</v>
      </c>
      <c r="F12" s="93" t="str">
        <f t="shared" si="0"/>
        <v/>
      </c>
      <c r="G12" s="172" t="str">
        <f>IF(A12="oco",VLOOKUP(_xlfn.CONCAT(B12,C12),'Open 1'!S:U,2,FALSE),IF(OR(AND(D12&gt;1,D12&lt;1050),D12="nt",D12="",D12="scratch"),"","Not valid"))</f>
        <v/>
      </c>
      <c r="K12" s="50">
        <v>3</v>
      </c>
      <c r="L12" s="251"/>
      <c r="M12" s="30" t="str">
        <f>IF($J$13&lt;"3","",Youth!AD18)</f>
        <v/>
      </c>
      <c r="N12" s="20" t="str">
        <f>IF(M12="","",Youth!AE18)</f>
        <v/>
      </c>
      <c r="O12" s="20" t="str">
        <f>IF(N12="","",Youth!AF18)</f>
        <v/>
      </c>
      <c r="P12" s="41" t="str">
        <f>IF(O12="","",Youth!AG18)</f>
        <v/>
      </c>
      <c r="Q12" s="157" t="str">
        <f>AH18</f>
        <v/>
      </c>
      <c r="S12" s="17" t="e">
        <f t="shared" ca="1" si="1"/>
        <v>#NAME?</v>
      </c>
      <c r="T12" s="93">
        <f t="shared" si="2"/>
        <v>0</v>
      </c>
      <c r="V12" s="3" t="str">
        <f>IFERROR(VLOOKUP(Youth!F12,$AC$3:$AD$7,2,TRUE),"")</f>
        <v/>
      </c>
      <c r="W12" s="7" t="str">
        <f>IFERROR(IF(V12=$W$1,Youth!F12,""),"")</f>
        <v/>
      </c>
      <c r="X12" s="7" t="str">
        <f>IFERROR(IF(V12=$X$1,Youth!F12,""),"")</f>
        <v/>
      </c>
      <c r="Y12" s="7" t="str">
        <f>IFERROR(IF(V12=$Y$1,Youth!F12,""),"")</f>
        <v/>
      </c>
      <c r="Z12" s="7" t="str">
        <f>IFERROR(IF($V12=$Z$1,Youth!F12,""),"")</f>
        <v/>
      </c>
      <c r="AA12" s="7" t="str">
        <f>IFERROR(IF(V12=$AA$1,Youth!F12,""),"")</f>
        <v/>
      </c>
      <c r="AB12" s="3" t="s">
        <v>24</v>
      </c>
      <c r="AC12" s="234"/>
      <c r="AD12" s="64" t="str">
        <f>IF(AE12="-","-",AB12)</f>
        <v>-</v>
      </c>
      <c r="AE12" s="64" t="str">
        <f>IFERROR(INDEX(Youth!B:F,MATCH(AG12,Youth!$F:$F,0),1),"-")</f>
        <v>-</v>
      </c>
      <c r="AF12" s="64" t="str">
        <f>IFERROR(INDEX(Youth!$B:$F,MATCH(AG12,Youth!$F:$F,0),2),"-")</f>
        <v>-</v>
      </c>
      <c r="AG12" s="7" t="str">
        <f>IFERROR(SMALL($W$2:$W$286,AI12),"-")</f>
        <v>-</v>
      </c>
      <c r="AH12" s="153" t="str">
        <f>IF(AQ6&gt;0,AQ6,"")</f>
        <v/>
      </c>
      <c r="AI12">
        <v>3</v>
      </c>
      <c r="AJ12"/>
      <c r="AK12"/>
      <c r="AL12" s="238" t="s">
        <v>79</v>
      </c>
      <c r="AM12" s="238"/>
      <c r="AN12" s="238"/>
      <c r="AO12" s="151">
        <f>(AO10*AO11)+J3</f>
        <v>0</v>
      </c>
    </row>
    <row r="13" spans="1:47" ht="16.5" thickBot="1">
      <c r="A13" s="20" t="str">
        <f>IF(B13="","",Draw!N13)</f>
        <v/>
      </c>
      <c r="B13" s="21" t="str">
        <f>IFERROR(Draw!O13,"")</f>
        <v/>
      </c>
      <c r="C13" s="21" t="str">
        <f>IFERROR(Draw!P13,"")</f>
        <v/>
      </c>
      <c r="D13" s="171"/>
      <c r="E13" s="92">
        <v>1.2E-8</v>
      </c>
      <c r="F13" s="93" t="str">
        <f t="shared" si="0"/>
        <v/>
      </c>
      <c r="G13" s="172" t="str">
        <f>IF(A13="oco",VLOOKUP(_xlfn.CONCAT(B13,C13),'Open 1'!S:U,2,FALSE),IF(OR(AND(D13&gt;1,D13&lt;1050),D13="nt",D13="",D13="scratch"),"","Not valid"))</f>
        <v/>
      </c>
      <c r="I13" s="148" t="s">
        <v>12</v>
      </c>
      <c r="J13" s="150" t="str">
        <f>IF(COUNTIF(J11,"&gt;0")&lt;=12,"1",IF(AND(COUNTIF(J11,"&gt;0")&gt;12,COUNTIF(J11,"&gt;0")&lt;=20),"2",IF(AND(COUNTIF(J11,"&gt;0")&gt;20,COUNTIF(J11,"&gt;0")&lt;=40),"3",IF(AND(COUNTIF(J11,"&gt;0")&gt;40,COUNTIF(J11,"&gt;0")&lt;=80),"4",IF(AND(COUNTIF(J11,"&gt;0")&gt;80,COUNTIF(J11,"&gt;0")&lt;=120),"5")))))</f>
        <v>1</v>
      </c>
      <c r="K13" s="50">
        <v>4</v>
      </c>
      <c r="L13" s="251"/>
      <c r="M13" s="30" t="str">
        <f>IF($J$13&lt;"4","",Youth!AD19)</f>
        <v/>
      </c>
      <c r="N13" s="20" t="str">
        <f>IF(M13="","",Youth!AE19)</f>
        <v/>
      </c>
      <c r="O13" s="20" t="str">
        <f>IF(N13="","",Youth!AF19)</f>
        <v/>
      </c>
      <c r="P13" s="41" t="str">
        <f>IF(O13="","",Youth!AG19)</f>
        <v/>
      </c>
      <c r="Q13" s="157" t="str">
        <f>AH19</f>
        <v/>
      </c>
      <c r="S13" s="17" t="e">
        <f t="shared" ca="1" si="1"/>
        <v>#NAME?</v>
      </c>
      <c r="T13" s="93">
        <f t="shared" si="2"/>
        <v>0</v>
      </c>
      <c r="V13" s="3" t="str">
        <f>IFERROR(VLOOKUP(Youth!F13,$AC$3:$AD$7,2,TRUE),"")</f>
        <v/>
      </c>
      <c r="W13" s="7" t="str">
        <f>IFERROR(IF(V13=$W$1,Youth!F13,""),"")</f>
        <v/>
      </c>
      <c r="X13" s="7" t="str">
        <f>IFERROR(IF(V13=$X$1,Youth!F13,""),"")</f>
        <v/>
      </c>
      <c r="Y13" s="7" t="str">
        <f>IFERROR(IF(V13=$Y$1,Youth!F13,""),"")</f>
        <v/>
      </c>
      <c r="Z13" s="7" t="str">
        <f>IFERROR(IF($V13=$Z$1,Youth!F13,""),"")</f>
        <v/>
      </c>
      <c r="AA13" s="7" t="str">
        <f>IFERROR(IF(V13=$AA$1,Youth!F13,""),"")</f>
        <v/>
      </c>
      <c r="AB13" s="3" t="s">
        <v>25</v>
      </c>
      <c r="AC13" s="234"/>
      <c r="AD13" s="64" t="str">
        <f>IF(AE13="-","-",AB13)</f>
        <v>-</v>
      </c>
      <c r="AE13" s="64" t="str">
        <f>IFERROR(INDEX(Youth!B:F,MATCH(AG13,Youth!$F:$F,0),1),"-")</f>
        <v>-</v>
      </c>
      <c r="AF13" s="64" t="str">
        <f>IFERROR(INDEX(Youth!$B:$F,MATCH(AG13,Youth!$F:$F,0),2),"-")</f>
        <v>-</v>
      </c>
      <c r="AG13" s="7" t="str">
        <f>IFERROR(SMALL($W$2:$W$286,AI13),"-")</f>
        <v>-</v>
      </c>
      <c r="AH13" s="153" t="str">
        <f>IF(AQ7&gt;0,AQ7,"")</f>
        <v/>
      </c>
      <c r="AI13">
        <v>4</v>
      </c>
      <c r="AJ13"/>
      <c r="AK13"/>
      <c r="AL13" s="238" t="s">
        <v>10</v>
      </c>
      <c r="AM13" s="238"/>
      <c r="AN13" s="238"/>
      <c r="AO13" s="151">
        <f>AO12*AU2</f>
        <v>0</v>
      </c>
    </row>
    <row r="14" spans="1:47" ht="16.5" thickBot="1">
      <c r="A14" s="20" t="str">
        <f>IF(B14="","",Draw!N14)</f>
        <v/>
      </c>
      <c r="B14" s="21" t="str">
        <f>IFERROR(Draw!O14,"")</f>
        <v/>
      </c>
      <c r="C14" s="21" t="str">
        <f>IFERROR(Draw!P14,"")</f>
        <v/>
      </c>
      <c r="D14" s="53"/>
      <c r="E14" s="92">
        <v>1.3000000000000001E-8</v>
      </c>
      <c r="F14" s="93" t="str">
        <f t="shared" si="0"/>
        <v/>
      </c>
      <c r="G14" s="172" t="str">
        <f>IF(A14="oco",VLOOKUP(_xlfn.CONCAT(B14,C14),'Open 1'!S:U,2,FALSE),IF(OR(AND(D14&gt;1,D14&lt;1050),D14="nt",D14="",D14="scratch"),"","Not valid"))</f>
        <v/>
      </c>
      <c r="K14" s="50">
        <v>5</v>
      </c>
      <c r="L14" s="252"/>
      <c r="M14" s="42" t="str">
        <f>IF($J$13&lt;"5","",Youth!AD20)</f>
        <v/>
      </c>
      <c r="N14" s="20" t="str">
        <f>IF(M14="","",Youth!AE20)</f>
        <v/>
      </c>
      <c r="O14" s="20" t="str">
        <f>IF(N14="","",Youth!AF20)</f>
        <v/>
      </c>
      <c r="P14" s="41" t="str">
        <f>IF(O14="","",Youth!AG20)</f>
        <v/>
      </c>
      <c r="Q14" s="160" t="str">
        <f>AH20</f>
        <v/>
      </c>
      <c r="S14" s="17" t="e">
        <f t="shared" ca="1" si="1"/>
        <v>#NAME?</v>
      </c>
      <c r="T14" s="93">
        <f t="shared" si="2"/>
        <v>0</v>
      </c>
      <c r="V14" s="3" t="str">
        <f>IFERROR(VLOOKUP(Youth!F14,$AC$3:$AD$7,2,TRUE),"")</f>
        <v/>
      </c>
      <c r="W14" s="7" t="str">
        <f>IFERROR(IF(V14=$W$1,Youth!F14,""),"")</f>
        <v/>
      </c>
      <c r="X14" s="7" t="str">
        <f>IFERROR(IF(V14=$X$1,Youth!F14,""),"")</f>
        <v/>
      </c>
      <c r="Y14" s="7" t="str">
        <f>IFERROR(IF(V14=$Y$1,Youth!F14,""),"")</f>
        <v/>
      </c>
      <c r="Z14" s="7" t="str">
        <f>IFERROR(IF($V14=$Z$1,Youth!F14,""),"")</f>
        <v/>
      </c>
      <c r="AA14" s="7" t="str">
        <f>IFERROR(IF(V14=$AA$1,Youth!F14,""),"")</f>
        <v/>
      </c>
      <c r="AB14" s="3" t="s">
        <v>26</v>
      </c>
      <c r="AC14" s="234"/>
      <c r="AD14" s="64" t="str">
        <f>IF(AE14="-","-",AB14)</f>
        <v>-</v>
      </c>
      <c r="AE14" s="64" t="str">
        <f>IFERROR(INDEX(Youth!B:F,MATCH(AG14,Youth!$F:$F,0),1),"-")</f>
        <v>-</v>
      </c>
      <c r="AF14" s="64" t="str">
        <f>IFERROR(INDEX(Youth!$B:$F,MATCH(AG14,Youth!$F:$F,0),2),"-")</f>
        <v>-</v>
      </c>
      <c r="AG14" s="7" t="str">
        <f>IFERROR(SMALL($W$2:$W$286,AI14),"-")</f>
        <v>-</v>
      </c>
      <c r="AH14" s="153" t="str">
        <f>IF(AQ8&gt;0,AQ8,"")</f>
        <v/>
      </c>
      <c r="AI14">
        <v>5</v>
      </c>
      <c r="AJ14"/>
      <c r="AK14"/>
    </row>
    <row r="15" spans="1:47" ht="16.5" thickBot="1">
      <c r="A15" s="20" t="str">
        <f>IF(B15="","",Draw!N15)</f>
        <v/>
      </c>
      <c r="B15" s="21" t="str">
        <f>IFERROR(Draw!O15,"")</f>
        <v/>
      </c>
      <c r="C15" s="21" t="str">
        <f>IFERROR(Draw!P15,"")</f>
        <v/>
      </c>
      <c r="D15" s="52"/>
      <c r="E15" s="92">
        <v>1.4E-8</v>
      </c>
      <c r="F15" s="93" t="str">
        <f t="shared" si="0"/>
        <v/>
      </c>
      <c r="G15" s="172" t="str">
        <f>IF(A15="oco",VLOOKUP(_xlfn.CONCAT(B15,C15),'Open 1'!S:U,2,FALSE),IF(OR(AND(D15&gt;1,D15&lt;1050),D15="nt",D15="",D15="scratch"),"","Not valid"))</f>
        <v/>
      </c>
      <c r="I15" s="236" t="s">
        <v>27</v>
      </c>
      <c r="J15" s="237"/>
      <c r="K15" s="50"/>
      <c r="L15" s="34"/>
      <c r="M15" s="43"/>
      <c r="N15" s="22"/>
      <c r="O15" s="22"/>
      <c r="P15" s="44"/>
      <c r="Q15" s="159"/>
      <c r="S15" s="17" t="e">
        <f t="shared" ca="1" si="1"/>
        <v>#NAME?</v>
      </c>
      <c r="T15" s="93">
        <f t="shared" si="2"/>
        <v>0</v>
      </c>
      <c r="V15" s="3" t="str">
        <f>IFERROR(VLOOKUP(Youth!F15,$AC$3:$AD$7,2,TRUE),"")</f>
        <v/>
      </c>
      <c r="W15" s="7" t="str">
        <f>IFERROR(IF(V15=$W$1,Youth!F15,""),"")</f>
        <v/>
      </c>
      <c r="X15" s="7" t="str">
        <f>IFERROR(IF(V15=$X$1,Youth!F15,""),"")</f>
        <v/>
      </c>
      <c r="Y15" s="7" t="str">
        <f>IFERROR(IF(V15=$Y$1,Youth!F15,""),"")</f>
        <v/>
      </c>
      <c r="Z15" s="7" t="str">
        <f>IFERROR(IF($V15=$Z$1,Youth!F15,""),"")</f>
        <v/>
      </c>
      <c r="AA15" s="7" t="str">
        <f>IFERROR(IF(V15=$AA$1,Youth!F15,""),"")</f>
        <v/>
      </c>
      <c r="AB15" s="3"/>
      <c r="AC15" s="6"/>
      <c r="AD15" s="5"/>
      <c r="AE15" s="5"/>
      <c r="AF15" s="5"/>
      <c r="AG15" s="68"/>
      <c r="AH15" s="154"/>
      <c r="AI15"/>
      <c r="AJ15"/>
      <c r="AK15"/>
    </row>
    <row r="16" spans="1:47">
      <c r="A16" s="20" t="str">
        <f>IF(B16="","",Draw!N16)</f>
        <v/>
      </c>
      <c r="B16" s="21" t="str">
        <f>IFERROR(Draw!O16,"")</f>
        <v/>
      </c>
      <c r="C16" s="21" t="str">
        <f>IFERROR(Draw!P16,"")</f>
        <v/>
      </c>
      <c r="D16" s="51"/>
      <c r="E16" s="92">
        <v>1.4999999999999999E-8</v>
      </c>
      <c r="F16" s="93" t="str">
        <f t="shared" si="0"/>
        <v/>
      </c>
      <c r="G16" s="172" t="str">
        <f>IF(A16="oco",VLOOKUP(_xlfn.CONCAT(B16,C16),'Open 1'!S:U,2,FALSE),IF(OR(AND(D16&gt;1,D16&lt;1050),D16="nt",D16="",D16="scratch"),"","Not valid"))</f>
        <v/>
      </c>
      <c r="I16" s="119" t="s">
        <v>30</v>
      </c>
      <c r="J16" s="117" t="s">
        <v>28</v>
      </c>
      <c r="L16" s="239" t="s">
        <v>5</v>
      </c>
      <c r="M16" s="39" t="str">
        <f>Youth!AD22</f>
        <v>-</v>
      </c>
      <c r="N16" s="18" t="str">
        <f>Youth!AE22</f>
        <v>-</v>
      </c>
      <c r="O16" s="18" t="str">
        <f>Youth!AF22</f>
        <v>-</v>
      </c>
      <c r="P16" s="40" t="str">
        <f>Youth!AG22</f>
        <v>-</v>
      </c>
      <c r="Q16" s="156" t="str">
        <f>AH22</f>
        <v/>
      </c>
      <c r="S16" s="17" t="e">
        <f t="shared" ca="1" si="1"/>
        <v>#NAME?</v>
      </c>
      <c r="T16" s="93">
        <f t="shared" si="2"/>
        <v>0</v>
      </c>
      <c r="V16" s="3" t="str">
        <f>IFERROR(VLOOKUP(Youth!F16,$AC$3:$AD$7,2,TRUE),"")</f>
        <v/>
      </c>
      <c r="W16" s="7" t="str">
        <f>IFERROR(IF(V16=$W$1,Youth!F16,""),"")</f>
        <v/>
      </c>
      <c r="X16" s="7" t="str">
        <f>IFERROR(IF(V16=$X$1,Youth!F16,""),"")</f>
        <v/>
      </c>
      <c r="Y16" s="7" t="str">
        <f>IFERROR(IF(V16=$Y$1,Youth!F16,""),"")</f>
        <v/>
      </c>
      <c r="Z16" s="7" t="str">
        <f>IFERROR(IF($V16=$Z$1,Youth!F16,""),"")</f>
        <v/>
      </c>
      <c r="AA16" s="7" t="str">
        <f>IFERROR(IF(V16=$AA$1,Youth!F16,""),"")</f>
        <v/>
      </c>
      <c r="AB16" s="3" t="s">
        <v>20</v>
      </c>
      <c r="AC16" s="234" t="s">
        <v>4</v>
      </c>
      <c r="AD16" s="16" t="str">
        <f>IF(AE16="-","-",AB16)</f>
        <v>-</v>
      </c>
      <c r="AE16" s="16" t="str">
        <f>IFERROR(INDEX(Youth!B:F,MATCH(AG16,Youth!F:F,0),1),"-")</f>
        <v>-</v>
      </c>
      <c r="AF16" s="16" t="str">
        <f>IFERROR(INDEX(Youth!B:F,MATCH(AG16,Youth!F:F,0),2),"-")</f>
        <v>-</v>
      </c>
      <c r="AG16" s="4" t="str">
        <f>IFERROR(SMALL($X$2:$X$286,AI16),"-")</f>
        <v>-</v>
      </c>
      <c r="AH16" s="154" t="str">
        <f>IF(AR4&gt;0,AR4,"")</f>
        <v/>
      </c>
      <c r="AI16">
        <v>1</v>
      </c>
      <c r="AJ16"/>
      <c r="AK16"/>
    </row>
    <row r="17" spans="1:37">
      <c r="A17" s="20" t="str">
        <f>IF(B17="","",Draw!N17)</f>
        <v/>
      </c>
      <c r="B17" s="21" t="str">
        <f>IFERROR(Draw!O17,"")</f>
        <v/>
      </c>
      <c r="C17" s="21" t="str">
        <f>IFERROR(Draw!P17,"")</f>
        <v/>
      </c>
      <c r="D17" s="52"/>
      <c r="E17" s="92">
        <v>1.6000000000000001E-8</v>
      </c>
      <c r="F17" s="93" t="str">
        <f t="shared" si="0"/>
        <v/>
      </c>
      <c r="G17" s="172" t="str">
        <f>IF(A17="oco",VLOOKUP(_xlfn.CONCAT(B17,C17),'Open 1'!S:U,2,FALSE),IF(OR(AND(D17&gt;1,D17&lt;1050),D17="nt",D17="",D17="scratch"),"","Not valid"))</f>
        <v/>
      </c>
      <c r="I17" s="119" t="s">
        <v>31</v>
      </c>
      <c r="J17" s="117" t="s">
        <v>29</v>
      </c>
      <c r="L17" s="240"/>
      <c r="M17" s="30" t="str">
        <f>IF($J$13&lt;"2","",Youth!AD23)</f>
        <v/>
      </c>
      <c r="N17" s="20" t="str">
        <f>IF(M17="","",Youth!AE23)</f>
        <v/>
      </c>
      <c r="O17" s="20" t="str">
        <f>IF(N17="","",Youth!AF23)</f>
        <v/>
      </c>
      <c r="P17" s="41" t="str">
        <f>IF(O17="","",Youth!AG23)</f>
        <v/>
      </c>
      <c r="Q17" s="157" t="str">
        <f>AH23</f>
        <v/>
      </c>
      <c r="S17" s="17" t="e">
        <f t="shared" ca="1" si="1"/>
        <v>#NAME?</v>
      </c>
      <c r="T17" s="93">
        <f t="shared" si="2"/>
        <v>0</v>
      </c>
      <c r="V17" s="3" t="str">
        <f>IFERROR(VLOOKUP(Youth!F17,$AC$3:$AD$7,2,TRUE),"")</f>
        <v/>
      </c>
      <c r="W17" s="7" t="str">
        <f>IFERROR(IF(V17=$W$1,Youth!F17,""),"")</f>
        <v/>
      </c>
      <c r="X17" s="7" t="str">
        <f>IFERROR(IF(V17=$X$1,Youth!F17,""),"")</f>
        <v/>
      </c>
      <c r="Y17" s="7" t="str">
        <f>IFERROR(IF(V17=$Y$1,Youth!F17,""),"")</f>
        <v/>
      </c>
      <c r="Z17" s="7" t="str">
        <f>IFERROR(IF($V17=$Z$1,Youth!F17,""),"")</f>
        <v/>
      </c>
      <c r="AA17" s="7" t="str">
        <f>IFERROR(IF(V17=$AA$1,Youth!F17,""),"")</f>
        <v/>
      </c>
      <c r="AB17" s="3" t="s">
        <v>21</v>
      </c>
      <c r="AC17" s="234"/>
      <c r="AD17" s="16" t="str">
        <f>IF(AE17="-","-",AB17)</f>
        <v>-</v>
      </c>
      <c r="AE17" s="16" t="str">
        <f>IFERROR(INDEX(Youth!B:F,MATCH(AG17,Youth!F:F,0),1),"-")</f>
        <v>-</v>
      </c>
      <c r="AF17" s="16" t="str">
        <f>IFERROR(INDEX(Youth!B:F,MATCH(AG17,Youth!F:F,0),2),"-")</f>
        <v>-</v>
      </c>
      <c r="AG17" s="4" t="str">
        <f>IFERROR(SMALL($X$2:$X$286,AI17),"-")</f>
        <v>-</v>
      </c>
      <c r="AH17" s="154" t="str">
        <f>IF(AR5&gt;0,AR5,"")</f>
        <v/>
      </c>
      <c r="AI17">
        <v>2</v>
      </c>
      <c r="AJ17"/>
      <c r="AK17"/>
    </row>
    <row r="18" spans="1:37" ht="16.5" thickBot="1">
      <c r="A18" s="20" t="str">
        <f>IF(B18="","",Draw!N18)</f>
        <v/>
      </c>
      <c r="B18" s="21" t="str">
        <f>IFERROR(Draw!O18,"")</f>
        <v/>
      </c>
      <c r="C18" s="21" t="str">
        <f>IFERROR(Draw!P18,"")</f>
        <v/>
      </c>
      <c r="D18" s="54"/>
      <c r="E18" s="92">
        <v>1.7E-8</v>
      </c>
      <c r="F18" s="93" t="str">
        <f t="shared" si="0"/>
        <v/>
      </c>
      <c r="G18" s="172" t="str">
        <f>IF(A18="oco",VLOOKUP(_xlfn.CONCAT(B18,C18),'Open 1'!S:U,2,FALSE),IF(OR(AND(D18&gt;1,D18&lt;1050),D18="nt",D18="",D18="scratch"),"","Not valid"))</f>
        <v/>
      </c>
      <c r="I18" s="120" t="s">
        <v>32</v>
      </c>
      <c r="J18" s="118" t="s">
        <v>71</v>
      </c>
      <c r="L18" s="240"/>
      <c r="M18" s="30" t="str">
        <f>IF($J$13&lt;"3","",Youth!AD24)</f>
        <v/>
      </c>
      <c r="N18" s="20" t="str">
        <f>IF(M18="","",Youth!AE24)</f>
        <v/>
      </c>
      <c r="O18" s="20" t="str">
        <f>IF(N18="","",Youth!AF24)</f>
        <v/>
      </c>
      <c r="P18" s="41" t="str">
        <f>IF(O18="","",Youth!AG24)</f>
        <v/>
      </c>
      <c r="Q18" s="157" t="str">
        <f>AH24</f>
        <v/>
      </c>
      <c r="S18" s="17" t="e">
        <f t="shared" ca="1" si="1"/>
        <v>#NAME?</v>
      </c>
      <c r="T18" s="93">
        <f t="shared" si="2"/>
        <v>0</v>
      </c>
      <c r="V18" s="3" t="str">
        <f>IFERROR(VLOOKUP(Youth!F18,$AC$3:$AD$7,2,TRUE),"")</f>
        <v/>
      </c>
      <c r="W18" s="7" t="str">
        <f>IFERROR(IF(V18=$W$1,Youth!F18,""),"")</f>
        <v/>
      </c>
      <c r="X18" s="7" t="str">
        <f>IFERROR(IF(V18=$X$1,Youth!F18,""),"")</f>
        <v/>
      </c>
      <c r="Y18" s="7" t="str">
        <f>IFERROR(IF(V18=$Y$1,Youth!F18,""),"")</f>
        <v/>
      </c>
      <c r="Z18" s="7" t="str">
        <f>IFERROR(IF($V18=$Z$1,Youth!F18,""),"")</f>
        <v/>
      </c>
      <c r="AA18" s="7" t="str">
        <f>IFERROR(IF(V18=$AA$1,Youth!F18,""),"")</f>
        <v/>
      </c>
      <c r="AB18" s="3" t="s">
        <v>24</v>
      </c>
      <c r="AC18" s="234"/>
      <c r="AD18" s="16" t="str">
        <f>IF(AE18="-","-",AB18)</f>
        <v>-</v>
      </c>
      <c r="AE18" s="16" t="str">
        <f>IFERROR(INDEX(Youth!B:F,MATCH(AG18,Youth!F:F,0),1),"-")</f>
        <v>-</v>
      </c>
      <c r="AF18" s="16" t="str">
        <f>IFERROR(INDEX(Youth!B:F,MATCH(AG18,Youth!F:F,0),2),"-")</f>
        <v>-</v>
      </c>
      <c r="AG18" s="4" t="str">
        <f>IFERROR(SMALL($X$2:$X$286,AI18),"-")</f>
        <v>-</v>
      </c>
      <c r="AH18" s="154" t="str">
        <f>IF(AR6&gt;0,AR6,"")</f>
        <v/>
      </c>
      <c r="AI18">
        <v>3</v>
      </c>
      <c r="AJ18"/>
      <c r="AK18"/>
    </row>
    <row r="19" spans="1:37">
      <c r="A19" s="20" t="str">
        <f>IF(B19="","",Draw!N19)</f>
        <v/>
      </c>
      <c r="B19" s="21" t="str">
        <f>IFERROR(Draw!O19,"")</f>
        <v/>
      </c>
      <c r="C19" s="21" t="str">
        <f>IFERROR(Draw!P19,"")</f>
        <v/>
      </c>
      <c r="D19" s="171"/>
      <c r="E19" s="92">
        <v>1.7999999999999999E-8</v>
      </c>
      <c r="F19" s="93" t="str">
        <f t="shared" si="0"/>
        <v/>
      </c>
      <c r="G19" s="172" t="str">
        <f>IF(A19="oco",VLOOKUP(_xlfn.CONCAT(B19,C19),'Open 1'!S:U,2,FALSE),IF(OR(AND(D19&gt;1,D19&lt;1050),D19="nt",D19="",D19="scratch"),"","Not valid"))</f>
        <v/>
      </c>
      <c r="J19" s="49"/>
      <c r="L19" s="240"/>
      <c r="M19" s="30" t="str">
        <f>IF($J$13&lt;"4","",Youth!AD25)</f>
        <v/>
      </c>
      <c r="N19" s="20" t="str">
        <f>IF(M19="","",Youth!AE25)</f>
        <v/>
      </c>
      <c r="O19" s="20" t="str">
        <f>IF(N19="","",Youth!AF25)</f>
        <v/>
      </c>
      <c r="P19" s="41" t="str">
        <f>IF(O19="","",Youth!AG25)</f>
        <v/>
      </c>
      <c r="Q19" s="157" t="str">
        <f>AH25</f>
        <v/>
      </c>
      <c r="S19" s="17" t="e">
        <f t="shared" ca="1" si="1"/>
        <v>#NAME?</v>
      </c>
      <c r="T19" s="93">
        <f t="shared" si="2"/>
        <v>0</v>
      </c>
      <c r="V19" s="3" t="str">
        <f>IFERROR(VLOOKUP(Youth!F19,$AC$3:$AD$7,2,TRUE),"")</f>
        <v/>
      </c>
      <c r="W19" s="7" t="str">
        <f>IFERROR(IF(V19=$W$1,Youth!F19,""),"")</f>
        <v/>
      </c>
      <c r="X19" s="7" t="str">
        <f>IFERROR(IF(V19=$X$1,Youth!F19,""),"")</f>
        <v/>
      </c>
      <c r="Y19" s="7" t="str">
        <f>IFERROR(IF(V19=$Y$1,Youth!F19,""),"")</f>
        <v/>
      </c>
      <c r="Z19" s="7" t="str">
        <f>IFERROR(IF($V19=$Z$1,Youth!F19,""),"")</f>
        <v/>
      </c>
      <c r="AA19" s="7" t="str">
        <f>IFERROR(IF(V19=$AA$1,Youth!F19,""),"")</f>
        <v/>
      </c>
      <c r="AB19" s="3" t="s">
        <v>25</v>
      </c>
      <c r="AC19" s="234"/>
      <c r="AD19" s="16" t="str">
        <f>IF(AE19="-","-",AB19)</f>
        <v>-</v>
      </c>
      <c r="AE19" s="16" t="str">
        <f>IFERROR(INDEX(Youth!B:F,MATCH(AG19,Youth!F:F,0),1),"-")</f>
        <v>-</v>
      </c>
      <c r="AF19" s="16" t="str">
        <f>IFERROR(INDEX(Youth!B:F,MATCH(AG19,Youth!F:F,0),2),"-")</f>
        <v>-</v>
      </c>
      <c r="AG19" s="4" t="str">
        <f>IFERROR(SMALL($X$2:$X$286,AI19),"-")</f>
        <v>-</v>
      </c>
      <c r="AH19" s="154" t="str">
        <f>IF(AR7&gt;0,AR7,"")</f>
        <v/>
      </c>
      <c r="AI19">
        <v>4</v>
      </c>
      <c r="AJ19"/>
      <c r="AK19"/>
    </row>
    <row r="20" spans="1:37" ht="16.5" thickBot="1">
      <c r="A20" s="20" t="str">
        <f>IF(B20="","",Draw!N20)</f>
        <v/>
      </c>
      <c r="B20" s="21" t="str">
        <f>IFERROR(Draw!O20,"")</f>
        <v/>
      </c>
      <c r="C20" s="21" t="str">
        <f>IFERROR(Draw!P20,"")</f>
        <v/>
      </c>
      <c r="D20" s="53"/>
      <c r="E20" s="92">
        <v>1.9000000000000001E-8</v>
      </c>
      <c r="F20" s="93" t="str">
        <f t="shared" si="0"/>
        <v/>
      </c>
      <c r="G20" s="172" t="str">
        <f>IF(A20="oco",VLOOKUP(_xlfn.CONCAT(B20,C20),'Open 1'!S:U,2,FALSE),IF(OR(AND(D20&gt;1,D20&lt;1050),D20="nt",D20="",D20="scratch"),"","Not valid"))</f>
        <v/>
      </c>
      <c r="L20" s="241"/>
      <c r="M20" s="42" t="str">
        <f>IF($J$13&lt;"5","",Youth!AD26)</f>
        <v/>
      </c>
      <c r="N20" s="20" t="str">
        <f>IF(M20="","",Youth!AE26)</f>
        <v/>
      </c>
      <c r="O20" s="20" t="str">
        <f>IF(N20="","",Youth!AF26)</f>
        <v/>
      </c>
      <c r="P20" s="41" t="str">
        <f>IF(O20="","",Youth!AG26)</f>
        <v/>
      </c>
      <c r="Q20" s="160" t="str">
        <f>AH26</f>
        <v/>
      </c>
      <c r="S20" s="17" t="e">
        <f t="shared" ca="1" si="1"/>
        <v>#NAME?</v>
      </c>
      <c r="T20" s="93">
        <f t="shared" si="2"/>
        <v>0</v>
      </c>
      <c r="V20" s="3" t="str">
        <f>IFERROR(VLOOKUP(Youth!F20,$AC$3:$AD$7,2,TRUE),"")</f>
        <v/>
      </c>
      <c r="W20" s="7" t="str">
        <f>IFERROR(IF(V20=$W$1,Youth!F20,""),"")</f>
        <v/>
      </c>
      <c r="X20" s="7" t="str">
        <f>IFERROR(IF(V20=$X$1,Youth!F20,""),"")</f>
        <v/>
      </c>
      <c r="Y20" s="7" t="str">
        <f>IFERROR(IF(V20=$Y$1,Youth!F20,""),"")</f>
        <v/>
      </c>
      <c r="Z20" s="7" t="str">
        <f>IFERROR(IF($V20=$Z$1,Youth!F20,""),"")</f>
        <v/>
      </c>
      <c r="AA20" s="7" t="str">
        <f>IFERROR(IF(V20=$AA$1,Youth!F20,""),"")</f>
        <v/>
      </c>
      <c r="AB20" s="3" t="s">
        <v>26</v>
      </c>
      <c r="AC20" s="234"/>
      <c r="AD20" s="16" t="str">
        <f>IF(AE20="-","-",AB20)</f>
        <v>-</v>
      </c>
      <c r="AE20" s="16" t="str">
        <f>IFERROR(INDEX(Youth!B:F,MATCH(AG20,Youth!F:F,0),1),"-")</f>
        <v>-</v>
      </c>
      <c r="AF20" s="16" t="str">
        <f>IFERROR(INDEX(Youth!B:F,MATCH(AG20,Youth!F:F,0),2),"-")</f>
        <v>-</v>
      </c>
      <c r="AG20" s="4" t="str">
        <f>IFERROR(SMALL($X$2:$X$286,AI20),"-")</f>
        <v>-</v>
      </c>
      <c r="AH20" s="154" t="str">
        <f>IF(AR8&gt;0,AR8,"")</f>
        <v/>
      </c>
      <c r="AI20">
        <v>5</v>
      </c>
      <c r="AJ20"/>
      <c r="AK20"/>
    </row>
    <row r="21" spans="1:37" ht="16.5" thickBot="1">
      <c r="A21" s="20" t="str">
        <f>IF(B21="","",Draw!N21)</f>
        <v/>
      </c>
      <c r="B21" s="21" t="str">
        <f>IFERROR(Draw!O21,"")</f>
        <v/>
      </c>
      <c r="C21" s="21" t="str">
        <f>IFERROR(Draw!P21,"")</f>
        <v/>
      </c>
      <c r="D21" s="52"/>
      <c r="E21" s="92">
        <v>2E-8</v>
      </c>
      <c r="F21" s="93" t="str">
        <f t="shared" si="0"/>
        <v/>
      </c>
      <c r="G21" s="172" t="str">
        <f>IF(A21="oco",VLOOKUP(_xlfn.CONCAT(B21,C21),'Open 1'!S:U,2,FALSE),IF(OR(AND(D21&gt;1,D21&lt;1050),D21="nt",D21="",D21="scratch"),"","Not valid"))</f>
        <v/>
      </c>
      <c r="J21" s="49"/>
      <c r="L21" s="35"/>
      <c r="M21" s="43"/>
      <c r="N21" s="22"/>
      <c r="O21" s="22"/>
      <c r="P21" s="44"/>
      <c r="Q21" s="159"/>
      <c r="S21" s="17" t="e">
        <f t="shared" ca="1" si="1"/>
        <v>#NAME?</v>
      </c>
      <c r="T21" s="93">
        <f t="shared" si="2"/>
        <v>0</v>
      </c>
      <c r="V21" s="3" t="str">
        <f>IFERROR(VLOOKUP(Youth!F21,$AC$3:$AD$7,2,TRUE),"")</f>
        <v/>
      </c>
      <c r="W21" s="7" t="str">
        <f>IFERROR(IF(V21=$W$1,Youth!F21,""),"")</f>
        <v/>
      </c>
      <c r="X21" s="7" t="str">
        <f>IFERROR(IF(V21=$X$1,Youth!F21,""),"")</f>
        <v/>
      </c>
      <c r="Y21" s="7" t="str">
        <f>IFERROR(IF(V21=$Y$1,Youth!F21,""),"")</f>
        <v/>
      </c>
      <c r="Z21" s="7" t="str">
        <f>IFERROR(IF($V21=$Z$1,Youth!F21,""),"")</f>
        <v/>
      </c>
      <c r="AA21" s="7" t="str">
        <f>IFERROR(IF(V21=$AA$1,Youth!F21,""),"")</f>
        <v/>
      </c>
      <c r="AB21" s="3"/>
      <c r="AC21" s="6"/>
      <c r="AD21" s="5"/>
      <c r="AE21" s="5"/>
      <c r="AF21" s="5"/>
      <c r="AG21" s="68"/>
      <c r="AH21" s="154"/>
      <c r="AI21"/>
      <c r="AJ21"/>
      <c r="AK21"/>
    </row>
    <row r="22" spans="1:37">
      <c r="A22" s="20" t="str">
        <f>IF(B22="","",Draw!N22)</f>
        <v/>
      </c>
      <c r="B22" s="21" t="str">
        <f>IFERROR(Draw!O22,"")</f>
        <v/>
      </c>
      <c r="C22" s="21" t="str">
        <f>IFERROR(Draw!P22,"")</f>
        <v/>
      </c>
      <c r="D22" s="51"/>
      <c r="E22" s="92">
        <v>2.0999999999999999E-8</v>
      </c>
      <c r="F22" s="93" t="str">
        <f t="shared" si="0"/>
        <v/>
      </c>
      <c r="G22" s="172" t="str">
        <f>IF(A22="oco",VLOOKUP(_xlfn.CONCAT(B22,C22),'Open 1'!S:U,2,FALSE),IF(OR(AND(D22&gt;1,D22&lt;1050),D22="nt",D22="",D22="scratch"),"","Not valid"))</f>
        <v/>
      </c>
      <c r="I22" s="50"/>
      <c r="L22" s="242" t="s">
        <v>6</v>
      </c>
      <c r="M22" s="39" t="str">
        <f>Youth!AD28</f>
        <v>-</v>
      </c>
      <c r="N22" s="18" t="str">
        <f>Youth!AE28</f>
        <v>-</v>
      </c>
      <c r="O22" s="18" t="str">
        <f>Youth!AF28</f>
        <v>-</v>
      </c>
      <c r="P22" s="40" t="str">
        <f>Youth!AG28</f>
        <v>-</v>
      </c>
      <c r="Q22" s="156" t="str">
        <f>AH28</f>
        <v/>
      </c>
      <c r="S22" s="17" t="e">
        <f t="shared" ca="1" si="1"/>
        <v>#NAME?</v>
      </c>
      <c r="T22" s="93">
        <f t="shared" si="2"/>
        <v>0</v>
      </c>
      <c r="V22" s="3" t="str">
        <f>IFERROR(VLOOKUP(Youth!F22,$AC$3:$AD$7,2,TRUE),"")</f>
        <v/>
      </c>
      <c r="W22" s="7" t="str">
        <f>IFERROR(IF(V22=$W$1,Youth!F22,""),"")</f>
        <v/>
      </c>
      <c r="X22" s="7" t="str">
        <f>IFERROR(IF(V22=$X$1,Youth!F22,""),"")</f>
        <v/>
      </c>
      <c r="Y22" s="7" t="str">
        <f>IFERROR(IF(V22=$Y$1,Youth!F22,""),"")</f>
        <v/>
      </c>
      <c r="Z22" s="7" t="str">
        <f>IFERROR(IF($V22=$Z$1,Youth!F22,""),"")</f>
        <v/>
      </c>
      <c r="AA22" s="7" t="str">
        <f>IFERROR(IF(V22=$AA$1,Youth!F22,""),"")</f>
        <v/>
      </c>
      <c r="AB22" s="3" t="s">
        <v>20</v>
      </c>
      <c r="AC22" s="234" t="s">
        <v>5</v>
      </c>
      <c r="AD22" s="16" t="str">
        <f>IF(AE22="-","-","1st")</f>
        <v>-</v>
      </c>
      <c r="AE22" s="16" t="str">
        <f>IFERROR(INDEX(Youth!B:F,MATCH(AG22,Youth!F:F,0),1),"-")</f>
        <v>-</v>
      </c>
      <c r="AF22" s="16" t="str">
        <f>IFERROR(INDEX(Youth!B:F,MATCH(AG22,Youth!F:F,0),2),"-")</f>
        <v>-</v>
      </c>
      <c r="AG22" s="4" t="str">
        <f>IFERROR(SMALL($Y$2:$Y$286,AI22),"-")</f>
        <v>-</v>
      </c>
      <c r="AH22" s="154" t="str">
        <f>IF(AS4&gt;0,AS4,"")</f>
        <v/>
      </c>
      <c r="AI22">
        <v>1</v>
      </c>
      <c r="AJ22"/>
      <c r="AK22"/>
    </row>
    <row r="23" spans="1:37">
      <c r="A23" s="20" t="str">
        <f>IF(B23="","",Draw!N23)</f>
        <v/>
      </c>
      <c r="B23" s="21" t="str">
        <f>IFERROR(Draw!O23,"")</f>
        <v/>
      </c>
      <c r="C23" s="21" t="str">
        <f>IFERROR(Draw!P23,"")</f>
        <v/>
      </c>
      <c r="D23" s="52"/>
      <c r="E23" s="92">
        <v>2.1999999999999998E-8</v>
      </c>
      <c r="F23" s="93" t="str">
        <f t="shared" si="0"/>
        <v/>
      </c>
      <c r="G23" s="172" t="str">
        <f>IF(A23="oco",VLOOKUP(_xlfn.CONCAT(B23,C23),'Open 1'!S:U,2,FALSE),IF(OR(AND(D23&gt;1,D23&lt;1050),D23="nt",D23="",D23="scratch"),"","Not valid"))</f>
        <v/>
      </c>
      <c r="I23" s="49"/>
      <c r="L23" s="243"/>
      <c r="M23" s="30" t="str">
        <f>IF($J$13&lt;"2","",Youth!AD29)</f>
        <v/>
      </c>
      <c r="N23" s="20" t="str">
        <f>IF(M23="","",Youth!AE29)</f>
        <v/>
      </c>
      <c r="O23" s="20" t="str">
        <f>IF(N23="","",Youth!AF29)</f>
        <v/>
      </c>
      <c r="P23" s="41" t="str">
        <f>IF(O23="","",Youth!AG29)</f>
        <v/>
      </c>
      <c r="Q23" s="157" t="str">
        <f>AH29</f>
        <v/>
      </c>
      <c r="S23" s="17" t="e">
        <f t="shared" ca="1" si="1"/>
        <v>#NAME?</v>
      </c>
      <c r="T23" s="93">
        <f t="shared" si="2"/>
        <v>0</v>
      </c>
      <c r="V23" s="3" t="str">
        <f>IFERROR(VLOOKUP(Youth!F23,$AC$3:$AD$7,2,TRUE),"")</f>
        <v/>
      </c>
      <c r="W23" s="7" t="str">
        <f>IFERROR(IF(V23=$W$1,Youth!F23,""),"")</f>
        <v/>
      </c>
      <c r="X23" s="7" t="str">
        <f>IFERROR(IF(V23=$X$1,Youth!F23,""),"")</f>
        <v/>
      </c>
      <c r="Y23" s="7" t="str">
        <f>IFERROR(IF(V23=$Y$1,Youth!F23,""),"")</f>
        <v/>
      </c>
      <c r="Z23" s="7" t="str">
        <f>IFERROR(IF($V23=$Z$1,Youth!F23,""),"")</f>
        <v/>
      </c>
      <c r="AA23" s="7" t="str">
        <f>IFERROR(IF(V23=$AA$1,Youth!F23,""),"")</f>
        <v/>
      </c>
      <c r="AB23" s="3" t="s">
        <v>21</v>
      </c>
      <c r="AC23" s="234"/>
      <c r="AD23" s="16" t="str">
        <f>IF(AE23="-","-","2nd")</f>
        <v>-</v>
      </c>
      <c r="AE23" s="16" t="str">
        <f>IFERROR(INDEX(Youth!B:F,MATCH(AG23,Youth!F:F,0),1),"-")</f>
        <v>-</v>
      </c>
      <c r="AF23" s="16" t="str">
        <f>IFERROR(INDEX(Youth!B:F,MATCH(AG23,Youth!F:F,0),2),"-")</f>
        <v>-</v>
      </c>
      <c r="AG23" s="4" t="str">
        <f>IFERROR(SMALL($Y$2:$Y$286,AI23),"-")</f>
        <v>-</v>
      </c>
      <c r="AH23" s="154" t="str">
        <f>IF(AS5&gt;0,AS5,"")</f>
        <v/>
      </c>
      <c r="AI23">
        <v>2</v>
      </c>
      <c r="AJ23"/>
      <c r="AK23"/>
    </row>
    <row r="24" spans="1:37">
      <c r="A24" s="20" t="str">
        <f>IF(B24="","",Draw!N24)</f>
        <v/>
      </c>
      <c r="B24" s="21" t="str">
        <f>IFERROR(Draw!O24,"")</f>
        <v/>
      </c>
      <c r="C24" s="21" t="str">
        <f>IFERROR(Draw!P24,"")</f>
        <v/>
      </c>
      <c r="D24" s="54"/>
      <c r="E24" s="92">
        <v>2.3000000000000001E-8</v>
      </c>
      <c r="F24" s="93" t="str">
        <f t="shared" si="0"/>
        <v/>
      </c>
      <c r="G24" s="172" t="str">
        <f>IF(A24="oco",VLOOKUP(_xlfn.CONCAT(B24,C24),'Open 1'!S:U,2,FALSE),IF(OR(AND(D24&gt;1,D24&lt;1050),D24="nt",D24="",D24="scratch"),"","Not valid"))</f>
        <v/>
      </c>
      <c r="L24" s="243"/>
      <c r="M24" s="30" t="str">
        <f>IF($J$13&lt;"3","",Youth!AD30)</f>
        <v/>
      </c>
      <c r="N24" s="20" t="str">
        <f>IF(M24="","",Youth!AE30)</f>
        <v/>
      </c>
      <c r="O24" s="20" t="str">
        <f>IF(N24="","",Youth!AF30)</f>
        <v/>
      </c>
      <c r="P24" s="41" t="str">
        <f>IF(O24="","",Youth!AG30)</f>
        <v/>
      </c>
      <c r="Q24" s="157" t="str">
        <f>AH30</f>
        <v/>
      </c>
      <c r="S24" s="17" t="e">
        <f t="shared" ca="1" si="1"/>
        <v>#NAME?</v>
      </c>
      <c r="T24" s="93">
        <f t="shared" si="2"/>
        <v>0</v>
      </c>
      <c r="V24" s="3" t="str">
        <f>IFERROR(VLOOKUP(Youth!F24,$AC$3:$AD$7,2,TRUE),"")</f>
        <v/>
      </c>
      <c r="W24" s="7" t="str">
        <f>IFERROR(IF(V24=$W$1,Youth!F24,""),"")</f>
        <v/>
      </c>
      <c r="X24" s="7" t="str">
        <f>IFERROR(IF(V24=$X$1,Youth!F24,""),"")</f>
        <v/>
      </c>
      <c r="Y24" s="7" t="str">
        <f>IFERROR(IF(V24=$Y$1,Youth!F24,""),"")</f>
        <v/>
      </c>
      <c r="Z24" s="7" t="str">
        <f>IFERROR(IF($V24=$Z$1,Youth!F24,""),"")</f>
        <v/>
      </c>
      <c r="AA24" s="7" t="str">
        <f>IFERROR(IF(V24=$AA$1,Youth!F24,""),"")</f>
        <v/>
      </c>
      <c r="AB24" s="3" t="s">
        <v>24</v>
      </c>
      <c r="AC24" s="234"/>
      <c r="AD24" s="16" t="str">
        <f>IF(AE24="-","-","3rd")</f>
        <v>-</v>
      </c>
      <c r="AE24" s="16" t="str">
        <f>IFERROR(INDEX(Youth!B:F,MATCH(AG24,Youth!F:F,0),1),"-")</f>
        <v>-</v>
      </c>
      <c r="AF24" s="16" t="str">
        <f>IFERROR(INDEX(Youth!B:F,MATCH(AG24,Youth!F:F,0),2),"-")</f>
        <v>-</v>
      </c>
      <c r="AG24" s="4" t="str">
        <f>IFERROR(SMALL($Y$2:$Y$286,AI24),"-")</f>
        <v>-</v>
      </c>
      <c r="AH24" s="154" t="str">
        <f>IF(AS6&gt;0,AS6,"")</f>
        <v/>
      </c>
      <c r="AI24">
        <v>3</v>
      </c>
      <c r="AJ24"/>
      <c r="AK24"/>
    </row>
    <row r="25" spans="1:37">
      <c r="A25" s="20" t="str">
        <f>IF(B25="","",Draw!N25)</f>
        <v/>
      </c>
      <c r="B25" s="21" t="str">
        <f>IFERROR(Draw!O25,"")</f>
        <v/>
      </c>
      <c r="C25" s="21" t="str">
        <f>IFERROR(Draw!P25,"")</f>
        <v/>
      </c>
      <c r="D25" s="171"/>
      <c r="E25" s="92">
        <v>2.4E-8</v>
      </c>
      <c r="F25" s="93" t="str">
        <f t="shared" si="0"/>
        <v/>
      </c>
      <c r="G25" s="172" t="str">
        <f>IF(A25="oco",VLOOKUP(_xlfn.CONCAT(B25,C25),'Open 1'!S:U,2,FALSE),IF(OR(AND(D25&gt;1,D25&lt;1050),D25="nt",D25="",D25="scratch"),"","Not valid"))</f>
        <v/>
      </c>
      <c r="L25" s="243"/>
      <c r="M25" s="30" t="str">
        <f>IF($J$13&lt;"4","",Youth!AD31)</f>
        <v/>
      </c>
      <c r="N25" s="20" t="str">
        <f>IF(M25="","",Youth!AE31)</f>
        <v/>
      </c>
      <c r="O25" s="20" t="str">
        <f>IF(N25="","",Youth!AF31)</f>
        <v/>
      </c>
      <c r="P25" s="41" t="str">
        <f>IF(O25="","",Youth!AG31)</f>
        <v/>
      </c>
      <c r="Q25" s="157" t="str">
        <f>AH31</f>
        <v/>
      </c>
      <c r="S25" s="17" t="e">
        <f t="shared" ca="1" si="1"/>
        <v>#NAME?</v>
      </c>
      <c r="T25" s="93">
        <f t="shared" si="2"/>
        <v>0</v>
      </c>
      <c r="V25" s="3" t="str">
        <f>IFERROR(VLOOKUP(Youth!F25,$AC$3:$AD$7,2,TRUE),"")</f>
        <v/>
      </c>
      <c r="W25" s="7" t="str">
        <f>IFERROR(IF(V25=$W$1,Youth!F25,""),"")</f>
        <v/>
      </c>
      <c r="X25" s="7" t="str">
        <f>IFERROR(IF(V25=$X$1,Youth!F25,""),"")</f>
        <v/>
      </c>
      <c r="Y25" s="7" t="str">
        <f>IFERROR(IF(V25=$Y$1,Youth!F25,""),"")</f>
        <v/>
      </c>
      <c r="Z25" s="7" t="str">
        <f>IFERROR(IF($V25=$Z$1,Youth!F25,""),"")</f>
        <v/>
      </c>
      <c r="AA25" s="7" t="str">
        <f>IFERROR(IF(V25=$AA$1,Youth!F25,""),"")</f>
        <v/>
      </c>
      <c r="AB25" s="3" t="s">
        <v>25</v>
      </c>
      <c r="AC25" s="234"/>
      <c r="AD25" s="16" t="str">
        <f>IF(AE25="-","-","4th")</f>
        <v>-</v>
      </c>
      <c r="AE25" s="16" t="str">
        <f>IFERROR(INDEX(Youth!B:F,MATCH(AG25,Youth!F:F,0),1),"-")</f>
        <v>-</v>
      </c>
      <c r="AF25" s="16" t="str">
        <f>IFERROR(INDEX(Youth!B:F,MATCH(AG25,Youth!F:F,0),2),"-")</f>
        <v>-</v>
      </c>
      <c r="AG25" s="4" t="str">
        <f>IFERROR(SMALL($Y$2:$Y$286,AI25),"-")</f>
        <v>-</v>
      </c>
      <c r="AH25" s="154" t="str">
        <f>IF(AS7&gt;0,AS7,"")</f>
        <v/>
      </c>
      <c r="AI25">
        <v>4</v>
      </c>
      <c r="AJ25"/>
      <c r="AK25"/>
    </row>
    <row r="26" spans="1:37" ht="16.5" thickBot="1">
      <c r="A26" s="20" t="str">
        <f>IF(B26="","",Draw!N26)</f>
        <v/>
      </c>
      <c r="B26" s="21" t="str">
        <f>IFERROR(Draw!O26,"")</f>
        <v/>
      </c>
      <c r="C26" s="21" t="str">
        <f>IFERROR(Draw!P26,"")</f>
        <v/>
      </c>
      <c r="D26" s="53"/>
      <c r="E26" s="92">
        <v>2.4999999999999999E-8</v>
      </c>
      <c r="F26" s="93" t="str">
        <f t="shared" si="0"/>
        <v/>
      </c>
      <c r="G26" s="172" t="str">
        <f>IF(A26="oco",VLOOKUP(_xlfn.CONCAT(B26,C26),'Open 1'!S:U,2,FALSE),IF(OR(AND(D26&gt;1,D26&lt;1050),D26="nt",D26="",D26="scratch"),"","Not valid"))</f>
        <v/>
      </c>
      <c r="L26" s="244"/>
      <c r="M26" s="45" t="str">
        <f>IF($J$13&lt;"5","",Youth!AD32)</f>
        <v/>
      </c>
      <c r="N26" s="20" t="str">
        <f>IF(M26="","",Youth!AE32)</f>
        <v/>
      </c>
      <c r="O26" s="20" t="str">
        <f>IF(N26="","",Youth!AF32)</f>
        <v/>
      </c>
      <c r="P26" s="41" t="str">
        <f>IF(O26="","",Youth!AG32)</f>
        <v/>
      </c>
      <c r="Q26" s="160" t="str">
        <f>AH32</f>
        <v/>
      </c>
      <c r="S26" s="17" t="e">
        <f t="shared" ca="1" si="1"/>
        <v>#NAME?</v>
      </c>
      <c r="T26" s="93">
        <f t="shared" si="2"/>
        <v>0</v>
      </c>
      <c r="V26" s="3" t="str">
        <f>IFERROR(VLOOKUP(Youth!F26,$AC$3:$AD$7,2,TRUE),"")</f>
        <v/>
      </c>
      <c r="W26" s="7" t="str">
        <f>IFERROR(IF(V26=$W$1,Youth!F26,""),"")</f>
        <v/>
      </c>
      <c r="X26" s="7" t="str">
        <f>IFERROR(IF(V26=$X$1,Youth!F26,""),"")</f>
        <v/>
      </c>
      <c r="Y26" s="7" t="str">
        <f>IFERROR(IF(V26=$Y$1,Youth!F26,""),"")</f>
        <v/>
      </c>
      <c r="Z26" s="7" t="str">
        <f>IFERROR(IF($V26=$Z$1,Youth!F26,""),"")</f>
        <v/>
      </c>
      <c r="AA26" s="7" t="str">
        <f>IFERROR(IF(V26=$AA$1,Youth!F26,""),"")</f>
        <v/>
      </c>
      <c r="AB26" s="3" t="s">
        <v>26</v>
      </c>
      <c r="AC26" s="234"/>
      <c r="AD26" s="16" t="str">
        <f>IF(AE26="-","-","5th")</f>
        <v>-</v>
      </c>
      <c r="AE26" s="16" t="str">
        <f>IFERROR(INDEX(Youth!B:F,MATCH(AG26,Youth!F:F,0),1),"-")</f>
        <v>-</v>
      </c>
      <c r="AF26" s="16" t="str">
        <f>IFERROR(INDEX(Youth!B:F,MATCH(AG26,Youth!F:F,0),2),"-")</f>
        <v>-</v>
      </c>
      <c r="AG26" s="4" t="str">
        <f>IFERROR(SMALL($Y$2:$Y$286,AI26),"-")</f>
        <v>-</v>
      </c>
      <c r="AH26" s="154" t="str">
        <f>IF(AS8&gt;0,AS8,"")</f>
        <v/>
      </c>
      <c r="AI26">
        <v>5</v>
      </c>
      <c r="AJ26"/>
      <c r="AK26"/>
    </row>
    <row r="27" spans="1:37" ht="16.5" thickBot="1">
      <c r="A27" s="20" t="str">
        <f>IF(B27="","",Draw!N27)</f>
        <v/>
      </c>
      <c r="B27" s="21" t="str">
        <f>IFERROR(Draw!O27,"")</f>
        <v/>
      </c>
      <c r="C27" s="21" t="str">
        <f>IFERROR(Draw!P27,"")</f>
        <v/>
      </c>
      <c r="D27" s="52"/>
      <c r="E27" s="92">
        <v>2.6000000000000001E-8</v>
      </c>
      <c r="F27" s="93" t="str">
        <f t="shared" si="0"/>
        <v/>
      </c>
      <c r="G27" s="172" t="str">
        <f>IF(A27="oco",VLOOKUP(_xlfn.CONCAT(B27,C27),'Open 1'!S:U,2,FALSE),IF(OR(AND(D27&gt;1,D27&lt;1050),D27="nt",D27="",D27="scratch"),"","Not valid"))</f>
        <v/>
      </c>
      <c r="L27" s="70"/>
      <c r="M27" s="75"/>
      <c r="N27" s="76"/>
      <c r="O27" s="76"/>
      <c r="P27" s="77"/>
      <c r="Q27" s="71"/>
      <c r="S27" s="17" t="e">
        <f t="shared" ca="1" si="1"/>
        <v>#NAME?</v>
      </c>
      <c r="T27" s="93">
        <f t="shared" si="2"/>
        <v>0</v>
      </c>
      <c r="V27" s="3" t="str">
        <f>IFERROR(VLOOKUP(Youth!F27,$AC$3:$AD$7,2,TRUE),"")</f>
        <v/>
      </c>
      <c r="W27" s="7" t="str">
        <f>IFERROR(IF(V27=$W$1,Youth!F27,""),"")</f>
        <v/>
      </c>
      <c r="X27" s="7" t="str">
        <f>IFERROR(IF(V27=$X$1,Youth!F27,""),"")</f>
        <v/>
      </c>
      <c r="Y27" s="7" t="str">
        <f>IFERROR(IF(V27=$Y$1,Youth!F27,""),"")</f>
        <v/>
      </c>
      <c r="Z27" s="7" t="str">
        <f>IFERROR(IF($V27=$Z$1,Youth!F27,""),"")</f>
        <v/>
      </c>
      <c r="AA27" s="7" t="str">
        <f>IFERROR(IF(V27=$AA$1,Youth!F27,""),"")</f>
        <v/>
      </c>
      <c r="AB27" s="3"/>
      <c r="AC27" s="6"/>
      <c r="AD27" s="5"/>
      <c r="AE27" s="5"/>
      <c r="AF27" s="5"/>
      <c r="AG27" s="68"/>
      <c r="AH27" s="154"/>
      <c r="AI27"/>
      <c r="AJ27"/>
      <c r="AK27"/>
    </row>
    <row r="28" spans="1:37">
      <c r="A28" s="20" t="str">
        <f>IF(B28="","",Draw!N28)</f>
        <v/>
      </c>
      <c r="B28" s="21" t="str">
        <f>IFERROR(Draw!O28,"")</f>
        <v/>
      </c>
      <c r="C28" s="21" t="str">
        <f>IFERROR(Draw!P28,"")</f>
        <v/>
      </c>
      <c r="D28" s="51"/>
      <c r="E28" s="92">
        <v>2.7E-8</v>
      </c>
      <c r="F28" s="93" t="str">
        <f t="shared" si="0"/>
        <v/>
      </c>
      <c r="G28" s="172" t="str">
        <f>IF(A28="oco",VLOOKUP(_xlfn.CONCAT(B28,C28),'Open 1'!S:U,2,FALSE),IF(OR(AND(D28&gt;1,D28&lt;1050),D28="nt",D28="",D28="scratch"),"","Not valid"))</f>
        <v/>
      </c>
      <c r="L28" s="231" t="s">
        <v>13</v>
      </c>
      <c r="M28" s="72" t="str">
        <f>Youth!AD34</f>
        <v>-</v>
      </c>
      <c r="N28" s="73" t="str">
        <f>Youth!AE34</f>
        <v>-</v>
      </c>
      <c r="O28" s="73" t="str">
        <f>Youth!AF34</f>
        <v>-</v>
      </c>
      <c r="P28" s="74" t="str">
        <f>Youth!AG34</f>
        <v>-</v>
      </c>
      <c r="Q28" s="156"/>
      <c r="S28" s="17" t="e">
        <f t="shared" ca="1" si="1"/>
        <v>#NAME?</v>
      </c>
      <c r="T28" s="93">
        <f t="shared" si="2"/>
        <v>0</v>
      </c>
      <c r="V28" s="3" t="str">
        <f>IFERROR(VLOOKUP(Youth!F28,$AC$3:$AD$7,2,TRUE),"")</f>
        <v/>
      </c>
      <c r="W28" s="7" t="str">
        <f>IFERROR(IF(V28=$W$1,Youth!F28,""),"")</f>
        <v/>
      </c>
      <c r="X28" s="7" t="str">
        <f>IFERROR(IF(V28=$X$1,Youth!F28,""),"")</f>
        <v/>
      </c>
      <c r="Y28" s="7" t="str">
        <f>IFERROR(IF(V28=$Y$1,Youth!F28,""),"")</f>
        <v/>
      </c>
      <c r="Z28" s="7" t="str">
        <f>IFERROR(IF($V28=$Z$1,Youth!F28,""),"")</f>
        <v/>
      </c>
      <c r="AA28" s="7" t="str">
        <f>IFERROR(IF(V28=$AA$1,Youth!F28,""),"")</f>
        <v/>
      </c>
      <c r="AB28" s="3" t="s">
        <v>20</v>
      </c>
      <c r="AC28" s="234" t="s">
        <v>6</v>
      </c>
      <c r="AD28" s="16" t="str">
        <f>IF(AE28="-","-","1st")</f>
        <v>-</v>
      </c>
      <c r="AE28" s="16" t="str">
        <f>IFERROR(INDEX(Youth!B:F,MATCH(AG28,Youth!F:F,0),1),"-")</f>
        <v>-</v>
      </c>
      <c r="AF28" s="16" t="str">
        <f>IFERROR(INDEX(Youth!B:F,MATCH(AG28,Youth!F:F,0),2),"-")</f>
        <v>-</v>
      </c>
      <c r="AG28" s="4" t="str">
        <f>IFERROR(IF(SMALL($Z$2:$Z$286,AI28)&lt;900,SMALL($Z$2:$Z$286,AI28),"-"),"-")</f>
        <v>-</v>
      </c>
      <c r="AH28" s="154" t="str">
        <f>IF(AT4&gt;0,AT4,"")</f>
        <v/>
      </c>
      <c r="AI28">
        <v>1</v>
      </c>
      <c r="AJ28"/>
      <c r="AK28"/>
    </row>
    <row r="29" spans="1:37">
      <c r="A29" s="20" t="str">
        <f>IF(B29="","",Draw!N29)</f>
        <v/>
      </c>
      <c r="B29" s="21" t="str">
        <f>IFERROR(Draw!O29,"")</f>
        <v/>
      </c>
      <c r="C29" s="21" t="str">
        <f>IFERROR(Draw!P29,"")</f>
        <v/>
      </c>
      <c r="D29" s="52"/>
      <c r="E29" s="92">
        <v>2.7999999999999999E-8</v>
      </c>
      <c r="F29" s="93" t="str">
        <f t="shared" si="0"/>
        <v/>
      </c>
      <c r="G29" s="172" t="str">
        <f>IF(A29="oco",VLOOKUP(_xlfn.CONCAT(B29,C29),'Open 1'!S:U,2,FALSE),IF(OR(AND(D29&gt;1,D29&lt;1050),D29="nt",D29="",D29="scratch"),"","Not valid"))</f>
        <v/>
      </c>
      <c r="L29" s="232"/>
      <c r="M29" s="30" t="str">
        <f>IF($J$13&lt;"2","",Youth!AD35)</f>
        <v/>
      </c>
      <c r="N29" s="20" t="str">
        <f>IF(M29="","",Youth!AE35)</f>
        <v/>
      </c>
      <c r="O29" s="20" t="str">
        <f>IF(N29="","",Youth!AF35)</f>
        <v/>
      </c>
      <c r="P29" s="41" t="str">
        <f>IF(O29="","",Youth!AG35)</f>
        <v/>
      </c>
      <c r="Q29" s="157"/>
      <c r="S29" s="17" t="e">
        <f t="shared" ca="1" si="1"/>
        <v>#NAME?</v>
      </c>
      <c r="T29" s="93">
        <f t="shared" si="2"/>
        <v>0</v>
      </c>
      <c r="V29" s="3" t="str">
        <f>IFERROR(VLOOKUP(Youth!F29,$AC$3:$AD$7,2,TRUE),"")</f>
        <v/>
      </c>
      <c r="W29" s="7" t="str">
        <f>IFERROR(IF(V29=$W$1,Youth!F29,""),"")</f>
        <v/>
      </c>
      <c r="X29" s="7" t="str">
        <f>IFERROR(IF(V29=$X$1,Youth!F29,""),"")</f>
        <v/>
      </c>
      <c r="Y29" s="7" t="str">
        <f>IFERROR(IF(V29=$Y$1,Youth!F29,""),"")</f>
        <v/>
      </c>
      <c r="Z29" s="7" t="str">
        <f>IFERROR(IF($V29=$Z$1,Youth!F29,""),"")</f>
        <v/>
      </c>
      <c r="AA29" s="7" t="str">
        <f>IFERROR(IF(V29=$AA$1,Youth!F29,""),"")</f>
        <v/>
      </c>
      <c r="AB29" s="3" t="s">
        <v>21</v>
      </c>
      <c r="AC29" s="234"/>
      <c r="AD29" s="16" t="str">
        <f>IF(AE29="-","-","2nd")</f>
        <v>-</v>
      </c>
      <c r="AE29" s="16" t="str">
        <f>IFERROR(INDEX(Youth!B:F,MATCH(AG29,Youth!F:F,0),1),"-")</f>
        <v>-</v>
      </c>
      <c r="AF29" s="16" t="str">
        <f>IFERROR(INDEX(Youth!B:F,MATCH(AG29,Youth!F:F,0),2),"-")</f>
        <v>-</v>
      </c>
      <c r="AG29" s="4" t="str">
        <f>IFERROR(IF(SMALL($Z$2:$Z$286,AI29)&lt;900,SMALL($Z$2:$Z$286,AI29),"-"),"-")</f>
        <v>-</v>
      </c>
      <c r="AH29" s="154" t="str">
        <f>IF(AT5&gt;0,AT5,"")</f>
        <v/>
      </c>
      <c r="AI29">
        <v>2</v>
      </c>
      <c r="AJ29"/>
      <c r="AK29"/>
    </row>
    <row r="30" spans="1:37">
      <c r="A30" s="20" t="str">
        <f>IF(B30="","",Draw!N30)</f>
        <v/>
      </c>
      <c r="B30" s="21" t="str">
        <f>IFERROR(Draw!O30,"")</f>
        <v/>
      </c>
      <c r="C30" s="21" t="str">
        <f>IFERROR(Draw!P30,"")</f>
        <v/>
      </c>
      <c r="D30" s="54"/>
      <c r="E30" s="92">
        <v>2.9000000000000002E-8</v>
      </c>
      <c r="F30" s="93" t="str">
        <f t="shared" si="0"/>
        <v/>
      </c>
      <c r="G30" s="172" t="str">
        <f>IF(A30="oco",VLOOKUP(_xlfn.CONCAT(B30,C30),'Open 1'!S:U,2,FALSE),IF(OR(AND(D30&gt;1,D30&lt;1050),D30="nt",D30="",D30="scratch"),"","Not valid"))</f>
        <v/>
      </c>
      <c r="L30" s="232"/>
      <c r="M30" s="30" t="str">
        <f>IF($J$13&lt;"3","",Youth!AD36)</f>
        <v/>
      </c>
      <c r="N30" s="20" t="str">
        <f>IF(M30="","",Youth!AE36)</f>
        <v/>
      </c>
      <c r="O30" s="20" t="str">
        <f>IF(N30="","",Youth!AF36)</f>
        <v/>
      </c>
      <c r="P30" s="41" t="str">
        <f>IF(O30="","",Youth!AG36)</f>
        <v/>
      </c>
      <c r="Q30" s="157"/>
      <c r="S30" s="17" t="e">
        <f t="shared" ca="1" si="1"/>
        <v>#NAME?</v>
      </c>
      <c r="T30" s="93">
        <f t="shared" si="2"/>
        <v>0</v>
      </c>
      <c r="V30" s="3" t="str">
        <f>IFERROR(VLOOKUP(Youth!F30,$AC$3:$AD$7,2,TRUE),"")</f>
        <v/>
      </c>
      <c r="W30" s="7" t="str">
        <f>IFERROR(IF(V30=$W$1,Youth!F30,""),"")</f>
        <v/>
      </c>
      <c r="X30" s="7" t="str">
        <f>IFERROR(IF(V30=$X$1,Youth!F30,""),"")</f>
        <v/>
      </c>
      <c r="Y30" s="7" t="str">
        <f>IFERROR(IF(V30=$Y$1,Youth!F30,""),"")</f>
        <v/>
      </c>
      <c r="Z30" s="7" t="str">
        <f>IFERROR(IF($V30=$Z$1,Youth!F30,""),"")</f>
        <v/>
      </c>
      <c r="AA30" s="7" t="str">
        <f>IFERROR(IF(V30=$AA$1,Youth!F30,""),"")</f>
        <v/>
      </c>
      <c r="AB30" s="3" t="s">
        <v>24</v>
      </c>
      <c r="AC30" s="234"/>
      <c r="AD30" s="16" t="str">
        <f>IF(AE30="-","-","3rd")</f>
        <v>-</v>
      </c>
      <c r="AE30" s="16" t="str">
        <f>IFERROR(INDEX(Youth!B:F,MATCH(AG30,Youth!F:F,0),1),"-")</f>
        <v>-</v>
      </c>
      <c r="AF30" s="16" t="str">
        <f>IFERROR(INDEX(Youth!B:F,MATCH(AG30,Youth!F:F,0),2),"-")</f>
        <v>-</v>
      </c>
      <c r="AG30" s="4" t="str">
        <f>IFERROR(IF(SMALL($Z$2:$Z$286,AI30)&lt;900,SMALL($Z$2:$Z$286,AI30),"-"),"-")</f>
        <v>-</v>
      </c>
      <c r="AH30" s="154" t="str">
        <f>IF(AT6&gt;0,AT6,"")</f>
        <v/>
      </c>
      <c r="AI30">
        <v>3</v>
      </c>
      <c r="AJ30"/>
      <c r="AK30"/>
    </row>
    <row r="31" spans="1:37">
      <c r="A31" s="20" t="str">
        <f>IF(B31="","",Draw!N31)</f>
        <v/>
      </c>
      <c r="B31" s="21" t="str">
        <f>IFERROR(Draw!O31,"")</f>
        <v/>
      </c>
      <c r="C31" s="21" t="str">
        <f>IFERROR(Draw!P31,"")</f>
        <v/>
      </c>
      <c r="D31" s="171"/>
      <c r="E31" s="92">
        <v>2.9999999999999997E-8</v>
      </c>
      <c r="F31" s="93" t="str">
        <f t="shared" si="0"/>
        <v/>
      </c>
      <c r="G31" s="172" t="str">
        <f>IF(A31="oco",VLOOKUP(_xlfn.CONCAT(B31,C31),'Open 1'!S:U,2,FALSE),IF(OR(AND(D31&gt;1,D31&lt;1050),D31="nt",D31="",D31="scratch"),"","Not valid"))</f>
        <v/>
      </c>
      <c r="L31" s="232"/>
      <c r="M31" s="30" t="str">
        <f>IF($J$13&lt;"4","",Youth!AD37)</f>
        <v/>
      </c>
      <c r="N31" s="20" t="str">
        <f>IF(M31="","",Youth!AE37)</f>
        <v/>
      </c>
      <c r="O31" s="20" t="str">
        <f>IF(N31="","",Youth!AF37)</f>
        <v/>
      </c>
      <c r="P31" s="41" t="str">
        <f>IF(O31="","",Youth!AG37)</f>
        <v/>
      </c>
      <c r="Q31" s="157"/>
      <c r="S31" s="17" t="e">
        <f t="shared" ca="1" si="1"/>
        <v>#NAME?</v>
      </c>
      <c r="T31" s="93">
        <f t="shared" si="2"/>
        <v>0</v>
      </c>
      <c r="V31" s="3" t="str">
        <f>IFERROR(VLOOKUP(Youth!F31,$AC$3:$AD$7,2,TRUE),"")</f>
        <v/>
      </c>
      <c r="W31" s="7" t="str">
        <f>IFERROR(IF(V31=$W$1,Youth!F31,""),"")</f>
        <v/>
      </c>
      <c r="X31" s="7" t="str">
        <f>IFERROR(IF(V31=$X$1,Youth!F31,""),"")</f>
        <v/>
      </c>
      <c r="Y31" s="7" t="str">
        <f>IFERROR(IF(V31=$Y$1,Youth!F31,""),"")</f>
        <v/>
      </c>
      <c r="Z31" s="7" t="str">
        <f>IFERROR(IF($V31=$Z$1,Youth!F31,""),"")</f>
        <v/>
      </c>
      <c r="AA31" s="7" t="str">
        <f>IFERROR(IF(V31=$AA$1,Youth!F31,""),"")</f>
        <v/>
      </c>
      <c r="AB31" s="3" t="s">
        <v>25</v>
      </c>
      <c r="AC31" s="234"/>
      <c r="AD31" s="16" t="str">
        <f>IF(AE31="-","-","4th")</f>
        <v>-</v>
      </c>
      <c r="AE31" s="16" t="str">
        <f>IFERROR(INDEX(Youth!B:F,MATCH(AG31,Youth!F:F,0),1),"-")</f>
        <v>-</v>
      </c>
      <c r="AF31" s="16" t="str">
        <f>IFERROR(INDEX(Youth!B:F,MATCH(AG31,Youth!F:F,0),2),"-")</f>
        <v>-</v>
      </c>
      <c r="AG31" s="4" t="str">
        <f>IFERROR(IF(SMALL($Z$2:$Z$286,AI31)&lt;900,SMALL($Z$2:$Z$286,AI31),"-"),"-")</f>
        <v>-</v>
      </c>
      <c r="AH31" s="154" t="str">
        <f>IF(AT7&gt;0,AT7,"")</f>
        <v/>
      </c>
      <c r="AI31">
        <v>4</v>
      </c>
      <c r="AJ31"/>
      <c r="AK31"/>
    </row>
    <row r="32" spans="1:37" ht="16.5" thickBot="1">
      <c r="A32" s="20" t="str">
        <f>IF(B32="","",Draw!N32)</f>
        <v/>
      </c>
      <c r="B32" s="21" t="str">
        <f>IFERROR(Draw!O32,"")</f>
        <v/>
      </c>
      <c r="C32" s="21" t="str">
        <f>IFERROR(Draw!P32,"")</f>
        <v/>
      </c>
      <c r="D32" s="53"/>
      <c r="E32" s="92">
        <v>3.1E-8</v>
      </c>
      <c r="F32" s="93" t="str">
        <f t="shared" si="0"/>
        <v/>
      </c>
      <c r="G32" s="172" t="str">
        <f>IF(A32="oco",VLOOKUP(_xlfn.CONCAT(B32,C32),'Open 1'!S:U,2,FALSE),IF(OR(AND(D32&gt;1,D32&lt;1050),D32="nt",D32="",D32="scratch"),"","Not valid"))</f>
        <v/>
      </c>
      <c r="L32" s="233"/>
      <c r="M32" s="45" t="str">
        <f>IF($J$13&lt;"5","",Youth!AD38)</f>
        <v/>
      </c>
      <c r="N32" s="23" t="str">
        <f>IF(M32="","",Youth!AE38)</f>
        <v/>
      </c>
      <c r="O32" s="23" t="str">
        <f>IF(N32="","",Youth!AF38)</f>
        <v/>
      </c>
      <c r="P32" s="46" t="str">
        <f>IF(O32="","",Youth!AG38)</f>
        <v/>
      </c>
      <c r="Q32" s="161"/>
      <c r="S32" s="17" t="e">
        <f t="shared" ca="1" si="1"/>
        <v>#NAME?</v>
      </c>
      <c r="T32" s="93">
        <f t="shared" si="2"/>
        <v>0</v>
      </c>
      <c r="V32" s="3" t="str">
        <f>IFERROR(VLOOKUP(Youth!F32,$AC$3:$AD$7,2,TRUE),"")</f>
        <v/>
      </c>
      <c r="W32" s="7" t="str">
        <f>IFERROR(IF(V32=$W$1,Youth!F32,""),"")</f>
        <v/>
      </c>
      <c r="X32" s="7" t="str">
        <f>IFERROR(IF(V32=$X$1,Youth!F32,""),"")</f>
        <v/>
      </c>
      <c r="Y32" s="7" t="str">
        <f>IFERROR(IF(V32=$Y$1,Youth!F32,""),"")</f>
        <v/>
      </c>
      <c r="Z32" s="7" t="str">
        <f>IFERROR(IF($V32=$Z$1,Youth!F32,""),"")</f>
        <v/>
      </c>
      <c r="AA32" s="7" t="str">
        <f>IFERROR(IF(V32=$AA$1,Youth!F32,""),"")</f>
        <v/>
      </c>
      <c r="AB32" s="3" t="s">
        <v>26</v>
      </c>
      <c r="AC32" s="234"/>
      <c r="AD32" s="16" t="str">
        <f>IF(AE32="-","-","5th")</f>
        <v>-</v>
      </c>
      <c r="AE32" s="16" t="str">
        <f>IFERROR(INDEX(Youth!B:F,MATCH(AG32,Youth!F:F,0),1),"-")</f>
        <v>-</v>
      </c>
      <c r="AF32" s="16" t="str">
        <f>IFERROR(INDEX(Youth!B:F,MATCH(AG32,Youth!F:F,0),2),"-")</f>
        <v>-</v>
      </c>
      <c r="AG32" s="4" t="str">
        <f>IFERROR(IF(SMALL($Z$2:$Z$286,AI32)&lt;900,SMALL($Z$2:$Z$286,AI32),"-"),"-")</f>
        <v>-</v>
      </c>
      <c r="AH32" s="154" t="str">
        <f>IF(AT8&gt;0,AT8,"")</f>
        <v/>
      </c>
      <c r="AI32">
        <v>5</v>
      </c>
      <c r="AJ32"/>
      <c r="AK32"/>
    </row>
    <row r="33" spans="1:37">
      <c r="A33" s="20" t="str">
        <f>IF(B33="","",Draw!N33)</f>
        <v/>
      </c>
      <c r="B33" s="21" t="str">
        <f>IFERROR(Draw!O33,"")</f>
        <v/>
      </c>
      <c r="C33" s="21" t="str">
        <f>IFERROR(Draw!P33,"")</f>
        <v/>
      </c>
      <c r="D33" s="52"/>
      <c r="E33" s="92">
        <v>3.2000000000000002E-8</v>
      </c>
      <c r="F33" s="93" t="str">
        <f t="shared" si="0"/>
        <v/>
      </c>
      <c r="G33" s="172" t="str">
        <f>IF(A33="oco",VLOOKUP(_xlfn.CONCAT(B33,C33),'Open 1'!S:U,2,FALSE),IF(OR(AND(D33&gt;1,D33&lt;1050),D33="nt",D33="",D33="scratch"),"","Not valid"))</f>
        <v/>
      </c>
      <c r="S33" s="17" t="e">
        <f t="shared" ca="1" si="1"/>
        <v>#NAME?</v>
      </c>
      <c r="T33" s="93">
        <f t="shared" si="2"/>
        <v>0</v>
      </c>
      <c r="V33" s="3" t="str">
        <f>IFERROR(VLOOKUP(Youth!F33,$AC$3:$AD$7,2,TRUE),"")</f>
        <v/>
      </c>
      <c r="W33" s="7" t="str">
        <f>IFERROR(IF(V33=$W$1,Youth!F33,""),"")</f>
        <v/>
      </c>
      <c r="X33" s="7" t="str">
        <f>IFERROR(IF(V33=$X$1,Youth!F33,""),"")</f>
        <v/>
      </c>
      <c r="Y33" s="7" t="str">
        <f>IFERROR(IF(V33=$Y$1,Youth!F33,""),"")</f>
        <v/>
      </c>
      <c r="Z33" s="7" t="str">
        <f>IFERROR(IF($V33=$Z$1,Youth!F33,""),"")</f>
        <v/>
      </c>
      <c r="AA33" s="7" t="str">
        <f>IFERROR(IF(V33=$AA$1,Youth!F33,""),"")</f>
        <v/>
      </c>
      <c r="AB33" s="3"/>
      <c r="AC33" s="6"/>
      <c r="AD33" s="5"/>
      <c r="AE33" s="5"/>
      <c r="AF33" s="5"/>
      <c r="AG33" s="68"/>
      <c r="AH33" s="154"/>
      <c r="AI33"/>
      <c r="AJ33"/>
      <c r="AK33"/>
    </row>
    <row r="34" spans="1:37">
      <c r="A34" s="20" t="str">
        <f>IF(B34="","",Draw!N34)</f>
        <v/>
      </c>
      <c r="B34" s="21" t="str">
        <f>IFERROR(Draw!O34,"")</f>
        <v/>
      </c>
      <c r="C34" s="21" t="str">
        <f>IFERROR(Draw!P34,"")</f>
        <v/>
      </c>
      <c r="D34" s="51"/>
      <c r="E34" s="92">
        <v>3.2999999999999998E-8</v>
      </c>
      <c r="F34" s="93" t="str">
        <f t="shared" si="0"/>
        <v/>
      </c>
      <c r="G34" s="172" t="str">
        <f>IF(A34="oco",VLOOKUP(_xlfn.CONCAT(B34,C34),'Open 1'!S:U,2,FALSE),IF(OR(AND(D34&gt;1,D34&lt;1050),D34="nt",D34="",D34="scratch"),"","Not valid"))</f>
        <v/>
      </c>
      <c r="S34" s="17" t="e">
        <f t="shared" ca="1" si="1"/>
        <v>#NAME?</v>
      </c>
      <c r="T34" s="93">
        <f t="shared" si="2"/>
        <v>0</v>
      </c>
      <c r="V34" s="3" t="str">
        <f>IFERROR(VLOOKUP(Youth!F34,$AC$3:$AD$7,2,TRUE),"")</f>
        <v/>
      </c>
      <c r="W34" s="7" t="str">
        <f>IFERROR(IF(V34=$W$1,Youth!F34,""),"")</f>
        <v/>
      </c>
      <c r="X34" s="7" t="str">
        <f>IFERROR(IF(V34=$X$1,Youth!F34,""),"")</f>
        <v/>
      </c>
      <c r="Y34" s="7" t="str">
        <f>IFERROR(IF(V34=$Y$1,Youth!F34,""),"")</f>
        <v/>
      </c>
      <c r="Z34" s="7" t="str">
        <f>IFERROR(IF($V34=$Z$1,Youth!F34,""),"")</f>
        <v/>
      </c>
      <c r="AA34" s="7" t="str">
        <f>IFERROR(IF(V34=$AA$1,Youth!F34,""),"")</f>
        <v/>
      </c>
      <c r="AB34" s="3" t="s">
        <v>20</v>
      </c>
      <c r="AC34" s="234" t="s">
        <v>13</v>
      </c>
      <c r="AD34" s="16" t="str">
        <f>IF(AE34="-","-","1st")</f>
        <v>-</v>
      </c>
      <c r="AE34" s="16" t="str">
        <f>IFERROR(INDEX(Youth!B:F,MATCH(AG34,Youth!F:F,0),1),"-")</f>
        <v>-</v>
      </c>
      <c r="AF34" s="16" t="str">
        <f>IFERROR(INDEX(Youth!B:F,MATCH(AG34,Youth!F:F,0),2),"-")</f>
        <v>-</v>
      </c>
      <c r="AG34" s="4" t="str">
        <f>IFERROR(IF(SMALL($AA$2:$AA$286,AI34)&lt;900,SMALL($AA$2:$AA$286,AI34),"-"),"-")</f>
        <v>-</v>
      </c>
      <c r="AH34" s="154"/>
      <c r="AI34">
        <v>1</v>
      </c>
      <c r="AJ34"/>
      <c r="AK34"/>
    </row>
    <row r="35" spans="1:37">
      <c r="A35" s="20" t="str">
        <f>IF(B35="","",Draw!N35)</f>
        <v/>
      </c>
      <c r="B35" s="21" t="str">
        <f>IFERROR(Draw!O35,"")</f>
        <v/>
      </c>
      <c r="C35" s="21" t="str">
        <f>IFERROR(Draw!P35,"")</f>
        <v/>
      </c>
      <c r="D35" s="52"/>
      <c r="E35" s="92">
        <v>3.4E-8</v>
      </c>
      <c r="F35" s="93" t="str">
        <f t="shared" si="0"/>
        <v/>
      </c>
      <c r="G35" s="172" t="str">
        <f>IF(A35="oco",VLOOKUP(_xlfn.CONCAT(B35,C35),'Open 1'!S:U,2,FALSE),IF(OR(AND(D35&gt;1,D35&lt;1050),D35="nt",D35="",D35="scratch"),"","Not valid"))</f>
        <v/>
      </c>
      <c r="S35" s="17" t="e">
        <f t="shared" ca="1" si="1"/>
        <v>#NAME?</v>
      </c>
      <c r="T35" s="93">
        <f t="shared" si="2"/>
        <v>0</v>
      </c>
      <c r="V35" s="3" t="str">
        <f>IFERROR(VLOOKUP(Youth!F35,$AC$3:$AD$7,2,TRUE),"")</f>
        <v/>
      </c>
      <c r="W35" s="7" t="str">
        <f>IFERROR(IF(V35=$W$1,Youth!F35,""),"")</f>
        <v/>
      </c>
      <c r="X35" s="7" t="str">
        <f>IFERROR(IF(V35=$X$1,Youth!F35,""),"")</f>
        <v/>
      </c>
      <c r="Y35" s="7" t="str">
        <f>IFERROR(IF(V35=$Y$1,Youth!F35,""),"")</f>
        <v/>
      </c>
      <c r="Z35" s="7" t="str">
        <f>IFERROR(IF($V35=$Z$1,Youth!F35,""),"")</f>
        <v/>
      </c>
      <c r="AA35" s="7" t="str">
        <f>IFERROR(IF(V35=$AA$1,Youth!F35,""),"")</f>
        <v/>
      </c>
      <c r="AB35" s="3" t="s">
        <v>21</v>
      </c>
      <c r="AC35" s="234"/>
      <c r="AD35" s="16" t="str">
        <f>IF(AE35="-","-","2nd")</f>
        <v>-</v>
      </c>
      <c r="AE35" s="16" t="str">
        <f>IFERROR(INDEX(Youth!B:F,MATCH(AG35,Youth!F:F,0),1),"-")</f>
        <v>-</v>
      </c>
      <c r="AF35" s="16" t="str">
        <f>IFERROR(INDEX(Youth!B:F,MATCH(AG35,Youth!F:F,0),2),"-")</f>
        <v>-</v>
      </c>
      <c r="AG35" s="4" t="str">
        <f>IFERROR(IF(SMALL($AA$2:$AA$286,AI35)&lt;900,SMALL($AA$2:$AA$286,AI35),"-"),"-")</f>
        <v>-</v>
      </c>
      <c r="AH35" s="154"/>
      <c r="AI35">
        <v>2</v>
      </c>
      <c r="AJ35"/>
      <c r="AK35"/>
    </row>
    <row r="36" spans="1:37">
      <c r="A36" s="20" t="str">
        <f>IF(B36="","",Draw!N36)</f>
        <v/>
      </c>
      <c r="B36" s="21" t="str">
        <f>IFERROR(Draw!O36,"")</f>
        <v/>
      </c>
      <c r="C36" s="21" t="str">
        <f>IFERROR(Draw!P36,"")</f>
        <v/>
      </c>
      <c r="D36" s="54"/>
      <c r="E36" s="92">
        <v>3.5000000000000002E-8</v>
      </c>
      <c r="F36" s="93" t="str">
        <f t="shared" si="0"/>
        <v/>
      </c>
      <c r="G36" s="172" t="str">
        <f>IF(A36="oco",VLOOKUP(_xlfn.CONCAT(B36,C36),'Open 1'!S:U,2,FALSE),IF(OR(AND(D36&gt;1,D36&lt;1050),D36="nt",D36="",D36="scratch"),"","Not valid"))</f>
        <v/>
      </c>
      <c r="S36" s="17" t="e">
        <f t="shared" ca="1" si="1"/>
        <v>#NAME?</v>
      </c>
      <c r="T36" s="93">
        <f t="shared" si="2"/>
        <v>0</v>
      </c>
      <c r="V36" s="3" t="str">
        <f>IFERROR(VLOOKUP(Youth!F36,$AC$3:$AD$7,2,TRUE),"")</f>
        <v/>
      </c>
      <c r="W36" s="7" t="str">
        <f>IFERROR(IF(V36=$W$1,Youth!F36,""),"")</f>
        <v/>
      </c>
      <c r="X36" s="7" t="str">
        <f>IFERROR(IF(V36=$X$1,Youth!F36,""),"")</f>
        <v/>
      </c>
      <c r="Y36" s="7" t="str">
        <f>IFERROR(IF(V36=$Y$1,Youth!F36,""),"")</f>
        <v/>
      </c>
      <c r="Z36" s="7" t="str">
        <f>IFERROR(IF($V36=$Z$1,Youth!F36,""),"")</f>
        <v/>
      </c>
      <c r="AA36" s="7" t="str">
        <f>IFERROR(IF(V36=$AA$1,Youth!F36,""),"")</f>
        <v/>
      </c>
      <c r="AB36" s="3" t="s">
        <v>24</v>
      </c>
      <c r="AC36" s="234"/>
      <c r="AD36" s="16" t="str">
        <f>IF(AE36="-","-","3rd")</f>
        <v>-</v>
      </c>
      <c r="AE36" s="16" t="str">
        <f>IFERROR(INDEX(Youth!B:F,MATCH(AG36,Youth!F:F,0),1),"-")</f>
        <v>-</v>
      </c>
      <c r="AF36" s="16" t="str">
        <f>IFERROR(INDEX(Youth!B:F,MATCH(AG36,Youth!F:F,0),2),"-")</f>
        <v>-</v>
      </c>
      <c r="AG36" s="4" t="str">
        <f>IFERROR(IF(SMALL($AA$2:$AA$286,AI36)&lt;900,SMALL($AA$2:$AA$286,AI36),"-"),"-")</f>
        <v>-</v>
      </c>
      <c r="AH36" s="154"/>
      <c r="AI36">
        <v>3</v>
      </c>
      <c r="AJ36"/>
      <c r="AK36"/>
    </row>
    <row r="37" spans="1:37">
      <c r="A37" s="20" t="str">
        <f>IF(B37="","",Draw!N37)</f>
        <v/>
      </c>
      <c r="B37" s="21" t="str">
        <f>IFERROR(Draw!O37,"")</f>
        <v/>
      </c>
      <c r="C37" s="21" t="str">
        <f>IFERROR(Draw!P37,"")</f>
        <v/>
      </c>
      <c r="D37" s="171"/>
      <c r="E37" s="92">
        <v>3.5999999999999998E-8</v>
      </c>
      <c r="F37" s="93" t="str">
        <f t="shared" si="0"/>
        <v/>
      </c>
      <c r="G37" s="172" t="str">
        <f>IF(A37="oco",VLOOKUP(_xlfn.CONCAT(B37,C37),'Open 1'!S:U,2,FALSE),IF(OR(AND(D37&gt;1,D37&lt;1050),D37="nt",D37="",D37="scratch"),"","Not valid"))</f>
        <v/>
      </c>
      <c r="S37" s="17" t="e">
        <f t="shared" ca="1" si="1"/>
        <v>#NAME?</v>
      </c>
      <c r="T37" s="93">
        <f t="shared" si="2"/>
        <v>0</v>
      </c>
      <c r="V37" s="3" t="str">
        <f>IFERROR(VLOOKUP(Youth!F37,$AC$3:$AD$7,2,TRUE),"")</f>
        <v/>
      </c>
      <c r="W37" s="7" t="str">
        <f>IFERROR(IF(V37=$W$1,Youth!F37,""),"")</f>
        <v/>
      </c>
      <c r="X37" s="7" t="str">
        <f>IFERROR(IF(V37=$X$1,Youth!F37,""),"")</f>
        <v/>
      </c>
      <c r="Y37" s="7" t="str">
        <f>IFERROR(IF(V37=$Y$1,Youth!F37,""),"")</f>
        <v/>
      </c>
      <c r="Z37" s="7" t="str">
        <f>IFERROR(IF($V37=$Z$1,Youth!F37,""),"")</f>
        <v/>
      </c>
      <c r="AA37" s="7" t="str">
        <f>IFERROR(IF(V37=$AA$1,Youth!F37,""),"")</f>
        <v/>
      </c>
      <c r="AB37" s="3" t="s">
        <v>25</v>
      </c>
      <c r="AC37" s="234"/>
      <c r="AD37" s="16" t="str">
        <f>IF(AE37="-","-","4th")</f>
        <v>-</v>
      </c>
      <c r="AE37" s="16" t="str">
        <f>IFERROR(INDEX(Youth!B:F,MATCH(AG37,Youth!F:F,0),1),"-")</f>
        <v>-</v>
      </c>
      <c r="AF37" s="16" t="str">
        <f>IFERROR(INDEX(Youth!B:F,MATCH(AG37,Youth!F:F,0),2),"-")</f>
        <v>-</v>
      </c>
      <c r="AG37" s="4" t="str">
        <f>IFERROR(IF(SMALL($AA$2:$AA$286,AI37)&lt;900,SMALL($AA$2:$AA$286,AI37),"-"),"-")</f>
        <v>-</v>
      </c>
      <c r="AH37" s="154"/>
      <c r="AI37">
        <v>4</v>
      </c>
      <c r="AJ37"/>
      <c r="AK37"/>
    </row>
    <row r="38" spans="1:37" ht="16.5" thickBot="1">
      <c r="A38" s="20" t="str">
        <f>IF(B38="","",Draw!N38)</f>
        <v/>
      </c>
      <c r="B38" s="21" t="str">
        <f>IFERROR(Draw!O38,"")</f>
        <v/>
      </c>
      <c r="C38" s="21" t="str">
        <f>IFERROR(Draw!P38,"")</f>
        <v/>
      </c>
      <c r="D38" s="53"/>
      <c r="E38" s="92">
        <v>3.7E-8</v>
      </c>
      <c r="F38" s="93" t="str">
        <f t="shared" si="0"/>
        <v/>
      </c>
      <c r="G38" s="172" t="str">
        <f>IF(A38="oco",VLOOKUP(_xlfn.CONCAT(B38,C38),'Open 1'!S:U,2,FALSE),IF(OR(AND(D38&gt;1,D38&lt;1050),D38="nt",D38="",D38="scratch"),"","Not valid"))</f>
        <v/>
      </c>
      <c r="S38" s="17" t="e">
        <f t="shared" ca="1" si="1"/>
        <v>#NAME?</v>
      </c>
      <c r="T38" s="93">
        <f t="shared" si="2"/>
        <v>0</v>
      </c>
      <c r="V38" s="3" t="str">
        <f>IFERROR(VLOOKUP(Youth!F38,$AC$3:$AD$7,2,TRUE),"")</f>
        <v/>
      </c>
      <c r="W38" s="7" t="str">
        <f>IFERROR(IF(V38=$W$1,Youth!F38,""),"")</f>
        <v/>
      </c>
      <c r="X38" s="7" t="str">
        <f>IFERROR(IF(V38=$X$1,Youth!F38,""),"")</f>
        <v/>
      </c>
      <c r="Y38" s="7" t="str">
        <f>IFERROR(IF(V38=$Y$1,Youth!F38,""),"")</f>
        <v/>
      </c>
      <c r="Z38" s="7" t="str">
        <f>IFERROR(IF($V38=$Z$1,Youth!F38,""),"")</f>
        <v/>
      </c>
      <c r="AA38" s="7" t="str">
        <f>IFERROR(IF(V38=$AA$1,Youth!F38,""),"")</f>
        <v/>
      </c>
      <c r="AB38" s="3" t="s">
        <v>26</v>
      </c>
      <c r="AC38" s="235"/>
      <c r="AD38" s="15" t="str">
        <f>IF(AE38="-","-","5th")</f>
        <v>-</v>
      </c>
      <c r="AE38" s="15" t="str">
        <f>IFERROR(INDEX(Youth!B:F,MATCH(AG38,Youth!F:F,0),1),"-")</f>
        <v>-</v>
      </c>
      <c r="AF38" s="15" t="str">
        <f>IFERROR(INDEX(Youth!B:F,MATCH(AG38,Youth!F:F,0),2),"-")</f>
        <v>-</v>
      </c>
      <c r="AG38" s="69" t="str">
        <f>IFERROR(IF(SMALL($AA$2:$AA$286,AI38)&lt;900,SMALL($AA$2:$AA$286,AI38),"-"),"-")</f>
        <v>-</v>
      </c>
      <c r="AH38" s="155"/>
      <c r="AI38">
        <v>5</v>
      </c>
      <c r="AJ38"/>
      <c r="AK38"/>
    </row>
    <row r="39" spans="1:37">
      <c r="A39" s="20" t="str">
        <f>IF(B39="","",Draw!N39)</f>
        <v/>
      </c>
      <c r="B39" s="21" t="str">
        <f>IFERROR(Draw!O39,"")</f>
        <v/>
      </c>
      <c r="C39" s="21" t="str">
        <f>IFERROR(Draw!P39,"")</f>
        <v/>
      </c>
      <c r="D39" s="52"/>
      <c r="E39" s="92">
        <v>3.8000000000000003E-8</v>
      </c>
      <c r="F39" s="93" t="str">
        <f t="shared" si="0"/>
        <v/>
      </c>
      <c r="G39" s="172" t="str">
        <f>IF(A39="oco",VLOOKUP(_xlfn.CONCAT(B39,C39),'Open 1'!S:U,2,FALSE),IF(OR(AND(D39&gt;1,D39&lt;1050),D39="nt",D39="",D39="scratch"),"","Not valid"))</f>
        <v/>
      </c>
      <c r="S39" s="17" t="e">
        <f t="shared" ca="1" si="1"/>
        <v>#NAME?</v>
      </c>
      <c r="T39" s="93">
        <f t="shared" si="2"/>
        <v>0</v>
      </c>
      <c r="V39" s="3" t="str">
        <f>IFERROR(VLOOKUP(Youth!F39,$AC$3:$AD$7,2,TRUE),"")</f>
        <v/>
      </c>
      <c r="W39" s="7" t="str">
        <f>IFERROR(IF(V39=$W$1,Youth!F39,""),"")</f>
        <v/>
      </c>
      <c r="X39" s="7" t="str">
        <f>IFERROR(IF(V39=$X$1,Youth!F39,""),"")</f>
        <v/>
      </c>
      <c r="Y39" s="7" t="str">
        <f>IFERROR(IF(V39=$Y$1,Youth!F39,""),"")</f>
        <v/>
      </c>
      <c r="Z39" s="7" t="str">
        <f>IFERROR(IF($V39=$Z$1,Youth!F39,""),"")</f>
        <v/>
      </c>
      <c r="AA39" s="7" t="str">
        <f>IFERROR(IF(V39=$AA$1,Youth!F39,""),"")</f>
        <v/>
      </c>
      <c r="AB39" s="3"/>
      <c r="AC39"/>
      <c r="AD39"/>
      <c r="AE39"/>
      <c r="AF39"/>
      <c r="AG39"/>
      <c r="AH39"/>
      <c r="AI39"/>
      <c r="AJ39"/>
      <c r="AK39"/>
    </row>
    <row r="40" spans="1:37">
      <c r="A40" s="20" t="str">
        <f>IF(B40="","",Draw!N40)</f>
        <v/>
      </c>
      <c r="B40" s="21" t="str">
        <f>IFERROR(Draw!O40,"")</f>
        <v/>
      </c>
      <c r="C40" s="21" t="str">
        <f>IFERROR(Draw!P40,"")</f>
        <v/>
      </c>
      <c r="D40" s="51"/>
      <c r="E40" s="92">
        <v>3.8999999999999998E-8</v>
      </c>
      <c r="F40" s="93" t="str">
        <f t="shared" si="0"/>
        <v/>
      </c>
      <c r="G40" s="172" t="str">
        <f>IF(A40="oco",VLOOKUP(_xlfn.CONCAT(B40,C40),'Open 1'!S:U,2,FALSE),IF(OR(AND(D40&gt;1,D40&lt;1050),D40="nt",D40="",D40="scratch"),"","Not valid"))</f>
        <v/>
      </c>
      <c r="S40" s="17" t="e">
        <f t="shared" ca="1" si="1"/>
        <v>#NAME?</v>
      </c>
      <c r="T40" s="93">
        <f t="shared" si="2"/>
        <v>0</v>
      </c>
      <c r="V40" s="3" t="str">
        <f>IFERROR(VLOOKUP(Youth!F40,$AC$3:$AD$7,2,TRUE),"")</f>
        <v/>
      </c>
      <c r="W40" s="7" t="str">
        <f>IFERROR(IF(V40=$W$1,Youth!F40,""),"")</f>
        <v/>
      </c>
      <c r="X40" s="7" t="str">
        <f>IFERROR(IF(V40=$X$1,Youth!F40,""),"")</f>
        <v/>
      </c>
      <c r="Y40" s="7" t="str">
        <f>IFERROR(IF(V40=$Y$1,Youth!F40,""),"")</f>
        <v/>
      </c>
      <c r="Z40" s="7" t="str">
        <f>IFERROR(IF($V40=$Z$1,Youth!F40,""),"")</f>
        <v/>
      </c>
      <c r="AA40" s="7" t="str">
        <f>IFERROR(IF(V40=$AA$1,Youth!F40,""),"")</f>
        <v/>
      </c>
      <c r="AB40" s="3"/>
      <c r="AC40"/>
      <c r="AD40"/>
      <c r="AE40"/>
      <c r="AF40"/>
      <c r="AG40"/>
      <c r="AH40"/>
      <c r="AI40"/>
      <c r="AJ40"/>
      <c r="AK40"/>
    </row>
    <row r="41" spans="1:37">
      <c r="A41" s="20" t="str">
        <f>IF(B41="","",Draw!N41)</f>
        <v/>
      </c>
      <c r="B41" s="21" t="str">
        <f>IFERROR(Draw!O41,"")</f>
        <v/>
      </c>
      <c r="C41" s="21" t="str">
        <f>IFERROR(Draw!P41,"")</f>
        <v/>
      </c>
      <c r="D41" s="52"/>
      <c r="E41" s="92">
        <v>4.0000000000000001E-8</v>
      </c>
      <c r="F41" s="93" t="str">
        <f t="shared" si="0"/>
        <v/>
      </c>
      <c r="G41" s="172" t="str">
        <f>IF(A41="oco",VLOOKUP(_xlfn.CONCAT(B41,C41),'Open 1'!S:U,2,FALSE),IF(OR(AND(D41&gt;1,D41&lt;1050),D41="nt",D41="",D41="scratch"),"","Not valid"))</f>
        <v/>
      </c>
      <c r="S41" s="17" t="e">
        <f t="shared" ca="1" si="1"/>
        <v>#NAME?</v>
      </c>
      <c r="T41" s="93">
        <f t="shared" si="2"/>
        <v>0</v>
      </c>
      <c r="V41" s="3" t="str">
        <f>IFERROR(VLOOKUP(Youth!F41,$AC$3:$AD$7,2,TRUE),"")</f>
        <v/>
      </c>
      <c r="W41" s="7" t="str">
        <f>IFERROR(IF(V41=$W$1,Youth!F41,""),"")</f>
        <v/>
      </c>
      <c r="X41" s="7" t="str">
        <f>IFERROR(IF(V41=$X$1,Youth!F41,""),"")</f>
        <v/>
      </c>
      <c r="Y41" s="7" t="str">
        <f>IFERROR(IF(V41=$Y$1,Youth!F41,""),"")</f>
        <v/>
      </c>
      <c r="Z41" s="7" t="str">
        <f>IFERROR(IF($V41=$Z$1,Youth!F41,""),"")</f>
        <v/>
      </c>
      <c r="AA41" s="7" t="str">
        <f>IFERROR(IF(V41=$AA$1,Youth!F41,""),"")</f>
        <v/>
      </c>
      <c r="AB41" s="3"/>
      <c r="AC41"/>
      <c r="AD41"/>
      <c r="AE41"/>
      <c r="AF41"/>
      <c r="AG41"/>
      <c r="AH41"/>
      <c r="AI41"/>
      <c r="AJ41"/>
      <c r="AK41"/>
    </row>
    <row r="42" spans="1:37">
      <c r="A42" s="20" t="str">
        <f>IF(B42="","",Draw!N42)</f>
        <v/>
      </c>
      <c r="B42" s="21" t="str">
        <f>IFERROR(Draw!O42,"")</f>
        <v/>
      </c>
      <c r="C42" s="21" t="str">
        <f>IFERROR(Draw!P42,"")</f>
        <v/>
      </c>
      <c r="D42" s="54"/>
      <c r="E42" s="92">
        <v>4.1000000000000003E-8</v>
      </c>
      <c r="F42" s="93" t="str">
        <f t="shared" si="0"/>
        <v/>
      </c>
      <c r="G42" s="172" t="str">
        <f>IF(A42="oco",VLOOKUP(_xlfn.CONCAT(B42,C42),'Open 1'!S:U,2,FALSE),IF(OR(AND(D42&gt;1,D42&lt;1050),D42="nt",D42="",D42="scratch"),"","Not valid"))</f>
        <v/>
      </c>
      <c r="S42" s="17" t="e">
        <f t="shared" ca="1" si="1"/>
        <v>#NAME?</v>
      </c>
      <c r="T42" s="93">
        <f t="shared" si="2"/>
        <v>0</v>
      </c>
      <c r="V42" s="3" t="str">
        <f>IFERROR(VLOOKUP(Youth!F42,$AC$3:$AD$7,2,TRUE),"")</f>
        <v/>
      </c>
      <c r="W42" s="7" t="str">
        <f>IFERROR(IF(V42=$W$1,Youth!F42,""),"")</f>
        <v/>
      </c>
      <c r="X42" s="7" t="str">
        <f>IFERROR(IF(V42=$X$1,Youth!F42,""),"")</f>
        <v/>
      </c>
      <c r="Y42" s="7" t="str">
        <f>IFERROR(IF(V42=$Y$1,Youth!F42,""),"")</f>
        <v/>
      </c>
      <c r="Z42" s="7" t="str">
        <f>IFERROR(IF($V42=$Z$1,Youth!F42,""),"")</f>
        <v/>
      </c>
      <c r="AA42" s="7" t="str">
        <f>IFERROR(IF(V42=$AA$1,Youth!F42,""),"")</f>
        <v/>
      </c>
      <c r="AB42" s="3"/>
      <c r="AC42"/>
      <c r="AD42"/>
      <c r="AE42"/>
      <c r="AF42"/>
      <c r="AG42"/>
      <c r="AH42"/>
      <c r="AI42"/>
      <c r="AJ42"/>
      <c r="AK42"/>
    </row>
    <row r="43" spans="1:37">
      <c r="A43" s="20" t="str">
        <f>IF(B43="","",Draw!N43)</f>
        <v/>
      </c>
      <c r="B43" s="21" t="str">
        <f>IFERROR(Draw!O43,"")</f>
        <v/>
      </c>
      <c r="C43" s="21" t="str">
        <f>IFERROR(Draw!P43,"")</f>
        <v/>
      </c>
      <c r="D43" s="171"/>
      <c r="E43" s="92">
        <v>4.1999999999999999E-8</v>
      </c>
      <c r="F43" s="93" t="str">
        <f t="shared" si="0"/>
        <v/>
      </c>
      <c r="G43" s="172" t="str">
        <f>IF(A43="oco",VLOOKUP(_xlfn.CONCAT(B43,C43),'Open 1'!S:U,2,FALSE),IF(OR(AND(D43&gt;1,D43&lt;1050),D43="nt",D43="",D43="scratch"),"","Not valid"))</f>
        <v/>
      </c>
      <c r="S43" s="17" t="e">
        <f t="shared" ca="1" si="1"/>
        <v>#NAME?</v>
      </c>
      <c r="T43" s="93">
        <f t="shared" si="2"/>
        <v>0</v>
      </c>
      <c r="V43" s="3" t="str">
        <f>IFERROR(VLOOKUP(Youth!F43,$AC$3:$AD$7,2,TRUE),"")</f>
        <v/>
      </c>
      <c r="W43" s="7" t="str">
        <f>IFERROR(IF(V43=$W$1,Youth!F43,""),"")</f>
        <v/>
      </c>
      <c r="X43" s="7" t="str">
        <f>IFERROR(IF(V43=$X$1,Youth!F43,""),"")</f>
        <v/>
      </c>
      <c r="Y43" s="7" t="str">
        <f>IFERROR(IF(V43=$Y$1,Youth!F43,""),"")</f>
        <v/>
      </c>
      <c r="Z43" s="7" t="str">
        <f>IFERROR(IF($V43=$Z$1,Youth!F43,""),"")</f>
        <v/>
      </c>
      <c r="AA43" s="7" t="str">
        <f>IFERROR(IF(V43=$AA$1,Youth!F43,""),"")</f>
        <v/>
      </c>
      <c r="AB43" s="3"/>
      <c r="AC43"/>
      <c r="AD43"/>
      <c r="AE43"/>
      <c r="AF43"/>
      <c r="AG43"/>
      <c r="AH43"/>
      <c r="AI43"/>
      <c r="AJ43"/>
      <c r="AK43"/>
    </row>
    <row r="44" spans="1:37">
      <c r="A44" s="20" t="str">
        <f>IF(B44="","",Draw!N44)</f>
        <v/>
      </c>
      <c r="B44" s="21" t="str">
        <f>IFERROR(Draw!O44,"")</f>
        <v/>
      </c>
      <c r="C44" s="21" t="str">
        <f>IFERROR(Draw!P44,"")</f>
        <v/>
      </c>
      <c r="D44" s="53"/>
      <c r="E44" s="92">
        <v>4.3000000000000001E-8</v>
      </c>
      <c r="F44" s="93" t="str">
        <f t="shared" si="0"/>
        <v/>
      </c>
      <c r="G44" s="172" t="str">
        <f>IF(A44="oco",VLOOKUP(_xlfn.CONCAT(B44,C44),'Open 1'!S:U,2,FALSE),IF(OR(AND(D44&gt;1,D44&lt;1050),D44="nt",D44="",D44="scratch"),"","Not valid"))</f>
        <v/>
      </c>
      <c r="S44" s="17" t="e">
        <f t="shared" ca="1" si="1"/>
        <v>#NAME?</v>
      </c>
      <c r="T44" s="93">
        <f t="shared" si="2"/>
        <v>0</v>
      </c>
      <c r="V44" s="3" t="str">
        <f>IFERROR(VLOOKUP(Youth!F44,$AC$3:$AD$7,2,TRUE),"")</f>
        <v/>
      </c>
      <c r="W44" s="7" t="str">
        <f>IFERROR(IF(V44=$W$1,Youth!F44,""),"")</f>
        <v/>
      </c>
      <c r="X44" s="7" t="str">
        <f>IFERROR(IF(V44=$X$1,Youth!F44,""),"")</f>
        <v/>
      </c>
      <c r="Y44" s="7" t="str">
        <f>IFERROR(IF(V44=$Y$1,Youth!F44,""),"")</f>
        <v/>
      </c>
      <c r="Z44" s="7" t="str">
        <f>IFERROR(IF($V44=$Z$1,Youth!F44,""),"")</f>
        <v/>
      </c>
      <c r="AA44" s="7" t="str">
        <f>IFERROR(IF(V44=$AA$1,Youth!F44,""),"")</f>
        <v/>
      </c>
      <c r="AB44" s="3"/>
      <c r="AC44"/>
      <c r="AD44"/>
      <c r="AE44"/>
      <c r="AF44"/>
      <c r="AG44"/>
      <c r="AH44"/>
      <c r="AI44"/>
      <c r="AJ44"/>
      <c r="AK44"/>
    </row>
    <row r="45" spans="1:37">
      <c r="A45" s="20" t="str">
        <f>IF(B45="","",Draw!N45)</f>
        <v/>
      </c>
      <c r="B45" s="21" t="str">
        <f>IFERROR(Draw!O45,"")</f>
        <v/>
      </c>
      <c r="C45" s="21" t="str">
        <f>IFERROR(Draw!P45,"")</f>
        <v/>
      </c>
      <c r="D45" s="52"/>
      <c r="E45" s="92">
        <v>4.3999999999999997E-8</v>
      </c>
      <c r="F45" s="93" t="str">
        <f t="shared" si="0"/>
        <v/>
      </c>
      <c r="G45" s="172" t="str">
        <f>IF(A45="oco",VLOOKUP(_xlfn.CONCAT(B45,C45),'Open 1'!S:U,2,FALSE),IF(OR(AND(D45&gt;1,D45&lt;1050),D45="nt",D45="",D45="scratch"),"","Not valid"))</f>
        <v/>
      </c>
      <c r="S45" s="17" t="e">
        <f t="shared" ca="1" si="1"/>
        <v>#NAME?</v>
      </c>
      <c r="T45" s="93">
        <f t="shared" si="2"/>
        <v>0</v>
      </c>
      <c r="V45" s="3" t="str">
        <f>IFERROR(VLOOKUP(Youth!F45,$AC$3:$AD$7,2,TRUE),"")</f>
        <v/>
      </c>
      <c r="W45" s="7" t="str">
        <f>IFERROR(IF(V45=$W$1,Youth!F45,""),"")</f>
        <v/>
      </c>
      <c r="X45" s="7" t="str">
        <f>IFERROR(IF(V45=$X$1,Youth!F45,""),"")</f>
        <v/>
      </c>
      <c r="Y45" s="7" t="str">
        <f>IFERROR(IF(V45=$Y$1,Youth!F45,""),"")</f>
        <v/>
      </c>
      <c r="Z45" s="7" t="str">
        <f>IFERROR(IF($V45=$Z$1,Youth!F45,""),"")</f>
        <v/>
      </c>
      <c r="AA45" s="7" t="str">
        <f>IFERROR(IF(V45=$AA$1,Youth!F45,""),"")</f>
        <v/>
      </c>
      <c r="AB45" s="3"/>
      <c r="AC45"/>
      <c r="AD45"/>
      <c r="AE45"/>
      <c r="AF45"/>
      <c r="AG45"/>
      <c r="AH45"/>
      <c r="AI45"/>
      <c r="AJ45"/>
      <c r="AK45"/>
    </row>
    <row r="46" spans="1:37">
      <c r="A46" s="20" t="str">
        <f>IF(B46="","",Draw!N46)</f>
        <v/>
      </c>
      <c r="B46" s="21" t="str">
        <f>IFERROR(Draw!O46,"")</f>
        <v/>
      </c>
      <c r="C46" s="21" t="str">
        <f>IFERROR(Draw!P46,"")</f>
        <v/>
      </c>
      <c r="D46" s="51"/>
      <c r="E46" s="92">
        <v>4.4999999999999999E-8</v>
      </c>
      <c r="F46" s="93" t="str">
        <f t="shared" si="0"/>
        <v/>
      </c>
      <c r="G46" s="172" t="str">
        <f>IF(A46="oco",VLOOKUP(_xlfn.CONCAT(B46,C46),'Open 1'!S:U,2,FALSE),IF(OR(AND(D46&gt;1,D46&lt;1050),D46="nt",D46="",D46="scratch"),"","Not valid"))</f>
        <v/>
      </c>
      <c r="S46" s="17" t="e">
        <f t="shared" ca="1" si="1"/>
        <v>#NAME?</v>
      </c>
      <c r="T46" s="93">
        <f t="shared" si="2"/>
        <v>0</v>
      </c>
      <c r="V46" s="3" t="str">
        <f>IFERROR(VLOOKUP(Youth!F46,$AC$3:$AD$7,2,TRUE),"")</f>
        <v/>
      </c>
      <c r="W46" s="7" t="str">
        <f>IFERROR(IF(V46=$W$1,Youth!F46,""),"")</f>
        <v/>
      </c>
      <c r="X46" s="7" t="str">
        <f>IFERROR(IF(V46=$X$1,Youth!F46,""),"")</f>
        <v/>
      </c>
      <c r="Y46" s="7" t="str">
        <f>IFERROR(IF(V46=$Y$1,Youth!F46,""),"")</f>
        <v/>
      </c>
      <c r="Z46" s="7" t="str">
        <f>IFERROR(IF($V46=$Z$1,Youth!F46,""),"")</f>
        <v/>
      </c>
      <c r="AA46" s="7" t="str">
        <f>IFERROR(IF(V46=$AA$1,Youth!F46,""),"")</f>
        <v/>
      </c>
      <c r="AB46" s="3"/>
      <c r="AC46"/>
      <c r="AD46"/>
      <c r="AE46"/>
      <c r="AF46"/>
      <c r="AG46"/>
      <c r="AH46"/>
      <c r="AI46"/>
      <c r="AJ46"/>
      <c r="AK46"/>
    </row>
    <row r="47" spans="1:37">
      <c r="A47" s="20" t="str">
        <f>IF(B47="","",Draw!N47)</f>
        <v/>
      </c>
      <c r="B47" s="21" t="str">
        <f>IFERROR(Draw!O47,"")</f>
        <v/>
      </c>
      <c r="C47" s="21" t="str">
        <f>IFERROR(Draw!P47,"")</f>
        <v/>
      </c>
      <c r="D47" s="52"/>
      <c r="E47" s="92">
        <v>4.6000000000000002E-8</v>
      </c>
      <c r="F47" s="93" t="str">
        <f t="shared" si="0"/>
        <v/>
      </c>
      <c r="G47" s="172" t="str">
        <f>IF(A47="oco",VLOOKUP(_xlfn.CONCAT(B47,C47),'Open 1'!S:U,2,FALSE),IF(OR(AND(D47&gt;1,D47&lt;1050),D47="nt",D47="",D47="scratch"),"","Not valid"))</f>
        <v/>
      </c>
      <c r="S47" s="17" t="e">
        <f t="shared" ca="1" si="1"/>
        <v>#NAME?</v>
      </c>
      <c r="T47" s="93">
        <f t="shared" si="2"/>
        <v>0</v>
      </c>
      <c r="V47" s="3" t="str">
        <f>IFERROR(VLOOKUP(Youth!F47,$AC$3:$AD$7,2,TRUE),"")</f>
        <v/>
      </c>
      <c r="W47" s="7" t="str">
        <f>IFERROR(IF(V47=$W$1,Youth!F47,""),"")</f>
        <v/>
      </c>
      <c r="X47" s="7" t="str">
        <f>IFERROR(IF(V47=$X$1,Youth!F47,""),"")</f>
        <v/>
      </c>
      <c r="Y47" s="7" t="str">
        <f>IFERROR(IF(V47=$Y$1,Youth!F47,""),"")</f>
        <v/>
      </c>
      <c r="Z47" s="7" t="str">
        <f>IFERROR(IF($V47=$Z$1,Youth!F47,""),"")</f>
        <v/>
      </c>
      <c r="AA47" s="7" t="str">
        <f>IFERROR(IF(V47=$AA$1,Youth!F47,""),"")</f>
        <v/>
      </c>
      <c r="AB47" s="3"/>
      <c r="AC47"/>
      <c r="AD47"/>
      <c r="AE47"/>
      <c r="AF47"/>
      <c r="AG47"/>
      <c r="AH47"/>
      <c r="AI47"/>
      <c r="AJ47"/>
      <c r="AK47"/>
    </row>
    <row r="48" spans="1:37">
      <c r="A48" s="20" t="str">
        <f>IF(B48="","",Draw!N48)</f>
        <v/>
      </c>
      <c r="B48" s="21" t="str">
        <f>IFERROR(Draw!O48,"")</f>
        <v/>
      </c>
      <c r="C48" s="21" t="str">
        <f>IFERROR(Draw!P48,"")</f>
        <v/>
      </c>
      <c r="D48" s="54"/>
      <c r="E48" s="92">
        <v>4.6999999999999997E-8</v>
      </c>
      <c r="F48" s="93" t="str">
        <f t="shared" si="0"/>
        <v/>
      </c>
      <c r="G48" s="172" t="str">
        <f>IF(A48="oco",VLOOKUP(_xlfn.CONCAT(B48,C48),'Open 1'!S:U,2,FALSE),IF(OR(AND(D48&gt;1,D48&lt;1050),D48="nt",D48="",D48="scratch"),"","Not valid"))</f>
        <v/>
      </c>
      <c r="S48" s="17" t="e">
        <f t="shared" ca="1" si="1"/>
        <v>#NAME?</v>
      </c>
      <c r="T48" s="93">
        <f t="shared" si="2"/>
        <v>0</v>
      </c>
      <c r="V48" s="3" t="str">
        <f>IFERROR(VLOOKUP(Youth!F48,$AC$3:$AD$7,2,TRUE),"")</f>
        <v/>
      </c>
      <c r="W48" s="7" t="str">
        <f>IFERROR(IF(V48=$W$1,Youth!F48,""),"")</f>
        <v/>
      </c>
      <c r="X48" s="7" t="str">
        <f>IFERROR(IF(V48=$X$1,Youth!F48,""),"")</f>
        <v/>
      </c>
      <c r="Y48" s="7" t="str">
        <f>IFERROR(IF(V48=$Y$1,Youth!F48,""),"")</f>
        <v/>
      </c>
      <c r="Z48" s="7" t="str">
        <f>IFERROR(IF($V48=$Z$1,Youth!F48,""),"")</f>
        <v/>
      </c>
      <c r="AA48" s="7" t="str">
        <f>IFERROR(IF(V48=$AA$1,Youth!F48,""),"")</f>
        <v/>
      </c>
      <c r="AB48" s="3"/>
      <c r="AC48"/>
      <c r="AD48"/>
      <c r="AE48"/>
      <c r="AF48"/>
      <c r="AG48"/>
      <c r="AH48"/>
      <c r="AI48"/>
      <c r="AJ48"/>
      <c r="AK48"/>
    </row>
    <row r="49" spans="1:37">
      <c r="A49" s="20" t="str">
        <f>IF(B49="","",Draw!N49)</f>
        <v/>
      </c>
      <c r="B49" s="21" t="str">
        <f>IFERROR(Draw!O49,"")</f>
        <v/>
      </c>
      <c r="C49" s="21" t="str">
        <f>IFERROR(Draw!P49,"")</f>
        <v/>
      </c>
      <c r="D49" s="171"/>
      <c r="E49" s="92">
        <v>4.8E-8</v>
      </c>
      <c r="F49" s="93" t="str">
        <f t="shared" si="0"/>
        <v/>
      </c>
      <c r="G49" s="172" t="str">
        <f>IF(A49="oco",VLOOKUP(_xlfn.CONCAT(B49,C49),'Open 1'!S:U,2,FALSE),IF(OR(AND(D49&gt;1,D49&lt;1050),D49="nt",D49="",D49="scratch"),"","Not valid"))</f>
        <v/>
      </c>
      <c r="S49" s="17" t="e">
        <f t="shared" ca="1" si="1"/>
        <v>#NAME?</v>
      </c>
      <c r="T49" s="93">
        <f t="shared" si="2"/>
        <v>0</v>
      </c>
      <c r="V49" s="3" t="str">
        <f>IFERROR(VLOOKUP(Youth!F49,$AC$3:$AD$7,2,TRUE),"")</f>
        <v/>
      </c>
      <c r="W49" s="7" t="str">
        <f>IFERROR(IF(V49=$W$1,Youth!F49,""),"")</f>
        <v/>
      </c>
      <c r="X49" s="7" t="str">
        <f>IFERROR(IF(V49=$X$1,Youth!F49,""),"")</f>
        <v/>
      </c>
      <c r="Y49" s="7" t="str">
        <f>IFERROR(IF(V49=$Y$1,Youth!F49,""),"")</f>
        <v/>
      </c>
      <c r="Z49" s="7" t="str">
        <f>IFERROR(IF($V49=$Z$1,Youth!F49,""),"")</f>
        <v/>
      </c>
      <c r="AA49" s="7" t="str">
        <f>IFERROR(IF(V49=$AA$1,Youth!F49,""),"")</f>
        <v/>
      </c>
      <c r="AB49" s="3"/>
      <c r="AC49"/>
      <c r="AD49"/>
      <c r="AE49"/>
      <c r="AF49"/>
      <c r="AG49"/>
      <c r="AH49"/>
      <c r="AI49"/>
      <c r="AJ49"/>
      <c r="AK49"/>
    </row>
    <row r="50" spans="1:37">
      <c r="A50" s="20" t="str">
        <f>IF(B50="","",Draw!N50)</f>
        <v/>
      </c>
      <c r="B50" s="21" t="str">
        <f>IFERROR(Draw!O50,"")</f>
        <v/>
      </c>
      <c r="C50" s="21" t="str">
        <f>IFERROR(Draw!P50,"")</f>
        <v/>
      </c>
      <c r="D50" s="53"/>
      <c r="E50" s="92">
        <v>4.9000000000000002E-8</v>
      </c>
      <c r="F50" s="93" t="str">
        <f t="shared" si="0"/>
        <v/>
      </c>
      <c r="G50" s="172" t="str">
        <f>IF(A50="oco",VLOOKUP(_xlfn.CONCAT(B50,C50),'Open 1'!S:U,2,FALSE),IF(OR(AND(D50&gt;1,D50&lt;1050),D50="nt",D50="",D50="scratch"),"","Not valid"))</f>
        <v/>
      </c>
      <c r="S50" s="17" t="e">
        <f t="shared" ca="1" si="1"/>
        <v>#NAME?</v>
      </c>
      <c r="T50" s="93">
        <f t="shared" si="2"/>
        <v>0</v>
      </c>
      <c r="V50" s="3" t="str">
        <f>IFERROR(VLOOKUP(Youth!F50,$AC$3:$AD$7,2,TRUE),"")</f>
        <v/>
      </c>
      <c r="W50" s="7" t="str">
        <f>IFERROR(IF(V50=$W$1,Youth!F50,""),"")</f>
        <v/>
      </c>
      <c r="X50" s="7" t="str">
        <f>IFERROR(IF(V50=$X$1,Youth!F50,""),"")</f>
        <v/>
      </c>
      <c r="Y50" s="7" t="str">
        <f>IFERROR(IF(V50=$Y$1,Youth!F50,""),"")</f>
        <v/>
      </c>
      <c r="Z50" s="7" t="str">
        <f>IFERROR(IF($V50=$Z$1,Youth!F50,""),"")</f>
        <v/>
      </c>
      <c r="AA50" s="7" t="str">
        <f>IFERROR(IF(V50=$AA$1,Youth!F50,""),"")</f>
        <v/>
      </c>
      <c r="AB50" s="3"/>
      <c r="AC50"/>
      <c r="AD50"/>
      <c r="AE50"/>
      <c r="AF50"/>
      <c r="AG50"/>
      <c r="AH50"/>
      <c r="AI50"/>
      <c r="AJ50"/>
      <c r="AK50"/>
    </row>
    <row r="51" spans="1:37">
      <c r="A51" s="20" t="str">
        <f>IF(B51="","",Draw!N51)</f>
        <v/>
      </c>
      <c r="B51" s="21" t="str">
        <f>IFERROR(Draw!O51,"")</f>
        <v/>
      </c>
      <c r="C51" s="21" t="str">
        <f>IFERROR(Draw!P51,"")</f>
        <v/>
      </c>
      <c r="D51" s="52"/>
      <c r="E51" s="92">
        <v>4.9999999999999998E-8</v>
      </c>
      <c r="F51" s="93" t="str">
        <f t="shared" si="0"/>
        <v/>
      </c>
      <c r="G51" s="172" t="str">
        <f>IF(A51="oco",VLOOKUP(_xlfn.CONCAT(B51,C51),'Open 1'!S:U,2,FALSE),IF(OR(AND(D51&gt;1,D51&lt;1050),D51="nt",D51="",D51="scratch"),"","Not valid"))</f>
        <v/>
      </c>
      <c r="S51" s="17" t="e">
        <f t="shared" ca="1" si="1"/>
        <v>#NAME?</v>
      </c>
      <c r="T51" s="93">
        <f t="shared" si="2"/>
        <v>0</v>
      </c>
      <c r="V51" s="3" t="str">
        <f>IFERROR(VLOOKUP(Youth!F51,$AC$3:$AD$7,2,TRUE),"")</f>
        <v/>
      </c>
      <c r="W51" s="7" t="str">
        <f>IFERROR(IF(V51=$W$1,Youth!F51,""),"")</f>
        <v/>
      </c>
      <c r="X51" s="7" t="str">
        <f>IFERROR(IF(V51=$X$1,Youth!F51,""),"")</f>
        <v/>
      </c>
      <c r="Y51" s="7" t="str">
        <f>IFERROR(IF(V51=$Y$1,Youth!F51,""),"")</f>
        <v/>
      </c>
      <c r="Z51" s="7" t="str">
        <f>IFERROR(IF($V51=$Z$1,Youth!F51,""),"")</f>
        <v/>
      </c>
      <c r="AA51" s="7" t="str">
        <f>IFERROR(IF(V51=$AA$1,Youth!F51,""),"")</f>
        <v/>
      </c>
      <c r="AB51" s="3"/>
      <c r="AC51"/>
      <c r="AD51"/>
      <c r="AE51"/>
      <c r="AF51"/>
      <c r="AG51"/>
      <c r="AH51"/>
      <c r="AI51"/>
      <c r="AJ51"/>
      <c r="AK51"/>
    </row>
    <row r="52" spans="1:37">
      <c r="A52" s="20" t="str">
        <f>IF(B52="","",Draw!N52)</f>
        <v/>
      </c>
      <c r="B52" s="21" t="str">
        <f>IFERROR(Draw!O52,"")</f>
        <v/>
      </c>
      <c r="C52" s="21" t="str">
        <f>IFERROR(Draw!P52,"")</f>
        <v/>
      </c>
      <c r="D52" s="51"/>
      <c r="E52" s="92">
        <v>5.1E-8</v>
      </c>
      <c r="F52" s="93" t="str">
        <f t="shared" si="0"/>
        <v/>
      </c>
      <c r="G52" s="172" t="str">
        <f>IF(A52="oco",VLOOKUP(_xlfn.CONCAT(B52,C52),'Open 1'!S:U,2,FALSE),IF(OR(AND(D52&gt;1,D52&lt;1050),D52="nt",D52="",D52="scratch"),"","Not valid"))</f>
        <v/>
      </c>
      <c r="S52" s="17" t="e">
        <f t="shared" ca="1" si="1"/>
        <v>#NAME?</v>
      </c>
      <c r="T52" s="93">
        <f t="shared" si="2"/>
        <v>0</v>
      </c>
      <c r="V52" s="3" t="str">
        <f>IFERROR(VLOOKUP(Youth!F52,$AC$3:$AD$7,2,TRUE),"")</f>
        <v/>
      </c>
      <c r="W52" s="7" t="str">
        <f>IFERROR(IF(V52=$W$1,Youth!F52,""),"")</f>
        <v/>
      </c>
      <c r="X52" s="7" t="str">
        <f>IFERROR(IF(V52=$X$1,Youth!F52,""),"")</f>
        <v/>
      </c>
      <c r="Y52" s="7" t="str">
        <f>IFERROR(IF(V52=$Y$1,Youth!F52,""),"")</f>
        <v/>
      </c>
      <c r="Z52" s="7" t="str">
        <f>IFERROR(IF($V52=$Z$1,Youth!F52,""),"")</f>
        <v/>
      </c>
      <c r="AA52" s="7" t="str">
        <f>IFERROR(IF(V52=$AA$1,Youth!F52,""),"")</f>
        <v/>
      </c>
      <c r="AB52" s="3"/>
      <c r="AC52"/>
      <c r="AD52"/>
      <c r="AE52"/>
      <c r="AF52"/>
      <c r="AG52"/>
      <c r="AH52"/>
      <c r="AI52"/>
      <c r="AJ52"/>
      <c r="AK52"/>
    </row>
    <row r="53" spans="1:37">
      <c r="A53" s="20" t="str">
        <f>IF(B53="","",Draw!N53)</f>
        <v/>
      </c>
      <c r="B53" s="21" t="str">
        <f>IFERROR(Draw!O53,"")</f>
        <v/>
      </c>
      <c r="C53" s="21" t="str">
        <f>IFERROR(Draw!P53,"")</f>
        <v/>
      </c>
      <c r="D53" s="52"/>
      <c r="E53" s="92">
        <v>5.2000000000000002E-8</v>
      </c>
      <c r="F53" s="93" t="str">
        <f t="shared" si="0"/>
        <v/>
      </c>
      <c r="G53" s="172" t="str">
        <f>IF(A53="oco",VLOOKUP(_xlfn.CONCAT(B53,C53),'Open 1'!S:U,2,FALSE),IF(OR(AND(D53&gt;1,D53&lt;1050),D53="nt",D53="",D53="scratch"),"","Not valid"))</f>
        <v/>
      </c>
      <c r="S53" s="17" t="e">
        <f t="shared" ca="1" si="1"/>
        <v>#NAME?</v>
      </c>
      <c r="T53" s="93">
        <f t="shared" si="2"/>
        <v>0</v>
      </c>
      <c r="V53" s="3" t="str">
        <f>IFERROR(VLOOKUP(Youth!F53,$AC$3:$AD$7,2,TRUE),"")</f>
        <v/>
      </c>
      <c r="W53" s="7" t="str">
        <f>IFERROR(IF(V53=$W$1,Youth!F53,""),"")</f>
        <v/>
      </c>
      <c r="X53" s="7" t="str">
        <f>IFERROR(IF(V53=$X$1,Youth!F53,""),"")</f>
        <v/>
      </c>
      <c r="Y53" s="7" t="str">
        <f>IFERROR(IF(V53=$Y$1,Youth!F53,""),"")</f>
        <v/>
      </c>
      <c r="Z53" s="7" t="str">
        <f>IFERROR(IF($V53=$Z$1,Youth!F53,""),"")</f>
        <v/>
      </c>
      <c r="AA53" s="7" t="str">
        <f>IFERROR(IF(V53=$AA$1,Youth!F53,""),"")</f>
        <v/>
      </c>
      <c r="AB53" s="3"/>
      <c r="AC53"/>
      <c r="AD53"/>
      <c r="AE53"/>
      <c r="AF53"/>
      <c r="AG53"/>
      <c r="AH53"/>
      <c r="AI53"/>
      <c r="AJ53"/>
      <c r="AK53"/>
    </row>
    <row r="54" spans="1:37">
      <c r="A54" s="20" t="str">
        <f>IF(B54="","",Draw!N54)</f>
        <v/>
      </c>
      <c r="B54" s="21" t="str">
        <f>IFERROR(Draw!O54,"")</f>
        <v/>
      </c>
      <c r="C54" s="21" t="str">
        <f>IFERROR(Draw!P54,"")</f>
        <v/>
      </c>
      <c r="D54" s="54"/>
      <c r="E54" s="92">
        <v>5.2999999999999998E-8</v>
      </c>
      <c r="F54" s="93" t="str">
        <f t="shared" si="0"/>
        <v/>
      </c>
      <c r="G54" s="172" t="str">
        <f>IF(A54="oco",VLOOKUP(_xlfn.CONCAT(B54,C54),'Open 1'!S:U,2,FALSE),IF(OR(AND(D54&gt;1,D54&lt;1050),D54="nt",D54="",D54="scratch"),"","Not valid"))</f>
        <v/>
      </c>
      <c r="S54" s="17" t="e">
        <f t="shared" ca="1" si="1"/>
        <v>#NAME?</v>
      </c>
      <c r="T54" s="93">
        <f t="shared" si="2"/>
        <v>0</v>
      </c>
      <c r="V54" s="3" t="str">
        <f>IFERROR(VLOOKUP(Youth!F54,$AC$3:$AD$7,2,TRUE),"")</f>
        <v/>
      </c>
      <c r="W54" s="7" t="str">
        <f>IFERROR(IF(V54=$W$1,Youth!F54,""),"")</f>
        <v/>
      </c>
      <c r="X54" s="7" t="str">
        <f>IFERROR(IF(V54=$X$1,Youth!F54,""),"")</f>
        <v/>
      </c>
      <c r="Y54" s="7" t="str">
        <f>IFERROR(IF(V54=$Y$1,Youth!F54,""),"")</f>
        <v/>
      </c>
      <c r="Z54" s="7" t="str">
        <f>IFERROR(IF($V54=$Z$1,Youth!F54,""),"")</f>
        <v/>
      </c>
      <c r="AA54" s="7" t="str">
        <f>IFERROR(IF(V54=$AA$1,Youth!F54,""),"")</f>
        <v/>
      </c>
      <c r="AB54" s="3"/>
      <c r="AC54"/>
      <c r="AD54"/>
      <c r="AE54"/>
      <c r="AF54"/>
      <c r="AG54"/>
      <c r="AH54"/>
      <c r="AI54"/>
      <c r="AJ54"/>
      <c r="AK54"/>
    </row>
    <row r="55" spans="1:37">
      <c r="A55" s="20" t="str">
        <f>IF(B55="","",Draw!N55)</f>
        <v/>
      </c>
      <c r="B55" s="21" t="str">
        <f>IFERROR(Draw!O55,"")</f>
        <v/>
      </c>
      <c r="C55" s="21" t="str">
        <f>IFERROR(Draw!P55,"")</f>
        <v/>
      </c>
      <c r="D55" s="171"/>
      <c r="E55" s="92">
        <v>5.4E-8</v>
      </c>
      <c r="F55" s="93" t="str">
        <f t="shared" si="0"/>
        <v/>
      </c>
      <c r="G55" s="172" t="str">
        <f>IF(A55="oco",VLOOKUP(_xlfn.CONCAT(B55,C55),'Open 1'!S:U,2,FALSE),IF(OR(AND(D55&gt;1,D55&lt;1050),D55="nt",D55="",D55="scratch"),"","Not valid"))</f>
        <v/>
      </c>
      <c r="S55" s="17" t="e">
        <f t="shared" ca="1" si="1"/>
        <v>#NAME?</v>
      </c>
      <c r="T55" s="93">
        <f t="shared" si="2"/>
        <v>0</v>
      </c>
      <c r="V55" s="3" t="str">
        <f>IFERROR(VLOOKUP(Youth!F55,$AC$3:$AD$7,2,TRUE),"")</f>
        <v/>
      </c>
      <c r="W55" s="7" t="str">
        <f>IFERROR(IF(V55=$W$1,Youth!F55,""),"")</f>
        <v/>
      </c>
      <c r="X55" s="7" t="str">
        <f>IFERROR(IF(V55=$X$1,Youth!F55,""),"")</f>
        <v/>
      </c>
      <c r="Y55" s="7" t="str">
        <f>IFERROR(IF(V55=$Y$1,Youth!F55,""),"")</f>
        <v/>
      </c>
      <c r="Z55" s="7" t="str">
        <f>IFERROR(IF($V55=$Z$1,Youth!F55,""),"")</f>
        <v/>
      </c>
      <c r="AA55" s="7" t="str">
        <f>IFERROR(IF(V55=$AA$1,Youth!F55,""),"")</f>
        <v/>
      </c>
      <c r="AB55" s="3"/>
      <c r="AC55"/>
      <c r="AD55"/>
      <c r="AE55"/>
      <c r="AF55"/>
      <c r="AG55"/>
      <c r="AH55"/>
      <c r="AI55"/>
      <c r="AJ55"/>
      <c r="AK55"/>
    </row>
    <row r="56" spans="1:37">
      <c r="A56" s="20" t="str">
        <f>IF(B56="","",Draw!N56)</f>
        <v/>
      </c>
      <c r="B56" s="21" t="str">
        <f>IFERROR(Draw!O56,"")</f>
        <v/>
      </c>
      <c r="C56" s="21" t="str">
        <f>IFERROR(Draw!P56,"")</f>
        <v/>
      </c>
      <c r="D56" s="53"/>
      <c r="E56" s="92">
        <v>5.5000000000000003E-8</v>
      </c>
      <c r="F56" s="93" t="str">
        <f t="shared" si="0"/>
        <v/>
      </c>
      <c r="G56" s="172" t="str">
        <f>IF(A56="oco",VLOOKUP(_xlfn.CONCAT(B56,C56),'Open 1'!S:U,2,FALSE),IF(OR(AND(D56&gt;1,D56&lt;1050),D56="nt",D56="",D56="scratch"),"","Not valid"))</f>
        <v/>
      </c>
      <c r="S56" s="17" t="e">
        <f t="shared" ca="1" si="1"/>
        <v>#NAME?</v>
      </c>
      <c r="T56" s="93">
        <f t="shared" si="2"/>
        <v>0</v>
      </c>
      <c r="V56" s="3" t="str">
        <f>IFERROR(VLOOKUP(Youth!F56,$AC$3:$AD$7,2,TRUE),"")</f>
        <v/>
      </c>
      <c r="W56" s="7" t="str">
        <f>IFERROR(IF(V56=$W$1,Youth!F56,""),"")</f>
        <v/>
      </c>
      <c r="X56" s="7" t="str">
        <f>IFERROR(IF(V56=$X$1,Youth!F56,""),"")</f>
        <v/>
      </c>
      <c r="Y56" s="7" t="str">
        <f>IFERROR(IF(V56=$Y$1,Youth!F56,""),"")</f>
        <v/>
      </c>
      <c r="Z56" s="7" t="str">
        <f>IFERROR(IF($V56=$Z$1,Youth!F56,""),"")</f>
        <v/>
      </c>
      <c r="AA56" s="7" t="str">
        <f>IFERROR(IF(V56=$AA$1,Youth!F56,""),"")</f>
        <v/>
      </c>
      <c r="AB56" s="3"/>
      <c r="AC56"/>
      <c r="AD56"/>
      <c r="AE56"/>
      <c r="AF56"/>
      <c r="AG56"/>
      <c r="AH56"/>
      <c r="AI56"/>
      <c r="AJ56"/>
      <c r="AK56"/>
    </row>
    <row r="57" spans="1:37">
      <c r="A57" s="20" t="str">
        <f>IF(B57="","",Draw!N57)</f>
        <v/>
      </c>
      <c r="B57" s="21" t="str">
        <f>IFERROR(Draw!O57,"")</f>
        <v/>
      </c>
      <c r="C57" s="21" t="str">
        <f>IFERROR(Draw!P57,"")</f>
        <v/>
      </c>
      <c r="D57" s="52"/>
      <c r="E57" s="92">
        <v>5.5999999999999999E-8</v>
      </c>
      <c r="F57" s="93" t="str">
        <f t="shared" si="0"/>
        <v/>
      </c>
      <c r="G57" s="172" t="str">
        <f>IF(A57="oco",VLOOKUP(_xlfn.CONCAT(B57,C57),'Open 1'!S:U,2,FALSE),IF(OR(AND(D57&gt;1,D57&lt;1050),D57="nt",D57="",D57="scratch"),"","Not valid"))</f>
        <v/>
      </c>
      <c r="S57" s="17" t="e">
        <f t="shared" ca="1" si="1"/>
        <v>#NAME?</v>
      </c>
      <c r="T57" s="93">
        <f t="shared" si="2"/>
        <v>0</v>
      </c>
      <c r="V57" s="3" t="str">
        <f>IFERROR(VLOOKUP(Youth!F57,$AC$3:$AD$7,2,TRUE),"")</f>
        <v/>
      </c>
      <c r="W57" s="7" t="str">
        <f>IFERROR(IF(V57=$W$1,Youth!F57,""),"")</f>
        <v/>
      </c>
      <c r="X57" s="7" t="str">
        <f>IFERROR(IF(V57=$X$1,Youth!F57,""),"")</f>
        <v/>
      </c>
      <c r="Y57" s="7" t="str">
        <f>IFERROR(IF(V57=$Y$1,Youth!F57,""),"")</f>
        <v/>
      </c>
      <c r="Z57" s="7" t="str">
        <f>IFERROR(IF($V57=$Z$1,Youth!F57,""),"")</f>
        <v/>
      </c>
      <c r="AA57" s="7" t="str">
        <f>IFERROR(IF(V57=$AA$1,Youth!F57,""),"")</f>
        <v/>
      </c>
      <c r="AB57" s="3"/>
      <c r="AC57"/>
      <c r="AD57"/>
      <c r="AE57"/>
      <c r="AF57"/>
      <c r="AG57"/>
      <c r="AH57"/>
      <c r="AI57"/>
      <c r="AJ57"/>
      <c r="AK57"/>
    </row>
    <row r="58" spans="1:37">
      <c r="A58" s="20" t="str">
        <f>IF(B58="","",Draw!N58)</f>
        <v/>
      </c>
      <c r="B58" s="21" t="str">
        <f>IFERROR(Draw!O58,"")</f>
        <v/>
      </c>
      <c r="C58" s="21" t="str">
        <f>IFERROR(Draw!P58,"")</f>
        <v/>
      </c>
      <c r="D58" s="51"/>
      <c r="E58" s="92">
        <v>5.7000000000000001E-8</v>
      </c>
      <c r="F58" s="93" t="str">
        <f t="shared" si="0"/>
        <v/>
      </c>
      <c r="G58" s="172" t="str">
        <f>IF(A58="oco",VLOOKUP(_xlfn.CONCAT(B58,C58),'Open 1'!S:U,2,FALSE),IF(OR(AND(D58&gt;1,D58&lt;1050),D58="nt",D58="",D58="scratch"),"","Not valid"))</f>
        <v/>
      </c>
      <c r="S58" s="17" t="e">
        <f t="shared" ca="1" si="1"/>
        <v>#NAME?</v>
      </c>
      <c r="T58" s="93">
        <f t="shared" si="2"/>
        <v>0</v>
      </c>
      <c r="V58" s="3" t="str">
        <f>IFERROR(VLOOKUP(Youth!F58,$AC$3:$AD$7,2,TRUE),"")</f>
        <v/>
      </c>
      <c r="W58" s="7" t="str">
        <f>IFERROR(IF(V58=$W$1,Youth!F58,""),"")</f>
        <v/>
      </c>
      <c r="X58" s="7" t="str">
        <f>IFERROR(IF(V58=$X$1,Youth!F58,""),"")</f>
        <v/>
      </c>
      <c r="Y58" s="7" t="str">
        <f>IFERROR(IF(V58=$Y$1,Youth!F58,""),"")</f>
        <v/>
      </c>
      <c r="Z58" s="7" t="str">
        <f>IFERROR(IF($V58=$Z$1,Youth!F58,""),"")</f>
        <v/>
      </c>
      <c r="AA58" s="7" t="str">
        <f>IFERROR(IF(V58=$AA$1,Youth!F58,""),"")</f>
        <v/>
      </c>
      <c r="AB58" s="3"/>
      <c r="AC58"/>
      <c r="AD58"/>
      <c r="AE58"/>
      <c r="AF58"/>
      <c r="AG58"/>
      <c r="AH58"/>
      <c r="AI58"/>
      <c r="AJ58"/>
      <c r="AK58"/>
    </row>
    <row r="59" spans="1:37">
      <c r="A59" s="20" t="str">
        <f>IF(B59="","",Draw!N59)</f>
        <v/>
      </c>
      <c r="B59" s="21" t="str">
        <f>IFERROR(Draw!O59,"")</f>
        <v/>
      </c>
      <c r="C59" s="21" t="str">
        <f>IFERROR(Draw!P59,"")</f>
        <v/>
      </c>
      <c r="D59" s="52"/>
      <c r="E59" s="92">
        <v>5.8000000000000003E-8</v>
      </c>
      <c r="F59" s="93" t="str">
        <f t="shared" si="0"/>
        <v/>
      </c>
      <c r="G59" s="172" t="str">
        <f>IF(A59="oco",VLOOKUP(_xlfn.CONCAT(B59,C59),'Open 1'!S:U,2,FALSE),IF(OR(AND(D59&gt;1,D59&lt;1050),D59="nt",D59="",D59="scratch"),"","Not valid"))</f>
        <v/>
      </c>
      <c r="S59" s="17" t="e">
        <f t="shared" ca="1" si="1"/>
        <v>#NAME?</v>
      </c>
      <c r="T59" s="93">
        <f t="shared" si="2"/>
        <v>0</v>
      </c>
      <c r="V59" s="3" t="str">
        <f>IFERROR(VLOOKUP(Youth!F59,$AC$3:$AD$7,2,TRUE),"")</f>
        <v/>
      </c>
      <c r="W59" s="7" t="str">
        <f>IFERROR(IF(V59=$W$1,Youth!F59,""),"")</f>
        <v/>
      </c>
      <c r="X59" s="7" t="str">
        <f>IFERROR(IF(V59=$X$1,Youth!F59,""),"")</f>
        <v/>
      </c>
      <c r="Y59" s="7" t="str">
        <f>IFERROR(IF(V59=$Y$1,Youth!F59,""),"")</f>
        <v/>
      </c>
      <c r="Z59" s="7" t="str">
        <f>IFERROR(IF($V59=$Z$1,Youth!F59,""),"")</f>
        <v/>
      </c>
      <c r="AA59" s="7" t="str">
        <f>IFERROR(IF(V59=$AA$1,Youth!F59,""),"")</f>
        <v/>
      </c>
      <c r="AB59" s="3"/>
      <c r="AC59"/>
      <c r="AD59"/>
      <c r="AE59"/>
      <c r="AF59"/>
      <c r="AG59"/>
      <c r="AH59"/>
      <c r="AI59"/>
      <c r="AJ59"/>
      <c r="AK59"/>
    </row>
    <row r="60" spans="1:37">
      <c r="A60" s="20" t="str">
        <f>IF(B60="","",Draw!N60)</f>
        <v/>
      </c>
      <c r="B60" s="21" t="str">
        <f>IFERROR(Draw!O60,"")</f>
        <v/>
      </c>
      <c r="C60" s="21" t="str">
        <f>IFERROR(Draw!P60,"")</f>
        <v/>
      </c>
      <c r="D60" s="54"/>
      <c r="E60" s="92">
        <v>5.8999999999999999E-8</v>
      </c>
      <c r="F60" s="93" t="str">
        <f t="shared" si="0"/>
        <v/>
      </c>
      <c r="G60" s="172" t="str">
        <f>IF(A60="oco",VLOOKUP(_xlfn.CONCAT(B60,C60),'Open 1'!S:U,2,FALSE),IF(OR(AND(D60&gt;1,D60&lt;1050),D60="nt",D60="",D60="scratch"),"","Not valid"))</f>
        <v/>
      </c>
      <c r="S60" s="17" t="e">
        <f t="shared" ca="1" si="1"/>
        <v>#NAME?</v>
      </c>
      <c r="T60" s="93">
        <f t="shared" si="2"/>
        <v>0</v>
      </c>
      <c r="V60" s="3" t="str">
        <f>IFERROR(VLOOKUP(Youth!F60,$AC$3:$AD$7,2,TRUE),"")</f>
        <v/>
      </c>
      <c r="W60" s="7" t="str">
        <f>IFERROR(IF(V60=$W$1,Youth!F60,""),"")</f>
        <v/>
      </c>
      <c r="X60" s="7" t="str">
        <f>IFERROR(IF(V60=$X$1,Youth!F60,""),"")</f>
        <v/>
      </c>
      <c r="Y60" s="7" t="str">
        <f>IFERROR(IF(V60=$Y$1,Youth!F60,""),"")</f>
        <v/>
      </c>
      <c r="Z60" s="7" t="str">
        <f>IFERROR(IF($V60=$Z$1,Youth!F60,""),"")</f>
        <v/>
      </c>
      <c r="AA60" s="7" t="str">
        <f>IFERROR(IF(V60=$AA$1,Youth!F60,""),"")</f>
        <v/>
      </c>
      <c r="AB60" s="3"/>
      <c r="AC60"/>
      <c r="AD60"/>
      <c r="AE60"/>
      <c r="AF60"/>
      <c r="AG60"/>
      <c r="AH60"/>
      <c r="AI60"/>
      <c r="AJ60"/>
      <c r="AK60"/>
    </row>
    <row r="61" spans="1:37">
      <c r="A61" s="20" t="str">
        <f>IF(B61="","",Draw!N61)</f>
        <v/>
      </c>
      <c r="B61" s="21" t="str">
        <f>IFERROR(Draw!O61,"")</f>
        <v/>
      </c>
      <c r="C61" s="21" t="str">
        <f>IFERROR(Draw!P61,"")</f>
        <v/>
      </c>
      <c r="D61" s="171"/>
      <c r="E61" s="92">
        <v>5.9999999999999995E-8</v>
      </c>
      <c r="F61" s="93" t="str">
        <f t="shared" si="0"/>
        <v/>
      </c>
      <c r="G61" s="172" t="str">
        <f>IF(A61="oco",VLOOKUP(_xlfn.CONCAT(B61,C61),'Open 1'!S:U,2,FALSE),IF(OR(AND(D61&gt;1,D61&lt;1050),D61="nt",D61="",D61="scratch"),"","Not valid"))</f>
        <v/>
      </c>
      <c r="S61" s="17" t="e">
        <f t="shared" ca="1" si="1"/>
        <v>#NAME?</v>
      </c>
      <c r="T61" s="93">
        <f t="shared" si="2"/>
        <v>0</v>
      </c>
      <c r="V61" s="3" t="str">
        <f>IFERROR(VLOOKUP(Youth!F61,$AC$3:$AD$7,2,TRUE),"")</f>
        <v/>
      </c>
      <c r="W61" s="7" t="str">
        <f>IFERROR(IF(V61=$W$1,Youth!F61,""),"")</f>
        <v/>
      </c>
      <c r="X61" s="7" t="str">
        <f>IFERROR(IF(V61=$X$1,Youth!F61,""),"")</f>
        <v/>
      </c>
      <c r="Y61" s="7" t="str">
        <f>IFERROR(IF(V61=$Y$1,Youth!F61,""),"")</f>
        <v/>
      </c>
      <c r="Z61" s="7" t="str">
        <f>IFERROR(IF($V61=$Z$1,Youth!F61,""),"")</f>
        <v/>
      </c>
      <c r="AA61" s="7" t="str">
        <f>IFERROR(IF(V61=$AA$1,Youth!F61,""),"")</f>
        <v/>
      </c>
      <c r="AB61" s="3"/>
      <c r="AC61"/>
      <c r="AD61"/>
      <c r="AE61"/>
      <c r="AF61"/>
      <c r="AG61"/>
      <c r="AH61"/>
      <c r="AI61"/>
      <c r="AJ61"/>
      <c r="AK61"/>
    </row>
    <row r="62" spans="1:37">
      <c r="A62" s="20" t="str">
        <f>IF(B62="","",Draw!N62)</f>
        <v/>
      </c>
      <c r="B62" s="21" t="str">
        <f>IFERROR(Draw!O62,"")</f>
        <v/>
      </c>
      <c r="C62" s="21" t="str">
        <f>IFERROR(Draw!P62,"")</f>
        <v/>
      </c>
      <c r="D62" s="53"/>
      <c r="E62" s="92">
        <v>6.1000000000000004E-8</v>
      </c>
      <c r="F62" s="93" t="str">
        <f t="shared" si="0"/>
        <v/>
      </c>
      <c r="G62" s="172" t="str">
        <f>IF(A62="oco",VLOOKUP(_xlfn.CONCAT(B62,C62),'Open 1'!S:U,2,FALSE),IF(OR(AND(D62&gt;1,D62&lt;1050),D62="nt",D62="",D62="scratch"),"","Not valid"))</f>
        <v/>
      </c>
      <c r="S62" s="17" t="e">
        <f t="shared" ca="1" si="1"/>
        <v>#NAME?</v>
      </c>
      <c r="T62" s="93">
        <f t="shared" si="2"/>
        <v>0</v>
      </c>
      <c r="V62" s="3" t="str">
        <f>IFERROR(VLOOKUP(Youth!F62,$AC$3:$AD$7,2,TRUE),"")</f>
        <v/>
      </c>
      <c r="W62" s="7" t="str">
        <f>IFERROR(IF(V62=$W$1,Youth!F62,""),"")</f>
        <v/>
      </c>
      <c r="X62" s="7" t="str">
        <f>IFERROR(IF(V62=$X$1,Youth!F62,""),"")</f>
        <v/>
      </c>
      <c r="Y62" s="7" t="str">
        <f>IFERROR(IF(V62=$Y$1,Youth!F62,""),"")</f>
        <v/>
      </c>
      <c r="Z62" s="7" t="str">
        <f>IFERROR(IF($V62=$Z$1,Youth!F62,""),"")</f>
        <v/>
      </c>
      <c r="AA62" s="7" t="str">
        <f>IFERROR(IF(V62=$AA$1,Youth!F62,""),"")</f>
        <v/>
      </c>
      <c r="AB62" s="3"/>
      <c r="AC62"/>
      <c r="AD62"/>
      <c r="AE62"/>
      <c r="AF62"/>
      <c r="AG62"/>
      <c r="AH62"/>
      <c r="AI62"/>
      <c r="AJ62"/>
      <c r="AK62"/>
    </row>
    <row r="63" spans="1:37">
      <c r="A63" s="20" t="str">
        <f>IF(B63="","",Draw!N63)</f>
        <v/>
      </c>
      <c r="B63" s="21" t="str">
        <f>IFERROR(Draw!O63,"")</f>
        <v/>
      </c>
      <c r="C63" s="21" t="str">
        <f>IFERROR(Draw!P63,"")</f>
        <v/>
      </c>
      <c r="D63" s="52"/>
      <c r="E63" s="92">
        <v>6.1999999999999999E-8</v>
      </c>
      <c r="F63" s="93" t="str">
        <f t="shared" si="0"/>
        <v/>
      </c>
      <c r="G63" s="172" t="str">
        <f>IF(A63="oco",VLOOKUP(_xlfn.CONCAT(B63,C63),'Open 1'!S:U,2,FALSE),IF(OR(AND(D63&gt;1,D63&lt;1050),D63="nt",D63="",D63="scratch"),"","Not valid"))</f>
        <v/>
      </c>
      <c r="S63" s="17" t="e">
        <f t="shared" ca="1" si="1"/>
        <v>#NAME?</v>
      </c>
      <c r="T63" s="93">
        <f t="shared" si="2"/>
        <v>0</v>
      </c>
      <c r="V63" s="3" t="str">
        <f>IFERROR(VLOOKUP(Youth!F63,$AC$3:$AD$7,2,TRUE),"")</f>
        <v/>
      </c>
      <c r="W63" s="7" t="str">
        <f>IFERROR(IF(V63=$W$1,Youth!F63,""),"")</f>
        <v/>
      </c>
      <c r="X63" s="7" t="str">
        <f>IFERROR(IF(V63=$X$1,Youth!F63,""),"")</f>
        <v/>
      </c>
      <c r="Y63" s="7" t="str">
        <f>IFERROR(IF(V63=$Y$1,Youth!F63,""),"")</f>
        <v/>
      </c>
      <c r="Z63" s="7" t="str">
        <f>IFERROR(IF($V63=$Z$1,Youth!F63,""),"")</f>
        <v/>
      </c>
      <c r="AA63" s="7" t="str">
        <f>IFERROR(IF(V63=$AA$1,Youth!F63,""),"")</f>
        <v/>
      </c>
      <c r="AB63" s="3"/>
      <c r="AC63"/>
      <c r="AD63"/>
      <c r="AE63"/>
      <c r="AF63"/>
      <c r="AG63"/>
      <c r="AH63"/>
      <c r="AI63"/>
      <c r="AJ63"/>
      <c r="AK63"/>
    </row>
    <row r="64" spans="1:37">
      <c r="A64" s="20" t="str">
        <f>IF(B64="","",Draw!N64)</f>
        <v/>
      </c>
      <c r="B64" s="21" t="str">
        <f>IFERROR(Draw!O64,"")</f>
        <v/>
      </c>
      <c r="C64" s="21" t="str">
        <f>IFERROR(Draw!P64,"")</f>
        <v/>
      </c>
      <c r="D64" s="51"/>
      <c r="E64" s="92">
        <v>6.2999999999999995E-8</v>
      </c>
      <c r="F64" s="93" t="str">
        <f t="shared" si="0"/>
        <v/>
      </c>
      <c r="G64" s="172" t="str">
        <f>IF(A64="oco",VLOOKUP(_xlfn.CONCAT(B64,C64),'Open 1'!S:U,2,FALSE),IF(OR(AND(D64&gt;1,D64&lt;1050),D64="nt",D64="",D64="scratch"),"","Not valid"))</f>
        <v/>
      </c>
      <c r="S64" s="17" t="e">
        <f t="shared" ca="1" si="1"/>
        <v>#NAME?</v>
      </c>
      <c r="T64" s="93">
        <f t="shared" si="2"/>
        <v>0</v>
      </c>
      <c r="V64" s="3" t="str">
        <f>IFERROR(VLOOKUP(Youth!F64,$AC$3:$AD$7,2,TRUE),"")</f>
        <v/>
      </c>
      <c r="W64" s="7" t="str">
        <f>IFERROR(IF(V64=$W$1,Youth!F64,""),"")</f>
        <v/>
      </c>
      <c r="X64" s="7" t="str">
        <f>IFERROR(IF(V64=$X$1,Youth!F64,""),"")</f>
        <v/>
      </c>
      <c r="Y64" s="7" t="str">
        <f>IFERROR(IF(V64=$Y$1,Youth!F64,""),"")</f>
        <v/>
      </c>
      <c r="Z64" s="7" t="str">
        <f>IFERROR(IF($V64=$Z$1,Youth!F64,""),"")</f>
        <v/>
      </c>
      <c r="AA64" s="7" t="str">
        <f>IFERROR(IF(V64=$AA$1,Youth!F64,""),"")</f>
        <v/>
      </c>
      <c r="AB64" s="3"/>
      <c r="AC64"/>
      <c r="AD64"/>
      <c r="AE64"/>
      <c r="AF64"/>
      <c r="AG64"/>
      <c r="AH64"/>
      <c r="AI64"/>
      <c r="AJ64"/>
      <c r="AK64"/>
    </row>
    <row r="65" spans="1:37">
      <c r="A65" s="20" t="str">
        <f>IF(B65="","",Draw!N65)</f>
        <v/>
      </c>
      <c r="B65" s="21" t="str">
        <f>IFERROR(Draw!O65,"")</f>
        <v/>
      </c>
      <c r="C65" s="21" t="str">
        <f>IFERROR(Draw!P65,"")</f>
        <v/>
      </c>
      <c r="D65" s="52"/>
      <c r="E65" s="92">
        <v>6.4000000000000004E-8</v>
      </c>
      <c r="F65" s="93" t="str">
        <f t="shared" si="0"/>
        <v/>
      </c>
      <c r="G65" s="172" t="str">
        <f>IF(A65="oco",VLOOKUP(_xlfn.CONCAT(B65,C65),'Open 1'!S:U,2,FALSE),IF(OR(AND(D65&gt;1,D65&lt;1050),D65="nt",D65="",D65="scratch"),"","Not valid"))</f>
        <v/>
      </c>
      <c r="S65" s="17" t="e">
        <f t="shared" ca="1" si="1"/>
        <v>#NAME?</v>
      </c>
      <c r="T65" s="93">
        <f t="shared" si="2"/>
        <v>0</v>
      </c>
      <c r="V65" s="3" t="str">
        <f>IFERROR(VLOOKUP(Youth!F65,$AC$3:$AD$7,2,TRUE),"")</f>
        <v/>
      </c>
      <c r="W65" s="7" t="str">
        <f>IFERROR(IF(V65=$W$1,Youth!F65,""),"")</f>
        <v/>
      </c>
      <c r="X65" s="7" t="str">
        <f>IFERROR(IF(V65=$X$1,Youth!F65,""),"")</f>
        <v/>
      </c>
      <c r="Y65" s="7" t="str">
        <f>IFERROR(IF(V65=$Y$1,Youth!F65,""),"")</f>
        <v/>
      </c>
      <c r="Z65" s="7" t="str">
        <f>IFERROR(IF($V65=$Z$1,Youth!F65,""),"")</f>
        <v/>
      </c>
      <c r="AA65" s="7" t="str">
        <f>IFERROR(IF(V65=$AA$1,Youth!F65,""),"")</f>
        <v/>
      </c>
      <c r="AB65" s="3"/>
      <c r="AC65"/>
      <c r="AD65"/>
      <c r="AE65"/>
      <c r="AF65"/>
      <c r="AG65"/>
      <c r="AH65"/>
      <c r="AI65"/>
      <c r="AJ65"/>
      <c r="AK65"/>
    </row>
    <row r="66" spans="1:37">
      <c r="A66" s="20" t="str">
        <f>IF(B66="","",Draw!N66)</f>
        <v/>
      </c>
      <c r="B66" s="21" t="str">
        <f>IFERROR(Draw!O66,"")</f>
        <v/>
      </c>
      <c r="C66" s="21" t="str">
        <f>IFERROR(Draw!P66,"")</f>
        <v/>
      </c>
      <c r="D66" s="54"/>
      <c r="E66" s="92">
        <v>6.5E-8</v>
      </c>
      <c r="F66" s="93" t="str">
        <f t="shared" si="0"/>
        <v/>
      </c>
      <c r="G66" s="172" t="str">
        <f>IF(A66="oco",VLOOKUP(_xlfn.CONCAT(B66,C66),'Open 1'!S:U,2,FALSE),IF(OR(AND(D66&gt;1,D66&lt;1050),D66="nt",D66="",D66="scratch"),"","Not valid"))</f>
        <v/>
      </c>
      <c r="S66" s="17" t="e">
        <f t="shared" ca="1" si="1"/>
        <v>#NAME?</v>
      </c>
      <c r="T66" s="93">
        <f t="shared" si="2"/>
        <v>0</v>
      </c>
      <c r="V66" s="3" t="str">
        <f>IFERROR(VLOOKUP(Youth!F66,$AC$3:$AD$7,2,TRUE),"")</f>
        <v/>
      </c>
      <c r="W66" s="7" t="str">
        <f>IFERROR(IF(V66=$W$1,Youth!F66,""),"")</f>
        <v/>
      </c>
      <c r="X66" s="7" t="str">
        <f>IFERROR(IF(V66=$X$1,Youth!F66,""),"")</f>
        <v/>
      </c>
      <c r="Y66" s="7" t="str">
        <f>IFERROR(IF(V66=$Y$1,Youth!F66,""),"")</f>
        <v/>
      </c>
      <c r="Z66" s="7" t="str">
        <f>IFERROR(IF($V66=$Z$1,Youth!F66,""),"")</f>
        <v/>
      </c>
      <c r="AA66" s="7" t="str">
        <f>IFERROR(IF(V66=$AA$1,Youth!F66,""),"")</f>
        <v/>
      </c>
      <c r="AB66" s="3"/>
      <c r="AC66"/>
      <c r="AD66"/>
      <c r="AE66"/>
      <c r="AF66"/>
      <c r="AG66"/>
      <c r="AH66"/>
      <c r="AI66"/>
      <c r="AJ66"/>
      <c r="AK66"/>
    </row>
    <row r="67" spans="1:37">
      <c r="A67" s="20" t="str">
        <f>IF(B67="","",Draw!N67)</f>
        <v/>
      </c>
      <c r="B67" s="21" t="str">
        <f>IFERROR(Draw!O67,"")</f>
        <v/>
      </c>
      <c r="C67" s="21" t="str">
        <f>IFERROR(Draw!P67,"")</f>
        <v/>
      </c>
      <c r="D67" s="171"/>
      <c r="E67" s="92">
        <v>6.5999999999999995E-8</v>
      </c>
      <c r="F67" s="93" t="str">
        <f t="shared" ref="F67:F130" si="4">IF(D67="scratch",3000+E67,IF(D67="nt",1000+E67,IF((D67+E67)&gt;5,D67+E67,"")))</f>
        <v/>
      </c>
      <c r="G67" s="172" t="str">
        <f>IF(A67="oco",VLOOKUP(_xlfn.CONCAT(B67,C67),'Open 1'!S:U,2,FALSE),IF(OR(AND(D67&gt;1,D67&lt;1050),D67="nt",D67="",D67="scratch"),"","Not valid"))</f>
        <v/>
      </c>
      <c r="S67" s="17" t="e">
        <f t="shared" ref="S67:S130" ca="1" si="5">_xlfn.CONCAT(B67,C67)</f>
        <v>#NAME?</v>
      </c>
      <c r="T67" s="93">
        <f t="shared" ref="T67:T130" si="6">D67</f>
        <v>0</v>
      </c>
      <c r="V67" s="3" t="str">
        <f>IFERROR(VLOOKUP(Youth!F67,$AC$3:$AD$7,2,TRUE),"")</f>
        <v/>
      </c>
      <c r="W67" s="7" t="str">
        <f>IFERROR(IF(V67=$W$1,Youth!F67,""),"")</f>
        <v/>
      </c>
      <c r="X67" s="7" t="str">
        <f>IFERROR(IF(V67=$X$1,Youth!F67,""),"")</f>
        <v/>
      </c>
      <c r="Y67" s="7" t="str">
        <f>IFERROR(IF(V67=$Y$1,Youth!F67,""),"")</f>
        <v/>
      </c>
      <c r="Z67" s="7" t="str">
        <f>IFERROR(IF($V67=$Z$1,Youth!F67,""),"")</f>
        <v/>
      </c>
      <c r="AA67" s="7" t="str">
        <f>IFERROR(IF(V67=$AA$1,Youth!F67,""),"")</f>
        <v/>
      </c>
      <c r="AB67" s="3"/>
      <c r="AC67"/>
      <c r="AD67"/>
      <c r="AE67"/>
      <c r="AF67"/>
      <c r="AG67"/>
      <c r="AH67"/>
      <c r="AI67"/>
      <c r="AJ67"/>
      <c r="AK67"/>
    </row>
    <row r="68" spans="1:37">
      <c r="A68" s="20" t="str">
        <f>IF(B68="","",Draw!N68)</f>
        <v/>
      </c>
      <c r="B68" s="21" t="str">
        <f>IFERROR(Draw!O68,"")</f>
        <v/>
      </c>
      <c r="C68" s="21" t="str">
        <f>IFERROR(Draw!P68,"")</f>
        <v/>
      </c>
      <c r="D68" s="53"/>
      <c r="E68" s="92">
        <v>6.7000000000000004E-8</v>
      </c>
      <c r="F68" s="93" t="str">
        <f t="shared" si="4"/>
        <v/>
      </c>
      <c r="G68" s="172" t="str">
        <f>IF(A68="oco",VLOOKUP(_xlfn.CONCAT(B68,C68),'Open 1'!S:U,2,FALSE),IF(OR(AND(D68&gt;1,D68&lt;1050),D68="nt",D68="",D68="scratch"),"","Not valid"))</f>
        <v/>
      </c>
      <c r="S68" s="17" t="e">
        <f t="shared" ca="1" si="5"/>
        <v>#NAME?</v>
      </c>
      <c r="T68" s="93">
        <f t="shared" si="6"/>
        <v>0</v>
      </c>
      <c r="V68" s="3" t="str">
        <f>IFERROR(VLOOKUP(Youth!F68,$AC$3:$AD$7,2,TRUE),"")</f>
        <v/>
      </c>
      <c r="W68" s="7" t="str">
        <f>IFERROR(IF(V68=$W$1,Youth!F68,""),"")</f>
        <v/>
      </c>
      <c r="X68" s="7" t="str">
        <f>IFERROR(IF(V68=$X$1,Youth!F68,""),"")</f>
        <v/>
      </c>
      <c r="Y68" s="7" t="str">
        <f>IFERROR(IF(V68=$Y$1,Youth!F68,""),"")</f>
        <v/>
      </c>
      <c r="Z68" s="7" t="str">
        <f>IFERROR(IF($V68=$Z$1,Youth!F68,""),"")</f>
        <v/>
      </c>
      <c r="AA68" s="7" t="str">
        <f>IFERROR(IF(V68=$AA$1,Youth!F68,""),"")</f>
        <v/>
      </c>
      <c r="AB68" s="3"/>
      <c r="AC68"/>
      <c r="AD68"/>
      <c r="AE68"/>
      <c r="AF68"/>
      <c r="AG68"/>
      <c r="AH68"/>
      <c r="AI68"/>
      <c r="AJ68"/>
      <c r="AK68"/>
    </row>
    <row r="69" spans="1:37">
      <c r="A69" s="20" t="str">
        <f>IF(B69="","",Draw!N69)</f>
        <v/>
      </c>
      <c r="B69" s="21" t="str">
        <f>IFERROR(Draw!O69,"")</f>
        <v/>
      </c>
      <c r="C69" s="21" t="str">
        <f>IFERROR(Draw!P69,"")</f>
        <v/>
      </c>
      <c r="D69" s="52"/>
      <c r="E69" s="92">
        <v>6.8E-8</v>
      </c>
      <c r="F69" s="93" t="str">
        <f t="shared" si="4"/>
        <v/>
      </c>
      <c r="G69" s="172" t="str">
        <f>IF(A69="oco",VLOOKUP(_xlfn.CONCAT(B69,C69),'Open 1'!S:U,2,FALSE),IF(OR(AND(D69&gt;1,D69&lt;1050),D69="nt",D69="",D69="scratch"),"","Not valid"))</f>
        <v/>
      </c>
      <c r="S69" s="17" t="e">
        <f t="shared" ca="1" si="5"/>
        <v>#NAME?</v>
      </c>
      <c r="T69" s="93">
        <f t="shared" si="6"/>
        <v>0</v>
      </c>
      <c r="V69" s="3" t="str">
        <f>IFERROR(VLOOKUP(Youth!F69,$AC$3:$AD$7,2,TRUE),"")</f>
        <v/>
      </c>
      <c r="W69" s="7" t="str">
        <f>IFERROR(IF(V69=$W$1,Youth!F69,""),"")</f>
        <v/>
      </c>
      <c r="X69" s="7" t="str">
        <f>IFERROR(IF(V69=$X$1,Youth!F69,""),"")</f>
        <v/>
      </c>
      <c r="Y69" s="7" t="str">
        <f>IFERROR(IF(V69=$Y$1,Youth!F69,""),"")</f>
        <v/>
      </c>
      <c r="Z69" s="7" t="str">
        <f>IFERROR(IF($V69=$Z$1,Youth!F69,""),"")</f>
        <v/>
      </c>
      <c r="AA69" s="7" t="str">
        <f>IFERROR(IF(V69=$AA$1,Youth!F69,""),"")</f>
        <v/>
      </c>
      <c r="AB69" s="3"/>
      <c r="AC69"/>
      <c r="AD69"/>
      <c r="AE69"/>
      <c r="AF69"/>
      <c r="AG69"/>
      <c r="AH69"/>
      <c r="AI69"/>
      <c r="AJ69"/>
      <c r="AK69"/>
    </row>
    <row r="70" spans="1:37">
      <c r="A70" s="20" t="str">
        <f>IF(B70="","",Draw!N70)</f>
        <v/>
      </c>
      <c r="B70" s="21" t="str">
        <f>IFERROR(Draw!O70,"")</f>
        <v/>
      </c>
      <c r="C70" s="21" t="str">
        <f>IFERROR(Draw!P70,"")</f>
        <v/>
      </c>
      <c r="D70" s="51"/>
      <c r="E70" s="92">
        <v>6.8999999999999996E-8</v>
      </c>
      <c r="F70" s="93" t="str">
        <f t="shared" si="4"/>
        <v/>
      </c>
      <c r="G70" s="172" t="str">
        <f>IF(A70="oco",VLOOKUP(_xlfn.CONCAT(B70,C70),'Open 1'!S:U,2,FALSE),IF(OR(AND(D70&gt;1,D70&lt;1050),D70="nt",D70="",D70="scratch"),"","Not valid"))</f>
        <v/>
      </c>
      <c r="S70" s="17" t="e">
        <f t="shared" ca="1" si="5"/>
        <v>#NAME?</v>
      </c>
      <c r="T70" s="93">
        <f t="shared" si="6"/>
        <v>0</v>
      </c>
      <c r="V70" s="3" t="str">
        <f>IFERROR(VLOOKUP(Youth!F70,$AC$3:$AD$7,2,TRUE),"")</f>
        <v/>
      </c>
      <c r="W70" s="7" t="str">
        <f>IFERROR(IF(V70=$W$1,Youth!F70,""),"")</f>
        <v/>
      </c>
      <c r="X70" s="7" t="str">
        <f>IFERROR(IF(V70=$X$1,Youth!F70,""),"")</f>
        <v/>
      </c>
      <c r="Y70" s="7" t="str">
        <f>IFERROR(IF(V70=$Y$1,Youth!F70,""),"")</f>
        <v/>
      </c>
      <c r="Z70" s="7" t="str">
        <f>IFERROR(IF($V70=$Z$1,Youth!F70,""),"")</f>
        <v/>
      </c>
      <c r="AA70" s="7" t="str">
        <f>IFERROR(IF(V70=$AA$1,Youth!F70,""),"")</f>
        <v/>
      </c>
      <c r="AB70" s="3"/>
      <c r="AC70"/>
      <c r="AD70"/>
      <c r="AE70"/>
      <c r="AF70"/>
      <c r="AG70"/>
      <c r="AH70"/>
      <c r="AI70"/>
      <c r="AJ70"/>
      <c r="AK70"/>
    </row>
    <row r="71" spans="1:37">
      <c r="A71" s="20" t="str">
        <f>IF(B71="","",Draw!N71)</f>
        <v/>
      </c>
      <c r="B71" s="21" t="str">
        <f>IFERROR(Draw!O71,"")</f>
        <v/>
      </c>
      <c r="C71" s="21" t="str">
        <f>IFERROR(Draw!P71,"")</f>
        <v/>
      </c>
      <c r="D71" s="52"/>
      <c r="E71" s="92">
        <v>7.0000000000000005E-8</v>
      </c>
      <c r="F71" s="93" t="str">
        <f t="shared" si="4"/>
        <v/>
      </c>
      <c r="G71" s="172" t="str">
        <f>IF(A71="oco",VLOOKUP(_xlfn.CONCAT(B71,C71),'Open 1'!S:U,2,FALSE),IF(OR(AND(D71&gt;1,D71&lt;1050),D71="nt",D71="",D71="scratch"),"","Not valid"))</f>
        <v/>
      </c>
      <c r="S71" s="17" t="e">
        <f t="shared" ca="1" si="5"/>
        <v>#NAME?</v>
      </c>
      <c r="T71" s="93">
        <f t="shared" si="6"/>
        <v>0</v>
      </c>
      <c r="V71" s="3" t="str">
        <f>IFERROR(VLOOKUP(Youth!F71,$AC$3:$AD$7,2,TRUE),"")</f>
        <v/>
      </c>
      <c r="W71" s="7" t="str">
        <f>IFERROR(IF(V71=$W$1,Youth!F71,""),"")</f>
        <v/>
      </c>
      <c r="X71" s="7" t="str">
        <f>IFERROR(IF(V71=$X$1,Youth!F71,""),"")</f>
        <v/>
      </c>
      <c r="Y71" s="7" t="str">
        <f>IFERROR(IF(V71=$Y$1,Youth!F71,""),"")</f>
        <v/>
      </c>
      <c r="Z71" s="7" t="str">
        <f>IFERROR(IF($V71=$Z$1,Youth!F71,""),"")</f>
        <v/>
      </c>
      <c r="AA71" s="7" t="str">
        <f>IFERROR(IF(V71=$AA$1,Youth!F71,""),"")</f>
        <v/>
      </c>
      <c r="AB71" s="3"/>
      <c r="AC71"/>
      <c r="AD71"/>
      <c r="AE71"/>
      <c r="AF71"/>
      <c r="AG71"/>
      <c r="AH71"/>
      <c r="AI71"/>
      <c r="AJ71"/>
      <c r="AK71"/>
    </row>
    <row r="72" spans="1:37">
      <c r="A72" s="20" t="str">
        <f>IF(B72="","",Draw!N72)</f>
        <v/>
      </c>
      <c r="B72" s="21" t="str">
        <f>IFERROR(Draw!O72,"")</f>
        <v/>
      </c>
      <c r="C72" s="21" t="str">
        <f>IFERROR(Draw!P72,"")</f>
        <v/>
      </c>
      <c r="D72" s="54"/>
      <c r="E72" s="92">
        <v>7.1E-8</v>
      </c>
      <c r="F72" s="93" t="str">
        <f t="shared" si="4"/>
        <v/>
      </c>
      <c r="G72" s="172" t="str">
        <f>IF(A72="oco",VLOOKUP(_xlfn.CONCAT(B72,C72),'Open 1'!S:U,2,FALSE),IF(OR(AND(D72&gt;1,D72&lt;1050),D72="nt",D72="",D72="scratch"),"","Not valid"))</f>
        <v/>
      </c>
      <c r="S72" s="17" t="e">
        <f t="shared" ca="1" si="5"/>
        <v>#NAME?</v>
      </c>
      <c r="T72" s="93">
        <f t="shared" si="6"/>
        <v>0</v>
      </c>
      <c r="V72" s="3" t="str">
        <f>IFERROR(VLOOKUP(Youth!F72,$AC$3:$AD$7,2,TRUE),"")</f>
        <v/>
      </c>
      <c r="W72" s="7" t="str">
        <f>IFERROR(IF(V72=$W$1,Youth!F72,""),"")</f>
        <v/>
      </c>
      <c r="X72" s="7" t="str">
        <f>IFERROR(IF(V72=$X$1,Youth!F72,""),"")</f>
        <v/>
      </c>
      <c r="Y72" s="7" t="str">
        <f>IFERROR(IF(V72=$Y$1,Youth!F72,""),"")</f>
        <v/>
      </c>
      <c r="Z72" s="7" t="str">
        <f>IFERROR(IF($V72=$Z$1,Youth!F72,""),"")</f>
        <v/>
      </c>
      <c r="AA72" s="7" t="str">
        <f>IFERROR(IF(V72=$AA$1,Youth!F72,""),"")</f>
        <v/>
      </c>
      <c r="AB72" s="3"/>
      <c r="AC72"/>
      <c r="AD72"/>
      <c r="AE72"/>
      <c r="AF72"/>
      <c r="AG72"/>
      <c r="AH72"/>
      <c r="AI72"/>
      <c r="AJ72"/>
      <c r="AK72"/>
    </row>
    <row r="73" spans="1:37">
      <c r="A73" s="20" t="str">
        <f>IF(B73="","",Draw!N73)</f>
        <v/>
      </c>
      <c r="B73" s="21" t="str">
        <f>IFERROR(Draw!O73,"")</f>
        <v/>
      </c>
      <c r="C73" s="21" t="str">
        <f>IFERROR(Draw!P73,"")</f>
        <v/>
      </c>
      <c r="D73" s="171"/>
      <c r="E73" s="92">
        <v>7.1999999999999996E-8</v>
      </c>
      <c r="F73" s="93" t="str">
        <f t="shared" si="4"/>
        <v/>
      </c>
      <c r="G73" s="172" t="str">
        <f>IF(A73="oco",VLOOKUP(_xlfn.CONCAT(B73,C73),'Open 1'!S:U,2,FALSE),IF(OR(AND(D73&gt;1,D73&lt;1050),D73="nt",D73="",D73="scratch"),"","Not valid"))</f>
        <v/>
      </c>
      <c r="S73" s="17" t="e">
        <f t="shared" ca="1" si="5"/>
        <v>#NAME?</v>
      </c>
      <c r="T73" s="93">
        <f t="shared" si="6"/>
        <v>0</v>
      </c>
      <c r="V73" s="3" t="str">
        <f>IFERROR(VLOOKUP(Youth!F73,$AC$3:$AD$7,2,TRUE),"")</f>
        <v/>
      </c>
      <c r="W73" s="7" t="str">
        <f>IFERROR(IF(V73=$W$1,Youth!F73,""),"")</f>
        <v/>
      </c>
      <c r="X73" s="7" t="str">
        <f>IFERROR(IF(V73=$X$1,Youth!F73,""),"")</f>
        <v/>
      </c>
      <c r="Y73" s="7" t="str">
        <f>IFERROR(IF(V73=$Y$1,Youth!F73,""),"")</f>
        <v/>
      </c>
      <c r="Z73" s="7" t="str">
        <f>IFERROR(IF($V73=$Z$1,Youth!F73,""),"")</f>
        <v/>
      </c>
      <c r="AA73" s="7" t="str">
        <f>IFERROR(IF(V73=$AA$1,Youth!F73,""),"")</f>
        <v/>
      </c>
      <c r="AB73" s="3"/>
      <c r="AC73"/>
      <c r="AD73"/>
      <c r="AE73"/>
      <c r="AF73"/>
      <c r="AG73"/>
      <c r="AH73"/>
      <c r="AI73"/>
      <c r="AJ73"/>
      <c r="AK73"/>
    </row>
    <row r="74" spans="1:37">
      <c r="A74" s="20" t="str">
        <f>IF(B74="","",Draw!N74)</f>
        <v/>
      </c>
      <c r="B74" s="21" t="str">
        <f>IFERROR(Draw!O74,"")</f>
        <v/>
      </c>
      <c r="C74" s="21" t="str">
        <f>IFERROR(Draw!P74,"")</f>
        <v/>
      </c>
      <c r="D74" s="53"/>
      <c r="E74" s="92">
        <v>7.3000000000000005E-8</v>
      </c>
      <c r="F74" s="93" t="str">
        <f t="shared" si="4"/>
        <v/>
      </c>
      <c r="G74" s="172" t="str">
        <f>IF(A74="oco",VLOOKUP(_xlfn.CONCAT(B74,C74),'Open 1'!S:U,2,FALSE),IF(OR(AND(D74&gt;1,D74&lt;1050),D74="nt",D74="",D74="scratch"),"","Not valid"))</f>
        <v/>
      </c>
      <c r="S74" s="17" t="e">
        <f t="shared" ca="1" si="5"/>
        <v>#NAME?</v>
      </c>
      <c r="T74" s="93">
        <f t="shared" si="6"/>
        <v>0</v>
      </c>
      <c r="V74" s="3" t="str">
        <f>IFERROR(VLOOKUP(Youth!F74,$AC$3:$AD$7,2,TRUE),"")</f>
        <v/>
      </c>
      <c r="W74" s="7" t="str">
        <f>IFERROR(IF(V74=$W$1,Youth!F74,""),"")</f>
        <v/>
      </c>
      <c r="X74" s="7" t="str">
        <f>IFERROR(IF(V74=$X$1,Youth!F74,""),"")</f>
        <v/>
      </c>
      <c r="Y74" s="7" t="str">
        <f>IFERROR(IF(V74=$Y$1,Youth!F74,""),"")</f>
        <v/>
      </c>
      <c r="Z74" s="7" t="str">
        <f>IFERROR(IF($V74=$Z$1,Youth!F74,""),"")</f>
        <v/>
      </c>
      <c r="AA74" s="7" t="str">
        <f>IFERROR(IF(V74=$AA$1,Youth!F74,""),"")</f>
        <v/>
      </c>
      <c r="AB74" s="3"/>
      <c r="AC74"/>
      <c r="AD74"/>
      <c r="AE74"/>
      <c r="AF74"/>
      <c r="AG74"/>
      <c r="AH74"/>
      <c r="AI74"/>
      <c r="AJ74"/>
      <c r="AK74"/>
    </row>
    <row r="75" spans="1:37">
      <c r="A75" s="20" t="str">
        <f>IF(B75="","",Draw!N75)</f>
        <v/>
      </c>
      <c r="B75" s="21" t="str">
        <f>IFERROR(Draw!O75,"")</f>
        <v/>
      </c>
      <c r="C75" s="21" t="str">
        <f>IFERROR(Draw!P75,"")</f>
        <v/>
      </c>
      <c r="D75" s="52"/>
      <c r="E75" s="92">
        <v>7.4000000000000001E-8</v>
      </c>
      <c r="F75" s="93" t="str">
        <f t="shared" si="4"/>
        <v/>
      </c>
      <c r="G75" s="172" t="str">
        <f>IF(A75="oco",VLOOKUP(_xlfn.CONCAT(B75,C75),'Open 1'!S:U,2,FALSE),IF(OR(AND(D75&gt;1,D75&lt;1050),D75="nt",D75="",D75="scratch"),"","Not valid"))</f>
        <v/>
      </c>
      <c r="S75" s="17" t="e">
        <f t="shared" ca="1" si="5"/>
        <v>#NAME?</v>
      </c>
      <c r="T75" s="93">
        <f t="shared" si="6"/>
        <v>0</v>
      </c>
      <c r="V75" s="3" t="str">
        <f>IFERROR(VLOOKUP(Youth!F75,$AC$3:$AD$7,2,TRUE),"")</f>
        <v/>
      </c>
      <c r="W75" s="7" t="str">
        <f>IFERROR(IF(V75=$W$1,Youth!F75,""),"")</f>
        <v/>
      </c>
      <c r="X75" s="7" t="str">
        <f>IFERROR(IF(V75=$X$1,Youth!F75,""),"")</f>
        <v/>
      </c>
      <c r="Y75" s="7" t="str">
        <f>IFERROR(IF(V75=$Y$1,Youth!F75,""),"")</f>
        <v/>
      </c>
      <c r="Z75" s="7" t="str">
        <f>IFERROR(IF($V75=$Z$1,Youth!F75,""),"")</f>
        <v/>
      </c>
      <c r="AA75" s="7" t="str">
        <f>IFERROR(IF(V75=$AA$1,Youth!F75,""),"")</f>
        <v/>
      </c>
      <c r="AB75" s="3"/>
      <c r="AC75"/>
      <c r="AD75"/>
      <c r="AE75"/>
      <c r="AF75"/>
      <c r="AG75"/>
      <c r="AH75"/>
      <c r="AI75"/>
      <c r="AJ75"/>
      <c r="AK75"/>
    </row>
    <row r="76" spans="1:37">
      <c r="A76" s="20" t="str">
        <f>IF(B76="","",Draw!N76)</f>
        <v/>
      </c>
      <c r="B76" s="21" t="str">
        <f>IFERROR(Draw!O76,"")</f>
        <v/>
      </c>
      <c r="C76" s="21" t="str">
        <f>IFERROR(Draw!P76,"")</f>
        <v/>
      </c>
      <c r="D76" s="51"/>
      <c r="E76" s="92">
        <v>7.4999999999999997E-8</v>
      </c>
      <c r="F76" s="93" t="str">
        <f t="shared" si="4"/>
        <v/>
      </c>
      <c r="G76" s="172" t="str">
        <f>IF(A76="oco",VLOOKUP(_xlfn.CONCAT(B76,C76),'Open 1'!S:U,2,FALSE),IF(OR(AND(D76&gt;1,D76&lt;1050),D76="nt",D76="",D76="scratch"),"","Not valid"))</f>
        <v/>
      </c>
      <c r="S76" s="17" t="e">
        <f t="shared" ca="1" si="5"/>
        <v>#NAME?</v>
      </c>
      <c r="T76" s="93">
        <f t="shared" si="6"/>
        <v>0</v>
      </c>
      <c r="V76" s="3" t="str">
        <f>IFERROR(VLOOKUP(Youth!F76,$AC$3:$AD$7,2,TRUE),"")</f>
        <v/>
      </c>
      <c r="W76" s="7" t="str">
        <f>IFERROR(IF(V76=$W$1,Youth!F76,""),"")</f>
        <v/>
      </c>
      <c r="X76" s="7" t="str">
        <f>IFERROR(IF(V76=$X$1,Youth!F76,""),"")</f>
        <v/>
      </c>
      <c r="Y76" s="7" t="str">
        <f>IFERROR(IF(V76=$Y$1,Youth!F76,""),"")</f>
        <v/>
      </c>
      <c r="Z76" s="7" t="str">
        <f>IFERROR(IF($V76=$Z$1,Youth!F76,""),"")</f>
        <v/>
      </c>
      <c r="AA76" s="7" t="str">
        <f>IFERROR(IF(V76=$AA$1,Youth!F76,""),"")</f>
        <v/>
      </c>
      <c r="AB76" s="3"/>
      <c r="AC76"/>
      <c r="AD76"/>
      <c r="AE76"/>
      <c r="AF76"/>
      <c r="AG76"/>
      <c r="AH76"/>
      <c r="AI76"/>
      <c r="AJ76"/>
      <c r="AK76"/>
    </row>
    <row r="77" spans="1:37">
      <c r="A77" s="20" t="str">
        <f>IF(B77="","",Draw!N77)</f>
        <v/>
      </c>
      <c r="B77" s="21" t="str">
        <f>IFERROR(Draw!O77,"")</f>
        <v/>
      </c>
      <c r="C77" s="21" t="str">
        <f>IFERROR(Draw!P77,"")</f>
        <v/>
      </c>
      <c r="D77" s="52"/>
      <c r="E77" s="92">
        <v>7.6000000000000006E-8</v>
      </c>
      <c r="F77" s="93" t="str">
        <f t="shared" si="4"/>
        <v/>
      </c>
      <c r="G77" s="172" t="str">
        <f>IF(A77="oco",VLOOKUP(_xlfn.CONCAT(B77,C77),'Open 1'!S:U,2,FALSE),IF(OR(AND(D77&gt;1,D77&lt;1050),D77="nt",D77="",D77="scratch"),"","Not valid"))</f>
        <v/>
      </c>
      <c r="S77" s="17" t="e">
        <f t="shared" ca="1" si="5"/>
        <v>#NAME?</v>
      </c>
      <c r="T77" s="93">
        <f t="shared" si="6"/>
        <v>0</v>
      </c>
      <c r="V77" s="3" t="str">
        <f>IFERROR(VLOOKUP(Youth!F77,$AC$3:$AD$7,2,TRUE),"")</f>
        <v/>
      </c>
      <c r="W77" s="7" t="str">
        <f>IFERROR(IF(V77=$W$1,Youth!F77,""),"")</f>
        <v/>
      </c>
      <c r="X77" s="7" t="str">
        <f>IFERROR(IF(V77=$X$1,Youth!F77,""),"")</f>
        <v/>
      </c>
      <c r="Y77" s="7" t="str">
        <f>IFERROR(IF(V77=$Y$1,Youth!F77,""),"")</f>
        <v/>
      </c>
      <c r="Z77" s="7" t="str">
        <f>IFERROR(IF($V77=$Z$1,Youth!F77,""),"")</f>
        <v/>
      </c>
      <c r="AA77" s="7" t="str">
        <f>IFERROR(IF(V77=$AA$1,Youth!F77,""),"")</f>
        <v/>
      </c>
      <c r="AB77" s="3"/>
      <c r="AC77"/>
      <c r="AD77"/>
      <c r="AE77"/>
      <c r="AF77"/>
      <c r="AG77"/>
      <c r="AH77"/>
      <c r="AI77"/>
      <c r="AJ77"/>
      <c r="AK77"/>
    </row>
    <row r="78" spans="1:37">
      <c r="A78" s="20" t="str">
        <f>IF(B78="","",Draw!N78)</f>
        <v/>
      </c>
      <c r="B78" s="21" t="str">
        <f>IFERROR(Draw!O78,"")</f>
        <v/>
      </c>
      <c r="C78" s="21" t="str">
        <f>IFERROR(Draw!P78,"")</f>
        <v/>
      </c>
      <c r="D78" s="54"/>
      <c r="E78" s="92">
        <v>7.7000000000000001E-8</v>
      </c>
      <c r="F78" s="93" t="str">
        <f t="shared" si="4"/>
        <v/>
      </c>
      <c r="G78" s="172" t="str">
        <f>IF(A78="oco",VLOOKUP(_xlfn.CONCAT(B78,C78),'Open 1'!S:U,2,FALSE),IF(OR(AND(D78&gt;1,D78&lt;1050),D78="nt",D78="",D78="scratch"),"","Not valid"))</f>
        <v/>
      </c>
      <c r="S78" s="17" t="e">
        <f t="shared" ca="1" si="5"/>
        <v>#NAME?</v>
      </c>
      <c r="T78" s="93">
        <f t="shared" si="6"/>
        <v>0</v>
      </c>
      <c r="V78" s="3" t="str">
        <f>IFERROR(VLOOKUP(Youth!F78,$AC$3:$AD$7,2,TRUE),"")</f>
        <v/>
      </c>
      <c r="W78" s="7" t="str">
        <f>IFERROR(IF(V78=$W$1,Youth!F78,""),"")</f>
        <v/>
      </c>
      <c r="X78" s="7" t="str">
        <f>IFERROR(IF(V78=$X$1,Youth!F78,""),"")</f>
        <v/>
      </c>
      <c r="Y78" s="7" t="str">
        <f>IFERROR(IF(V78=$Y$1,Youth!F78,""),"")</f>
        <v/>
      </c>
      <c r="Z78" s="7" t="str">
        <f>IFERROR(IF($V78=$Z$1,Youth!F78,""),"")</f>
        <v/>
      </c>
      <c r="AA78" s="7" t="str">
        <f>IFERROR(IF(V78=$AA$1,Youth!F78,""),"")</f>
        <v/>
      </c>
      <c r="AB78" s="3"/>
      <c r="AC78"/>
      <c r="AD78"/>
      <c r="AE78"/>
      <c r="AF78"/>
      <c r="AG78"/>
      <c r="AH78"/>
      <c r="AI78"/>
      <c r="AJ78"/>
      <c r="AK78"/>
    </row>
    <row r="79" spans="1:37">
      <c r="A79" s="20" t="str">
        <f>IF(B79="","",Draw!N79)</f>
        <v/>
      </c>
      <c r="B79" s="21" t="str">
        <f>IFERROR(Draw!O79,"")</f>
        <v/>
      </c>
      <c r="C79" s="21" t="str">
        <f>IFERROR(Draw!P79,"")</f>
        <v/>
      </c>
      <c r="D79" s="171"/>
      <c r="E79" s="92">
        <v>7.7999999999999997E-8</v>
      </c>
      <c r="F79" s="93" t="str">
        <f t="shared" si="4"/>
        <v/>
      </c>
      <c r="G79" s="172" t="str">
        <f>IF(A79="oco",VLOOKUP(_xlfn.CONCAT(B79,C79),'Open 1'!S:U,2,FALSE),IF(OR(AND(D79&gt;1,D79&lt;1050),D79="nt",D79="",D79="scratch"),"","Not valid"))</f>
        <v/>
      </c>
      <c r="S79" s="17" t="e">
        <f t="shared" ca="1" si="5"/>
        <v>#NAME?</v>
      </c>
      <c r="T79" s="93">
        <f t="shared" si="6"/>
        <v>0</v>
      </c>
      <c r="V79" s="3" t="str">
        <f>IFERROR(VLOOKUP(Youth!F79,$AC$3:$AD$7,2,TRUE),"")</f>
        <v/>
      </c>
      <c r="W79" s="7" t="str">
        <f>IFERROR(IF(V79=$W$1,Youth!F79,""),"")</f>
        <v/>
      </c>
      <c r="X79" s="7" t="str">
        <f>IFERROR(IF(V79=$X$1,Youth!F79,""),"")</f>
        <v/>
      </c>
      <c r="Y79" s="7" t="str">
        <f>IFERROR(IF(V79=$Y$1,Youth!F79,""),"")</f>
        <v/>
      </c>
      <c r="Z79" s="7" t="str">
        <f>IFERROR(IF($V79=$Z$1,Youth!F79,""),"")</f>
        <v/>
      </c>
      <c r="AA79" s="7" t="str">
        <f>IFERROR(IF(V79=$AA$1,Youth!F79,""),"")</f>
        <v/>
      </c>
      <c r="AB79" s="3"/>
      <c r="AC79"/>
      <c r="AD79"/>
      <c r="AE79"/>
      <c r="AF79"/>
      <c r="AG79"/>
      <c r="AH79"/>
      <c r="AI79"/>
      <c r="AJ79"/>
      <c r="AK79"/>
    </row>
    <row r="80" spans="1:37">
      <c r="A80" s="20" t="str">
        <f>IF(B80="","",Draw!N80)</f>
        <v/>
      </c>
      <c r="B80" s="21" t="str">
        <f>IFERROR(Draw!O80,"")</f>
        <v/>
      </c>
      <c r="C80" s="21" t="str">
        <f>IFERROR(Draw!P80,"")</f>
        <v/>
      </c>
      <c r="D80" s="53"/>
      <c r="E80" s="92">
        <v>7.9000000000000006E-8</v>
      </c>
      <c r="F80" s="93" t="str">
        <f t="shared" si="4"/>
        <v/>
      </c>
      <c r="G80" s="172" t="str">
        <f>IF(A80="oco",VLOOKUP(_xlfn.CONCAT(B80,C80),'Open 1'!S:U,2,FALSE),IF(OR(AND(D80&gt;1,D80&lt;1050),D80="nt",D80="",D80="scratch"),"","Not valid"))</f>
        <v/>
      </c>
      <c r="S80" s="17" t="e">
        <f t="shared" ca="1" si="5"/>
        <v>#NAME?</v>
      </c>
      <c r="T80" s="93">
        <f t="shared" si="6"/>
        <v>0</v>
      </c>
      <c r="V80" s="3" t="str">
        <f>IFERROR(VLOOKUP(Youth!F80,$AC$3:$AD$7,2,TRUE),"")</f>
        <v/>
      </c>
      <c r="W80" s="7" t="str">
        <f>IFERROR(IF(V80=$W$1,Youth!F80,""),"")</f>
        <v/>
      </c>
      <c r="X80" s="7" t="str">
        <f>IFERROR(IF(V80=$X$1,Youth!F80,""),"")</f>
        <v/>
      </c>
      <c r="Y80" s="7" t="str">
        <f>IFERROR(IF(V80=$Y$1,Youth!F80,""),"")</f>
        <v/>
      </c>
      <c r="Z80" s="7" t="str">
        <f>IFERROR(IF($V80=$Z$1,Youth!F80,""),"")</f>
        <v/>
      </c>
      <c r="AA80" s="7" t="str">
        <f>IFERROR(IF(V80=$AA$1,Youth!F80,""),"")</f>
        <v/>
      </c>
      <c r="AB80" s="3"/>
      <c r="AC80"/>
      <c r="AD80"/>
      <c r="AE80"/>
      <c r="AF80"/>
      <c r="AG80"/>
      <c r="AH80"/>
      <c r="AI80"/>
      <c r="AJ80"/>
      <c r="AK80"/>
    </row>
    <row r="81" spans="1:37">
      <c r="A81" s="20" t="str">
        <f>IF(B81="","",Draw!N81)</f>
        <v/>
      </c>
      <c r="B81" s="21" t="str">
        <f>IFERROR(Draw!O81,"")</f>
        <v/>
      </c>
      <c r="C81" s="21" t="str">
        <f>IFERROR(Draw!P81,"")</f>
        <v/>
      </c>
      <c r="D81" s="52"/>
      <c r="E81" s="92">
        <v>8.0000000000000002E-8</v>
      </c>
      <c r="F81" s="93" t="str">
        <f t="shared" si="4"/>
        <v/>
      </c>
      <c r="G81" s="172" t="str">
        <f>IF(A81="oco",VLOOKUP(_xlfn.CONCAT(B81,C81),'Open 1'!S:U,2,FALSE),IF(OR(AND(D81&gt;1,D81&lt;1050),D81="nt",D81="",D81="scratch"),"","Not valid"))</f>
        <v/>
      </c>
      <c r="S81" s="17" t="e">
        <f t="shared" ca="1" si="5"/>
        <v>#NAME?</v>
      </c>
      <c r="T81" s="93">
        <f t="shared" si="6"/>
        <v>0</v>
      </c>
      <c r="V81" s="3" t="str">
        <f>IFERROR(VLOOKUP(Youth!F81,$AC$3:$AD$7,2,TRUE),"")</f>
        <v/>
      </c>
      <c r="W81" s="7" t="str">
        <f>IFERROR(IF(V81=$W$1,Youth!F81,""),"")</f>
        <v/>
      </c>
      <c r="X81" s="7" t="str">
        <f>IFERROR(IF(V81=$X$1,Youth!F81,""),"")</f>
        <v/>
      </c>
      <c r="Y81" s="7" t="str">
        <f>IFERROR(IF(V81=$Y$1,Youth!F81,""),"")</f>
        <v/>
      </c>
      <c r="Z81" s="7" t="str">
        <f>IFERROR(IF($V81=$Z$1,Youth!F81,""),"")</f>
        <v/>
      </c>
      <c r="AA81" s="7" t="str">
        <f>IFERROR(IF(V81=$AA$1,Youth!F81,""),"")</f>
        <v/>
      </c>
      <c r="AB81" s="3"/>
      <c r="AC81"/>
      <c r="AD81"/>
      <c r="AE81"/>
      <c r="AF81"/>
      <c r="AG81"/>
      <c r="AH81"/>
      <c r="AI81"/>
      <c r="AJ81"/>
      <c r="AK81"/>
    </row>
    <row r="82" spans="1:37">
      <c r="A82" s="20" t="str">
        <f>IF(B82="","",Draw!N82)</f>
        <v/>
      </c>
      <c r="B82" s="21" t="str">
        <f>IFERROR(Draw!O82,"")</f>
        <v/>
      </c>
      <c r="C82" s="21" t="str">
        <f>IFERROR(Draw!P82,"")</f>
        <v/>
      </c>
      <c r="D82" s="51"/>
      <c r="E82" s="92">
        <v>8.0999999999999997E-8</v>
      </c>
      <c r="F82" s="93" t="str">
        <f t="shared" si="4"/>
        <v/>
      </c>
      <c r="G82" s="172" t="str">
        <f>IF(A82="oco",VLOOKUP(_xlfn.CONCAT(B82,C82),'Open 1'!S:U,2,FALSE),IF(OR(AND(D82&gt;1,D82&lt;1050),D82="nt",D82="",D82="scratch"),"","Not valid"))</f>
        <v/>
      </c>
      <c r="S82" s="17" t="e">
        <f t="shared" ca="1" si="5"/>
        <v>#NAME?</v>
      </c>
      <c r="T82" s="93">
        <f t="shared" si="6"/>
        <v>0</v>
      </c>
      <c r="V82" s="3" t="str">
        <f>IFERROR(VLOOKUP(Youth!F82,$AC$3:$AD$7,2,TRUE),"")</f>
        <v/>
      </c>
      <c r="W82" s="7" t="str">
        <f>IFERROR(IF(V82=$W$1,Youth!F82,""),"")</f>
        <v/>
      </c>
      <c r="X82" s="7" t="str">
        <f>IFERROR(IF(V82=$X$1,Youth!F82,""),"")</f>
        <v/>
      </c>
      <c r="Y82" s="7" t="str">
        <f>IFERROR(IF(V82=$Y$1,Youth!F82,""),"")</f>
        <v/>
      </c>
      <c r="Z82" s="7" t="str">
        <f>IFERROR(IF($V82=$Z$1,Youth!F82,""),"")</f>
        <v/>
      </c>
      <c r="AA82" s="7" t="str">
        <f>IFERROR(IF(V82=$AA$1,Youth!F82,""),"")</f>
        <v/>
      </c>
      <c r="AB82" s="3"/>
      <c r="AC82"/>
      <c r="AD82"/>
      <c r="AE82"/>
      <c r="AF82"/>
      <c r="AG82"/>
      <c r="AH82"/>
      <c r="AI82"/>
      <c r="AJ82"/>
      <c r="AK82"/>
    </row>
    <row r="83" spans="1:37">
      <c r="A83" s="20" t="str">
        <f>IF(B83="","",Draw!N83)</f>
        <v/>
      </c>
      <c r="B83" s="21" t="str">
        <f>IFERROR(Draw!O83,"")</f>
        <v/>
      </c>
      <c r="C83" s="21" t="str">
        <f>IFERROR(Draw!P83,"")</f>
        <v/>
      </c>
      <c r="D83" s="52"/>
      <c r="E83" s="92">
        <v>8.2000000000000006E-8</v>
      </c>
      <c r="F83" s="93" t="str">
        <f t="shared" si="4"/>
        <v/>
      </c>
      <c r="G83" s="172" t="str">
        <f>IF(A83="oco",VLOOKUP(_xlfn.CONCAT(B83,C83),'Open 1'!S:U,2,FALSE),IF(OR(AND(D83&gt;1,D83&lt;1050),D83="nt",D83="",D83="scratch"),"","Not valid"))</f>
        <v/>
      </c>
      <c r="S83" s="17" t="e">
        <f t="shared" ca="1" si="5"/>
        <v>#NAME?</v>
      </c>
      <c r="T83" s="93">
        <f t="shared" si="6"/>
        <v>0</v>
      </c>
      <c r="V83" s="3" t="str">
        <f>IFERROR(VLOOKUP(Youth!F83,$AC$3:$AD$7,2,TRUE),"")</f>
        <v/>
      </c>
      <c r="W83" s="7" t="str">
        <f>IFERROR(IF(V83=$W$1,Youth!F83,""),"")</f>
        <v/>
      </c>
      <c r="X83" s="7" t="str">
        <f>IFERROR(IF(V83=$X$1,Youth!F83,""),"")</f>
        <v/>
      </c>
      <c r="Y83" s="7" t="str">
        <f>IFERROR(IF(V83=$Y$1,Youth!F83,""),"")</f>
        <v/>
      </c>
      <c r="Z83" s="7" t="str">
        <f>IFERROR(IF($V83=$Z$1,Youth!F83,""),"")</f>
        <v/>
      </c>
      <c r="AA83" s="7" t="str">
        <f>IFERROR(IF(V83=$AA$1,Youth!F83,""),"")</f>
        <v/>
      </c>
      <c r="AB83" s="3"/>
      <c r="AC83"/>
      <c r="AD83"/>
      <c r="AE83"/>
      <c r="AF83"/>
      <c r="AG83"/>
      <c r="AH83"/>
      <c r="AI83"/>
      <c r="AJ83"/>
      <c r="AK83"/>
    </row>
    <row r="84" spans="1:37">
      <c r="A84" s="20" t="str">
        <f>IF(B84="","",Draw!N84)</f>
        <v/>
      </c>
      <c r="B84" s="21" t="str">
        <f>IFERROR(Draw!O84,"")</f>
        <v/>
      </c>
      <c r="C84" s="21" t="str">
        <f>IFERROR(Draw!P84,"")</f>
        <v/>
      </c>
      <c r="D84" s="54"/>
      <c r="E84" s="92">
        <v>8.3000000000000002E-8</v>
      </c>
      <c r="F84" s="93" t="str">
        <f t="shared" si="4"/>
        <v/>
      </c>
      <c r="G84" s="172" t="str">
        <f>IF(A84="oco",VLOOKUP(_xlfn.CONCAT(B84,C84),'Open 1'!S:U,2,FALSE),IF(OR(AND(D84&gt;1,D84&lt;1050),D84="nt",D84="",D84="scratch"),"","Not valid"))</f>
        <v/>
      </c>
      <c r="S84" s="17" t="e">
        <f t="shared" ca="1" si="5"/>
        <v>#NAME?</v>
      </c>
      <c r="T84" s="93">
        <f t="shared" si="6"/>
        <v>0</v>
      </c>
      <c r="V84" s="3" t="str">
        <f>IFERROR(VLOOKUP(Youth!F84,$AC$3:$AD$7,2,TRUE),"")</f>
        <v/>
      </c>
      <c r="W84" s="7" t="str">
        <f>IFERROR(IF(V84=$W$1,Youth!F84,""),"")</f>
        <v/>
      </c>
      <c r="X84" s="7" t="str">
        <f>IFERROR(IF(V84=$X$1,Youth!F84,""),"")</f>
        <v/>
      </c>
      <c r="Y84" s="7" t="str">
        <f>IFERROR(IF(V84=$Y$1,Youth!F84,""),"")</f>
        <v/>
      </c>
      <c r="Z84" s="7" t="str">
        <f>IFERROR(IF($V84=$Z$1,Youth!F84,""),"")</f>
        <v/>
      </c>
      <c r="AA84" s="7" t="str">
        <f>IFERROR(IF(V84=$AA$1,Youth!F84,""),"")</f>
        <v/>
      </c>
      <c r="AB84" s="3"/>
      <c r="AC84"/>
      <c r="AD84"/>
      <c r="AE84"/>
      <c r="AF84"/>
      <c r="AG84"/>
      <c r="AH84"/>
      <c r="AI84"/>
      <c r="AJ84"/>
      <c r="AK84"/>
    </row>
    <row r="85" spans="1:37">
      <c r="A85" s="20" t="str">
        <f>IF(B85="","",Draw!N85)</f>
        <v/>
      </c>
      <c r="B85" s="21" t="str">
        <f>IFERROR(Draw!O85,"")</f>
        <v/>
      </c>
      <c r="C85" s="21" t="str">
        <f>IFERROR(Draw!P85,"")</f>
        <v/>
      </c>
      <c r="D85" s="171"/>
      <c r="E85" s="92">
        <v>8.3999999999999998E-8</v>
      </c>
      <c r="F85" s="93" t="str">
        <f t="shared" si="4"/>
        <v/>
      </c>
      <c r="G85" s="172" t="str">
        <f>IF(A85="oco",VLOOKUP(_xlfn.CONCAT(B85,C85),'Open 1'!S:U,2,FALSE),IF(OR(AND(D85&gt;1,D85&lt;1050),D85="nt",D85="",D85="scratch"),"","Not valid"))</f>
        <v/>
      </c>
      <c r="S85" s="17" t="e">
        <f t="shared" ca="1" si="5"/>
        <v>#NAME?</v>
      </c>
      <c r="T85" s="93">
        <f t="shared" si="6"/>
        <v>0</v>
      </c>
      <c r="V85" s="3" t="str">
        <f>IFERROR(VLOOKUP(Youth!F85,$AC$3:$AD$7,2,TRUE),"")</f>
        <v/>
      </c>
      <c r="W85" s="7" t="str">
        <f>IFERROR(IF(V85=$W$1,Youth!F85,""),"")</f>
        <v/>
      </c>
      <c r="X85" s="7" t="str">
        <f>IFERROR(IF(V85=$X$1,Youth!F85,""),"")</f>
        <v/>
      </c>
      <c r="Y85" s="7" t="str">
        <f>IFERROR(IF(V85=$Y$1,Youth!F85,""),"")</f>
        <v/>
      </c>
      <c r="Z85" s="7" t="str">
        <f>IFERROR(IF($V85=$Z$1,Youth!F85,""),"")</f>
        <v/>
      </c>
      <c r="AA85" s="7" t="str">
        <f>IFERROR(IF(V85=$AA$1,Youth!F85,""),"")</f>
        <v/>
      </c>
      <c r="AB85" s="3"/>
      <c r="AC85"/>
      <c r="AD85"/>
      <c r="AE85"/>
      <c r="AF85"/>
      <c r="AG85"/>
      <c r="AH85"/>
      <c r="AI85"/>
      <c r="AJ85"/>
      <c r="AK85"/>
    </row>
    <row r="86" spans="1:37">
      <c r="A86" s="20" t="str">
        <f>IF(B86="","",Draw!N86)</f>
        <v/>
      </c>
      <c r="B86" s="21" t="str">
        <f>IFERROR(Draw!O86,"")</f>
        <v/>
      </c>
      <c r="C86" s="21" t="str">
        <f>IFERROR(Draw!P86,"")</f>
        <v/>
      </c>
      <c r="D86" s="53"/>
      <c r="E86" s="92">
        <v>8.4999999999999994E-8</v>
      </c>
      <c r="F86" s="93" t="str">
        <f t="shared" si="4"/>
        <v/>
      </c>
      <c r="G86" s="172" t="str">
        <f>IF(A86="oco",VLOOKUP(_xlfn.CONCAT(B86,C86),'Open 1'!S:U,2,FALSE),IF(OR(AND(D86&gt;1,D86&lt;1050),D86="nt",D86="",D86="scratch"),"","Not valid"))</f>
        <v/>
      </c>
      <c r="S86" s="17" t="e">
        <f t="shared" ca="1" si="5"/>
        <v>#NAME?</v>
      </c>
      <c r="T86" s="93">
        <f t="shared" si="6"/>
        <v>0</v>
      </c>
      <c r="V86" s="3" t="str">
        <f>IFERROR(VLOOKUP(Youth!F86,$AC$3:$AD$7,2,TRUE),"")</f>
        <v/>
      </c>
      <c r="W86" s="7" t="str">
        <f>IFERROR(IF(V86=$W$1,Youth!F86,""),"")</f>
        <v/>
      </c>
      <c r="X86" s="7" t="str">
        <f>IFERROR(IF(V86=$X$1,Youth!F86,""),"")</f>
        <v/>
      </c>
      <c r="Y86" s="7" t="str">
        <f>IFERROR(IF(V86=$Y$1,Youth!F86,""),"")</f>
        <v/>
      </c>
      <c r="Z86" s="7" t="str">
        <f>IFERROR(IF($V86=$Z$1,Youth!F86,""),"")</f>
        <v/>
      </c>
      <c r="AA86" s="7" t="str">
        <f>IFERROR(IF(V86=$AA$1,Youth!F86,""),"")</f>
        <v/>
      </c>
      <c r="AB86" s="3"/>
      <c r="AC86"/>
      <c r="AD86"/>
      <c r="AE86"/>
      <c r="AF86"/>
      <c r="AG86"/>
      <c r="AH86"/>
      <c r="AI86"/>
      <c r="AJ86"/>
      <c r="AK86"/>
    </row>
    <row r="87" spans="1:37">
      <c r="A87" s="20" t="str">
        <f>IF(B87="","",Draw!N87)</f>
        <v/>
      </c>
      <c r="B87" s="21" t="str">
        <f>IFERROR(Draw!O87,"")</f>
        <v/>
      </c>
      <c r="C87" s="21" t="str">
        <f>IFERROR(Draw!P87,"")</f>
        <v/>
      </c>
      <c r="D87" s="52"/>
      <c r="E87" s="92">
        <v>8.6000000000000002E-8</v>
      </c>
      <c r="F87" s="93" t="str">
        <f t="shared" si="4"/>
        <v/>
      </c>
      <c r="G87" s="172" t="str">
        <f>IF(A87="oco",VLOOKUP(_xlfn.CONCAT(B87,C87),'Open 1'!S:U,2,FALSE),IF(OR(AND(D87&gt;1,D87&lt;1050),D87="nt",D87="",D87="scratch"),"","Not valid"))</f>
        <v/>
      </c>
      <c r="S87" s="17" t="e">
        <f t="shared" ca="1" si="5"/>
        <v>#NAME?</v>
      </c>
      <c r="T87" s="93">
        <f t="shared" si="6"/>
        <v>0</v>
      </c>
      <c r="V87" s="3" t="str">
        <f>IFERROR(VLOOKUP(Youth!F87,$AC$3:$AD$7,2,TRUE),"")</f>
        <v/>
      </c>
      <c r="W87" s="7" t="str">
        <f>IFERROR(IF(V87=$W$1,Youth!F87,""),"")</f>
        <v/>
      </c>
      <c r="X87" s="7" t="str">
        <f>IFERROR(IF(V87=$X$1,Youth!F87,""),"")</f>
        <v/>
      </c>
      <c r="Y87" s="7" t="str">
        <f>IFERROR(IF(V87=$Y$1,Youth!F87,""),"")</f>
        <v/>
      </c>
      <c r="Z87" s="7" t="str">
        <f>IFERROR(IF($V87=$Z$1,Youth!F87,""),"")</f>
        <v/>
      </c>
      <c r="AA87" s="7" t="str">
        <f>IFERROR(IF(V87=$AA$1,Youth!F87,""),"")</f>
        <v/>
      </c>
      <c r="AB87" s="3"/>
      <c r="AC87"/>
      <c r="AD87"/>
      <c r="AE87"/>
      <c r="AF87"/>
      <c r="AG87"/>
      <c r="AH87"/>
      <c r="AI87"/>
      <c r="AJ87"/>
      <c r="AK87"/>
    </row>
    <row r="88" spans="1:37">
      <c r="A88" s="20" t="str">
        <f>IF(B88="","",Draw!N88)</f>
        <v/>
      </c>
      <c r="B88" s="21" t="str">
        <f>IFERROR(Draw!O88,"")</f>
        <v/>
      </c>
      <c r="C88" s="21" t="str">
        <f>IFERROR(Draw!P88,"")</f>
        <v/>
      </c>
      <c r="D88" s="51"/>
      <c r="E88" s="92">
        <v>8.6999999999999998E-8</v>
      </c>
      <c r="F88" s="93" t="str">
        <f t="shared" si="4"/>
        <v/>
      </c>
      <c r="G88" s="172" t="str">
        <f>IF(A88="oco",VLOOKUP(_xlfn.CONCAT(B88,C88),'Open 1'!S:U,2,FALSE),IF(OR(AND(D88&gt;1,D88&lt;1050),D88="nt",D88="",D88="scratch"),"","Not valid"))</f>
        <v/>
      </c>
      <c r="S88" s="17" t="e">
        <f t="shared" ca="1" si="5"/>
        <v>#NAME?</v>
      </c>
      <c r="T88" s="93">
        <f t="shared" si="6"/>
        <v>0</v>
      </c>
      <c r="V88" s="3" t="str">
        <f>IFERROR(VLOOKUP(Youth!F88,$AC$3:$AD$7,2,TRUE),"")</f>
        <v/>
      </c>
      <c r="W88" s="7" t="str">
        <f>IFERROR(IF(V88=$W$1,Youth!F88,""),"")</f>
        <v/>
      </c>
      <c r="X88" s="7" t="str">
        <f>IFERROR(IF(V88=$X$1,Youth!F88,""),"")</f>
        <v/>
      </c>
      <c r="Y88" s="7" t="str">
        <f>IFERROR(IF(V88=$Y$1,Youth!F88,""),"")</f>
        <v/>
      </c>
      <c r="Z88" s="7" t="str">
        <f>IFERROR(IF($V88=$Z$1,Youth!F88,""),"")</f>
        <v/>
      </c>
      <c r="AA88" s="7" t="str">
        <f>IFERROR(IF(V88=$AA$1,Youth!F88,""),"")</f>
        <v/>
      </c>
      <c r="AB88" s="3"/>
      <c r="AC88"/>
      <c r="AD88"/>
      <c r="AE88"/>
      <c r="AF88"/>
      <c r="AG88"/>
      <c r="AH88"/>
      <c r="AI88"/>
      <c r="AJ88"/>
      <c r="AK88"/>
    </row>
    <row r="89" spans="1:37">
      <c r="A89" s="20" t="str">
        <f>IF(B89="","",Draw!N89)</f>
        <v/>
      </c>
      <c r="B89" s="21" t="str">
        <f>IFERROR(Draw!O89,"")</f>
        <v/>
      </c>
      <c r="C89" s="21" t="str">
        <f>IFERROR(Draw!P89,"")</f>
        <v/>
      </c>
      <c r="D89" s="52"/>
      <c r="E89" s="92">
        <v>8.7999999999999994E-8</v>
      </c>
      <c r="F89" s="93" t="str">
        <f t="shared" si="4"/>
        <v/>
      </c>
      <c r="G89" s="172" t="str">
        <f>IF(A89="oco",VLOOKUP(_xlfn.CONCAT(B89,C89),'Open 1'!S:U,2,FALSE),IF(OR(AND(D89&gt;1,D89&lt;1050),D89="nt",D89="",D89="scratch"),"","Not valid"))</f>
        <v/>
      </c>
      <c r="S89" s="17" t="e">
        <f t="shared" ca="1" si="5"/>
        <v>#NAME?</v>
      </c>
      <c r="T89" s="93">
        <f t="shared" si="6"/>
        <v>0</v>
      </c>
      <c r="V89" s="3" t="str">
        <f>IFERROR(VLOOKUP(Youth!F89,$AC$3:$AD$7,2,TRUE),"")</f>
        <v/>
      </c>
      <c r="W89" s="7" t="str">
        <f>IFERROR(IF(V89=$W$1,Youth!F89,""),"")</f>
        <v/>
      </c>
      <c r="X89" s="7" t="str">
        <f>IFERROR(IF(V89=$X$1,Youth!F89,""),"")</f>
        <v/>
      </c>
      <c r="Y89" s="7" t="str">
        <f>IFERROR(IF(V89=$Y$1,Youth!F89,""),"")</f>
        <v/>
      </c>
      <c r="Z89" s="7" t="str">
        <f>IFERROR(IF($V89=$Z$1,Youth!F89,""),"")</f>
        <v/>
      </c>
      <c r="AA89" s="7" t="str">
        <f>IFERROR(IF(V89=$AA$1,Youth!F89,""),"")</f>
        <v/>
      </c>
      <c r="AB89" s="3"/>
      <c r="AC89"/>
      <c r="AD89"/>
      <c r="AE89"/>
      <c r="AF89"/>
      <c r="AG89"/>
      <c r="AH89"/>
      <c r="AI89"/>
      <c r="AJ89"/>
      <c r="AK89"/>
    </row>
    <row r="90" spans="1:37">
      <c r="A90" s="20" t="str">
        <f>IF(B90="","",Draw!N90)</f>
        <v/>
      </c>
      <c r="B90" s="21" t="str">
        <f>IFERROR(Draw!O90,"")</f>
        <v/>
      </c>
      <c r="C90" s="21" t="str">
        <f>IFERROR(Draw!P90,"")</f>
        <v/>
      </c>
      <c r="D90" s="54"/>
      <c r="E90" s="92">
        <v>8.9000000000000003E-8</v>
      </c>
      <c r="F90" s="93" t="str">
        <f t="shared" si="4"/>
        <v/>
      </c>
      <c r="G90" s="172" t="str">
        <f>IF(A90="oco",VLOOKUP(_xlfn.CONCAT(B90,C90),'Open 1'!S:U,2,FALSE),IF(OR(AND(D90&gt;1,D90&lt;1050),D90="nt",D90="",D90="scratch"),"","Not valid"))</f>
        <v/>
      </c>
      <c r="S90" s="17" t="e">
        <f t="shared" ca="1" si="5"/>
        <v>#NAME?</v>
      </c>
      <c r="T90" s="93">
        <f t="shared" si="6"/>
        <v>0</v>
      </c>
      <c r="V90" s="3" t="str">
        <f>IFERROR(VLOOKUP(Youth!F90,$AC$3:$AD$7,2,TRUE),"")</f>
        <v/>
      </c>
      <c r="W90" s="7" t="str">
        <f>IFERROR(IF(V90=$W$1,Youth!F90,""),"")</f>
        <v/>
      </c>
      <c r="X90" s="7" t="str">
        <f>IFERROR(IF(V90=$X$1,Youth!F90,""),"")</f>
        <v/>
      </c>
      <c r="Y90" s="7" t="str">
        <f>IFERROR(IF(V90=$Y$1,Youth!F90,""),"")</f>
        <v/>
      </c>
      <c r="Z90" s="7" t="str">
        <f>IFERROR(IF($V90=$Z$1,Youth!F90,""),"")</f>
        <v/>
      </c>
      <c r="AA90" s="7" t="str">
        <f>IFERROR(IF(V90=$AA$1,Youth!F90,""),"")</f>
        <v/>
      </c>
      <c r="AB90" s="3"/>
      <c r="AC90"/>
      <c r="AD90"/>
      <c r="AE90"/>
      <c r="AF90"/>
      <c r="AG90"/>
      <c r="AH90"/>
      <c r="AI90"/>
      <c r="AJ90"/>
      <c r="AK90"/>
    </row>
    <row r="91" spans="1:37">
      <c r="A91" s="20" t="str">
        <f>IF(B91="","",Draw!N91)</f>
        <v/>
      </c>
      <c r="B91" s="21" t="str">
        <f>IFERROR(Draw!O91,"")</f>
        <v/>
      </c>
      <c r="C91" s="21" t="str">
        <f>IFERROR(Draw!P91,"")</f>
        <v/>
      </c>
      <c r="D91" s="171"/>
      <c r="E91" s="92">
        <v>8.9999999999999999E-8</v>
      </c>
      <c r="F91" s="93" t="str">
        <f t="shared" si="4"/>
        <v/>
      </c>
      <c r="G91" s="172" t="str">
        <f>IF(A91="oco",VLOOKUP(_xlfn.CONCAT(B91,C91),'Open 1'!S:U,2,FALSE),IF(OR(AND(D91&gt;1,D91&lt;1050),D91="nt",D91="",D91="scratch"),"","Not valid"))</f>
        <v/>
      </c>
      <c r="S91" s="17" t="e">
        <f t="shared" ca="1" si="5"/>
        <v>#NAME?</v>
      </c>
      <c r="T91" s="93">
        <f t="shared" si="6"/>
        <v>0</v>
      </c>
      <c r="V91" s="3" t="str">
        <f>IFERROR(VLOOKUP(Youth!F91,$AC$3:$AD$7,2,TRUE),"")</f>
        <v/>
      </c>
      <c r="W91" s="7" t="str">
        <f>IFERROR(IF(V91=$W$1,Youth!F91,""),"")</f>
        <v/>
      </c>
      <c r="X91" s="7" t="str">
        <f>IFERROR(IF(V91=$X$1,Youth!F91,""),"")</f>
        <v/>
      </c>
      <c r="Y91" s="7" t="str">
        <f>IFERROR(IF(V91=$Y$1,Youth!F91,""),"")</f>
        <v/>
      </c>
      <c r="Z91" s="7" t="str">
        <f>IFERROR(IF($V91=$Z$1,Youth!F91,""),"")</f>
        <v/>
      </c>
      <c r="AA91" s="7" t="str">
        <f>IFERROR(IF(V91=$AA$1,Youth!F91,""),"")</f>
        <v/>
      </c>
      <c r="AB91" s="3"/>
      <c r="AC91"/>
      <c r="AD91"/>
      <c r="AE91"/>
      <c r="AF91"/>
      <c r="AG91"/>
      <c r="AH91"/>
      <c r="AI91"/>
      <c r="AJ91"/>
      <c r="AK91"/>
    </row>
    <row r="92" spans="1:37">
      <c r="A92" s="20" t="str">
        <f>IF(B92="","",Draw!N92)</f>
        <v/>
      </c>
      <c r="B92" s="21" t="str">
        <f>IFERROR(Draw!O92,"")</f>
        <v/>
      </c>
      <c r="C92" s="21" t="str">
        <f>IFERROR(Draw!P92,"")</f>
        <v/>
      </c>
      <c r="D92" s="53"/>
      <c r="E92" s="92">
        <v>9.0999999999999994E-8</v>
      </c>
      <c r="F92" s="93" t="str">
        <f t="shared" si="4"/>
        <v/>
      </c>
      <c r="G92" s="172" t="str">
        <f>IF(A92="oco",VLOOKUP(_xlfn.CONCAT(B92,C92),'Open 1'!S:U,2,FALSE),IF(OR(AND(D92&gt;1,D92&lt;1050),D92="nt",D92="",D92="scratch"),"","Not valid"))</f>
        <v/>
      </c>
      <c r="S92" s="17" t="e">
        <f t="shared" ca="1" si="5"/>
        <v>#NAME?</v>
      </c>
      <c r="T92" s="93">
        <f t="shared" si="6"/>
        <v>0</v>
      </c>
      <c r="V92" s="3" t="str">
        <f>IFERROR(VLOOKUP(Youth!F92,$AC$3:$AD$7,2,TRUE),"")</f>
        <v/>
      </c>
      <c r="W92" s="7" t="str">
        <f>IFERROR(IF(V92=$W$1,Youth!F92,""),"")</f>
        <v/>
      </c>
      <c r="X92" s="7" t="str">
        <f>IFERROR(IF(V92=$X$1,Youth!F92,""),"")</f>
        <v/>
      </c>
      <c r="Y92" s="7" t="str">
        <f>IFERROR(IF(V92=$Y$1,Youth!F92,""),"")</f>
        <v/>
      </c>
      <c r="Z92" s="7" t="str">
        <f>IFERROR(IF($V92=$Z$1,Youth!F92,""),"")</f>
        <v/>
      </c>
      <c r="AA92" s="7" t="str">
        <f>IFERROR(IF(V92=$AA$1,Youth!F92,""),"")</f>
        <v/>
      </c>
      <c r="AB92" s="3"/>
      <c r="AC92"/>
      <c r="AD92"/>
      <c r="AE92"/>
      <c r="AF92"/>
      <c r="AG92"/>
      <c r="AH92"/>
      <c r="AI92"/>
      <c r="AJ92"/>
      <c r="AK92"/>
    </row>
    <row r="93" spans="1:37">
      <c r="A93" s="20" t="str">
        <f>IF(B93="","",Draw!N93)</f>
        <v/>
      </c>
      <c r="B93" s="21" t="str">
        <f>IFERROR(Draw!O93,"")</f>
        <v/>
      </c>
      <c r="C93" s="21" t="str">
        <f>IFERROR(Draw!P93,"")</f>
        <v/>
      </c>
      <c r="D93" s="52"/>
      <c r="E93" s="92">
        <v>9.2000000000000003E-8</v>
      </c>
      <c r="F93" s="93" t="str">
        <f t="shared" si="4"/>
        <v/>
      </c>
      <c r="G93" s="172" t="str">
        <f>IF(A93="oco",VLOOKUP(_xlfn.CONCAT(B93,C93),'Open 1'!S:U,2,FALSE),IF(OR(AND(D93&gt;1,D93&lt;1050),D93="nt",D93="",D93="scratch"),"","Not valid"))</f>
        <v/>
      </c>
      <c r="S93" s="17" t="e">
        <f t="shared" ca="1" si="5"/>
        <v>#NAME?</v>
      </c>
      <c r="T93" s="93">
        <f t="shared" si="6"/>
        <v>0</v>
      </c>
      <c r="V93" s="3" t="str">
        <f>IFERROR(VLOOKUP(Youth!F93,$AC$3:$AD$7,2,TRUE),"")</f>
        <v/>
      </c>
      <c r="W93" s="7" t="str">
        <f>IFERROR(IF(V93=$W$1,Youth!F93,""),"")</f>
        <v/>
      </c>
      <c r="X93" s="7" t="str">
        <f>IFERROR(IF(V93=$X$1,Youth!F93,""),"")</f>
        <v/>
      </c>
      <c r="Y93" s="7" t="str">
        <f>IFERROR(IF(V93=$Y$1,Youth!F93,""),"")</f>
        <v/>
      </c>
      <c r="Z93" s="7" t="str">
        <f>IFERROR(IF($V93=$Z$1,Youth!F93,""),"")</f>
        <v/>
      </c>
      <c r="AA93" s="7" t="str">
        <f>IFERROR(IF(V93=$AA$1,Youth!F93,""),"")</f>
        <v/>
      </c>
      <c r="AB93" s="3"/>
      <c r="AC93"/>
      <c r="AD93"/>
      <c r="AE93"/>
      <c r="AF93"/>
      <c r="AG93"/>
      <c r="AH93"/>
      <c r="AI93"/>
      <c r="AJ93"/>
      <c r="AK93"/>
    </row>
    <row r="94" spans="1:37">
      <c r="A94" s="20" t="str">
        <f>IF(B94="","",Draw!N94)</f>
        <v/>
      </c>
      <c r="B94" s="21" t="str">
        <f>IFERROR(Draw!O94,"")</f>
        <v/>
      </c>
      <c r="C94" s="21" t="str">
        <f>IFERROR(Draw!P94,"")</f>
        <v/>
      </c>
      <c r="D94" s="51"/>
      <c r="E94" s="92">
        <v>9.2999999999999999E-8</v>
      </c>
      <c r="F94" s="93" t="str">
        <f t="shared" si="4"/>
        <v/>
      </c>
      <c r="G94" s="172" t="str">
        <f>IF(A94="oco",VLOOKUP(_xlfn.CONCAT(B94,C94),'Open 1'!S:U,2,FALSE),IF(OR(AND(D94&gt;1,D94&lt;1050),D94="nt",D94="",D94="scratch"),"","Not valid"))</f>
        <v/>
      </c>
      <c r="S94" s="17" t="e">
        <f t="shared" ca="1" si="5"/>
        <v>#NAME?</v>
      </c>
      <c r="T94" s="93">
        <f t="shared" si="6"/>
        <v>0</v>
      </c>
      <c r="V94" s="3" t="str">
        <f>IFERROR(VLOOKUP(Youth!F94,$AC$3:$AD$7,2,TRUE),"")</f>
        <v/>
      </c>
      <c r="W94" s="7" t="str">
        <f>IFERROR(IF(V94=$W$1,Youth!F94,""),"")</f>
        <v/>
      </c>
      <c r="X94" s="7" t="str">
        <f>IFERROR(IF(V94=$X$1,Youth!F94,""),"")</f>
        <v/>
      </c>
      <c r="Y94" s="7" t="str">
        <f>IFERROR(IF(V94=$Y$1,Youth!F94,""),"")</f>
        <v/>
      </c>
      <c r="Z94" s="7" t="str">
        <f>IFERROR(IF($V94=$Z$1,Youth!F94,""),"")</f>
        <v/>
      </c>
      <c r="AA94" s="7" t="str">
        <f>IFERROR(IF(V94=$AA$1,Youth!F94,""),"")</f>
        <v/>
      </c>
      <c r="AB94" s="3"/>
      <c r="AC94"/>
      <c r="AD94"/>
      <c r="AE94"/>
      <c r="AF94"/>
      <c r="AG94"/>
      <c r="AH94"/>
      <c r="AI94"/>
      <c r="AJ94"/>
      <c r="AK94"/>
    </row>
    <row r="95" spans="1:37">
      <c r="A95" s="20" t="str">
        <f>IF(B95="","",Draw!N95)</f>
        <v/>
      </c>
      <c r="B95" s="21" t="str">
        <f>IFERROR(Draw!O95,"")</f>
        <v/>
      </c>
      <c r="C95" s="21" t="str">
        <f>IFERROR(Draw!P95,"")</f>
        <v/>
      </c>
      <c r="D95" s="52"/>
      <c r="E95" s="92">
        <v>9.3999999999999995E-8</v>
      </c>
      <c r="F95" s="93" t="str">
        <f t="shared" si="4"/>
        <v/>
      </c>
      <c r="G95" s="172" t="str">
        <f>IF(A95="oco",VLOOKUP(_xlfn.CONCAT(B95,C95),'Open 1'!S:U,2,FALSE),IF(OR(AND(D95&gt;1,D95&lt;1050),D95="nt",D95="",D95="scratch"),"","Not valid"))</f>
        <v/>
      </c>
      <c r="S95" s="17" t="e">
        <f t="shared" ca="1" si="5"/>
        <v>#NAME?</v>
      </c>
      <c r="T95" s="93">
        <f t="shared" si="6"/>
        <v>0</v>
      </c>
      <c r="V95" s="3" t="str">
        <f>IFERROR(VLOOKUP(Youth!F95,$AC$3:$AD$7,2,TRUE),"")</f>
        <v/>
      </c>
      <c r="W95" s="7" t="str">
        <f>IFERROR(IF(V95=$W$1,Youth!F95,""),"")</f>
        <v/>
      </c>
      <c r="X95" s="7" t="str">
        <f>IFERROR(IF(V95=$X$1,Youth!F95,""),"")</f>
        <v/>
      </c>
      <c r="Y95" s="7" t="str">
        <f>IFERROR(IF(V95=$Y$1,Youth!F95,""),"")</f>
        <v/>
      </c>
      <c r="Z95" s="7" t="str">
        <f>IFERROR(IF($V95=$Z$1,Youth!F95,""),"")</f>
        <v/>
      </c>
      <c r="AA95" s="7" t="str">
        <f>IFERROR(IF(V95=$AA$1,Youth!F95,""),"")</f>
        <v/>
      </c>
      <c r="AB95" s="3"/>
      <c r="AC95"/>
      <c r="AD95"/>
      <c r="AE95"/>
      <c r="AF95"/>
      <c r="AG95"/>
      <c r="AH95"/>
      <c r="AI95"/>
      <c r="AJ95"/>
      <c r="AK95"/>
    </row>
    <row r="96" spans="1:37">
      <c r="A96" s="20" t="str">
        <f>IF(B96="","",Draw!N96)</f>
        <v/>
      </c>
      <c r="B96" s="21" t="str">
        <f>IFERROR(Draw!O96,"")</f>
        <v/>
      </c>
      <c r="C96" s="21" t="str">
        <f>IFERROR(Draw!P96,"")</f>
        <v/>
      </c>
      <c r="D96" s="54"/>
      <c r="E96" s="92">
        <v>9.5000000000000004E-8</v>
      </c>
      <c r="F96" s="93" t="str">
        <f t="shared" si="4"/>
        <v/>
      </c>
      <c r="G96" s="172" t="str">
        <f>IF(A96="oco",VLOOKUP(_xlfn.CONCAT(B96,C96),'Open 1'!S:U,2,FALSE),IF(OR(AND(D96&gt;1,D96&lt;1050),D96="nt",D96="",D96="scratch"),"","Not valid"))</f>
        <v/>
      </c>
      <c r="S96" s="17" t="e">
        <f t="shared" ca="1" si="5"/>
        <v>#NAME?</v>
      </c>
      <c r="T96" s="93">
        <f t="shared" si="6"/>
        <v>0</v>
      </c>
      <c r="V96" s="3" t="str">
        <f>IFERROR(VLOOKUP(Youth!F96,$AC$3:$AD$7,2,TRUE),"")</f>
        <v/>
      </c>
      <c r="W96" s="7" t="str">
        <f>IFERROR(IF(V96=$W$1,Youth!F96,""),"")</f>
        <v/>
      </c>
      <c r="X96" s="7" t="str">
        <f>IFERROR(IF(V96=$X$1,Youth!F96,""),"")</f>
        <v/>
      </c>
      <c r="Y96" s="7" t="str">
        <f>IFERROR(IF(V96=$Y$1,Youth!F96,""),"")</f>
        <v/>
      </c>
      <c r="Z96" s="7" t="str">
        <f>IFERROR(IF($V96=$Z$1,Youth!F96,""),"")</f>
        <v/>
      </c>
      <c r="AA96" s="7" t="str">
        <f>IFERROR(IF(V96=$AA$1,Youth!F96,""),"")</f>
        <v/>
      </c>
      <c r="AB96" s="3"/>
      <c r="AC96"/>
      <c r="AD96"/>
      <c r="AE96"/>
      <c r="AF96"/>
      <c r="AG96"/>
      <c r="AH96"/>
      <c r="AI96"/>
      <c r="AJ96"/>
      <c r="AK96"/>
    </row>
    <row r="97" spans="1:37">
      <c r="A97" s="20" t="str">
        <f>IF(B97="","",Draw!N97)</f>
        <v/>
      </c>
      <c r="B97" s="21" t="str">
        <f>IFERROR(Draw!O97,"")</f>
        <v/>
      </c>
      <c r="C97" s="21" t="str">
        <f>IFERROR(Draw!P97,"")</f>
        <v/>
      </c>
      <c r="D97" s="171"/>
      <c r="E97" s="92">
        <v>9.5999999999999999E-8</v>
      </c>
      <c r="F97" s="93" t="str">
        <f t="shared" si="4"/>
        <v/>
      </c>
      <c r="G97" s="172" t="str">
        <f>IF(A97="oco",VLOOKUP(_xlfn.CONCAT(B97,C97),'Open 1'!S:U,2,FALSE),IF(OR(AND(D97&gt;1,D97&lt;1050),D97="nt",D97="",D97="scratch"),"","Not valid"))</f>
        <v/>
      </c>
      <c r="S97" s="17" t="e">
        <f t="shared" ca="1" si="5"/>
        <v>#NAME?</v>
      </c>
      <c r="T97" s="93">
        <f t="shared" si="6"/>
        <v>0</v>
      </c>
      <c r="V97" s="3" t="str">
        <f>IFERROR(VLOOKUP(Youth!F97,$AC$3:$AD$7,2,TRUE),"")</f>
        <v/>
      </c>
      <c r="W97" s="7" t="str">
        <f>IFERROR(IF(V97=$W$1,Youth!F97,""),"")</f>
        <v/>
      </c>
      <c r="X97" s="7" t="str">
        <f>IFERROR(IF(V97=$X$1,Youth!F97,""),"")</f>
        <v/>
      </c>
      <c r="Y97" s="7" t="str">
        <f>IFERROR(IF(V97=$Y$1,Youth!F97,""),"")</f>
        <v/>
      </c>
      <c r="Z97" s="7" t="str">
        <f>IFERROR(IF($V97=$Z$1,Youth!F97,""),"")</f>
        <v/>
      </c>
      <c r="AA97" s="7" t="str">
        <f>IFERROR(IF(V97=$AA$1,Youth!F97,""),"")</f>
        <v/>
      </c>
      <c r="AB97" s="3"/>
      <c r="AC97"/>
      <c r="AD97"/>
      <c r="AE97"/>
      <c r="AF97"/>
      <c r="AG97"/>
      <c r="AH97"/>
      <c r="AI97"/>
      <c r="AJ97"/>
      <c r="AK97"/>
    </row>
    <row r="98" spans="1:37">
      <c r="A98" s="20" t="str">
        <f>IF(B98="","",Draw!N98)</f>
        <v/>
      </c>
      <c r="B98" s="21" t="str">
        <f>IFERROR(Draw!O98,"")</f>
        <v/>
      </c>
      <c r="C98" s="21" t="str">
        <f>IFERROR(Draw!P98,"")</f>
        <v/>
      </c>
      <c r="D98" s="53"/>
      <c r="E98" s="92">
        <v>9.6999999999999995E-8</v>
      </c>
      <c r="F98" s="93" t="str">
        <f t="shared" si="4"/>
        <v/>
      </c>
      <c r="G98" s="172" t="str">
        <f>IF(A98="oco",VLOOKUP(_xlfn.CONCAT(B98,C98),'Open 1'!S:U,2,FALSE),IF(OR(AND(D98&gt;1,D98&lt;1050),D98="nt",D98="",D98="scratch"),"","Not valid"))</f>
        <v/>
      </c>
      <c r="S98" s="17" t="e">
        <f t="shared" ca="1" si="5"/>
        <v>#NAME?</v>
      </c>
      <c r="T98" s="93">
        <f t="shared" si="6"/>
        <v>0</v>
      </c>
      <c r="V98" s="3" t="str">
        <f>IFERROR(VLOOKUP(Youth!F98,$AC$3:$AD$7,2,TRUE),"")</f>
        <v/>
      </c>
      <c r="W98" s="7" t="str">
        <f>IFERROR(IF(V98=$W$1,Youth!F98,""),"")</f>
        <v/>
      </c>
      <c r="X98" s="7" t="str">
        <f>IFERROR(IF(V98=$X$1,Youth!F98,""),"")</f>
        <v/>
      </c>
      <c r="Y98" s="7" t="str">
        <f>IFERROR(IF(V98=$Y$1,Youth!F98,""),"")</f>
        <v/>
      </c>
      <c r="Z98" s="7" t="str">
        <f>IFERROR(IF($V98=$Z$1,Youth!F98,""),"")</f>
        <v/>
      </c>
      <c r="AA98" s="7" t="str">
        <f>IFERROR(IF(V98=$AA$1,Youth!F98,""),"")</f>
        <v/>
      </c>
      <c r="AB98" s="3"/>
      <c r="AC98"/>
      <c r="AD98"/>
      <c r="AE98"/>
      <c r="AF98"/>
      <c r="AG98"/>
      <c r="AH98"/>
      <c r="AI98"/>
      <c r="AJ98"/>
      <c r="AK98"/>
    </row>
    <row r="99" spans="1:37">
      <c r="A99" s="20" t="str">
        <f>IF(B99="","",Draw!N99)</f>
        <v/>
      </c>
      <c r="B99" s="21" t="str">
        <f>IFERROR(Draw!O99,"")</f>
        <v/>
      </c>
      <c r="C99" s="21" t="str">
        <f>IFERROR(Draw!P99,"")</f>
        <v/>
      </c>
      <c r="D99" s="52"/>
      <c r="E99" s="92">
        <v>9.8000000000000004E-8</v>
      </c>
      <c r="F99" s="93" t="str">
        <f t="shared" si="4"/>
        <v/>
      </c>
      <c r="G99" s="172" t="str">
        <f>IF(A99="oco",VLOOKUP(_xlfn.CONCAT(B99,C99),'Open 1'!S:U,2,FALSE),IF(OR(AND(D99&gt;1,D99&lt;1050),D99="nt",D99="",D99="scratch"),"","Not valid"))</f>
        <v/>
      </c>
      <c r="S99" s="17" t="e">
        <f t="shared" ca="1" si="5"/>
        <v>#NAME?</v>
      </c>
      <c r="T99" s="93">
        <f t="shared" si="6"/>
        <v>0</v>
      </c>
      <c r="V99" s="3" t="str">
        <f>IFERROR(VLOOKUP(Youth!F99,$AC$3:$AD$7,2,TRUE),"")</f>
        <v/>
      </c>
      <c r="W99" s="7" t="str">
        <f>IFERROR(IF(V99=$W$1,Youth!F99,""),"")</f>
        <v/>
      </c>
      <c r="X99" s="7" t="str">
        <f>IFERROR(IF(V99=$X$1,Youth!F99,""),"")</f>
        <v/>
      </c>
      <c r="Y99" s="7" t="str">
        <f>IFERROR(IF(V99=$Y$1,Youth!F99,""),"")</f>
        <v/>
      </c>
      <c r="Z99" s="7" t="str">
        <f>IFERROR(IF($V99=$Z$1,Youth!F99,""),"")</f>
        <v/>
      </c>
      <c r="AA99" s="7" t="str">
        <f>IFERROR(IF(V99=$AA$1,Youth!F99,""),"")</f>
        <v/>
      </c>
      <c r="AB99" s="3"/>
      <c r="AC99"/>
      <c r="AD99"/>
      <c r="AE99"/>
      <c r="AF99"/>
      <c r="AG99"/>
      <c r="AH99"/>
      <c r="AI99"/>
      <c r="AJ99"/>
      <c r="AK99"/>
    </row>
    <row r="100" spans="1:37">
      <c r="A100" s="20" t="str">
        <f>IF(B100="","",Draw!N100)</f>
        <v/>
      </c>
      <c r="B100" s="21" t="str">
        <f>IFERROR(Draw!O100,"")</f>
        <v/>
      </c>
      <c r="C100" s="21" t="str">
        <f>IFERROR(Draw!P100,"")</f>
        <v/>
      </c>
      <c r="D100" s="51"/>
      <c r="E100" s="92">
        <v>9.9E-8</v>
      </c>
      <c r="F100" s="93" t="str">
        <f t="shared" si="4"/>
        <v/>
      </c>
      <c r="G100" s="172" t="str">
        <f>IF(A100="oco",VLOOKUP(_xlfn.CONCAT(B100,C100),'Open 1'!S:U,2,FALSE),IF(OR(AND(D100&gt;1,D100&lt;1050),D100="nt",D100="",D100="scratch"),"","Not valid"))</f>
        <v/>
      </c>
      <c r="S100" s="17" t="e">
        <f t="shared" ca="1" si="5"/>
        <v>#NAME?</v>
      </c>
      <c r="T100" s="93">
        <f t="shared" si="6"/>
        <v>0</v>
      </c>
      <c r="V100" s="3" t="str">
        <f>IFERROR(VLOOKUP(Youth!F100,$AC$3:$AD$7,2,TRUE),"")</f>
        <v/>
      </c>
      <c r="W100" s="7" t="str">
        <f>IFERROR(IF(V100=$W$1,Youth!F100,""),"")</f>
        <v/>
      </c>
      <c r="X100" s="7" t="str">
        <f>IFERROR(IF(V100=$X$1,Youth!F100,""),"")</f>
        <v/>
      </c>
      <c r="Y100" s="7" t="str">
        <f>IFERROR(IF(V100=$Y$1,Youth!F100,""),"")</f>
        <v/>
      </c>
      <c r="Z100" s="7" t="str">
        <f>IFERROR(IF($V100=$Z$1,Youth!F100,""),"")</f>
        <v/>
      </c>
      <c r="AA100" s="7" t="str">
        <f>IFERROR(IF(V100=$AA$1,Youth!F100,""),"")</f>
        <v/>
      </c>
      <c r="AB100" s="3"/>
      <c r="AC100"/>
      <c r="AD100"/>
      <c r="AE100"/>
      <c r="AF100"/>
      <c r="AG100"/>
      <c r="AH100"/>
      <c r="AI100"/>
      <c r="AJ100"/>
      <c r="AK100"/>
    </row>
    <row r="101" spans="1:37">
      <c r="A101" s="20" t="str">
        <f>IF(B101="","",Draw!N101)</f>
        <v/>
      </c>
      <c r="B101" s="21" t="str">
        <f>IFERROR(Draw!O101,"")</f>
        <v/>
      </c>
      <c r="C101" s="21" t="str">
        <f>IFERROR(Draw!P101,"")</f>
        <v/>
      </c>
      <c r="D101" s="52"/>
      <c r="E101" s="92">
        <v>9.9999999999999995E-8</v>
      </c>
      <c r="F101" s="93" t="str">
        <f t="shared" si="4"/>
        <v/>
      </c>
      <c r="G101" s="172" t="str">
        <f>IF(A101="oco",VLOOKUP(_xlfn.CONCAT(B101,C101),'Open 1'!S:U,2,FALSE),IF(OR(AND(D101&gt;1,D101&lt;1050),D101="nt",D101="",D101="scratch"),"","Not valid"))</f>
        <v/>
      </c>
      <c r="S101" s="17" t="e">
        <f t="shared" ca="1" si="5"/>
        <v>#NAME?</v>
      </c>
      <c r="T101" s="93">
        <f t="shared" si="6"/>
        <v>0</v>
      </c>
      <c r="V101" s="3" t="str">
        <f>IFERROR(VLOOKUP(Youth!F101,$AC$3:$AD$7,2,TRUE),"")</f>
        <v/>
      </c>
      <c r="W101" s="7" t="str">
        <f>IFERROR(IF(V101=$W$1,Youth!F101,""),"")</f>
        <v/>
      </c>
      <c r="X101" s="7" t="str">
        <f>IFERROR(IF(V101=$X$1,Youth!F101,""),"")</f>
        <v/>
      </c>
      <c r="Y101" s="7" t="str">
        <f>IFERROR(IF(V101=$Y$1,Youth!F101,""),"")</f>
        <v/>
      </c>
      <c r="Z101" s="7" t="str">
        <f>IFERROR(IF($V101=$Z$1,Youth!F101,""),"")</f>
        <v/>
      </c>
      <c r="AA101" s="7" t="str">
        <f>IFERROR(IF(V101=$AA$1,Youth!F101,""),"")</f>
        <v/>
      </c>
      <c r="AB101" s="3"/>
      <c r="AC101"/>
      <c r="AD101"/>
      <c r="AE101"/>
      <c r="AF101"/>
      <c r="AG101"/>
      <c r="AH101"/>
      <c r="AI101"/>
      <c r="AJ101"/>
      <c r="AK101"/>
    </row>
    <row r="102" spans="1:37">
      <c r="A102" s="20" t="str">
        <f>IF(B102="","",Draw!N102)</f>
        <v/>
      </c>
      <c r="B102" s="21" t="str">
        <f>IFERROR(Draw!O102,"")</f>
        <v/>
      </c>
      <c r="C102" s="21" t="str">
        <f>IFERROR(Draw!P102,"")</f>
        <v/>
      </c>
      <c r="D102" s="54"/>
      <c r="E102" s="92">
        <v>1.01E-7</v>
      </c>
      <c r="F102" s="93" t="str">
        <f t="shared" si="4"/>
        <v/>
      </c>
      <c r="G102" s="172" t="str">
        <f>IF(A102="oco",VLOOKUP(_xlfn.CONCAT(B102,C102),'Open 1'!S:U,2,FALSE),IF(OR(AND(D102&gt;1,D102&lt;1050),D102="nt",D102="",D102="scratch"),"","Not valid"))</f>
        <v/>
      </c>
      <c r="S102" s="17" t="e">
        <f t="shared" ca="1" si="5"/>
        <v>#NAME?</v>
      </c>
      <c r="T102" s="93">
        <f t="shared" si="6"/>
        <v>0</v>
      </c>
      <c r="V102" s="3" t="str">
        <f>IFERROR(VLOOKUP(Youth!F102,$AC$3:$AD$7,2,TRUE),"")</f>
        <v/>
      </c>
      <c r="W102" s="7" t="str">
        <f>IFERROR(IF(V102=$W$1,Youth!F102,""),"")</f>
        <v/>
      </c>
      <c r="X102" s="7" t="str">
        <f>IFERROR(IF(V102=$X$1,Youth!F102,""),"")</f>
        <v/>
      </c>
      <c r="Y102" s="7" t="str">
        <f>IFERROR(IF(V102=$Y$1,Youth!F102,""),"")</f>
        <v/>
      </c>
      <c r="Z102" s="7" t="str">
        <f>IFERROR(IF($V102=$Z$1,Youth!F102,""),"")</f>
        <v/>
      </c>
      <c r="AA102" s="7" t="str">
        <f>IFERROR(IF(V102=$AA$1,Youth!F102,""),"")</f>
        <v/>
      </c>
      <c r="AB102" s="3"/>
      <c r="AC102"/>
      <c r="AD102"/>
      <c r="AE102"/>
      <c r="AF102"/>
      <c r="AG102"/>
      <c r="AH102"/>
      <c r="AI102"/>
      <c r="AJ102"/>
      <c r="AK102"/>
    </row>
    <row r="103" spans="1:37">
      <c r="A103" s="20" t="str">
        <f>IF(B103="","",Draw!N103)</f>
        <v/>
      </c>
      <c r="B103" s="21" t="str">
        <f>IFERROR(Draw!O103,"")</f>
        <v/>
      </c>
      <c r="C103" s="21" t="str">
        <f>IFERROR(Draw!P103,"")</f>
        <v/>
      </c>
      <c r="D103" s="171"/>
      <c r="E103" s="92">
        <v>1.02E-7</v>
      </c>
      <c r="F103" s="93" t="str">
        <f t="shared" si="4"/>
        <v/>
      </c>
      <c r="G103" s="172" t="str">
        <f>IF(A103="oco",VLOOKUP(_xlfn.CONCAT(B103,C103),'Open 1'!S:U,2,FALSE),IF(OR(AND(D103&gt;1,D103&lt;1050),D103="nt",D103="",D103="scratch"),"","Not valid"))</f>
        <v/>
      </c>
      <c r="S103" s="17" t="e">
        <f t="shared" ca="1" si="5"/>
        <v>#NAME?</v>
      </c>
      <c r="T103" s="93">
        <f t="shared" si="6"/>
        <v>0</v>
      </c>
      <c r="V103" s="3" t="str">
        <f>IFERROR(VLOOKUP(Youth!F103,$AC$3:$AD$7,2,TRUE),"")</f>
        <v/>
      </c>
      <c r="W103" s="7" t="str">
        <f>IFERROR(IF(V103=$W$1,Youth!F103,""),"")</f>
        <v/>
      </c>
      <c r="X103" s="7" t="str">
        <f>IFERROR(IF(V103=$X$1,Youth!F103,""),"")</f>
        <v/>
      </c>
      <c r="Y103" s="7" t="str">
        <f>IFERROR(IF(V103=$Y$1,Youth!F103,""),"")</f>
        <v/>
      </c>
      <c r="Z103" s="7" t="str">
        <f>IFERROR(IF($V103=$Z$1,Youth!F103,""),"")</f>
        <v/>
      </c>
      <c r="AA103" s="7" t="str">
        <f>IFERROR(IF(V103=$AA$1,Youth!F103,""),"")</f>
        <v/>
      </c>
      <c r="AB103" s="3"/>
      <c r="AC103"/>
      <c r="AD103"/>
      <c r="AE103"/>
      <c r="AF103"/>
      <c r="AG103"/>
      <c r="AH103"/>
      <c r="AI103"/>
      <c r="AJ103"/>
      <c r="AK103"/>
    </row>
    <row r="104" spans="1:37">
      <c r="A104" s="20" t="str">
        <f>IF(B104="","",Draw!N104)</f>
        <v/>
      </c>
      <c r="B104" s="21" t="str">
        <f>IFERROR(Draw!O104,"")</f>
        <v/>
      </c>
      <c r="C104" s="21" t="str">
        <f>IFERROR(Draw!P104,"")</f>
        <v/>
      </c>
      <c r="D104" s="53"/>
      <c r="E104" s="92">
        <v>1.03E-7</v>
      </c>
      <c r="F104" s="93" t="str">
        <f t="shared" si="4"/>
        <v/>
      </c>
      <c r="G104" s="172" t="str">
        <f>IF(A104="oco",VLOOKUP(_xlfn.CONCAT(B104,C104),'Open 1'!S:U,2,FALSE),IF(OR(AND(D104&gt;1,D104&lt;1050),D104="nt",D104="",D104="scratch"),"","Not valid"))</f>
        <v/>
      </c>
      <c r="S104" s="17" t="e">
        <f t="shared" ca="1" si="5"/>
        <v>#NAME?</v>
      </c>
      <c r="T104" s="93">
        <f t="shared" si="6"/>
        <v>0</v>
      </c>
      <c r="V104" s="3" t="str">
        <f>IFERROR(VLOOKUP(Youth!F104,$AC$3:$AD$7,2,TRUE),"")</f>
        <v/>
      </c>
      <c r="W104" s="7" t="str">
        <f>IFERROR(IF(V104=$W$1,Youth!F104,""),"")</f>
        <v/>
      </c>
      <c r="X104" s="7" t="str">
        <f>IFERROR(IF(V104=$X$1,Youth!F104,""),"")</f>
        <v/>
      </c>
      <c r="Y104" s="7" t="str">
        <f>IFERROR(IF(V104=$Y$1,Youth!F104,""),"")</f>
        <v/>
      </c>
      <c r="Z104" s="7" t="str">
        <f>IFERROR(IF($V104=$Z$1,Youth!F104,""),"")</f>
        <v/>
      </c>
      <c r="AA104" s="7" t="str">
        <f>IFERROR(IF(V104=$AA$1,Youth!F104,""),"")</f>
        <v/>
      </c>
      <c r="AB104" s="3"/>
      <c r="AC104"/>
      <c r="AD104"/>
      <c r="AE104"/>
      <c r="AF104"/>
      <c r="AG104"/>
      <c r="AH104"/>
      <c r="AI104"/>
      <c r="AJ104"/>
      <c r="AK104"/>
    </row>
    <row r="105" spans="1:37">
      <c r="A105" s="20" t="str">
        <f>IF(B105="","",Draw!N105)</f>
        <v/>
      </c>
      <c r="B105" s="21" t="str">
        <f>IFERROR(Draw!O105,"")</f>
        <v/>
      </c>
      <c r="C105" s="21" t="str">
        <f>IFERROR(Draw!P105,"")</f>
        <v/>
      </c>
      <c r="D105" s="52"/>
      <c r="E105" s="92">
        <v>1.04E-7</v>
      </c>
      <c r="F105" s="93" t="str">
        <f t="shared" si="4"/>
        <v/>
      </c>
      <c r="G105" s="172" t="str">
        <f>IF(A105="oco",VLOOKUP(_xlfn.CONCAT(B105,C105),'Open 1'!S:U,2,FALSE),IF(OR(AND(D105&gt;1,D105&lt;1050),D105="nt",D105="",D105="scratch"),"","Not valid"))</f>
        <v/>
      </c>
      <c r="S105" s="17" t="e">
        <f t="shared" ca="1" si="5"/>
        <v>#NAME?</v>
      </c>
      <c r="T105" s="93">
        <f t="shared" si="6"/>
        <v>0</v>
      </c>
      <c r="V105" s="3" t="str">
        <f>IFERROR(VLOOKUP(Youth!F105,$AC$3:$AD$7,2,TRUE),"")</f>
        <v/>
      </c>
      <c r="W105" s="7" t="str">
        <f>IFERROR(IF(V105=$W$1,Youth!F105,""),"")</f>
        <v/>
      </c>
      <c r="X105" s="7" t="str">
        <f>IFERROR(IF(V105=$X$1,Youth!F105,""),"")</f>
        <v/>
      </c>
      <c r="Y105" s="7" t="str">
        <f>IFERROR(IF(V105=$Y$1,Youth!F105,""),"")</f>
        <v/>
      </c>
      <c r="Z105" s="7" t="str">
        <f>IFERROR(IF($V105=$Z$1,Youth!F105,""),"")</f>
        <v/>
      </c>
      <c r="AA105" s="7" t="str">
        <f>IFERROR(IF(V105=$AA$1,Youth!F105,""),"")</f>
        <v/>
      </c>
      <c r="AB105" s="3"/>
      <c r="AC105"/>
      <c r="AD105"/>
      <c r="AE105"/>
      <c r="AF105"/>
      <c r="AG105"/>
      <c r="AH105"/>
      <c r="AI105"/>
      <c r="AJ105"/>
      <c r="AK105"/>
    </row>
    <row r="106" spans="1:37">
      <c r="A106" s="20" t="str">
        <f>IF(B106="","",Draw!N106)</f>
        <v/>
      </c>
      <c r="B106" s="21" t="str">
        <f>IFERROR(Draw!O106,"")</f>
        <v/>
      </c>
      <c r="C106" s="21" t="str">
        <f>IFERROR(Draw!P106,"")</f>
        <v/>
      </c>
      <c r="D106" s="51"/>
      <c r="E106" s="92">
        <v>1.05E-7</v>
      </c>
      <c r="F106" s="93" t="str">
        <f t="shared" si="4"/>
        <v/>
      </c>
      <c r="G106" s="172" t="str">
        <f>IF(A106="oco",VLOOKUP(_xlfn.CONCAT(B106,C106),'Open 1'!S:U,2,FALSE),IF(OR(AND(D106&gt;1,D106&lt;1050),D106="nt",D106="",D106="scratch"),"","Not valid"))</f>
        <v/>
      </c>
      <c r="S106" s="17" t="e">
        <f t="shared" ca="1" si="5"/>
        <v>#NAME?</v>
      </c>
      <c r="T106" s="93">
        <f t="shared" si="6"/>
        <v>0</v>
      </c>
      <c r="V106" s="3" t="str">
        <f>IFERROR(VLOOKUP(Youth!F106,$AC$3:$AD$7,2,TRUE),"")</f>
        <v/>
      </c>
      <c r="W106" s="7" t="str">
        <f>IFERROR(IF(V106=$W$1,Youth!F106,""),"")</f>
        <v/>
      </c>
      <c r="X106" s="7" t="str">
        <f>IFERROR(IF(V106=$X$1,Youth!F106,""),"")</f>
        <v/>
      </c>
      <c r="Y106" s="7" t="str">
        <f>IFERROR(IF(V106=$Y$1,Youth!F106,""),"")</f>
        <v/>
      </c>
      <c r="Z106" s="7" t="str">
        <f>IFERROR(IF($V106=$Z$1,Youth!F106,""),"")</f>
        <v/>
      </c>
      <c r="AA106" s="7" t="str">
        <f>IFERROR(IF(V106=$AA$1,Youth!F106,""),"")</f>
        <v/>
      </c>
      <c r="AB106" s="3"/>
      <c r="AC106"/>
      <c r="AD106"/>
      <c r="AE106"/>
      <c r="AF106"/>
      <c r="AG106"/>
      <c r="AH106"/>
      <c r="AI106"/>
      <c r="AJ106"/>
      <c r="AK106"/>
    </row>
    <row r="107" spans="1:37">
      <c r="A107" s="20" t="str">
        <f>IF(B107="","",Draw!N107)</f>
        <v/>
      </c>
      <c r="B107" s="21" t="str">
        <f>IFERROR(Draw!O107,"")</f>
        <v/>
      </c>
      <c r="C107" s="21" t="str">
        <f>IFERROR(Draw!P107,"")</f>
        <v/>
      </c>
      <c r="D107" s="52"/>
      <c r="E107" s="92">
        <v>1.06E-7</v>
      </c>
      <c r="F107" s="93" t="str">
        <f t="shared" si="4"/>
        <v/>
      </c>
      <c r="G107" s="172" t="str">
        <f>IF(A107="oco",VLOOKUP(_xlfn.CONCAT(B107,C107),'Open 1'!S:U,2,FALSE),IF(OR(AND(D107&gt;1,D107&lt;1050),D107="nt",D107="",D107="scratch"),"","Not valid"))</f>
        <v/>
      </c>
      <c r="S107" s="17" t="e">
        <f t="shared" ca="1" si="5"/>
        <v>#NAME?</v>
      </c>
      <c r="T107" s="93">
        <f t="shared" si="6"/>
        <v>0</v>
      </c>
      <c r="V107" s="3" t="str">
        <f>IFERROR(VLOOKUP(Youth!F107,$AC$3:$AD$7,2,TRUE),"")</f>
        <v/>
      </c>
      <c r="W107" s="7" t="str">
        <f>IFERROR(IF(V107=$W$1,Youth!F107,""),"")</f>
        <v/>
      </c>
      <c r="X107" s="7" t="str">
        <f>IFERROR(IF(V107=$X$1,Youth!F107,""),"")</f>
        <v/>
      </c>
      <c r="Y107" s="7" t="str">
        <f>IFERROR(IF(V107=$Y$1,Youth!F107,""),"")</f>
        <v/>
      </c>
      <c r="Z107" s="7" t="str">
        <f>IFERROR(IF($V107=$Z$1,Youth!F107,""),"")</f>
        <v/>
      </c>
      <c r="AA107" s="7" t="str">
        <f>IFERROR(IF(V107=$AA$1,Youth!F107,""),"")</f>
        <v/>
      </c>
      <c r="AB107" s="3"/>
      <c r="AC107"/>
      <c r="AD107"/>
      <c r="AE107"/>
      <c r="AF107"/>
      <c r="AG107"/>
      <c r="AH107"/>
      <c r="AI107"/>
      <c r="AJ107"/>
      <c r="AK107"/>
    </row>
    <row r="108" spans="1:37">
      <c r="A108" s="20" t="str">
        <f>IF(B108="","",Draw!N108)</f>
        <v/>
      </c>
      <c r="B108" s="21" t="str">
        <f>IFERROR(Draw!O108,"")</f>
        <v/>
      </c>
      <c r="C108" s="21" t="str">
        <f>IFERROR(Draw!P108,"")</f>
        <v/>
      </c>
      <c r="D108" s="54"/>
      <c r="E108" s="92">
        <v>1.0700000000000001E-7</v>
      </c>
      <c r="F108" s="93" t="str">
        <f t="shared" si="4"/>
        <v/>
      </c>
      <c r="G108" s="172" t="str">
        <f>IF(A108="oco",VLOOKUP(_xlfn.CONCAT(B108,C108),'Open 1'!S:U,2,FALSE),IF(OR(AND(D108&gt;1,D108&lt;1050),D108="nt",D108="",D108="scratch"),"","Not valid"))</f>
        <v/>
      </c>
      <c r="S108" s="17" t="e">
        <f t="shared" ca="1" si="5"/>
        <v>#NAME?</v>
      </c>
      <c r="T108" s="93">
        <f t="shared" si="6"/>
        <v>0</v>
      </c>
      <c r="V108" s="3" t="str">
        <f>IFERROR(VLOOKUP(Youth!F108,$AC$3:$AD$7,2,TRUE),"")</f>
        <v/>
      </c>
      <c r="W108" s="7" t="str">
        <f>IFERROR(IF(V108=$W$1,Youth!F108,""),"")</f>
        <v/>
      </c>
      <c r="X108" s="7" t="str">
        <f>IFERROR(IF(V108=$X$1,Youth!F108,""),"")</f>
        <v/>
      </c>
      <c r="Y108" s="7" t="str">
        <f>IFERROR(IF(V108=$Y$1,Youth!F108,""),"")</f>
        <v/>
      </c>
      <c r="Z108" s="7" t="str">
        <f>IFERROR(IF($V108=$Z$1,Youth!F108,""),"")</f>
        <v/>
      </c>
      <c r="AA108" s="7" t="str">
        <f>IFERROR(IF(V108=$AA$1,Youth!F108,""),"")</f>
        <v/>
      </c>
      <c r="AB108" s="3"/>
      <c r="AC108"/>
      <c r="AD108"/>
      <c r="AE108"/>
      <c r="AF108"/>
      <c r="AG108"/>
      <c r="AH108"/>
      <c r="AI108"/>
      <c r="AJ108"/>
      <c r="AK108"/>
    </row>
    <row r="109" spans="1:37">
      <c r="A109" s="20" t="str">
        <f>IF(B109="","",Draw!N109)</f>
        <v/>
      </c>
      <c r="B109" s="21" t="str">
        <f>IFERROR(Draw!O109,"")</f>
        <v/>
      </c>
      <c r="C109" s="21" t="str">
        <f>IFERROR(Draw!P109,"")</f>
        <v/>
      </c>
      <c r="D109" s="171"/>
      <c r="E109" s="92">
        <v>1.08E-7</v>
      </c>
      <c r="F109" s="93" t="str">
        <f t="shared" si="4"/>
        <v/>
      </c>
      <c r="G109" s="172" t="str">
        <f>IF(A109="oco",VLOOKUP(_xlfn.CONCAT(B109,C109),'Open 1'!S:U,2,FALSE),IF(OR(AND(D109&gt;1,D109&lt;1050),D109="nt",D109="",D109="scratch"),"","Not valid"))</f>
        <v/>
      </c>
      <c r="S109" s="17" t="e">
        <f t="shared" ca="1" si="5"/>
        <v>#NAME?</v>
      </c>
      <c r="T109" s="93">
        <f t="shared" si="6"/>
        <v>0</v>
      </c>
      <c r="V109" s="3" t="str">
        <f>IFERROR(VLOOKUP(Youth!F109,$AC$3:$AD$7,2,TRUE),"")</f>
        <v/>
      </c>
      <c r="W109" s="7" t="str">
        <f>IFERROR(IF(V109=$W$1,Youth!F109,""),"")</f>
        <v/>
      </c>
      <c r="X109" s="7" t="str">
        <f>IFERROR(IF(V109=$X$1,Youth!F109,""),"")</f>
        <v/>
      </c>
      <c r="Y109" s="7" t="str">
        <f>IFERROR(IF(V109=$Y$1,Youth!F109,""),"")</f>
        <v/>
      </c>
      <c r="Z109" s="7" t="str">
        <f>IFERROR(IF($V109=$Z$1,Youth!F109,""),"")</f>
        <v/>
      </c>
      <c r="AA109" s="7" t="str">
        <f>IFERROR(IF(V109=$AA$1,Youth!F109,""),"")</f>
        <v/>
      </c>
      <c r="AB109" s="3"/>
      <c r="AC109"/>
      <c r="AD109"/>
      <c r="AE109"/>
      <c r="AF109"/>
      <c r="AG109"/>
      <c r="AH109"/>
      <c r="AI109"/>
      <c r="AJ109"/>
      <c r="AK109"/>
    </row>
    <row r="110" spans="1:37">
      <c r="A110" s="20" t="str">
        <f>IF(B110="","",Draw!N110)</f>
        <v/>
      </c>
      <c r="B110" s="21" t="str">
        <f>IFERROR(Draw!O110,"")</f>
        <v/>
      </c>
      <c r="C110" s="21" t="str">
        <f>IFERROR(Draw!P110,"")</f>
        <v/>
      </c>
      <c r="D110" s="53"/>
      <c r="E110" s="92">
        <v>1.09E-7</v>
      </c>
      <c r="F110" s="93" t="str">
        <f t="shared" si="4"/>
        <v/>
      </c>
      <c r="G110" s="172" t="str">
        <f>IF(A110="oco",VLOOKUP(_xlfn.CONCAT(B110,C110),'Open 1'!S:U,2,FALSE),IF(OR(AND(D110&gt;1,D110&lt;1050),D110="nt",D110="",D110="scratch"),"","Not valid"))</f>
        <v/>
      </c>
      <c r="S110" s="17" t="e">
        <f t="shared" ca="1" si="5"/>
        <v>#NAME?</v>
      </c>
      <c r="T110" s="93">
        <f t="shared" si="6"/>
        <v>0</v>
      </c>
      <c r="V110" s="3" t="str">
        <f>IFERROR(VLOOKUP(Youth!F110,$AC$3:$AD$7,2,TRUE),"")</f>
        <v/>
      </c>
      <c r="W110" s="7" t="str">
        <f>IFERROR(IF(V110=$W$1,Youth!F110,""),"")</f>
        <v/>
      </c>
      <c r="X110" s="7" t="str">
        <f>IFERROR(IF(V110=$X$1,Youth!F110,""),"")</f>
        <v/>
      </c>
      <c r="Y110" s="7" t="str">
        <f>IFERROR(IF(V110=$Y$1,Youth!F110,""),"")</f>
        <v/>
      </c>
      <c r="Z110" s="7" t="str">
        <f>IFERROR(IF($V110=$Z$1,Youth!F110,""),"")</f>
        <v/>
      </c>
      <c r="AA110" s="7" t="str">
        <f>IFERROR(IF(V110=$AA$1,Youth!F110,""),"")</f>
        <v/>
      </c>
      <c r="AB110" s="3"/>
      <c r="AC110"/>
      <c r="AD110"/>
      <c r="AE110"/>
      <c r="AF110"/>
      <c r="AG110"/>
      <c r="AH110"/>
      <c r="AI110"/>
      <c r="AJ110"/>
      <c r="AK110"/>
    </row>
    <row r="111" spans="1:37">
      <c r="A111" s="20" t="str">
        <f>IF(B111="","",Draw!N111)</f>
        <v/>
      </c>
      <c r="B111" s="21" t="str">
        <f>IFERROR(Draw!O111,"")</f>
        <v/>
      </c>
      <c r="C111" s="21" t="str">
        <f>IFERROR(Draw!P111,"")</f>
        <v/>
      </c>
      <c r="D111" s="52"/>
      <c r="E111" s="92">
        <v>1.1000000000000001E-7</v>
      </c>
      <c r="F111" s="93" t="str">
        <f t="shared" si="4"/>
        <v/>
      </c>
      <c r="G111" s="172" t="str">
        <f>IF(A111="oco",VLOOKUP(_xlfn.CONCAT(B111,C111),'Open 1'!S:U,2,FALSE),IF(OR(AND(D111&gt;1,D111&lt;1050),D111="nt",D111="",D111="scratch"),"","Not valid"))</f>
        <v/>
      </c>
      <c r="S111" s="17" t="e">
        <f t="shared" ca="1" si="5"/>
        <v>#NAME?</v>
      </c>
      <c r="T111" s="93">
        <f t="shared" si="6"/>
        <v>0</v>
      </c>
      <c r="V111" s="3" t="str">
        <f>IFERROR(VLOOKUP(Youth!F111,$AC$3:$AD$7,2,TRUE),"")</f>
        <v/>
      </c>
      <c r="W111" s="7" t="str">
        <f>IFERROR(IF(V111=$W$1,Youth!F111,""),"")</f>
        <v/>
      </c>
      <c r="X111" s="7" t="str">
        <f>IFERROR(IF(V111=$X$1,Youth!F111,""),"")</f>
        <v/>
      </c>
      <c r="Y111" s="7" t="str">
        <f>IFERROR(IF(V111=$Y$1,Youth!F111,""),"")</f>
        <v/>
      </c>
      <c r="Z111" s="7" t="str">
        <f>IFERROR(IF($V111=$Z$1,Youth!F111,""),"")</f>
        <v/>
      </c>
      <c r="AA111" s="7" t="str">
        <f>IFERROR(IF(V111=$AA$1,Youth!F111,""),"")</f>
        <v/>
      </c>
      <c r="AB111" s="3"/>
      <c r="AC111"/>
      <c r="AD111"/>
      <c r="AE111"/>
      <c r="AF111"/>
      <c r="AG111"/>
      <c r="AH111"/>
      <c r="AI111"/>
      <c r="AJ111"/>
      <c r="AK111"/>
    </row>
    <row r="112" spans="1:37">
      <c r="A112" s="20" t="str">
        <f>IF(B112="","",Draw!N112)</f>
        <v/>
      </c>
      <c r="B112" s="21" t="str">
        <f>IFERROR(Draw!O112,"")</f>
        <v/>
      </c>
      <c r="C112" s="21" t="str">
        <f>IFERROR(Draw!P112,"")</f>
        <v/>
      </c>
      <c r="D112" s="51"/>
      <c r="E112" s="92">
        <v>1.11E-7</v>
      </c>
      <c r="F112" s="93" t="str">
        <f t="shared" si="4"/>
        <v/>
      </c>
      <c r="G112" s="172" t="str">
        <f>IF(A112="oco",VLOOKUP(_xlfn.CONCAT(B112,C112),'Open 1'!S:U,2,FALSE),IF(OR(AND(D112&gt;1,D112&lt;1050),D112="nt",D112="",D112="scratch"),"","Not valid"))</f>
        <v/>
      </c>
      <c r="S112" s="17" t="e">
        <f t="shared" ca="1" si="5"/>
        <v>#NAME?</v>
      </c>
      <c r="T112" s="93">
        <f t="shared" si="6"/>
        <v>0</v>
      </c>
      <c r="V112" s="3" t="str">
        <f>IFERROR(VLOOKUP(Youth!F112,$AC$3:$AD$7,2,TRUE),"")</f>
        <v/>
      </c>
      <c r="W112" s="7" t="str">
        <f>IFERROR(IF(V112=$W$1,Youth!F112,""),"")</f>
        <v/>
      </c>
      <c r="X112" s="7" t="str">
        <f>IFERROR(IF(V112=$X$1,Youth!F112,""),"")</f>
        <v/>
      </c>
      <c r="Y112" s="7" t="str">
        <f>IFERROR(IF(V112=$Y$1,Youth!F112,""),"")</f>
        <v/>
      </c>
      <c r="Z112" s="7" t="str">
        <f>IFERROR(IF($V112=$Z$1,Youth!F112,""),"")</f>
        <v/>
      </c>
      <c r="AA112" s="7" t="str">
        <f>IFERROR(IF(V112=$AA$1,Youth!F112,""),"")</f>
        <v/>
      </c>
      <c r="AB112" s="3"/>
      <c r="AC112"/>
      <c r="AD112"/>
      <c r="AE112"/>
      <c r="AF112"/>
      <c r="AG112"/>
      <c r="AH112"/>
      <c r="AI112"/>
      <c r="AJ112"/>
      <c r="AK112"/>
    </row>
    <row r="113" spans="1:37">
      <c r="A113" s="20" t="str">
        <f>IF(B113="","",Draw!N113)</f>
        <v/>
      </c>
      <c r="B113" s="21" t="str">
        <f>IFERROR(Draw!O113,"")</f>
        <v/>
      </c>
      <c r="C113" s="21" t="str">
        <f>IFERROR(Draw!P113,"")</f>
        <v/>
      </c>
      <c r="D113" s="52"/>
      <c r="E113" s="92">
        <v>1.12E-7</v>
      </c>
      <c r="F113" s="93" t="str">
        <f t="shared" si="4"/>
        <v/>
      </c>
      <c r="G113" s="172" t="str">
        <f>IF(A113="oco",VLOOKUP(_xlfn.CONCAT(B113,C113),'Open 1'!S:U,2,FALSE),IF(OR(AND(D113&gt;1,D113&lt;1050),D113="nt",D113="",D113="scratch"),"","Not valid"))</f>
        <v/>
      </c>
      <c r="S113" s="17" t="e">
        <f t="shared" ca="1" si="5"/>
        <v>#NAME?</v>
      </c>
      <c r="T113" s="93">
        <f t="shared" si="6"/>
        <v>0</v>
      </c>
      <c r="V113" s="3" t="str">
        <f>IFERROR(VLOOKUP(Youth!F113,$AC$3:$AD$7,2,TRUE),"")</f>
        <v/>
      </c>
      <c r="W113" s="7" t="str">
        <f>IFERROR(IF(V113=$W$1,Youth!F113,""),"")</f>
        <v/>
      </c>
      <c r="X113" s="7" t="str">
        <f>IFERROR(IF(V113=$X$1,Youth!F113,""),"")</f>
        <v/>
      </c>
      <c r="Y113" s="7" t="str">
        <f>IFERROR(IF(V113=$Y$1,Youth!F113,""),"")</f>
        <v/>
      </c>
      <c r="Z113" s="7" t="str">
        <f>IFERROR(IF($V113=$Z$1,Youth!F113,""),"")</f>
        <v/>
      </c>
      <c r="AA113" s="7" t="str">
        <f>IFERROR(IF(V113=$AA$1,Youth!F113,""),"")</f>
        <v/>
      </c>
      <c r="AB113" s="3"/>
      <c r="AC113"/>
      <c r="AD113"/>
      <c r="AE113"/>
      <c r="AF113"/>
      <c r="AG113"/>
      <c r="AH113"/>
      <c r="AI113"/>
      <c r="AJ113"/>
      <c r="AK113"/>
    </row>
    <row r="114" spans="1:37">
      <c r="A114" s="20" t="str">
        <f>IF(B114="","",Draw!N114)</f>
        <v/>
      </c>
      <c r="B114" s="21" t="str">
        <f>IFERROR(Draw!O114,"")</f>
        <v/>
      </c>
      <c r="C114" s="21" t="str">
        <f>IFERROR(Draw!P114,"")</f>
        <v/>
      </c>
      <c r="D114" s="54"/>
      <c r="E114" s="92">
        <v>1.1300000000000001E-7</v>
      </c>
      <c r="F114" s="93" t="str">
        <f t="shared" si="4"/>
        <v/>
      </c>
      <c r="G114" s="172" t="str">
        <f>IF(A114="oco",VLOOKUP(_xlfn.CONCAT(B114,C114),'Open 1'!S:U,2,FALSE),IF(OR(AND(D114&gt;1,D114&lt;1050),D114="nt",D114="",D114="scratch"),"","Not valid"))</f>
        <v/>
      </c>
      <c r="S114" s="17" t="e">
        <f t="shared" ca="1" si="5"/>
        <v>#NAME?</v>
      </c>
      <c r="T114" s="93">
        <f t="shared" si="6"/>
        <v>0</v>
      </c>
      <c r="V114" s="3" t="str">
        <f>IFERROR(VLOOKUP(Youth!F114,$AC$3:$AD$7,2,TRUE),"")</f>
        <v/>
      </c>
      <c r="W114" s="7" t="str">
        <f>IFERROR(IF(V114=$W$1,Youth!F114,""),"")</f>
        <v/>
      </c>
      <c r="X114" s="7" t="str">
        <f>IFERROR(IF(V114=$X$1,Youth!F114,""),"")</f>
        <v/>
      </c>
      <c r="Y114" s="7" t="str">
        <f>IFERROR(IF(V114=$Y$1,Youth!F114,""),"")</f>
        <v/>
      </c>
      <c r="Z114" s="7" t="str">
        <f>IFERROR(IF($V114=$Z$1,Youth!F114,""),"")</f>
        <v/>
      </c>
      <c r="AA114" s="7" t="str">
        <f>IFERROR(IF(V114=$AA$1,Youth!F114,""),"")</f>
        <v/>
      </c>
      <c r="AB114" s="3"/>
      <c r="AC114"/>
      <c r="AD114"/>
      <c r="AE114"/>
      <c r="AF114"/>
      <c r="AG114"/>
      <c r="AH114"/>
      <c r="AI114"/>
      <c r="AJ114"/>
      <c r="AK114"/>
    </row>
    <row r="115" spans="1:37">
      <c r="A115" s="20" t="str">
        <f>IF(B115="","",Draw!N115)</f>
        <v/>
      </c>
      <c r="B115" s="21" t="str">
        <f>IFERROR(Draw!O115,"")</f>
        <v/>
      </c>
      <c r="C115" s="21" t="str">
        <f>IFERROR(Draw!P115,"")</f>
        <v/>
      </c>
      <c r="D115" s="171"/>
      <c r="E115" s="92">
        <v>1.14E-7</v>
      </c>
      <c r="F115" s="93" t="str">
        <f t="shared" si="4"/>
        <v/>
      </c>
      <c r="G115" s="172" t="str">
        <f>IF(A115="oco",VLOOKUP(_xlfn.CONCAT(B115,C115),'Open 1'!S:U,2,FALSE),IF(OR(AND(D115&gt;1,D115&lt;1050),D115="nt",D115="",D115="scratch"),"","Not valid"))</f>
        <v/>
      </c>
      <c r="S115" s="17" t="e">
        <f t="shared" ca="1" si="5"/>
        <v>#NAME?</v>
      </c>
      <c r="T115" s="93">
        <f t="shared" si="6"/>
        <v>0</v>
      </c>
      <c r="V115" s="3" t="str">
        <f>IFERROR(VLOOKUP(Youth!F115,$AC$3:$AD$7,2,TRUE),"")</f>
        <v/>
      </c>
      <c r="W115" s="7" t="str">
        <f>IFERROR(IF(V115=$W$1,Youth!F115,""),"")</f>
        <v/>
      </c>
      <c r="X115" s="7" t="str">
        <f>IFERROR(IF(V115=$X$1,Youth!F115,""),"")</f>
        <v/>
      </c>
      <c r="Y115" s="7" t="str">
        <f>IFERROR(IF(V115=$Y$1,Youth!F115,""),"")</f>
        <v/>
      </c>
      <c r="Z115" s="7" t="str">
        <f>IFERROR(IF($V115=$Z$1,Youth!F115,""),"")</f>
        <v/>
      </c>
      <c r="AA115" s="7" t="str">
        <f>IFERROR(IF(V115=$AA$1,Youth!F115,""),"")</f>
        <v/>
      </c>
      <c r="AB115" s="3"/>
      <c r="AC115"/>
      <c r="AD115"/>
      <c r="AE115"/>
      <c r="AF115"/>
      <c r="AG115"/>
      <c r="AH115"/>
      <c r="AI115"/>
      <c r="AJ115"/>
      <c r="AK115"/>
    </row>
    <row r="116" spans="1:37">
      <c r="A116" s="20" t="str">
        <f>IF(B116="","",Draw!N116)</f>
        <v/>
      </c>
      <c r="B116" s="21" t="str">
        <f>IFERROR(Draw!O116,"")</f>
        <v/>
      </c>
      <c r="C116" s="21" t="str">
        <f>IFERROR(Draw!P116,"")</f>
        <v/>
      </c>
      <c r="D116" s="53"/>
      <c r="E116" s="92">
        <v>1.15E-7</v>
      </c>
      <c r="F116" s="93" t="str">
        <f t="shared" si="4"/>
        <v/>
      </c>
      <c r="G116" s="172" t="str">
        <f>IF(A116="oco",VLOOKUP(_xlfn.CONCAT(B116,C116),'Open 1'!S:U,2,FALSE),IF(OR(AND(D116&gt;1,D116&lt;1050),D116="nt",D116="",D116="scratch"),"","Not valid"))</f>
        <v/>
      </c>
      <c r="S116" s="17" t="e">
        <f t="shared" ca="1" si="5"/>
        <v>#NAME?</v>
      </c>
      <c r="T116" s="93">
        <f t="shared" si="6"/>
        <v>0</v>
      </c>
      <c r="V116" s="3" t="str">
        <f>IFERROR(VLOOKUP(Youth!F116,$AC$3:$AD$7,2,TRUE),"")</f>
        <v/>
      </c>
      <c r="W116" s="7" t="str">
        <f>IFERROR(IF(V116=$W$1,Youth!F116,""),"")</f>
        <v/>
      </c>
      <c r="X116" s="7" t="str">
        <f>IFERROR(IF(V116=$X$1,Youth!F116,""),"")</f>
        <v/>
      </c>
      <c r="Y116" s="7" t="str">
        <f>IFERROR(IF(V116=$Y$1,Youth!F116,""),"")</f>
        <v/>
      </c>
      <c r="Z116" s="7" t="str">
        <f>IFERROR(IF($V116=$Z$1,Youth!F116,""),"")</f>
        <v/>
      </c>
      <c r="AA116" s="7" t="str">
        <f>IFERROR(IF(V116=$AA$1,Youth!F116,""),"")</f>
        <v/>
      </c>
      <c r="AB116" s="3"/>
      <c r="AC116"/>
      <c r="AD116"/>
      <c r="AE116"/>
      <c r="AF116"/>
      <c r="AG116"/>
      <c r="AH116"/>
      <c r="AI116"/>
      <c r="AJ116"/>
      <c r="AK116"/>
    </row>
    <row r="117" spans="1:37">
      <c r="A117" s="20" t="str">
        <f>IF(B117="","",Draw!N117)</f>
        <v/>
      </c>
      <c r="B117" s="21" t="str">
        <f>IFERROR(Draw!O117,"")</f>
        <v/>
      </c>
      <c r="C117" s="21" t="str">
        <f>IFERROR(Draw!P117,"")</f>
        <v/>
      </c>
      <c r="D117" s="52"/>
      <c r="E117" s="92">
        <v>1.1600000000000001E-7</v>
      </c>
      <c r="F117" s="93" t="str">
        <f t="shared" si="4"/>
        <v/>
      </c>
      <c r="G117" s="172" t="str">
        <f>IF(A117="oco",VLOOKUP(_xlfn.CONCAT(B117,C117),'Open 1'!S:U,2,FALSE),IF(OR(AND(D117&gt;1,D117&lt;1050),D117="nt",D117="",D117="scratch"),"","Not valid"))</f>
        <v/>
      </c>
      <c r="S117" s="17" t="e">
        <f t="shared" ca="1" si="5"/>
        <v>#NAME?</v>
      </c>
      <c r="T117" s="93">
        <f t="shared" si="6"/>
        <v>0</v>
      </c>
      <c r="V117" s="3" t="str">
        <f>IFERROR(VLOOKUP(Youth!F117,$AC$3:$AD$7,2,TRUE),"")</f>
        <v/>
      </c>
      <c r="W117" s="7" t="str">
        <f>IFERROR(IF(V117=$W$1,Youth!F117,""),"")</f>
        <v/>
      </c>
      <c r="X117" s="7" t="str">
        <f>IFERROR(IF(V117=$X$1,Youth!F117,""),"")</f>
        <v/>
      </c>
      <c r="Y117" s="7" t="str">
        <f>IFERROR(IF(V117=$Y$1,Youth!F117,""),"")</f>
        <v/>
      </c>
      <c r="Z117" s="7" t="str">
        <f>IFERROR(IF($V117=$Z$1,Youth!F117,""),"")</f>
        <v/>
      </c>
      <c r="AA117" s="7" t="str">
        <f>IFERROR(IF(V117=$AA$1,Youth!F117,""),"")</f>
        <v/>
      </c>
      <c r="AB117" s="3"/>
      <c r="AC117"/>
      <c r="AD117"/>
      <c r="AE117"/>
      <c r="AF117"/>
      <c r="AG117"/>
      <c r="AH117"/>
      <c r="AI117"/>
      <c r="AJ117"/>
      <c r="AK117"/>
    </row>
    <row r="118" spans="1:37">
      <c r="A118" s="20" t="str">
        <f>IF(B118="","",Draw!N118)</f>
        <v/>
      </c>
      <c r="B118" s="21" t="str">
        <f>IFERROR(Draw!O118,"")</f>
        <v/>
      </c>
      <c r="C118" s="21" t="str">
        <f>IFERROR(Draw!P118,"")</f>
        <v/>
      </c>
      <c r="D118" s="51"/>
      <c r="E118" s="92">
        <v>1.17E-7</v>
      </c>
      <c r="F118" s="93" t="str">
        <f t="shared" si="4"/>
        <v/>
      </c>
      <c r="G118" s="172" t="str">
        <f>IF(A118="oco",VLOOKUP(_xlfn.CONCAT(B118,C118),'Open 1'!S:U,2,FALSE),IF(OR(AND(D118&gt;1,D118&lt;1050),D118="nt",D118="",D118="scratch"),"","Not valid"))</f>
        <v/>
      </c>
      <c r="S118" s="17" t="e">
        <f t="shared" ca="1" si="5"/>
        <v>#NAME?</v>
      </c>
      <c r="T118" s="93">
        <f t="shared" si="6"/>
        <v>0</v>
      </c>
      <c r="V118" s="3" t="str">
        <f>IFERROR(VLOOKUP(Youth!F118,$AC$3:$AD$7,2,TRUE),"")</f>
        <v/>
      </c>
      <c r="W118" s="7" t="str">
        <f>IFERROR(IF(V118=$W$1,Youth!F118,""),"")</f>
        <v/>
      </c>
      <c r="X118" s="7" t="str">
        <f>IFERROR(IF(V118=$X$1,Youth!F118,""),"")</f>
        <v/>
      </c>
      <c r="Y118" s="7" t="str">
        <f>IFERROR(IF(V118=$Y$1,Youth!F118,""),"")</f>
        <v/>
      </c>
      <c r="Z118" s="7" t="str">
        <f>IFERROR(IF($V118=$Z$1,Youth!F118,""),"")</f>
        <v/>
      </c>
      <c r="AA118" s="7" t="str">
        <f>IFERROR(IF(V118=$AA$1,Youth!F118,""),"")</f>
        <v/>
      </c>
      <c r="AB118" s="3"/>
      <c r="AC118"/>
      <c r="AD118"/>
      <c r="AE118"/>
      <c r="AF118"/>
      <c r="AG118"/>
      <c r="AH118"/>
      <c r="AI118"/>
      <c r="AJ118"/>
      <c r="AK118"/>
    </row>
    <row r="119" spans="1:37">
      <c r="A119" s="20" t="str">
        <f>IF(B119="","",Draw!N119)</f>
        <v/>
      </c>
      <c r="B119" s="21" t="str">
        <f>IFERROR(Draw!O119,"")</f>
        <v/>
      </c>
      <c r="C119" s="21" t="str">
        <f>IFERROR(Draw!P119,"")</f>
        <v/>
      </c>
      <c r="D119" s="52"/>
      <c r="E119" s="92">
        <v>1.18E-7</v>
      </c>
      <c r="F119" s="93" t="str">
        <f t="shared" si="4"/>
        <v/>
      </c>
      <c r="G119" s="172" t="str">
        <f>IF(A119="oco",VLOOKUP(_xlfn.CONCAT(B119,C119),'Open 1'!S:U,2,FALSE),IF(OR(AND(D119&gt;1,D119&lt;1050),D119="nt",D119="",D119="scratch"),"","Not valid"))</f>
        <v/>
      </c>
      <c r="S119" s="17" t="e">
        <f t="shared" ca="1" si="5"/>
        <v>#NAME?</v>
      </c>
      <c r="T119" s="93">
        <f t="shared" si="6"/>
        <v>0</v>
      </c>
      <c r="V119" s="3" t="str">
        <f>IFERROR(VLOOKUP(Youth!F119,$AC$3:$AD$7,2,TRUE),"")</f>
        <v/>
      </c>
      <c r="W119" s="7" t="str">
        <f>IFERROR(IF(V119=$W$1,Youth!F119,""),"")</f>
        <v/>
      </c>
      <c r="X119" s="7" t="str">
        <f>IFERROR(IF(V119=$X$1,Youth!F119,""),"")</f>
        <v/>
      </c>
      <c r="Y119" s="7" t="str">
        <f>IFERROR(IF(V119=$Y$1,Youth!F119,""),"")</f>
        <v/>
      </c>
      <c r="Z119" s="7" t="str">
        <f>IFERROR(IF($V119=$Z$1,Youth!F119,""),"")</f>
        <v/>
      </c>
      <c r="AA119" s="7" t="str">
        <f>IFERROR(IF(V119=$AA$1,Youth!F119,""),"")</f>
        <v/>
      </c>
      <c r="AB119" s="3"/>
      <c r="AC119"/>
      <c r="AD119"/>
      <c r="AE119"/>
      <c r="AF119"/>
      <c r="AG119"/>
      <c r="AH119"/>
      <c r="AI119"/>
      <c r="AJ119"/>
      <c r="AK119"/>
    </row>
    <row r="120" spans="1:37">
      <c r="A120" s="20" t="str">
        <f>IF(B120="","",Draw!N120)</f>
        <v/>
      </c>
      <c r="B120" s="21" t="str">
        <f>IFERROR(Draw!O120,"")</f>
        <v/>
      </c>
      <c r="C120" s="21" t="str">
        <f>IFERROR(Draw!P120,"")</f>
        <v/>
      </c>
      <c r="D120" s="54"/>
      <c r="E120" s="92">
        <v>1.1899999999999999E-7</v>
      </c>
      <c r="F120" s="93" t="str">
        <f t="shared" si="4"/>
        <v/>
      </c>
      <c r="G120" s="172" t="str">
        <f>IF(A120="oco",VLOOKUP(_xlfn.CONCAT(B120,C120),'Open 1'!S:U,2,FALSE),IF(OR(AND(D120&gt;1,D120&lt;1050),D120="nt",D120="",D120="scratch"),"","Not valid"))</f>
        <v/>
      </c>
      <c r="S120" s="17" t="e">
        <f t="shared" ca="1" si="5"/>
        <v>#NAME?</v>
      </c>
      <c r="T120" s="93">
        <f t="shared" si="6"/>
        <v>0</v>
      </c>
      <c r="V120" s="3" t="str">
        <f>IFERROR(VLOOKUP(Youth!F120,$AC$3:$AD$7,2,TRUE),"")</f>
        <v/>
      </c>
      <c r="W120" s="7" t="str">
        <f>IFERROR(IF(V120=$W$1,Youth!F120,""),"")</f>
        <v/>
      </c>
      <c r="X120" s="7" t="str">
        <f>IFERROR(IF(V120=$X$1,Youth!F120,""),"")</f>
        <v/>
      </c>
      <c r="Y120" s="7" t="str">
        <f>IFERROR(IF(V120=$Y$1,Youth!F120,""),"")</f>
        <v/>
      </c>
      <c r="Z120" s="7" t="str">
        <f>IFERROR(IF($V120=$Z$1,Youth!F120,""),"")</f>
        <v/>
      </c>
      <c r="AA120" s="7" t="str">
        <f>IFERROR(IF(V120=$AA$1,Youth!F120,""),"")</f>
        <v/>
      </c>
      <c r="AB120" s="3"/>
      <c r="AC120"/>
      <c r="AD120"/>
      <c r="AE120"/>
      <c r="AF120"/>
      <c r="AG120"/>
      <c r="AH120"/>
      <c r="AI120"/>
      <c r="AJ120"/>
      <c r="AK120"/>
    </row>
    <row r="121" spans="1:37">
      <c r="A121" s="20" t="str">
        <f>IF(B121="","",Draw!N121)</f>
        <v/>
      </c>
      <c r="B121" s="21" t="str">
        <f>IFERROR(Draw!O121,"")</f>
        <v/>
      </c>
      <c r="C121" s="21" t="str">
        <f>IFERROR(Draw!P121,"")</f>
        <v/>
      </c>
      <c r="D121" s="171"/>
      <c r="E121" s="92">
        <v>1.1999999999999999E-7</v>
      </c>
      <c r="F121" s="93" t="str">
        <f t="shared" si="4"/>
        <v/>
      </c>
      <c r="G121" s="172" t="str">
        <f>IF(A121="oco",VLOOKUP(_xlfn.CONCAT(B121,C121),'Open 1'!S:U,2,FALSE),IF(OR(AND(D121&gt;1,D121&lt;1050),D121="nt",D121="",D121="scratch"),"","Not valid"))</f>
        <v/>
      </c>
      <c r="S121" s="17" t="e">
        <f t="shared" ca="1" si="5"/>
        <v>#NAME?</v>
      </c>
      <c r="T121" s="93">
        <f t="shared" si="6"/>
        <v>0</v>
      </c>
      <c r="V121" s="3" t="str">
        <f>IFERROR(VLOOKUP(Youth!F121,$AC$3:$AD$7,2,TRUE),"")</f>
        <v/>
      </c>
      <c r="W121" s="7" t="str">
        <f>IFERROR(IF(V121=$W$1,Youth!F121,""),"")</f>
        <v/>
      </c>
      <c r="X121" s="7" t="str">
        <f>IFERROR(IF(V121=$X$1,Youth!F121,""),"")</f>
        <v/>
      </c>
      <c r="Y121" s="7" t="str">
        <f>IFERROR(IF(V121=$Y$1,Youth!F121,""),"")</f>
        <v/>
      </c>
      <c r="Z121" s="7" t="str">
        <f>IFERROR(IF($V121=$Z$1,Youth!F121,""),"")</f>
        <v/>
      </c>
      <c r="AA121" s="7" t="str">
        <f>IFERROR(IF(V121=$AA$1,Youth!F121,""),"")</f>
        <v/>
      </c>
      <c r="AB121" s="3"/>
      <c r="AC121"/>
      <c r="AD121"/>
      <c r="AE121"/>
      <c r="AF121"/>
      <c r="AG121"/>
      <c r="AH121"/>
      <c r="AI121"/>
      <c r="AJ121"/>
      <c r="AK121"/>
    </row>
    <row r="122" spans="1:37">
      <c r="A122" s="20" t="str">
        <f>IF(B122="","",Draw!N122)</f>
        <v/>
      </c>
      <c r="B122" s="21" t="str">
        <f>IFERROR(Draw!O122,"")</f>
        <v/>
      </c>
      <c r="C122" s="21" t="str">
        <f>IFERROR(Draw!P122,"")</f>
        <v/>
      </c>
      <c r="D122" s="53"/>
      <c r="E122" s="92">
        <v>1.2100000000000001E-7</v>
      </c>
      <c r="F122" s="93" t="str">
        <f t="shared" si="4"/>
        <v/>
      </c>
      <c r="G122" s="172" t="str">
        <f>IF(A122="oco",VLOOKUP(_xlfn.CONCAT(B122,C122),'Open 1'!S:U,2,FALSE),IF(OR(AND(D122&gt;1,D122&lt;1050),D122="nt",D122="",D122="scratch"),"","Not valid"))</f>
        <v/>
      </c>
      <c r="S122" s="17" t="e">
        <f t="shared" ca="1" si="5"/>
        <v>#NAME?</v>
      </c>
      <c r="T122" s="93">
        <f t="shared" si="6"/>
        <v>0</v>
      </c>
      <c r="V122" s="3" t="str">
        <f>IFERROR(VLOOKUP(Youth!F122,$AC$3:$AD$7,2,TRUE),"")</f>
        <v/>
      </c>
      <c r="W122" s="7" t="str">
        <f>IFERROR(IF(V122=$W$1,Youth!F122,""),"")</f>
        <v/>
      </c>
      <c r="X122" s="7" t="str">
        <f>IFERROR(IF(V122=$X$1,Youth!F122,""),"")</f>
        <v/>
      </c>
      <c r="Y122" s="7" t="str">
        <f>IFERROR(IF(V122=$Y$1,Youth!F122,""),"")</f>
        <v/>
      </c>
      <c r="Z122" s="7" t="str">
        <f>IFERROR(IF($V122=$Z$1,Youth!F122,""),"")</f>
        <v/>
      </c>
      <c r="AA122" s="7" t="str">
        <f>IFERROR(IF(V122=$AA$1,Youth!F122,""),"")</f>
        <v/>
      </c>
      <c r="AB122" s="3"/>
      <c r="AC122"/>
      <c r="AD122"/>
      <c r="AE122"/>
      <c r="AF122"/>
      <c r="AG122"/>
      <c r="AH122"/>
      <c r="AI122"/>
      <c r="AJ122"/>
      <c r="AK122"/>
    </row>
    <row r="123" spans="1:37">
      <c r="A123" s="20" t="str">
        <f>IF(B123="","",Draw!N123)</f>
        <v/>
      </c>
      <c r="B123" s="21" t="str">
        <f>IFERROR(Draw!O123,"")</f>
        <v/>
      </c>
      <c r="C123" s="21" t="str">
        <f>IFERROR(Draw!P123,"")</f>
        <v/>
      </c>
      <c r="D123" s="52"/>
      <c r="E123" s="92">
        <v>1.2200000000000001E-7</v>
      </c>
      <c r="F123" s="93" t="str">
        <f t="shared" si="4"/>
        <v/>
      </c>
      <c r="G123" s="172" t="str">
        <f>IF(A123="oco",VLOOKUP(_xlfn.CONCAT(B123,C123),'Open 1'!S:U,2,FALSE),IF(OR(AND(D123&gt;1,D123&lt;1050),D123="nt",D123="",D123="scratch"),"","Not valid"))</f>
        <v/>
      </c>
      <c r="S123" s="17" t="e">
        <f t="shared" ca="1" si="5"/>
        <v>#NAME?</v>
      </c>
      <c r="T123" s="93">
        <f t="shared" si="6"/>
        <v>0</v>
      </c>
      <c r="V123" s="3" t="str">
        <f>IFERROR(VLOOKUP(Youth!F123,$AC$3:$AD$7,2,TRUE),"")</f>
        <v/>
      </c>
      <c r="W123" s="7" t="str">
        <f>IFERROR(IF(V123=$W$1,Youth!F123,""),"")</f>
        <v/>
      </c>
      <c r="X123" s="7" t="str">
        <f>IFERROR(IF(V123=$X$1,Youth!F123,""),"")</f>
        <v/>
      </c>
      <c r="Y123" s="7" t="str">
        <f>IFERROR(IF(V123=$Y$1,Youth!F123,""),"")</f>
        <v/>
      </c>
      <c r="Z123" s="7" t="str">
        <f>IFERROR(IF($V123=$Z$1,Youth!F123,""),"")</f>
        <v/>
      </c>
      <c r="AA123" s="7" t="str">
        <f>IFERROR(IF(V123=$AA$1,Youth!F123,""),"")</f>
        <v/>
      </c>
      <c r="AB123" s="3"/>
      <c r="AC123"/>
      <c r="AD123"/>
      <c r="AE123"/>
      <c r="AF123"/>
      <c r="AG123"/>
      <c r="AH123"/>
      <c r="AI123"/>
      <c r="AJ123"/>
      <c r="AK123"/>
    </row>
    <row r="124" spans="1:37">
      <c r="A124" s="20" t="str">
        <f>IF(B124="","",Draw!N124)</f>
        <v/>
      </c>
      <c r="B124" s="21" t="str">
        <f>IFERROR(Draw!O124,"")</f>
        <v/>
      </c>
      <c r="C124" s="21" t="str">
        <f>IFERROR(Draw!P124,"")</f>
        <v/>
      </c>
      <c r="D124" s="51"/>
      <c r="E124" s="92">
        <v>1.23E-7</v>
      </c>
      <c r="F124" s="93" t="str">
        <f t="shared" si="4"/>
        <v/>
      </c>
      <c r="G124" s="172" t="str">
        <f>IF(A124="oco",VLOOKUP(_xlfn.CONCAT(B124,C124),'Open 1'!S:U,2,FALSE),IF(OR(AND(D124&gt;1,D124&lt;1050),D124="nt",D124="",D124="scratch"),"","Not valid"))</f>
        <v/>
      </c>
      <c r="S124" s="17" t="e">
        <f t="shared" ca="1" si="5"/>
        <v>#NAME?</v>
      </c>
      <c r="T124" s="93">
        <f t="shared" si="6"/>
        <v>0</v>
      </c>
      <c r="V124" s="3" t="str">
        <f>IFERROR(VLOOKUP(Youth!F124,$AC$3:$AD$7,2,TRUE),"")</f>
        <v/>
      </c>
      <c r="W124" s="7" t="str">
        <f>IFERROR(IF(V124=$W$1,Youth!F124,""),"")</f>
        <v/>
      </c>
      <c r="X124" s="7" t="str">
        <f>IFERROR(IF(V124=$X$1,Youth!F124,""),"")</f>
        <v/>
      </c>
      <c r="Y124" s="7" t="str">
        <f>IFERROR(IF(V124=$Y$1,Youth!F124,""),"")</f>
        <v/>
      </c>
      <c r="Z124" s="7" t="str">
        <f>IFERROR(IF($V124=$Z$1,Youth!F124,""),"")</f>
        <v/>
      </c>
      <c r="AA124" s="7" t="str">
        <f>IFERROR(IF(V124=$AA$1,Youth!F124,""),"")</f>
        <v/>
      </c>
      <c r="AB124" s="3"/>
      <c r="AC124"/>
      <c r="AD124"/>
      <c r="AE124"/>
      <c r="AF124"/>
      <c r="AG124"/>
      <c r="AH124"/>
      <c r="AI124"/>
      <c r="AJ124"/>
      <c r="AK124"/>
    </row>
    <row r="125" spans="1:37">
      <c r="A125" s="20" t="str">
        <f>IF(B125="","",Draw!N125)</f>
        <v/>
      </c>
      <c r="B125" s="21" t="str">
        <f>IFERROR(Draw!O125,"")</f>
        <v/>
      </c>
      <c r="C125" s="21" t="str">
        <f>IFERROR(Draw!P125,"")</f>
        <v/>
      </c>
      <c r="D125" s="52"/>
      <c r="E125" s="92">
        <v>1.24E-7</v>
      </c>
      <c r="F125" s="93" t="str">
        <f t="shared" si="4"/>
        <v/>
      </c>
      <c r="G125" s="172" t="str">
        <f>IF(A125="oco",VLOOKUP(_xlfn.CONCAT(B125,C125),'Open 1'!S:U,2,FALSE),IF(OR(AND(D125&gt;1,D125&lt;1050),D125="nt",D125="",D125="scratch"),"","Not valid"))</f>
        <v/>
      </c>
      <c r="S125" s="17" t="e">
        <f t="shared" ca="1" si="5"/>
        <v>#NAME?</v>
      </c>
      <c r="T125" s="93">
        <f t="shared" si="6"/>
        <v>0</v>
      </c>
      <c r="V125" s="3" t="str">
        <f>IFERROR(VLOOKUP(Youth!F125,$AC$3:$AD$7,2,TRUE),"")</f>
        <v/>
      </c>
      <c r="W125" s="7" t="str">
        <f>IFERROR(IF(V125=$W$1,Youth!F125,""),"")</f>
        <v/>
      </c>
      <c r="X125" s="7" t="str">
        <f>IFERROR(IF(V125=$X$1,Youth!F125,""),"")</f>
        <v/>
      </c>
      <c r="Y125" s="7" t="str">
        <f>IFERROR(IF(V125=$Y$1,Youth!F125,""),"")</f>
        <v/>
      </c>
      <c r="Z125" s="7" t="str">
        <f>IFERROR(IF($V125=$Z$1,Youth!F125,""),"")</f>
        <v/>
      </c>
      <c r="AA125" s="7" t="str">
        <f>IFERROR(IF(V125=$AA$1,Youth!F125,""),"")</f>
        <v/>
      </c>
      <c r="AB125" s="3"/>
      <c r="AC125"/>
      <c r="AD125"/>
      <c r="AE125"/>
      <c r="AF125"/>
      <c r="AG125"/>
      <c r="AH125"/>
      <c r="AI125"/>
      <c r="AJ125"/>
      <c r="AK125"/>
    </row>
    <row r="126" spans="1:37">
      <c r="A126" s="20" t="str">
        <f>IF(B126="","",Draw!N126)</f>
        <v/>
      </c>
      <c r="B126" s="21" t="str">
        <f>IFERROR(Draw!O126,"")</f>
        <v/>
      </c>
      <c r="C126" s="21" t="str">
        <f>IFERROR(Draw!P126,"")</f>
        <v/>
      </c>
      <c r="D126" s="54"/>
      <c r="E126" s="92">
        <v>1.2499999999999999E-7</v>
      </c>
      <c r="F126" s="93" t="str">
        <f t="shared" si="4"/>
        <v/>
      </c>
      <c r="G126" s="172" t="str">
        <f>IF(A126="oco",VLOOKUP(_xlfn.CONCAT(B126,C126),'Open 1'!S:U,2,FALSE),IF(OR(AND(D126&gt;1,D126&lt;1050),D126="nt",D126="",D126="scratch"),"","Not valid"))</f>
        <v/>
      </c>
      <c r="S126" s="17" t="e">
        <f t="shared" ca="1" si="5"/>
        <v>#NAME?</v>
      </c>
      <c r="T126" s="93">
        <f t="shared" si="6"/>
        <v>0</v>
      </c>
      <c r="V126" s="3" t="str">
        <f>IFERROR(VLOOKUP(Youth!F126,$AC$3:$AD$7,2,TRUE),"")</f>
        <v/>
      </c>
      <c r="W126" s="7" t="str">
        <f>IFERROR(IF(V126=$W$1,Youth!F126,""),"")</f>
        <v/>
      </c>
      <c r="X126" s="7" t="str">
        <f>IFERROR(IF(V126=$X$1,Youth!F126,""),"")</f>
        <v/>
      </c>
      <c r="Y126" s="7" t="str">
        <f>IFERROR(IF(V126=$Y$1,Youth!F126,""),"")</f>
        <v/>
      </c>
      <c r="Z126" s="7" t="str">
        <f>IFERROR(IF($V126=$Z$1,Youth!F126,""),"")</f>
        <v/>
      </c>
      <c r="AA126" s="7" t="str">
        <f>IFERROR(IF(V126=$AA$1,Youth!F126,""),"")</f>
        <v/>
      </c>
      <c r="AB126" s="3"/>
      <c r="AC126"/>
      <c r="AD126"/>
      <c r="AE126"/>
      <c r="AF126"/>
      <c r="AG126"/>
      <c r="AH126"/>
      <c r="AI126"/>
      <c r="AJ126"/>
      <c r="AK126"/>
    </row>
    <row r="127" spans="1:37">
      <c r="A127" s="20" t="str">
        <f>IF(B127="","",Draw!N127)</f>
        <v/>
      </c>
      <c r="B127" s="21" t="str">
        <f>IFERROR(Draw!O127,"")</f>
        <v/>
      </c>
      <c r="C127" s="21" t="str">
        <f>IFERROR(Draw!P127,"")</f>
        <v/>
      </c>
      <c r="D127" s="171"/>
      <c r="E127" s="92">
        <v>1.2599999999999999E-7</v>
      </c>
      <c r="F127" s="93" t="str">
        <f t="shared" si="4"/>
        <v/>
      </c>
      <c r="G127" s="172" t="str">
        <f>IF(A127="oco",VLOOKUP(_xlfn.CONCAT(B127,C127),'Open 1'!S:U,2,FALSE),IF(OR(AND(D127&gt;1,D127&lt;1050),D127="nt",D127="",D127="scratch"),"","Not valid"))</f>
        <v/>
      </c>
      <c r="S127" s="17" t="e">
        <f t="shared" ca="1" si="5"/>
        <v>#NAME?</v>
      </c>
      <c r="T127" s="93">
        <f t="shared" si="6"/>
        <v>0</v>
      </c>
      <c r="V127" s="3" t="str">
        <f>IFERROR(VLOOKUP(Youth!F127,$AC$3:$AD$7,2,TRUE),"")</f>
        <v/>
      </c>
      <c r="W127" s="7" t="str">
        <f>IFERROR(IF(V127=$W$1,Youth!F127,""),"")</f>
        <v/>
      </c>
      <c r="X127" s="7" t="str">
        <f>IFERROR(IF(V127=$X$1,Youth!F127,""),"")</f>
        <v/>
      </c>
      <c r="Y127" s="7" t="str">
        <f>IFERROR(IF(V127=$Y$1,Youth!F127,""),"")</f>
        <v/>
      </c>
      <c r="Z127" s="7" t="str">
        <f>IFERROR(IF($V127=$Z$1,Youth!F127,""),"")</f>
        <v/>
      </c>
      <c r="AA127" s="7" t="str">
        <f>IFERROR(IF(V127=$AA$1,Youth!F127,""),"")</f>
        <v/>
      </c>
      <c r="AB127" s="3"/>
      <c r="AC127"/>
      <c r="AD127"/>
      <c r="AE127"/>
      <c r="AF127"/>
      <c r="AG127"/>
      <c r="AH127"/>
      <c r="AI127"/>
      <c r="AJ127"/>
      <c r="AK127"/>
    </row>
    <row r="128" spans="1:37">
      <c r="A128" s="20" t="str">
        <f>IF(B128="","",Draw!N128)</f>
        <v/>
      </c>
      <c r="B128" s="21" t="str">
        <f>IFERROR(Draw!O128,"")</f>
        <v/>
      </c>
      <c r="C128" s="21" t="str">
        <f>IFERROR(Draw!P128,"")</f>
        <v/>
      </c>
      <c r="D128" s="53"/>
      <c r="E128" s="92">
        <v>1.2700000000000001E-7</v>
      </c>
      <c r="F128" s="93" t="str">
        <f t="shared" si="4"/>
        <v/>
      </c>
      <c r="G128" s="172" t="str">
        <f>IF(A128="oco",VLOOKUP(_xlfn.CONCAT(B128,C128),'Open 1'!S:U,2,FALSE),IF(OR(AND(D128&gt;1,D128&lt;1050),D128="nt",D128="",D128="scratch"),"","Not valid"))</f>
        <v/>
      </c>
      <c r="S128" s="17" t="e">
        <f t="shared" ca="1" si="5"/>
        <v>#NAME?</v>
      </c>
      <c r="T128" s="93">
        <f t="shared" si="6"/>
        <v>0</v>
      </c>
      <c r="V128" s="3" t="str">
        <f>IFERROR(VLOOKUP(Youth!F128,$AC$3:$AD$7,2,TRUE),"")</f>
        <v/>
      </c>
      <c r="W128" s="7" t="str">
        <f>IFERROR(IF(V128=$W$1,Youth!F128,""),"")</f>
        <v/>
      </c>
      <c r="X128" s="7" t="str">
        <f>IFERROR(IF(V128=$X$1,Youth!F128,""),"")</f>
        <v/>
      </c>
      <c r="Y128" s="7" t="str">
        <f>IFERROR(IF(V128=$Y$1,Youth!F128,""),"")</f>
        <v/>
      </c>
      <c r="Z128" s="7" t="str">
        <f>IFERROR(IF($V128=$Z$1,Youth!F128,""),"")</f>
        <v/>
      </c>
      <c r="AA128" s="7" t="str">
        <f>IFERROR(IF(V128=$AA$1,Youth!F128,""),"")</f>
        <v/>
      </c>
      <c r="AB128" s="3"/>
      <c r="AC128"/>
      <c r="AD128"/>
      <c r="AE128"/>
      <c r="AF128"/>
      <c r="AG128"/>
      <c r="AH128"/>
      <c r="AI128"/>
      <c r="AJ128"/>
      <c r="AK128"/>
    </row>
    <row r="129" spans="1:37">
      <c r="A129" s="20" t="str">
        <f>IF(B129="","",Draw!N129)</f>
        <v/>
      </c>
      <c r="B129" s="21" t="str">
        <f>IFERROR(Draw!O129,"")</f>
        <v/>
      </c>
      <c r="C129" s="21" t="str">
        <f>IFERROR(Draw!P129,"")</f>
        <v/>
      </c>
      <c r="D129" s="52"/>
      <c r="E129" s="92">
        <v>1.2800000000000001E-7</v>
      </c>
      <c r="F129" s="93" t="str">
        <f t="shared" si="4"/>
        <v/>
      </c>
      <c r="G129" s="172" t="str">
        <f>IF(A129="oco",VLOOKUP(_xlfn.CONCAT(B129,C129),'Open 1'!S:U,2,FALSE),IF(OR(AND(D129&gt;1,D129&lt;1050),D129="nt",D129="",D129="scratch"),"","Not valid"))</f>
        <v/>
      </c>
      <c r="S129" s="17" t="e">
        <f t="shared" ca="1" si="5"/>
        <v>#NAME?</v>
      </c>
      <c r="T129" s="93">
        <f t="shared" si="6"/>
        <v>0</v>
      </c>
      <c r="V129" s="3" t="str">
        <f>IFERROR(VLOOKUP(Youth!F129,$AC$3:$AD$7,2,TRUE),"")</f>
        <v/>
      </c>
      <c r="W129" s="7" t="str">
        <f>IFERROR(IF(V129=$W$1,Youth!F129,""),"")</f>
        <v/>
      </c>
      <c r="X129" s="7" t="str">
        <f>IFERROR(IF(V129=$X$1,Youth!F129,""),"")</f>
        <v/>
      </c>
      <c r="Y129" s="7" t="str">
        <f>IFERROR(IF(V129=$Y$1,Youth!F129,""),"")</f>
        <v/>
      </c>
      <c r="Z129" s="7" t="str">
        <f>IFERROR(IF($V129=$Z$1,Youth!F129,""),"")</f>
        <v/>
      </c>
      <c r="AA129" s="7" t="str">
        <f>IFERROR(IF(V129=$AA$1,Youth!F129,""),"")</f>
        <v/>
      </c>
      <c r="AB129" s="3"/>
      <c r="AC129"/>
      <c r="AD129"/>
      <c r="AE129"/>
      <c r="AF129"/>
      <c r="AG129"/>
      <c r="AH129"/>
      <c r="AI129"/>
      <c r="AJ129"/>
      <c r="AK129"/>
    </row>
    <row r="130" spans="1:37">
      <c r="A130" s="20" t="str">
        <f>IF(B130="","",Draw!N130)</f>
        <v/>
      </c>
      <c r="B130" s="21" t="str">
        <f>IFERROR(Draw!O130,"")</f>
        <v/>
      </c>
      <c r="C130" s="21" t="str">
        <f>IFERROR(Draw!P130,"")</f>
        <v/>
      </c>
      <c r="D130" s="51"/>
      <c r="E130" s="92">
        <v>1.29E-7</v>
      </c>
      <c r="F130" s="93" t="str">
        <f t="shared" si="4"/>
        <v/>
      </c>
      <c r="G130" s="172" t="str">
        <f>IF(A130="oco",VLOOKUP(_xlfn.CONCAT(B130,C130),'Open 1'!S:U,2,FALSE),IF(OR(AND(D130&gt;1,D130&lt;1050),D130="nt",D130="",D130="scratch"),"","Not valid"))</f>
        <v/>
      </c>
      <c r="S130" s="17" t="e">
        <f t="shared" ca="1" si="5"/>
        <v>#NAME?</v>
      </c>
      <c r="T130" s="93">
        <f t="shared" si="6"/>
        <v>0</v>
      </c>
      <c r="V130" s="3" t="str">
        <f>IFERROR(VLOOKUP(Youth!F130,$AC$3:$AD$7,2,TRUE),"")</f>
        <v/>
      </c>
      <c r="W130" s="7" t="str">
        <f>IFERROR(IF(V130=$W$1,Youth!F130,""),"")</f>
        <v/>
      </c>
      <c r="X130" s="7" t="str">
        <f>IFERROR(IF(V130=$X$1,Youth!F130,""),"")</f>
        <v/>
      </c>
      <c r="Y130" s="7" t="str">
        <f>IFERROR(IF(V130=$Y$1,Youth!F130,""),"")</f>
        <v/>
      </c>
      <c r="Z130" s="7" t="str">
        <f>IFERROR(IF($V130=$Z$1,Youth!F130,""),"")</f>
        <v/>
      </c>
      <c r="AA130" s="7" t="str">
        <f>IFERROR(IF(V130=$AA$1,Youth!F130,""),"")</f>
        <v/>
      </c>
      <c r="AB130" s="3"/>
      <c r="AC130"/>
      <c r="AD130"/>
      <c r="AE130"/>
      <c r="AF130"/>
      <c r="AG130"/>
      <c r="AH130"/>
      <c r="AI130"/>
      <c r="AJ130"/>
      <c r="AK130"/>
    </row>
    <row r="131" spans="1:37">
      <c r="A131" s="20" t="str">
        <f>IF(B131="","",Draw!N131)</f>
        <v/>
      </c>
      <c r="B131" s="21" t="str">
        <f>IFERROR(Draw!O131,"")</f>
        <v/>
      </c>
      <c r="C131" s="21" t="str">
        <f>IFERROR(Draw!P131,"")</f>
        <v/>
      </c>
      <c r="D131" s="52"/>
      <c r="E131" s="92">
        <v>1.3E-7</v>
      </c>
      <c r="F131" s="93" t="str">
        <f t="shared" ref="F131:F194" si="7">IF(D131="scratch",3000+E131,IF(D131="nt",1000+E131,IF((D131+E131)&gt;5,D131+E131,"")))</f>
        <v/>
      </c>
      <c r="G131" s="172" t="str">
        <f>IF(A131="oco",VLOOKUP(_xlfn.CONCAT(B131,C131),'Open 1'!S:U,2,FALSE),IF(OR(AND(D131&gt;1,D131&lt;1050),D131="nt",D131="",D131="scratch"),"","Not valid"))</f>
        <v/>
      </c>
      <c r="S131" s="17" t="e">
        <f t="shared" ref="S131:S194" ca="1" si="8">_xlfn.CONCAT(B131,C131)</f>
        <v>#NAME?</v>
      </c>
      <c r="T131" s="93">
        <f t="shared" ref="T131:T194" si="9">D131</f>
        <v>0</v>
      </c>
      <c r="V131" s="3" t="str">
        <f>IFERROR(VLOOKUP(Youth!F131,$AC$3:$AD$7,2,TRUE),"")</f>
        <v/>
      </c>
      <c r="W131" s="7" t="str">
        <f>IFERROR(IF(V131=$W$1,Youth!F131,""),"")</f>
        <v/>
      </c>
      <c r="X131" s="7" t="str">
        <f>IFERROR(IF(V131=$X$1,Youth!F131,""),"")</f>
        <v/>
      </c>
      <c r="Y131" s="7" t="str">
        <f>IFERROR(IF(V131=$Y$1,Youth!F131,""),"")</f>
        <v/>
      </c>
      <c r="Z131" s="7" t="str">
        <f>IFERROR(IF($V131=$Z$1,Youth!F131,""),"")</f>
        <v/>
      </c>
      <c r="AA131" s="7" t="str">
        <f>IFERROR(IF(V131=$AA$1,Youth!F131,""),"")</f>
        <v/>
      </c>
      <c r="AB131" s="3"/>
      <c r="AC131"/>
      <c r="AD131"/>
      <c r="AE131"/>
      <c r="AF131"/>
      <c r="AG131"/>
      <c r="AH131"/>
      <c r="AI131"/>
      <c r="AJ131"/>
      <c r="AK131"/>
    </row>
    <row r="132" spans="1:37">
      <c r="A132" s="20" t="str">
        <f>IF(B132="","",Draw!N132)</f>
        <v/>
      </c>
      <c r="B132" s="21" t="str">
        <f>IFERROR(Draw!O132,"")</f>
        <v/>
      </c>
      <c r="C132" s="21" t="str">
        <f>IFERROR(Draw!P132,"")</f>
        <v/>
      </c>
      <c r="D132" s="54"/>
      <c r="E132" s="92">
        <v>1.31E-7</v>
      </c>
      <c r="F132" s="93" t="str">
        <f t="shared" si="7"/>
        <v/>
      </c>
      <c r="G132" s="172" t="str">
        <f>IF(A132="oco",VLOOKUP(_xlfn.CONCAT(B132,C132),'Open 1'!S:U,2,FALSE),IF(OR(AND(D132&gt;1,D132&lt;1050),D132="nt",D132="",D132="scratch"),"","Not valid"))</f>
        <v/>
      </c>
      <c r="S132" s="17" t="e">
        <f t="shared" ca="1" si="8"/>
        <v>#NAME?</v>
      </c>
      <c r="T132" s="93">
        <f t="shared" si="9"/>
        <v>0</v>
      </c>
      <c r="V132" s="3" t="str">
        <f>IFERROR(VLOOKUP(Youth!F132,$AC$3:$AD$7,2,TRUE),"")</f>
        <v/>
      </c>
      <c r="W132" s="7" t="str">
        <f>IFERROR(IF(V132=$W$1,Youth!F132,""),"")</f>
        <v/>
      </c>
      <c r="X132" s="7" t="str">
        <f>IFERROR(IF(V132=$X$1,Youth!F132,""),"")</f>
        <v/>
      </c>
      <c r="Y132" s="7" t="str">
        <f>IFERROR(IF(V132=$Y$1,Youth!F132,""),"")</f>
        <v/>
      </c>
      <c r="Z132" s="7" t="str">
        <f>IFERROR(IF($V132=$Z$1,Youth!F132,""),"")</f>
        <v/>
      </c>
      <c r="AA132" s="7" t="str">
        <f>IFERROR(IF(V132=$AA$1,Youth!F132,""),"")</f>
        <v/>
      </c>
      <c r="AB132" s="3"/>
      <c r="AC132"/>
      <c r="AD132"/>
      <c r="AE132"/>
      <c r="AF132"/>
      <c r="AG132"/>
      <c r="AH132"/>
      <c r="AI132"/>
      <c r="AJ132"/>
      <c r="AK132"/>
    </row>
    <row r="133" spans="1:37">
      <c r="A133" s="20" t="str">
        <f>IF(B133="","",Draw!N133)</f>
        <v/>
      </c>
      <c r="B133" s="21" t="str">
        <f>IFERROR(Draw!O133,"")</f>
        <v/>
      </c>
      <c r="C133" s="21" t="str">
        <f>IFERROR(Draw!P133,"")</f>
        <v/>
      </c>
      <c r="D133" s="171"/>
      <c r="E133" s="92">
        <v>1.3199999999999999E-7</v>
      </c>
      <c r="F133" s="93" t="str">
        <f t="shared" si="7"/>
        <v/>
      </c>
      <c r="G133" s="172" t="str">
        <f>IF(A133="oco",VLOOKUP(_xlfn.CONCAT(B133,C133),'Open 1'!S:U,2,FALSE),IF(OR(AND(D133&gt;1,D133&lt;1050),D133="nt",D133="",D133="scratch"),"","Not valid"))</f>
        <v/>
      </c>
      <c r="S133" s="17" t="e">
        <f t="shared" ca="1" si="8"/>
        <v>#NAME?</v>
      </c>
      <c r="T133" s="93">
        <f t="shared" si="9"/>
        <v>0</v>
      </c>
      <c r="V133" s="3" t="str">
        <f>IFERROR(VLOOKUP(Youth!F133,$AC$3:$AD$7,2,TRUE),"")</f>
        <v/>
      </c>
      <c r="W133" s="7" t="str">
        <f>IFERROR(IF(V133=$W$1,Youth!F133,""),"")</f>
        <v/>
      </c>
      <c r="X133" s="7" t="str">
        <f>IFERROR(IF(V133=$X$1,Youth!F133,""),"")</f>
        <v/>
      </c>
      <c r="Y133" s="7" t="str">
        <f>IFERROR(IF(V133=$Y$1,Youth!F133,""),"")</f>
        <v/>
      </c>
      <c r="Z133" s="7" t="str">
        <f>IFERROR(IF($V133=$Z$1,Youth!F133,""),"")</f>
        <v/>
      </c>
      <c r="AA133" s="7" t="str">
        <f>IFERROR(IF(V133=$AA$1,Youth!F133,""),"")</f>
        <v/>
      </c>
      <c r="AB133" s="3"/>
      <c r="AC133"/>
      <c r="AD133"/>
      <c r="AE133"/>
      <c r="AF133"/>
      <c r="AG133"/>
      <c r="AH133"/>
      <c r="AI133"/>
      <c r="AJ133"/>
      <c r="AK133"/>
    </row>
    <row r="134" spans="1:37">
      <c r="A134" s="20" t="str">
        <f>IF(B134="","",Draw!N134)</f>
        <v/>
      </c>
      <c r="B134" s="21" t="str">
        <f>IFERROR(Draw!O134,"")</f>
        <v/>
      </c>
      <c r="C134" s="21" t="str">
        <f>IFERROR(Draw!P134,"")</f>
        <v/>
      </c>
      <c r="D134" s="53"/>
      <c r="E134" s="92">
        <v>1.3300000000000001E-7</v>
      </c>
      <c r="F134" s="93" t="str">
        <f t="shared" si="7"/>
        <v/>
      </c>
      <c r="G134" s="172" t="str">
        <f>IF(A134="oco",VLOOKUP(_xlfn.CONCAT(B134,C134),'Open 1'!S:U,2,FALSE),IF(OR(AND(D134&gt;1,D134&lt;1050),D134="nt",D134="",D134="scratch"),"","Not valid"))</f>
        <v/>
      </c>
      <c r="S134" s="17" t="e">
        <f t="shared" ca="1" si="8"/>
        <v>#NAME?</v>
      </c>
      <c r="T134" s="93">
        <f t="shared" si="9"/>
        <v>0</v>
      </c>
      <c r="V134" s="3" t="str">
        <f>IFERROR(VLOOKUP(Youth!F134,$AC$3:$AD$7,2,TRUE),"")</f>
        <v/>
      </c>
      <c r="W134" s="7" t="str">
        <f>IFERROR(IF(V134=$W$1,Youth!F134,""),"")</f>
        <v/>
      </c>
      <c r="X134" s="7" t="str">
        <f>IFERROR(IF(V134=$X$1,Youth!F134,""),"")</f>
        <v/>
      </c>
      <c r="Y134" s="7" t="str">
        <f>IFERROR(IF(V134=$Y$1,Youth!F134,""),"")</f>
        <v/>
      </c>
      <c r="Z134" s="7" t="str">
        <f>IFERROR(IF($V134=$Z$1,Youth!F134,""),"")</f>
        <v/>
      </c>
      <c r="AA134" s="7" t="str">
        <f>IFERROR(IF(V134=$AA$1,Youth!F134,""),"")</f>
        <v/>
      </c>
      <c r="AB134" s="3"/>
      <c r="AC134"/>
      <c r="AD134"/>
      <c r="AE134"/>
      <c r="AF134"/>
      <c r="AG134"/>
      <c r="AH134"/>
      <c r="AI134"/>
      <c r="AJ134"/>
      <c r="AK134"/>
    </row>
    <row r="135" spans="1:37">
      <c r="A135" s="20" t="str">
        <f>IF(B135="","",Draw!N135)</f>
        <v/>
      </c>
      <c r="B135" s="21" t="str">
        <f>IFERROR(Draw!O135,"")</f>
        <v/>
      </c>
      <c r="C135" s="21" t="str">
        <f>IFERROR(Draw!P135,"")</f>
        <v/>
      </c>
      <c r="D135" s="52"/>
      <c r="E135" s="92">
        <v>1.3400000000000001E-7</v>
      </c>
      <c r="F135" s="93" t="str">
        <f t="shared" si="7"/>
        <v/>
      </c>
      <c r="G135" s="172" t="str">
        <f>IF(A135="oco",VLOOKUP(_xlfn.CONCAT(B135,C135),'Open 1'!S:U,2,FALSE),IF(OR(AND(D135&gt;1,D135&lt;1050),D135="nt",D135="",D135="scratch"),"","Not valid"))</f>
        <v/>
      </c>
      <c r="S135" s="17" t="e">
        <f t="shared" ca="1" si="8"/>
        <v>#NAME?</v>
      </c>
      <c r="T135" s="93">
        <f t="shared" si="9"/>
        <v>0</v>
      </c>
      <c r="V135" s="3" t="str">
        <f>IFERROR(VLOOKUP(Youth!F135,$AC$3:$AD$7,2,TRUE),"")</f>
        <v/>
      </c>
      <c r="W135" s="7" t="str">
        <f>IFERROR(IF(V135=$W$1,Youth!F135,""),"")</f>
        <v/>
      </c>
      <c r="X135" s="7" t="str">
        <f>IFERROR(IF(V135=$X$1,Youth!F135,""),"")</f>
        <v/>
      </c>
      <c r="Y135" s="7" t="str">
        <f>IFERROR(IF(V135=$Y$1,Youth!F135,""),"")</f>
        <v/>
      </c>
      <c r="Z135" s="7" t="str">
        <f>IFERROR(IF($V135=$Z$1,Youth!F135,""),"")</f>
        <v/>
      </c>
      <c r="AA135" s="7" t="str">
        <f>IFERROR(IF(V135=$AA$1,Youth!F135,""),"")</f>
        <v/>
      </c>
      <c r="AB135" s="3"/>
      <c r="AC135"/>
      <c r="AD135"/>
      <c r="AE135"/>
      <c r="AF135"/>
      <c r="AG135"/>
      <c r="AH135"/>
      <c r="AI135"/>
      <c r="AJ135"/>
      <c r="AK135"/>
    </row>
    <row r="136" spans="1:37">
      <c r="A136" s="20" t="str">
        <f>IF(B136="","",Draw!N136)</f>
        <v/>
      </c>
      <c r="B136" s="21" t="str">
        <f>IFERROR(Draw!O136,"")</f>
        <v/>
      </c>
      <c r="C136" s="21" t="str">
        <f>IFERROR(Draw!P136,"")</f>
        <v/>
      </c>
      <c r="D136" s="51"/>
      <c r="E136" s="92">
        <v>1.35E-7</v>
      </c>
      <c r="F136" s="93" t="str">
        <f t="shared" si="7"/>
        <v/>
      </c>
      <c r="G136" s="172" t="str">
        <f>IF(A136="oco",VLOOKUP(_xlfn.CONCAT(B136,C136),'Open 1'!S:U,2,FALSE),IF(OR(AND(D136&gt;1,D136&lt;1050),D136="nt",D136="",D136="scratch"),"","Not valid"))</f>
        <v/>
      </c>
      <c r="S136" s="17" t="e">
        <f t="shared" ca="1" si="8"/>
        <v>#NAME?</v>
      </c>
      <c r="T136" s="93">
        <f t="shared" si="9"/>
        <v>0</v>
      </c>
      <c r="V136" s="3" t="str">
        <f>IFERROR(VLOOKUP(Youth!F136,$AC$3:$AD$7,2,TRUE),"")</f>
        <v/>
      </c>
      <c r="W136" s="7" t="str">
        <f>IFERROR(IF(V136=$W$1,Youth!F136,""),"")</f>
        <v/>
      </c>
      <c r="X136" s="7" t="str">
        <f>IFERROR(IF(V136=$X$1,Youth!F136,""),"")</f>
        <v/>
      </c>
      <c r="Y136" s="7" t="str">
        <f>IFERROR(IF(V136=$Y$1,Youth!F136,""),"")</f>
        <v/>
      </c>
      <c r="Z136" s="7" t="str">
        <f>IFERROR(IF($V136=$Z$1,Youth!F136,""),"")</f>
        <v/>
      </c>
      <c r="AA136" s="7" t="str">
        <f>IFERROR(IF(V136=$AA$1,Youth!F136,""),"")</f>
        <v/>
      </c>
      <c r="AB136" s="3"/>
      <c r="AC136"/>
      <c r="AD136"/>
      <c r="AE136"/>
      <c r="AF136"/>
      <c r="AG136"/>
      <c r="AH136"/>
      <c r="AI136"/>
      <c r="AJ136"/>
      <c r="AK136"/>
    </row>
    <row r="137" spans="1:37">
      <c r="A137" s="20" t="str">
        <f>IF(B137="","",Draw!N137)</f>
        <v/>
      </c>
      <c r="B137" s="21" t="str">
        <f>IFERROR(Draw!O137,"")</f>
        <v/>
      </c>
      <c r="C137" s="21" t="str">
        <f>IFERROR(Draw!P137,"")</f>
        <v/>
      </c>
      <c r="D137" s="52"/>
      <c r="E137" s="92">
        <v>1.36E-7</v>
      </c>
      <c r="F137" s="93" t="str">
        <f t="shared" si="7"/>
        <v/>
      </c>
      <c r="G137" s="172" t="str">
        <f>IF(A137="oco",VLOOKUP(_xlfn.CONCAT(B137,C137),'Open 1'!S:U,2,FALSE),IF(OR(AND(D137&gt;1,D137&lt;1050),D137="nt",D137="",D137="scratch"),"","Not valid"))</f>
        <v/>
      </c>
      <c r="S137" s="17" t="e">
        <f t="shared" ca="1" si="8"/>
        <v>#NAME?</v>
      </c>
      <c r="T137" s="93">
        <f t="shared" si="9"/>
        <v>0</v>
      </c>
      <c r="V137" s="3" t="str">
        <f>IFERROR(VLOOKUP(Youth!F137,$AC$3:$AD$7,2,TRUE),"")</f>
        <v/>
      </c>
      <c r="W137" s="7" t="str">
        <f>IFERROR(IF(V137=$W$1,Youth!F137,""),"")</f>
        <v/>
      </c>
      <c r="X137" s="7" t="str">
        <f>IFERROR(IF(V137=$X$1,Youth!F137,""),"")</f>
        <v/>
      </c>
      <c r="Y137" s="7" t="str">
        <f>IFERROR(IF(V137=$Y$1,Youth!F137,""),"")</f>
        <v/>
      </c>
      <c r="Z137" s="7" t="str">
        <f>IFERROR(IF($V137=$Z$1,Youth!F137,""),"")</f>
        <v/>
      </c>
      <c r="AA137" s="7" t="str">
        <f>IFERROR(IF(V137=$AA$1,Youth!F137,""),"")</f>
        <v/>
      </c>
      <c r="AB137" s="3"/>
      <c r="AC137"/>
      <c r="AD137"/>
      <c r="AE137"/>
      <c r="AF137"/>
      <c r="AG137"/>
      <c r="AH137"/>
      <c r="AI137"/>
      <c r="AJ137"/>
      <c r="AK137"/>
    </row>
    <row r="138" spans="1:37">
      <c r="A138" s="20" t="str">
        <f>IF(B138="","",Draw!N138)</f>
        <v/>
      </c>
      <c r="B138" s="21" t="str">
        <f>IFERROR(Draw!O138,"")</f>
        <v/>
      </c>
      <c r="C138" s="21" t="str">
        <f>IFERROR(Draw!P138,"")</f>
        <v/>
      </c>
      <c r="D138" s="54"/>
      <c r="E138" s="92">
        <v>1.37E-7</v>
      </c>
      <c r="F138" s="93" t="str">
        <f t="shared" si="7"/>
        <v/>
      </c>
      <c r="G138" s="172" t="str">
        <f>IF(A138="oco",VLOOKUP(_xlfn.CONCAT(B138,C138),'Open 1'!S:U,2,FALSE),IF(OR(AND(D138&gt;1,D138&lt;1050),D138="nt",D138="",D138="scratch"),"","Not valid"))</f>
        <v/>
      </c>
      <c r="S138" s="17" t="e">
        <f t="shared" ca="1" si="8"/>
        <v>#NAME?</v>
      </c>
      <c r="T138" s="93">
        <f t="shared" si="9"/>
        <v>0</v>
      </c>
      <c r="V138" s="3" t="str">
        <f>IFERROR(VLOOKUP(Youth!F138,$AC$3:$AD$7,2,TRUE),"")</f>
        <v/>
      </c>
      <c r="W138" s="7" t="str">
        <f>IFERROR(IF(V138=$W$1,Youth!F138,""),"")</f>
        <v/>
      </c>
      <c r="X138" s="7" t="str">
        <f>IFERROR(IF(V138=$X$1,Youth!F138,""),"")</f>
        <v/>
      </c>
      <c r="Y138" s="7" t="str">
        <f>IFERROR(IF(V138=$Y$1,Youth!F138,""),"")</f>
        <v/>
      </c>
      <c r="Z138" s="7" t="str">
        <f>IFERROR(IF($V138=$Z$1,Youth!F138,""),"")</f>
        <v/>
      </c>
      <c r="AA138" s="7" t="str">
        <f>IFERROR(IF(V138=$AA$1,Youth!F138,""),"")</f>
        <v/>
      </c>
      <c r="AB138" s="3"/>
      <c r="AC138"/>
      <c r="AD138"/>
      <c r="AE138"/>
      <c r="AF138"/>
      <c r="AG138"/>
      <c r="AH138"/>
      <c r="AI138"/>
      <c r="AJ138"/>
      <c r="AK138"/>
    </row>
    <row r="139" spans="1:37">
      <c r="A139" s="20" t="str">
        <f>IF(B139="","",Draw!N139)</f>
        <v/>
      </c>
      <c r="B139" s="21" t="str">
        <f>IFERROR(Draw!O139,"")</f>
        <v/>
      </c>
      <c r="C139" s="21" t="str">
        <f>IFERROR(Draw!P139,"")</f>
        <v/>
      </c>
      <c r="D139" s="171"/>
      <c r="E139" s="92">
        <v>1.3799999999999999E-7</v>
      </c>
      <c r="F139" s="93" t="str">
        <f t="shared" si="7"/>
        <v/>
      </c>
      <c r="G139" s="172" t="str">
        <f>IF(A139="oco",VLOOKUP(_xlfn.CONCAT(B139,C139),'Open 1'!S:U,2,FALSE),IF(OR(AND(D139&gt;1,D139&lt;1050),D139="nt",D139="",D139="scratch"),"","Not valid"))</f>
        <v/>
      </c>
      <c r="S139" s="17" t="e">
        <f t="shared" ca="1" si="8"/>
        <v>#NAME?</v>
      </c>
      <c r="T139" s="93">
        <f t="shared" si="9"/>
        <v>0</v>
      </c>
      <c r="V139" s="3" t="str">
        <f>IFERROR(VLOOKUP(Youth!F139,$AC$3:$AD$7,2,TRUE),"")</f>
        <v/>
      </c>
      <c r="W139" s="7" t="str">
        <f>IFERROR(IF(V139=$W$1,Youth!F139,""),"")</f>
        <v/>
      </c>
      <c r="X139" s="7" t="str">
        <f>IFERROR(IF(V139=$X$1,Youth!F139,""),"")</f>
        <v/>
      </c>
      <c r="Y139" s="7" t="str">
        <f>IFERROR(IF(V139=$Y$1,Youth!F139,""),"")</f>
        <v/>
      </c>
      <c r="Z139" s="7" t="str">
        <f>IFERROR(IF($V139=$Z$1,Youth!F139,""),"")</f>
        <v/>
      </c>
      <c r="AA139" s="7" t="str">
        <f>IFERROR(IF(V139=$AA$1,Youth!F139,""),"")</f>
        <v/>
      </c>
      <c r="AB139" s="3"/>
      <c r="AC139"/>
      <c r="AD139"/>
      <c r="AE139"/>
      <c r="AF139"/>
      <c r="AG139"/>
      <c r="AH139"/>
      <c r="AI139"/>
      <c r="AJ139"/>
      <c r="AK139"/>
    </row>
    <row r="140" spans="1:37">
      <c r="A140" s="20" t="str">
        <f>IF(B140="","",Draw!N140)</f>
        <v/>
      </c>
      <c r="B140" s="21" t="str">
        <f>IFERROR(Draw!O140,"")</f>
        <v/>
      </c>
      <c r="C140" s="21" t="str">
        <f>IFERROR(Draw!P140,"")</f>
        <v/>
      </c>
      <c r="D140" s="53"/>
      <c r="E140" s="92">
        <v>1.3899999999999999E-7</v>
      </c>
      <c r="F140" s="93" t="str">
        <f t="shared" si="7"/>
        <v/>
      </c>
      <c r="G140" s="172" t="str">
        <f>IF(A140="oco",VLOOKUP(_xlfn.CONCAT(B140,C140),'Open 1'!S:U,2,FALSE),IF(OR(AND(D140&gt;1,D140&lt;1050),D140="nt",D140="",D140="scratch"),"","Not valid"))</f>
        <v/>
      </c>
      <c r="S140" s="17" t="e">
        <f t="shared" ca="1" si="8"/>
        <v>#NAME?</v>
      </c>
      <c r="T140" s="93">
        <f t="shared" si="9"/>
        <v>0</v>
      </c>
      <c r="V140" s="3" t="str">
        <f>IFERROR(VLOOKUP(Youth!F140,$AC$3:$AD$7,2,TRUE),"")</f>
        <v/>
      </c>
      <c r="W140" s="7" t="str">
        <f>IFERROR(IF(V140=$W$1,Youth!F140,""),"")</f>
        <v/>
      </c>
      <c r="X140" s="7" t="str">
        <f>IFERROR(IF(V140=$X$1,Youth!F140,""),"")</f>
        <v/>
      </c>
      <c r="Y140" s="7" t="str">
        <f>IFERROR(IF(V140=$Y$1,Youth!F140,""),"")</f>
        <v/>
      </c>
      <c r="Z140" s="7" t="str">
        <f>IFERROR(IF($V140=$Z$1,Youth!F140,""),"")</f>
        <v/>
      </c>
      <c r="AA140" s="7" t="str">
        <f>IFERROR(IF(V140=$AA$1,Youth!F140,""),"")</f>
        <v/>
      </c>
      <c r="AB140" s="3"/>
      <c r="AC140"/>
      <c r="AD140"/>
      <c r="AE140"/>
      <c r="AF140"/>
      <c r="AG140"/>
      <c r="AH140"/>
      <c r="AI140"/>
      <c r="AJ140"/>
      <c r="AK140"/>
    </row>
    <row r="141" spans="1:37">
      <c r="A141" s="20" t="str">
        <f>IF(B141="","",Draw!N141)</f>
        <v/>
      </c>
      <c r="B141" s="21" t="str">
        <f>IFERROR(Draw!O141,"")</f>
        <v/>
      </c>
      <c r="C141" s="21" t="str">
        <f>IFERROR(Draw!P141,"")</f>
        <v/>
      </c>
      <c r="D141" s="52"/>
      <c r="E141" s="92">
        <v>1.4000000000000001E-7</v>
      </c>
      <c r="F141" s="93" t="str">
        <f t="shared" si="7"/>
        <v/>
      </c>
      <c r="G141" s="172" t="str">
        <f>IF(A141="oco",VLOOKUP(_xlfn.CONCAT(B141,C141),'Open 1'!S:U,2,FALSE),IF(OR(AND(D141&gt;1,D141&lt;1050),D141="nt",D141="",D141="scratch"),"","Not valid"))</f>
        <v/>
      </c>
      <c r="S141" s="17" t="e">
        <f t="shared" ca="1" si="8"/>
        <v>#NAME?</v>
      </c>
      <c r="T141" s="93">
        <f t="shared" si="9"/>
        <v>0</v>
      </c>
      <c r="V141" s="3" t="str">
        <f>IFERROR(VLOOKUP(Youth!F141,$AC$3:$AD$7,2,TRUE),"")</f>
        <v/>
      </c>
      <c r="W141" s="7" t="str">
        <f>IFERROR(IF(V141=$W$1,Youth!F141,""),"")</f>
        <v/>
      </c>
      <c r="X141" s="7" t="str">
        <f>IFERROR(IF(V141=$X$1,Youth!F141,""),"")</f>
        <v/>
      </c>
      <c r="Y141" s="7" t="str">
        <f>IFERROR(IF(V141=$Y$1,Youth!F141,""),"")</f>
        <v/>
      </c>
      <c r="Z141" s="7" t="str">
        <f>IFERROR(IF($V141=$Z$1,Youth!F141,""),"")</f>
        <v/>
      </c>
      <c r="AA141" s="7" t="str">
        <f>IFERROR(IF(V141=$AA$1,Youth!F141,""),"")</f>
        <v/>
      </c>
      <c r="AB141" s="3"/>
      <c r="AC141"/>
      <c r="AD141"/>
      <c r="AE141"/>
      <c r="AF141"/>
      <c r="AG141"/>
      <c r="AH141"/>
      <c r="AI141"/>
      <c r="AJ141"/>
      <c r="AK141"/>
    </row>
    <row r="142" spans="1:37">
      <c r="A142" s="20" t="str">
        <f>IF(B142="","",Draw!N142)</f>
        <v/>
      </c>
      <c r="B142" s="21" t="str">
        <f>IFERROR(Draw!O142,"")</f>
        <v/>
      </c>
      <c r="C142" s="21" t="str">
        <f>IFERROR(Draw!P142,"")</f>
        <v/>
      </c>
      <c r="D142" s="51"/>
      <c r="E142" s="92">
        <v>1.4100000000000001E-7</v>
      </c>
      <c r="F142" s="93" t="str">
        <f t="shared" si="7"/>
        <v/>
      </c>
      <c r="G142" s="172" t="str">
        <f>IF(A142="oco",VLOOKUP(_xlfn.CONCAT(B142,C142),'Open 1'!S:U,2,FALSE),IF(OR(AND(D142&gt;1,D142&lt;1050),D142="nt",D142="",D142="scratch"),"","Not valid"))</f>
        <v/>
      </c>
      <c r="S142" s="17" t="e">
        <f t="shared" ca="1" si="8"/>
        <v>#NAME?</v>
      </c>
      <c r="T142" s="93">
        <f t="shared" si="9"/>
        <v>0</v>
      </c>
      <c r="V142" s="3" t="str">
        <f>IFERROR(VLOOKUP(Youth!F142,$AC$3:$AD$7,2,TRUE),"")</f>
        <v/>
      </c>
      <c r="W142" s="7" t="str">
        <f>IFERROR(IF(V142=$W$1,Youth!F142,""),"")</f>
        <v/>
      </c>
      <c r="X142" s="7" t="str">
        <f>IFERROR(IF(V142=$X$1,Youth!F142,""),"")</f>
        <v/>
      </c>
      <c r="Y142" s="7" t="str">
        <f>IFERROR(IF(V142=$Y$1,Youth!F142,""),"")</f>
        <v/>
      </c>
      <c r="Z142" s="7" t="str">
        <f>IFERROR(IF($V142=$Z$1,Youth!F142,""),"")</f>
        <v/>
      </c>
      <c r="AA142" s="7" t="str">
        <f>IFERROR(IF(V142=$AA$1,Youth!F142,""),"")</f>
        <v/>
      </c>
      <c r="AB142" s="3"/>
      <c r="AC142"/>
      <c r="AD142"/>
      <c r="AE142"/>
      <c r="AF142"/>
      <c r="AG142"/>
      <c r="AH142"/>
      <c r="AI142"/>
      <c r="AJ142"/>
      <c r="AK142"/>
    </row>
    <row r="143" spans="1:37">
      <c r="A143" s="20" t="str">
        <f>IF(B143="","",Draw!N143)</f>
        <v/>
      </c>
      <c r="B143" s="21" t="str">
        <f>IFERROR(Draw!O143,"")</f>
        <v/>
      </c>
      <c r="C143" s="21" t="str">
        <f>IFERROR(Draw!P143,"")</f>
        <v/>
      </c>
      <c r="D143" s="52"/>
      <c r="E143" s="92">
        <v>1.42E-7</v>
      </c>
      <c r="F143" s="93" t="str">
        <f t="shared" si="7"/>
        <v/>
      </c>
      <c r="G143" s="172" t="str">
        <f>IF(A143="oco",VLOOKUP(_xlfn.CONCAT(B143,C143),'Open 1'!S:U,2,FALSE),IF(OR(AND(D143&gt;1,D143&lt;1050),D143="nt",D143="",D143="scratch"),"","Not valid"))</f>
        <v/>
      </c>
      <c r="S143" s="17" t="e">
        <f t="shared" ca="1" si="8"/>
        <v>#NAME?</v>
      </c>
      <c r="T143" s="93">
        <f t="shared" si="9"/>
        <v>0</v>
      </c>
      <c r="V143" s="3" t="str">
        <f>IFERROR(VLOOKUP(Youth!F143,$AC$3:$AD$7,2,TRUE),"")</f>
        <v/>
      </c>
      <c r="W143" s="7" t="str">
        <f>IFERROR(IF(V143=$W$1,Youth!F143,""),"")</f>
        <v/>
      </c>
      <c r="X143" s="7" t="str">
        <f>IFERROR(IF(V143=$X$1,Youth!F143,""),"")</f>
        <v/>
      </c>
      <c r="Y143" s="7" t="str">
        <f>IFERROR(IF(V143=$Y$1,Youth!F143,""),"")</f>
        <v/>
      </c>
      <c r="Z143" s="7" t="str">
        <f>IFERROR(IF($V143=$Z$1,Youth!F143,""),"")</f>
        <v/>
      </c>
      <c r="AA143" s="7" t="str">
        <f>IFERROR(IF(V143=$AA$1,Youth!F143,""),"")</f>
        <v/>
      </c>
      <c r="AB143" s="3"/>
      <c r="AC143"/>
      <c r="AD143"/>
      <c r="AE143"/>
      <c r="AF143"/>
      <c r="AG143"/>
      <c r="AH143"/>
      <c r="AI143"/>
      <c r="AJ143"/>
      <c r="AK143"/>
    </row>
    <row r="144" spans="1:37">
      <c r="A144" s="20" t="str">
        <f>IF(B144="","",Draw!N144)</f>
        <v/>
      </c>
      <c r="B144" s="21" t="str">
        <f>IFERROR(Draw!O144,"")</f>
        <v/>
      </c>
      <c r="C144" s="21" t="str">
        <f>IFERROR(Draw!P144,"")</f>
        <v/>
      </c>
      <c r="D144" s="54"/>
      <c r="E144" s="92">
        <v>1.43E-7</v>
      </c>
      <c r="F144" s="93" t="str">
        <f t="shared" si="7"/>
        <v/>
      </c>
      <c r="G144" s="172" t="str">
        <f>IF(A144="oco",VLOOKUP(_xlfn.CONCAT(B144,C144),'Open 1'!S:U,2,FALSE),IF(OR(AND(D144&gt;1,D144&lt;1050),D144="nt",D144="",D144="scratch"),"","Not valid"))</f>
        <v/>
      </c>
      <c r="S144" s="17" t="e">
        <f t="shared" ca="1" si="8"/>
        <v>#NAME?</v>
      </c>
      <c r="T144" s="93">
        <f t="shared" si="9"/>
        <v>0</v>
      </c>
      <c r="V144" s="3" t="str">
        <f>IFERROR(VLOOKUP(Youth!F144,$AC$3:$AD$7,2,TRUE),"")</f>
        <v/>
      </c>
      <c r="W144" s="7" t="str">
        <f>IFERROR(IF(V144=$W$1,Youth!F144,""),"")</f>
        <v/>
      </c>
      <c r="X144" s="7" t="str">
        <f>IFERROR(IF(V144=$X$1,Youth!F144,""),"")</f>
        <v/>
      </c>
      <c r="Y144" s="7" t="str">
        <f>IFERROR(IF(V144=$Y$1,Youth!F144,""),"")</f>
        <v/>
      </c>
      <c r="Z144" s="7" t="str">
        <f>IFERROR(IF($V144=$Z$1,Youth!F144,""),"")</f>
        <v/>
      </c>
      <c r="AA144" s="7" t="str">
        <f>IFERROR(IF(V144=$AA$1,Youth!F144,""),"")</f>
        <v/>
      </c>
      <c r="AB144" s="3"/>
      <c r="AC144"/>
      <c r="AD144"/>
      <c r="AE144"/>
      <c r="AF144"/>
      <c r="AG144"/>
      <c r="AH144"/>
      <c r="AI144"/>
      <c r="AJ144"/>
      <c r="AK144"/>
    </row>
    <row r="145" spans="1:37">
      <c r="A145" s="20" t="str">
        <f>IF(B145="","",Draw!N145)</f>
        <v/>
      </c>
      <c r="B145" s="21" t="str">
        <f>IFERROR(Draw!O145,"")</f>
        <v/>
      </c>
      <c r="C145" s="21" t="str">
        <f>IFERROR(Draw!P145,"")</f>
        <v/>
      </c>
      <c r="D145" s="171"/>
      <c r="E145" s="92">
        <v>1.4399999999999999E-7</v>
      </c>
      <c r="F145" s="93" t="str">
        <f t="shared" si="7"/>
        <v/>
      </c>
      <c r="G145" s="172" t="str">
        <f>IF(A145="oco",VLOOKUP(_xlfn.CONCAT(B145,C145),'Open 1'!S:U,2,FALSE),IF(OR(AND(D145&gt;1,D145&lt;1050),D145="nt",D145="",D145="scratch"),"","Not valid"))</f>
        <v/>
      </c>
      <c r="S145" s="17" t="e">
        <f t="shared" ca="1" si="8"/>
        <v>#NAME?</v>
      </c>
      <c r="T145" s="93">
        <f t="shared" si="9"/>
        <v>0</v>
      </c>
      <c r="V145" s="3" t="str">
        <f>IFERROR(VLOOKUP(Youth!F145,$AC$3:$AD$7,2,TRUE),"")</f>
        <v/>
      </c>
      <c r="W145" s="7" t="str">
        <f>IFERROR(IF(V145=$W$1,Youth!F145,""),"")</f>
        <v/>
      </c>
      <c r="X145" s="7" t="str">
        <f>IFERROR(IF(V145=$X$1,Youth!F145,""),"")</f>
        <v/>
      </c>
      <c r="Y145" s="7" t="str">
        <f>IFERROR(IF(V145=$Y$1,Youth!F145,""),"")</f>
        <v/>
      </c>
      <c r="Z145" s="7" t="str">
        <f>IFERROR(IF($V145=$Z$1,Youth!F145,""),"")</f>
        <v/>
      </c>
      <c r="AA145" s="7" t="str">
        <f>IFERROR(IF(V145=$AA$1,Youth!F145,""),"")</f>
        <v/>
      </c>
      <c r="AB145" s="3"/>
      <c r="AC145"/>
      <c r="AD145"/>
      <c r="AE145"/>
      <c r="AF145"/>
      <c r="AG145"/>
      <c r="AH145"/>
      <c r="AI145"/>
      <c r="AJ145"/>
      <c r="AK145"/>
    </row>
    <row r="146" spans="1:37">
      <c r="A146" s="20" t="str">
        <f>IF(B146="","",Draw!N146)</f>
        <v/>
      </c>
      <c r="B146" s="21" t="str">
        <f>IFERROR(Draw!O146,"")</f>
        <v/>
      </c>
      <c r="C146" s="21" t="str">
        <f>IFERROR(Draw!P146,"")</f>
        <v/>
      </c>
      <c r="D146" s="53"/>
      <c r="E146" s="92">
        <v>1.4499999999999999E-7</v>
      </c>
      <c r="F146" s="93" t="str">
        <f t="shared" si="7"/>
        <v/>
      </c>
      <c r="G146" s="172" t="str">
        <f>IF(A146="oco",VLOOKUP(_xlfn.CONCAT(B146,C146),'Open 1'!S:U,2,FALSE),IF(OR(AND(D146&gt;1,D146&lt;1050),D146="nt",D146="",D146="scratch"),"","Not valid"))</f>
        <v/>
      </c>
      <c r="S146" s="17" t="e">
        <f t="shared" ca="1" si="8"/>
        <v>#NAME?</v>
      </c>
      <c r="T146" s="93">
        <f t="shared" si="9"/>
        <v>0</v>
      </c>
      <c r="V146" s="3" t="str">
        <f>IFERROR(VLOOKUP(Youth!F146,$AC$3:$AD$7,2,TRUE),"")</f>
        <v/>
      </c>
      <c r="W146" s="7" t="str">
        <f>IFERROR(IF(V146=$W$1,Youth!F146,""),"")</f>
        <v/>
      </c>
      <c r="X146" s="7" t="str">
        <f>IFERROR(IF(V146=$X$1,Youth!F146,""),"")</f>
        <v/>
      </c>
      <c r="Y146" s="7" t="str">
        <f>IFERROR(IF(V146=$Y$1,Youth!F146,""),"")</f>
        <v/>
      </c>
      <c r="Z146" s="7" t="str">
        <f>IFERROR(IF($V146=$Z$1,Youth!F146,""),"")</f>
        <v/>
      </c>
      <c r="AA146" s="7" t="str">
        <f>IFERROR(IF(V146=$AA$1,Youth!F146,""),"")</f>
        <v/>
      </c>
      <c r="AB146" s="3"/>
      <c r="AC146"/>
      <c r="AD146"/>
      <c r="AE146"/>
      <c r="AF146"/>
      <c r="AG146"/>
      <c r="AH146"/>
      <c r="AI146"/>
      <c r="AJ146"/>
      <c r="AK146"/>
    </row>
    <row r="147" spans="1:37">
      <c r="A147" s="20" t="str">
        <f>IF(B147="","",Draw!N147)</f>
        <v/>
      </c>
      <c r="B147" s="21" t="str">
        <f>IFERROR(Draw!O147,"")</f>
        <v/>
      </c>
      <c r="C147" s="21" t="str">
        <f>IFERROR(Draw!P147,"")</f>
        <v/>
      </c>
      <c r="D147" s="52"/>
      <c r="E147" s="92">
        <v>1.4600000000000001E-7</v>
      </c>
      <c r="F147" s="93" t="str">
        <f t="shared" si="7"/>
        <v/>
      </c>
      <c r="G147" s="172" t="str">
        <f>IF(A147="oco",VLOOKUP(_xlfn.CONCAT(B147,C147),'Open 1'!S:U,2,FALSE),IF(OR(AND(D147&gt;1,D147&lt;1050),D147="nt",D147="",D147="scratch"),"","Not valid"))</f>
        <v/>
      </c>
      <c r="S147" s="17" t="e">
        <f t="shared" ca="1" si="8"/>
        <v>#NAME?</v>
      </c>
      <c r="T147" s="93">
        <f t="shared" si="9"/>
        <v>0</v>
      </c>
      <c r="V147" s="3" t="str">
        <f>IFERROR(VLOOKUP(Youth!F147,$AC$3:$AD$7,2,TRUE),"")</f>
        <v/>
      </c>
      <c r="W147" s="7" t="str">
        <f>IFERROR(IF(V147=$W$1,Youth!F147,""),"")</f>
        <v/>
      </c>
      <c r="X147" s="7" t="str">
        <f>IFERROR(IF(V147=$X$1,Youth!F147,""),"")</f>
        <v/>
      </c>
      <c r="Y147" s="7" t="str">
        <f>IFERROR(IF(V147=$Y$1,Youth!F147,""),"")</f>
        <v/>
      </c>
      <c r="Z147" s="7" t="str">
        <f>IFERROR(IF($V147=$Z$1,Youth!F147,""),"")</f>
        <v/>
      </c>
      <c r="AA147" s="7" t="str">
        <f>IFERROR(IF(V147=$AA$1,Youth!F147,""),"")</f>
        <v/>
      </c>
      <c r="AB147" s="3"/>
      <c r="AC147"/>
      <c r="AD147"/>
      <c r="AE147"/>
      <c r="AF147"/>
      <c r="AG147"/>
      <c r="AH147"/>
      <c r="AI147"/>
      <c r="AJ147"/>
      <c r="AK147"/>
    </row>
    <row r="148" spans="1:37">
      <c r="A148" s="20" t="str">
        <f>IF(B148="","",Draw!N148)</f>
        <v/>
      </c>
      <c r="B148" s="21" t="str">
        <f>IFERROR(Draw!O148,"")</f>
        <v/>
      </c>
      <c r="C148" s="21" t="str">
        <f>IFERROR(Draw!P148,"")</f>
        <v/>
      </c>
      <c r="D148" s="51"/>
      <c r="E148" s="92">
        <v>1.4700000000000001E-7</v>
      </c>
      <c r="F148" s="93" t="str">
        <f t="shared" si="7"/>
        <v/>
      </c>
      <c r="G148" s="172" t="str">
        <f>IF(A148="oco",VLOOKUP(_xlfn.CONCAT(B148,C148),'Open 1'!S:U,2,FALSE),IF(OR(AND(D148&gt;1,D148&lt;1050),D148="nt",D148="",D148="scratch"),"","Not valid"))</f>
        <v/>
      </c>
      <c r="S148" s="17" t="e">
        <f t="shared" ca="1" si="8"/>
        <v>#NAME?</v>
      </c>
      <c r="T148" s="93">
        <f t="shared" si="9"/>
        <v>0</v>
      </c>
      <c r="V148" s="3" t="str">
        <f>IFERROR(VLOOKUP(Youth!F148,$AC$3:$AD$7,2,TRUE),"")</f>
        <v/>
      </c>
      <c r="W148" s="7" t="str">
        <f>IFERROR(IF(V148=$W$1,Youth!F148,""),"")</f>
        <v/>
      </c>
      <c r="X148" s="7" t="str">
        <f>IFERROR(IF(V148=$X$1,Youth!F148,""),"")</f>
        <v/>
      </c>
      <c r="Y148" s="7" t="str">
        <f>IFERROR(IF(V148=$Y$1,Youth!F148,""),"")</f>
        <v/>
      </c>
      <c r="Z148" s="7" t="str">
        <f>IFERROR(IF($V148=$Z$1,Youth!F148,""),"")</f>
        <v/>
      </c>
      <c r="AA148" s="7" t="str">
        <f>IFERROR(IF(V148=$AA$1,Youth!F148,""),"")</f>
        <v/>
      </c>
      <c r="AB148" s="3"/>
      <c r="AC148"/>
      <c r="AD148"/>
      <c r="AE148"/>
      <c r="AF148"/>
      <c r="AG148"/>
      <c r="AH148"/>
      <c r="AI148"/>
      <c r="AJ148"/>
      <c r="AK148"/>
    </row>
    <row r="149" spans="1:37">
      <c r="A149" s="20" t="str">
        <f>IF(B149="","",Draw!N149)</f>
        <v/>
      </c>
      <c r="B149" s="21" t="str">
        <f>IFERROR(Draw!O149,"")</f>
        <v/>
      </c>
      <c r="C149" s="21" t="str">
        <f>IFERROR(Draw!P149,"")</f>
        <v/>
      </c>
      <c r="D149" s="52"/>
      <c r="E149" s="92">
        <v>1.48E-7</v>
      </c>
      <c r="F149" s="93" t="str">
        <f t="shared" si="7"/>
        <v/>
      </c>
      <c r="G149" s="172" t="str">
        <f>IF(A149="oco",VLOOKUP(_xlfn.CONCAT(B149,C149),'Open 1'!S:U,2,FALSE),IF(OR(AND(D149&gt;1,D149&lt;1050),D149="nt",D149="",D149="scratch"),"","Not valid"))</f>
        <v/>
      </c>
      <c r="S149" s="17" t="e">
        <f t="shared" ca="1" si="8"/>
        <v>#NAME?</v>
      </c>
      <c r="T149" s="93">
        <f t="shared" si="9"/>
        <v>0</v>
      </c>
      <c r="V149" s="3" t="str">
        <f>IFERROR(VLOOKUP(Youth!F149,$AC$3:$AD$7,2,TRUE),"")</f>
        <v/>
      </c>
      <c r="W149" s="7" t="str">
        <f>IFERROR(IF(V149=$W$1,Youth!F149,""),"")</f>
        <v/>
      </c>
      <c r="X149" s="7" t="str">
        <f>IFERROR(IF(V149=$X$1,Youth!F149,""),"")</f>
        <v/>
      </c>
      <c r="Y149" s="7" t="str">
        <f>IFERROR(IF(V149=$Y$1,Youth!F149,""),"")</f>
        <v/>
      </c>
      <c r="Z149" s="7" t="str">
        <f>IFERROR(IF($V149=$Z$1,Youth!F149,""),"")</f>
        <v/>
      </c>
      <c r="AA149" s="7" t="str">
        <f>IFERROR(IF(V149=$AA$1,Youth!F149,""),"")</f>
        <v/>
      </c>
      <c r="AB149" s="3"/>
      <c r="AC149"/>
      <c r="AD149"/>
      <c r="AE149"/>
      <c r="AF149"/>
      <c r="AG149"/>
      <c r="AH149"/>
      <c r="AI149"/>
      <c r="AJ149"/>
      <c r="AK149"/>
    </row>
    <row r="150" spans="1:37">
      <c r="A150" s="20" t="str">
        <f>IF(B150="","",Draw!N150)</f>
        <v/>
      </c>
      <c r="B150" s="21" t="str">
        <f>IFERROR(Draw!O150,"")</f>
        <v/>
      </c>
      <c r="C150" s="21" t="str">
        <f>IFERROR(Draw!P150,"")</f>
        <v/>
      </c>
      <c r="D150" s="54"/>
      <c r="E150" s="92">
        <v>1.49E-7</v>
      </c>
      <c r="F150" s="93" t="str">
        <f t="shared" si="7"/>
        <v/>
      </c>
      <c r="G150" s="172" t="str">
        <f>IF(A150="oco",VLOOKUP(_xlfn.CONCAT(B150,C150),'Open 1'!S:U,2,FALSE),IF(OR(AND(D150&gt;1,D150&lt;1050),D150="nt",D150="",D150="scratch"),"","Not valid"))</f>
        <v/>
      </c>
      <c r="S150" s="17" t="e">
        <f t="shared" ca="1" si="8"/>
        <v>#NAME?</v>
      </c>
      <c r="T150" s="93">
        <f t="shared" si="9"/>
        <v>0</v>
      </c>
      <c r="V150" s="3" t="str">
        <f>IFERROR(VLOOKUP(Youth!F150,$AC$3:$AD$7,2,TRUE),"")</f>
        <v/>
      </c>
      <c r="W150" s="7" t="str">
        <f>IFERROR(IF(V150=$W$1,Youth!F150,""),"")</f>
        <v/>
      </c>
      <c r="X150" s="7" t="str">
        <f>IFERROR(IF(V150=$X$1,Youth!F150,""),"")</f>
        <v/>
      </c>
      <c r="Y150" s="7" t="str">
        <f>IFERROR(IF(V150=$Y$1,Youth!F150,""),"")</f>
        <v/>
      </c>
      <c r="Z150" s="7" t="str">
        <f>IFERROR(IF($V150=$Z$1,Youth!F150,""),"")</f>
        <v/>
      </c>
      <c r="AA150" s="7" t="str">
        <f>IFERROR(IF(V150=$AA$1,Youth!F150,""),"")</f>
        <v/>
      </c>
      <c r="AB150" s="3"/>
      <c r="AC150"/>
      <c r="AD150"/>
      <c r="AE150"/>
      <c r="AF150"/>
      <c r="AG150"/>
      <c r="AH150"/>
      <c r="AI150"/>
      <c r="AJ150"/>
      <c r="AK150"/>
    </row>
    <row r="151" spans="1:37">
      <c r="A151" s="20" t="str">
        <f>IF(B151="","",Draw!N151)</f>
        <v/>
      </c>
      <c r="B151" s="21" t="str">
        <f>IFERROR(Draw!O151,"")</f>
        <v/>
      </c>
      <c r="C151" s="21" t="str">
        <f>IFERROR(Draw!P151,"")</f>
        <v/>
      </c>
      <c r="D151" s="171"/>
      <c r="E151" s="92">
        <v>1.4999999999999999E-7</v>
      </c>
      <c r="F151" s="93" t="str">
        <f t="shared" si="7"/>
        <v/>
      </c>
      <c r="G151" s="172" t="str">
        <f>IF(A151="oco",VLOOKUP(_xlfn.CONCAT(B151,C151),'Open 1'!S:U,2,FALSE),IF(OR(AND(D151&gt;1,D151&lt;1050),D151="nt",D151="",D151="scratch"),"","Not valid"))</f>
        <v/>
      </c>
      <c r="S151" s="17" t="e">
        <f t="shared" ca="1" si="8"/>
        <v>#NAME?</v>
      </c>
      <c r="T151" s="93">
        <f t="shared" si="9"/>
        <v>0</v>
      </c>
      <c r="V151" s="3" t="str">
        <f>IFERROR(VLOOKUP(Youth!F151,$AC$3:$AD$7,2,TRUE),"")</f>
        <v/>
      </c>
      <c r="W151" s="7" t="str">
        <f>IFERROR(IF(V151=$W$1,Youth!F151,""),"")</f>
        <v/>
      </c>
      <c r="X151" s="7" t="str">
        <f>IFERROR(IF(V151=$X$1,Youth!F151,""),"")</f>
        <v/>
      </c>
      <c r="Y151" s="7" t="str">
        <f>IFERROR(IF(V151=$Y$1,Youth!F151,""),"")</f>
        <v/>
      </c>
      <c r="Z151" s="7" t="str">
        <f>IFERROR(IF($V151=$Z$1,Youth!F151,""),"")</f>
        <v/>
      </c>
      <c r="AA151" s="7" t="str">
        <f>IFERROR(IF(V151=$AA$1,Youth!F151,""),"")</f>
        <v/>
      </c>
      <c r="AB151" s="1"/>
      <c r="AC151"/>
      <c r="AD151"/>
      <c r="AE151"/>
      <c r="AF151"/>
      <c r="AG151"/>
      <c r="AH151"/>
      <c r="AI151"/>
      <c r="AJ151"/>
      <c r="AK151"/>
    </row>
    <row r="152" spans="1:37">
      <c r="A152" s="20" t="str">
        <f>IF(B152="","",Draw!N152)</f>
        <v/>
      </c>
      <c r="B152" s="21" t="str">
        <f>IFERROR(Draw!O152,"")</f>
        <v/>
      </c>
      <c r="C152" s="21" t="str">
        <f>IFERROR(Draw!P152,"")</f>
        <v/>
      </c>
      <c r="D152" s="53"/>
      <c r="E152" s="92">
        <v>1.5099999999999999E-7</v>
      </c>
      <c r="F152" s="93" t="str">
        <f t="shared" si="7"/>
        <v/>
      </c>
      <c r="G152" s="172" t="str">
        <f>IF(A152="oco",VLOOKUP(_xlfn.CONCAT(B152,C152),'Open 1'!S:U,2,FALSE),IF(OR(AND(D152&gt;1,D152&lt;1050),D152="nt",D152="",D152="scratch"),"","Not valid"))</f>
        <v/>
      </c>
      <c r="S152" s="17" t="e">
        <f t="shared" ca="1" si="8"/>
        <v>#NAME?</v>
      </c>
      <c r="T152" s="93">
        <f t="shared" si="9"/>
        <v>0</v>
      </c>
      <c r="V152" s="3" t="str">
        <f>IFERROR(VLOOKUP(Youth!F152,$AC$3:$AD$7,2,TRUE),"")</f>
        <v/>
      </c>
      <c r="W152" s="7" t="str">
        <f>IFERROR(IF(V152=$W$1,Youth!F152,""),"")</f>
        <v/>
      </c>
      <c r="X152" s="7" t="str">
        <f>IFERROR(IF(V152=$X$1,Youth!F152,""),"")</f>
        <v/>
      </c>
      <c r="Y152" s="7" t="str">
        <f>IFERROR(IF(V152=$Y$1,Youth!F152,""),"")</f>
        <v/>
      </c>
      <c r="Z152" s="7" t="str">
        <f>IFERROR(IF($V152=$Z$1,Youth!F152,""),"")</f>
        <v/>
      </c>
      <c r="AA152" s="7" t="str">
        <f>IFERROR(IF(V152=$AA$1,Youth!F152,""),"")</f>
        <v/>
      </c>
      <c r="AB152" s="1"/>
      <c r="AC152"/>
      <c r="AD152"/>
      <c r="AE152"/>
      <c r="AF152"/>
      <c r="AG152"/>
      <c r="AH152"/>
      <c r="AI152"/>
      <c r="AJ152"/>
      <c r="AK152"/>
    </row>
    <row r="153" spans="1:37">
      <c r="A153" s="20" t="str">
        <f>IF(B153="","",Draw!N153)</f>
        <v/>
      </c>
      <c r="B153" s="21" t="str">
        <f>IFERROR(Draw!O153,"")</f>
        <v/>
      </c>
      <c r="C153" s="21" t="str">
        <f>IFERROR(Draw!P153,"")</f>
        <v/>
      </c>
      <c r="D153" s="52"/>
      <c r="E153" s="92">
        <v>1.5200000000000001E-7</v>
      </c>
      <c r="F153" s="93" t="str">
        <f t="shared" si="7"/>
        <v/>
      </c>
      <c r="G153" s="172" t="str">
        <f>IF(A153="oco",VLOOKUP(_xlfn.CONCAT(B153,C153),'Open 1'!S:U,2,FALSE),IF(OR(AND(D153&gt;1,D153&lt;1050),D153="nt",D153="",D153="scratch"),"","Not valid"))</f>
        <v/>
      </c>
      <c r="S153" s="17" t="e">
        <f t="shared" ca="1" si="8"/>
        <v>#NAME?</v>
      </c>
      <c r="T153" s="93">
        <f t="shared" si="9"/>
        <v>0</v>
      </c>
      <c r="V153" s="3" t="str">
        <f>IFERROR(VLOOKUP(Youth!F153,$AC$3:$AD$7,2,TRUE),"")</f>
        <v/>
      </c>
      <c r="W153" s="7" t="str">
        <f>IFERROR(IF(V153=$W$1,Youth!F153,""),"")</f>
        <v/>
      </c>
      <c r="X153" s="7" t="str">
        <f>IFERROR(IF(V153=$X$1,Youth!F153,""),"")</f>
        <v/>
      </c>
      <c r="Y153" s="7" t="str">
        <f>IFERROR(IF(V153=$Y$1,Youth!F153,""),"")</f>
        <v/>
      </c>
      <c r="Z153" s="7" t="str">
        <f>IFERROR(IF($V153=$Z$1,Youth!F153,""),"")</f>
        <v/>
      </c>
      <c r="AA153" s="7" t="str">
        <f>IFERROR(IF(V153=$AA$1,Youth!F153,""),"")</f>
        <v/>
      </c>
      <c r="AB153" s="1"/>
      <c r="AC153"/>
      <c r="AD153"/>
      <c r="AE153"/>
      <c r="AF153"/>
      <c r="AG153"/>
      <c r="AH153"/>
      <c r="AI153"/>
      <c r="AJ153"/>
      <c r="AK153"/>
    </row>
    <row r="154" spans="1:37">
      <c r="A154" s="20" t="str">
        <f>IF(B154="","",Draw!N154)</f>
        <v/>
      </c>
      <c r="B154" s="21" t="str">
        <f>IFERROR(Draw!O154,"")</f>
        <v/>
      </c>
      <c r="C154" s="21" t="str">
        <f>IFERROR(Draw!P154,"")</f>
        <v/>
      </c>
      <c r="D154" s="51"/>
      <c r="E154" s="92">
        <v>1.5300000000000001E-7</v>
      </c>
      <c r="F154" s="93" t="str">
        <f t="shared" si="7"/>
        <v/>
      </c>
      <c r="G154" s="172" t="str">
        <f>IF(A154="oco",VLOOKUP(_xlfn.CONCAT(B154,C154),'Open 1'!S:U,2,FALSE),IF(OR(AND(D154&gt;1,D154&lt;1050),D154="nt",D154="",D154="scratch"),"","Not valid"))</f>
        <v/>
      </c>
      <c r="S154" s="17" t="e">
        <f t="shared" ca="1" si="8"/>
        <v>#NAME?</v>
      </c>
      <c r="T154" s="93">
        <f t="shared" si="9"/>
        <v>0</v>
      </c>
      <c r="V154" s="3" t="str">
        <f>IFERROR(VLOOKUP(Youth!F154,$AC$3:$AD$7,2,TRUE),"")</f>
        <v/>
      </c>
      <c r="W154" s="7" t="str">
        <f>IFERROR(IF(V154=$W$1,Youth!F154,""),"")</f>
        <v/>
      </c>
      <c r="X154" s="7" t="str">
        <f>IFERROR(IF(V154=$X$1,Youth!F154,""),"")</f>
        <v/>
      </c>
      <c r="Y154" s="7" t="str">
        <f>IFERROR(IF(V154=$Y$1,Youth!F154,""),"")</f>
        <v/>
      </c>
      <c r="Z154" s="7" t="str">
        <f>IFERROR(IF($V154=$Z$1,Youth!F154,""),"")</f>
        <v/>
      </c>
      <c r="AA154" s="7" t="str">
        <f>IFERROR(IF(V154=$AA$1,Youth!F154,""),"")</f>
        <v/>
      </c>
      <c r="AB154" s="1"/>
      <c r="AC154"/>
      <c r="AD154"/>
      <c r="AE154"/>
      <c r="AF154"/>
      <c r="AG154"/>
      <c r="AH154"/>
      <c r="AI154"/>
      <c r="AJ154"/>
      <c r="AK154"/>
    </row>
    <row r="155" spans="1:37">
      <c r="A155" s="20" t="str">
        <f>IF(B155="","",Draw!N155)</f>
        <v/>
      </c>
      <c r="B155" s="21" t="str">
        <f>IFERROR(Draw!O155,"")</f>
        <v/>
      </c>
      <c r="C155" s="21" t="str">
        <f>IFERROR(Draw!P155,"")</f>
        <v/>
      </c>
      <c r="D155" s="52"/>
      <c r="E155" s="92">
        <v>1.54E-7</v>
      </c>
      <c r="F155" s="93" t="str">
        <f t="shared" si="7"/>
        <v/>
      </c>
      <c r="G155" s="172" t="str">
        <f>IF(A155="oco",VLOOKUP(_xlfn.CONCAT(B155,C155),'Open 1'!S:U,2,FALSE),IF(OR(AND(D155&gt;1,D155&lt;1050),D155="nt",D155="",D155="scratch"),"","Not valid"))</f>
        <v/>
      </c>
      <c r="S155" s="17" t="e">
        <f t="shared" ca="1" si="8"/>
        <v>#NAME?</v>
      </c>
      <c r="T155" s="93">
        <f t="shared" si="9"/>
        <v>0</v>
      </c>
      <c r="V155" s="3" t="str">
        <f>IFERROR(VLOOKUP(Youth!F155,$AC$3:$AD$7,2,TRUE),"")</f>
        <v/>
      </c>
      <c r="W155" s="7" t="str">
        <f>IFERROR(IF(V155=$W$1,Youth!F155,""),"")</f>
        <v/>
      </c>
      <c r="X155" s="7" t="str">
        <f>IFERROR(IF(V155=$X$1,Youth!F155,""),"")</f>
        <v/>
      </c>
      <c r="Y155" s="7" t="str">
        <f>IFERROR(IF(V155=$Y$1,Youth!F155,""),"")</f>
        <v/>
      </c>
      <c r="Z155" s="7" t="str">
        <f>IFERROR(IF($V155=$Z$1,Youth!F155,""),"")</f>
        <v/>
      </c>
      <c r="AA155" s="7" t="str">
        <f>IFERROR(IF(V155=$AA$1,Youth!F155,""),"")</f>
        <v/>
      </c>
      <c r="AB155" s="1"/>
      <c r="AC155"/>
      <c r="AD155"/>
      <c r="AE155"/>
      <c r="AF155"/>
      <c r="AG155"/>
      <c r="AH155"/>
      <c r="AI155"/>
      <c r="AJ155"/>
      <c r="AK155"/>
    </row>
    <row r="156" spans="1:37">
      <c r="A156" s="20" t="str">
        <f>IF(B156="","",Draw!N156)</f>
        <v/>
      </c>
      <c r="B156" s="21" t="str">
        <f>IFERROR(Draw!O156,"")</f>
        <v/>
      </c>
      <c r="C156" s="21" t="str">
        <f>IFERROR(Draw!P156,"")</f>
        <v/>
      </c>
      <c r="D156" s="54"/>
      <c r="E156" s="92">
        <v>1.55E-7</v>
      </c>
      <c r="F156" s="93" t="str">
        <f t="shared" si="7"/>
        <v/>
      </c>
      <c r="G156" s="172" t="str">
        <f>IF(A156="oco",VLOOKUP(_xlfn.CONCAT(B156,C156),'Open 1'!S:U,2,FALSE),IF(OR(AND(D156&gt;1,D156&lt;1050),D156="nt",D156="",D156="scratch"),"","Not valid"))</f>
        <v/>
      </c>
      <c r="S156" s="17" t="e">
        <f t="shared" ca="1" si="8"/>
        <v>#NAME?</v>
      </c>
      <c r="T156" s="93">
        <f t="shared" si="9"/>
        <v>0</v>
      </c>
      <c r="V156" s="3" t="str">
        <f>IFERROR(VLOOKUP(Youth!F156,$AC$3:$AD$7,2,TRUE),"")</f>
        <v/>
      </c>
      <c r="W156" s="7" t="str">
        <f>IFERROR(IF(V156=$W$1,Youth!F156,""),"")</f>
        <v/>
      </c>
      <c r="X156" s="7" t="str">
        <f>IFERROR(IF(V156=$X$1,Youth!F156,""),"")</f>
        <v/>
      </c>
      <c r="Y156" s="7" t="str">
        <f>IFERROR(IF(V156=$Y$1,Youth!F156,""),"")</f>
        <v/>
      </c>
      <c r="Z156" s="7" t="str">
        <f>IFERROR(IF($V156=$Z$1,Youth!F156,""),"")</f>
        <v/>
      </c>
      <c r="AA156" s="7" t="str">
        <f>IFERROR(IF(V156=$AA$1,Youth!F156,""),"")</f>
        <v/>
      </c>
      <c r="AB156" s="1"/>
      <c r="AC156"/>
      <c r="AD156"/>
      <c r="AE156"/>
      <c r="AF156"/>
      <c r="AG156"/>
      <c r="AH156"/>
      <c r="AI156"/>
      <c r="AJ156"/>
      <c r="AK156"/>
    </row>
    <row r="157" spans="1:37">
      <c r="A157" s="20" t="str">
        <f>IF(B157="","",Draw!N157)</f>
        <v/>
      </c>
      <c r="B157" s="21" t="str">
        <f>IFERROR(Draw!O157,"")</f>
        <v/>
      </c>
      <c r="C157" s="21" t="str">
        <f>IFERROR(Draw!P157,"")</f>
        <v/>
      </c>
      <c r="D157" s="171"/>
      <c r="E157" s="92">
        <v>1.5599999999999999E-7</v>
      </c>
      <c r="F157" s="93" t="str">
        <f t="shared" si="7"/>
        <v/>
      </c>
      <c r="G157" s="172" t="str">
        <f>IF(A157="oco",VLOOKUP(_xlfn.CONCAT(B157,C157),'Open 1'!S:U,2,FALSE),IF(OR(AND(D157&gt;1,D157&lt;1050),D157="nt",D157="",D157="scratch"),"","Not valid"))</f>
        <v/>
      </c>
      <c r="S157" s="17" t="e">
        <f t="shared" ca="1" si="8"/>
        <v>#NAME?</v>
      </c>
      <c r="T157" s="93">
        <f t="shared" si="9"/>
        <v>0</v>
      </c>
      <c r="V157" s="3" t="str">
        <f>IFERROR(VLOOKUP(Youth!F157,$AC$3:$AD$7,2,TRUE),"")</f>
        <v/>
      </c>
      <c r="W157" s="7" t="str">
        <f>IFERROR(IF(V157=$W$1,Youth!F157,""),"")</f>
        <v/>
      </c>
      <c r="X157" s="7" t="str">
        <f>IFERROR(IF(V157=$X$1,Youth!F157,""),"")</f>
        <v/>
      </c>
      <c r="Y157" s="7" t="str">
        <f>IFERROR(IF(V157=$Y$1,Youth!F157,""),"")</f>
        <v/>
      </c>
      <c r="Z157" s="7" t="str">
        <f>IFERROR(IF($V157=$Z$1,Youth!F157,""),"")</f>
        <v/>
      </c>
      <c r="AA157" s="7" t="str">
        <f>IFERROR(IF(V157=$AA$1,Youth!F157,""),"")</f>
        <v/>
      </c>
      <c r="AB157" s="1"/>
      <c r="AC157"/>
      <c r="AD157"/>
      <c r="AE157"/>
      <c r="AF157"/>
      <c r="AG157"/>
      <c r="AH157"/>
      <c r="AI157"/>
      <c r="AJ157"/>
      <c r="AK157"/>
    </row>
    <row r="158" spans="1:37">
      <c r="A158" s="20" t="str">
        <f>IF(B158="","",Draw!N158)</f>
        <v/>
      </c>
      <c r="B158" s="21" t="str">
        <f>IFERROR(Draw!O158,"")</f>
        <v/>
      </c>
      <c r="C158" s="21" t="str">
        <f>IFERROR(Draw!P158,"")</f>
        <v/>
      </c>
      <c r="D158" s="53"/>
      <c r="E158" s="92">
        <v>1.5699999999999999E-7</v>
      </c>
      <c r="F158" s="93" t="str">
        <f t="shared" si="7"/>
        <v/>
      </c>
      <c r="G158" s="172" t="str">
        <f>IF(A158="oco",VLOOKUP(_xlfn.CONCAT(B158,C158),'Open 1'!S:U,2,FALSE),IF(OR(AND(D158&gt;1,D158&lt;1050),D158="nt",D158="",D158="scratch"),"","Not valid"))</f>
        <v/>
      </c>
      <c r="S158" s="17" t="e">
        <f t="shared" ca="1" si="8"/>
        <v>#NAME?</v>
      </c>
      <c r="T158" s="93">
        <f t="shared" si="9"/>
        <v>0</v>
      </c>
      <c r="V158" s="3" t="str">
        <f>IFERROR(VLOOKUP(Youth!F158,$AC$3:$AD$7,2,TRUE),"")</f>
        <v/>
      </c>
      <c r="W158" s="7" t="str">
        <f>IFERROR(IF(V158=$W$1,Youth!F158,""),"")</f>
        <v/>
      </c>
      <c r="X158" s="7" t="str">
        <f>IFERROR(IF(V158=$X$1,Youth!F158,""),"")</f>
        <v/>
      </c>
      <c r="Y158" s="7" t="str">
        <f>IFERROR(IF(V158=$Y$1,Youth!F158,""),"")</f>
        <v/>
      </c>
      <c r="Z158" s="7" t="str">
        <f>IFERROR(IF($V158=$Z$1,Youth!F158,""),"")</f>
        <v/>
      </c>
      <c r="AA158" s="7" t="str">
        <f>IFERROR(IF(V158=$AA$1,Youth!F158,""),"")</f>
        <v/>
      </c>
      <c r="AB158" s="1"/>
      <c r="AC158"/>
      <c r="AD158"/>
      <c r="AE158"/>
      <c r="AF158"/>
      <c r="AG158"/>
      <c r="AH158"/>
      <c r="AI158"/>
      <c r="AJ158"/>
      <c r="AK158"/>
    </row>
    <row r="159" spans="1:37">
      <c r="A159" s="20" t="str">
        <f>IF(B159="","",Draw!N159)</f>
        <v/>
      </c>
      <c r="B159" s="21" t="str">
        <f>IFERROR(Draw!O159,"")</f>
        <v/>
      </c>
      <c r="C159" s="21" t="str">
        <f>IFERROR(Draw!P159,"")</f>
        <v/>
      </c>
      <c r="D159" s="52"/>
      <c r="E159" s="92">
        <v>1.5800000000000001E-7</v>
      </c>
      <c r="F159" s="93" t="str">
        <f t="shared" si="7"/>
        <v/>
      </c>
      <c r="G159" s="172" t="str">
        <f>IF(A159="oco",VLOOKUP(_xlfn.CONCAT(B159,C159),'Open 1'!S:U,2,FALSE),IF(OR(AND(D159&gt;1,D159&lt;1050),D159="nt",D159="",D159="scratch"),"","Not valid"))</f>
        <v/>
      </c>
      <c r="S159" s="17" t="e">
        <f t="shared" ca="1" si="8"/>
        <v>#NAME?</v>
      </c>
      <c r="T159" s="93">
        <f t="shared" si="9"/>
        <v>0</v>
      </c>
      <c r="V159" s="3" t="str">
        <f>IFERROR(VLOOKUP(Youth!F159,$AC$3:$AD$7,2,TRUE),"")</f>
        <v/>
      </c>
      <c r="W159" s="7" t="str">
        <f>IFERROR(IF(V159=$W$1,Youth!F159,""),"")</f>
        <v/>
      </c>
      <c r="X159" s="7" t="str">
        <f>IFERROR(IF(V159=$X$1,Youth!F159,""),"")</f>
        <v/>
      </c>
      <c r="Y159" s="7" t="str">
        <f>IFERROR(IF(V159=$Y$1,Youth!F159,""),"")</f>
        <v/>
      </c>
      <c r="Z159" s="7" t="str">
        <f>IFERROR(IF($V159=$Z$1,Youth!F159,""),"")</f>
        <v/>
      </c>
      <c r="AA159" s="7" t="str">
        <f>IFERROR(IF(V159=$AA$1,Youth!F159,""),"")</f>
        <v/>
      </c>
      <c r="AB159" s="1"/>
      <c r="AC159"/>
      <c r="AD159"/>
      <c r="AE159"/>
      <c r="AF159"/>
      <c r="AG159"/>
      <c r="AH159"/>
      <c r="AI159"/>
      <c r="AJ159"/>
      <c r="AK159"/>
    </row>
    <row r="160" spans="1:37">
      <c r="A160" s="20" t="str">
        <f>IF(B160="","",Draw!N160)</f>
        <v/>
      </c>
      <c r="B160" s="21" t="str">
        <f>IFERROR(Draw!O160,"")</f>
        <v/>
      </c>
      <c r="C160" s="21" t="str">
        <f>IFERROR(Draw!P160,"")</f>
        <v/>
      </c>
      <c r="D160" s="51"/>
      <c r="E160" s="92">
        <v>1.5900000000000001E-7</v>
      </c>
      <c r="F160" s="93" t="str">
        <f t="shared" si="7"/>
        <v/>
      </c>
      <c r="G160" s="172" t="str">
        <f>IF(A160="oco",VLOOKUP(_xlfn.CONCAT(B160,C160),'Open 1'!S:U,2,FALSE),IF(OR(AND(D160&gt;1,D160&lt;1050),D160="nt",D160="",D160="scratch"),"","Not valid"))</f>
        <v/>
      </c>
      <c r="S160" s="17" t="e">
        <f t="shared" ca="1" si="8"/>
        <v>#NAME?</v>
      </c>
      <c r="T160" s="93">
        <f t="shared" si="9"/>
        <v>0</v>
      </c>
      <c r="V160" s="3" t="str">
        <f>IFERROR(VLOOKUP(Youth!F160,$AC$3:$AD$7,2,TRUE),"")</f>
        <v/>
      </c>
      <c r="W160" s="7" t="str">
        <f>IFERROR(IF(V160=$W$1,Youth!F160,""),"")</f>
        <v/>
      </c>
      <c r="X160" s="7" t="str">
        <f>IFERROR(IF(V160=$X$1,Youth!F160,""),"")</f>
        <v/>
      </c>
      <c r="Y160" s="7" t="str">
        <f>IFERROR(IF(V160=$Y$1,Youth!F160,""),"")</f>
        <v/>
      </c>
      <c r="Z160" s="7" t="str">
        <f>IFERROR(IF($V160=$Z$1,Youth!F160,""),"")</f>
        <v/>
      </c>
      <c r="AA160" s="7" t="str">
        <f>IFERROR(IF(V160=$AA$1,Youth!F160,""),"")</f>
        <v/>
      </c>
      <c r="AB160" s="1"/>
      <c r="AC160"/>
      <c r="AD160"/>
      <c r="AE160"/>
      <c r="AF160"/>
      <c r="AG160"/>
      <c r="AH160"/>
      <c r="AI160"/>
      <c r="AJ160"/>
      <c r="AK160"/>
    </row>
    <row r="161" spans="1:37">
      <c r="A161" s="20" t="str">
        <f>IF(B161="","",Draw!N161)</f>
        <v/>
      </c>
      <c r="B161" s="21" t="str">
        <f>IFERROR(Draw!O161,"")</f>
        <v/>
      </c>
      <c r="C161" s="21" t="str">
        <f>IFERROR(Draw!P161,"")</f>
        <v/>
      </c>
      <c r="D161" s="52"/>
      <c r="E161" s="92">
        <v>1.6E-7</v>
      </c>
      <c r="F161" s="93" t="str">
        <f t="shared" si="7"/>
        <v/>
      </c>
      <c r="G161" s="172" t="str">
        <f>IF(A161="oco",VLOOKUP(_xlfn.CONCAT(B161,C161),'Open 1'!S:U,2,FALSE),IF(OR(AND(D161&gt;1,D161&lt;1050),D161="nt",D161="",D161="scratch"),"","Not valid"))</f>
        <v/>
      </c>
      <c r="S161" s="17" t="e">
        <f t="shared" ca="1" si="8"/>
        <v>#NAME?</v>
      </c>
      <c r="T161" s="93">
        <f t="shared" si="9"/>
        <v>0</v>
      </c>
      <c r="V161" s="3" t="str">
        <f>IFERROR(VLOOKUP(Youth!F161,$AC$3:$AD$7,2,TRUE),"")</f>
        <v/>
      </c>
      <c r="W161" s="7" t="str">
        <f>IFERROR(IF(V161=$W$1,Youth!F161,""),"")</f>
        <v/>
      </c>
      <c r="X161" s="7" t="str">
        <f>IFERROR(IF(V161=$X$1,Youth!F161,""),"")</f>
        <v/>
      </c>
      <c r="Y161" s="7" t="str">
        <f>IFERROR(IF(V161=$Y$1,Youth!F161,""),"")</f>
        <v/>
      </c>
      <c r="Z161" s="7" t="str">
        <f>IFERROR(IF($V161=$Z$1,Youth!F161,""),"")</f>
        <v/>
      </c>
      <c r="AA161" s="7" t="str">
        <f>IFERROR(IF(V161=$AA$1,Youth!F161,""),"")</f>
        <v/>
      </c>
      <c r="AB161" s="1"/>
      <c r="AC161"/>
      <c r="AD161"/>
      <c r="AE161"/>
      <c r="AF161"/>
      <c r="AG161"/>
      <c r="AH161"/>
      <c r="AI161"/>
      <c r="AJ161"/>
      <c r="AK161"/>
    </row>
    <row r="162" spans="1:37">
      <c r="A162" s="20" t="str">
        <f>IF(B162="","",Draw!N162)</f>
        <v/>
      </c>
      <c r="B162" s="21" t="str">
        <f>IFERROR(Draw!O162,"")</f>
        <v/>
      </c>
      <c r="C162" s="21" t="str">
        <f>IFERROR(Draw!P162,"")</f>
        <v/>
      </c>
      <c r="D162" s="54"/>
      <c r="E162" s="92">
        <v>1.61E-7</v>
      </c>
      <c r="F162" s="93" t="str">
        <f t="shared" si="7"/>
        <v/>
      </c>
      <c r="G162" s="172" t="str">
        <f>IF(A162="oco",VLOOKUP(_xlfn.CONCAT(B162,C162),'Open 1'!S:U,2,FALSE),IF(OR(AND(D162&gt;1,D162&lt;1050),D162="nt",D162="",D162="scratch"),"","Not valid"))</f>
        <v/>
      </c>
      <c r="S162" s="17" t="e">
        <f t="shared" ca="1" si="8"/>
        <v>#NAME?</v>
      </c>
      <c r="T162" s="93">
        <f t="shared" si="9"/>
        <v>0</v>
      </c>
      <c r="V162" s="3" t="str">
        <f>IFERROR(VLOOKUP(Youth!F162,$AC$3:$AD$7,2,TRUE),"")</f>
        <v/>
      </c>
      <c r="W162" s="7" t="str">
        <f>IFERROR(IF(V162=$W$1,Youth!F162,""),"")</f>
        <v/>
      </c>
      <c r="X162" s="7" t="str">
        <f>IFERROR(IF(V162=$X$1,Youth!F162,""),"")</f>
        <v/>
      </c>
      <c r="Y162" s="7" t="str">
        <f>IFERROR(IF(V162=$Y$1,Youth!F162,""),"")</f>
        <v/>
      </c>
      <c r="Z162" s="7" t="str">
        <f>IFERROR(IF($V162=$Z$1,Youth!F162,""),"")</f>
        <v/>
      </c>
      <c r="AA162" s="7" t="str">
        <f>IFERROR(IF(V162=$AA$1,Youth!F162,""),"")</f>
        <v/>
      </c>
      <c r="AB162" s="1"/>
      <c r="AC162"/>
      <c r="AD162"/>
      <c r="AE162"/>
      <c r="AF162"/>
      <c r="AG162"/>
      <c r="AH162"/>
      <c r="AI162"/>
      <c r="AJ162"/>
      <c r="AK162"/>
    </row>
    <row r="163" spans="1:37">
      <c r="A163" s="20" t="str">
        <f>IF(B163="","",Draw!N163)</f>
        <v/>
      </c>
      <c r="B163" s="21" t="str">
        <f>IFERROR(Draw!O163,"")</f>
        <v/>
      </c>
      <c r="C163" s="21" t="str">
        <f>IFERROR(Draw!P163,"")</f>
        <v/>
      </c>
      <c r="D163" s="171"/>
      <c r="E163" s="92">
        <v>1.6199999999999999E-7</v>
      </c>
      <c r="F163" s="93" t="str">
        <f t="shared" si="7"/>
        <v/>
      </c>
      <c r="G163" s="172" t="str">
        <f>IF(A163="oco",VLOOKUP(_xlfn.CONCAT(B163,C163),'Open 1'!S:U,2,FALSE),IF(OR(AND(D163&gt;1,D163&lt;1050),D163="nt",D163="",D163="scratch"),"","Not valid"))</f>
        <v/>
      </c>
      <c r="S163" s="17" t="e">
        <f t="shared" ca="1" si="8"/>
        <v>#NAME?</v>
      </c>
      <c r="T163" s="93">
        <f t="shared" si="9"/>
        <v>0</v>
      </c>
      <c r="V163" s="3" t="str">
        <f>IFERROR(VLOOKUP(Youth!F163,$AC$3:$AD$7,2,TRUE),"")</f>
        <v/>
      </c>
      <c r="W163" s="7" t="str">
        <f>IFERROR(IF(V163=$W$1,Youth!F163,""),"")</f>
        <v/>
      </c>
      <c r="X163" s="7" t="str">
        <f>IFERROR(IF(V163=$X$1,Youth!F163,""),"")</f>
        <v/>
      </c>
      <c r="Y163" s="7" t="str">
        <f>IFERROR(IF(V163=$Y$1,Youth!F163,""),"")</f>
        <v/>
      </c>
      <c r="Z163" s="7" t="str">
        <f>IFERROR(IF($V163=$Z$1,Youth!F163,""),"")</f>
        <v/>
      </c>
      <c r="AA163" s="7" t="str">
        <f>IFERROR(IF(V163=$AA$1,Youth!F163,""),"")</f>
        <v/>
      </c>
      <c r="AB163" s="1"/>
      <c r="AC163"/>
      <c r="AD163"/>
      <c r="AE163"/>
      <c r="AF163"/>
      <c r="AG163"/>
      <c r="AH163"/>
      <c r="AI163"/>
      <c r="AJ163"/>
      <c r="AK163"/>
    </row>
    <row r="164" spans="1:37">
      <c r="A164" s="20" t="str">
        <f>IF(B164="","",Draw!N164)</f>
        <v/>
      </c>
      <c r="B164" s="21" t="str">
        <f>IFERROR(Draw!O164,"")</f>
        <v/>
      </c>
      <c r="C164" s="21" t="str">
        <f>IFERROR(Draw!P164,"")</f>
        <v/>
      </c>
      <c r="D164" s="53"/>
      <c r="E164" s="92">
        <v>1.6299999999999999E-7</v>
      </c>
      <c r="F164" s="93" t="str">
        <f t="shared" si="7"/>
        <v/>
      </c>
      <c r="G164" s="172" t="str">
        <f>IF(A164="oco",VLOOKUP(_xlfn.CONCAT(B164,C164),'Open 1'!S:U,2,FALSE),IF(OR(AND(D164&gt;1,D164&lt;1050),D164="nt",D164="",D164="scratch"),"","Not valid"))</f>
        <v/>
      </c>
      <c r="S164" s="17" t="e">
        <f t="shared" ca="1" si="8"/>
        <v>#NAME?</v>
      </c>
      <c r="T164" s="93">
        <f t="shared" si="9"/>
        <v>0</v>
      </c>
      <c r="V164" s="3" t="str">
        <f>IFERROR(VLOOKUP(Youth!F164,$AC$3:$AD$7,2,TRUE),"")</f>
        <v/>
      </c>
      <c r="W164" s="7" t="str">
        <f>IFERROR(IF(V164=$W$1,Youth!F164,""),"")</f>
        <v/>
      </c>
      <c r="X164" s="7" t="str">
        <f>IFERROR(IF(V164=$X$1,Youth!F164,""),"")</f>
        <v/>
      </c>
      <c r="Y164" s="7" t="str">
        <f>IFERROR(IF(V164=$Y$1,Youth!F164,""),"")</f>
        <v/>
      </c>
      <c r="Z164" s="7" t="str">
        <f>IFERROR(IF($V164=$Z$1,Youth!F164,""),"")</f>
        <v/>
      </c>
      <c r="AA164" s="7" t="str">
        <f>IFERROR(IF(V164=$AA$1,Youth!F164,""),"")</f>
        <v/>
      </c>
      <c r="AB164" s="1"/>
      <c r="AC164"/>
      <c r="AD164"/>
      <c r="AE164"/>
      <c r="AF164"/>
      <c r="AG164"/>
      <c r="AH164"/>
      <c r="AI164"/>
      <c r="AJ164"/>
      <c r="AK164"/>
    </row>
    <row r="165" spans="1:37">
      <c r="A165" s="20" t="str">
        <f>IF(B165="","",Draw!N165)</f>
        <v/>
      </c>
      <c r="B165" s="21" t="str">
        <f>IFERROR(Draw!O165,"")</f>
        <v/>
      </c>
      <c r="C165" s="21" t="str">
        <f>IFERROR(Draw!P165,"")</f>
        <v/>
      </c>
      <c r="D165" s="52"/>
      <c r="E165" s="92">
        <v>1.6400000000000001E-7</v>
      </c>
      <c r="F165" s="93" t="str">
        <f t="shared" si="7"/>
        <v/>
      </c>
      <c r="G165" s="172" t="str">
        <f>IF(A165="oco",VLOOKUP(_xlfn.CONCAT(B165,C165),'Open 1'!S:U,2,FALSE),IF(OR(AND(D165&gt;1,D165&lt;1050),D165="nt",D165="",D165="scratch"),"","Not valid"))</f>
        <v/>
      </c>
      <c r="S165" s="17" t="e">
        <f t="shared" ca="1" si="8"/>
        <v>#NAME?</v>
      </c>
      <c r="T165" s="93">
        <f t="shared" si="9"/>
        <v>0</v>
      </c>
      <c r="V165" s="3" t="str">
        <f>IFERROR(VLOOKUP(Youth!F165,$AC$3:$AD$7,2,TRUE),"")</f>
        <v/>
      </c>
      <c r="W165" s="7" t="str">
        <f>IFERROR(IF(V165=$W$1,Youth!F165,""),"")</f>
        <v/>
      </c>
      <c r="X165" s="7" t="str">
        <f>IFERROR(IF(V165=$X$1,Youth!F165,""),"")</f>
        <v/>
      </c>
      <c r="Y165" s="7" t="str">
        <f>IFERROR(IF(V165=$Y$1,Youth!F165,""),"")</f>
        <v/>
      </c>
      <c r="Z165" s="7" t="str">
        <f>IFERROR(IF($V165=$Z$1,Youth!F165,""),"")</f>
        <v/>
      </c>
      <c r="AA165" s="7" t="str">
        <f>IFERROR(IF(V165=$AA$1,Youth!F165,""),"")</f>
        <v/>
      </c>
      <c r="AB165" s="1"/>
      <c r="AC165"/>
      <c r="AD165"/>
      <c r="AE165"/>
      <c r="AF165"/>
      <c r="AG165"/>
      <c r="AH165"/>
      <c r="AI165"/>
      <c r="AJ165"/>
      <c r="AK165"/>
    </row>
    <row r="166" spans="1:37">
      <c r="A166" s="20" t="str">
        <f>IF(B166="","",Draw!N166)</f>
        <v/>
      </c>
      <c r="B166" s="21" t="str">
        <f>IFERROR(Draw!O166,"")</f>
        <v/>
      </c>
      <c r="C166" s="21" t="str">
        <f>IFERROR(Draw!P166,"")</f>
        <v/>
      </c>
      <c r="D166" s="51"/>
      <c r="E166" s="92">
        <v>1.6500000000000001E-7</v>
      </c>
      <c r="F166" s="93" t="str">
        <f t="shared" si="7"/>
        <v/>
      </c>
      <c r="G166" s="172" t="str">
        <f>IF(A166="oco",VLOOKUP(_xlfn.CONCAT(B166,C166),'Open 1'!S:U,2,FALSE),IF(OR(AND(D166&gt;1,D166&lt;1050),D166="nt",D166="",D166="scratch"),"","Not valid"))</f>
        <v/>
      </c>
      <c r="S166" s="17" t="e">
        <f t="shared" ca="1" si="8"/>
        <v>#NAME?</v>
      </c>
      <c r="T166" s="93">
        <f t="shared" si="9"/>
        <v>0</v>
      </c>
      <c r="V166" s="3" t="str">
        <f>IFERROR(VLOOKUP(Youth!F166,$AC$3:$AD$7,2,TRUE),"")</f>
        <v/>
      </c>
      <c r="W166" s="7" t="str">
        <f>IFERROR(IF(V166=$W$1,Youth!F166,""),"")</f>
        <v/>
      </c>
      <c r="X166" s="7" t="str">
        <f>IFERROR(IF(V166=$X$1,Youth!F166,""),"")</f>
        <v/>
      </c>
      <c r="Y166" s="7" t="str">
        <f>IFERROR(IF(V166=$Y$1,Youth!F166,""),"")</f>
        <v/>
      </c>
      <c r="Z166" s="7" t="str">
        <f>IFERROR(IF($V166=$Z$1,Youth!F166,""),"")</f>
        <v/>
      </c>
      <c r="AA166" s="7" t="str">
        <f>IFERROR(IF(V166=$AA$1,Youth!F166,""),"")</f>
        <v/>
      </c>
      <c r="AB166" s="1"/>
      <c r="AC166"/>
      <c r="AD166"/>
      <c r="AE166"/>
      <c r="AF166"/>
      <c r="AG166"/>
      <c r="AH166"/>
      <c r="AI166"/>
      <c r="AJ166"/>
      <c r="AK166"/>
    </row>
    <row r="167" spans="1:37">
      <c r="A167" s="20" t="str">
        <f>IF(B167="","",Draw!N167)</f>
        <v/>
      </c>
      <c r="B167" s="21" t="str">
        <f>IFERROR(Draw!O167,"")</f>
        <v/>
      </c>
      <c r="C167" s="21" t="str">
        <f>IFERROR(Draw!P167,"")</f>
        <v/>
      </c>
      <c r="D167" s="52"/>
      <c r="E167" s="92">
        <v>1.66E-7</v>
      </c>
      <c r="F167" s="93" t="str">
        <f t="shared" si="7"/>
        <v/>
      </c>
      <c r="G167" s="172" t="str">
        <f>IF(A167="oco",VLOOKUP(_xlfn.CONCAT(B167,C167),'Open 1'!S:U,2,FALSE),IF(OR(AND(D167&gt;1,D167&lt;1050),D167="nt",D167="",D167="scratch"),"","Not valid"))</f>
        <v/>
      </c>
      <c r="S167" s="17" t="e">
        <f t="shared" ca="1" si="8"/>
        <v>#NAME?</v>
      </c>
      <c r="T167" s="93">
        <f t="shared" si="9"/>
        <v>0</v>
      </c>
      <c r="V167" s="3" t="str">
        <f>IFERROR(VLOOKUP(Youth!F167,$AC$3:$AD$7,2,TRUE),"")</f>
        <v/>
      </c>
      <c r="W167" s="7" t="str">
        <f>IFERROR(IF(V167=$W$1,Youth!F167,""),"")</f>
        <v/>
      </c>
      <c r="X167" s="7" t="str">
        <f>IFERROR(IF(V167=$X$1,Youth!F167,""),"")</f>
        <v/>
      </c>
      <c r="Y167" s="7" t="str">
        <f>IFERROR(IF(V167=$Y$1,Youth!F167,""),"")</f>
        <v/>
      </c>
      <c r="Z167" s="7" t="str">
        <f>IFERROR(IF($V167=$Z$1,Youth!F167,""),"")</f>
        <v/>
      </c>
      <c r="AA167" s="7" t="str">
        <f>IFERROR(IF(V167=$AA$1,Youth!F167,""),"")</f>
        <v/>
      </c>
      <c r="AB167" s="1"/>
      <c r="AC167"/>
      <c r="AD167"/>
      <c r="AE167"/>
      <c r="AF167"/>
      <c r="AG167"/>
      <c r="AH167"/>
      <c r="AI167"/>
      <c r="AJ167"/>
      <c r="AK167"/>
    </row>
    <row r="168" spans="1:37">
      <c r="A168" s="20" t="str">
        <f>IF(B168="","",Draw!N168)</f>
        <v/>
      </c>
      <c r="B168" s="21" t="str">
        <f>IFERROR(Draw!O168,"")</f>
        <v/>
      </c>
      <c r="C168" s="21" t="str">
        <f>IFERROR(Draw!P168,"")</f>
        <v/>
      </c>
      <c r="D168" s="54"/>
      <c r="E168" s="92">
        <v>1.67E-7</v>
      </c>
      <c r="F168" s="93" t="str">
        <f t="shared" si="7"/>
        <v/>
      </c>
      <c r="G168" s="172" t="str">
        <f>IF(A168="oco",VLOOKUP(_xlfn.CONCAT(B168,C168),'Open 1'!S:U,2,FALSE),IF(OR(AND(D168&gt;1,D168&lt;1050),D168="nt",D168="",D168="scratch"),"","Not valid"))</f>
        <v/>
      </c>
      <c r="S168" s="17" t="e">
        <f t="shared" ca="1" si="8"/>
        <v>#NAME?</v>
      </c>
      <c r="T168" s="93">
        <f t="shared" si="9"/>
        <v>0</v>
      </c>
      <c r="V168" s="3" t="str">
        <f>IFERROR(VLOOKUP(Youth!F168,$AC$3:$AD$7,2,TRUE),"")</f>
        <v/>
      </c>
      <c r="W168" s="7" t="str">
        <f>IFERROR(IF(V168=$W$1,Youth!F168,""),"")</f>
        <v/>
      </c>
      <c r="X168" s="7" t="str">
        <f>IFERROR(IF(V168=$X$1,Youth!F168,""),"")</f>
        <v/>
      </c>
      <c r="Y168" s="7" t="str">
        <f>IFERROR(IF(V168=$Y$1,Youth!F168,""),"")</f>
        <v/>
      </c>
      <c r="Z168" s="7" t="str">
        <f>IFERROR(IF($V168=$Z$1,Youth!F168,""),"")</f>
        <v/>
      </c>
      <c r="AA168" s="7" t="str">
        <f>IFERROR(IF(V168=$AA$1,Youth!F168,""),"")</f>
        <v/>
      </c>
      <c r="AB168" s="1"/>
      <c r="AC168"/>
      <c r="AD168"/>
      <c r="AE168"/>
      <c r="AF168"/>
      <c r="AG168"/>
      <c r="AH168"/>
      <c r="AI168"/>
      <c r="AJ168"/>
      <c r="AK168"/>
    </row>
    <row r="169" spans="1:37">
      <c r="A169" s="20" t="str">
        <f>IF(B169="","",Draw!N169)</f>
        <v/>
      </c>
      <c r="B169" s="21" t="str">
        <f>IFERROR(Draw!O169,"")</f>
        <v/>
      </c>
      <c r="C169" s="21" t="str">
        <f>IFERROR(Draw!P169,"")</f>
        <v/>
      </c>
      <c r="D169" s="171"/>
      <c r="E169" s="92">
        <v>1.68E-7</v>
      </c>
      <c r="F169" s="93" t="str">
        <f t="shared" si="7"/>
        <v/>
      </c>
      <c r="G169" s="172" t="str">
        <f>IF(A169="oco",VLOOKUP(_xlfn.CONCAT(B169,C169),'Open 1'!S:U,2,FALSE),IF(OR(AND(D169&gt;1,D169&lt;1050),D169="nt",D169="",D169="scratch"),"","Not valid"))</f>
        <v/>
      </c>
      <c r="S169" s="17" t="e">
        <f t="shared" ca="1" si="8"/>
        <v>#NAME?</v>
      </c>
      <c r="T169" s="93">
        <f t="shared" si="9"/>
        <v>0</v>
      </c>
      <c r="V169" s="3" t="str">
        <f>IFERROR(VLOOKUP(Youth!F169,$AC$3:$AD$7,2,TRUE),"")</f>
        <v/>
      </c>
      <c r="W169" s="7" t="str">
        <f>IFERROR(IF(V169=$W$1,Youth!F169,""),"")</f>
        <v/>
      </c>
      <c r="X169" s="7" t="str">
        <f>IFERROR(IF(V169=$X$1,Youth!F169,""),"")</f>
        <v/>
      </c>
      <c r="Y169" s="7" t="str">
        <f>IFERROR(IF(V169=$Y$1,Youth!F169,""),"")</f>
        <v/>
      </c>
      <c r="Z169" s="7" t="str">
        <f>IFERROR(IF($V169=$Z$1,Youth!F169,""),"")</f>
        <v/>
      </c>
      <c r="AA169" s="7" t="str">
        <f>IFERROR(IF(V169=$AA$1,Youth!F169,""),"")</f>
        <v/>
      </c>
      <c r="AB169" s="1"/>
      <c r="AC169"/>
      <c r="AD169"/>
      <c r="AE169"/>
      <c r="AF169"/>
      <c r="AG169"/>
      <c r="AH169"/>
      <c r="AI169"/>
      <c r="AJ169"/>
      <c r="AK169"/>
    </row>
    <row r="170" spans="1:37">
      <c r="A170" s="20" t="str">
        <f>IF(B170="","",Draw!N170)</f>
        <v/>
      </c>
      <c r="B170" s="21" t="str">
        <f>IFERROR(Draw!O170,"")</f>
        <v/>
      </c>
      <c r="C170" s="21" t="str">
        <f>IFERROR(Draw!P170,"")</f>
        <v/>
      </c>
      <c r="D170" s="53"/>
      <c r="E170" s="92">
        <v>1.6899999999999999E-7</v>
      </c>
      <c r="F170" s="93" t="str">
        <f t="shared" si="7"/>
        <v/>
      </c>
      <c r="G170" s="172" t="str">
        <f>IF(A170="oco",VLOOKUP(_xlfn.CONCAT(B170,C170),'Open 1'!S:U,2,FALSE),IF(OR(AND(D170&gt;1,D170&lt;1050),D170="nt",D170="",D170="scratch"),"","Not valid"))</f>
        <v/>
      </c>
      <c r="S170" s="17" t="e">
        <f t="shared" ca="1" si="8"/>
        <v>#NAME?</v>
      </c>
      <c r="T170" s="93">
        <f t="shared" si="9"/>
        <v>0</v>
      </c>
      <c r="V170" s="3" t="str">
        <f>IFERROR(VLOOKUP(Youth!F170,$AC$3:$AD$7,2,TRUE),"")</f>
        <v/>
      </c>
      <c r="W170" s="7" t="str">
        <f>IFERROR(IF(V170=$W$1,Youth!F170,""),"")</f>
        <v/>
      </c>
      <c r="X170" s="7" t="str">
        <f>IFERROR(IF(V170=$X$1,Youth!F170,""),"")</f>
        <v/>
      </c>
      <c r="Y170" s="7" t="str">
        <f>IFERROR(IF(V170=$Y$1,Youth!F170,""),"")</f>
        <v/>
      </c>
      <c r="Z170" s="7" t="str">
        <f>IFERROR(IF($V170=$Z$1,Youth!F170,""),"")</f>
        <v/>
      </c>
      <c r="AA170" s="7" t="str">
        <f>IFERROR(IF(V170=$AA$1,Youth!F170,""),"")</f>
        <v/>
      </c>
      <c r="AB170" s="1"/>
      <c r="AC170"/>
      <c r="AD170"/>
      <c r="AE170"/>
      <c r="AF170"/>
      <c r="AG170"/>
      <c r="AH170"/>
      <c r="AI170"/>
      <c r="AJ170"/>
      <c r="AK170"/>
    </row>
    <row r="171" spans="1:37">
      <c r="A171" s="20" t="str">
        <f>IF(B171="","",Draw!N171)</f>
        <v/>
      </c>
      <c r="B171" s="21" t="str">
        <f>IFERROR(Draw!O171,"")</f>
        <v/>
      </c>
      <c r="C171" s="21" t="str">
        <f>IFERROR(Draw!P171,"")</f>
        <v/>
      </c>
      <c r="D171" s="52"/>
      <c r="E171" s="92">
        <v>1.6999999999999999E-7</v>
      </c>
      <c r="F171" s="93" t="str">
        <f t="shared" si="7"/>
        <v/>
      </c>
      <c r="G171" s="172" t="str">
        <f>IF(A171="oco",VLOOKUP(_xlfn.CONCAT(B171,C171),'Open 1'!S:U,2,FALSE),IF(OR(AND(D171&gt;1,D171&lt;1050),D171="nt",D171="",D171="scratch"),"","Not valid"))</f>
        <v/>
      </c>
      <c r="S171" s="17" t="e">
        <f t="shared" ca="1" si="8"/>
        <v>#NAME?</v>
      </c>
      <c r="T171" s="93">
        <f t="shared" si="9"/>
        <v>0</v>
      </c>
      <c r="V171" s="3" t="str">
        <f>IFERROR(VLOOKUP(Youth!F171,$AC$3:$AD$7,2,TRUE),"")</f>
        <v/>
      </c>
      <c r="W171" s="7" t="str">
        <f>IFERROR(IF(V171=$W$1,Youth!F171,""),"")</f>
        <v/>
      </c>
      <c r="X171" s="7" t="str">
        <f>IFERROR(IF(V171=$X$1,Youth!F171,""),"")</f>
        <v/>
      </c>
      <c r="Y171" s="7" t="str">
        <f>IFERROR(IF(V171=$Y$1,Youth!F171,""),"")</f>
        <v/>
      </c>
      <c r="Z171" s="7" t="str">
        <f>IFERROR(IF($V171=$Z$1,Youth!F171,""),"")</f>
        <v/>
      </c>
      <c r="AA171" s="7" t="str">
        <f>IFERROR(IF(V171=$AA$1,Youth!F171,""),"")</f>
        <v/>
      </c>
      <c r="AB171" s="1"/>
      <c r="AC171"/>
      <c r="AD171"/>
      <c r="AE171"/>
      <c r="AF171"/>
      <c r="AG171"/>
      <c r="AH171"/>
      <c r="AI171"/>
      <c r="AJ171"/>
      <c r="AK171"/>
    </row>
    <row r="172" spans="1:37">
      <c r="A172" s="20" t="str">
        <f>IF(B172="","",Draw!N172)</f>
        <v/>
      </c>
      <c r="B172" s="21" t="str">
        <f>IFERROR(Draw!O172,"")</f>
        <v/>
      </c>
      <c r="C172" s="21" t="str">
        <f>IFERROR(Draw!P172,"")</f>
        <v/>
      </c>
      <c r="D172" s="51"/>
      <c r="E172" s="92">
        <v>1.7100000000000001E-7</v>
      </c>
      <c r="F172" s="93" t="str">
        <f t="shared" si="7"/>
        <v/>
      </c>
      <c r="G172" s="172" t="str">
        <f>IF(A172="oco",VLOOKUP(_xlfn.CONCAT(B172,C172),'Open 1'!S:U,2,FALSE),IF(OR(AND(D172&gt;1,D172&lt;1050),D172="nt",D172="",D172="scratch"),"","Not valid"))</f>
        <v/>
      </c>
      <c r="S172" s="17" t="e">
        <f t="shared" ca="1" si="8"/>
        <v>#NAME?</v>
      </c>
      <c r="T172" s="93">
        <f t="shared" si="9"/>
        <v>0</v>
      </c>
      <c r="V172" s="3" t="str">
        <f>IFERROR(VLOOKUP(Youth!F172,$AC$3:$AD$7,2,TRUE),"")</f>
        <v/>
      </c>
      <c r="W172" s="7" t="str">
        <f>IFERROR(IF(V172=$W$1,Youth!F172,""),"")</f>
        <v/>
      </c>
      <c r="X172" s="7" t="str">
        <f>IFERROR(IF(V172=$X$1,Youth!F172,""),"")</f>
        <v/>
      </c>
      <c r="Y172" s="7" t="str">
        <f>IFERROR(IF(V172=$Y$1,Youth!F172,""),"")</f>
        <v/>
      </c>
      <c r="Z172" s="7" t="str">
        <f>IFERROR(IF($V172=$Z$1,Youth!F172,""),"")</f>
        <v/>
      </c>
      <c r="AA172" s="7" t="str">
        <f>IFERROR(IF(V172=$AA$1,Youth!F172,""),"")</f>
        <v/>
      </c>
      <c r="AB172" s="1"/>
      <c r="AC172"/>
      <c r="AD172"/>
      <c r="AE172"/>
      <c r="AF172"/>
      <c r="AG172"/>
      <c r="AH172"/>
      <c r="AI172"/>
      <c r="AJ172"/>
      <c r="AK172"/>
    </row>
    <row r="173" spans="1:37">
      <c r="A173" s="20" t="str">
        <f>IF(B173="","",Draw!N173)</f>
        <v/>
      </c>
      <c r="B173" s="21" t="str">
        <f>IFERROR(Draw!O173,"")</f>
        <v/>
      </c>
      <c r="C173" s="21" t="str">
        <f>IFERROR(Draw!P173,"")</f>
        <v/>
      </c>
      <c r="D173" s="52"/>
      <c r="E173" s="92">
        <v>1.72E-7</v>
      </c>
      <c r="F173" s="93" t="str">
        <f t="shared" si="7"/>
        <v/>
      </c>
      <c r="G173" s="172" t="str">
        <f>IF(A173="oco",VLOOKUP(_xlfn.CONCAT(B173,C173),'Open 1'!S:U,2,FALSE),IF(OR(AND(D173&gt;1,D173&lt;1050),D173="nt",D173="",D173="scratch"),"","Not valid"))</f>
        <v/>
      </c>
      <c r="S173" s="17" t="e">
        <f t="shared" ca="1" si="8"/>
        <v>#NAME?</v>
      </c>
      <c r="T173" s="93">
        <f t="shared" si="9"/>
        <v>0</v>
      </c>
      <c r="V173" s="3" t="str">
        <f>IFERROR(VLOOKUP(Youth!F173,$AC$3:$AD$7,2,TRUE),"")</f>
        <v/>
      </c>
      <c r="W173" s="7" t="str">
        <f>IFERROR(IF(V173=$W$1,Youth!F173,""),"")</f>
        <v/>
      </c>
      <c r="X173" s="7" t="str">
        <f>IFERROR(IF(V173=$X$1,Youth!F173,""),"")</f>
        <v/>
      </c>
      <c r="Y173" s="7" t="str">
        <f>IFERROR(IF(V173=$Y$1,Youth!F173,""),"")</f>
        <v/>
      </c>
      <c r="Z173" s="7" t="str">
        <f>IFERROR(IF($V173=$Z$1,Youth!F173,""),"")</f>
        <v/>
      </c>
      <c r="AA173" s="7" t="str">
        <f>IFERROR(IF(V173=$AA$1,Youth!F173,""),"")</f>
        <v/>
      </c>
      <c r="AB173" s="1"/>
      <c r="AC173"/>
      <c r="AD173"/>
      <c r="AE173"/>
      <c r="AF173"/>
      <c r="AG173"/>
      <c r="AH173"/>
      <c r="AI173"/>
      <c r="AJ173"/>
      <c r="AK173"/>
    </row>
    <row r="174" spans="1:37">
      <c r="A174" s="20" t="str">
        <f>IF(B174="","",Draw!N174)</f>
        <v/>
      </c>
      <c r="B174" s="21" t="str">
        <f>IFERROR(Draw!O174,"")</f>
        <v/>
      </c>
      <c r="C174" s="21" t="str">
        <f>IFERROR(Draw!P174,"")</f>
        <v/>
      </c>
      <c r="D174" s="54"/>
      <c r="E174" s="92">
        <v>1.73E-7</v>
      </c>
      <c r="F174" s="93" t="str">
        <f t="shared" si="7"/>
        <v/>
      </c>
      <c r="G174" s="172" t="str">
        <f>IF(A174="oco",VLOOKUP(_xlfn.CONCAT(B174,C174),'Open 1'!S:U,2,FALSE),IF(OR(AND(D174&gt;1,D174&lt;1050),D174="nt",D174="",D174="scratch"),"","Not valid"))</f>
        <v/>
      </c>
      <c r="S174" s="17" t="e">
        <f t="shared" ca="1" si="8"/>
        <v>#NAME?</v>
      </c>
      <c r="T174" s="93">
        <f t="shared" si="9"/>
        <v>0</v>
      </c>
      <c r="V174" s="3" t="str">
        <f>IFERROR(VLOOKUP(Youth!F174,$AC$3:$AD$7,2,TRUE),"")</f>
        <v/>
      </c>
      <c r="W174" s="7" t="str">
        <f>IFERROR(IF(V174=$W$1,Youth!F174,""),"")</f>
        <v/>
      </c>
      <c r="X174" s="7" t="str">
        <f>IFERROR(IF(V174=$X$1,Youth!F174,""),"")</f>
        <v/>
      </c>
      <c r="Y174" s="7" t="str">
        <f>IFERROR(IF(V174=$Y$1,Youth!F174,""),"")</f>
        <v/>
      </c>
      <c r="Z174" s="7" t="str">
        <f>IFERROR(IF($V174=$Z$1,Youth!F174,""),"")</f>
        <v/>
      </c>
      <c r="AA174" s="7" t="str">
        <f>IFERROR(IF(V174=$AA$1,Youth!F174,""),"")</f>
        <v/>
      </c>
      <c r="AB174" s="1"/>
      <c r="AC174"/>
      <c r="AD174"/>
      <c r="AE174"/>
      <c r="AF174"/>
      <c r="AG174"/>
      <c r="AH174"/>
      <c r="AI174"/>
      <c r="AJ174"/>
      <c r="AK174"/>
    </row>
    <row r="175" spans="1:37">
      <c r="A175" s="20" t="str">
        <f>IF(B175="","",Draw!N175)</f>
        <v/>
      </c>
      <c r="B175" s="21" t="str">
        <f>IFERROR(Draw!O175,"")</f>
        <v/>
      </c>
      <c r="C175" s="21" t="str">
        <f>IFERROR(Draw!P175,"")</f>
        <v/>
      </c>
      <c r="D175" s="171"/>
      <c r="E175" s="92">
        <v>1.74E-7</v>
      </c>
      <c r="F175" s="93" t="str">
        <f t="shared" si="7"/>
        <v/>
      </c>
      <c r="G175" s="172" t="str">
        <f>IF(A175="oco",VLOOKUP(_xlfn.CONCAT(B175,C175),'Open 1'!S:U,2,FALSE),IF(OR(AND(D175&gt;1,D175&lt;1050),D175="nt",D175="",D175="scratch"),"","Not valid"))</f>
        <v/>
      </c>
      <c r="S175" s="17" t="e">
        <f t="shared" ca="1" si="8"/>
        <v>#NAME?</v>
      </c>
      <c r="T175" s="93">
        <f t="shared" si="9"/>
        <v>0</v>
      </c>
      <c r="V175" s="3" t="str">
        <f>IFERROR(VLOOKUP(Youth!F175,$AC$3:$AD$7,2,TRUE),"")</f>
        <v/>
      </c>
      <c r="W175" s="7" t="str">
        <f>IFERROR(IF(V175=$W$1,Youth!F175,""),"")</f>
        <v/>
      </c>
      <c r="X175" s="7" t="str">
        <f>IFERROR(IF(V175=$X$1,Youth!F175,""),"")</f>
        <v/>
      </c>
      <c r="Y175" s="7" t="str">
        <f>IFERROR(IF(V175=$Y$1,Youth!F175,""),"")</f>
        <v/>
      </c>
      <c r="Z175" s="7" t="str">
        <f>IFERROR(IF($V175=$Z$1,Youth!F175,""),"")</f>
        <v/>
      </c>
      <c r="AA175" s="7" t="str">
        <f>IFERROR(IF(V175=$AA$1,Youth!F175,""),"")</f>
        <v/>
      </c>
      <c r="AB175" s="1"/>
      <c r="AC175"/>
      <c r="AD175"/>
      <c r="AE175"/>
      <c r="AF175"/>
      <c r="AG175"/>
      <c r="AH175"/>
      <c r="AI175"/>
      <c r="AJ175"/>
      <c r="AK175"/>
    </row>
    <row r="176" spans="1:37">
      <c r="A176" s="20" t="str">
        <f>IF(B176="","",Draw!N176)</f>
        <v/>
      </c>
      <c r="B176" s="21" t="str">
        <f>IFERROR(Draw!O176,"")</f>
        <v/>
      </c>
      <c r="C176" s="21" t="str">
        <f>IFERROR(Draw!P176,"")</f>
        <v/>
      </c>
      <c r="D176" s="53"/>
      <c r="E176" s="92">
        <v>1.7499999999999999E-7</v>
      </c>
      <c r="F176" s="93" t="str">
        <f t="shared" si="7"/>
        <v/>
      </c>
      <c r="G176" s="172" t="str">
        <f>IF(A176="oco",VLOOKUP(_xlfn.CONCAT(B176,C176),'Open 1'!S:U,2,FALSE),IF(OR(AND(D176&gt;1,D176&lt;1050),D176="nt",D176="",D176="scratch"),"","Not valid"))</f>
        <v/>
      </c>
      <c r="S176" s="17" t="e">
        <f t="shared" ca="1" si="8"/>
        <v>#NAME?</v>
      </c>
      <c r="T176" s="93">
        <f t="shared" si="9"/>
        <v>0</v>
      </c>
      <c r="V176" s="3" t="str">
        <f>IFERROR(VLOOKUP(Youth!F176,$AC$3:$AD$7,2,TRUE),"")</f>
        <v/>
      </c>
      <c r="W176" s="7" t="str">
        <f>IFERROR(IF(V176=$W$1,Youth!F176,""),"")</f>
        <v/>
      </c>
      <c r="X176" s="7" t="str">
        <f>IFERROR(IF(V176=$X$1,Youth!F176,""),"")</f>
        <v/>
      </c>
      <c r="Y176" s="7" t="str">
        <f>IFERROR(IF(V176=$Y$1,Youth!F176,""),"")</f>
        <v/>
      </c>
      <c r="Z176" s="7" t="str">
        <f>IFERROR(IF($V176=$Z$1,Youth!F176,""),"")</f>
        <v/>
      </c>
      <c r="AA176" s="7" t="str">
        <f>IFERROR(IF(V176=$AA$1,Youth!F176,""),"")</f>
        <v/>
      </c>
      <c r="AB176" s="1"/>
      <c r="AC176"/>
      <c r="AD176"/>
      <c r="AE176"/>
      <c r="AF176"/>
      <c r="AG176"/>
      <c r="AH176"/>
      <c r="AI176"/>
      <c r="AJ176"/>
      <c r="AK176"/>
    </row>
    <row r="177" spans="1:37">
      <c r="A177" s="20" t="str">
        <f>IF(B177="","",Draw!N177)</f>
        <v/>
      </c>
      <c r="B177" s="21" t="str">
        <f>IFERROR(Draw!O177,"")</f>
        <v/>
      </c>
      <c r="C177" s="21" t="str">
        <f>IFERROR(Draw!P177,"")</f>
        <v/>
      </c>
      <c r="D177" s="52"/>
      <c r="E177" s="92">
        <v>1.7599999999999999E-7</v>
      </c>
      <c r="F177" s="93" t="str">
        <f t="shared" si="7"/>
        <v/>
      </c>
      <c r="G177" s="172" t="str">
        <f>IF(A177="oco",VLOOKUP(_xlfn.CONCAT(B177,C177),'Open 1'!S:U,2,FALSE),IF(OR(AND(D177&gt;1,D177&lt;1050),D177="nt",D177="",D177="scratch"),"","Not valid"))</f>
        <v/>
      </c>
      <c r="S177" s="17" t="e">
        <f t="shared" ca="1" si="8"/>
        <v>#NAME?</v>
      </c>
      <c r="T177" s="93">
        <f t="shared" si="9"/>
        <v>0</v>
      </c>
      <c r="V177" s="3" t="str">
        <f>IFERROR(VLOOKUP(Youth!F177,$AC$3:$AD$7,2,TRUE),"")</f>
        <v/>
      </c>
      <c r="W177" s="7" t="str">
        <f>IFERROR(IF(V177=$W$1,Youth!F177,""),"")</f>
        <v/>
      </c>
      <c r="X177" s="7" t="str">
        <f>IFERROR(IF(V177=$X$1,Youth!F177,""),"")</f>
        <v/>
      </c>
      <c r="Y177" s="7" t="str">
        <f>IFERROR(IF(V177=$Y$1,Youth!F177,""),"")</f>
        <v/>
      </c>
      <c r="Z177" s="7" t="str">
        <f>IFERROR(IF($V177=$Z$1,Youth!F177,""),"")</f>
        <v/>
      </c>
      <c r="AA177" s="7" t="str">
        <f>IFERROR(IF(V177=$AA$1,Youth!F177,""),"")</f>
        <v/>
      </c>
      <c r="AB177" s="1"/>
      <c r="AC177"/>
      <c r="AD177"/>
      <c r="AE177"/>
      <c r="AF177"/>
      <c r="AG177"/>
      <c r="AH177"/>
      <c r="AI177"/>
      <c r="AJ177"/>
      <c r="AK177"/>
    </row>
    <row r="178" spans="1:37">
      <c r="A178" s="20" t="str">
        <f>IF(B178="","",Draw!N178)</f>
        <v/>
      </c>
      <c r="B178" s="21" t="str">
        <f>IFERROR(Draw!O178,"")</f>
        <v/>
      </c>
      <c r="C178" s="21" t="str">
        <f>IFERROR(Draw!P178,"")</f>
        <v/>
      </c>
      <c r="D178" s="51"/>
      <c r="E178" s="92">
        <v>1.7700000000000001E-7</v>
      </c>
      <c r="F178" s="93" t="str">
        <f t="shared" si="7"/>
        <v/>
      </c>
      <c r="G178" s="172" t="str">
        <f>IF(A178="oco",VLOOKUP(_xlfn.CONCAT(B178,C178),'Open 1'!S:U,2,FALSE),IF(OR(AND(D178&gt;1,D178&lt;1050),D178="nt",D178="",D178="scratch"),"","Not valid"))</f>
        <v/>
      </c>
      <c r="S178" s="17" t="e">
        <f t="shared" ca="1" si="8"/>
        <v>#NAME?</v>
      </c>
      <c r="T178" s="93">
        <f t="shared" si="9"/>
        <v>0</v>
      </c>
      <c r="V178" s="3" t="str">
        <f>IFERROR(VLOOKUP(Youth!F178,$AC$3:$AD$7,2,TRUE),"")</f>
        <v/>
      </c>
      <c r="W178" s="7" t="str">
        <f>IFERROR(IF(V178=$W$1,Youth!F178,""),"")</f>
        <v/>
      </c>
      <c r="X178" s="7" t="str">
        <f>IFERROR(IF(V178=$X$1,Youth!F178,""),"")</f>
        <v/>
      </c>
      <c r="Y178" s="7" t="str">
        <f>IFERROR(IF(V178=$Y$1,Youth!F178,""),"")</f>
        <v/>
      </c>
      <c r="Z178" s="7" t="str">
        <f>IFERROR(IF($V178=$Z$1,Youth!F178,""),"")</f>
        <v/>
      </c>
      <c r="AA178" s="7" t="str">
        <f>IFERROR(IF(V178=$AA$1,Youth!F178,""),"")</f>
        <v/>
      </c>
      <c r="AB178" s="1"/>
      <c r="AC178"/>
      <c r="AD178"/>
      <c r="AE178"/>
      <c r="AF178"/>
      <c r="AG178"/>
      <c r="AH178"/>
      <c r="AI178"/>
      <c r="AJ178"/>
      <c r="AK178"/>
    </row>
    <row r="179" spans="1:37">
      <c r="A179" s="20" t="str">
        <f>IF(B179="","",Draw!N179)</f>
        <v/>
      </c>
      <c r="B179" s="21" t="str">
        <f>IFERROR(Draw!O179,"")</f>
        <v/>
      </c>
      <c r="C179" s="21" t="str">
        <f>IFERROR(Draw!P179,"")</f>
        <v/>
      </c>
      <c r="D179" s="52"/>
      <c r="E179" s="92">
        <v>1.7800000000000001E-7</v>
      </c>
      <c r="F179" s="93" t="str">
        <f t="shared" si="7"/>
        <v/>
      </c>
      <c r="G179" s="172" t="str">
        <f>IF(A179="oco",VLOOKUP(_xlfn.CONCAT(B179,C179),'Open 1'!S:U,2,FALSE),IF(OR(AND(D179&gt;1,D179&lt;1050),D179="nt",D179="",D179="scratch"),"","Not valid"))</f>
        <v/>
      </c>
      <c r="S179" s="17" t="e">
        <f t="shared" ca="1" si="8"/>
        <v>#NAME?</v>
      </c>
      <c r="T179" s="93">
        <f t="shared" si="9"/>
        <v>0</v>
      </c>
      <c r="V179" s="3" t="str">
        <f>IFERROR(VLOOKUP(Youth!F179,$AC$3:$AD$7,2,TRUE),"")</f>
        <v/>
      </c>
      <c r="W179" s="7" t="str">
        <f>IFERROR(IF(V179=$W$1,Youth!F179,""),"")</f>
        <v/>
      </c>
      <c r="X179" s="7" t="str">
        <f>IFERROR(IF(V179=$X$1,Youth!F179,""),"")</f>
        <v/>
      </c>
      <c r="Y179" s="7" t="str">
        <f>IFERROR(IF(V179=$Y$1,Youth!F179,""),"")</f>
        <v/>
      </c>
      <c r="Z179" s="7" t="str">
        <f>IFERROR(IF($V179=$Z$1,Youth!F179,""),"")</f>
        <v/>
      </c>
      <c r="AA179" s="7" t="str">
        <f>IFERROR(IF(V179=$AA$1,Youth!F179,""),"")</f>
        <v/>
      </c>
      <c r="AB179" s="1"/>
      <c r="AC179"/>
      <c r="AD179"/>
      <c r="AE179"/>
      <c r="AF179"/>
      <c r="AG179"/>
      <c r="AH179"/>
      <c r="AI179"/>
      <c r="AJ179"/>
      <c r="AK179"/>
    </row>
    <row r="180" spans="1:37">
      <c r="A180" s="20" t="str">
        <f>IF(B180="","",Draw!N180)</f>
        <v/>
      </c>
      <c r="B180" s="21" t="str">
        <f>IFERROR(Draw!O180,"")</f>
        <v/>
      </c>
      <c r="C180" s="21" t="str">
        <f>IFERROR(Draw!P180,"")</f>
        <v/>
      </c>
      <c r="D180" s="54"/>
      <c r="E180" s="92">
        <v>1.79E-7</v>
      </c>
      <c r="F180" s="93" t="str">
        <f t="shared" si="7"/>
        <v/>
      </c>
      <c r="G180" s="172" t="str">
        <f>IF(A180="oco",VLOOKUP(_xlfn.CONCAT(B180,C180),'Open 1'!S:U,2,FALSE),IF(OR(AND(D180&gt;1,D180&lt;1050),D180="nt",D180="",D180="scratch"),"","Not valid"))</f>
        <v/>
      </c>
      <c r="S180" s="17" t="e">
        <f t="shared" ca="1" si="8"/>
        <v>#NAME?</v>
      </c>
      <c r="T180" s="93">
        <f t="shared" si="9"/>
        <v>0</v>
      </c>
      <c r="V180" s="3" t="str">
        <f>IFERROR(VLOOKUP(Youth!F180,$AC$3:$AD$7,2,TRUE),"")</f>
        <v/>
      </c>
      <c r="W180" s="7" t="str">
        <f>IFERROR(IF(V180=$W$1,Youth!F180,""),"")</f>
        <v/>
      </c>
      <c r="X180" s="7" t="str">
        <f>IFERROR(IF(V180=$X$1,Youth!F180,""),"")</f>
        <v/>
      </c>
      <c r="Y180" s="7" t="str">
        <f>IFERROR(IF(V180=$Y$1,Youth!F180,""),"")</f>
        <v/>
      </c>
      <c r="Z180" s="7" t="str">
        <f>IFERROR(IF($V180=$Z$1,Youth!F180,""),"")</f>
        <v/>
      </c>
      <c r="AA180" s="7" t="str">
        <f>IFERROR(IF(V180=$AA$1,Youth!F180,""),"")</f>
        <v/>
      </c>
      <c r="AB180" s="1"/>
      <c r="AC180"/>
      <c r="AD180"/>
      <c r="AE180"/>
      <c r="AF180"/>
      <c r="AG180"/>
      <c r="AH180"/>
      <c r="AI180"/>
      <c r="AJ180"/>
      <c r="AK180"/>
    </row>
    <row r="181" spans="1:37">
      <c r="A181" s="20" t="str">
        <f>IF(B181="","",Draw!N181)</f>
        <v/>
      </c>
      <c r="B181" s="21" t="str">
        <f>IFERROR(Draw!O181,"")</f>
        <v/>
      </c>
      <c r="C181" s="21" t="str">
        <f>IFERROR(Draw!P181,"")</f>
        <v/>
      </c>
      <c r="D181" s="171"/>
      <c r="E181" s="92">
        <v>1.8E-7</v>
      </c>
      <c r="F181" s="93" t="str">
        <f t="shared" si="7"/>
        <v/>
      </c>
      <c r="G181" s="172" t="str">
        <f>IF(A181="oco",VLOOKUP(_xlfn.CONCAT(B181,C181),'Open 1'!S:U,2,FALSE),IF(OR(AND(D181&gt;1,D181&lt;1050),D181="nt",D181="",D181="scratch"),"","Not valid"))</f>
        <v/>
      </c>
      <c r="S181" s="17" t="e">
        <f t="shared" ca="1" si="8"/>
        <v>#NAME?</v>
      </c>
      <c r="T181" s="93">
        <f t="shared" si="9"/>
        <v>0</v>
      </c>
      <c r="V181" s="3" t="str">
        <f>IFERROR(VLOOKUP(Youth!F181,$AC$3:$AD$7,2,TRUE),"")</f>
        <v/>
      </c>
      <c r="W181" s="7" t="str">
        <f>IFERROR(IF(V181=$W$1,Youth!F181,""),"")</f>
        <v/>
      </c>
      <c r="X181" s="7" t="str">
        <f>IFERROR(IF(V181=$X$1,Youth!F181,""),"")</f>
        <v/>
      </c>
      <c r="Y181" s="7" t="str">
        <f>IFERROR(IF(V181=$Y$1,Youth!F181,""),"")</f>
        <v/>
      </c>
      <c r="Z181" s="7" t="str">
        <f>IFERROR(IF($V181=$Z$1,Youth!F181,""),"")</f>
        <v/>
      </c>
      <c r="AA181" s="7" t="str">
        <f>IFERROR(IF(V181=$AA$1,Youth!F181,""),"")</f>
        <v/>
      </c>
      <c r="AB181" s="1"/>
      <c r="AC181"/>
      <c r="AD181"/>
      <c r="AE181"/>
      <c r="AF181"/>
      <c r="AG181"/>
      <c r="AH181"/>
      <c r="AI181"/>
      <c r="AJ181"/>
      <c r="AK181"/>
    </row>
    <row r="182" spans="1:37">
      <c r="A182" s="20" t="str">
        <f>IF(B182="","",Draw!N182)</f>
        <v/>
      </c>
      <c r="B182" s="21" t="str">
        <f>IFERROR(Draw!O182,"")</f>
        <v/>
      </c>
      <c r="C182" s="21" t="str">
        <f>IFERROR(Draw!P182,"")</f>
        <v/>
      </c>
      <c r="D182" s="53"/>
      <c r="E182" s="92">
        <v>1.8099999999999999E-7</v>
      </c>
      <c r="F182" s="93" t="str">
        <f t="shared" si="7"/>
        <v/>
      </c>
      <c r="G182" s="172" t="str">
        <f>IF(A182="oco",VLOOKUP(_xlfn.CONCAT(B182,C182),'Open 1'!S:U,2,FALSE),IF(OR(AND(D182&gt;1,D182&lt;1050),D182="nt",D182="",D182="scratch"),"","Not valid"))</f>
        <v/>
      </c>
      <c r="S182" s="17" t="e">
        <f t="shared" ca="1" si="8"/>
        <v>#NAME?</v>
      </c>
      <c r="T182" s="93">
        <f t="shared" si="9"/>
        <v>0</v>
      </c>
      <c r="V182" s="3" t="str">
        <f>IFERROR(VLOOKUP(Youth!F182,$AC$3:$AD$7,2,TRUE),"")</f>
        <v/>
      </c>
      <c r="W182" s="7" t="str">
        <f>IFERROR(IF(V182=$W$1,Youth!F182,""),"")</f>
        <v/>
      </c>
      <c r="X182" s="7" t="str">
        <f>IFERROR(IF(V182=$X$1,Youth!F182,""),"")</f>
        <v/>
      </c>
      <c r="Y182" s="7" t="str">
        <f>IFERROR(IF(V182=$Y$1,Youth!F182,""),"")</f>
        <v/>
      </c>
      <c r="Z182" s="7" t="str">
        <f>IFERROR(IF($V182=$Z$1,Youth!F182,""),"")</f>
        <v/>
      </c>
      <c r="AA182" s="7" t="str">
        <f>IFERROR(IF(V182=$AA$1,Youth!F182,""),"")</f>
        <v/>
      </c>
      <c r="AB182" s="1"/>
      <c r="AC182"/>
      <c r="AD182"/>
      <c r="AE182"/>
      <c r="AF182"/>
      <c r="AG182"/>
      <c r="AH182"/>
      <c r="AI182"/>
      <c r="AJ182"/>
      <c r="AK182"/>
    </row>
    <row r="183" spans="1:37">
      <c r="A183" s="20" t="str">
        <f>IF(B183="","",Draw!N183)</f>
        <v/>
      </c>
      <c r="B183" s="21" t="str">
        <f>IFERROR(Draw!O183,"")</f>
        <v/>
      </c>
      <c r="C183" s="21" t="str">
        <f>IFERROR(Draw!P183,"")</f>
        <v/>
      </c>
      <c r="D183" s="52"/>
      <c r="E183" s="92">
        <v>1.8199999999999999E-7</v>
      </c>
      <c r="F183" s="93" t="str">
        <f t="shared" si="7"/>
        <v/>
      </c>
      <c r="G183" s="172" t="str">
        <f>IF(A183="oco",VLOOKUP(_xlfn.CONCAT(B183,C183),'Open 1'!S:U,2,FALSE),IF(OR(AND(D183&gt;1,D183&lt;1050),D183="nt",D183="",D183="scratch"),"","Not valid"))</f>
        <v/>
      </c>
      <c r="S183" s="17" t="e">
        <f t="shared" ca="1" si="8"/>
        <v>#NAME?</v>
      </c>
      <c r="T183" s="93">
        <f t="shared" si="9"/>
        <v>0</v>
      </c>
      <c r="V183" s="3" t="str">
        <f>IFERROR(VLOOKUP(Youth!F183,$AC$3:$AD$7,2,TRUE),"")</f>
        <v/>
      </c>
      <c r="W183" s="7" t="str">
        <f>IFERROR(IF(V183=$W$1,Youth!F183,""),"")</f>
        <v/>
      </c>
      <c r="X183" s="7" t="str">
        <f>IFERROR(IF(V183=$X$1,Youth!F183,""),"")</f>
        <v/>
      </c>
      <c r="Y183" s="7" t="str">
        <f>IFERROR(IF(V183=$Y$1,Youth!F183,""),"")</f>
        <v/>
      </c>
      <c r="Z183" s="7" t="str">
        <f>IFERROR(IF($V183=$Z$1,Youth!F183,""),"")</f>
        <v/>
      </c>
      <c r="AA183" s="7" t="str">
        <f>IFERROR(IF(V183=$AA$1,Youth!F183,""),"")</f>
        <v/>
      </c>
      <c r="AB183" s="1"/>
      <c r="AC183"/>
      <c r="AD183"/>
      <c r="AE183"/>
      <c r="AF183"/>
      <c r="AG183"/>
      <c r="AH183"/>
      <c r="AI183"/>
      <c r="AJ183"/>
      <c r="AK183"/>
    </row>
    <row r="184" spans="1:37">
      <c r="A184" s="20" t="str">
        <f>IF(B184="","",Draw!N184)</f>
        <v/>
      </c>
      <c r="B184" s="21" t="str">
        <f>IFERROR(Draw!O184,"")</f>
        <v/>
      </c>
      <c r="C184" s="21" t="str">
        <f>IFERROR(Draw!P184,"")</f>
        <v/>
      </c>
      <c r="D184" s="51"/>
      <c r="E184" s="92">
        <v>1.8300000000000001E-7</v>
      </c>
      <c r="F184" s="93" t="str">
        <f t="shared" si="7"/>
        <v/>
      </c>
      <c r="G184" s="172" t="str">
        <f>IF(A184="oco",VLOOKUP(_xlfn.CONCAT(B184,C184),'Open 1'!S:U,2,FALSE),IF(OR(AND(D184&gt;1,D184&lt;1050),D184="nt",D184="",D184="scratch"),"","Not valid"))</f>
        <v/>
      </c>
      <c r="S184" s="17" t="e">
        <f t="shared" ca="1" si="8"/>
        <v>#NAME?</v>
      </c>
      <c r="T184" s="93">
        <f t="shared" si="9"/>
        <v>0</v>
      </c>
      <c r="V184" s="3" t="str">
        <f>IFERROR(VLOOKUP(Youth!F184,$AC$3:$AD$7,2,TRUE),"")</f>
        <v/>
      </c>
      <c r="W184" s="7" t="str">
        <f>IFERROR(IF(V184=$W$1,Youth!F184,""),"")</f>
        <v/>
      </c>
      <c r="X184" s="7" t="str">
        <f>IFERROR(IF(V184=$X$1,Youth!F184,""),"")</f>
        <v/>
      </c>
      <c r="Y184" s="7" t="str">
        <f>IFERROR(IF(V184=$Y$1,Youth!F184,""),"")</f>
        <v/>
      </c>
      <c r="Z184" s="7" t="str">
        <f>IFERROR(IF($V184=$Z$1,Youth!F184,""),"")</f>
        <v/>
      </c>
      <c r="AA184" s="7" t="str">
        <f>IFERROR(IF(V184=$AA$1,Youth!F184,""),"")</f>
        <v/>
      </c>
      <c r="AB184" s="1"/>
      <c r="AC184"/>
      <c r="AD184"/>
      <c r="AE184"/>
      <c r="AF184"/>
      <c r="AG184"/>
      <c r="AH184"/>
      <c r="AI184"/>
      <c r="AJ184"/>
      <c r="AK184"/>
    </row>
    <row r="185" spans="1:37">
      <c r="A185" s="20" t="str">
        <f>IF(B185="","",Draw!N185)</f>
        <v/>
      </c>
      <c r="B185" s="21" t="str">
        <f>IFERROR(Draw!O185,"")</f>
        <v/>
      </c>
      <c r="C185" s="21" t="str">
        <f>IFERROR(Draw!P185,"")</f>
        <v/>
      </c>
      <c r="D185" s="52"/>
      <c r="E185" s="92">
        <v>1.8400000000000001E-7</v>
      </c>
      <c r="F185" s="93" t="str">
        <f t="shared" si="7"/>
        <v/>
      </c>
      <c r="G185" s="172" t="str">
        <f>IF(A185="oco",VLOOKUP(_xlfn.CONCAT(B185,C185),'Open 1'!S:U,2,FALSE),IF(OR(AND(D185&gt;1,D185&lt;1050),D185="nt",D185="",D185="scratch"),"","Not valid"))</f>
        <v/>
      </c>
      <c r="S185" s="17" t="e">
        <f t="shared" ca="1" si="8"/>
        <v>#NAME?</v>
      </c>
      <c r="T185" s="93">
        <f t="shared" si="9"/>
        <v>0</v>
      </c>
      <c r="V185" s="3" t="str">
        <f>IFERROR(VLOOKUP(Youth!F185,$AC$3:$AD$7,2,TRUE),"")</f>
        <v/>
      </c>
      <c r="W185" s="7" t="str">
        <f>IFERROR(IF(V185=$W$1,Youth!F185,""),"")</f>
        <v/>
      </c>
      <c r="X185" s="7" t="str">
        <f>IFERROR(IF(V185=$X$1,Youth!F185,""),"")</f>
        <v/>
      </c>
      <c r="Y185" s="7" t="str">
        <f>IFERROR(IF(V185=$Y$1,Youth!F185,""),"")</f>
        <v/>
      </c>
      <c r="Z185" s="7" t="str">
        <f>IFERROR(IF($V185=$Z$1,Youth!F185,""),"")</f>
        <v/>
      </c>
      <c r="AA185" s="7" t="str">
        <f>IFERROR(IF(V185=$AA$1,Youth!F185,""),"")</f>
        <v/>
      </c>
      <c r="AB185" s="1"/>
      <c r="AC185"/>
      <c r="AD185"/>
      <c r="AE185"/>
      <c r="AF185"/>
      <c r="AG185"/>
      <c r="AH185"/>
      <c r="AI185"/>
      <c r="AJ185"/>
      <c r="AK185"/>
    </row>
    <row r="186" spans="1:37">
      <c r="A186" s="20" t="str">
        <f>IF(B186="","",Draw!N186)</f>
        <v/>
      </c>
      <c r="B186" s="21" t="str">
        <f>IFERROR(Draw!O186,"")</f>
        <v/>
      </c>
      <c r="C186" s="21" t="str">
        <f>IFERROR(Draw!P186,"")</f>
        <v/>
      </c>
      <c r="D186" s="54"/>
      <c r="E186" s="92">
        <v>1.85E-7</v>
      </c>
      <c r="F186" s="93" t="str">
        <f t="shared" si="7"/>
        <v/>
      </c>
      <c r="G186" s="172" t="str">
        <f>IF(A186="oco",VLOOKUP(_xlfn.CONCAT(B186,C186),'Open 1'!S:U,2,FALSE),IF(OR(AND(D186&gt;1,D186&lt;1050),D186="nt",D186="",D186="scratch"),"","Not valid"))</f>
        <v/>
      </c>
      <c r="S186" s="17" t="e">
        <f t="shared" ca="1" si="8"/>
        <v>#NAME?</v>
      </c>
      <c r="T186" s="93">
        <f t="shared" si="9"/>
        <v>0</v>
      </c>
      <c r="V186" s="3" t="str">
        <f>IFERROR(VLOOKUP(Youth!F186,$AC$3:$AD$7,2,TRUE),"")</f>
        <v/>
      </c>
      <c r="W186" s="7" t="str">
        <f>IFERROR(IF(V186=$W$1,Youth!F186,""),"")</f>
        <v/>
      </c>
      <c r="X186" s="7" t="str">
        <f>IFERROR(IF(V186=$X$1,Youth!F186,""),"")</f>
        <v/>
      </c>
      <c r="Y186" s="7" t="str">
        <f>IFERROR(IF(V186=$Y$1,Youth!F186,""),"")</f>
        <v/>
      </c>
      <c r="Z186" s="7" t="str">
        <f>IFERROR(IF($V186=$Z$1,Youth!F186,""),"")</f>
        <v/>
      </c>
      <c r="AA186" s="7" t="str">
        <f>IFERROR(IF(V186=$AA$1,Youth!F186,""),"")</f>
        <v/>
      </c>
      <c r="AB186" s="1"/>
      <c r="AC186"/>
      <c r="AD186"/>
      <c r="AE186"/>
      <c r="AF186"/>
      <c r="AG186"/>
      <c r="AH186"/>
      <c r="AI186"/>
      <c r="AJ186"/>
      <c r="AK186"/>
    </row>
    <row r="187" spans="1:37">
      <c r="A187" s="20" t="str">
        <f>IF(B187="","",Draw!N187)</f>
        <v/>
      </c>
      <c r="B187" s="21" t="str">
        <f>IFERROR(Draw!O187,"")</f>
        <v/>
      </c>
      <c r="C187" s="21" t="str">
        <f>IFERROR(Draw!P187,"")</f>
        <v/>
      </c>
      <c r="D187" s="171"/>
      <c r="E187" s="92">
        <v>1.86E-7</v>
      </c>
      <c r="F187" s="93" t="str">
        <f t="shared" si="7"/>
        <v/>
      </c>
      <c r="G187" s="172" t="str">
        <f>IF(A187="oco",VLOOKUP(_xlfn.CONCAT(B187,C187),'Open 1'!S:U,2,FALSE),IF(OR(AND(D187&gt;1,D187&lt;1050),D187="nt",D187="",D187="scratch"),"","Not valid"))</f>
        <v/>
      </c>
      <c r="S187" s="17" t="e">
        <f t="shared" ca="1" si="8"/>
        <v>#NAME?</v>
      </c>
      <c r="T187" s="93">
        <f t="shared" si="9"/>
        <v>0</v>
      </c>
      <c r="V187" s="3" t="str">
        <f>IFERROR(VLOOKUP(Youth!F187,$AC$3:$AD$7,2,TRUE),"")</f>
        <v/>
      </c>
      <c r="W187" s="7" t="str">
        <f>IFERROR(IF(V187=$W$1,Youth!F187,""),"")</f>
        <v/>
      </c>
      <c r="X187" s="7" t="str">
        <f>IFERROR(IF(V187=$X$1,Youth!F187,""),"")</f>
        <v/>
      </c>
      <c r="Y187" s="7" t="str">
        <f>IFERROR(IF(V187=$Y$1,Youth!F187,""),"")</f>
        <v/>
      </c>
      <c r="Z187" s="7" t="str">
        <f>IFERROR(IF($V187=$Z$1,Youth!F187,""),"")</f>
        <v/>
      </c>
      <c r="AA187" s="7" t="str">
        <f>IFERROR(IF(V187=$AA$1,Youth!F187,""),"")</f>
        <v/>
      </c>
      <c r="AB187" s="1"/>
      <c r="AC187"/>
      <c r="AD187"/>
      <c r="AE187"/>
      <c r="AF187"/>
      <c r="AG187"/>
      <c r="AH187"/>
      <c r="AI187"/>
      <c r="AJ187"/>
      <c r="AK187"/>
    </row>
    <row r="188" spans="1:37">
      <c r="A188" s="20" t="str">
        <f>IF(B188="","",Draw!N188)</f>
        <v/>
      </c>
      <c r="B188" s="21" t="str">
        <f>IFERROR(Draw!O188,"")</f>
        <v/>
      </c>
      <c r="C188" s="21" t="str">
        <f>IFERROR(Draw!P188,"")</f>
        <v/>
      </c>
      <c r="D188" s="53"/>
      <c r="E188" s="92">
        <v>1.8699999999999999E-7</v>
      </c>
      <c r="F188" s="93" t="str">
        <f t="shared" si="7"/>
        <v/>
      </c>
      <c r="G188" s="172" t="str">
        <f>IF(A188="oco",VLOOKUP(_xlfn.CONCAT(B188,C188),'Open 1'!S:U,2,FALSE),IF(OR(AND(D188&gt;1,D188&lt;1050),D188="nt",D188="",D188="scratch"),"","Not valid"))</f>
        <v/>
      </c>
      <c r="S188" s="17" t="e">
        <f t="shared" ca="1" si="8"/>
        <v>#NAME?</v>
      </c>
      <c r="T188" s="93">
        <f t="shared" si="9"/>
        <v>0</v>
      </c>
      <c r="V188" s="3" t="str">
        <f>IFERROR(VLOOKUP(Youth!F188,$AC$3:$AD$7,2,TRUE),"")</f>
        <v/>
      </c>
      <c r="W188" s="7" t="str">
        <f>IFERROR(IF(V188=$W$1,Youth!F188,""),"")</f>
        <v/>
      </c>
      <c r="X188" s="7" t="str">
        <f>IFERROR(IF(V188=$X$1,Youth!F188,""),"")</f>
        <v/>
      </c>
      <c r="Y188" s="7" t="str">
        <f>IFERROR(IF(V188=$Y$1,Youth!F188,""),"")</f>
        <v/>
      </c>
      <c r="Z188" s="7" t="str">
        <f>IFERROR(IF($V188=$Z$1,Youth!F188,""),"")</f>
        <v/>
      </c>
      <c r="AA188" s="7" t="str">
        <f>IFERROR(IF(V188=$AA$1,Youth!F188,""),"")</f>
        <v/>
      </c>
      <c r="AB188" s="1"/>
      <c r="AC188"/>
      <c r="AD188"/>
      <c r="AE188"/>
      <c r="AF188"/>
      <c r="AG188"/>
      <c r="AH188"/>
      <c r="AI188"/>
      <c r="AJ188"/>
      <c r="AK188"/>
    </row>
    <row r="189" spans="1:37">
      <c r="A189" s="20" t="str">
        <f>IF(B189="","",Draw!N189)</f>
        <v/>
      </c>
      <c r="B189" s="21" t="str">
        <f>IFERROR(Draw!O189,"")</f>
        <v/>
      </c>
      <c r="C189" s="21" t="str">
        <f>IFERROR(Draw!P189,"")</f>
        <v/>
      </c>
      <c r="D189" s="52"/>
      <c r="E189" s="92">
        <v>1.8799999999999999E-7</v>
      </c>
      <c r="F189" s="93" t="str">
        <f t="shared" si="7"/>
        <v/>
      </c>
      <c r="G189" s="172" t="str">
        <f>IF(A189="oco",VLOOKUP(_xlfn.CONCAT(B189,C189),'Open 1'!S:U,2,FALSE),IF(OR(AND(D189&gt;1,D189&lt;1050),D189="nt",D189="",D189="scratch"),"","Not valid"))</f>
        <v/>
      </c>
      <c r="S189" s="17" t="e">
        <f t="shared" ca="1" si="8"/>
        <v>#NAME?</v>
      </c>
      <c r="T189" s="93">
        <f t="shared" si="9"/>
        <v>0</v>
      </c>
      <c r="V189" s="3" t="str">
        <f>IFERROR(VLOOKUP(Youth!F189,$AC$3:$AD$7,2,TRUE),"")</f>
        <v/>
      </c>
      <c r="W189" s="7" t="str">
        <f>IFERROR(IF(V189=$W$1,Youth!F189,""),"")</f>
        <v/>
      </c>
      <c r="X189" s="7" t="str">
        <f>IFERROR(IF(V189=$X$1,Youth!F189,""),"")</f>
        <v/>
      </c>
      <c r="Y189" s="7" t="str">
        <f>IFERROR(IF(V189=$Y$1,Youth!F189,""),"")</f>
        <v/>
      </c>
      <c r="Z189" s="7" t="str">
        <f>IFERROR(IF($V189=$Z$1,Youth!F189,""),"")</f>
        <v/>
      </c>
      <c r="AA189" s="7" t="str">
        <f>IFERROR(IF(V189=$AA$1,Youth!F189,""),"")</f>
        <v/>
      </c>
      <c r="AB189" s="1"/>
      <c r="AC189"/>
      <c r="AD189"/>
      <c r="AE189"/>
      <c r="AF189"/>
      <c r="AG189"/>
      <c r="AH189"/>
      <c r="AI189"/>
      <c r="AJ189"/>
      <c r="AK189"/>
    </row>
    <row r="190" spans="1:37">
      <c r="A190" s="20" t="str">
        <f>IF(B190="","",Draw!N190)</f>
        <v/>
      </c>
      <c r="B190" s="21" t="str">
        <f>IFERROR(Draw!O190,"")</f>
        <v/>
      </c>
      <c r="C190" s="21" t="str">
        <f>IFERROR(Draw!P190,"")</f>
        <v/>
      </c>
      <c r="D190" s="51"/>
      <c r="E190" s="92">
        <v>1.8900000000000001E-7</v>
      </c>
      <c r="F190" s="93" t="str">
        <f t="shared" si="7"/>
        <v/>
      </c>
      <c r="G190" s="172" t="str">
        <f>IF(A190="oco",VLOOKUP(_xlfn.CONCAT(B190,C190),'Open 1'!S:U,2,FALSE),IF(OR(AND(D190&gt;1,D190&lt;1050),D190="nt",D190="",D190="scratch"),"","Not valid"))</f>
        <v/>
      </c>
      <c r="S190" s="17" t="e">
        <f t="shared" ca="1" si="8"/>
        <v>#NAME?</v>
      </c>
      <c r="T190" s="93">
        <f t="shared" si="9"/>
        <v>0</v>
      </c>
      <c r="V190" s="3" t="str">
        <f>IFERROR(VLOOKUP(Youth!F190,$AC$3:$AD$7,2,TRUE),"")</f>
        <v/>
      </c>
      <c r="W190" s="7" t="str">
        <f>IFERROR(IF(V190=$W$1,Youth!F190,""),"")</f>
        <v/>
      </c>
      <c r="X190" s="7" t="str">
        <f>IFERROR(IF(V190=$X$1,Youth!F190,""),"")</f>
        <v/>
      </c>
      <c r="Y190" s="7" t="str">
        <f>IFERROR(IF(V190=$Y$1,Youth!F190,""),"")</f>
        <v/>
      </c>
      <c r="Z190" s="7" t="str">
        <f>IFERROR(IF($V190=$Z$1,Youth!F190,""),"")</f>
        <v/>
      </c>
      <c r="AA190" s="7" t="str">
        <f>IFERROR(IF(V190=$AA$1,Youth!F190,""),"")</f>
        <v/>
      </c>
      <c r="AB190" s="1"/>
      <c r="AC190"/>
      <c r="AD190"/>
      <c r="AE190"/>
      <c r="AF190"/>
      <c r="AG190"/>
      <c r="AH190"/>
      <c r="AI190"/>
      <c r="AJ190"/>
      <c r="AK190"/>
    </row>
    <row r="191" spans="1:37">
      <c r="A191" s="20" t="str">
        <f>IF(B191="","",Draw!N191)</f>
        <v/>
      </c>
      <c r="B191" s="21" t="str">
        <f>IFERROR(Draw!O191,"")</f>
        <v/>
      </c>
      <c r="C191" s="21" t="str">
        <f>IFERROR(Draw!P191,"")</f>
        <v/>
      </c>
      <c r="D191" s="52"/>
      <c r="E191" s="92">
        <v>1.9000000000000001E-7</v>
      </c>
      <c r="F191" s="93" t="str">
        <f t="shared" si="7"/>
        <v/>
      </c>
      <c r="G191" s="172" t="str">
        <f>IF(A191="oco",VLOOKUP(_xlfn.CONCAT(B191,C191),'Open 1'!S:U,2,FALSE),IF(OR(AND(D191&gt;1,D191&lt;1050),D191="nt",D191="",D191="scratch"),"","Not valid"))</f>
        <v/>
      </c>
      <c r="S191" s="17" t="e">
        <f t="shared" ca="1" si="8"/>
        <v>#NAME?</v>
      </c>
      <c r="T191" s="93">
        <f t="shared" si="9"/>
        <v>0</v>
      </c>
      <c r="V191" s="3" t="str">
        <f>IFERROR(VLOOKUP(Youth!F191,$AC$3:$AD$7,2,TRUE),"")</f>
        <v/>
      </c>
      <c r="W191" s="7" t="str">
        <f>IFERROR(IF(V191=$W$1,Youth!F191,""),"")</f>
        <v/>
      </c>
      <c r="X191" s="7" t="str">
        <f>IFERROR(IF(V191=$X$1,Youth!F191,""),"")</f>
        <v/>
      </c>
      <c r="Y191" s="7" t="str">
        <f>IFERROR(IF(V191=$Y$1,Youth!F191,""),"")</f>
        <v/>
      </c>
      <c r="Z191" s="7" t="str">
        <f>IFERROR(IF($V191=$Z$1,Youth!F191,""),"")</f>
        <v/>
      </c>
      <c r="AA191" s="7" t="str">
        <f>IFERROR(IF(V191=$AA$1,Youth!F191,""),"")</f>
        <v/>
      </c>
      <c r="AB191" s="1"/>
      <c r="AC191"/>
      <c r="AD191"/>
      <c r="AE191"/>
      <c r="AF191"/>
      <c r="AG191"/>
      <c r="AH191"/>
      <c r="AI191"/>
      <c r="AJ191"/>
      <c r="AK191"/>
    </row>
    <row r="192" spans="1:37">
      <c r="A192" s="20" t="str">
        <f>IF(B192="","",Draw!N192)</f>
        <v/>
      </c>
      <c r="B192" s="21" t="str">
        <f>IFERROR(Draw!O192,"")</f>
        <v/>
      </c>
      <c r="C192" s="21" t="str">
        <f>IFERROR(Draw!P192,"")</f>
        <v/>
      </c>
      <c r="D192" s="54"/>
      <c r="E192" s="92">
        <v>1.91E-7</v>
      </c>
      <c r="F192" s="93" t="str">
        <f t="shared" si="7"/>
        <v/>
      </c>
      <c r="G192" s="172" t="str">
        <f>IF(A192="oco",VLOOKUP(_xlfn.CONCAT(B192,C192),'Open 1'!S:U,2,FALSE),IF(OR(AND(D192&gt;1,D192&lt;1050),D192="nt",D192="",D192="scratch"),"","Not valid"))</f>
        <v/>
      </c>
      <c r="S192" s="17" t="e">
        <f t="shared" ca="1" si="8"/>
        <v>#NAME?</v>
      </c>
      <c r="T192" s="93">
        <f t="shared" si="9"/>
        <v>0</v>
      </c>
      <c r="V192" s="3" t="str">
        <f>IFERROR(VLOOKUP(Youth!F192,$AC$3:$AD$7,2,TRUE),"")</f>
        <v/>
      </c>
      <c r="W192" s="7" t="str">
        <f>IFERROR(IF(V192=$W$1,Youth!F192,""),"")</f>
        <v/>
      </c>
      <c r="X192" s="7" t="str">
        <f>IFERROR(IF(V192=$X$1,Youth!F192,""),"")</f>
        <v/>
      </c>
      <c r="Y192" s="7" t="str">
        <f>IFERROR(IF(V192=$Y$1,Youth!F192,""),"")</f>
        <v/>
      </c>
      <c r="Z192" s="7" t="str">
        <f>IFERROR(IF($V192=$Z$1,Youth!F192,""),"")</f>
        <v/>
      </c>
      <c r="AA192" s="7" t="str">
        <f>IFERROR(IF(V192=$AA$1,Youth!F192,""),"")</f>
        <v/>
      </c>
      <c r="AB192" s="1"/>
      <c r="AC192"/>
      <c r="AD192"/>
      <c r="AE192"/>
      <c r="AF192"/>
      <c r="AG192"/>
      <c r="AH192"/>
      <c r="AI192"/>
      <c r="AJ192"/>
      <c r="AK192"/>
    </row>
    <row r="193" spans="1:37">
      <c r="A193" s="20" t="str">
        <f>IF(B193="","",Draw!N193)</f>
        <v/>
      </c>
      <c r="B193" s="21" t="str">
        <f>IFERROR(Draw!O193,"")</f>
        <v/>
      </c>
      <c r="C193" s="21" t="str">
        <f>IFERROR(Draw!P193,"")</f>
        <v/>
      </c>
      <c r="D193" s="171"/>
      <c r="E193" s="92">
        <v>1.92E-7</v>
      </c>
      <c r="F193" s="93" t="str">
        <f t="shared" si="7"/>
        <v/>
      </c>
      <c r="G193" s="172" t="str">
        <f>IF(A193="oco",VLOOKUP(_xlfn.CONCAT(B193,C193),'Open 1'!S:U,2,FALSE),IF(OR(AND(D193&gt;1,D193&lt;1050),D193="nt",D193="",D193="scratch"),"","Not valid"))</f>
        <v/>
      </c>
      <c r="S193" s="17" t="e">
        <f t="shared" ca="1" si="8"/>
        <v>#NAME?</v>
      </c>
      <c r="T193" s="93">
        <f t="shared" si="9"/>
        <v>0</v>
      </c>
      <c r="V193" s="3" t="str">
        <f>IFERROR(VLOOKUP(Youth!F193,$AC$3:$AD$7,2,TRUE),"")</f>
        <v/>
      </c>
      <c r="W193" s="7" t="str">
        <f>IFERROR(IF(V193=$W$1,Youth!F193,""),"")</f>
        <v/>
      </c>
      <c r="X193" s="7" t="str">
        <f>IFERROR(IF(V193=$X$1,Youth!F193,""),"")</f>
        <v/>
      </c>
      <c r="Y193" s="7" t="str">
        <f>IFERROR(IF(V193=$Y$1,Youth!F193,""),"")</f>
        <v/>
      </c>
      <c r="Z193" s="7" t="str">
        <f>IFERROR(IF($V193=$Z$1,Youth!F193,""),"")</f>
        <v/>
      </c>
      <c r="AA193" s="7" t="str">
        <f>IFERROR(IF(V193=$AA$1,Youth!F193,""),"")</f>
        <v/>
      </c>
      <c r="AB193" s="1"/>
      <c r="AC193"/>
      <c r="AD193"/>
      <c r="AE193"/>
      <c r="AF193"/>
      <c r="AG193"/>
      <c r="AH193"/>
      <c r="AI193"/>
      <c r="AJ193"/>
      <c r="AK193"/>
    </row>
    <row r="194" spans="1:37">
      <c r="A194" s="20" t="str">
        <f>IF(B194="","",Draw!N194)</f>
        <v/>
      </c>
      <c r="B194" s="21" t="str">
        <f>IFERROR(Draw!O194,"")</f>
        <v/>
      </c>
      <c r="C194" s="21" t="str">
        <f>IFERROR(Draw!P194,"")</f>
        <v/>
      </c>
      <c r="D194" s="53"/>
      <c r="E194" s="92">
        <v>1.9299999999999999E-7</v>
      </c>
      <c r="F194" s="93" t="str">
        <f t="shared" si="7"/>
        <v/>
      </c>
      <c r="G194" s="172" t="str">
        <f>IF(A194="oco",VLOOKUP(_xlfn.CONCAT(B194,C194),'Open 1'!S:U,2,FALSE),IF(OR(AND(D194&gt;1,D194&lt;1050),D194="nt",D194="",D194="scratch"),"","Not valid"))</f>
        <v/>
      </c>
      <c r="S194" s="17" t="e">
        <f t="shared" ca="1" si="8"/>
        <v>#NAME?</v>
      </c>
      <c r="T194" s="93">
        <f t="shared" si="9"/>
        <v>0</v>
      </c>
      <c r="V194" s="3" t="str">
        <f>IFERROR(VLOOKUP(Youth!F194,$AC$3:$AD$7,2,TRUE),"")</f>
        <v/>
      </c>
      <c r="W194" s="7" t="str">
        <f>IFERROR(IF(V194=$W$1,Youth!F194,""),"")</f>
        <v/>
      </c>
      <c r="X194" s="7" t="str">
        <f>IFERROR(IF(V194=$X$1,Youth!F194,""),"")</f>
        <v/>
      </c>
      <c r="Y194" s="7" t="str">
        <f>IFERROR(IF(V194=$Y$1,Youth!F194,""),"")</f>
        <v/>
      </c>
      <c r="Z194" s="7" t="str">
        <f>IFERROR(IF($V194=$Z$1,Youth!F194,""),"")</f>
        <v/>
      </c>
      <c r="AA194" s="7" t="str">
        <f>IFERROR(IF(V194=$AA$1,Youth!F194,""),"")</f>
        <v/>
      </c>
      <c r="AB194" s="1"/>
      <c r="AC194"/>
      <c r="AD194"/>
      <c r="AE194"/>
      <c r="AF194"/>
      <c r="AG194"/>
      <c r="AH194"/>
      <c r="AI194"/>
      <c r="AJ194"/>
      <c r="AK194"/>
    </row>
    <row r="195" spans="1:37">
      <c r="A195" s="20" t="str">
        <f>IF(B195="","",Draw!N195)</f>
        <v/>
      </c>
      <c r="B195" s="21" t="str">
        <f>IFERROR(Draw!O195,"")</f>
        <v/>
      </c>
      <c r="C195" s="21" t="str">
        <f>IFERROR(Draw!P195,"")</f>
        <v/>
      </c>
      <c r="D195" s="52"/>
      <c r="E195" s="92">
        <v>1.9399999999999999E-7</v>
      </c>
      <c r="F195" s="93" t="str">
        <f t="shared" ref="F195:F258" si="10">IF(D195="scratch",3000+E195,IF(D195="nt",1000+E195,IF((D195+E195)&gt;5,D195+E195,"")))</f>
        <v/>
      </c>
      <c r="G195" s="172" t="str">
        <f>IF(A195="oco",VLOOKUP(_xlfn.CONCAT(B195,C195),'Open 1'!S:U,2,FALSE),IF(OR(AND(D195&gt;1,D195&lt;1050),D195="nt",D195="",D195="scratch"),"","Not valid"))</f>
        <v/>
      </c>
      <c r="S195" s="17" t="e">
        <f t="shared" ref="S195:S258" ca="1" si="11">_xlfn.CONCAT(B195,C195)</f>
        <v>#NAME?</v>
      </c>
      <c r="T195" s="93">
        <f t="shared" ref="T195:T258" si="12">D195</f>
        <v>0</v>
      </c>
      <c r="V195" s="3" t="str">
        <f>IFERROR(VLOOKUP(Youth!F195,$AC$3:$AD$7,2,TRUE),"")</f>
        <v/>
      </c>
      <c r="W195" s="7" t="str">
        <f>IFERROR(IF(V195=$W$1,Youth!F195,""),"")</f>
        <v/>
      </c>
      <c r="X195" s="7" t="str">
        <f>IFERROR(IF(V195=$X$1,Youth!F195,""),"")</f>
        <v/>
      </c>
      <c r="Y195" s="7" t="str">
        <f>IFERROR(IF(V195=$Y$1,Youth!F195,""),"")</f>
        <v/>
      </c>
      <c r="Z195" s="7" t="str">
        <f>IFERROR(IF($V195=$Z$1,Youth!F195,""),"")</f>
        <v/>
      </c>
      <c r="AA195" s="7" t="str">
        <f>IFERROR(IF(V195=$AA$1,Youth!F195,""),"")</f>
        <v/>
      </c>
      <c r="AB195" s="1"/>
      <c r="AC195"/>
      <c r="AD195"/>
      <c r="AE195"/>
      <c r="AF195"/>
      <c r="AG195"/>
      <c r="AH195"/>
      <c r="AI195"/>
      <c r="AJ195"/>
      <c r="AK195"/>
    </row>
    <row r="196" spans="1:37">
      <c r="A196" s="20" t="str">
        <f>IF(B196="","",Draw!N196)</f>
        <v/>
      </c>
      <c r="B196" s="21" t="str">
        <f>IFERROR(Draw!O196,"")</f>
        <v/>
      </c>
      <c r="C196" s="21" t="str">
        <f>IFERROR(Draw!P196,"")</f>
        <v/>
      </c>
      <c r="D196" s="51"/>
      <c r="E196" s="92">
        <v>1.9500000000000001E-7</v>
      </c>
      <c r="F196" s="93" t="str">
        <f t="shared" si="10"/>
        <v/>
      </c>
      <c r="G196" s="172" t="str">
        <f>IF(A196="oco",VLOOKUP(_xlfn.CONCAT(B196,C196),'Open 1'!S:U,2,FALSE),IF(OR(AND(D196&gt;1,D196&lt;1050),D196="nt",D196="",D196="scratch"),"","Not valid"))</f>
        <v/>
      </c>
      <c r="S196" s="17" t="e">
        <f t="shared" ca="1" si="11"/>
        <v>#NAME?</v>
      </c>
      <c r="T196" s="93">
        <f t="shared" si="12"/>
        <v>0</v>
      </c>
      <c r="V196" s="3" t="str">
        <f>IFERROR(VLOOKUP(Youth!F196,$AC$3:$AD$7,2,TRUE),"")</f>
        <v/>
      </c>
      <c r="W196" s="7" t="str">
        <f>IFERROR(IF(V196=$W$1,Youth!F196,""),"")</f>
        <v/>
      </c>
      <c r="X196" s="7" t="str">
        <f>IFERROR(IF(V196=$X$1,Youth!F196,""),"")</f>
        <v/>
      </c>
      <c r="Y196" s="7" t="str">
        <f>IFERROR(IF(V196=$Y$1,Youth!F196,""),"")</f>
        <v/>
      </c>
      <c r="Z196" s="7" t="str">
        <f>IFERROR(IF($V196=$Z$1,Youth!F196,""),"")</f>
        <v/>
      </c>
      <c r="AA196" s="7" t="str">
        <f>IFERROR(IF(V196=$AA$1,Youth!F196,""),"")</f>
        <v/>
      </c>
      <c r="AB196" s="1"/>
      <c r="AC196"/>
      <c r="AD196"/>
      <c r="AE196"/>
      <c r="AF196"/>
      <c r="AG196"/>
      <c r="AH196"/>
      <c r="AI196"/>
      <c r="AJ196"/>
      <c r="AK196"/>
    </row>
    <row r="197" spans="1:37">
      <c r="A197" s="20" t="str">
        <f>IF(B197="","",Draw!N197)</f>
        <v/>
      </c>
      <c r="B197" s="21" t="str">
        <f>IFERROR(Draw!O197,"")</f>
        <v/>
      </c>
      <c r="C197" s="21" t="str">
        <f>IFERROR(Draw!P197,"")</f>
        <v/>
      </c>
      <c r="D197" s="52"/>
      <c r="E197" s="92">
        <v>1.9600000000000001E-7</v>
      </c>
      <c r="F197" s="93" t="str">
        <f t="shared" si="10"/>
        <v/>
      </c>
      <c r="G197" s="172" t="str">
        <f>IF(A197="oco",VLOOKUP(_xlfn.CONCAT(B197,C197),'Open 1'!S:U,2,FALSE),IF(OR(AND(D197&gt;1,D197&lt;1050),D197="nt",D197="",D197="scratch"),"","Not valid"))</f>
        <v/>
      </c>
      <c r="S197" s="17" t="e">
        <f t="shared" ca="1" si="11"/>
        <v>#NAME?</v>
      </c>
      <c r="T197" s="93">
        <f t="shared" si="12"/>
        <v>0</v>
      </c>
      <c r="V197" s="3" t="str">
        <f>IFERROR(VLOOKUP(Youth!F197,$AC$3:$AD$7,2,TRUE),"")</f>
        <v/>
      </c>
      <c r="W197" s="7" t="str">
        <f>IFERROR(IF(V197=$W$1,Youth!F197,""),"")</f>
        <v/>
      </c>
      <c r="X197" s="7" t="str">
        <f>IFERROR(IF(V197=$X$1,Youth!F197,""),"")</f>
        <v/>
      </c>
      <c r="Y197" s="7" t="str">
        <f>IFERROR(IF(V197=$Y$1,Youth!F197,""),"")</f>
        <v/>
      </c>
      <c r="Z197" s="7" t="str">
        <f>IFERROR(IF($V197=$Z$1,Youth!F197,""),"")</f>
        <v/>
      </c>
      <c r="AA197" s="7" t="str">
        <f>IFERROR(IF(V197=$AA$1,Youth!F197,""),"")</f>
        <v/>
      </c>
      <c r="AB197" s="1"/>
      <c r="AC197"/>
      <c r="AD197"/>
      <c r="AE197"/>
      <c r="AF197"/>
      <c r="AG197"/>
      <c r="AH197"/>
      <c r="AI197"/>
      <c r="AJ197"/>
      <c r="AK197"/>
    </row>
    <row r="198" spans="1:37">
      <c r="A198" s="20" t="str">
        <f>IF(B198="","",Draw!N198)</f>
        <v/>
      </c>
      <c r="B198" s="21" t="str">
        <f>IFERROR(Draw!O198,"")</f>
        <v/>
      </c>
      <c r="C198" s="21" t="str">
        <f>IFERROR(Draw!P198,"")</f>
        <v/>
      </c>
      <c r="D198" s="54"/>
      <c r="E198" s="92">
        <v>1.97E-7</v>
      </c>
      <c r="F198" s="93" t="str">
        <f t="shared" si="10"/>
        <v/>
      </c>
      <c r="G198" s="172" t="str">
        <f>IF(A198="oco",VLOOKUP(_xlfn.CONCAT(B198,C198),'Open 1'!S:U,2,FALSE),IF(OR(AND(D198&gt;1,D198&lt;1050),D198="nt",D198="",D198="scratch"),"","Not valid"))</f>
        <v/>
      </c>
      <c r="S198" s="17" t="e">
        <f t="shared" ca="1" si="11"/>
        <v>#NAME?</v>
      </c>
      <c r="T198" s="93">
        <f t="shared" si="12"/>
        <v>0</v>
      </c>
      <c r="V198" s="3" t="str">
        <f>IFERROR(VLOOKUP(Youth!F198,$AC$3:$AD$7,2,TRUE),"")</f>
        <v/>
      </c>
      <c r="W198" s="7" t="str">
        <f>IFERROR(IF(V198=$W$1,Youth!F198,""),"")</f>
        <v/>
      </c>
      <c r="X198" s="7" t="str">
        <f>IFERROR(IF(V198=$X$1,Youth!F198,""),"")</f>
        <v/>
      </c>
      <c r="Y198" s="7" t="str">
        <f>IFERROR(IF(V198=$Y$1,Youth!F198,""),"")</f>
        <v/>
      </c>
      <c r="Z198" s="7" t="str">
        <f>IFERROR(IF($V198=$Z$1,Youth!F198,""),"")</f>
        <v/>
      </c>
      <c r="AA198" s="7" t="str">
        <f>IFERROR(IF(V198=$AA$1,Youth!F198,""),"")</f>
        <v/>
      </c>
      <c r="AB198" s="1"/>
      <c r="AC198"/>
      <c r="AD198"/>
      <c r="AE198"/>
      <c r="AF198"/>
      <c r="AG198"/>
      <c r="AH198"/>
      <c r="AI198"/>
      <c r="AJ198"/>
      <c r="AK198"/>
    </row>
    <row r="199" spans="1:37">
      <c r="A199" s="20" t="str">
        <f>IF(B199="","",Draw!N199)</f>
        <v/>
      </c>
      <c r="B199" s="21" t="str">
        <f>IFERROR(Draw!O199,"")</f>
        <v/>
      </c>
      <c r="C199" s="21" t="str">
        <f>IFERROR(Draw!P199,"")</f>
        <v/>
      </c>
      <c r="D199" s="171"/>
      <c r="E199" s="92">
        <v>1.98E-7</v>
      </c>
      <c r="F199" s="93" t="str">
        <f t="shared" si="10"/>
        <v/>
      </c>
      <c r="G199" s="172" t="str">
        <f>IF(A199="oco",VLOOKUP(_xlfn.CONCAT(B199,C199),'Open 1'!S:U,2,FALSE),IF(OR(AND(D199&gt;1,D199&lt;1050),D199="nt",D199="",D199="scratch"),"","Not valid"))</f>
        <v/>
      </c>
      <c r="S199" s="17" t="e">
        <f t="shared" ca="1" si="11"/>
        <v>#NAME?</v>
      </c>
      <c r="T199" s="93">
        <f t="shared" si="12"/>
        <v>0</v>
      </c>
      <c r="V199" s="3" t="str">
        <f>IFERROR(VLOOKUP(Youth!F199,$AC$3:$AD$7,2,TRUE),"")</f>
        <v/>
      </c>
      <c r="W199" s="7" t="str">
        <f>IFERROR(IF(V199=$W$1,Youth!F199,""),"")</f>
        <v/>
      </c>
      <c r="X199" s="7" t="str">
        <f>IFERROR(IF(V199=$X$1,Youth!F199,""),"")</f>
        <v/>
      </c>
      <c r="Y199" s="7" t="str">
        <f>IFERROR(IF(V199=$Y$1,Youth!F199,""),"")</f>
        <v/>
      </c>
      <c r="Z199" s="7" t="str">
        <f>IFERROR(IF($V199=$Z$1,Youth!F199,""),"")</f>
        <v/>
      </c>
      <c r="AA199" s="7" t="str">
        <f>IFERROR(IF(V199=$AA$1,Youth!F199,""),"")</f>
        <v/>
      </c>
      <c r="AB199" s="1"/>
      <c r="AC199"/>
      <c r="AD199"/>
      <c r="AE199"/>
      <c r="AF199"/>
      <c r="AG199"/>
      <c r="AH199"/>
      <c r="AI199"/>
      <c r="AJ199"/>
      <c r="AK199"/>
    </row>
    <row r="200" spans="1:37">
      <c r="A200" s="20" t="str">
        <f>IF(B200="","",Draw!N200)</f>
        <v/>
      </c>
      <c r="B200" s="21" t="str">
        <f>IFERROR(Draw!O200,"")</f>
        <v/>
      </c>
      <c r="C200" s="21" t="str">
        <f>IFERROR(Draw!P200,"")</f>
        <v/>
      </c>
      <c r="D200" s="53"/>
      <c r="E200" s="92">
        <v>1.99E-7</v>
      </c>
      <c r="F200" s="93" t="str">
        <f t="shared" si="10"/>
        <v/>
      </c>
      <c r="G200" s="172" t="str">
        <f>IF(A200="oco",VLOOKUP(_xlfn.CONCAT(B200,C200),'Open 1'!S:U,2,FALSE),IF(OR(AND(D200&gt;1,D200&lt;1050),D200="nt",D200="",D200="scratch"),"","Not valid"))</f>
        <v/>
      </c>
      <c r="S200" s="17" t="e">
        <f t="shared" ca="1" si="11"/>
        <v>#NAME?</v>
      </c>
      <c r="T200" s="93">
        <f t="shared" si="12"/>
        <v>0</v>
      </c>
      <c r="V200" s="3" t="str">
        <f>IFERROR(VLOOKUP(Youth!F200,$AC$3:$AD$7,2,TRUE),"")</f>
        <v/>
      </c>
      <c r="W200" s="7" t="str">
        <f>IFERROR(IF(V200=$W$1,Youth!F200,""),"")</f>
        <v/>
      </c>
      <c r="X200" s="7" t="str">
        <f>IFERROR(IF(V200=$X$1,Youth!F200,""),"")</f>
        <v/>
      </c>
      <c r="Y200" s="7" t="str">
        <f>IFERROR(IF(V200=$Y$1,Youth!F200,""),"")</f>
        <v/>
      </c>
      <c r="Z200" s="7" t="str">
        <f>IFERROR(IF($V200=$Z$1,Youth!F200,""),"")</f>
        <v/>
      </c>
      <c r="AA200" s="7" t="str">
        <f>IFERROR(IF(V200=$AA$1,Youth!F200,""),"")</f>
        <v/>
      </c>
      <c r="AB200" s="1"/>
      <c r="AC200"/>
      <c r="AD200"/>
      <c r="AE200"/>
      <c r="AF200"/>
      <c r="AG200"/>
      <c r="AH200"/>
      <c r="AI200"/>
      <c r="AJ200"/>
      <c r="AK200"/>
    </row>
    <row r="201" spans="1:37">
      <c r="A201" s="20" t="str">
        <f>IF(B201="","",Draw!N201)</f>
        <v/>
      </c>
      <c r="B201" s="21" t="str">
        <f>IFERROR(Draw!O201,"")</f>
        <v/>
      </c>
      <c r="C201" s="21" t="str">
        <f>IFERROR(Draw!P201,"")</f>
        <v/>
      </c>
      <c r="D201" s="52"/>
      <c r="E201" s="92">
        <v>1.9999999999999999E-7</v>
      </c>
      <c r="F201" s="93" t="str">
        <f t="shared" si="10"/>
        <v/>
      </c>
      <c r="G201" s="172" t="str">
        <f>IF(A201="oco",VLOOKUP(_xlfn.CONCAT(B201,C201),'Open 1'!S:U,2,FALSE),IF(OR(AND(D201&gt;1,D201&lt;1050),D201="nt",D201="",D201="scratch"),"","Not valid"))</f>
        <v/>
      </c>
      <c r="S201" s="17" t="e">
        <f t="shared" ca="1" si="11"/>
        <v>#NAME?</v>
      </c>
      <c r="T201" s="93">
        <f t="shared" si="12"/>
        <v>0</v>
      </c>
      <c r="V201" s="3" t="str">
        <f>IFERROR(VLOOKUP(Youth!F201,$AC$3:$AD$7,2,TRUE),"")</f>
        <v/>
      </c>
      <c r="W201" s="7" t="str">
        <f>IFERROR(IF(V201=$W$1,Youth!F201,""),"")</f>
        <v/>
      </c>
      <c r="X201" s="7" t="str">
        <f>IFERROR(IF(V201=$X$1,Youth!F201,""),"")</f>
        <v/>
      </c>
      <c r="Y201" s="7" t="str">
        <f>IFERROR(IF(V201=$Y$1,Youth!F201,""),"")</f>
        <v/>
      </c>
      <c r="Z201" s="7" t="str">
        <f>IFERROR(IF($V201=$Z$1,Youth!F201,""),"")</f>
        <v/>
      </c>
      <c r="AA201" s="7" t="str">
        <f>IFERROR(IF(V201=$AA$1,Youth!F201,""),"")</f>
        <v/>
      </c>
      <c r="AB201" s="1"/>
      <c r="AC201"/>
      <c r="AD201"/>
      <c r="AE201"/>
      <c r="AF201"/>
      <c r="AG201"/>
      <c r="AH201"/>
      <c r="AI201"/>
      <c r="AJ201"/>
      <c r="AK201"/>
    </row>
    <row r="202" spans="1:37">
      <c r="A202" s="20" t="str">
        <f>IF(B202="","",Draw!N202)</f>
        <v/>
      </c>
      <c r="B202" s="21" t="str">
        <f>IFERROR(Draw!O202,"")</f>
        <v/>
      </c>
      <c r="C202" s="21" t="str">
        <f>IFERROR(Draw!P202,"")</f>
        <v/>
      </c>
      <c r="D202" s="51"/>
      <c r="E202" s="92">
        <v>2.0100000000000001E-7</v>
      </c>
      <c r="F202" s="93" t="str">
        <f t="shared" si="10"/>
        <v/>
      </c>
      <c r="G202" s="172" t="str">
        <f>IF(A202="oco",VLOOKUP(_xlfn.CONCAT(B202,C202),'Open 1'!S:U,2,FALSE),IF(OR(AND(D202&gt;1,D202&lt;1050),D202="nt",D202="",D202="scratch"),"","Not valid"))</f>
        <v/>
      </c>
      <c r="S202" s="17" t="e">
        <f t="shared" ca="1" si="11"/>
        <v>#NAME?</v>
      </c>
      <c r="T202" s="93">
        <f t="shared" si="12"/>
        <v>0</v>
      </c>
      <c r="V202" s="3" t="str">
        <f>IFERROR(VLOOKUP(Youth!F202,$AC$3:$AD$7,2,TRUE),"")</f>
        <v/>
      </c>
      <c r="W202" s="7" t="str">
        <f>IFERROR(IF(V202=$W$1,Youth!F202,""),"")</f>
        <v/>
      </c>
      <c r="X202" s="7" t="str">
        <f>IFERROR(IF(V202=$X$1,Youth!F202,""),"")</f>
        <v/>
      </c>
      <c r="Y202" s="7" t="str">
        <f>IFERROR(IF(V202=$Y$1,Youth!F202,""),"")</f>
        <v/>
      </c>
      <c r="Z202" s="7" t="str">
        <f>IFERROR(IF($V202=$Z$1,Youth!F202,""),"")</f>
        <v/>
      </c>
      <c r="AA202" s="7" t="str">
        <f>IFERROR(IF(V202=$AA$1,Youth!F202,""),"")</f>
        <v/>
      </c>
      <c r="AB202" s="1"/>
      <c r="AC202"/>
      <c r="AD202"/>
      <c r="AE202"/>
      <c r="AF202"/>
      <c r="AG202"/>
      <c r="AH202"/>
      <c r="AI202"/>
      <c r="AJ202"/>
      <c r="AK202"/>
    </row>
    <row r="203" spans="1:37">
      <c r="A203" s="20" t="str">
        <f>IF(B203="","",Draw!N203)</f>
        <v/>
      </c>
      <c r="B203" s="21" t="str">
        <f>IFERROR(Draw!O203,"")</f>
        <v/>
      </c>
      <c r="C203" s="21" t="str">
        <f>IFERROR(Draw!P203,"")</f>
        <v/>
      </c>
      <c r="D203" s="52"/>
      <c r="E203" s="92">
        <v>2.0200000000000001E-7</v>
      </c>
      <c r="F203" s="93" t="str">
        <f t="shared" si="10"/>
        <v/>
      </c>
      <c r="G203" s="172" t="str">
        <f>IF(A203="oco",VLOOKUP(_xlfn.CONCAT(B203,C203),'Open 1'!S:U,2,FALSE),IF(OR(AND(D203&gt;1,D203&lt;1050),D203="nt",D203="",D203="scratch"),"","Not valid"))</f>
        <v/>
      </c>
      <c r="S203" s="17" t="e">
        <f t="shared" ca="1" si="11"/>
        <v>#NAME?</v>
      </c>
      <c r="T203" s="93">
        <f t="shared" si="12"/>
        <v>0</v>
      </c>
      <c r="V203" s="3" t="str">
        <f>IFERROR(VLOOKUP(Youth!F203,$AC$3:$AD$7,2,TRUE),"")</f>
        <v/>
      </c>
      <c r="W203" s="7" t="str">
        <f>IFERROR(IF(V203=$W$1,Youth!F203,""),"")</f>
        <v/>
      </c>
      <c r="X203" s="7" t="str">
        <f>IFERROR(IF(V203=$X$1,Youth!F203,""),"")</f>
        <v/>
      </c>
      <c r="Y203" s="7" t="str">
        <f>IFERROR(IF(V203=$Y$1,Youth!F203,""),"")</f>
        <v/>
      </c>
      <c r="Z203" s="7" t="str">
        <f>IFERROR(IF($V203=$Z$1,Youth!F203,""),"")</f>
        <v/>
      </c>
      <c r="AA203" s="7" t="str">
        <f>IFERROR(IF(V203=$AA$1,Youth!F203,""),"")</f>
        <v/>
      </c>
      <c r="AB203" s="1"/>
      <c r="AC203"/>
      <c r="AD203"/>
      <c r="AE203"/>
      <c r="AF203"/>
      <c r="AG203"/>
      <c r="AH203"/>
      <c r="AI203"/>
      <c r="AJ203"/>
      <c r="AK203"/>
    </row>
    <row r="204" spans="1:37">
      <c r="A204" s="20" t="str">
        <f>IF(B204="","",Draw!N204)</f>
        <v/>
      </c>
      <c r="B204" s="21" t="str">
        <f>IFERROR(Draw!O204,"")</f>
        <v/>
      </c>
      <c r="C204" s="21" t="str">
        <f>IFERROR(Draw!P204,"")</f>
        <v/>
      </c>
      <c r="D204" s="54"/>
      <c r="E204" s="92">
        <v>2.03E-7</v>
      </c>
      <c r="F204" s="93" t="str">
        <f t="shared" si="10"/>
        <v/>
      </c>
      <c r="G204" s="172" t="str">
        <f>IF(A204="oco",VLOOKUP(_xlfn.CONCAT(B204,C204),'Open 1'!S:U,2,FALSE),IF(OR(AND(D204&gt;1,D204&lt;1050),D204="nt",D204="",D204="scratch"),"","Not valid"))</f>
        <v/>
      </c>
      <c r="S204" s="17" t="e">
        <f t="shared" ca="1" si="11"/>
        <v>#NAME?</v>
      </c>
      <c r="T204" s="93">
        <f t="shared" si="12"/>
        <v>0</v>
      </c>
      <c r="V204" s="3" t="str">
        <f>IFERROR(VLOOKUP(Youth!F204,$AC$3:$AD$7,2,TRUE),"")</f>
        <v/>
      </c>
      <c r="W204" s="7" t="str">
        <f>IFERROR(IF(V204=$W$1,Youth!F204,""),"")</f>
        <v/>
      </c>
      <c r="X204" s="7" t="str">
        <f>IFERROR(IF(V204=$X$1,Youth!F204,""),"")</f>
        <v/>
      </c>
      <c r="Y204" s="7" t="str">
        <f>IFERROR(IF(V204=$Y$1,Youth!F204,""),"")</f>
        <v/>
      </c>
      <c r="Z204" s="7" t="str">
        <f>IFERROR(IF($V204=$Z$1,Youth!F204,""),"")</f>
        <v/>
      </c>
      <c r="AA204" s="7" t="str">
        <f>IFERROR(IF(V204=$AA$1,Youth!F204,""),"")</f>
        <v/>
      </c>
      <c r="AB204" s="1"/>
      <c r="AC204"/>
      <c r="AD204"/>
      <c r="AE204"/>
      <c r="AF204"/>
      <c r="AG204"/>
      <c r="AH204"/>
      <c r="AI204"/>
      <c r="AJ204"/>
      <c r="AK204"/>
    </row>
    <row r="205" spans="1:37">
      <c r="A205" s="20" t="str">
        <f>IF(B205="","",Draw!N205)</f>
        <v/>
      </c>
      <c r="B205" s="21" t="str">
        <f>IFERROR(Draw!O205,"")</f>
        <v/>
      </c>
      <c r="C205" s="21" t="str">
        <f>IFERROR(Draw!P205,"")</f>
        <v/>
      </c>
      <c r="D205" s="171"/>
      <c r="E205" s="92">
        <v>2.04E-7</v>
      </c>
      <c r="F205" s="93" t="str">
        <f t="shared" si="10"/>
        <v/>
      </c>
      <c r="G205" s="172" t="str">
        <f>IF(A205="oco",VLOOKUP(_xlfn.CONCAT(B205,C205),'Open 1'!S:U,2,FALSE),IF(OR(AND(D205&gt;1,D205&lt;1050),D205="nt",D205="",D205="scratch"),"","Not valid"))</f>
        <v/>
      </c>
      <c r="S205" s="17" t="e">
        <f t="shared" ca="1" si="11"/>
        <v>#NAME?</v>
      </c>
      <c r="T205" s="93">
        <f t="shared" si="12"/>
        <v>0</v>
      </c>
      <c r="V205" s="3" t="str">
        <f>IFERROR(VLOOKUP(Youth!F205,$AC$3:$AD$7,2,TRUE),"")</f>
        <v/>
      </c>
      <c r="W205" s="7" t="str">
        <f>IFERROR(IF(V205=$W$1,Youth!F205,""),"")</f>
        <v/>
      </c>
      <c r="X205" s="7" t="str">
        <f>IFERROR(IF(V205=$X$1,Youth!F205,""),"")</f>
        <v/>
      </c>
      <c r="Y205" s="7" t="str">
        <f>IFERROR(IF(V205=$Y$1,Youth!F205,""),"")</f>
        <v/>
      </c>
      <c r="Z205" s="7" t="str">
        <f>IFERROR(IF($V205=$Z$1,Youth!F205,""),"")</f>
        <v/>
      </c>
      <c r="AA205" s="7" t="str">
        <f>IFERROR(IF(V205=$AA$1,Youth!F205,""),"")</f>
        <v/>
      </c>
      <c r="AB205" s="1"/>
      <c r="AC205"/>
      <c r="AD205"/>
      <c r="AE205"/>
      <c r="AF205"/>
      <c r="AG205"/>
      <c r="AH205"/>
      <c r="AI205"/>
      <c r="AJ205"/>
      <c r="AK205"/>
    </row>
    <row r="206" spans="1:37">
      <c r="A206" s="20" t="str">
        <f>IF(B206="","",Draw!N206)</f>
        <v/>
      </c>
      <c r="B206" s="21" t="str">
        <f>IFERROR(Draw!O206,"")</f>
        <v/>
      </c>
      <c r="C206" s="21" t="str">
        <f>IFERROR(Draw!P206,"")</f>
        <v/>
      </c>
      <c r="D206" s="53"/>
      <c r="E206" s="92">
        <v>2.05E-7</v>
      </c>
      <c r="F206" s="93" t="str">
        <f t="shared" si="10"/>
        <v/>
      </c>
      <c r="G206" s="172" t="str">
        <f>IF(A206="oco",VLOOKUP(_xlfn.CONCAT(B206,C206),'Open 1'!S:U,2,FALSE),IF(OR(AND(D206&gt;1,D206&lt;1050),D206="nt",D206="",D206="scratch"),"","Not valid"))</f>
        <v/>
      </c>
      <c r="S206" s="17" t="e">
        <f t="shared" ca="1" si="11"/>
        <v>#NAME?</v>
      </c>
      <c r="T206" s="93">
        <f t="shared" si="12"/>
        <v>0</v>
      </c>
      <c r="V206" s="3" t="str">
        <f>IFERROR(VLOOKUP(Youth!F206,$AC$3:$AD$7,2,TRUE),"")</f>
        <v/>
      </c>
      <c r="W206" s="7" t="str">
        <f>IFERROR(IF(V206=$W$1,Youth!F206,""),"")</f>
        <v/>
      </c>
      <c r="X206" s="7" t="str">
        <f>IFERROR(IF(V206=$X$1,Youth!F206,""),"")</f>
        <v/>
      </c>
      <c r="Y206" s="7" t="str">
        <f>IFERROR(IF(V206=$Y$1,Youth!F206,""),"")</f>
        <v/>
      </c>
      <c r="Z206" s="7" t="str">
        <f>IFERROR(IF($V206=$Z$1,Youth!F206,""),"")</f>
        <v/>
      </c>
      <c r="AA206" s="7" t="str">
        <f>IFERROR(IF(V206=$AA$1,Youth!F206,""),"")</f>
        <v/>
      </c>
      <c r="AB206" s="1"/>
      <c r="AC206"/>
      <c r="AD206"/>
      <c r="AE206"/>
      <c r="AF206"/>
      <c r="AG206"/>
      <c r="AH206"/>
      <c r="AI206"/>
      <c r="AJ206"/>
      <c r="AK206"/>
    </row>
    <row r="207" spans="1:37">
      <c r="A207" s="20" t="str">
        <f>IF(B207="","",Draw!N207)</f>
        <v/>
      </c>
      <c r="B207" s="21" t="str">
        <f>IFERROR(Draw!O207,"")</f>
        <v/>
      </c>
      <c r="C207" s="21" t="str">
        <f>IFERROR(Draw!P207,"")</f>
        <v/>
      </c>
      <c r="D207" s="52"/>
      <c r="E207" s="92">
        <v>2.0599999999999999E-7</v>
      </c>
      <c r="F207" s="93" t="str">
        <f t="shared" si="10"/>
        <v/>
      </c>
      <c r="G207" s="172" t="str">
        <f>IF(A207="oco",VLOOKUP(_xlfn.CONCAT(B207,C207),'Open 1'!S:U,2,FALSE),IF(OR(AND(D207&gt;1,D207&lt;1050),D207="nt",D207="",D207="scratch"),"","Not valid"))</f>
        <v/>
      </c>
      <c r="S207" s="17" t="e">
        <f t="shared" ca="1" si="11"/>
        <v>#NAME?</v>
      </c>
      <c r="T207" s="93">
        <f t="shared" si="12"/>
        <v>0</v>
      </c>
      <c r="V207" s="3" t="str">
        <f>IFERROR(VLOOKUP(Youth!F207,$AC$3:$AD$7,2,TRUE),"")</f>
        <v/>
      </c>
      <c r="W207" s="7" t="str">
        <f>IFERROR(IF(V207=$W$1,Youth!F207,""),"")</f>
        <v/>
      </c>
      <c r="X207" s="7" t="str">
        <f>IFERROR(IF(V207=$X$1,Youth!F207,""),"")</f>
        <v/>
      </c>
      <c r="Y207" s="7" t="str">
        <f>IFERROR(IF(V207=$Y$1,Youth!F207,""),"")</f>
        <v/>
      </c>
      <c r="Z207" s="7" t="str">
        <f>IFERROR(IF($V207=$Z$1,Youth!F207,""),"")</f>
        <v/>
      </c>
      <c r="AA207" s="7" t="str">
        <f>IFERROR(IF(V207=$AA$1,Youth!F207,""),"")</f>
        <v/>
      </c>
      <c r="AB207" s="1"/>
      <c r="AC207"/>
      <c r="AD207"/>
      <c r="AE207"/>
      <c r="AF207"/>
      <c r="AG207"/>
      <c r="AH207"/>
      <c r="AI207"/>
      <c r="AJ207"/>
      <c r="AK207"/>
    </row>
    <row r="208" spans="1:37">
      <c r="A208" s="20" t="str">
        <f>IF(B208="","",Draw!N208)</f>
        <v/>
      </c>
      <c r="B208" s="21" t="str">
        <f>IFERROR(Draw!O208,"")</f>
        <v/>
      </c>
      <c r="C208" s="21" t="str">
        <f>IFERROR(Draw!P208,"")</f>
        <v/>
      </c>
      <c r="D208" s="51"/>
      <c r="E208" s="92">
        <v>2.0699999999999999E-7</v>
      </c>
      <c r="F208" s="93" t="str">
        <f t="shared" si="10"/>
        <v/>
      </c>
      <c r="G208" s="172" t="str">
        <f>IF(A208="oco",VLOOKUP(_xlfn.CONCAT(B208,C208),'Open 1'!S:U,2,FALSE),IF(OR(AND(D208&gt;1,D208&lt;1050),D208="nt",D208="",D208="scratch"),"","Not valid"))</f>
        <v/>
      </c>
      <c r="S208" s="17" t="e">
        <f t="shared" ca="1" si="11"/>
        <v>#NAME?</v>
      </c>
      <c r="T208" s="93">
        <f t="shared" si="12"/>
        <v>0</v>
      </c>
      <c r="V208" s="3" t="str">
        <f>IFERROR(VLOOKUP(Youth!F208,$AC$3:$AD$7,2,TRUE),"")</f>
        <v/>
      </c>
      <c r="W208" s="7" t="str">
        <f>IFERROR(IF(V208=$W$1,Youth!F208,""),"")</f>
        <v/>
      </c>
      <c r="X208" s="7" t="str">
        <f>IFERROR(IF(V208=$X$1,Youth!F208,""),"")</f>
        <v/>
      </c>
      <c r="Y208" s="7" t="str">
        <f>IFERROR(IF(V208=$Y$1,Youth!F208,""),"")</f>
        <v/>
      </c>
      <c r="Z208" s="7" t="str">
        <f>IFERROR(IF($V208=$Z$1,Youth!F208,""),"")</f>
        <v/>
      </c>
      <c r="AA208" s="7" t="str">
        <f>IFERROR(IF(V208=$AA$1,Youth!F208,""),"")</f>
        <v/>
      </c>
      <c r="AB208" s="1"/>
      <c r="AC208"/>
      <c r="AD208"/>
      <c r="AE208"/>
      <c r="AF208"/>
      <c r="AG208"/>
      <c r="AH208"/>
      <c r="AI208"/>
      <c r="AJ208"/>
      <c r="AK208"/>
    </row>
    <row r="209" spans="1:37">
      <c r="A209" s="20" t="str">
        <f>IF(B209="","",Draw!N209)</f>
        <v/>
      </c>
      <c r="B209" s="21" t="str">
        <f>IFERROR(Draw!O209,"")</f>
        <v/>
      </c>
      <c r="C209" s="21" t="str">
        <f>IFERROR(Draw!P209,"")</f>
        <v/>
      </c>
      <c r="D209" s="52"/>
      <c r="E209" s="92">
        <v>2.0800000000000001E-7</v>
      </c>
      <c r="F209" s="93" t="str">
        <f t="shared" si="10"/>
        <v/>
      </c>
      <c r="G209" s="172" t="str">
        <f>IF(A209="oco",VLOOKUP(_xlfn.CONCAT(B209,C209),'Open 1'!S:U,2,FALSE),IF(OR(AND(D209&gt;1,D209&lt;1050),D209="nt",D209="",D209="scratch"),"","Not valid"))</f>
        <v/>
      </c>
      <c r="S209" s="17" t="e">
        <f t="shared" ca="1" si="11"/>
        <v>#NAME?</v>
      </c>
      <c r="T209" s="93">
        <f t="shared" si="12"/>
        <v>0</v>
      </c>
      <c r="V209" s="3" t="str">
        <f>IFERROR(VLOOKUP(Youth!F209,$AC$3:$AD$7,2,TRUE),"")</f>
        <v/>
      </c>
      <c r="W209" s="7" t="str">
        <f>IFERROR(IF(V209=$W$1,Youth!F209,""),"")</f>
        <v/>
      </c>
      <c r="X209" s="7" t="str">
        <f>IFERROR(IF(V209=$X$1,Youth!F209,""),"")</f>
        <v/>
      </c>
      <c r="Y209" s="7" t="str">
        <f>IFERROR(IF(V209=$Y$1,Youth!F209,""),"")</f>
        <v/>
      </c>
      <c r="Z209" s="7" t="str">
        <f>IFERROR(IF($V209=$Z$1,Youth!F209,""),"")</f>
        <v/>
      </c>
      <c r="AA209" s="7" t="str">
        <f>IFERROR(IF(V209=$AA$1,Youth!F209,""),"")</f>
        <v/>
      </c>
      <c r="AB209" s="1"/>
      <c r="AC209"/>
      <c r="AD209"/>
      <c r="AE209"/>
      <c r="AF209"/>
      <c r="AG209"/>
      <c r="AH209"/>
      <c r="AI209"/>
      <c r="AJ209"/>
      <c r="AK209"/>
    </row>
    <row r="210" spans="1:37">
      <c r="A210" s="20" t="str">
        <f>IF(B210="","",Draw!N210)</f>
        <v/>
      </c>
      <c r="B210" s="21" t="str">
        <f>IFERROR(Draw!O210,"")</f>
        <v/>
      </c>
      <c r="C210" s="21" t="str">
        <f>IFERROR(Draw!P210,"")</f>
        <v/>
      </c>
      <c r="D210" s="54"/>
      <c r="E210" s="92">
        <v>2.0900000000000001E-7</v>
      </c>
      <c r="F210" s="93" t="str">
        <f t="shared" si="10"/>
        <v/>
      </c>
      <c r="G210" s="172" t="str">
        <f>IF(A210="oco",VLOOKUP(_xlfn.CONCAT(B210,C210),'Open 1'!S:U,2,FALSE),IF(OR(AND(D210&gt;1,D210&lt;1050),D210="nt",D210="",D210="scratch"),"","Not valid"))</f>
        <v/>
      </c>
      <c r="S210" s="17" t="e">
        <f t="shared" ca="1" si="11"/>
        <v>#NAME?</v>
      </c>
      <c r="T210" s="93">
        <f t="shared" si="12"/>
        <v>0</v>
      </c>
      <c r="V210" s="3" t="str">
        <f>IFERROR(VLOOKUP(Youth!F210,$AC$3:$AD$7,2,TRUE),"")</f>
        <v/>
      </c>
      <c r="W210" s="7" t="str">
        <f>IFERROR(IF(V210=$W$1,Youth!F210,""),"")</f>
        <v/>
      </c>
      <c r="X210" s="7" t="str">
        <f>IFERROR(IF(V210=$X$1,Youth!F210,""),"")</f>
        <v/>
      </c>
      <c r="Y210" s="7" t="str">
        <f>IFERROR(IF(V210=$Y$1,Youth!F210,""),"")</f>
        <v/>
      </c>
      <c r="Z210" s="7" t="str">
        <f>IFERROR(IF($V210=$Z$1,Youth!F210,""),"")</f>
        <v/>
      </c>
      <c r="AA210" s="7" t="str">
        <f>IFERROR(IF(V210=$AA$1,Youth!F210,""),"")</f>
        <v/>
      </c>
      <c r="AB210" s="1"/>
      <c r="AC210"/>
      <c r="AD210"/>
      <c r="AE210"/>
      <c r="AF210"/>
      <c r="AG210"/>
      <c r="AH210"/>
      <c r="AI210"/>
      <c r="AJ210"/>
      <c r="AK210"/>
    </row>
    <row r="211" spans="1:37">
      <c r="A211" s="20" t="str">
        <f>IF(B211="","",Draw!N211)</f>
        <v/>
      </c>
      <c r="B211" s="21" t="str">
        <f>IFERROR(Draw!O211,"")</f>
        <v/>
      </c>
      <c r="C211" s="21" t="str">
        <f>IFERROR(Draw!P211,"")</f>
        <v/>
      </c>
      <c r="D211" s="171"/>
      <c r="E211" s="92">
        <v>2.1E-7</v>
      </c>
      <c r="F211" s="93" t="str">
        <f t="shared" si="10"/>
        <v/>
      </c>
      <c r="G211" s="172" t="str">
        <f>IF(A211="oco",VLOOKUP(_xlfn.CONCAT(B211,C211),'Open 1'!S:U,2,FALSE),IF(OR(AND(D211&gt;1,D211&lt;1050),D211="nt",D211="",D211="scratch"),"","Not valid"))</f>
        <v/>
      </c>
      <c r="S211" s="17" t="e">
        <f t="shared" ca="1" si="11"/>
        <v>#NAME?</v>
      </c>
      <c r="T211" s="93">
        <f t="shared" si="12"/>
        <v>0</v>
      </c>
      <c r="V211" s="3" t="str">
        <f>IFERROR(VLOOKUP(Youth!F211,$AC$3:$AD$7,2,TRUE),"")</f>
        <v/>
      </c>
      <c r="W211" s="7" t="str">
        <f>IFERROR(IF(V211=$W$1,Youth!F211,""),"")</f>
        <v/>
      </c>
      <c r="X211" s="7" t="str">
        <f>IFERROR(IF(V211=$X$1,Youth!F211,""),"")</f>
        <v/>
      </c>
      <c r="Y211" s="7" t="str">
        <f>IFERROR(IF(V211=$Y$1,Youth!F211,""),"")</f>
        <v/>
      </c>
      <c r="Z211" s="7" t="str">
        <f>IFERROR(IF($V211=$Z$1,Youth!F211,""),"")</f>
        <v/>
      </c>
      <c r="AA211" s="7" t="str">
        <f>IFERROR(IF(V211=$AA$1,Youth!F211,""),"")</f>
        <v/>
      </c>
      <c r="AB211" s="1"/>
      <c r="AC211"/>
      <c r="AD211"/>
      <c r="AE211"/>
      <c r="AF211"/>
      <c r="AG211"/>
      <c r="AH211"/>
      <c r="AI211"/>
      <c r="AJ211"/>
      <c r="AK211"/>
    </row>
    <row r="212" spans="1:37">
      <c r="A212" s="20" t="str">
        <f>IF(B212="","",Draw!N212)</f>
        <v/>
      </c>
      <c r="B212" s="21" t="str">
        <f>IFERROR(Draw!O212,"")</f>
        <v/>
      </c>
      <c r="C212" s="21" t="str">
        <f>IFERROR(Draw!P212,"")</f>
        <v/>
      </c>
      <c r="D212" s="53"/>
      <c r="E212" s="92">
        <v>2.11E-7</v>
      </c>
      <c r="F212" s="93" t="str">
        <f t="shared" si="10"/>
        <v/>
      </c>
      <c r="G212" s="172" t="str">
        <f>IF(A212="oco",VLOOKUP(_xlfn.CONCAT(B212,C212),'Open 1'!S:U,2,FALSE),IF(OR(AND(D212&gt;1,D212&lt;1050),D212="nt",D212="",D212="scratch"),"","Not valid"))</f>
        <v/>
      </c>
      <c r="S212" s="17" t="e">
        <f t="shared" ca="1" si="11"/>
        <v>#NAME?</v>
      </c>
      <c r="T212" s="93">
        <f t="shared" si="12"/>
        <v>0</v>
      </c>
      <c r="V212" s="3" t="str">
        <f>IFERROR(VLOOKUP(Youth!F212,$AC$3:$AD$7,2,TRUE),"")</f>
        <v/>
      </c>
      <c r="W212" s="7" t="str">
        <f>IFERROR(IF(V212=$W$1,Youth!F212,""),"")</f>
        <v/>
      </c>
      <c r="X212" s="7" t="str">
        <f>IFERROR(IF(V212=$X$1,Youth!F212,""),"")</f>
        <v/>
      </c>
      <c r="Y212" s="7" t="str">
        <f>IFERROR(IF(V212=$Y$1,Youth!F212,""),"")</f>
        <v/>
      </c>
      <c r="Z212" s="7" t="str">
        <f>IFERROR(IF($V212=$Z$1,Youth!F212,""),"")</f>
        <v/>
      </c>
      <c r="AA212" s="7" t="str">
        <f>IFERROR(IF(V212=$AA$1,Youth!F212,""),"")</f>
        <v/>
      </c>
      <c r="AB212" s="1"/>
      <c r="AC212"/>
      <c r="AD212"/>
      <c r="AE212"/>
      <c r="AF212"/>
      <c r="AG212"/>
      <c r="AH212"/>
      <c r="AI212"/>
      <c r="AJ212"/>
      <c r="AK212"/>
    </row>
    <row r="213" spans="1:37">
      <c r="A213" s="20" t="str">
        <f>IF(B213="","",Draw!N213)</f>
        <v/>
      </c>
      <c r="B213" s="21" t="str">
        <f>IFERROR(Draw!O213,"")</f>
        <v/>
      </c>
      <c r="C213" s="21" t="str">
        <f>IFERROR(Draw!P213,"")</f>
        <v/>
      </c>
      <c r="D213" s="52"/>
      <c r="E213" s="92">
        <v>2.1199999999999999E-7</v>
      </c>
      <c r="F213" s="93" t="str">
        <f t="shared" si="10"/>
        <v/>
      </c>
      <c r="G213" s="172" t="str">
        <f>IF(A213="oco",VLOOKUP(_xlfn.CONCAT(B213,C213),'Open 1'!S:U,2,FALSE),IF(OR(AND(D213&gt;1,D213&lt;1050),D213="nt",D213="",D213="scratch"),"","Not valid"))</f>
        <v/>
      </c>
      <c r="S213" s="17" t="e">
        <f t="shared" ca="1" si="11"/>
        <v>#NAME?</v>
      </c>
      <c r="T213" s="93">
        <f t="shared" si="12"/>
        <v>0</v>
      </c>
      <c r="V213" s="3" t="str">
        <f>IFERROR(VLOOKUP(Youth!F213,$AC$3:$AD$7,2,TRUE),"")</f>
        <v/>
      </c>
      <c r="W213" s="7" t="str">
        <f>IFERROR(IF(V213=$W$1,Youth!F213,""),"")</f>
        <v/>
      </c>
      <c r="X213" s="7" t="str">
        <f>IFERROR(IF(V213=$X$1,Youth!F213,""),"")</f>
        <v/>
      </c>
      <c r="Y213" s="7" t="str">
        <f>IFERROR(IF(V213=$Y$1,Youth!F213,""),"")</f>
        <v/>
      </c>
      <c r="Z213" s="7" t="str">
        <f>IFERROR(IF($V213=$Z$1,Youth!F213,""),"")</f>
        <v/>
      </c>
      <c r="AA213" s="7" t="str">
        <f>IFERROR(IF(V213=$AA$1,Youth!F213,""),"")</f>
        <v/>
      </c>
      <c r="AB213" s="1"/>
      <c r="AC213"/>
      <c r="AD213"/>
      <c r="AE213"/>
      <c r="AF213"/>
      <c r="AG213"/>
      <c r="AH213"/>
      <c r="AI213"/>
      <c r="AJ213"/>
      <c r="AK213"/>
    </row>
    <row r="214" spans="1:37">
      <c r="A214" s="20" t="str">
        <f>IF(B214="","",Draw!N214)</f>
        <v/>
      </c>
      <c r="B214" s="21" t="str">
        <f>IFERROR(Draw!O214,"")</f>
        <v/>
      </c>
      <c r="C214" s="21" t="str">
        <f>IFERROR(Draw!P214,"")</f>
        <v/>
      </c>
      <c r="D214" s="51"/>
      <c r="E214" s="92">
        <v>2.1299999999999999E-7</v>
      </c>
      <c r="F214" s="93" t="str">
        <f t="shared" si="10"/>
        <v/>
      </c>
      <c r="G214" s="172" t="str">
        <f>IF(A214="oco",VLOOKUP(_xlfn.CONCAT(B214,C214),'Open 1'!S:U,2,FALSE),IF(OR(AND(D214&gt;1,D214&lt;1050),D214="nt",D214="",D214="scratch"),"","Not valid"))</f>
        <v/>
      </c>
      <c r="S214" s="17" t="e">
        <f t="shared" ca="1" si="11"/>
        <v>#NAME?</v>
      </c>
      <c r="T214" s="93">
        <f t="shared" si="12"/>
        <v>0</v>
      </c>
      <c r="V214" s="3" t="str">
        <f>IFERROR(VLOOKUP(Youth!F214,$AC$3:$AD$7,2,TRUE),"")</f>
        <v/>
      </c>
      <c r="W214" s="7" t="str">
        <f>IFERROR(IF(V214=$W$1,Youth!F214,""),"")</f>
        <v/>
      </c>
      <c r="X214" s="7" t="str">
        <f>IFERROR(IF(V214=$X$1,Youth!F214,""),"")</f>
        <v/>
      </c>
      <c r="Y214" s="7" t="str">
        <f>IFERROR(IF(V214=$Y$1,Youth!F214,""),"")</f>
        <v/>
      </c>
      <c r="Z214" s="7" t="str">
        <f>IFERROR(IF($V214=$Z$1,Youth!F214,""),"")</f>
        <v/>
      </c>
      <c r="AA214" s="7" t="str">
        <f>IFERROR(IF(V214=$AA$1,Youth!F214,""),"")</f>
        <v/>
      </c>
      <c r="AB214" s="1"/>
      <c r="AC214"/>
      <c r="AD214"/>
      <c r="AE214"/>
      <c r="AF214"/>
      <c r="AG214"/>
      <c r="AH214"/>
      <c r="AI214"/>
      <c r="AJ214"/>
      <c r="AK214"/>
    </row>
    <row r="215" spans="1:37">
      <c r="A215" s="20" t="str">
        <f>IF(B215="","",Draw!N215)</f>
        <v/>
      </c>
      <c r="B215" s="21" t="str">
        <f>IFERROR(Draw!O215,"")</f>
        <v/>
      </c>
      <c r="C215" s="21" t="str">
        <f>IFERROR(Draw!P215,"")</f>
        <v/>
      </c>
      <c r="D215" s="52"/>
      <c r="E215" s="92">
        <v>2.1400000000000001E-7</v>
      </c>
      <c r="F215" s="93" t="str">
        <f t="shared" si="10"/>
        <v/>
      </c>
      <c r="G215" s="172" t="str">
        <f>IF(A215="oco",VLOOKUP(_xlfn.CONCAT(B215,C215),'Open 1'!S:U,2,FALSE),IF(OR(AND(D215&gt;1,D215&lt;1050),D215="nt",D215="",D215="scratch"),"","Not valid"))</f>
        <v/>
      </c>
      <c r="S215" s="17" t="e">
        <f t="shared" ca="1" si="11"/>
        <v>#NAME?</v>
      </c>
      <c r="T215" s="93">
        <f t="shared" si="12"/>
        <v>0</v>
      </c>
      <c r="V215" s="3" t="str">
        <f>IFERROR(VLOOKUP(Youth!F215,$AC$3:$AD$7,2,TRUE),"")</f>
        <v/>
      </c>
      <c r="W215" s="7" t="str">
        <f>IFERROR(IF(V215=$W$1,Youth!F215,""),"")</f>
        <v/>
      </c>
      <c r="X215" s="7" t="str">
        <f>IFERROR(IF(V215=$X$1,Youth!F215,""),"")</f>
        <v/>
      </c>
      <c r="Y215" s="7" t="str">
        <f>IFERROR(IF(V215=$Y$1,Youth!F215,""),"")</f>
        <v/>
      </c>
      <c r="Z215" s="7" t="str">
        <f>IFERROR(IF($V215=$Z$1,Youth!F215,""),"")</f>
        <v/>
      </c>
      <c r="AA215" s="7" t="str">
        <f>IFERROR(IF(V215=$AA$1,Youth!F215,""),"")</f>
        <v/>
      </c>
      <c r="AB215" s="1"/>
      <c r="AC215"/>
      <c r="AD215"/>
      <c r="AE215"/>
      <c r="AF215"/>
      <c r="AG215"/>
      <c r="AH215"/>
      <c r="AI215"/>
      <c r="AJ215"/>
      <c r="AK215"/>
    </row>
    <row r="216" spans="1:37">
      <c r="A216" s="20" t="str">
        <f>IF(B216="","",Draw!N216)</f>
        <v/>
      </c>
      <c r="B216" s="21" t="str">
        <f>IFERROR(Draw!O216,"")</f>
        <v/>
      </c>
      <c r="C216" s="21" t="str">
        <f>IFERROR(Draw!P216,"")</f>
        <v/>
      </c>
      <c r="D216" s="54"/>
      <c r="E216" s="92">
        <v>2.1500000000000001E-7</v>
      </c>
      <c r="F216" s="93" t="str">
        <f t="shared" si="10"/>
        <v/>
      </c>
      <c r="G216" s="172" t="str">
        <f>IF(A216="oco",VLOOKUP(_xlfn.CONCAT(B216,C216),'Open 1'!S:U,2,FALSE),IF(OR(AND(D216&gt;1,D216&lt;1050),D216="nt",D216="",D216="scratch"),"","Not valid"))</f>
        <v/>
      </c>
      <c r="S216" s="17" t="e">
        <f t="shared" ca="1" si="11"/>
        <v>#NAME?</v>
      </c>
      <c r="T216" s="93">
        <f t="shared" si="12"/>
        <v>0</v>
      </c>
      <c r="V216" s="3" t="str">
        <f>IFERROR(VLOOKUP(Youth!F216,$AC$3:$AD$7,2,TRUE),"")</f>
        <v/>
      </c>
      <c r="W216" s="7" t="str">
        <f>IFERROR(IF(V216=$W$1,Youth!F216,""),"")</f>
        <v/>
      </c>
      <c r="X216" s="7" t="str">
        <f>IFERROR(IF(V216=$X$1,Youth!F216,""),"")</f>
        <v/>
      </c>
      <c r="Y216" s="7" t="str">
        <f>IFERROR(IF(V216=$Y$1,Youth!F216,""),"")</f>
        <v/>
      </c>
      <c r="Z216" s="7" t="str">
        <f>IFERROR(IF($V216=$Z$1,Youth!F216,""),"")</f>
        <v/>
      </c>
      <c r="AA216" s="7" t="str">
        <f>IFERROR(IF(V216=$AA$1,Youth!F216,""),"")</f>
        <v/>
      </c>
      <c r="AB216" s="1"/>
      <c r="AC216"/>
      <c r="AD216"/>
      <c r="AE216"/>
      <c r="AF216"/>
      <c r="AG216"/>
      <c r="AH216"/>
      <c r="AI216"/>
      <c r="AJ216"/>
      <c r="AK216"/>
    </row>
    <row r="217" spans="1:37">
      <c r="A217" s="20" t="str">
        <f>IF(B217="","",Draw!N217)</f>
        <v/>
      </c>
      <c r="B217" s="21" t="str">
        <f>IFERROR(Draw!O217,"")</f>
        <v/>
      </c>
      <c r="C217" s="21" t="str">
        <f>IFERROR(Draw!P217,"")</f>
        <v/>
      </c>
      <c r="D217" s="171"/>
      <c r="E217" s="92">
        <v>2.16E-7</v>
      </c>
      <c r="F217" s="93" t="str">
        <f t="shared" si="10"/>
        <v/>
      </c>
      <c r="G217" s="172" t="str">
        <f>IF(A217="oco",VLOOKUP(_xlfn.CONCAT(B217,C217),'Open 1'!S:U,2,FALSE),IF(OR(AND(D217&gt;1,D217&lt;1050),D217="nt",D217="",D217="scratch"),"","Not valid"))</f>
        <v/>
      </c>
      <c r="S217" s="17" t="e">
        <f t="shared" ca="1" si="11"/>
        <v>#NAME?</v>
      </c>
      <c r="T217" s="93">
        <f t="shared" si="12"/>
        <v>0</v>
      </c>
      <c r="V217" s="3" t="str">
        <f>IFERROR(VLOOKUP(Youth!F217,$AC$3:$AD$7,2,TRUE),"")</f>
        <v/>
      </c>
      <c r="W217" s="7" t="str">
        <f>IFERROR(IF(V217=$W$1,Youth!F217,""),"")</f>
        <v/>
      </c>
      <c r="X217" s="7" t="str">
        <f>IFERROR(IF(V217=$X$1,Youth!F217,""),"")</f>
        <v/>
      </c>
      <c r="Y217" s="7" t="str">
        <f>IFERROR(IF(V217=$Y$1,Youth!F217,""),"")</f>
        <v/>
      </c>
      <c r="Z217" s="7" t="str">
        <f>IFERROR(IF($V217=$Z$1,Youth!F217,""),"")</f>
        <v/>
      </c>
      <c r="AA217" s="7" t="str">
        <f>IFERROR(IF(V217=$AA$1,Youth!F217,""),"")</f>
        <v/>
      </c>
      <c r="AB217" s="1"/>
      <c r="AC217"/>
      <c r="AD217"/>
      <c r="AE217"/>
      <c r="AF217"/>
      <c r="AG217"/>
      <c r="AH217"/>
      <c r="AI217"/>
      <c r="AJ217"/>
      <c r="AK217"/>
    </row>
    <row r="218" spans="1:37">
      <c r="A218" s="20" t="str">
        <f>IF(B218="","",Draw!N218)</f>
        <v/>
      </c>
      <c r="B218" s="21" t="str">
        <f>IFERROR(Draw!O218,"")</f>
        <v/>
      </c>
      <c r="C218" s="21" t="str">
        <f>IFERROR(Draw!P218,"")</f>
        <v/>
      </c>
      <c r="D218" s="53"/>
      <c r="E218" s="92">
        <v>2.17E-7</v>
      </c>
      <c r="F218" s="93" t="str">
        <f t="shared" si="10"/>
        <v/>
      </c>
      <c r="G218" s="172" t="str">
        <f>IF(A218="oco",VLOOKUP(_xlfn.CONCAT(B218,C218),'Open 1'!S:U,2,FALSE),IF(OR(AND(D218&gt;1,D218&lt;1050),D218="nt",D218="",D218="scratch"),"","Not valid"))</f>
        <v/>
      </c>
      <c r="S218" s="17" t="e">
        <f t="shared" ca="1" si="11"/>
        <v>#NAME?</v>
      </c>
      <c r="T218" s="93">
        <f t="shared" si="12"/>
        <v>0</v>
      </c>
      <c r="V218" s="3" t="str">
        <f>IFERROR(VLOOKUP(Youth!F218,$AC$3:$AD$7,2,TRUE),"")</f>
        <v/>
      </c>
      <c r="W218" s="7" t="str">
        <f>IFERROR(IF(V218=$W$1,Youth!F218,""),"")</f>
        <v/>
      </c>
      <c r="X218" s="7" t="str">
        <f>IFERROR(IF(V218=$X$1,Youth!F218,""),"")</f>
        <v/>
      </c>
      <c r="Y218" s="7" t="str">
        <f>IFERROR(IF(V218=$Y$1,Youth!F218,""),"")</f>
        <v/>
      </c>
      <c r="Z218" s="7" t="str">
        <f>IFERROR(IF($V218=$Z$1,Youth!F218,""),"")</f>
        <v/>
      </c>
      <c r="AA218" s="7" t="str">
        <f>IFERROR(IF(V218=$AA$1,Youth!F218,""),"")</f>
        <v/>
      </c>
      <c r="AB218" s="1"/>
      <c r="AC218"/>
      <c r="AD218"/>
      <c r="AE218"/>
      <c r="AF218"/>
      <c r="AG218"/>
      <c r="AH218"/>
      <c r="AI218"/>
      <c r="AJ218"/>
      <c r="AK218"/>
    </row>
    <row r="219" spans="1:37">
      <c r="A219" s="20" t="str">
        <f>IF(B219="","",Draw!N219)</f>
        <v/>
      </c>
      <c r="B219" s="21" t="str">
        <f>IFERROR(Draw!O219,"")</f>
        <v/>
      </c>
      <c r="C219" s="21" t="str">
        <f>IFERROR(Draw!P219,"")</f>
        <v/>
      </c>
      <c r="D219" s="52"/>
      <c r="E219" s="92">
        <v>2.1799999999999999E-7</v>
      </c>
      <c r="F219" s="93" t="str">
        <f t="shared" si="10"/>
        <v/>
      </c>
      <c r="G219" s="172" t="str">
        <f>IF(A219="oco",VLOOKUP(_xlfn.CONCAT(B219,C219),'Open 1'!S:U,2,FALSE),IF(OR(AND(D219&gt;1,D219&lt;1050),D219="nt",D219="",D219="scratch"),"","Not valid"))</f>
        <v/>
      </c>
      <c r="S219" s="17" t="e">
        <f t="shared" ca="1" si="11"/>
        <v>#NAME?</v>
      </c>
      <c r="T219" s="93">
        <f t="shared" si="12"/>
        <v>0</v>
      </c>
      <c r="V219" s="3" t="str">
        <f>IFERROR(VLOOKUP(Youth!F219,$AC$3:$AD$7,2,TRUE),"")</f>
        <v/>
      </c>
      <c r="W219" s="7" t="str">
        <f>IFERROR(IF(V219=$W$1,Youth!F219,""),"")</f>
        <v/>
      </c>
      <c r="X219" s="7" t="str">
        <f>IFERROR(IF(V219=$X$1,Youth!F219,""),"")</f>
        <v/>
      </c>
      <c r="Y219" s="7" t="str">
        <f>IFERROR(IF(V219=$Y$1,Youth!F219,""),"")</f>
        <v/>
      </c>
      <c r="Z219" s="7" t="str">
        <f>IFERROR(IF($V219=$Z$1,Youth!F219,""),"")</f>
        <v/>
      </c>
      <c r="AA219" s="7" t="str">
        <f>IFERROR(IF(V219=$AA$1,Youth!F219,""),"")</f>
        <v/>
      </c>
      <c r="AB219" s="1"/>
      <c r="AC219"/>
      <c r="AD219"/>
      <c r="AE219"/>
      <c r="AF219"/>
      <c r="AG219"/>
      <c r="AH219"/>
      <c r="AI219"/>
      <c r="AJ219"/>
      <c r="AK219"/>
    </row>
    <row r="220" spans="1:37">
      <c r="A220" s="20" t="str">
        <f>IF(B220="","",Draw!N220)</f>
        <v/>
      </c>
      <c r="B220" s="21" t="str">
        <f>IFERROR(Draw!O220,"")</f>
        <v/>
      </c>
      <c r="C220" s="21" t="str">
        <f>IFERROR(Draw!P220,"")</f>
        <v/>
      </c>
      <c r="D220" s="51"/>
      <c r="E220" s="92">
        <v>2.1899999999999999E-7</v>
      </c>
      <c r="F220" s="93" t="str">
        <f t="shared" si="10"/>
        <v/>
      </c>
      <c r="G220" s="172" t="str">
        <f>IF(A220="oco",VLOOKUP(_xlfn.CONCAT(B220,C220),'Open 1'!S:U,2,FALSE),IF(OR(AND(D220&gt;1,D220&lt;1050),D220="nt",D220="",D220="scratch"),"","Not valid"))</f>
        <v/>
      </c>
      <c r="S220" s="17" t="e">
        <f t="shared" ca="1" si="11"/>
        <v>#NAME?</v>
      </c>
      <c r="T220" s="93">
        <f t="shared" si="12"/>
        <v>0</v>
      </c>
      <c r="V220" s="3" t="str">
        <f>IFERROR(VLOOKUP(Youth!F220,$AC$3:$AD$7,2,TRUE),"")</f>
        <v/>
      </c>
      <c r="W220" s="7" t="str">
        <f>IFERROR(IF(V220=$W$1,Youth!F220,""),"")</f>
        <v/>
      </c>
      <c r="X220" s="7" t="str">
        <f>IFERROR(IF(V220=$X$1,Youth!F220,""),"")</f>
        <v/>
      </c>
      <c r="Y220" s="7" t="str">
        <f>IFERROR(IF(V220=$Y$1,Youth!F220,""),"")</f>
        <v/>
      </c>
      <c r="Z220" s="7" t="str">
        <f>IFERROR(IF($V220=$Z$1,Youth!F220,""),"")</f>
        <v/>
      </c>
      <c r="AA220" s="7" t="str">
        <f>IFERROR(IF(V220=$AA$1,Youth!F220,""),"")</f>
        <v/>
      </c>
      <c r="AB220" s="1"/>
      <c r="AC220"/>
      <c r="AD220"/>
      <c r="AE220"/>
      <c r="AF220"/>
      <c r="AG220"/>
      <c r="AH220"/>
      <c r="AI220"/>
      <c r="AJ220"/>
      <c r="AK220"/>
    </row>
    <row r="221" spans="1:37">
      <c r="A221" s="20" t="str">
        <f>IF(B221="","",Draw!N221)</f>
        <v/>
      </c>
      <c r="B221" s="21" t="str">
        <f>IFERROR(Draw!O221,"")</f>
        <v/>
      </c>
      <c r="C221" s="21" t="str">
        <f>IFERROR(Draw!P221,"")</f>
        <v/>
      </c>
      <c r="D221" s="52"/>
      <c r="E221" s="92">
        <v>2.2000000000000001E-7</v>
      </c>
      <c r="F221" s="93" t="str">
        <f t="shared" si="10"/>
        <v/>
      </c>
      <c r="G221" s="172" t="str">
        <f>IF(A221="oco",VLOOKUP(_xlfn.CONCAT(B221,C221),'Open 1'!S:U,2,FALSE),IF(OR(AND(D221&gt;1,D221&lt;1050),D221="nt",D221="",D221="scratch"),"","Not valid"))</f>
        <v/>
      </c>
      <c r="S221" s="17" t="e">
        <f t="shared" ca="1" si="11"/>
        <v>#NAME?</v>
      </c>
      <c r="T221" s="93">
        <f t="shared" si="12"/>
        <v>0</v>
      </c>
      <c r="V221" s="3" t="str">
        <f>IFERROR(VLOOKUP(Youth!F221,$AC$3:$AD$7,2,TRUE),"")</f>
        <v/>
      </c>
      <c r="W221" s="7" t="str">
        <f>IFERROR(IF(V221=$W$1,Youth!F221,""),"")</f>
        <v/>
      </c>
      <c r="X221" s="7" t="str">
        <f>IFERROR(IF(V221=$X$1,Youth!F221,""),"")</f>
        <v/>
      </c>
      <c r="Y221" s="7" t="str">
        <f>IFERROR(IF(V221=$Y$1,Youth!F221,""),"")</f>
        <v/>
      </c>
      <c r="Z221" s="7" t="str">
        <f>IFERROR(IF($V221=$Z$1,Youth!F221,""),"")</f>
        <v/>
      </c>
      <c r="AA221" s="7" t="str">
        <f>IFERROR(IF(V221=$AA$1,Youth!F221,""),"")</f>
        <v/>
      </c>
      <c r="AB221" s="1"/>
      <c r="AC221"/>
      <c r="AD221"/>
      <c r="AE221"/>
      <c r="AF221"/>
      <c r="AG221"/>
      <c r="AH221"/>
      <c r="AI221"/>
      <c r="AJ221"/>
      <c r="AK221"/>
    </row>
    <row r="222" spans="1:37">
      <c r="A222" s="20" t="str">
        <f>IF(B222="","",Draw!N222)</f>
        <v/>
      </c>
      <c r="B222" s="21" t="str">
        <f>IFERROR(Draw!O222,"")</f>
        <v/>
      </c>
      <c r="C222" s="21" t="str">
        <f>IFERROR(Draw!P222,"")</f>
        <v/>
      </c>
      <c r="D222" s="54"/>
      <c r="E222" s="92">
        <v>2.2100000000000001E-7</v>
      </c>
      <c r="F222" s="93" t="str">
        <f t="shared" si="10"/>
        <v/>
      </c>
      <c r="G222" s="172" t="str">
        <f>IF(A222="oco",VLOOKUP(_xlfn.CONCAT(B222,C222),'Open 1'!S:U,2,FALSE),IF(OR(AND(D222&gt;1,D222&lt;1050),D222="nt",D222="",D222="scratch"),"","Not valid"))</f>
        <v/>
      </c>
      <c r="S222" s="17" t="e">
        <f t="shared" ca="1" si="11"/>
        <v>#NAME?</v>
      </c>
      <c r="T222" s="93">
        <f t="shared" si="12"/>
        <v>0</v>
      </c>
      <c r="V222" s="3" t="str">
        <f>IFERROR(VLOOKUP(Youth!F222,$AC$3:$AD$7,2,TRUE),"")</f>
        <v/>
      </c>
      <c r="W222" s="7" t="str">
        <f>IFERROR(IF(V222=$W$1,Youth!F222,""),"")</f>
        <v/>
      </c>
      <c r="X222" s="7" t="str">
        <f>IFERROR(IF(V222=$X$1,Youth!F222,""),"")</f>
        <v/>
      </c>
      <c r="Y222" s="7" t="str">
        <f>IFERROR(IF(V222=$Y$1,Youth!F222,""),"")</f>
        <v/>
      </c>
      <c r="Z222" s="7" t="str">
        <f>IFERROR(IF($V222=$Z$1,Youth!F222,""),"")</f>
        <v/>
      </c>
      <c r="AA222" s="7" t="str">
        <f>IFERROR(IF(V222=$AA$1,Youth!F222,""),"")</f>
        <v/>
      </c>
      <c r="AB222" s="1"/>
      <c r="AC222"/>
      <c r="AD222"/>
      <c r="AE222"/>
      <c r="AF222"/>
      <c r="AG222"/>
      <c r="AH222"/>
      <c r="AI222"/>
      <c r="AJ222"/>
      <c r="AK222"/>
    </row>
    <row r="223" spans="1:37">
      <c r="A223" s="20" t="str">
        <f>IF(B223="","",Draw!N223)</f>
        <v/>
      </c>
      <c r="B223" s="21" t="str">
        <f>IFERROR(Draw!O223,"")</f>
        <v/>
      </c>
      <c r="C223" s="21" t="str">
        <f>IFERROR(Draw!P223,"")</f>
        <v/>
      </c>
      <c r="D223" s="171"/>
      <c r="E223" s="92">
        <v>2.22E-7</v>
      </c>
      <c r="F223" s="93" t="str">
        <f t="shared" si="10"/>
        <v/>
      </c>
      <c r="G223" s="172" t="str">
        <f>IF(A223="oco",VLOOKUP(_xlfn.CONCAT(B223,C223),'Open 1'!S:U,2,FALSE),IF(OR(AND(D223&gt;1,D223&lt;1050),D223="nt",D223="",D223="scratch"),"","Not valid"))</f>
        <v/>
      </c>
      <c r="S223" s="17" t="e">
        <f t="shared" ca="1" si="11"/>
        <v>#NAME?</v>
      </c>
      <c r="T223" s="93">
        <f t="shared" si="12"/>
        <v>0</v>
      </c>
      <c r="V223" s="3" t="str">
        <f>IFERROR(VLOOKUP(Youth!F223,$AC$3:$AD$7,2,TRUE),"")</f>
        <v/>
      </c>
      <c r="W223" s="7" t="str">
        <f>IFERROR(IF(V223=$W$1,Youth!F223,""),"")</f>
        <v/>
      </c>
      <c r="X223" s="7" t="str">
        <f>IFERROR(IF(V223=$X$1,Youth!F223,""),"")</f>
        <v/>
      </c>
      <c r="Y223" s="7" t="str">
        <f>IFERROR(IF(V223=$Y$1,Youth!F223,""),"")</f>
        <v/>
      </c>
      <c r="Z223" s="7" t="str">
        <f>IFERROR(IF($V223=$Z$1,Youth!F223,""),"")</f>
        <v/>
      </c>
      <c r="AA223" s="7" t="str">
        <f>IFERROR(IF(V223=$AA$1,Youth!F223,""),"")</f>
        <v/>
      </c>
      <c r="AB223" s="1"/>
      <c r="AC223"/>
      <c r="AD223"/>
      <c r="AE223"/>
      <c r="AF223"/>
      <c r="AG223"/>
      <c r="AH223"/>
      <c r="AI223"/>
      <c r="AJ223"/>
      <c r="AK223"/>
    </row>
    <row r="224" spans="1:37">
      <c r="A224" s="20" t="str">
        <f>IF(B224="","",Draw!N224)</f>
        <v/>
      </c>
      <c r="B224" s="21" t="str">
        <f>IFERROR(Draw!O224,"")</f>
        <v/>
      </c>
      <c r="C224" s="21" t="str">
        <f>IFERROR(Draw!P224,"")</f>
        <v/>
      </c>
      <c r="D224" s="53"/>
      <c r="E224" s="92">
        <v>2.23E-7</v>
      </c>
      <c r="F224" s="93" t="str">
        <f t="shared" si="10"/>
        <v/>
      </c>
      <c r="G224" s="172" t="str">
        <f>IF(A224="oco",VLOOKUP(_xlfn.CONCAT(B224,C224),'Open 1'!S:U,2,FALSE),IF(OR(AND(D224&gt;1,D224&lt;1050),D224="nt",D224="",D224="scratch"),"","Not valid"))</f>
        <v/>
      </c>
      <c r="S224" s="17" t="e">
        <f t="shared" ca="1" si="11"/>
        <v>#NAME?</v>
      </c>
      <c r="T224" s="93">
        <f t="shared" si="12"/>
        <v>0</v>
      </c>
      <c r="V224" s="3" t="str">
        <f>IFERROR(VLOOKUP(Youth!F224,$AC$3:$AD$7,2,TRUE),"")</f>
        <v/>
      </c>
      <c r="W224" s="7" t="str">
        <f>IFERROR(IF(V224=$W$1,Youth!F224,""),"")</f>
        <v/>
      </c>
      <c r="X224" s="7" t="str">
        <f>IFERROR(IF(V224=$X$1,Youth!F224,""),"")</f>
        <v/>
      </c>
      <c r="Y224" s="7" t="str">
        <f>IFERROR(IF(V224=$Y$1,Youth!F224,""),"")</f>
        <v/>
      </c>
      <c r="Z224" s="7" t="str">
        <f>IFERROR(IF($V224=$Z$1,Youth!F224,""),"")</f>
        <v/>
      </c>
      <c r="AA224" s="7" t="str">
        <f>IFERROR(IF(V224=$AA$1,Youth!F224,""),"")</f>
        <v/>
      </c>
      <c r="AB224" s="1"/>
      <c r="AC224"/>
      <c r="AD224"/>
      <c r="AE224"/>
      <c r="AF224"/>
      <c r="AG224"/>
      <c r="AH224"/>
      <c r="AI224"/>
      <c r="AJ224"/>
      <c r="AK224"/>
    </row>
    <row r="225" spans="1:37">
      <c r="A225" s="20" t="str">
        <f>IF(B225="","",Draw!N225)</f>
        <v/>
      </c>
      <c r="B225" s="21" t="str">
        <f>IFERROR(Draw!O225,"")</f>
        <v/>
      </c>
      <c r="C225" s="21" t="str">
        <f>IFERROR(Draw!P225,"")</f>
        <v/>
      </c>
      <c r="D225" s="52"/>
      <c r="E225" s="92">
        <v>2.2399999999999999E-7</v>
      </c>
      <c r="F225" s="93" t="str">
        <f t="shared" si="10"/>
        <v/>
      </c>
      <c r="G225" s="172" t="str">
        <f>IF(A225="oco",VLOOKUP(_xlfn.CONCAT(B225,C225),'Open 1'!S:U,2,FALSE),IF(OR(AND(D225&gt;1,D225&lt;1050),D225="nt",D225="",D225="scratch"),"","Not valid"))</f>
        <v/>
      </c>
      <c r="S225" s="17" t="e">
        <f t="shared" ca="1" si="11"/>
        <v>#NAME?</v>
      </c>
      <c r="T225" s="93">
        <f t="shared" si="12"/>
        <v>0</v>
      </c>
      <c r="V225" s="3" t="str">
        <f>IFERROR(VLOOKUP(Youth!F225,$AC$3:$AD$7,2,TRUE),"")</f>
        <v/>
      </c>
      <c r="W225" s="7" t="str">
        <f>IFERROR(IF(V225=$W$1,Youth!F225,""),"")</f>
        <v/>
      </c>
      <c r="X225" s="7" t="str">
        <f>IFERROR(IF(V225=$X$1,Youth!F225,""),"")</f>
        <v/>
      </c>
      <c r="Y225" s="7" t="str">
        <f>IFERROR(IF(V225=$Y$1,Youth!F225,""),"")</f>
        <v/>
      </c>
      <c r="Z225" s="7" t="str">
        <f>IFERROR(IF($V225=$Z$1,Youth!F225,""),"")</f>
        <v/>
      </c>
      <c r="AA225" s="7" t="str">
        <f>IFERROR(IF(V225=$AA$1,Youth!F225,""),"")</f>
        <v/>
      </c>
      <c r="AB225" s="1"/>
      <c r="AC225"/>
      <c r="AD225"/>
      <c r="AE225"/>
      <c r="AF225"/>
      <c r="AG225"/>
      <c r="AH225"/>
      <c r="AI225"/>
      <c r="AJ225"/>
      <c r="AK225"/>
    </row>
    <row r="226" spans="1:37">
      <c r="A226" s="20" t="str">
        <f>IF(B226="","",Draw!N226)</f>
        <v/>
      </c>
      <c r="B226" s="21" t="str">
        <f>IFERROR(Draw!O226,"")</f>
        <v/>
      </c>
      <c r="C226" s="21" t="str">
        <f>IFERROR(Draw!P226,"")</f>
        <v/>
      </c>
      <c r="D226" s="51"/>
      <c r="E226" s="92">
        <v>2.2499999999999999E-7</v>
      </c>
      <c r="F226" s="93" t="str">
        <f t="shared" si="10"/>
        <v/>
      </c>
      <c r="G226" s="172" t="str">
        <f>IF(A226="oco",VLOOKUP(_xlfn.CONCAT(B226,C226),'Open 1'!S:U,2,FALSE),IF(OR(AND(D226&gt;1,D226&lt;1050),D226="nt",D226="",D226="scratch"),"","Not valid"))</f>
        <v/>
      </c>
      <c r="S226" s="17" t="e">
        <f t="shared" ca="1" si="11"/>
        <v>#NAME?</v>
      </c>
      <c r="T226" s="93">
        <f t="shared" si="12"/>
        <v>0</v>
      </c>
      <c r="V226" s="3" t="str">
        <f>IFERROR(VLOOKUP(Youth!F226,$AC$3:$AD$7,2,TRUE),"")</f>
        <v/>
      </c>
      <c r="W226" s="7" t="str">
        <f>IFERROR(IF(V226=$W$1,Youth!F226,""),"")</f>
        <v/>
      </c>
      <c r="X226" s="7" t="str">
        <f>IFERROR(IF(V226=$X$1,Youth!F226,""),"")</f>
        <v/>
      </c>
      <c r="Y226" s="7" t="str">
        <f>IFERROR(IF(V226=$Y$1,Youth!F226,""),"")</f>
        <v/>
      </c>
      <c r="Z226" s="7" t="str">
        <f>IFERROR(IF($V226=$Z$1,Youth!F226,""),"")</f>
        <v/>
      </c>
      <c r="AA226" s="7" t="str">
        <f>IFERROR(IF(V226=$AA$1,Youth!F226,""),"")</f>
        <v/>
      </c>
      <c r="AB226" s="1"/>
      <c r="AC226"/>
      <c r="AD226"/>
      <c r="AE226"/>
      <c r="AF226"/>
      <c r="AG226"/>
      <c r="AH226"/>
      <c r="AI226"/>
      <c r="AJ226"/>
      <c r="AK226"/>
    </row>
    <row r="227" spans="1:37">
      <c r="A227" s="20" t="str">
        <f>IF(B227="","",Draw!N227)</f>
        <v/>
      </c>
      <c r="B227" s="21" t="str">
        <f>IFERROR(Draw!O227,"")</f>
        <v/>
      </c>
      <c r="C227" s="21" t="str">
        <f>IFERROR(Draw!P227,"")</f>
        <v/>
      </c>
      <c r="D227" s="52"/>
      <c r="E227" s="92">
        <v>2.2600000000000001E-7</v>
      </c>
      <c r="F227" s="93" t="str">
        <f t="shared" si="10"/>
        <v/>
      </c>
      <c r="G227" s="172" t="str">
        <f>IF(A227="oco",VLOOKUP(_xlfn.CONCAT(B227,C227),'Open 1'!S:U,2,FALSE),IF(OR(AND(D227&gt;1,D227&lt;1050),D227="nt",D227="",D227="scratch"),"","Not valid"))</f>
        <v/>
      </c>
      <c r="S227" s="17" t="e">
        <f t="shared" ca="1" si="11"/>
        <v>#NAME?</v>
      </c>
      <c r="T227" s="93">
        <f t="shared" si="12"/>
        <v>0</v>
      </c>
      <c r="V227" s="3" t="str">
        <f>IFERROR(VLOOKUP(Youth!F227,$AC$3:$AD$7,2,TRUE),"")</f>
        <v/>
      </c>
      <c r="W227" s="7" t="str">
        <f>IFERROR(IF(V227=$W$1,Youth!F227,""),"")</f>
        <v/>
      </c>
      <c r="X227" s="7" t="str">
        <f>IFERROR(IF(V227=$X$1,Youth!F227,""),"")</f>
        <v/>
      </c>
      <c r="Y227" s="7" t="str">
        <f>IFERROR(IF(V227=$Y$1,Youth!F227,""),"")</f>
        <v/>
      </c>
      <c r="Z227" s="7" t="str">
        <f>IFERROR(IF($V227=$Z$1,Youth!F227,""),"")</f>
        <v/>
      </c>
      <c r="AA227" s="7" t="str">
        <f>IFERROR(IF(V227=$AA$1,Youth!F227,""),"")</f>
        <v/>
      </c>
      <c r="AB227" s="1"/>
      <c r="AC227"/>
      <c r="AD227"/>
      <c r="AE227"/>
      <c r="AF227"/>
      <c r="AG227"/>
      <c r="AH227"/>
      <c r="AI227"/>
      <c r="AJ227"/>
      <c r="AK227"/>
    </row>
    <row r="228" spans="1:37">
      <c r="A228" s="20" t="str">
        <f>IF(B228="","",Draw!N228)</f>
        <v/>
      </c>
      <c r="B228" s="21" t="str">
        <f>IFERROR(Draw!O228,"")</f>
        <v/>
      </c>
      <c r="C228" s="21" t="str">
        <f>IFERROR(Draw!P228,"")</f>
        <v/>
      </c>
      <c r="D228" s="54"/>
      <c r="E228" s="92">
        <v>2.2700000000000001E-7</v>
      </c>
      <c r="F228" s="93" t="str">
        <f t="shared" si="10"/>
        <v/>
      </c>
      <c r="G228" s="172" t="str">
        <f>IF(A228="oco",VLOOKUP(_xlfn.CONCAT(B228,C228),'Open 1'!S:U,2,FALSE),IF(OR(AND(D228&gt;1,D228&lt;1050),D228="nt",D228="",D228="scratch"),"","Not valid"))</f>
        <v/>
      </c>
      <c r="S228" s="17" t="e">
        <f t="shared" ca="1" si="11"/>
        <v>#NAME?</v>
      </c>
      <c r="T228" s="93">
        <f t="shared" si="12"/>
        <v>0</v>
      </c>
      <c r="V228" s="3" t="str">
        <f>IFERROR(VLOOKUP(Youth!F228,$AC$3:$AD$7,2,TRUE),"")</f>
        <v/>
      </c>
      <c r="W228" s="7" t="str">
        <f>IFERROR(IF(V228=$W$1,Youth!F228,""),"")</f>
        <v/>
      </c>
      <c r="X228" s="7" t="str">
        <f>IFERROR(IF(V228=$X$1,Youth!F228,""),"")</f>
        <v/>
      </c>
      <c r="Y228" s="7" t="str">
        <f>IFERROR(IF(V228=$Y$1,Youth!F228,""),"")</f>
        <v/>
      </c>
      <c r="Z228" s="7" t="str">
        <f>IFERROR(IF($V228=$Z$1,Youth!F228,""),"")</f>
        <v/>
      </c>
      <c r="AA228" s="7" t="str">
        <f>IFERROR(IF(V228=$AA$1,Youth!F228,""),"")</f>
        <v/>
      </c>
      <c r="AB228" s="1"/>
      <c r="AC228"/>
      <c r="AD228"/>
      <c r="AE228"/>
      <c r="AF228"/>
      <c r="AG228"/>
      <c r="AH228"/>
      <c r="AI228"/>
      <c r="AJ228"/>
      <c r="AK228"/>
    </row>
    <row r="229" spans="1:37">
      <c r="A229" s="20" t="str">
        <f>IF(B229="","",Draw!N229)</f>
        <v/>
      </c>
      <c r="B229" s="21" t="str">
        <f>IFERROR(Draw!O229,"")</f>
        <v/>
      </c>
      <c r="C229" s="21" t="str">
        <f>IFERROR(Draw!P229,"")</f>
        <v/>
      </c>
      <c r="D229" s="171"/>
      <c r="E229" s="92">
        <v>2.28E-7</v>
      </c>
      <c r="F229" s="93" t="str">
        <f t="shared" si="10"/>
        <v/>
      </c>
      <c r="G229" s="172" t="str">
        <f>IF(A229="oco",VLOOKUP(_xlfn.CONCAT(B229,C229),'Open 1'!S:U,2,FALSE),IF(OR(AND(D229&gt;1,D229&lt;1050),D229="nt",D229="",D229="scratch"),"","Not valid"))</f>
        <v/>
      </c>
      <c r="S229" s="17" t="e">
        <f t="shared" ca="1" si="11"/>
        <v>#NAME?</v>
      </c>
      <c r="T229" s="93">
        <f t="shared" si="12"/>
        <v>0</v>
      </c>
      <c r="V229" s="3" t="str">
        <f>IFERROR(VLOOKUP(Youth!F229,$AC$3:$AD$7,2,TRUE),"")</f>
        <v/>
      </c>
      <c r="W229" s="7" t="str">
        <f>IFERROR(IF(V229=$W$1,Youth!F229,""),"")</f>
        <v/>
      </c>
      <c r="X229" s="7" t="str">
        <f>IFERROR(IF(V229=$X$1,Youth!F229,""),"")</f>
        <v/>
      </c>
      <c r="Y229" s="7" t="str">
        <f>IFERROR(IF(V229=$Y$1,Youth!F229,""),"")</f>
        <v/>
      </c>
      <c r="Z229" s="7" t="str">
        <f>IFERROR(IF($V229=$Z$1,Youth!F229,""),"")</f>
        <v/>
      </c>
      <c r="AA229" s="7" t="str">
        <f>IFERROR(IF(V229=$AA$1,Youth!F229,""),"")</f>
        <v/>
      </c>
      <c r="AB229" s="1"/>
      <c r="AC229"/>
      <c r="AD229"/>
      <c r="AE229"/>
      <c r="AF229"/>
      <c r="AG229"/>
      <c r="AH229"/>
      <c r="AI229"/>
      <c r="AJ229"/>
      <c r="AK229"/>
    </row>
    <row r="230" spans="1:37">
      <c r="A230" s="20" t="str">
        <f>IF(B230="","",Draw!N230)</f>
        <v/>
      </c>
      <c r="B230" s="21" t="str">
        <f>IFERROR(Draw!O230,"")</f>
        <v/>
      </c>
      <c r="C230" s="21" t="str">
        <f>IFERROR(Draw!P230,"")</f>
        <v/>
      </c>
      <c r="D230" s="53"/>
      <c r="E230" s="92">
        <v>2.29E-7</v>
      </c>
      <c r="F230" s="93" t="str">
        <f t="shared" si="10"/>
        <v/>
      </c>
      <c r="G230" s="172" t="str">
        <f>IF(A230="oco",VLOOKUP(_xlfn.CONCAT(B230,C230),'Open 1'!S:U,2,FALSE),IF(OR(AND(D230&gt;1,D230&lt;1050),D230="nt",D230="",D230="scratch"),"","Not valid"))</f>
        <v/>
      </c>
      <c r="S230" s="17" t="e">
        <f t="shared" ca="1" si="11"/>
        <v>#NAME?</v>
      </c>
      <c r="T230" s="93">
        <f t="shared" si="12"/>
        <v>0</v>
      </c>
      <c r="V230" s="3" t="str">
        <f>IFERROR(VLOOKUP(Youth!F230,$AC$3:$AD$7,2,TRUE),"")</f>
        <v/>
      </c>
      <c r="W230" s="7" t="str">
        <f>IFERROR(IF(V230=$W$1,Youth!F230,""),"")</f>
        <v/>
      </c>
      <c r="X230" s="7" t="str">
        <f>IFERROR(IF(V230=$X$1,Youth!F230,""),"")</f>
        <v/>
      </c>
      <c r="Y230" s="7" t="str">
        <f>IFERROR(IF(V230=$Y$1,Youth!F230,""),"")</f>
        <v/>
      </c>
      <c r="Z230" s="7" t="str">
        <f>IFERROR(IF($V230=$Z$1,Youth!F230,""),"")</f>
        <v/>
      </c>
      <c r="AA230" s="7" t="str">
        <f>IFERROR(IF(V230=$AA$1,Youth!F230,""),"")</f>
        <v/>
      </c>
      <c r="AB230" s="1"/>
      <c r="AC230"/>
      <c r="AD230"/>
      <c r="AE230"/>
      <c r="AF230"/>
      <c r="AG230"/>
      <c r="AH230"/>
      <c r="AI230"/>
      <c r="AJ230"/>
      <c r="AK230"/>
    </row>
    <row r="231" spans="1:37">
      <c r="A231" s="20" t="str">
        <f>IF(B231="","",Draw!N231)</f>
        <v/>
      </c>
      <c r="B231" s="21" t="str">
        <f>IFERROR(Draw!O231,"")</f>
        <v/>
      </c>
      <c r="C231" s="21" t="str">
        <f>IFERROR(Draw!P231,"")</f>
        <v/>
      </c>
      <c r="D231" s="52"/>
      <c r="E231" s="92">
        <v>2.2999999999999999E-7</v>
      </c>
      <c r="F231" s="93" t="str">
        <f t="shared" si="10"/>
        <v/>
      </c>
      <c r="G231" s="172" t="str">
        <f>IF(A231="oco",VLOOKUP(_xlfn.CONCAT(B231,C231),'Open 1'!S:U,2,FALSE),IF(OR(AND(D231&gt;1,D231&lt;1050),D231="nt",D231="",D231="scratch"),"","Not valid"))</f>
        <v/>
      </c>
      <c r="S231" s="17" t="e">
        <f t="shared" ca="1" si="11"/>
        <v>#NAME?</v>
      </c>
      <c r="T231" s="93">
        <f t="shared" si="12"/>
        <v>0</v>
      </c>
      <c r="V231" s="3" t="str">
        <f>IFERROR(VLOOKUP(Youth!F231,$AC$3:$AD$7,2,TRUE),"")</f>
        <v/>
      </c>
      <c r="W231" s="7" t="str">
        <f>IFERROR(IF(V231=$W$1,Youth!F231,""),"")</f>
        <v/>
      </c>
      <c r="X231" s="7" t="str">
        <f>IFERROR(IF(V231=$X$1,Youth!F231,""),"")</f>
        <v/>
      </c>
      <c r="Y231" s="7" t="str">
        <f>IFERROR(IF(V231=$Y$1,Youth!F231,""),"")</f>
        <v/>
      </c>
      <c r="Z231" s="7" t="str">
        <f>IFERROR(IF($V231=$Z$1,Youth!F231,""),"")</f>
        <v/>
      </c>
      <c r="AA231" s="7" t="str">
        <f>IFERROR(IF(V231=$AA$1,Youth!F231,""),"")</f>
        <v/>
      </c>
      <c r="AB231" s="1"/>
      <c r="AC231"/>
      <c r="AD231"/>
      <c r="AE231"/>
      <c r="AF231"/>
      <c r="AG231"/>
      <c r="AH231"/>
      <c r="AI231"/>
      <c r="AJ231"/>
      <c r="AK231"/>
    </row>
    <row r="232" spans="1:37">
      <c r="A232" s="20" t="str">
        <f>IF(B232="","",Draw!N232)</f>
        <v/>
      </c>
      <c r="B232" s="21" t="str">
        <f>IFERROR(Draw!O232,"")</f>
        <v/>
      </c>
      <c r="C232" s="21" t="str">
        <f>IFERROR(Draw!P232,"")</f>
        <v/>
      </c>
      <c r="D232" s="51"/>
      <c r="E232" s="92">
        <v>2.3099999999999999E-7</v>
      </c>
      <c r="F232" s="93" t="str">
        <f t="shared" si="10"/>
        <v/>
      </c>
      <c r="G232" s="172" t="str">
        <f>IF(A232="oco",VLOOKUP(_xlfn.CONCAT(B232,C232),'Open 1'!S:U,2,FALSE),IF(OR(AND(D232&gt;1,D232&lt;1050),D232="nt",D232="",D232="scratch"),"","Not valid"))</f>
        <v/>
      </c>
      <c r="S232" s="17" t="e">
        <f t="shared" ca="1" si="11"/>
        <v>#NAME?</v>
      </c>
      <c r="T232" s="93">
        <f t="shared" si="12"/>
        <v>0</v>
      </c>
      <c r="V232" s="3" t="str">
        <f>IFERROR(VLOOKUP(Youth!F232,$AC$3:$AD$7,2,TRUE),"")</f>
        <v/>
      </c>
      <c r="W232" s="7" t="str">
        <f>IFERROR(IF(V232=$W$1,Youth!F232,""),"")</f>
        <v/>
      </c>
      <c r="X232" s="7" t="str">
        <f>IFERROR(IF(V232=$X$1,Youth!F232,""),"")</f>
        <v/>
      </c>
      <c r="Y232" s="7" t="str">
        <f>IFERROR(IF(V232=$Y$1,Youth!F232,""),"")</f>
        <v/>
      </c>
      <c r="Z232" s="7" t="str">
        <f>IFERROR(IF($V232=$Z$1,Youth!F232,""),"")</f>
        <v/>
      </c>
      <c r="AA232" s="7" t="str">
        <f>IFERROR(IF(V232=$AA$1,Youth!F232,""),"")</f>
        <v/>
      </c>
      <c r="AB232" s="1"/>
      <c r="AC232"/>
      <c r="AD232"/>
      <c r="AE232"/>
      <c r="AF232"/>
      <c r="AG232"/>
      <c r="AH232"/>
      <c r="AI232"/>
      <c r="AJ232"/>
      <c r="AK232"/>
    </row>
    <row r="233" spans="1:37">
      <c r="A233" s="20" t="str">
        <f>IF(B233="","",Draw!N233)</f>
        <v/>
      </c>
      <c r="B233" s="21" t="str">
        <f>IFERROR(Draw!O233,"")</f>
        <v/>
      </c>
      <c r="C233" s="21" t="str">
        <f>IFERROR(Draw!P233,"")</f>
        <v/>
      </c>
      <c r="D233" s="52"/>
      <c r="E233" s="92">
        <v>2.3200000000000001E-7</v>
      </c>
      <c r="F233" s="93" t="str">
        <f t="shared" si="10"/>
        <v/>
      </c>
      <c r="G233" s="172" t="str">
        <f>IF(A233="oco",VLOOKUP(_xlfn.CONCAT(B233,C233),'Open 1'!S:U,2,FALSE),IF(OR(AND(D233&gt;1,D233&lt;1050),D233="nt",D233="",D233="scratch"),"","Not valid"))</f>
        <v/>
      </c>
      <c r="S233" s="17" t="e">
        <f t="shared" ca="1" si="11"/>
        <v>#NAME?</v>
      </c>
      <c r="T233" s="93">
        <f t="shared" si="12"/>
        <v>0</v>
      </c>
      <c r="V233" s="3" t="str">
        <f>IFERROR(VLOOKUP(Youth!F233,$AC$3:$AD$7,2,TRUE),"")</f>
        <v/>
      </c>
      <c r="W233" s="7" t="str">
        <f>IFERROR(IF(V233=$W$1,Youth!F233,""),"")</f>
        <v/>
      </c>
      <c r="X233" s="7" t="str">
        <f>IFERROR(IF(V233=$X$1,Youth!F233,""),"")</f>
        <v/>
      </c>
      <c r="Y233" s="7" t="str">
        <f>IFERROR(IF(V233=$Y$1,Youth!F233,""),"")</f>
        <v/>
      </c>
      <c r="Z233" s="7" t="str">
        <f>IFERROR(IF($V233=$Z$1,Youth!F233,""),"")</f>
        <v/>
      </c>
      <c r="AA233" s="7" t="str">
        <f>IFERROR(IF(V233=$AA$1,Youth!F233,""),"")</f>
        <v/>
      </c>
      <c r="AB233" s="1"/>
      <c r="AC233"/>
      <c r="AD233"/>
      <c r="AE233"/>
      <c r="AF233"/>
      <c r="AG233"/>
      <c r="AH233"/>
      <c r="AI233"/>
      <c r="AJ233"/>
      <c r="AK233"/>
    </row>
    <row r="234" spans="1:37">
      <c r="A234" s="20" t="str">
        <f>IF(B234="","",Draw!N234)</f>
        <v/>
      </c>
      <c r="B234" s="21" t="str">
        <f>IFERROR(Draw!O234,"")</f>
        <v/>
      </c>
      <c r="C234" s="21" t="str">
        <f>IFERROR(Draw!P234,"")</f>
        <v/>
      </c>
      <c r="D234" s="54"/>
      <c r="E234" s="92">
        <v>2.3300000000000001E-7</v>
      </c>
      <c r="F234" s="93" t="str">
        <f t="shared" si="10"/>
        <v/>
      </c>
      <c r="G234" s="172" t="str">
        <f>IF(A234="oco",VLOOKUP(_xlfn.CONCAT(B234,C234),'Open 1'!S:U,2,FALSE),IF(OR(AND(D234&gt;1,D234&lt;1050),D234="nt",D234="",D234="scratch"),"","Not valid"))</f>
        <v/>
      </c>
      <c r="S234" s="17" t="e">
        <f t="shared" ca="1" si="11"/>
        <v>#NAME?</v>
      </c>
      <c r="T234" s="93">
        <f t="shared" si="12"/>
        <v>0</v>
      </c>
      <c r="V234" s="3" t="str">
        <f>IFERROR(VLOOKUP(Youth!F234,$AC$3:$AD$7,2,TRUE),"")</f>
        <v/>
      </c>
      <c r="W234" s="7" t="str">
        <f>IFERROR(IF(V234=$W$1,Youth!F234,""),"")</f>
        <v/>
      </c>
      <c r="X234" s="7" t="str">
        <f>IFERROR(IF(V234=$X$1,Youth!F234,""),"")</f>
        <v/>
      </c>
      <c r="Y234" s="7" t="str">
        <f>IFERROR(IF(V234=$Y$1,Youth!F234,""),"")</f>
        <v/>
      </c>
      <c r="Z234" s="7" t="str">
        <f>IFERROR(IF($V234=$Z$1,Youth!F234,""),"")</f>
        <v/>
      </c>
      <c r="AA234" s="7" t="str">
        <f>IFERROR(IF(V234=$AA$1,Youth!F234,""),"")</f>
        <v/>
      </c>
      <c r="AB234" s="1"/>
      <c r="AC234"/>
      <c r="AD234"/>
      <c r="AE234"/>
      <c r="AF234"/>
      <c r="AG234"/>
      <c r="AH234"/>
      <c r="AI234"/>
      <c r="AJ234"/>
      <c r="AK234"/>
    </row>
    <row r="235" spans="1:37">
      <c r="A235" s="20" t="str">
        <f>IF(B235="","",Draw!N235)</f>
        <v/>
      </c>
      <c r="B235" s="21" t="str">
        <f>IFERROR(Draw!O235,"")</f>
        <v/>
      </c>
      <c r="C235" s="21" t="str">
        <f>IFERROR(Draw!P235,"")</f>
        <v/>
      </c>
      <c r="D235" s="171"/>
      <c r="E235" s="92">
        <v>2.34E-7</v>
      </c>
      <c r="F235" s="93" t="str">
        <f t="shared" si="10"/>
        <v/>
      </c>
      <c r="G235" s="172" t="str">
        <f>IF(A235="oco",VLOOKUP(_xlfn.CONCAT(B235,C235),'Open 1'!S:U,2,FALSE),IF(OR(AND(D235&gt;1,D235&lt;1050),D235="nt",D235="",D235="scratch"),"","Not valid"))</f>
        <v/>
      </c>
      <c r="S235" s="17" t="e">
        <f t="shared" ca="1" si="11"/>
        <v>#NAME?</v>
      </c>
      <c r="T235" s="93">
        <f t="shared" si="12"/>
        <v>0</v>
      </c>
      <c r="V235" s="3" t="str">
        <f>IFERROR(VLOOKUP(Youth!F235,$AC$3:$AD$7,2,TRUE),"")</f>
        <v/>
      </c>
      <c r="W235" s="7" t="str">
        <f>IFERROR(IF(V235=$W$1,Youth!F235,""),"")</f>
        <v/>
      </c>
      <c r="X235" s="7" t="str">
        <f>IFERROR(IF(V235=$X$1,Youth!F235,""),"")</f>
        <v/>
      </c>
      <c r="Y235" s="7" t="str">
        <f>IFERROR(IF(V235=$Y$1,Youth!F235,""),"")</f>
        <v/>
      </c>
      <c r="Z235" s="7" t="str">
        <f>IFERROR(IF($V235=$Z$1,Youth!F235,""),"")</f>
        <v/>
      </c>
      <c r="AA235" s="7" t="str">
        <f>IFERROR(IF(V235=$AA$1,Youth!F235,""),"")</f>
        <v/>
      </c>
      <c r="AB235" s="1"/>
      <c r="AC235"/>
      <c r="AD235"/>
      <c r="AE235"/>
      <c r="AF235"/>
      <c r="AG235"/>
      <c r="AH235"/>
      <c r="AI235"/>
      <c r="AJ235"/>
      <c r="AK235"/>
    </row>
    <row r="236" spans="1:37">
      <c r="A236" s="20" t="str">
        <f>IF(B236="","",Draw!N236)</f>
        <v/>
      </c>
      <c r="B236" s="21" t="str">
        <f>IFERROR(Draw!O236,"")</f>
        <v/>
      </c>
      <c r="C236" s="21" t="str">
        <f>IFERROR(Draw!P236,"")</f>
        <v/>
      </c>
      <c r="D236" s="53"/>
      <c r="E236" s="92">
        <v>2.35E-7</v>
      </c>
      <c r="F236" s="93" t="str">
        <f t="shared" si="10"/>
        <v/>
      </c>
      <c r="G236" s="172" t="str">
        <f>IF(A236="oco",VLOOKUP(_xlfn.CONCAT(B236,C236),'Open 1'!S:U,2,FALSE),IF(OR(AND(D236&gt;1,D236&lt;1050),D236="nt",D236="",D236="scratch"),"","Not valid"))</f>
        <v/>
      </c>
      <c r="S236" s="17" t="e">
        <f t="shared" ca="1" si="11"/>
        <v>#NAME?</v>
      </c>
      <c r="T236" s="93">
        <f t="shared" si="12"/>
        <v>0</v>
      </c>
      <c r="V236" s="3" t="str">
        <f>IFERROR(VLOOKUP(Youth!F236,$AC$3:$AD$7,2,TRUE),"")</f>
        <v/>
      </c>
      <c r="W236" s="7" t="str">
        <f>IFERROR(IF(V236=$W$1,Youth!F236,""),"")</f>
        <v/>
      </c>
      <c r="X236" s="7" t="str">
        <f>IFERROR(IF(V236=$X$1,Youth!F236,""),"")</f>
        <v/>
      </c>
      <c r="Y236" s="7" t="str">
        <f>IFERROR(IF(V236=$Y$1,Youth!F236,""),"")</f>
        <v/>
      </c>
      <c r="Z236" s="7" t="str">
        <f>IFERROR(IF($V236=$Z$1,Youth!F236,""),"")</f>
        <v/>
      </c>
      <c r="AA236" s="7" t="str">
        <f>IFERROR(IF(V236=$AA$1,Youth!F236,""),"")</f>
        <v/>
      </c>
      <c r="AB236" s="1"/>
      <c r="AC236"/>
      <c r="AD236"/>
      <c r="AE236"/>
      <c r="AF236"/>
      <c r="AG236"/>
      <c r="AH236"/>
      <c r="AI236"/>
      <c r="AJ236"/>
      <c r="AK236"/>
    </row>
    <row r="237" spans="1:37">
      <c r="A237" s="20" t="str">
        <f>IF(B237="","",Draw!N237)</f>
        <v/>
      </c>
      <c r="B237" s="21" t="str">
        <f>IFERROR(Draw!O237,"")</f>
        <v/>
      </c>
      <c r="C237" s="21" t="str">
        <f>IFERROR(Draw!P237,"")</f>
        <v/>
      </c>
      <c r="D237" s="52"/>
      <c r="E237" s="92">
        <v>2.36E-7</v>
      </c>
      <c r="F237" s="93" t="str">
        <f t="shared" si="10"/>
        <v/>
      </c>
      <c r="G237" s="172" t="str">
        <f>IF(A237="oco",VLOOKUP(_xlfn.CONCAT(B237,C237),'Open 1'!S:U,2,FALSE),IF(OR(AND(D237&gt;1,D237&lt;1050),D237="nt",D237="",D237="scratch"),"","Not valid"))</f>
        <v/>
      </c>
      <c r="S237" s="17" t="e">
        <f t="shared" ca="1" si="11"/>
        <v>#NAME?</v>
      </c>
      <c r="T237" s="93">
        <f t="shared" si="12"/>
        <v>0</v>
      </c>
      <c r="V237" s="3" t="str">
        <f>IFERROR(VLOOKUP(Youth!F237,$AC$3:$AD$7,2,TRUE),"")</f>
        <v/>
      </c>
      <c r="W237" s="7" t="str">
        <f>IFERROR(IF(V237=$W$1,Youth!F237,""),"")</f>
        <v/>
      </c>
      <c r="X237" s="7" t="str">
        <f>IFERROR(IF(V237=$X$1,Youth!F237,""),"")</f>
        <v/>
      </c>
      <c r="Y237" s="7" t="str">
        <f>IFERROR(IF(V237=$Y$1,Youth!F237,""),"")</f>
        <v/>
      </c>
      <c r="Z237" s="7" t="str">
        <f>IFERROR(IF($V237=$Z$1,Youth!F237,""),"")</f>
        <v/>
      </c>
      <c r="AA237" s="7" t="str">
        <f>IFERROR(IF(V237=$AA$1,Youth!F237,""),"")</f>
        <v/>
      </c>
      <c r="AB237" s="1"/>
      <c r="AC237"/>
      <c r="AD237"/>
      <c r="AE237"/>
      <c r="AF237"/>
      <c r="AG237"/>
      <c r="AH237"/>
      <c r="AI237"/>
      <c r="AJ237"/>
      <c r="AK237"/>
    </row>
    <row r="238" spans="1:37">
      <c r="A238" s="20" t="str">
        <f>IF(B238="","",Draw!N238)</f>
        <v/>
      </c>
      <c r="B238" s="21" t="str">
        <f>IFERROR(Draw!O238,"")</f>
        <v/>
      </c>
      <c r="C238" s="21" t="str">
        <f>IFERROR(Draw!P238,"")</f>
        <v/>
      </c>
      <c r="D238" s="51"/>
      <c r="E238" s="92">
        <v>2.3699999999999999E-7</v>
      </c>
      <c r="F238" s="93" t="str">
        <f t="shared" si="10"/>
        <v/>
      </c>
      <c r="G238" s="172" t="str">
        <f>IF(A238="oco",VLOOKUP(_xlfn.CONCAT(B238,C238),'Open 1'!S:U,2,FALSE),IF(OR(AND(D238&gt;1,D238&lt;1050),D238="nt",D238="",D238="scratch"),"","Not valid"))</f>
        <v/>
      </c>
      <c r="S238" s="17" t="e">
        <f t="shared" ca="1" si="11"/>
        <v>#NAME?</v>
      </c>
      <c r="T238" s="93">
        <f t="shared" si="12"/>
        <v>0</v>
      </c>
      <c r="V238" s="3" t="str">
        <f>IFERROR(VLOOKUP(Youth!F238,$AC$3:$AD$7,2,TRUE),"")</f>
        <v/>
      </c>
      <c r="W238" s="7" t="str">
        <f>IFERROR(IF(V238=$W$1,Youth!F238,""),"")</f>
        <v/>
      </c>
      <c r="X238" s="7" t="str">
        <f>IFERROR(IF(V238=$X$1,Youth!F238,""),"")</f>
        <v/>
      </c>
      <c r="Y238" s="7" t="str">
        <f>IFERROR(IF(V238=$Y$1,Youth!F238,""),"")</f>
        <v/>
      </c>
      <c r="Z238" s="7" t="str">
        <f>IFERROR(IF($V238=$Z$1,Youth!F238,""),"")</f>
        <v/>
      </c>
      <c r="AA238" s="7" t="str">
        <f>IFERROR(IF(V238=$AA$1,Youth!F238,""),"")</f>
        <v/>
      </c>
      <c r="AB238" s="1"/>
      <c r="AC238"/>
      <c r="AD238"/>
      <c r="AE238"/>
      <c r="AF238"/>
      <c r="AG238"/>
      <c r="AH238"/>
      <c r="AI238"/>
      <c r="AJ238"/>
      <c r="AK238"/>
    </row>
    <row r="239" spans="1:37">
      <c r="A239" s="20" t="str">
        <f>IF(B239="","",Draw!N239)</f>
        <v/>
      </c>
      <c r="B239" s="21" t="str">
        <f>IFERROR(Draw!O239,"")</f>
        <v/>
      </c>
      <c r="C239" s="21" t="str">
        <f>IFERROR(Draw!P239,"")</f>
        <v/>
      </c>
      <c r="D239" s="52"/>
      <c r="E239" s="92">
        <v>2.3799999999999999E-7</v>
      </c>
      <c r="F239" s="93" t="str">
        <f t="shared" si="10"/>
        <v/>
      </c>
      <c r="G239" s="172" t="str">
        <f>IF(A239="oco",VLOOKUP(_xlfn.CONCAT(B239,C239),'Open 1'!S:U,2,FALSE),IF(OR(AND(D239&gt;1,D239&lt;1050),D239="nt",D239="",D239="scratch"),"","Not valid"))</f>
        <v/>
      </c>
      <c r="S239" s="17" t="e">
        <f t="shared" ca="1" si="11"/>
        <v>#NAME?</v>
      </c>
      <c r="T239" s="93">
        <f t="shared" si="12"/>
        <v>0</v>
      </c>
      <c r="V239" s="3" t="str">
        <f>IFERROR(VLOOKUP(Youth!F239,$AC$3:$AD$7,2,TRUE),"")</f>
        <v/>
      </c>
      <c r="W239" s="7" t="str">
        <f>IFERROR(IF(V239=$W$1,Youth!F239,""),"")</f>
        <v/>
      </c>
      <c r="X239" s="7" t="str">
        <f>IFERROR(IF(V239=$X$1,Youth!F239,""),"")</f>
        <v/>
      </c>
      <c r="Y239" s="7" t="str">
        <f>IFERROR(IF(V239=$Y$1,Youth!F239,""),"")</f>
        <v/>
      </c>
      <c r="Z239" s="7" t="str">
        <f>IFERROR(IF($V239=$Z$1,Youth!F239,""),"")</f>
        <v/>
      </c>
      <c r="AA239" s="7" t="str">
        <f>IFERROR(IF(V239=$AA$1,Youth!F239,""),"")</f>
        <v/>
      </c>
      <c r="AB239" s="1"/>
      <c r="AC239"/>
      <c r="AD239"/>
      <c r="AE239"/>
      <c r="AF239"/>
      <c r="AG239"/>
      <c r="AH239"/>
      <c r="AI239"/>
      <c r="AJ239"/>
      <c r="AK239"/>
    </row>
    <row r="240" spans="1:37">
      <c r="A240" s="20" t="str">
        <f>IF(B240="","",Draw!N240)</f>
        <v/>
      </c>
      <c r="B240" s="21" t="str">
        <f>IFERROR(Draw!O240,"")</f>
        <v/>
      </c>
      <c r="C240" s="21" t="str">
        <f>IFERROR(Draw!P240,"")</f>
        <v/>
      </c>
      <c r="D240" s="54"/>
      <c r="E240" s="92">
        <v>2.3900000000000001E-7</v>
      </c>
      <c r="F240" s="93" t="str">
        <f t="shared" si="10"/>
        <v/>
      </c>
      <c r="G240" s="172" t="str">
        <f>IF(A240="oco",VLOOKUP(_xlfn.CONCAT(B240,C240),'Open 1'!S:U,2,FALSE),IF(OR(AND(D240&gt;1,D240&lt;1050),D240="nt",D240="",D240="scratch"),"","Not valid"))</f>
        <v/>
      </c>
      <c r="S240" s="17" t="e">
        <f t="shared" ca="1" si="11"/>
        <v>#NAME?</v>
      </c>
      <c r="T240" s="93">
        <f t="shared" si="12"/>
        <v>0</v>
      </c>
      <c r="V240" s="3" t="str">
        <f>IFERROR(VLOOKUP(Youth!F240,$AC$3:$AD$7,2,TRUE),"")</f>
        <v/>
      </c>
      <c r="W240" s="7" t="str">
        <f>IFERROR(IF(V240=$W$1,Youth!F240,""),"")</f>
        <v/>
      </c>
      <c r="X240" s="7" t="str">
        <f>IFERROR(IF(V240=$X$1,Youth!F240,""),"")</f>
        <v/>
      </c>
      <c r="Y240" s="7" t="str">
        <f>IFERROR(IF(V240=$Y$1,Youth!F240,""),"")</f>
        <v/>
      </c>
      <c r="Z240" s="7" t="str">
        <f>IFERROR(IF($V240=$Z$1,Youth!F240,""),"")</f>
        <v/>
      </c>
      <c r="AA240" s="7" t="str">
        <f>IFERROR(IF(V240=$AA$1,Youth!F240,""),"")</f>
        <v/>
      </c>
      <c r="AB240" s="1"/>
      <c r="AC240"/>
      <c r="AD240"/>
      <c r="AE240"/>
      <c r="AF240"/>
      <c r="AG240"/>
      <c r="AH240"/>
      <c r="AI240"/>
      <c r="AJ240"/>
      <c r="AK240"/>
    </row>
    <row r="241" spans="1:37">
      <c r="A241" s="20" t="str">
        <f>IF(B241="","",Draw!N241)</f>
        <v/>
      </c>
      <c r="B241" s="21" t="str">
        <f>IFERROR(Draw!O241,"")</f>
        <v/>
      </c>
      <c r="C241" s="21" t="str">
        <f>IFERROR(Draw!P241,"")</f>
        <v/>
      </c>
      <c r="D241" s="171"/>
      <c r="E241" s="92">
        <v>2.3999999999999998E-7</v>
      </c>
      <c r="F241" s="93" t="str">
        <f t="shared" si="10"/>
        <v/>
      </c>
      <c r="G241" s="172" t="str">
        <f>IF(A241="oco",VLOOKUP(_xlfn.CONCAT(B241,C241),'Open 1'!S:U,2,FALSE),IF(OR(AND(D241&gt;1,D241&lt;1050),D241="nt",D241="",D241="scratch"),"","Not valid"))</f>
        <v/>
      </c>
      <c r="S241" s="17" t="e">
        <f t="shared" ca="1" si="11"/>
        <v>#NAME?</v>
      </c>
      <c r="T241" s="93">
        <f t="shared" si="12"/>
        <v>0</v>
      </c>
      <c r="V241" s="3" t="str">
        <f>IFERROR(VLOOKUP(Youth!F241,$AC$3:$AD$7,2,TRUE),"")</f>
        <v/>
      </c>
      <c r="W241" s="7" t="str">
        <f>IFERROR(IF(V241=$W$1,Youth!F241,""),"")</f>
        <v/>
      </c>
      <c r="X241" s="7" t="str">
        <f>IFERROR(IF(V241=$X$1,Youth!F241,""),"")</f>
        <v/>
      </c>
      <c r="Y241" s="7" t="str">
        <f>IFERROR(IF(V241=$Y$1,Youth!F241,""),"")</f>
        <v/>
      </c>
      <c r="Z241" s="7" t="str">
        <f>IFERROR(IF($V241=$Z$1,Youth!F241,""),"")</f>
        <v/>
      </c>
      <c r="AA241" s="7" t="str">
        <f>IFERROR(IF(V241=$AA$1,Youth!F241,""),"")</f>
        <v/>
      </c>
      <c r="AB241" s="1"/>
      <c r="AC241"/>
      <c r="AD241"/>
      <c r="AE241"/>
      <c r="AF241"/>
      <c r="AG241"/>
      <c r="AH241"/>
      <c r="AI241"/>
      <c r="AJ241"/>
      <c r="AK241"/>
    </row>
    <row r="242" spans="1:37">
      <c r="A242" s="20" t="str">
        <f>IF(B242="","",Draw!N242)</f>
        <v/>
      </c>
      <c r="B242" s="21" t="str">
        <f>IFERROR(Draw!O242,"")</f>
        <v/>
      </c>
      <c r="C242" s="21" t="str">
        <f>IFERROR(Draw!P242,"")</f>
        <v/>
      </c>
      <c r="D242" s="53"/>
      <c r="E242" s="92">
        <v>2.41E-7</v>
      </c>
      <c r="F242" s="93" t="str">
        <f t="shared" si="10"/>
        <v/>
      </c>
      <c r="G242" s="172" t="str">
        <f>IF(A242="oco",VLOOKUP(_xlfn.CONCAT(B242,C242),'Open 1'!S:U,2,FALSE),IF(OR(AND(D242&gt;1,D242&lt;1050),D242="nt",D242="",D242="scratch"),"","Not valid"))</f>
        <v/>
      </c>
      <c r="S242" s="17" t="e">
        <f t="shared" ca="1" si="11"/>
        <v>#NAME?</v>
      </c>
      <c r="T242" s="93">
        <f t="shared" si="12"/>
        <v>0</v>
      </c>
      <c r="V242" s="3" t="str">
        <f>IFERROR(VLOOKUP(Youth!F242,$AC$3:$AD$7,2,TRUE),"")</f>
        <v/>
      </c>
      <c r="W242" s="7" t="str">
        <f>IFERROR(IF(V242=$W$1,Youth!F242,""),"")</f>
        <v/>
      </c>
      <c r="X242" s="7" t="str">
        <f>IFERROR(IF(V242=$X$1,Youth!F242,""),"")</f>
        <v/>
      </c>
      <c r="Y242" s="7" t="str">
        <f>IFERROR(IF(V242=$Y$1,Youth!F242,""),"")</f>
        <v/>
      </c>
      <c r="Z242" s="7" t="str">
        <f>IFERROR(IF($V242=$Z$1,Youth!F242,""),"")</f>
        <v/>
      </c>
      <c r="AA242" s="7" t="str">
        <f>IFERROR(IF(V242=$AA$1,Youth!F242,""),"")</f>
        <v/>
      </c>
      <c r="AB242" s="1"/>
      <c r="AC242"/>
      <c r="AD242"/>
      <c r="AE242"/>
      <c r="AF242"/>
      <c r="AG242"/>
      <c r="AH242"/>
      <c r="AI242"/>
      <c r="AJ242"/>
      <c r="AK242"/>
    </row>
    <row r="243" spans="1:37">
      <c r="A243" s="20" t="str">
        <f>IF(B243="","",Draw!N243)</f>
        <v/>
      </c>
      <c r="B243" s="21" t="str">
        <f>IFERROR(Draw!O243,"")</f>
        <v/>
      </c>
      <c r="C243" s="21" t="str">
        <f>IFERROR(Draw!P243,"")</f>
        <v/>
      </c>
      <c r="D243" s="52"/>
      <c r="E243" s="92">
        <v>2.4200000000000002E-7</v>
      </c>
      <c r="F243" s="93" t="str">
        <f t="shared" si="10"/>
        <v/>
      </c>
      <c r="G243" s="172" t="str">
        <f>IF(A243="oco",VLOOKUP(_xlfn.CONCAT(B243,C243),'Open 1'!S:U,2,FALSE),IF(OR(AND(D243&gt;1,D243&lt;1050),D243="nt",D243="",D243="scratch"),"","Not valid"))</f>
        <v/>
      </c>
      <c r="S243" s="17" t="e">
        <f t="shared" ca="1" si="11"/>
        <v>#NAME?</v>
      </c>
      <c r="T243" s="93">
        <f t="shared" si="12"/>
        <v>0</v>
      </c>
      <c r="V243" s="3" t="str">
        <f>IFERROR(VLOOKUP(Youth!F243,$AC$3:$AD$7,2,TRUE),"")</f>
        <v/>
      </c>
      <c r="W243" s="7" t="str">
        <f>IFERROR(IF(V243=$W$1,Youth!F243,""),"")</f>
        <v/>
      </c>
      <c r="X243" s="7" t="str">
        <f>IFERROR(IF(V243=$X$1,Youth!F243,""),"")</f>
        <v/>
      </c>
      <c r="Y243" s="7" t="str">
        <f>IFERROR(IF(V243=$Y$1,Youth!F243,""),"")</f>
        <v/>
      </c>
      <c r="Z243" s="7" t="str">
        <f>IFERROR(IF($V243=$Z$1,Youth!F243,""),"")</f>
        <v/>
      </c>
      <c r="AA243" s="7" t="str">
        <f>IFERROR(IF(V243=$AA$1,Youth!F243,""),"")</f>
        <v/>
      </c>
      <c r="AB243" s="1"/>
      <c r="AC243"/>
      <c r="AD243"/>
      <c r="AE243"/>
      <c r="AF243"/>
      <c r="AG243"/>
      <c r="AH243"/>
      <c r="AI243"/>
      <c r="AJ243"/>
      <c r="AK243"/>
    </row>
    <row r="244" spans="1:37">
      <c r="A244" s="20" t="str">
        <f>IF(B244="","",Draw!N244)</f>
        <v/>
      </c>
      <c r="B244" s="21" t="str">
        <f>IFERROR(Draw!O244,"")</f>
        <v/>
      </c>
      <c r="C244" s="21" t="str">
        <f>IFERROR(Draw!P244,"")</f>
        <v/>
      </c>
      <c r="D244" s="51"/>
      <c r="E244" s="92">
        <v>2.4299999999999999E-7</v>
      </c>
      <c r="F244" s="93" t="str">
        <f t="shared" si="10"/>
        <v/>
      </c>
      <c r="G244" s="172" t="str">
        <f>IF(A244="oco",VLOOKUP(_xlfn.CONCAT(B244,C244),'Open 1'!S:U,2,FALSE),IF(OR(AND(D244&gt;1,D244&lt;1050),D244="nt",D244="",D244="scratch"),"","Not valid"))</f>
        <v/>
      </c>
      <c r="S244" s="17" t="e">
        <f t="shared" ca="1" si="11"/>
        <v>#NAME?</v>
      </c>
      <c r="T244" s="93">
        <f t="shared" si="12"/>
        <v>0</v>
      </c>
      <c r="V244" s="3" t="str">
        <f>IFERROR(VLOOKUP(Youth!F244,$AC$3:$AD$7,2,TRUE),"")</f>
        <v/>
      </c>
      <c r="W244" s="7" t="str">
        <f>IFERROR(IF(V244=$W$1,Youth!F244,""),"")</f>
        <v/>
      </c>
      <c r="X244" s="7" t="str">
        <f>IFERROR(IF(V244=$X$1,Youth!F244,""),"")</f>
        <v/>
      </c>
      <c r="Y244" s="7" t="str">
        <f>IFERROR(IF(V244=$Y$1,Youth!F244,""),"")</f>
        <v/>
      </c>
      <c r="Z244" s="7" t="str">
        <f>IFERROR(IF($V244=$Z$1,Youth!F244,""),"")</f>
        <v/>
      </c>
      <c r="AA244" s="7" t="str">
        <f>IFERROR(IF(V244=$AA$1,Youth!F244,""),"")</f>
        <v/>
      </c>
      <c r="AB244" s="1"/>
      <c r="AC244"/>
      <c r="AD244"/>
      <c r="AE244"/>
      <c r="AF244"/>
      <c r="AG244"/>
      <c r="AH244"/>
      <c r="AI244"/>
      <c r="AJ244"/>
      <c r="AK244"/>
    </row>
    <row r="245" spans="1:37">
      <c r="A245" s="20" t="str">
        <f>IF(B245="","",Draw!N245)</f>
        <v/>
      </c>
      <c r="B245" s="21" t="str">
        <f>IFERROR(Draw!O245,"")</f>
        <v/>
      </c>
      <c r="C245" s="21" t="str">
        <f>IFERROR(Draw!P245,"")</f>
        <v/>
      </c>
      <c r="D245" s="52"/>
      <c r="E245" s="92">
        <v>2.4400000000000001E-7</v>
      </c>
      <c r="F245" s="93" t="str">
        <f t="shared" si="10"/>
        <v/>
      </c>
      <c r="G245" s="172" t="str">
        <f>IF(A245="oco",VLOOKUP(_xlfn.CONCAT(B245,C245),'Open 1'!S:U,2,FALSE),IF(OR(AND(D245&gt;1,D245&lt;1050),D245="nt",D245="",D245="scratch"),"","Not valid"))</f>
        <v/>
      </c>
      <c r="S245" s="17" t="e">
        <f t="shared" ca="1" si="11"/>
        <v>#NAME?</v>
      </c>
      <c r="T245" s="93">
        <f t="shared" si="12"/>
        <v>0</v>
      </c>
      <c r="V245" s="3" t="str">
        <f>IFERROR(VLOOKUP(Youth!F245,$AC$3:$AD$7,2,TRUE),"")</f>
        <v/>
      </c>
      <c r="W245" s="7" t="str">
        <f>IFERROR(IF(V245=$W$1,Youth!F245,""),"")</f>
        <v/>
      </c>
      <c r="X245" s="7" t="str">
        <f>IFERROR(IF(V245=$X$1,Youth!F245,""),"")</f>
        <v/>
      </c>
      <c r="Y245" s="7" t="str">
        <f>IFERROR(IF(V245=$Y$1,Youth!F245,""),"")</f>
        <v/>
      </c>
      <c r="Z245" s="7" t="str">
        <f>IFERROR(IF($V245=$Z$1,Youth!F245,""),"")</f>
        <v/>
      </c>
      <c r="AA245" s="7" t="str">
        <f>IFERROR(IF(V245=$AA$1,Youth!F245,""),"")</f>
        <v/>
      </c>
      <c r="AB245" s="1"/>
      <c r="AC245"/>
      <c r="AD245"/>
      <c r="AE245"/>
      <c r="AF245"/>
      <c r="AG245"/>
      <c r="AH245"/>
      <c r="AI245"/>
      <c r="AJ245"/>
      <c r="AK245"/>
    </row>
    <row r="246" spans="1:37">
      <c r="A246" s="20" t="str">
        <f>IF(B246="","",Draw!N246)</f>
        <v/>
      </c>
      <c r="B246" s="21" t="str">
        <f>IFERROR(Draw!O246,"")</f>
        <v/>
      </c>
      <c r="C246" s="21" t="str">
        <f>IFERROR(Draw!P246,"")</f>
        <v/>
      </c>
      <c r="D246" s="54"/>
      <c r="E246" s="92">
        <v>2.4499999999999998E-7</v>
      </c>
      <c r="F246" s="93" t="str">
        <f t="shared" si="10"/>
        <v/>
      </c>
      <c r="G246" s="172" t="str">
        <f>IF(A246="oco",VLOOKUP(_xlfn.CONCAT(B246,C246),'Open 1'!S:U,2,FALSE),IF(OR(AND(D246&gt;1,D246&lt;1050),D246="nt",D246="",D246="scratch"),"","Not valid"))</f>
        <v/>
      </c>
      <c r="S246" s="17" t="e">
        <f t="shared" ca="1" si="11"/>
        <v>#NAME?</v>
      </c>
      <c r="T246" s="93">
        <f t="shared" si="12"/>
        <v>0</v>
      </c>
      <c r="V246" s="3" t="str">
        <f>IFERROR(VLOOKUP(Youth!F246,$AC$3:$AD$7,2,TRUE),"")</f>
        <v/>
      </c>
      <c r="W246" s="7" t="str">
        <f>IFERROR(IF(V246=$W$1,Youth!F246,""),"")</f>
        <v/>
      </c>
      <c r="X246" s="7" t="str">
        <f>IFERROR(IF(V246=$X$1,Youth!F246,""),"")</f>
        <v/>
      </c>
      <c r="Y246" s="7" t="str">
        <f>IFERROR(IF(V246=$Y$1,Youth!F246,""),"")</f>
        <v/>
      </c>
      <c r="Z246" s="7" t="str">
        <f>IFERROR(IF($V246=$Z$1,Youth!F246,""),"")</f>
        <v/>
      </c>
      <c r="AA246" s="7" t="str">
        <f>IFERROR(IF(V246=$AA$1,Youth!F246,""),"")</f>
        <v/>
      </c>
      <c r="AB246" s="1"/>
      <c r="AC246"/>
      <c r="AD246"/>
      <c r="AE246"/>
      <c r="AF246"/>
      <c r="AG246"/>
      <c r="AH246"/>
      <c r="AI246"/>
      <c r="AJ246"/>
      <c r="AK246"/>
    </row>
    <row r="247" spans="1:37">
      <c r="A247" s="20" t="str">
        <f>IF(B247="","",Draw!N247)</f>
        <v/>
      </c>
      <c r="B247" s="21" t="str">
        <f>IFERROR(Draw!O247,"")</f>
        <v/>
      </c>
      <c r="C247" s="21" t="str">
        <f>IFERROR(Draw!P247,"")</f>
        <v/>
      </c>
      <c r="D247" s="171"/>
      <c r="E247" s="92">
        <v>2.4600000000000001E-7</v>
      </c>
      <c r="F247" s="93" t="str">
        <f t="shared" si="10"/>
        <v/>
      </c>
      <c r="G247" s="172" t="str">
        <f>IF(A247="oco",VLOOKUP(_xlfn.CONCAT(B247,C247),'Open 1'!S:U,2,FALSE),IF(OR(AND(D247&gt;1,D247&lt;1050),D247="nt",D247="",D247="scratch"),"","Not valid"))</f>
        <v/>
      </c>
      <c r="S247" s="17" t="e">
        <f t="shared" ca="1" si="11"/>
        <v>#NAME?</v>
      </c>
      <c r="T247" s="93">
        <f t="shared" si="12"/>
        <v>0</v>
      </c>
      <c r="V247" s="3" t="str">
        <f>IFERROR(VLOOKUP(Youth!F247,$AC$3:$AD$7,2,TRUE),"")</f>
        <v/>
      </c>
      <c r="W247" s="7" t="str">
        <f>IFERROR(IF(V247=$W$1,Youth!F247,""),"")</f>
        <v/>
      </c>
      <c r="X247" s="7" t="str">
        <f>IFERROR(IF(V247=$X$1,Youth!F247,""),"")</f>
        <v/>
      </c>
      <c r="Y247" s="7" t="str">
        <f>IFERROR(IF(V247=$Y$1,Youth!F247,""),"")</f>
        <v/>
      </c>
      <c r="Z247" s="7" t="str">
        <f>IFERROR(IF($V247=$Z$1,Youth!F247,""),"")</f>
        <v/>
      </c>
      <c r="AA247" s="7" t="str">
        <f>IFERROR(IF(V247=$AA$1,Youth!F247,""),"")</f>
        <v/>
      </c>
      <c r="AB247" s="1"/>
      <c r="AC247"/>
      <c r="AD247"/>
      <c r="AE247"/>
      <c r="AF247"/>
      <c r="AG247"/>
      <c r="AH247"/>
      <c r="AI247"/>
      <c r="AJ247"/>
      <c r="AK247"/>
    </row>
    <row r="248" spans="1:37">
      <c r="A248" s="20" t="str">
        <f>IF(B248="","",Draw!N248)</f>
        <v/>
      </c>
      <c r="B248" s="21" t="str">
        <f>IFERROR(Draw!O248,"")</f>
        <v/>
      </c>
      <c r="C248" s="21" t="str">
        <f>IFERROR(Draw!P248,"")</f>
        <v/>
      </c>
      <c r="D248" s="53"/>
      <c r="E248" s="92">
        <v>2.4699999999999998E-7</v>
      </c>
      <c r="F248" s="93" t="str">
        <f t="shared" si="10"/>
        <v/>
      </c>
      <c r="G248" s="172" t="str">
        <f>IF(A248="oco",VLOOKUP(_xlfn.CONCAT(B248,C248),'Open 1'!S:U,2,FALSE),IF(OR(AND(D248&gt;1,D248&lt;1050),D248="nt",D248="",D248="scratch"),"","Not valid"))</f>
        <v/>
      </c>
      <c r="S248" s="17" t="e">
        <f t="shared" ca="1" si="11"/>
        <v>#NAME?</v>
      </c>
      <c r="T248" s="93">
        <f t="shared" si="12"/>
        <v>0</v>
      </c>
      <c r="V248" s="3" t="str">
        <f>IFERROR(VLOOKUP(Youth!F248,$AC$3:$AD$7,2,TRUE),"")</f>
        <v/>
      </c>
      <c r="W248" s="7" t="str">
        <f>IFERROR(IF(V248=$W$1,Youth!F248,""),"")</f>
        <v/>
      </c>
      <c r="X248" s="7" t="str">
        <f>IFERROR(IF(V248=$X$1,Youth!F248,""),"")</f>
        <v/>
      </c>
      <c r="Y248" s="7" t="str">
        <f>IFERROR(IF(V248=$Y$1,Youth!F248,""),"")</f>
        <v/>
      </c>
      <c r="Z248" s="7" t="str">
        <f>IFERROR(IF($V248=$Z$1,Youth!F248,""),"")</f>
        <v/>
      </c>
      <c r="AA248" s="7" t="str">
        <f>IFERROR(IF(V248=$AA$1,Youth!F248,""),"")</f>
        <v/>
      </c>
      <c r="AB248" s="1"/>
      <c r="AC248"/>
      <c r="AD248"/>
      <c r="AE248"/>
      <c r="AF248"/>
      <c r="AG248"/>
      <c r="AH248"/>
      <c r="AI248"/>
      <c r="AJ248"/>
      <c r="AK248"/>
    </row>
    <row r="249" spans="1:37">
      <c r="A249" s="20" t="str">
        <f>IF(B249="","",Draw!N249)</f>
        <v/>
      </c>
      <c r="B249" s="21" t="str">
        <f>IFERROR(Draw!O249,"")</f>
        <v/>
      </c>
      <c r="C249" s="21" t="str">
        <f>IFERROR(Draw!P249,"")</f>
        <v/>
      </c>
      <c r="D249" s="52"/>
      <c r="E249" s="92">
        <v>2.48E-7</v>
      </c>
      <c r="F249" s="93" t="str">
        <f t="shared" si="10"/>
        <v/>
      </c>
      <c r="G249" s="172" t="str">
        <f>IF(A249="oco",VLOOKUP(_xlfn.CONCAT(B249,C249),'Open 1'!S:U,2,FALSE),IF(OR(AND(D249&gt;1,D249&lt;1050),D249="nt",D249="",D249="scratch"),"","Not valid"))</f>
        <v/>
      </c>
      <c r="S249" s="17" t="e">
        <f t="shared" ca="1" si="11"/>
        <v>#NAME?</v>
      </c>
      <c r="T249" s="93">
        <f t="shared" si="12"/>
        <v>0</v>
      </c>
      <c r="V249" s="3" t="str">
        <f>IFERROR(VLOOKUP(Youth!F249,$AC$3:$AD$7,2,TRUE),"")</f>
        <v/>
      </c>
      <c r="W249" s="7" t="str">
        <f>IFERROR(IF(V249=$W$1,Youth!F249,""),"")</f>
        <v/>
      </c>
      <c r="X249" s="7" t="str">
        <f>IFERROR(IF(V249=$X$1,Youth!F249,""),"")</f>
        <v/>
      </c>
      <c r="Y249" s="7" t="str">
        <f>IFERROR(IF(V249=$Y$1,Youth!F249,""),"")</f>
        <v/>
      </c>
      <c r="Z249" s="7" t="str">
        <f>IFERROR(IF($V249=$Z$1,Youth!F249,""),"")</f>
        <v/>
      </c>
      <c r="AA249" s="7" t="str">
        <f>IFERROR(IF(V249=$AA$1,Youth!F249,""),"")</f>
        <v/>
      </c>
      <c r="AB249" s="1"/>
      <c r="AC249"/>
      <c r="AD249"/>
      <c r="AE249"/>
      <c r="AF249"/>
      <c r="AG249"/>
      <c r="AH249"/>
      <c r="AI249"/>
      <c r="AJ249"/>
      <c r="AK249"/>
    </row>
    <row r="250" spans="1:37">
      <c r="A250" s="20" t="str">
        <f>IF(B250="","",Draw!N250)</f>
        <v/>
      </c>
      <c r="B250" s="21" t="str">
        <f>IFERROR(Draw!O250,"")</f>
        <v/>
      </c>
      <c r="C250" s="21" t="str">
        <f>IFERROR(Draw!P250,"")</f>
        <v/>
      </c>
      <c r="D250" s="51"/>
      <c r="E250" s="92">
        <v>2.4900000000000002E-7</v>
      </c>
      <c r="F250" s="93" t="str">
        <f t="shared" si="10"/>
        <v/>
      </c>
      <c r="G250" s="172" t="str">
        <f>IF(A250="oco",VLOOKUP(_xlfn.CONCAT(B250,C250),'Open 1'!S:U,2,FALSE),IF(OR(AND(D250&gt;1,D250&lt;1050),D250="nt",D250="",D250="scratch"),"","Not valid"))</f>
        <v/>
      </c>
      <c r="S250" s="17" t="e">
        <f t="shared" ca="1" si="11"/>
        <v>#NAME?</v>
      </c>
      <c r="T250" s="93">
        <f t="shared" si="12"/>
        <v>0</v>
      </c>
      <c r="V250" s="3" t="str">
        <f>IFERROR(VLOOKUP(Youth!F250,$AC$3:$AD$7,2,TRUE),"")</f>
        <v/>
      </c>
      <c r="W250" s="7" t="str">
        <f>IFERROR(IF(V250=$W$1,Youth!F250,""),"")</f>
        <v/>
      </c>
      <c r="X250" s="7" t="str">
        <f>IFERROR(IF(V250=$X$1,Youth!F250,""),"")</f>
        <v/>
      </c>
      <c r="Y250" s="7" t="str">
        <f>IFERROR(IF(V250=$Y$1,Youth!F250,""),"")</f>
        <v/>
      </c>
      <c r="Z250" s="7" t="str">
        <f>IFERROR(IF($V250=$Z$1,Youth!F250,""),"")</f>
        <v/>
      </c>
      <c r="AA250" s="7" t="str">
        <f>IFERROR(IF(V250=$AA$1,Youth!F250,""),"")</f>
        <v/>
      </c>
      <c r="AB250" s="1"/>
      <c r="AC250"/>
      <c r="AD250"/>
      <c r="AE250"/>
      <c r="AF250"/>
      <c r="AG250"/>
      <c r="AH250"/>
      <c r="AI250"/>
      <c r="AJ250"/>
      <c r="AK250"/>
    </row>
    <row r="251" spans="1:37">
      <c r="A251" s="20" t="str">
        <f>IF(B251="","",Draw!N251)</f>
        <v/>
      </c>
      <c r="B251" s="21" t="str">
        <f>IFERROR(Draw!O251,"")</f>
        <v/>
      </c>
      <c r="C251" s="21" t="str">
        <f>IFERROR(Draw!P251,"")</f>
        <v/>
      </c>
      <c r="D251" s="52"/>
      <c r="E251" s="92">
        <v>2.4999999999999999E-7</v>
      </c>
      <c r="F251" s="93" t="str">
        <f t="shared" si="10"/>
        <v/>
      </c>
      <c r="G251" s="172" t="str">
        <f>IF(A251="oco",VLOOKUP(_xlfn.CONCAT(B251,C251),'Open 1'!S:U,2,FALSE),IF(OR(AND(D251&gt;1,D251&lt;1050),D251="nt",D251="",D251="scratch"),"","Not valid"))</f>
        <v/>
      </c>
      <c r="S251" s="17" t="e">
        <f t="shared" ca="1" si="11"/>
        <v>#NAME?</v>
      </c>
      <c r="T251" s="93">
        <f t="shared" si="12"/>
        <v>0</v>
      </c>
      <c r="V251" s="3" t="str">
        <f>IFERROR(VLOOKUP(Youth!F251,$AC$3:$AD$7,2,TRUE),"")</f>
        <v/>
      </c>
      <c r="W251" s="7" t="str">
        <f>IFERROR(IF(V251=$W$1,Youth!F251,""),"")</f>
        <v/>
      </c>
      <c r="X251" s="7" t="str">
        <f>IFERROR(IF(V251=$X$1,Youth!F251,""),"")</f>
        <v/>
      </c>
      <c r="Y251" s="7" t="str">
        <f>IFERROR(IF(V251=$Y$1,Youth!F251,""),"")</f>
        <v/>
      </c>
      <c r="Z251" s="7" t="str">
        <f>IFERROR(IF($V251=$Z$1,Youth!F251,""),"")</f>
        <v/>
      </c>
      <c r="AA251" s="7" t="str">
        <f>IFERROR(IF(V251=$AA$1,Youth!F251,""),"")</f>
        <v/>
      </c>
      <c r="AB251" s="1"/>
      <c r="AC251"/>
      <c r="AD251"/>
      <c r="AE251"/>
      <c r="AF251"/>
      <c r="AG251"/>
      <c r="AH251"/>
      <c r="AI251"/>
      <c r="AJ251"/>
      <c r="AK251"/>
    </row>
    <row r="252" spans="1:37">
      <c r="A252" s="20" t="str">
        <f>IF(B252="","",Draw!N252)</f>
        <v/>
      </c>
      <c r="B252" s="21" t="str">
        <f>IFERROR(Draw!O252,"")</f>
        <v/>
      </c>
      <c r="C252" s="21" t="str">
        <f>IFERROR(Draw!P252,"")</f>
        <v/>
      </c>
      <c r="D252" s="54"/>
      <c r="E252" s="92">
        <v>2.5100000000000001E-7</v>
      </c>
      <c r="F252" s="93" t="str">
        <f t="shared" si="10"/>
        <v/>
      </c>
      <c r="G252" s="172" t="str">
        <f>IF(A252="oco",VLOOKUP(_xlfn.CONCAT(B252,C252),'Open 1'!S:U,2,FALSE),IF(OR(AND(D252&gt;1,D252&lt;1050),D252="nt",D252="",D252="scratch"),"","Not valid"))</f>
        <v/>
      </c>
      <c r="S252" s="17" t="e">
        <f t="shared" ca="1" si="11"/>
        <v>#NAME?</v>
      </c>
      <c r="T252" s="93">
        <f t="shared" si="12"/>
        <v>0</v>
      </c>
      <c r="V252" s="3" t="str">
        <f>IFERROR(VLOOKUP(Youth!F252,$AC$3:$AD$7,2,TRUE),"")</f>
        <v/>
      </c>
      <c r="W252" s="7" t="str">
        <f>IFERROR(IF(V252=$W$1,Youth!F252,""),"")</f>
        <v/>
      </c>
      <c r="X252" s="7" t="str">
        <f>IFERROR(IF(V252=$X$1,Youth!F252,""),"")</f>
        <v/>
      </c>
      <c r="Y252" s="7" t="str">
        <f>IFERROR(IF(V252=$Y$1,Youth!F252,""),"")</f>
        <v/>
      </c>
      <c r="Z252" s="7" t="str">
        <f>IFERROR(IF($V252=$Z$1,Youth!F252,""),"")</f>
        <v/>
      </c>
      <c r="AA252" s="7" t="str">
        <f>IFERROR(IF(V252=$AA$1,Youth!F252,""),"")</f>
        <v/>
      </c>
      <c r="AB252" s="1"/>
      <c r="AC252"/>
      <c r="AD252"/>
      <c r="AE252"/>
      <c r="AF252"/>
      <c r="AG252"/>
      <c r="AH252"/>
      <c r="AI252"/>
      <c r="AJ252"/>
      <c r="AK252"/>
    </row>
    <row r="253" spans="1:37">
      <c r="A253" s="20" t="str">
        <f>IF(B253="","",Draw!N253)</f>
        <v/>
      </c>
      <c r="B253" s="21" t="str">
        <f>IFERROR(Draw!O253,"")</f>
        <v/>
      </c>
      <c r="C253" s="21" t="str">
        <f>IFERROR(Draw!P253,"")</f>
        <v/>
      </c>
      <c r="D253" s="171"/>
      <c r="E253" s="92">
        <v>2.5199999999999998E-7</v>
      </c>
      <c r="F253" s="93" t="str">
        <f t="shared" si="10"/>
        <v/>
      </c>
      <c r="G253" s="172" t="str">
        <f>IF(A253="oco",VLOOKUP(_xlfn.CONCAT(B253,C253),'Open 1'!S:U,2,FALSE),IF(OR(AND(D253&gt;1,D253&lt;1050),D253="nt",D253="",D253="scratch"),"","Not valid"))</f>
        <v/>
      </c>
      <c r="S253" s="17" t="e">
        <f t="shared" ca="1" si="11"/>
        <v>#NAME?</v>
      </c>
      <c r="T253" s="93">
        <f t="shared" si="12"/>
        <v>0</v>
      </c>
      <c r="V253" s="3" t="str">
        <f>IFERROR(VLOOKUP(Youth!F253,$AC$3:$AD$7,2,TRUE),"")</f>
        <v/>
      </c>
      <c r="W253" s="7" t="str">
        <f>IFERROR(IF(V253=$W$1,Youth!F253,""),"")</f>
        <v/>
      </c>
      <c r="X253" s="7" t="str">
        <f>IFERROR(IF(V253=$X$1,Youth!F253,""),"")</f>
        <v/>
      </c>
      <c r="Y253" s="7" t="str">
        <f>IFERROR(IF(V253=$Y$1,Youth!F253,""),"")</f>
        <v/>
      </c>
      <c r="Z253" s="7" t="str">
        <f>IFERROR(IF($V253=$Z$1,Youth!F253,""),"")</f>
        <v/>
      </c>
      <c r="AA253" s="7" t="str">
        <f>IFERROR(IF(V253=$AA$1,Youth!F253,""),"")</f>
        <v/>
      </c>
      <c r="AB253" s="1"/>
      <c r="AC253"/>
      <c r="AD253"/>
      <c r="AE253"/>
      <c r="AF253"/>
      <c r="AG253"/>
      <c r="AH253"/>
      <c r="AI253"/>
      <c r="AJ253"/>
      <c r="AK253"/>
    </row>
    <row r="254" spans="1:37">
      <c r="A254" s="20" t="str">
        <f>IF(B254="","",Draw!N254)</f>
        <v/>
      </c>
      <c r="B254" s="21" t="str">
        <f>IFERROR(Draw!O254,"")</f>
        <v/>
      </c>
      <c r="C254" s="21" t="str">
        <f>IFERROR(Draw!P254,"")</f>
        <v/>
      </c>
      <c r="D254" s="53"/>
      <c r="E254" s="92">
        <v>2.53E-7</v>
      </c>
      <c r="F254" s="93" t="str">
        <f t="shared" si="10"/>
        <v/>
      </c>
      <c r="G254" s="172" t="str">
        <f>IF(A254="oco",VLOOKUP(_xlfn.CONCAT(B254,C254),'Open 1'!S:U,2,FALSE),IF(OR(AND(D254&gt;1,D254&lt;1050),D254="nt",D254="",D254="scratch"),"","Not valid"))</f>
        <v/>
      </c>
      <c r="S254" s="17" t="e">
        <f t="shared" ca="1" si="11"/>
        <v>#NAME?</v>
      </c>
      <c r="T254" s="93">
        <f t="shared" si="12"/>
        <v>0</v>
      </c>
      <c r="V254" s="3" t="str">
        <f>IFERROR(VLOOKUP(Youth!F254,$AC$3:$AD$7,2,TRUE),"")</f>
        <v/>
      </c>
      <c r="W254" s="7" t="str">
        <f>IFERROR(IF(V254=$W$1,Youth!F254,""),"")</f>
        <v/>
      </c>
      <c r="X254" s="7" t="str">
        <f>IFERROR(IF(V254=$X$1,Youth!F254,""),"")</f>
        <v/>
      </c>
      <c r="Y254" s="7" t="str">
        <f>IFERROR(IF(V254=$Y$1,Youth!F254,""),"")</f>
        <v/>
      </c>
      <c r="Z254" s="7" t="str">
        <f>IFERROR(IF($V254=$Z$1,Youth!F254,""),"")</f>
        <v/>
      </c>
      <c r="AA254" s="7" t="str">
        <f>IFERROR(IF(V254=$AA$1,Youth!F254,""),"")</f>
        <v/>
      </c>
      <c r="AB254" s="1"/>
      <c r="AC254"/>
      <c r="AD254"/>
      <c r="AE254"/>
      <c r="AF254"/>
      <c r="AG254"/>
      <c r="AH254"/>
      <c r="AI254"/>
      <c r="AJ254"/>
      <c r="AK254"/>
    </row>
    <row r="255" spans="1:37">
      <c r="A255" s="20" t="str">
        <f>IF(B255="","",Draw!N255)</f>
        <v/>
      </c>
      <c r="B255" s="21" t="str">
        <f>IFERROR(Draw!O255,"")</f>
        <v/>
      </c>
      <c r="C255" s="21" t="str">
        <f>IFERROR(Draw!P255,"")</f>
        <v/>
      </c>
      <c r="D255" s="52"/>
      <c r="E255" s="92">
        <v>2.5400000000000002E-7</v>
      </c>
      <c r="F255" s="93" t="str">
        <f t="shared" si="10"/>
        <v/>
      </c>
      <c r="G255" s="172" t="str">
        <f>IF(A255="oco",VLOOKUP(_xlfn.CONCAT(B255,C255),'Open 1'!S:U,2,FALSE),IF(OR(AND(D255&gt;1,D255&lt;1050),D255="nt",D255="",D255="scratch"),"","Not valid"))</f>
        <v/>
      </c>
      <c r="S255" s="17" t="e">
        <f t="shared" ca="1" si="11"/>
        <v>#NAME?</v>
      </c>
      <c r="T255" s="93">
        <f t="shared" si="12"/>
        <v>0</v>
      </c>
      <c r="V255" s="3" t="str">
        <f>IFERROR(VLOOKUP(Youth!F255,$AC$3:$AD$7,2,TRUE),"")</f>
        <v/>
      </c>
      <c r="W255" s="7" t="str">
        <f>IFERROR(IF(V255=$W$1,Youth!F255,""),"")</f>
        <v/>
      </c>
      <c r="X255" s="7" t="str">
        <f>IFERROR(IF(V255=$X$1,Youth!F255,""),"")</f>
        <v/>
      </c>
      <c r="Y255" s="7" t="str">
        <f>IFERROR(IF(V255=$Y$1,Youth!F255,""),"")</f>
        <v/>
      </c>
      <c r="Z255" s="7" t="str">
        <f>IFERROR(IF($V255=$Z$1,Youth!F255,""),"")</f>
        <v/>
      </c>
      <c r="AA255" s="7" t="str">
        <f>IFERROR(IF(V255=$AA$1,Youth!F255,""),"")</f>
        <v/>
      </c>
      <c r="AB255" s="1"/>
      <c r="AC255"/>
      <c r="AD255"/>
      <c r="AE255"/>
      <c r="AF255"/>
      <c r="AG255"/>
      <c r="AH255"/>
      <c r="AI255"/>
      <c r="AJ255"/>
      <c r="AK255"/>
    </row>
    <row r="256" spans="1:37">
      <c r="A256" s="20" t="str">
        <f>IF(B256="","",Draw!N256)</f>
        <v/>
      </c>
      <c r="B256" s="21" t="str">
        <f>IFERROR(Draw!O256,"")</f>
        <v/>
      </c>
      <c r="C256" s="21" t="str">
        <f>IFERROR(Draw!P256,"")</f>
        <v/>
      </c>
      <c r="D256" s="51"/>
      <c r="E256" s="92">
        <v>2.5499999999999999E-7</v>
      </c>
      <c r="F256" s="93" t="str">
        <f t="shared" si="10"/>
        <v/>
      </c>
      <c r="G256" s="172" t="str">
        <f>IF(A256="oco",VLOOKUP(_xlfn.CONCAT(B256,C256),'Open 1'!S:U,2,FALSE),IF(OR(AND(D256&gt;1,D256&lt;1050),D256="nt",D256="",D256="scratch"),"","Not valid"))</f>
        <v/>
      </c>
      <c r="S256" s="17" t="e">
        <f t="shared" ca="1" si="11"/>
        <v>#NAME?</v>
      </c>
      <c r="T256" s="93">
        <f t="shared" si="12"/>
        <v>0</v>
      </c>
      <c r="V256" s="3" t="str">
        <f>IFERROR(VLOOKUP(Youth!F256,$AC$3:$AD$7,2,TRUE),"")</f>
        <v/>
      </c>
      <c r="W256" s="7" t="str">
        <f>IFERROR(IF(V256=$W$1,Youth!F256,""),"")</f>
        <v/>
      </c>
      <c r="X256" s="7" t="str">
        <f>IFERROR(IF(V256=$X$1,Youth!F256,""),"")</f>
        <v/>
      </c>
      <c r="Y256" s="7" t="str">
        <f>IFERROR(IF(V256=$Y$1,Youth!F256,""),"")</f>
        <v/>
      </c>
      <c r="Z256" s="7" t="str">
        <f>IFERROR(IF($V256=$Z$1,Youth!F256,""),"")</f>
        <v/>
      </c>
      <c r="AA256" s="7" t="str">
        <f>IFERROR(IF(V256=$AA$1,Youth!F256,""),"")</f>
        <v/>
      </c>
      <c r="AB256" s="1"/>
      <c r="AC256"/>
      <c r="AD256"/>
      <c r="AE256"/>
      <c r="AF256"/>
      <c r="AG256"/>
      <c r="AH256"/>
      <c r="AI256"/>
      <c r="AJ256"/>
      <c r="AK256"/>
    </row>
    <row r="257" spans="1:37">
      <c r="A257" s="20" t="str">
        <f>IF(B257="","",Draw!N257)</f>
        <v/>
      </c>
      <c r="B257" s="21" t="str">
        <f>IFERROR(Draw!O257,"")</f>
        <v/>
      </c>
      <c r="C257" s="21" t="str">
        <f>IFERROR(Draw!P257,"")</f>
        <v/>
      </c>
      <c r="D257" s="52"/>
      <c r="E257" s="92">
        <v>2.5600000000000002E-7</v>
      </c>
      <c r="F257" s="93" t="str">
        <f t="shared" si="10"/>
        <v/>
      </c>
      <c r="G257" s="172" t="str">
        <f>IF(A257="oco",VLOOKUP(_xlfn.CONCAT(B257,C257),'Open 1'!S:U,2,FALSE),IF(OR(AND(D257&gt;1,D257&lt;1050),D257="nt",D257="",D257="scratch"),"","Not valid"))</f>
        <v/>
      </c>
      <c r="S257" s="17" t="e">
        <f t="shared" ca="1" si="11"/>
        <v>#NAME?</v>
      </c>
      <c r="T257" s="93">
        <f t="shared" si="12"/>
        <v>0</v>
      </c>
      <c r="V257" s="3" t="str">
        <f>IFERROR(VLOOKUP(Youth!F257,$AC$3:$AD$7,2,TRUE),"")</f>
        <v/>
      </c>
      <c r="W257" s="7" t="str">
        <f>IFERROR(IF(V257=$W$1,Youth!F257,""),"")</f>
        <v/>
      </c>
      <c r="X257" s="7" t="str">
        <f>IFERROR(IF(V257=$X$1,Youth!F257,""),"")</f>
        <v/>
      </c>
      <c r="Y257" s="7" t="str">
        <f>IFERROR(IF(V257=$Y$1,Youth!F257,""),"")</f>
        <v/>
      </c>
      <c r="Z257" s="7" t="str">
        <f>IFERROR(IF($V257=$Z$1,Youth!F257,""),"")</f>
        <v/>
      </c>
      <c r="AA257" s="7" t="str">
        <f>IFERROR(IF(V257=$AA$1,Youth!F257,""),"")</f>
        <v/>
      </c>
      <c r="AB257" s="1"/>
      <c r="AC257"/>
      <c r="AD257"/>
      <c r="AE257"/>
      <c r="AF257"/>
      <c r="AG257"/>
      <c r="AH257"/>
      <c r="AI257"/>
      <c r="AJ257"/>
      <c r="AK257"/>
    </row>
    <row r="258" spans="1:37">
      <c r="A258" s="20" t="str">
        <f>IF(B258="","",Draw!N258)</f>
        <v/>
      </c>
      <c r="B258" s="21" t="str">
        <f>IFERROR(Draw!O258,"")</f>
        <v/>
      </c>
      <c r="C258" s="21" t="str">
        <f>IFERROR(Draw!P258,"")</f>
        <v/>
      </c>
      <c r="D258" s="54"/>
      <c r="E258" s="92">
        <v>2.5699999999999999E-7</v>
      </c>
      <c r="F258" s="93" t="str">
        <f t="shared" si="10"/>
        <v/>
      </c>
      <c r="G258" s="172" t="str">
        <f>IF(A258="oco",VLOOKUP(_xlfn.CONCAT(B258,C258),'Open 1'!S:U,2,FALSE),IF(OR(AND(D258&gt;1,D258&lt;1050),D258="nt",D258="",D258="scratch"),"","Not valid"))</f>
        <v/>
      </c>
      <c r="S258" s="17" t="e">
        <f t="shared" ca="1" si="11"/>
        <v>#NAME?</v>
      </c>
      <c r="T258" s="93">
        <f t="shared" si="12"/>
        <v>0</v>
      </c>
      <c r="V258" s="3" t="str">
        <f>IFERROR(VLOOKUP(Youth!F258,$AC$3:$AD$7,2,TRUE),"")</f>
        <v/>
      </c>
      <c r="W258" s="7" t="str">
        <f>IFERROR(IF(V258=$W$1,Youth!F258,""),"")</f>
        <v/>
      </c>
      <c r="X258" s="7" t="str">
        <f>IFERROR(IF(V258=$X$1,Youth!F258,""),"")</f>
        <v/>
      </c>
      <c r="Y258" s="7" t="str">
        <f>IFERROR(IF(V258=$Y$1,Youth!F258,""),"")</f>
        <v/>
      </c>
      <c r="Z258" s="7" t="str">
        <f>IFERROR(IF($V258=$Z$1,Youth!F258,""),"")</f>
        <v/>
      </c>
      <c r="AA258" s="7" t="str">
        <f>IFERROR(IF(V258=$AA$1,Youth!F258,""),"")</f>
        <v/>
      </c>
      <c r="AB258" s="1"/>
      <c r="AC258"/>
      <c r="AD258"/>
      <c r="AE258"/>
      <c r="AF258"/>
      <c r="AG258"/>
      <c r="AH258"/>
      <c r="AI258"/>
      <c r="AJ258"/>
      <c r="AK258"/>
    </row>
    <row r="259" spans="1:37">
      <c r="A259" s="20" t="str">
        <f>IF(B259="","",Draw!N259)</f>
        <v/>
      </c>
      <c r="B259" s="21" t="str">
        <f>IFERROR(Draw!O259,"")</f>
        <v/>
      </c>
      <c r="C259" s="21" t="str">
        <f>IFERROR(Draw!P259,"")</f>
        <v/>
      </c>
      <c r="D259" s="171"/>
      <c r="E259" s="92">
        <v>2.5800000000000001E-7</v>
      </c>
      <c r="F259" s="93" t="str">
        <f t="shared" ref="F259:F286" si="13">IF(D259="scratch",3000+E259,IF(D259="nt",1000+E259,IF((D259+E259)&gt;5,D259+E259,"")))</f>
        <v/>
      </c>
      <c r="G259" s="172" t="str">
        <f>IF(A259="oco",VLOOKUP(_xlfn.CONCAT(B259,C259),'Open 1'!S:U,2,FALSE),IF(OR(AND(D259&gt;1,D259&lt;1050),D259="nt",D259="",D259="scratch"),"","Not valid"))</f>
        <v/>
      </c>
      <c r="S259" s="17" t="e">
        <f t="shared" ref="S259:S286" ca="1" si="14">_xlfn.CONCAT(B259,C259)</f>
        <v>#NAME?</v>
      </c>
      <c r="T259" s="93">
        <f t="shared" ref="T259:T286" si="15">D259</f>
        <v>0</v>
      </c>
      <c r="V259" s="3" t="str">
        <f>IFERROR(VLOOKUP(Youth!F259,$AC$3:$AD$7,2,TRUE),"")</f>
        <v/>
      </c>
      <c r="W259" s="7" t="str">
        <f>IFERROR(IF(V259=$W$1,Youth!F259,""),"")</f>
        <v/>
      </c>
      <c r="X259" s="7" t="str">
        <f>IFERROR(IF(V259=$X$1,Youth!F259,""),"")</f>
        <v/>
      </c>
      <c r="Y259" s="7" t="str">
        <f>IFERROR(IF(V259=$Y$1,Youth!F259,""),"")</f>
        <v/>
      </c>
      <c r="Z259" s="7" t="str">
        <f>IFERROR(IF($V259=$Z$1,Youth!F259,""),"")</f>
        <v/>
      </c>
      <c r="AA259" s="7" t="str">
        <f>IFERROR(IF(V259=$AA$1,Youth!F259,""),"")</f>
        <v/>
      </c>
      <c r="AB259" s="1"/>
      <c r="AC259"/>
      <c r="AD259"/>
      <c r="AE259"/>
      <c r="AF259"/>
      <c r="AG259"/>
      <c r="AH259"/>
      <c r="AI259"/>
      <c r="AJ259"/>
      <c r="AK259"/>
    </row>
    <row r="260" spans="1:37">
      <c r="A260" s="20" t="str">
        <f>IF(B260="","",Draw!N260)</f>
        <v/>
      </c>
      <c r="B260" s="21" t="str">
        <f>IFERROR(Draw!O260,"")</f>
        <v/>
      </c>
      <c r="C260" s="21" t="str">
        <f>IFERROR(Draw!P260,"")</f>
        <v/>
      </c>
      <c r="D260" s="53"/>
      <c r="E260" s="92">
        <v>2.5899999999999998E-7</v>
      </c>
      <c r="F260" s="93" t="str">
        <f t="shared" si="13"/>
        <v/>
      </c>
      <c r="G260" s="172" t="str">
        <f>IF(A260="oco",VLOOKUP(_xlfn.CONCAT(B260,C260),'Open 1'!S:U,2,FALSE),IF(OR(AND(D260&gt;1,D260&lt;1050),D260="nt",D260="",D260="scratch"),"","Not valid"))</f>
        <v/>
      </c>
      <c r="S260" s="17" t="e">
        <f t="shared" ca="1" si="14"/>
        <v>#NAME?</v>
      </c>
      <c r="T260" s="93">
        <f t="shared" si="15"/>
        <v>0</v>
      </c>
      <c r="V260" s="3" t="str">
        <f>IFERROR(VLOOKUP(Youth!F260,$AC$3:$AD$7,2,TRUE),"")</f>
        <v/>
      </c>
      <c r="W260" s="7" t="str">
        <f>IFERROR(IF(V260=$W$1,Youth!F260,""),"")</f>
        <v/>
      </c>
      <c r="X260" s="7" t="str">
        <f>IFERROR(IF(V260=$X$1,Youth!F260,""),"")</f>
        <v/>
      </c>
      <c r="Y260" s="7" t="str">
        <f>IFERROR(IF(V260=$Y$1,Youth!F260,""),"")</f>
        <v/>
      </c>
      <c r="Z260" s="7" t="str">
        <f>IFERROR(IF($V260=$Z$1,Youth!F260,""),"")</f>
        <v/>
      </c>
      <c r="AA260" s="7" t="str">
        <f>IFERROR(IF(V260=$AA$1,Youth!F260,""),"")</f>
        <v/>
      </c>
      <c r="AB260" s="1"/>
      <c r="AC260"/>
      <c r="AD260"/>
      <c r="AE260"/>
      <c r="AF260"/>
      <c r="AG260"/>
      <c r="AH260"/>
      <c r="AI260"/>
      <c r="AJ260"/>
      <c r="AK260"/>
    </row>
    <row r="261" spans="1:37">
      <c r="A261" s="20" t="str">
        <f>IF(B261="","",Draw!N261)</f>
        <v/>
      </c>
      <c r="B261" s="21" t="str">
        <f>IFERROR(Draw!O261,"")</f>
        <v/>
      </c>
      <c r="C261" s="21" t="str">
        <f>IFERROR(Draw!P261,"")</f>
        <v/>
      </c>
      <c r="D261" s="52"/>
      <c r="E261" s="92">
        <v>2.6E-7</v>
      </c>
      <c r="F261" s="93" t="str">
        <f t="shared" si="13"/>
        <v/>
      </c>
      <c r="G261" s="172" t="str">
        <f>IF(A261="oco",VLOOKUP(_xlfn.CONCAT(B261,C261),'Open 1'!S:U,2,FALSE),IF(OR(AND(D261&gt;1,D261&lt;1050),D261="nt",D261="",D261="scratch"),"","Not valid"))</f>
        <v/>
      </c>
      <c r="S261" s="17" t="e">
        <f t="shared" ca="1" si="14"/>
        <v>#NAME?</v>
      </c>
      <c r="T261" s="93">
        <f t="shared" si="15"/>
        <v>0</v>
      </c>
      <c r="V261" s="3" t="str">
        <f>IFERROR(VLOOKUP(Youth!F261,$AC$3:$AD$7,2,TRUE),"")</f>
        <v/>
      </c>
      <c r="W261" s="7" t="str">
        <f>IFERROR(IF(V261=$W$1,Youth!F261,""),"")</f>
        <v/>
      </c>
      <c r="X261" s="7" t="str">
        <f>IFERROR(IF(V261=$X$1,Youth!F261,""),"")</f>
        <v/>
      </c>
      <c r="Y261" s="7" t="str">
        <f>IFERROR(IF(V261=$Y$1,Youth!F261,""),"")</f>
        <v/>
      </c>
      <c r="Z261" s="7" t="str">
        <f>IFERROR(IF($V261=$Z$1,Youth!F261,""),"")</f>
        <v/>
      </c>
      <c r="AA261" s="7" t="str">
        <f>IFERROR(IF(V261=$AA$1,Youth!F261,""),"")</f>
        <v/>
      </c>
      <c r="AB261" s="1"/>
      <c r="AC261"/>
      <c r="AD261"/>
      <c r="AE261"/>
      <c r="AF261"/>
      <c r="AG261"/>
      <c r="AH261"/>
      <c r="AI261"/>
      <c r="AJ261"/>
      <c r="AK261"/>
    </row>
    <row r="262" spans="1:37">
      <c r="A262" s="20" t="str">
        <f>IF(B262="","",Draw!N262)</f>
        <v/>
      </c>
      <c r="B262" s="21" t="str">
        <f>IFERROR(Draw!O262,"")</f>
        <v/>
      </c>
      <c r="C262" s="21" t="str">
        <f>IFERROR(Draw!P262,"")</f>
        <v/>
      </c>
      <c r="D262" s="51"/>
      <c r="E262" s="92">
        <v>2.6100000000000002E-7</v>
      </c>
      <c r="F262" s="93" t="str">
        <f t="shared" si="13"/>
        <v/>
      </c>
      <c r="G262" s="172" t="str">
        <f>IF(A262="oco",VLOOKUP(_xlfn.CONCAT(B262,C262),'Open 1'!S:U,2,FALSE),IF(OR(AND(D262&gt;1,D262&lt;1050),D262="nt",D262="",D262="scratch"),"","Not valid"))</f>
        <v/>
      </c>
      <c r="S262" s="17" t="e">
        <f t="shared" ca="1" si="14"/>
        <v>#NAME?</v>
      </c>
      <c r="T262" s="93">
        <f t="shared" si="15"/>
        <v>0</v>
      </c>
      <c r="V262" s="3" t="str">
        <f>IFERROR(VLOOKUP(Youth!F262,$AC$3:$AD$7,2,TRUE),"")</f>
        <v/>
      </c>
      <c r="W262" s="7" t="str">
        <f>IFERROR(IF(V262=$W$1,Youth!F262,""),"")</f>
        <v/>
      </c>
      <c r="X262" s="7" t="str">
        <f>IFERROR(IF(V262=$X$1,Youth!F262,""),"")</f>
        <v/>
      </c>
      <c r="Y262" s="7" t="str">
        <f>IFERROR(IF(V262=$Y$1,Youth!F262,""),"")</f>
        <v/>
      </c>
      <c r="Z262" s="7" t="str">
        <f>IFERROR(IF($V262=$Z$1,Youth!F262,""),"")</f>
        <v/>
      </c>
      <c r="AA262" s="7" t="str">
        <f>IFERROR(IF(V262=$AA$1,Youth!F262,""),"")</f>
        <v/>
      </c>
      <c r="AB262" s="1"/>
      <c r="AC262"/>
      <c r="AD262"/>
      <c r="AE262"/>
      <c r="AF262"/>
      <c r="AG262"/>
      <c r="AH262"/>
      <c r="AI262"/>
      <c r="AJ262"/>
      <c r="AK262"/>
    </row>
    <row r="263" spans="1:37">
      <c r="A263" s="20" t="str">
        <f>IF(B263="","",Draw!N263)</f>
        <v/>
      </c>
      <c r="B263" s="21" t="str">
        <f>IFERROR(Draw!O263,"")</f>
        <v/>
      </c>
      <c r="C263" s="21" t="str">
        <f>IFERROR(Draw!P263,"")</f>
        <v/>
      </c>
      <c r="D263" s="52"/>
      <c r="E263" s="92">
        <v>2.6199999999999999E-7</v>
      </c>
      <c r="F263" s="93" t="str">
        <f t="shared" si="13"/>
        <v/>
      </c>
      <c r="G263" s="172" t="str">
        <f>IF(A263="oco",VLOOKUP(_xlfn.CONCAT(B263,C263),'Open 1'!S:U,2,FALSE),IF(OR(AND(D263&gt;1,D263&lt;1050),D263="nt",D263="",D263="scratch"),"","Not valid"))</f>
        <v/>
      </c>
      <c r="S263" s="17" t="e">
        <f t="shared" ca="1" si="14"/>
        <v>#NAME?</v>
      </c>
      <c r="T263" s="93">
        <f t="shared" si="15"/>
        <v>0</v>
      </c>
      <c r="V263" s="3" t="str">
        <f>IFERROR(VLOOKUP(Youth!F263,$AC$3:$AD$7,2,TRUE),"")</f>
        <v/>
      </c>
      <c r="W263" s="7" t="str">
        <f>IFERROR(IF(V263=$W$1,Youth!F263,""),"")</f>
        <v/>
      </c>
      <c r="X263" s="7" t="str">
        <f>IFERROR(IF(V263=$X$1,Youth!F263,""),"")</f>
        <v/>
      </c>
      <c r="Y263" s="7" t="str">
        <f>IFERROR(IF(V263=$Y$1,Youth!F263,""),"")</f>
        <v/>
      </c>
      <c r="Z263" s="7" t="str">
        <f>IFERROR(IF($V263=$Z$1,Youth!F263,""),"")</f>
        <v/>
      </c>
      <c r="AA263" s="7" t="str">
        <f>IFERROR(IF(V263=$AA$1,Youth!F263,""),"")</f>
        <v/>
      </c>
      <c r="AB263" s="1"/>
      <c r="AC263"/>
      <c r="AD263"/>
      <c r="AE263"/>
      <c r="AF263"/>
      <c r="AG263"/>
      <c r="AH263"/>
      <c r="AI263"/>
      <c r="AJ263"/>
      <c r="AK263"/>
    </row>
    <row r="264" spans="1:37">
      <c r="A264" s="20" t="str">
        <f>IF(B264="","",Draw!N264)</f>
        <v/>
      </c>
      <c r="B264" s="21" t="str">
        <f>IFERROR(Draw!O264,"")</f>
        <v/>
      </c>
      <c r="C264" s="21" t="str">
        <f>IFERROR(Draw!P264,"")</f>
        <v/>
      </c>
      <c r="D264" s="54"/>
      <c r="E264" s="92">
        <v>2.6300000000000001E-7</v>
      </c>
      <c r="F264" s="93" t="str">
        <f t="shared" si="13"/>
        <v/>
      </c>
      <c r="G264" s="172" t="str">
        <f>IF(A264="oco",VLOOKUP(_xlfn.CONCAT(B264,C264),'Open 1'!S:U,2,FALSE),IF(OR(AND(D264&gt;1,D264&lt;1050),D264="nt",D264="",D264="scratch"),"","Not valid"))</f>
        <v/>
      </c>
      <c r="S264" s="17" t="e">
        <f t="shared" ca="1" si="14"/>
        <v>#NAME?</v>
      </c>
      <c r="T264" s="93">
        <f t="shared" si="15"/>
        <v>0</v>
      </c>
      <c r="V264" s="3" t="str">
        <f>IFERROR(VLOOKUP(Youth!F264,$AC$3:$AD$7,2,TRUE),"")</f>
        <v/>
      </c>
      <c r="W264" s="7" t="str">
        <f>IFERROR(IF(V264=$W$1,Youth!F264,""),"")</f>
        <v/>
      </c>
      <c r="X264" s="7" t="str">
        <f>IFERROR(IF(V264=$X$1,Youth!F264,""),"")</f>
        <v/>
      </c>
      <c r="Y264" s="7" t="str">
        <f>IFERROR(IF(V264=$Y$1,Youth!F264,""),"")</f>
        <v/>
      </c>
      <c r="Z264" s="7" t="str">
        <f>IFERROR(IF($V264=$Z$1,Youth!F264,""),"")</f>
        <v/>
      </c>
      <c r="AA264" s="7" t="str">
        <f>IFERROR(IF(V264=$AA$1,Youth!F264,""),"")</f>
        <v/>
      </c>
      <c r="AB264" s="1"/>
      <c r="AC264"/>
      <c r="AD264"/>
      <c r="AE264"/>
      <c r="AF264"/>
      <c r="AG264"/>
      <c r="AH264"/>
      <c r="AI264"/>
      <c r="AJ264"/>
      <c r="AK264"/>
    </row>
    <row r="265" spans="1:37">
      <c r="A265" s="20" t="str">
        <f>IF(B265="","",Draw!N265)</f>
        <v/>
      </c>
      <c r="B265" s="21" t="str">
        <f>IFERROR(Draw!O265,"")</f>
        <v/>
      </c>
      <c r="C265" s="21" t="str">
        <f>IFERROR(Draw!P265,"")</f>
        <v/>
      </c>
      <c r="D265" s="171"/>
      <c r="E265" s="92">
        <v>2.6399999999999998E-7</v>
      </c>
      <c r="F265" s="93" t="str">
        <f t="shared" si="13"/>
        <v/>
      </c>
      <c r="G265" s="172" t="str">
        <f>IF(A265="oco",VLOOKUP(_xlfn.CONCAT(B265,C265),'Open 1'!S:U,2,FALSE),IF(OR(AND(D265&gt;1,D265&lt;1050),D265="nt",D265="",D265="scratch"),"","Not valid"))</f>
        <v/>
      </c>
      <c r="S265" s="17" t="e">
        <f t="shared" ca="1" si="14"/>
        <v>#NAME?</v>
      </c>
      <c r="T265" s="93">
        <f t="shared" si="15"/>
        <v>0</v>
      </c>
      <c r="V265" s="3" t="str">
        <f>IFERROR(VLOOKUP(Youth!F265,$AC$3:$AD$7,2,TRUE),"")</f>
        <v/>
      </c>
      <c r="W265" s="7" t="str">
        <f>IFERROR(IF(V265=$W$1,Youth!F265,""),"")</f>
        <v/>
      </c>
      <c r="X265" s="7" t="str">
        <f>IFERROR(IF(V265=$X$1,Youth!F265,""),"")</f>
        <v/>
      </c>
      <c r="Y265" s="7" t="str">
        <f>IFERROR(IF(V265=$Y$1,Youth!F265,""),"")</f>
        <v/>
      </c>
      <c r="Z265" s="7" t="str">
        <f>IFERROR(IF($V265=$Z$1,Youth!F265,""),"")</f>
        <v/>
      </c>
      <c r="AA265" s="7" t="str">
        <f>IFERROR(IF(V265=$AA$1,Youth!F265,""),"")</f>
        <v/>
      </c>
      <c r="AB265" s="1"/>
      <c r="AC265"/>
      <c r="AD265"/>
      <c r="AE265"/>
      <c r="AF265"/>
      <c r="AG265"/>
      <c r="AH265"/>
      <c r="AI265"/>
      <c r="AJ265"/>
      <c r="AK265"/>
    </row>
    <row r="266" spans="1:37">
      <c r="A266" s="20" t="str">
        <f>IF(B266="","",Draw!N266)</f>
        <v/>
      </c>
      <c r="B266" s="21" t="str">
        <f>IFERROR(Draw!O266,"")</f>
        <v/>
      </c>
      <c r="C266" s="21" t="str">
        <f>IFERROR(Draw!P266,"")</f>
        <v/>
      </c>
      <c r="D266" s="53"/>
      <c r="E266" s="92">
        <v>2.64999999999999E-7</v>
      </c>
      <c r="F266" s="93" t="str">
        <f t="shared" si="13"/>
        <v/>
      </c>
      <c r="G266" s="172" t="str">
        <f>IF(A266="oco",VLOOKUP(_xlfn.CONCAT(B266,C266),'Open 1'!S:U,2,FALSE),IF(OR(AND(D266&gt;1,D266&lt;1050),D266="nt",D266="",D266="scratch"),"","Not valid"))</f>
        <v/>
      </c>
      <c r="S266" s="17" t="e">
        <f t="shared" ca="1" si="14"/>
        <v>#NAME?</v>
      </c>
      <c r="T266" s="93">
        <f t="shared" si="15"/>
        <v>0</v>
      </c>
      <c r="V266" s="3" t="str">
        <f>IFERROR(VLOOKUP(Youth!F266,$AC$3:$AD$7,2,TRUE),"")</f>
        <v/>
      </c>
      <c r="W266" s="7" t="str">
        <f>IFERROR(IF(V266=$W$1,Youth!F266,""),"")</f>
        <v/>
      </c>
      <c r="X266" s="7" t="str">
        <f>IFERROR(IF(V266=$X$1,Youth!F266,""),"")</f>
        <v/>
      </c>
      <c r="Y266" s="7" t="str">
        <f>IFERROR(IF(V266=$Y$1,Youth!F266,""),"")</f>
        <v/>
      </c>
      <c r="Z266" s="7" t="str">
        <f>IFERROR(IF($V266=$Z$1,Youth!F266,""),"")</f>
        <v/>
      </c>
      <c r="AA266" s="7" t="str">
        <f>IFERROR(IF(V266=$AA$1,Youth!F266,""),"")</f>
        <v/>
      </c>
      <c r="AB266" s="1"/>
      <c r="AC266"/>
      <c r="AD266"/>
      <c r="AE266"/>
      <c r="AF266"/>
      <c r="AG266"/>
      <c r="AH266"/>
      <c r="AI266"/>
      <c r="AJ266"/>
      <c r="AK266"/>
    </row>
    <row r="267" spans="1:37">
      <c r="A267" s="20" t="str">
        <f>IF(B267="","",Draw!N267)</f>
        <v/>
      </c>
      <c r="B267" s="21" t="str">
        <f>IFERROR(Draw!O267,"")</f>
        <v/>
      </c>
      <c r="C267" s="21" t="str">
        <f>IFERROR(Draw!P267,"")</f>
        <v/>
      </c>
      <c r="D267" s="52"/>
      <c r="E267" s="92">
        <v>2.6599999999999902E-7</v>
      </c>
      <c r="F267" s="93" t="str">
        <f t="shared" si="13"/>
        <v/>
      </c>
      <c r="G267" s="172" t="str">
        <f>IF(A267="oco",VLOOKUP(_xlfn.CONCAT(B267,C267),'Open 1'!S:U,2,FALSE),IF(OR(AND(D267&gt;1,D267&lt;1050),D267="nt",D267="",D267="scratch"),"","Not valid"))</f>
        <v/>
      </c>
      <c r="S267" s="17" t="e">
        <f t="shared" ca="1" si="14"/>
        <v>#NAME?</v>
      </c>
      <c r="T267" s="93">
        <f t="shared" si="15"/>
        <v>0</v>
      </c>
      <c r="V267" s="3" t="str">
        <f>IFERROR(VLOOKUP(Youth!F267,$AC$3:$AD$7,2,TRUE),"")</f>
        <v/>
      </c>
      <c r="W267" s="7" t="str">
        <f>IFERROR(IF(V267=$W$1,Youth!F267,""),"")</f>
        <v/>
      </c>
      <c r="X267" s="7" t="str">
        <f>IFERROR(IF(V267=$X$1,Youth!F267,""),"")</f>
        <v/>
      </c>
      <c r="Y267" s="7" t="str">
        <f>IFERROR(IF(V267=$Y$1,Youth!F267,""),"")</f>
        <v/>
      </c>
      <c r="Z267" s="7" t="str">
        <f>IFERROR(IF($V267=$Z$1,Youth!F267,""),"")</f>
        <v/>
      </c>
      <c r="AA267" s="7" t="str">
        <f>IFERROR(IF(V267=$AA$1,Youth!F267,""),"")</f>
        <v/>
      </c>
      <c r="AB267" s="1"/>
      <c r="AC267"/>
      <c r="AD267"/>
      <c r="AE267"/>
      <c r="AF267"/>
      <c r="AG267"/>
      <c r="AH267"/>
      <c r="AI267"/>
      <c r="AJ267"/>
      <c r="AK267"/>
    </row>
    <row r="268" spans="1:37">
      <c r="A268" s="20" t="str">
        <f>IF(B268="","",Draw!N268)</f>
        <v/>
      </c>
      <c r="B268" s="21" t="str">
        <f>IFERROR(Draw!O268,"")</f>
        <v/>
      </c>
      <c r="C268" s="21" t="str">
        <f>IFERROR(Draw!P268,"")</f>
        <v/>
      </c>
      <c r="D268" s="51"/>
      <c r="E268" s="92">
        <v>2.6699999999999899E-7</v>
      </c>
      <c r="F268" s="93" t="str">
        <f t="shared" si="13"/>
        <v/>
      </c>
      <c r="G268" s="172" t="str">
        <f>IF(A268="oco",VLOOKUP(_xlfn.CONCAT(B268,C268),'Open 1'!S:U,2,FALSE),IF(OR(AND(D268&gt;1,D268&lt;1050),D268="nt",D268="",D268="scratch"),"","Not valid"))</f>
        <v/>
      </c>
      <c r="S268" s="17" t="e">
        <f t="shared" ca="1" si="14"/>
        <v>#NAME?</v>
      </c>
      <c r="T268" s="93">
        <f t="shared" si="15"/>
        <v>0</v>
      </c>
      <c r="V268" s="3" t="str">
        <f>IFERROR(VLOOKUP(Youth!F268,$AC$3:$AD$7,2,TRUE),"")</f>
        <v/>
      </c>
      <c r="W268" s="7" t="str">
        <f>IFERROR(IF(V268=$W$1,Youth!F268,""),"")</f>
        <v/>
      </c>
      <c r="X268" s="7" t="str">
        <f>IFERROR(IF(V268=$X$1,Youth!F268,""),"")</f>
        <v/>
      </c>
      <c r="Y268" s="7" t="str">
        <f>IFERROR(IF(V268=$Y$1,Youth!F268,""),"")</f>
        <v/>
      </c>
      <c r="Z268" s="7" t="str">
        <f>IFERROR(IF($V268=$Z$1,Youth!F268,""),"")</f>
        <v/>
      </c>
      <c r="AA268" s="7" t="str">
        <f>IFERROR(IF(V268=$AA$1,Youth!F268,""),"")</f>
        <v/>
      </c>
      <c r="AB268" s="1"/>
      <c r="AC268"/>
      <c r="AD268"/>
      <c r="AE268"/>
      <c r="AF268"/>
      <c r="AG268"/>
      <c r="AH268"/>
      <c r="AI268"/>
      <c r="AJ268"/>
      <c r="AK268"/>
    </row>
    <row r="269" spans="1:37">
      <c r="A269" s="20" t="str">
        <f>IF(B269="","",Draw!N269)</f>
        <v/>
      </c>
      <c r="B269" s="21" t="str">
        <f>IFERROR(Draw!O269,"")</f>
        <v/>
      </c>
      <c r="C269" s="21" t="str">
        <f>IFERROR(Draw!P269,"")</f>
        <v/>
      </c>
      <c r="D269" s="52"/>
      <c r="E269" s="92">
        <v>2.6799999999999901E-7</v>
      </c>
      <c r="F269" s="93" t="str">
        <f t="shared" si="13"/>
        <v/>
      </c>
      <c r="G269" s="172" t="str">
        <f>IF(A269="oco",VLOOKUP(_xlfn.CONCAT(B269,C269),'Open 1'!S:U,2,FALSE),IF(OR(AND(D269&gt;1,D269&lt;1050),D269="nt",D269="",D269="scratch"),"","Not valid"))</f>
        <v/>
      </c>
      <c r="S269" s="17" t="e">
        <f t="shared" ca="1" si="14"/>
        <v>#NAME?</v>
      </c>
      <c r="T269" s="93">
        <f t="shared" si="15"/>
        <v>0</v>
      </c>
      <c r="V269" s="3" t="str">
        <f>IFERROR(VLOOKUP(Youth!F269,$AC$3:$AD$7,2,TRUE),"")</f>
        <v/>
      </c>
      <c r="W269" s="7" t="str">
        <f>IFERROR(IF(V269=$W$1,Youth!F269,""),"")</f>
        <v/>
      </c>
      <c r="X269" s="7" t="str">
        <f>IFERROR(IF(V269=$X$1,Youth!F269,""),"")</f>
        <v/>
      </c>
      <c r="Y269" s="7" t="str">
        <f>IFERROR(IF(V269=$Y$1,Youth!F269,""),"")</f>
        <v/>
      </c>
      <c r="Z269" s="7" t="str">
        <f>IFERROR(IF($V269=$Z$1,Youth!F269,""),"")</f>
        <v/>
      </c>
      <c r="AA269" s="7" t="str">
        <f>IFERROR(IF(V269=$AA$1,Youth!F269,""),"")</f>
        <v/>
      </c>
      <c r="AB269" s="1"/>
      <c r="AC269"/>
      <c r="AD269"/>
      <c r="AE269"/>
      <c r="AF269"/>
      <c r="AG269"/>
      <c r="AH269"/>
      <c r="AI269"/>
      <c r="AJ269"/>
      <c r="AK269"/>
    </row>
    <row r="270" spans="1:37">
      <c r="A270" s="20" t="str">
        <f>IF(B270="","",Draw!N270)</f>
        <v/>
      </c>
      <c r="B270" s="21" t="str">
        <f>IFERROR(Draw!O270,"")</f>
        <v/>
      </c>
      <c r="C270" s="21" t="str">
        <f>IFERROR(Draw!P270,"")</f>
        <v/>
      </c>
      <c r="D270" s="54"/>
      <c r="E270" s="92">
        <v>2.6899999999999898E-7</v>
      </c>
      <c r="F270" s="93" t="str">
        <f t="shared" si="13"/>
        <v/>
      </c>
      <c r="G270" s="172" t="str">
        <f>IF(A270="oco",VLOOKUP(_xlfn.CONCAT(B270,C270),'Open 1'!S:U,2,FALSE),IF(OR(AND(D270&gt;1,D270&lt;1050),D270="nt",D270="",D270="scratch"),"","Not valid"))</f>
        <v/>
      </c>
      <c r="S270" s="17" t="e">
        <f t="shared" ca="1" si="14"/>
        <v>#NAME?</v>
      </c>
      <c r="T270" s="93">
        <f t="shared" si="15"/>
        <v>0</v>
      </c>
      <c r="V270" s="3" t="str">
        <f>IFERROR(VLOOKUP(Youth!F270,$AC$3:$AD$7,2,TRUE),"")</f>
        <v/>
      </c>
      <c r="W270" s="7" t="str">
        <f>IFERROR(IF(V270=$W$1,Youth!F270,""),"")</f>
        <v/>
      </c>
      <c r="X270" s="7" t="str">
        <f>IFERROR(IF(V270=$X$1,Youth!F270,""),"")</f>
        <v/>
      </c>
      <c r="Y270" s="7" t="str">
        <f>IFERROR(IF(V270=$Y$1,Youth!F270,""),"")</f>
        <v/>
      </c>
      <c r="Z270" s="7" t="str">
        <f>IFERROR(IF($V270=$Z$1,Youth!F270,""),"")</f>
        <v/>
      </c>
      <c r="AA270" s="7" t="str">
        <f>IFERROR(IF(V270=$AA$1,Youth!F270,""),"")</f>
        <v/>
      </c>
      <c r="AB270" s="1"/>
      <c r="AC270"/>
      <c r="AD270"/>
      <c r="AE270"/>
      <c r="AF270"/>
      <c r="AG270"/>
      <c r="AH270"/>
      <c r="AI270"/>
      <c r="AJ270"/>
      <c r="AK270"/>
    </row>
    <row r="271" spans="1:37">
      <c r="A271" s="20" t="str">
        <f>IF(B271="","",Draw!N271)</f>
        <v/>
      </c>
      <c r="B271" s="21" t="str">
        <f>IFERROR(Draw!O271,"")</f>
        <v/>
      </c>
      <c r="C271" s="21" t="str">
        <f>IFERROR(Draw!P271,"")</f>
        <v/>
      </c>
      <c r="D271" s="171"/>
      <c r="E271" s="92">
        <v>2.69999999999999E-7</v>
      </c>
      <c r="F271" s="93" t="str">
        <f t="shared" si="13"/>
        <v/>
      </c>
      <c r="G271" s="172" t="str">
        <f>IF(A271="oco",VLOOKUP(_xlfn.CONCAT(B271,C271),'Open 1'!S:U,2,FALSE),IF(OR(AND(D271&gt;1,D271&lt;1050),D271="nt",D271="",D271="scratch"),"","Not valid"))</f>
        <v/>
      </c>
      <c r="S271" s="17" t="e">
        <f t="shared" ca="1" si="14"/>
        <v>#NAME?</v>
      </c>
      <c r="T271" s="93">
        <f t="shared" si="15"/>
        <v>0</v>
      </c>
      <c r="V271" s="3" t="str">
        <f>IFERROR(VLOOKUP(Youth!F271,$AC$3:$AD$7,2,TRUE),"")</f>
        <v/>
      </c>
      <c r="W271" s="7" t="str">
        <f>IFERROR(IF(V271=$W$1,Youth!F271,""),"")</f>
        <v/>
      </c>
      <c r="X271" s="7" t="str">
        <f>IFERROR(IF(V271=$X$1,Youth!F271,""),"")</f>
        <v/>
      </c>
      <c r="Y271" s="7" t="str">
        <f>IFERROR(IF(V271=$Y$1,Youth!F271,""),"")</f>
        <v/>
      </c>
      <c r="Z271" s="7" t="str">
        <f>IFERROR(IF($V271=$Z$1,Youth!F271,""),"")</f>
        <v/>
      </c>
      <c r="AA271" s="7" t="str">
        <f>IFERROR(IF(V271=$AA$1,Youth!F271,""),"")</f>
        <v/>
      </c>
      <c r="AB271" s="1"/>
      <c r="AC271"/>
      <c r="AD271"/>
      <c r="AE271"/>
      <c r="AF271"/>
      <c r="AG271"/>
      <c r="AH271"/>
      <c r="AI271"/>
      <c r="AJ271"/>
      <c r="AK271"/>
    </row>
    <row r="272" spans="1:37">
      <c r="A272" s="20" t="str">
        <f>IF(B272="","",Draw!N272)</f>
        <v/>
      </c>
      <c r="B272" s="21" t="str">
        <f>IFERROR(Draw!O272,"")</f>
        <v/>
      </c>
      <c r="C272" s="21" t="str">
        <f>IFERROR(Draw!P272,"")</f>
        <v/>
      </c>
      <c r="D272" s="53"/>
      <c r="E272" s="92">
        <v>2.7099999999999903E-7</v>
      </c>
      <c r="F272" s="93" t="str">
        <f t="shared" si="13"/>
        <v/>
      </c>
      <c r="G272" s="172" t="str">
        <f>IF(A272="oco",VLOOKUP(_xlfn.CONCAT(B272,C272),'Open 1'!S:U,2,FALSE),IF(OR(AND(D272&gt;1,D272&lt;1050),D272="nt",D272="",D272="scratch"),"","Not valid"))</f>
        <v/>
      </c>
      <c r="S272" s="17" t="e">
        <f t="shared" ca="1" si="14"/>
        <v>#NAME?</v>
      </c>
      <c r="T272" s="93">
        <f t="shared" si="15"/>
        <v>0</v>
      </c>
      <c r="V272" s="3" t="str">
        <f>IFERROR(VLOOKUP(Youth!F272,$AC$3:$AD$7,2,TRUE),"")</f>
        <v/>
      </c>
      <c r="W272" s="7" t="str">
        <f>IFERROR(IF(V272=$W$1,Youth!F272,""),"")</f>
        <v/>
      </c>
      <c r="X272" s="7" t="str">
        <f>IFERROR(IF(V272=$X$1,Youth!F272,""),"")</f>
        <v/>
      </c>
      <c r="Y272" s="7" t="str">
        <f>IFERROR(IF(V272=$Y$1,Youth!F272,""),"")</f>
        <v/>
      </c>
      <c r="Z272" s="7" t="str">
        <f>IFERROR(IF($V272=$Z$1,Youth!F272,""),"")</f>
        <v/>
      </c>
      <c r="AA272" s="7" t="str">
        <f>IFERROR(IF(V272=$AA$1,Youth!F272,""),"")</f>
        <v/>
      </c>
      <c r="AB272" s="1"/>
      <c r="AC272"/>
      <c r="AD272"/>
      <c r="AE272"/>
      <c r="AF272"/>
      <c r="AG272"/>
      <c r="AH272"/>
      <c r="AI272"/>
      <c r="AJ272"/>
      <c r="AK272"/>
    </row>
    <row r="273" spans="1:37">
      <c r="A273" s="20" t="str">
        <f>IF(B273="","",Draw!N273)</f>
        <v/>
      </c>
      <c r="B273" s="21" t="str">
        <f>IFERROR(Draw!O273,"")</f>
        <v/>
      </c>
      <c r="C273" s="21" t="str">
        <f>IFERROR(Draw!P273,"")</f>
        <v/>
      </c>
      <c r="D273" s="52"/>
      <c r="E273" s="92">
        <v>2.7199999999999899E-7</v>
      </c>
      <c r="F273" s="93" t="str">
        <f t="shared" si="13"/>
        <v/>
      </c>
      <c r="G273" s="172" t="str">
        <f>IF(A273="oco",VLOOKUP(_xlfn.CONCAT(B273,C273),'Open 1'!S:U,2,FALSE),IF(OR(AND(D273&gt;1,D273&lt;1050),D273="nt",D273="",D273="scratch"),"","Not valid"))</f>
        <v/>
      </c>
      <c r="S273" s="17" t="e">
        <f t="shared" ca="1" si="14"/>
        <v>#NAME?</v>
      </c>
      <c r="T273" s="93">
        <f t="shared" si="15"/>
        <v>0</v>
      </c>
      <c r="V273" s="3" t="str">
        <f>IFERROR(VLOOKUP(Youth!F273,$AC$3:$AD$7,2,TRUE),"")</f>
        <v/>
      </c>
      <c r="W273" s="7" t="str">
        <f>IFERROR(IF(V273=$W$1,Youth!F273,""),"")</f>
        <v/>
      </c>
      <c r="X273" s="7" t="str">
        <f>IFERROR(IF(V273=$X$1,Youth!F273,""),"")</f>
        <v/>
      </c>
      <c r="Y273" s="7" t="str">
        <f>IFERROR(IF(V273=$Y$1,Youth!F273,""),"")</f>
        <v/>
      </c>
      <c r="Z273" s="7" t="str">
        <f>IFERROR(IF($V273=$Z$1,Youth!F273,""),"")</f>
        <v/>
      </c>
      <c r="AA273" s="7" t="str">
        <f>IFERROR(IF(V273=$AA$1,Youth!F273,""),"")</f>
        <v/>
      </c>
      <c r="AB273" s="1"/>
      <c r="AC273"/>
      <c r="AD273"/>
      <c r="AE273"/>
      <c r="AF273"/>
      <c r="AG273"/>
      <c r="AH273"/>
      <c r="AI273"/>
      <c r="AJ273"/>
      <c r="AK273"/>
    </row>
    <row r="274" spans="1:37">
      <c r="A274" s="20" t="str">
        <f>IF(B274="","",Draw!N274)</f>
        <v/>
      </c>
      <c r="B274" s="21" t="str">
        <f>IFERROR(Draw!O274,"")</f>
        <v/>
      </c>
      <c r="C274" s="21" t="str">
        <f>IFERROR(Draw!P274,"")</f>
        <v/>
      </c>
      <c r="D274" s="51"/>
      <c r="E274" s="92">
        <v>2.7299999999999902E-7</v>
      </c>
      <c r="F274" s="93" t="str">
        <f t="shared" si="13"/>
        <v/>
      </c>
      <c r="G274" s="172" t="str">
        <f>IF(A274="oco",VLOOKUP(_xlfn.CONCAT(B274,C274),'Open 1'!S:U,2,FALSE),IF(OR(AND(D274&gt;1,D274&lt;1050),D274="nt",D274="",D274="scratch"),"","Not valid"))</f>
        <v/>
      </c>
      <c r="S274" s="17" t="e">
        <f t="shared" ca="1" si="14"/>
        <v>#NAME?</v>
      </c>
      <c r="T274" s="93">
        <f t="shared" si="15"/>
        <v>0</v>
      </c>
      <c r="V274" s="3" t="str">
        <f>IFERROR(VLOOKUP(Youth!F274,$AC$3:$AD$7,2,TRUE),"")</f>
        <v/>
      </c>
      <c r="W274" s="7" t="str">
        <f>IFERROR(IF(V274=$W$1,Youth!F274,""),"")</f>
        <v/>
      </c>
      <c r="X274" s="7" t="str">
        <f>IFERROR(IF(V274=$X$1,Youth!F274,""),"")</f>
        <v/>
      </c>
      <c r="Y274" s="7" t="str">
        <f>IFERROR(IF(V274=$Y$1,Youth!F274,""),"")</f>
        <v/>
      </c>
      <c r="Z274" s="7" t="str">
        <f>IFERROR(IF($V274=$Z$1,Youth!F274,""),"")</f>
        <v/>
      </c>
      <c r="AA274" s="7" t="str">
        <f>IFERROR(IF(V274=$AA$1,Youth!F274,""),"")</f>
        <v/>
      </c>
      <c r="AB274" s="1"/>
      <c r="AC274"/>
      <c r="AD274"/>
      <c r="AE274"/>
      <c r="AF274"/>
      <c r="AG274"/>
      <c r="AH274"/>
      <c r="AI274"/>
      <c r="AJ274"/>
      <c r="AK274"/>
    </row>
    <row r="275" spans="1:37">
      <c r="A275" s="20" t="str">
        <f>IF(B275="","",Draw!N275)</f>
        <v/>
      </c>
      <c r="B275" s="21" t="str">
        <f>IFERROR(Draw!O275,"")</f>
        <v/>
      </c>
      <c r="C275" s="21" t="str">
        <f>IFERROR(Draw!P275,"")</f>
        <v/>
      </c>
      <c r="D275" s="52"/>
      <c r="E275" s="92">
        <v>2.7399999999999899E-7</v>
      </c>
      <c r="F275" s="93" t="str">
        <f t="shared" si="13"/>
        <v/>
      </c>
      <c r="G275" s="172" t="str">
        <f>IF(A275="oco",VLOOKUP(_xlfn.CONCAT(B275,C275),'Open 1'!S:U,2,FALSE),IF(OR(AND(D275&gt;1,D275&lt;1050),D275="nt",D275="",D275="scratch"),"","Not valid"))</f>
        <v/>
      </c>
      <c r="S275" s="17" t="e">
        <f t="shared" ca="1" si="14"/>
        <v>#NAME?</v>
      </c>
      <c r="T275" s="93">
        <f t="shared" si="15"/>
        <v>0</v>
      </c>
      <c r="V275" s="3" t="str">
        <f>IFERROR(VLOOKUP(Youth!F275,$AC$3:$AD$7,2,TRUE),"")</f>
        <v/>
      </c>
      <c r="W275" s="7" t="str">
        <f>IFERROR(IF(V275=$W$1,Youth!F275,""),"")</f>
        <v/>
      </c>
      <c r="X275" s="7" t="str">
        <f>IFERROR(IF(V275=$X$1,Youth!F275,""),"")</f>
        <v/>
      </c>
      <c r="Y275" s="7" t="str">
        <f>IFERROR(IF(V275=$Y$1,Youth!F275,""),"")</f>
        <v/>
      </c>
      <c r="Z275" s="7" t="str">
        <f>IFERROR(IF($V275=$Z$1,Youth!F275,""),"")</f>
        <v/>
      </c>
      <c r="AA275" s="7" t="str">
        <f>IFERROR(IF(V275=$AA$1,Youth!F275,""),"")</f>
        <v/>
      </c>
      <c r="AB275" s="1"/>
      <c r="AC275"/>
      <c r="AD275"/>
      <c r="AE275"/>
      <c r="AF275"/>
      <c r="AG275"/>
      <c r="AH275"/>
      <c r="AI275"/>
      <c r="AJ275"/>
      <c r="AK275"/>
    </row>
    <row r="276" spans="1:37">
      <c r="A276" s="20" t="str">
        <f>IF(B276="","",Draw!N276)</f>
        <v/>
      </c>
      <c r="B276" s="21" t="str">
        <f>IFERROR(Draw!O276,"")</f>
        <v/>
      </c>
      <c r="C276" s="21" t="str">
        <f>IFERROR(Draw!P276,"")</f>
        <v/>
      </c>
      <c r="D276" s="54"/>
      <c r="E276" s="92">
        <v>2.7499999999999901E-7</v>
      </c>
      <c r="F276" s="93" t="str">
        <f t="shared" si="13"/>
        <v/>
      </c>
      <c r="G276" s="172" t="str">
        <f>IF(A276="oco",VLOOKUP(_xlfn.CONCAT(B276,C276),'Open 1'!S:U,2,FALSE),IF(OR(AND(D276&gt;1,D276&lt;1050),D276="nt",D276="",D276="scratch"),"","Not valid"))</f>
        <v/>
      </c>
      <c r="S276" s="17" t="e">
        <f t="shared" ca="1" si="14"/>
        <v>#NAME?</v>
      </c>
      <c r="T276" s="93">
        <f t="shared" si="15"/>
        <v>0</v>
      </c>
      <c r="V276" s="3" t="str">
        <f>IFERROR(VLOOKUP(Youth!F276,$AC$3:$AD$7,2,TRUE),"")</f>
        <v/>
      </c>
      <c r="W276" s="7" t="str">
        <f>IFERROR(IF(V276=$W$1,Youth!F276,""),"")</f>
        <v/>
      </c>
      <c r="X276" s="7" t="str">
        <f>IFERROR(IF(V276=$X$1,Youth!F276,""),"")</f>
        <v/>
      </c>
      <c r="Y276" s="7" t="str">
        <f>IFERROR(IF(V276=$Y$1,Youth!F276,""),"")</f>
        <v/>
      </c>
      <c r="Z276" s="7" t="str">
        <f>IFERROR(IF($V276=$Z$1,Youth!F276,""),"")</f>
        <v/>
      </c>
      <c r="AA276" s="7" t="str">
        <f>IFERROR(IF(V276=$AA$1,Youth!F276,""),"")</f>
        <v/>
      </c>
      <c r="AB276" s="1"/>
      <c r="AC276"/>
      <c r="AD276"/>
      <c r="AE276"/>
      <c r="AF276"/>
      <c r="AG276"/>
      <c r="AH276"/>
      <c r="AI276"/>
      <c r="AJ276"/>
      <c r="AK276"/>
    </row>
    <row r="277" spans="1:37">
      <c r="A277" s="20" t="str">
        <f>IF(B277="","",Draw!N277)</f>
        <v/>
      </c>
      <c r="B277" s="21" t="str">
        <f>IFERROR(Draw!O277,"")</f>
        <v/>
      </c>
      <c r="C277" s="21" t="str">
        <f>IFERROR(Draw!P277,"")</f>
        <v/>
      </c>
      <c r="D277" s="171"/>
      <c r="E277" s="92">
        <v>2.7599999999999898E-7</v>
      </c>
      <c r="F277" s="93" t="str">
        <f t="shared" si="13"/>
        <v/>
      </c>
      <c r="G277" s="172" t="str">
        <f>IF(A277="oco",VLOOKUP(_xlfn.CONCAT(B277,C277),'Open 1'!S:U,2,FALSE),IF(OR(AND(D277&gt;1,D277&lt;1050),D277="nt",D277="",D277="scratch"),"","Not valid"))</f>
        <v/>
      </c>
      <c r="S277" s="17" t="e">
        <f t="shared" ca="1" si="14"/>
        <v>#NAME?</v>
      </c>
      <c r="T277" s="93">
        <f t="shared" si="15"/>
        <v>0</v>
      </c>
      <c r="V277" s="3" t="str">
        <f>IFERROR(VLOOKUP(Youth!F277,$AC$3:$AD$7,2,TRUE),"")</f>
        <v/>
      </c>
      <c r="W277" s="7" t="str">
        <f>IFERROR(IF(V277=$W$1,Youth!F277,""),"")</f>
        <v/>
      </c>
      <c r="X277" s="7" t="str">
        <f>IFERROR(IF(V277=$X$1,Youth!F277,""),"")</f>
        <v/>
      </c>
      <c r="Y277" s="7" t="str">
        <f>IFERROR(IF(V277=$Y$1,Youth!F277,""),"")</f>
        <v/>
      </c>
      <c r="Z277" s="7" t="str">
        <f>IFERROR(IF($V277=$Z$1,Youth!F277,""),"")</f>
        <v/>
      </c>
      <c r="AA277" s="7" t="str">
        <f>IFERROR(IF(V277=$AA$1,Youth!F277,""),"")</f>
        <v/>
      </c>
      <c r="AB277" s="1"/>
      <c r="AC277"/>
      <c r="AD277"/>
      <c r="AE277"/>
      <c r="AF277"/>
      <c r="AG277"/>
      <c r="AH277"/>
      <c r="AI277"/>
      <c r="AJ277"/>
      <c r="AK277"/>
    </row>
    <row r="278" spans="1:37">
      <c r="A278" s="20" t="str">
        <f>IF(B278="","",Draw!N278)</f>
        <v/>
      </c>
      <c r="B278" s="21" t="str">
        <f>IFERROR(Draw!O278,"")</f>
        <v/>
      </c>
      <c r="C278" s="21" t="str">
        <f>IFERROR(Draw!P278,"")</f>
        <v/>
      </c>
      <c r="D278" s="53"/>
      <c r="E278" s="92">
        <v>2.76999999999999E-7</v>
      </c>
      <c r="F278" s="93" t="str">
        <f t="shared" si="13"/>
        <v/>
      </c>
      <c r="G278" s="172" t="str">
        <f>IF(A278="oco",VLOOKUP(_xlfn.CONCAT(B278,C278),'Open 1'!S:U,2,FALSE),IF(OR(AND(D278&gt;1,D278&lt;1050),D278="nt",D278="",D278="scratch"),"","Not valid"))</f>
        <v/>
      </c>
      <c r="S278" s="17" t="e">
        <f t="shared" ca="1" si="14"/>
        <v>#NAME?</v>
      </c>
      <c r="T278" s="93">
        <f t="shared" si="15"/>
        <v>0</v>
      </c>
      <c r="V278" s="3" t="str">
        <f>IFERROR(VLOOKUP(Youth!F278,$AC$3:$AD$7,2,TRUE),"")</f>
        <v/>
      </c>
      <c r="W278" s="7" t="str">
        <f>IFERROR(IF(V278=$W$1,Youth!F278,""),"")</f>
        <v/>
      </c>
      <c r="X278" s="7" t="str">
        <f>IFERROR(IF(V278=$X$1,Youth!F278,""),"")</f>
        <v/>
      </c>
      <c r="Y278" s="7" t="str">
        <f>IFERROR(IF(V278=$Y$1,Youth!F278,""),"")</f>
        <v/>
      </c>
      <c r="Z278" s="7" t="str">
        <f>IFERROR(IF($V278=$Z$1,Youth!F278,""),"")</f>
        <v/>
      </c>
      <c r="AA278" s="7" t="str">
        <f>IFERROR(IF(V278=$AA$1,Youth!F278,""),"")</f>
        <v/>
      </c>
      <c r="AB278" s="1"/>
      <c r="AC278"/>
      <c r="AD278"/>
      <c r="AE278"/>
      <c r="AF278"/>
      <c r="AG278"/>
      <c r="AH278"/>
      <c r="AI278"/>
      <c r="AJ278"/>
      <c r="AK278"/>
    </row>
    <row r="279" spans="1:37">
      <c r="A279" s="20" t="str">
        <f>IF(B279="","",Draw!N279)</f>
        <v/>
      </c>
      <c r="B279" s="21" t="str">
        <f>IFERROR(Draw!O279,"")</f>
        <v/>
      </c>
      <c r="C279" s="21" t="str">
        <f>IFERROR(Draw!P279,"")</f>
        <v/>
      </c>
      <c r="D279" s="52"/>
      <c r="E279" s="92">
        <v>2.7799999999999902E-7</v>
      </c>
      <c r="F279" s="93" t="str">
        <f t="shared" si="13"/>
        <v/>
      </c>
      <c r="G279" s="172" t="str">
        <f>IF(A279="oco",VLOOKUP(_xlfn.CONCAT(B279,C279),'Open 1'!S:U,2,FALSE),IF(OR(AND(D279&gt;1,D279&lt;1050),D279="nt",D279="",D279="scratch"),"","Not valid"))</f>
        <v/>
      </c>
      <c r="S279" s="17" t="e">
        <f t="shared" ca="1" si="14"/>
        <v>#NAME?</v>
      </c>
      <c r="T279" s="93">
        <f t="shared" si="15"/>
        <v>0</v>
      </c>
      <c r="V279" s="3" t="str">
        <f>IFERROR(VLOOKUP(Youth!F279,$AC$3:$AD$7,2,TRUE),"")</f>
        <v/>
      </c>
      <c r="W279" s="7" t="str">
        <f>IFERROR(IF(V279=$W$1,Youth!F279,""),"")</f>
        <v/>
      </c>
      <c r="X279" s="7" t="str">
        <f>IFERROR(IF(V279=$X$1,Youth!F279,""),"")</f>
        <v/>
      </c>
      <c r="Y279" s="7" t="str">
        <f>IFERROR(IF(V279=$Y$1,Youth!F279,""),"")</f>
        <v/>
      </c>
      <c r="Z279" s="7" t="str">
        <f>IFERROR(IF($V279=$Z$1,Youth!F279,""),"")</f>
        <v/>
      </c>
      <c r="AA279" s="7" t="str">
        <f>IFERROR(IF(V279=$AA$1,Youth!F279,""),"")</f>
        <v/>
      </c>
      <c r="AB279" s="1"/>
      <c r="AC279"/>
      <c r="AD279"/>
      <c r="AE279"/>
      <c r="AF279"/>
      <c r="AG279"/>
      <c r="AH279"/>
      <c r="AI279"/>
      <c r="AJ279"/>
      <c r="AK279"/>
    </row>
    <row r="280" spans="1:37">
      <c r="A280" s="20" t="str">
        <f>IF(B280="","",Draw!N280)</f>
        <v/>
      </c>
      <c r="B280" s="21" t="str">
        <f>IFERROR(Draw!O280,"")</f>
        <v/>
      </c>
      <c r="C280" s="21" t="str">
        <f>IFERROR(Draw!P280,"")</f>
        <v/>
      </c>
      <c r="D280" s="51"/>
      <c r="E280" s="92">
        <v>2.7899999999999899E-7</v>
      </c>
      <c r="F280" s="93" t="str">
        <f t="shared" si="13"/>
        <v/>
      </c>
      <c r="G280" s="172" t="str">
        <f>IF(A280="oco",VLOOKUP(_xlfn.CONCAT(B280,C280),'Open 1'!S:U,2,FALSE),IF(OR(AND(D280&gt;1,D280&lt;1050),D280="nt",D280="",D280="scratch"),"","Not valid"))</f>
        <v/>
      </c>
      <c r="S280" s="17" t="e">
        <f t="shared" ca="1" si="14"/>
        <v>#NAME?</v>
      </c>
      <c r="T280" s="93">
        <f t="shared" si="15"/>
        <v>0</v>
      </c>
      <c r="V280" s="3" t="str">
        <f>IFERROR(VLOOKUP(Youth!F280,$AC$3:$AD$7,2,TRUE),"")</f>
        <v/>
      </c>
      <c r="W280" s="7" t="str">
        <f>IFERROR(IF(V280=$W$1,Youth!F280,""),"")</f>
        <v/>
      </c>
      <c r="X280" s="7" t="str">
        <f>IFERROR(IF(V280=$X$1,Youth!F280,""),"")</f>
        <v/>
      </c>
      <c r="Y280" s="7" t="str">
        <f>IFERROR(IF(V280=$Y$1,Youth!F280,""),"")</f>
        <v/>
      </c>
      <c r="Z280" s="7" t="str">
        <f>IFERROR(IF($V280=$Z$1,Youth!F280,""),"")</f>
        <v/>
      </c>
      <c r="AA280" s="7" t="str">
        <f>IFERROR(IF(V280=$AA$1,Youth!F280,""),"")</f>
        <v/>
      </c>
      <c r="AB280" s="1"/>
      <c r="AC280"/>
      <c r="AD280"/>
      <c r="AE280"/>
      <c r="AF280"/>
      <c r="AG280"/>
      <c r="AH280"/>
      <c r="AI280"/>
      <c r="AJ280"/>
      <c r="AK280"/>
    </row>
    <row r="281" spans="1:37">
      <c r="A281" s="20" t="str">
        <f>IF(B281="","",Draw!N281)</f>
        <v/>
      </c>
      <c r="B281" s="21" t="str">
        <f>IFERROR(Draw!O281,"")</f>
        <v/>
      </c>
      <c r="C281" s="21" t="str">
        <f>IFERROR(Draw!P281,"")</f>
        <v/>
      </c>
      <c r="D281" s="52"/>
      <c r="E281" s="92">
        <v>2.7999999999999901E-7</v>
      </c>
      <c r="F281" s="93" t="str">
        <f t="shared" si="13"/>
        <v/>
      </c>
      <c r="G281" s="172" t="str">
        <f>IF(A281="oco",VLOOKUP(_xlfn.CONCAT(B281,C281),'Open 1'!S:U,2,FALSE),IF(OR(AND(D281&gt;1,D281&lt;1050),D281="nt",D281="",D281="scratch"),"","Not valid"))</f>
        <v/>
      </c>
      <c r="S281" s="17" t="e">
        <f t="shared" ca="1" si="14"/>
        <v>#NAME?</v>
      </c>
      <c r="T281" s="93">
        <f t="shared" si="15"/>
        <v>0</v>
      </c>
      <c r="V281" s="3" t="str">
        <f>IFERROR(VLOOKUP(Youth!F281,$AC$3:$AD$7,2,TRUE),"")</f>
        <v/>
      </c>
      <c r="W281" s="7" t="str">
        <f>IFERROR(IF(V281=$W$1,Youth!F281,""),"")</f>
        <v/>
      </c>
      <c r="X281" s="7" t="str">
        <f>IFERROR(IF(V281=$X$1,Youth!F281,""),"")</f>
        <v/>
      </c>
      <c r="Y281" s="7" t="str">
        <f>IFERROR(IF(V281=$Y$1,Youth!F281,""),"")</f>
        <v/>
      </c>
      <c r="Z281" s="7" t="str">
        <f>IFERROR(IF($V281=$Z$1,Youth!F281,""),"")</f>
        <v/>
      </c>
      <c r="AA281" s="7" t="str">
        <f>IFERROR(IF(V281=$AA$1,Youth!F281,""),"")</f>
        <v/>
      </c>
      <c r="AB281" s="1"/>
      <c r="AC281"/>
      <c r="AD281"/>
      <c r="AE281"/>
      <c r="AF281"/>
      <c r="AG281"/>
      <c r="AH281"/>
      <c r="AI281"/>
      <c r="AJ281"/>
      <c r="AK281"/>
    </row>
    <row r="282" spans="1:37">
      <c r="A282" s="20" t="str">
        <f>IF(B282="","",Draw!N282)</f>
        <v/>
      </c>
      <c r="B282" s="21" t="str">
        <f>IFERROR(Draw!O282,"")</f>
        <v/>
      </c>
      <c r="C282" s="21" t="str">
        <f>IFERROR(Draw!P282,"")</f>
        <v/>
      </c>
      <c r="D282" s="54"/>
      <c r="E282" s="92">
        <v>2.8099999999999898E-7</v>
      </c>
      <c r="F282" s="93" t="str">
        <f t="shared" si="13"/>
        <v/>
      </c>
      <c r="G282" s="172" t="str">
        <f>IF(A282="oco",VLOOKUP(_xlfn.CONCAT(B282,C282),'Open 1'!S:U,2,FALSE),IF(OR(AND(D282&gt;1,D282&lt;1050),D282="nt",D282="",D282="scratch"),"","Not valid"))</f>
        <v/>
      </c>
      <c r="S282" s="17" t="e">
        <f t="shared" ca="1" si="14"/>
        <v>#NAME?</v>
      </c>
      <c r="T282" s="93">
        <f t="shared" si="15"/>
        <v>0</v>
      </c>
      <c r="V282" s="3" t="str">
        <f>IFERROR(VLOOKUP(Youth!F282,$AC$3:$AD$7,2,TRUE),"")</f>
        <v/>
      </c>
      <c r="W282" s="7" t="str">
        <f>IFERROR(IF(V282=$W$1,Youth!F282,""),"")</f>
        <v/>
      </c>
      <c r="X282" s="7" t="str">
        <f>IFERROR(IF(V282=$X$1,Youth!F282,""),"")</f>
        <v/>
      </c>
      <c r="Y282" s="7" t="str">
        <f>IFERROR(IF(V282=$Y$1,Youth!F282,""),"")</f>
        <v/>
      </c>
      <c r="Z282" s="7" t="str">
        <f>IFERROR(IF($V282=$Z$1,Youth!F282,""),"")</f>
        <v/>
      </c>
      <c r="AA282" s="7" t="str">
        <f>IFERROR(IF(V282=$AA$1,Youth!F282,""),"")</f>
        <v/>
      </c>
      <c r="AB282" s="1"/>
      <c r="AC282"/>
      <c r="AD282"/>
      <c r="AE282"/>
      <c r="AF282"/>
      <c r="AG282"/>
      <c r="AH282"/>
      <c r="AI282"/>
      <c r="AJ282"/>
      <c r="AK282"/>
    </row>
    <row r="283" spans="1:37">
      <c r="A283" s="20" t="str">
        <f>IF(B283="","",Draw!N283)</f>
        <v/>
      </c>
      <c r="B283" s="21" t="str">
        <f>IFERROR(Draw!O283,"")</f>
        <v/>
      </c>
      <c r="C283" s="21" t="str">
        <f>IFERROR(Draw!P283,"")</f>
        <v/>
      </c>
      <c r="D283" s="171"/>
      <c r="E283" s="92">
        <v>2.81999999999999E-7</v>
      </c>
      <c r="F283" s="93" t="str">
        <f t="shared" si="13"/>
        <v/>
      </c>
      <c r="G283" s="172" t="str">
        <f>IF(A283="oco",VLOOKUP(_xlfn.CONCAT(B283,C283),'Open 1'!S:U,2,FALSE),IF(OR(AND(D283&gt;1,D283&lt;1050),D283="nt",D283="",D283="scratch"),"","Not valid"))</f>
        <v/>
      </c>
      <c r="S283" s="17" t="e">
        <f t="shared" ca="1" si="14"/>
        <v>#NAME?</v>
      </c>
      <c r="T283" s="93">
        <f t="shared" si="15"/>
        <v>0</v>
      </c>
      <c r="V283" s="3" t="str">
        <f>IFERROR(VLOOKUP(Youth!F283,$AC$3:$AD$7,2,TRUE),"")</f>
        <v/>
      </c>
      <c r="W283" s="7" t="str">
        <f>IFERROR(IF(V283=$W$1,Youth!F283,""),"")</f>
        <v/>
      </c>
      <c r="X283" s="7" t="str">
        <f>IFERROR(IF(V283=$X$1,Youth!F283,""),"")</f>
        <v/>
      </c>
      <c r="Y283" s="7" t="str">
        <f>IFERROR(IF(V283=$Y$1,Youth!F283,""),"")</f>
        <v/>
      </c>
      <c r="Z283" s="7" t="str">
        <f>IFERROR(IF($V283=$Z$1,Youth!F283,""),"")</f>
        <v/>
      </c>
      <c r="AA283" s="7" t="str">
        <f>IFERROR(IF(V283=$AA$1,Youth!F283,""),"")</f>
        <v/>
      </c>
      <c r="AB283" s="1"/>
      <c r="AC283"/>
      <c r="AD283"/>
      <c r="AE283"/>
      <c r="AF283"/>
      <c r="AG283"/>
      <c r="AH283"/>
      <c r="AI283"/>
      <c r="AJ283"/>
      <c r="AK283"/>
    </row>
    <row r="284" spans="1:37">
      <c r="A284" s="20" t="str">
        <f>IF(B284="","",Draw!N284)</f>
        <v/>
      </c>
      <c r="B284" s="21" t="str">
        <f>IFERROR(Draw!O284,"")</f>
        <v/>
      </c>
      <c r="C284" s="21" t="str">
        <f>IFERROR(Draw!P284,"")</f>
        <v/>
      </c>
      <c r="D284" s="51"/>
      <c r="E284" s="92">
        <v>2.8299999999999897E-7</v>
      </c>
      <c r="F284" s="93" t="str">
        <f t="shared" si="13"/>
        <v/>
      </c>
      <c r="G284" s="172" t="str">
        <f>IF(A284="oco",VLOOKUP(_xlfn.CONCAT(B284,C284),'Open 1'!S:U,2,FALSE),IF(OR(AND(D284&gt;1,D284&lt;1050),D284="nt",D284="",D284="scratch"),"","Not valid"))</f>
        <v/>
      </c>
      <c r="S284" s="17" t="e">
        <f t="shared" ca="1" si="14"/>
        <v>#NAME?</v>
      </c>
      <c r="T284" s="93">
        <f t="shared" si="15"/>
        <v>0</v>
      </c>
      <c r="V284" s="3" t="str">
        <f>IFERROR(VLOOKUP(Youth!F284,$AC$3:$AD$7,2,TRUE),"")</f>
        <v/>
      </c>
      <c r="W284" s="7" t="str">
        <f>IFERROR(IF(V284=$W$1,Youth!F284,""),"")</f>
        <v/>
      </c>
      <c r="X284" s="7" t="str">
        <f>IFERROR(IF(V284=$X$1,Youth!F284,""),"")</f>
        <v/>
      </c>
      <c r="Y284" s="7" t="str">
        <f>IFERROR(IF(V284=$Y$1,Youth!F284,""),"")</f>
        <v/>
      </c>
      <c r="Z284" s="7" t="str">
        <f>IFERROR(IF($V284=$Z$1,Youth!F284,""),"")</f>
        <v/>
      </c>
      <c r="AA284" s="7" t="str">
        <f>IFERROR(IF(V284=$AA$1,Youth!F284,""),"")</f>
        <v/>
      </c>
      <c r="AB284" s="1"/>
      <c r="AC284"/>
      <c r="AD284"/>
      <c r="AE284"/>
      <c r="AF284"/>
      <c r="AG284"/>
      <c r="AH284"/>
      <c r="AI284"/>
      <c r="AJ284"/>
      <c r="AK284"/>
    </row>
    <row r="285" spans="1:37">
      <c r="A285" s="20" t="str">
        <f>IF(B285="","",Draw!N285)</f>
        <v/>
      </c>
      <c r="B285" s="21" t="str">
        <f>IFERROR(Draw!O285,"")</f>
        <v/>
      </c>
      <c r="C285" s="21" t="str">
        <f>IFERROR(Draw!P285,"")</f>
        <v/>
      </c>
      <c r="D285" s="52"/>
      <c r="E285" s="92">
        <v>2.83999999999999E-7</v>
      </c>
      <c r="F285" s="93" t="str">
        <f t="shared" si="13"/>
        <v/>
      </c>
      <c r="G285" s="172" t="str">
        <f>IF(A285="oco",VLOOKUP(_xlfn.CONCAT(B285,C285),'Open 1'!S:U,2,FALSE),IF(OR(AND(D285&gt;1,D285&lt;1050),D285="nt",D285="",D285="scratch"),"","Not valid"))</f>
        <v/>
      </c>
      <c r="S285" s="17" t="e">
        <f t="shared" ca="1" si="14"/>
        <v>#NAME?</v>
      </c>
      <c r="T285" s="93">
        <f t="shared" si="15"/>
        <v>0</v>
      </c>
      <c r="V285" s="3" t="str">
        <f>IFERROR(VLOOKUP(Youth!F285,$AC$3:$AD$7,2,TRUE),"")</f>
        <v/>
      </c>
      <c r="W285" s="7" t="str">
        <f>IFERROR(IF(V285=$W$1,Youth!F285,""),"")</f>
        <v/>
      </c>
      <c r="X285" s="7" t="str">
        <f>IFERROR(IF(V285=$X$1,Youth!F285,""),"")</f>
        <v/>
      </c>
      <c r="Y285" s="7" t="str">
        <f>IFERROR(IF(V285=$Y$1,Youth!F285,""),"")</f>
        <v/>
      </c>
      <c r="Z285" s="7" t="str">
        <f>IFERROR(IF($V285=$Z$1,Youth!F285,""),"")</f>
        <v/>
      </c>
      <c r="AA285" s="7" t="str">
        <f>IFERROR(IF(V285=$AA$1,Youth!F285,""),"")</f>
        <v/>
      </c>
      <c r="AB285" s="1"/>
      <c r="AC285"/>
      <c r="AD285"/>
      <c r="AE285"/>
      <c r="AF285"/>
      <c r="AG285"/>
      <c r="AH285"/>
      <c r="AI285"/>
      <c r="AJ285"/>
      <c r="AK285"/>
    </row>
    <row r="286" spans="1:37">
      <c r="A286" s="20" t="str">
        <f>IF(B286="","",Draw!N286)</f>
        <v/>
      </c>
      <c r="B286" s="21" t="str">
        <f>IFERROR(Draw!O286,"")</f>
        <v/>
      </c>
      <c r="C286" s="21" t="str">
        <f>IFERROR(Draw!P286,"")</f>
        <v/>
      </c>
      <c r="D286" s="52"/>
      <c r="E286" s="92">
        <v>2.8499999999999902E-7</v>
      </c>
      <c r="F286" s="93" t="str">
        <f t="shared" si="13"/>
        <v/>
      </c>
      <c r="G286" s="172" t="str">
        <f>IF(A286="oco",VLOOKUP(_xlfn.CONCAT(B286,C286),'Open 1'!S:U,2,FALSE),IF(OR(AND(D286&gt;1,D286&lt;1050),D286="nt",D286="",D286="scratch"),"","Not valid"))</f>
        <v/>
      </c>
      <c r="S286" s="17" t="e">
        <f t="shared" ca="1" si="14"/>
        <v>#NAME?</v>
      </c>
      <c r="T286" s="93">
        <f t="shared" si="15"/>
        <v>0</v>
      </c>
      <c r="V286" s="3" t="str">
        <f>IFERROR(VLOOKUP(Youth!F286,$AC$3:$AD$7,2,TRUE),"")</f>
        <v/>
      </c>
      <c r="W286" s="7" t="str">
        <f>IFERROR(IF(V286=$W$1,Youth!F286,""),"")</f>
        <v/>
      </c>
      <c r="X286" s="7" t="str">
        <f>IFERROR(IF(V286=$X$1,Youth!F286,""),"")</f>
        <v/>
      </c>
      <c r="Y286" s="7" t="str">
        <f>IFERROR(IF(V286=$Y$1,Youth!F286,""),"")</f>
        <v/>
      </c>
      <c r="Z286" s="7" t="str">
        <f>IFERROR(IF($V286=$Z$1,Youth!F286,""),"")</f>
        <v/>
      </c>
      <c r="AA286" s="7" t="str">
        <f>IFERROR(IF(V286=$AA$1,Youth!F286,""),"")</f>
        <v/>
      </c>
      <c r="AB286" s="1"/>
      <c r="AC286"/>
      <c r="AD286"/>
      <c r="AE286"/>
      <c r="AF286"/>
      <c r="AG286"/>
      <c r="AH286"/>
      <c r="AI286"/>
      <c r="AJ286"/>
      <c r="AK286"/>
    </row>
  </sheetData>
  <sheetProtection selectLockedCells="1"/>
  <mergeCells count="17">
    <mergeCell ref="AC28:AC32"/>
    <mergeCell ref="AC34:AC38"/>
    <mergeCell ref="L28:L32"/>
    <mergeCell ref="L16:L20"/>
    <mergeCell ref="L22:L26"/>
    <mergeCell ref="AC16:AC20"/>
    <mergeCell ref="AC22:AC26"/>
    <mergeCell ref="AL10:AN10"/>
    <mergeCell ref="AL11:AN11"/>
    <mergeCell ref="AL12:AN12"/>
    <mergeCell ref="AL13:AN13"/>
    <mergeCell ref="AC10:AC14"/>
    <mergeCell ref="H3:I3"/>
    <mergeCell ref="H11:I11"/>
    <mergeCell ref="I15:J15"/>
    <mergeCell ref="L4:L8"/>
    <mergeCell ref="L10:L14"/>
  </mergeCells>
  <conditionalFormatting sqref="A2:D286">
    <cfRule type="expression" dxfId="23" priority="3">
      <formula>MOD(ROW(),6)=1</formula>
    </cfRule>
  </conditionalFormatting>
  <conditionalFormatting sqref="D56:D60">
    <cfRule type="expression" dxfId="22" priority="2">
      <formula>MOD(ROW(),6)=1</formula>
    </cfRule>
  </conditionalFormatting>
  <conditionalFormatting sqref="M4:Q32">
    <cfRule type="expression" dxfId="21" priority="1">
      <formula>MOD(ROW(),2)=0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Instructions</vt:lpstr>
      <vt:lpstr>Enter Draw</vt:lpstr>
      <vt:lpstr>Draw</vt:lpstr>
      <vt:lpstr>PeeWee</vt:lpstr>
      <vt:lpstr>Open 1</vt:lpstr>
      <vt:lpstr>Open 1 Results</vt:lpstr>
      <vt:lpstr>Youth 2</vt:lpstr>
      <vt:lpstr>Youth Results 2</vt:lpstr>
      <vt:lpstr>Youth</vt:lpstr>
      <vt:lpstr>Youth Results</vt:lpstr>
      <vt:lpstr>Mens</vt:lpstr>
      <vt:lpstr>Mens Results</vt:lpstr>
      <vt:lpstr>Open 2</vt:lpstr>
      <vt:lpstr>Open 2 Results</vt:lpstr>
      <vt:lpstr>Poles</vt:lpstr>
      <vt:lpstr>Poles Results</vt:lpstr>
      <vt:lpstr>Poles Calculations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2020-05-31T21:34:27Z</cp:lastPrinted>
  <dcterms:created xsi:type="dcterms:W3CDTF">2016-10-21T03:48:16Z</dcterms:created>
  <dcterms:modified xsi:type="dcterms:W3CDTF">2020-06-07T16:57:17Z</dcterms:modified>
</cp:coreProperties>
</file>