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1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B9" i="30" s="1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3"/>
  <c r="S8"/>
  <c r="S68"/>
  <c r="S15"/>
  <c r="S11"/>
  <c r="S38"/>
  <c r="S17"/>
  <c r="S57"/>
  <c r="S12"/>
  <c r="S3"/>
  <c r="S23"/>
  <c r="S47"/>
  <c r="S20"/>
  <c r="S4"/>
  <c r="S9"/>
  <c r="S13"/>
  <c r="S24"/>
  <c r="S51"/>
  <c r="S54"/>
  <c r="S48"/>
  <c r="S22"/>
  <c r="S59"/>
  <c r="S66"/>
  <c r="S35"/>
  <c r="S34"/>
  <c r="S50"/>
  <c r="S36"/>
  <c r="S40"/>
  <c r="S30"/>
  <c r="S63"/>
  <c r="S29"/>
  <c r="S32"/>
  <c r="S64"/>
  <c r="S39"/>
  <c r="S44"/>
  <c r="S18"/>
  <c r="S33"/>
  <c r="S58"/>
  <c r="S52"/>
  <c r="S26"/>
  <c r="S60"/>
  <c r="S62"/>
  <c r="S27"/>
  <c r="S14"/>
  <c r="S45"/>
  <c r="S42"/>
  <c r="S16"/>
  <c r="S46"/>
  <c r="S7"/>
  <c r="S21"/>
  <c r="S28"/>
  <c r="S5"/>
  <c r="S19"/>
  <c r="S10"/>
  <c r="S41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45" i="2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113"/>
  <c r="S90"/>
  <c r="S218"/>
  <c r="S131"/>
  <c r="S104"/>
  <c r="S232"/>
  <c r="S221"/>
  <c r="S105"/>
  <c r="S130"/>
  <c r="S258"/>
  <c r="S187"/>
  <c r="S144"/>
  <c r="S272"/>
  <c r="S223"/>
  <c r="S141"/>
  <c r="S118"/>
  <c r="S246"/>
  <c r="S143"/>
  <c r="S116"/>
  <c r="S244"/>
  <c r="S277"/>
  <c r="S133"/>
  <c r="S126"/>
  <c r="S254"/>
  <c r="S135"/>
  <c r="S124"/>
  <c r="S252"/>
  <c r="S261"/>
  <c r="S97"/>
  <c r="S37"/>
  <c r="S170"/>
  <c r="S83"/>
  <c r="S211"/>
  <c r="S152"/>
  <c r="S280"/>
  <c r="S239"/>
  <c r="S185"/>
  <c r="S114"/>
  <c r="S242"/>
  <c r="S139"/>
  <c r="S128"/>
  <c r="S256"/>
  <c r="S269"/>
  <c r="S125"/>
  <c r="S102"/>
  <c r="S230"/>
  <c r="S159"/>
  <c r="S132"/>
  <c r="S260"/>
  <c r="S231"/>
  <c r="S149"/>
  <c r="S78"/>
  <c r="S206"/>
  <c r="S87"/>
  <c r="S215"/>
  <c r="S172"/>
  <c r="S249"/>
  <c r="S81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177"/>
  <c r="S154"/>
  <c r="S67"/>
  <c r="S195"/>
  <c r="S168"/>
  <c r="S241"/>
  <c r="S271"/>
  <c r="S201"/>
  <c r="S194"/>
  <c r="S123"/>
  <c r="S80"/>
  <c r="S208"/>
  <c r="S251"/>
  <c r="S77"/>
  <c r="S205"/>
  <c r="S182"/>
  <c r="S79"/>
  <c r="S207"/>
  <c r="S180"/>
  <c r="S265"/>
  <c r="S69"/>
  <c r="S197"/>
  <c r="S190"/>
  <c r="S71"/>
  <c r="S199"/>
  <c r="S188"/>
  <c r="S281"/>
  <c r="S137"/>
  <c r="S161"/>
  <c r="S106"/>
  <c r="S234"/>
  <c r="S147"/>
  <c r="S88"/>
  <c r="S216"/>
  <c r="S267"/>
  <c r="S121"/>
  <c r="S49"/>
  <c r="S178"/>
  <c r="S75"/>
  <c r="S203"/>
  <c r="S192"/>
  <c r="S286"/>
  <c r="S61"/>
  <c r="S189"/>
  <c r="S166"/>
  <c r="S95"/>
  <c r="S25"/>
  <c r="S196"/>
  <c r="S227"/>
  <c r="S85"/>
  <c r="S213"/>
  <c r="S142"/>
  <c r="S270"/>
  <c r="S151"/>
  <c r="S108"/>
  <c r="S236"/>
  <c r="S229"/>
  <c r="G2" l="1"/>
  <c r="G2" i="29"/>
  <c r="A9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1" i="2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4" i="19"/>
  <c r="S12"/>
  <c r="S16"/>
  <c r="S11"/>
  <c r="S22"/>
  <c r="S20"/>
  <c r="S39"/>
  <c r="S47"/>
  <c r="S10"/>
  <c r="S35"/>
  <c r="S43"/>
  <c r="S31"/>
  <c r="S13"/>
  <c r="S9"/>
  <c r="S19"/>
  <c r="S7"/>
  <c r="S27"/>
  <c r="S15"/>
  <c r="S8"/>
  <c r="S23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" i="19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203"/>
  <c r="S206"/>
  <c r="S5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166"/>
  <c r="S171"/>
  <c r="S3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134"/>
  <c r="S267"/>
  <c r="S270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235"/>
  <c r="S23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4" i="30" s="1"/>
  <c r="F4" i="8"/>
  <c r="B4" i="29"/>
  <c r="B3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G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3" i="30"/>
  <c r="G5" i="29"/>
  <c r="A4" i="30"/>
  <c r="V248" i="25"/>
  <c r="W248" s="1"/>
  <c r="V21"/>
  <c r="AA21" s="1"/>
  <c r="V27"/>
  <c r="Z27" s="1"/>
  <c r="V48"/>
  <c r="X48" s="1"/>
  <c r="V6"/>
  <c r="AA6" s="1"/>
  <c r="V230"/>
  <c r="X230" s="1"/>
  <c r="V69"/>
  <c r="X69" s="1"/>
  <c r="V85"/>
  <c r="AA85" s="1"/>
  <c r="V227"/>
  <c r="Z227" s="1"/>
  <c r="V255"/>
  <c r="X255" s="1"/>
  <c r="V177"/>
  <c r="W177" s="1"/>
  <c r="V180"/>
  <c r="Z180" s="1"/>
  <c r="V171"/>
  <c r="X171" s="1"/>
  <c r="V183"/>
  <c r="AA183" s="1"/>
  <c r="V262"/>
  <c r="AA262" s="1"/>
  <c r="V123"/>
  <c r="Y123" s="1"/>
  <c r="V231"/>
  <c r="Y231" s="1"/>
  <c r="V63"/>
  <c r="Y63" s="1"/>
  <c r="V238"/>
  <c r="Z238" s="1"/>
  <c r="V263"/>
  <c r="Y263" s="1"/>
  <c r="V45"/>
  <c r="Y45" s="1"/>
  <c r="V83"/>
  <c r="AA83" s="1"/>
  <c r="V210"/>
  <c r="Z210" s="1"/>
  <c r="V172"/>
  <c r="Y172" s="1"/>
  <c r="V192"/>
  <c r="Z192" s="1"/>
  <c r="V169"/>
  <c r="AA169" s="1"/>
  <c r="V272"/>
  <c r="Z272" s="1"/>
  <c r="V144"/>
  <c r="Z144" s="1"/>
  <c r="V13"/>
  <c r="Z13" s="1"/>
  <c r="V119"/>
  <c r="AA119" s="1"/>
  <c r="V62"/>
  <c r="Z62" s="1"/>
  <c r="V158"/>
  <c r="Z158" s="1"/>
  <c r="V270"/>
  <c r="X270" s="1"/>
  <c r="V269"/>
  <c r="Z269" s="1"/>
  <c r="V121"/>
  <c r="Y121" s="1"/>
  <c r="V127"/>
  <c r="AA127" s="1"/>
  <c r="V150"/>
  <c r="AA150" s="1"/>
  <c r="V88"/>
  <c r="Z88" s="1"/>
  <c r="V29"/>
  <c r="Y29" s="1"/>
  <c r="V58"/>
  <c r="AA58" s="1"/>
  <c r="V9"/>
  <c r="X9" s="1"/>
  <c r="V184"/>
  <c r="AA184" s="1"/>
  <c r="V70"/>
  <c r="Y70" s="1"/>
  <c r="V197"/>
  <c r="Z197" s="1"/>
  <c r="V96"/>
  <c r="Z96" s="1"/>
  <c r="V133"/>
  <c r="AA133" s="1"/>
  <c r="V214"/>
  <c r="Z214" s="1"/>
  <c r="V206"/>
  <c r="Z206" s="1"/>
  <c r="V103"/>
  <c r="AA103" s="1"/>
  <c r="V76"/>
  <c r="Y76" s="1"/>
  <c r="V181"/>
  <c r="X181" s="1"/>
  <c r="V87"/>
  <c r="W87" s="1"/>
  <c r="V148"/>
  <c r="W148" s="1"/>
  <c r="V93"/>
  <c r="X93" s="1"/>
  <c r="V67"/>
  <c r="X67" s="1"/>
  <c r="V215"/>
  <c r="AA215" s="1"/>
  <c r="V264"/>
  <c r="Z264" s="1"/>
  <c r="V165"/>
  <c r="W165" s="1"/>
  <c r="V24"/>
  <c r="X24" s="1"/>
  <c r="V283"/>
  <c r="W283" s="1"/>
  <c r="V160"/>
  <c r="W160" s="1"/>
  <c r="V111"/>
  <c r="Y111" s="1"/>
  <c r="V141"/>
  <c r="AA141" s="1"/>
  <c r="V3"/>
  <c r="Z3" s="1"/>
  <c r="V152"/>
  <c r="Z152" s="1"/>
  <c r="V189"/>
  <c r="Z189" s="1"/>
  <c r="V101"/>
  <c r="Y101" s="1"/>
  <c r="V224"/>
  <c r="Z224" s="1"/>
  <c r="V140"/>
  <c r="W140" s="1"/>
  <c r="V157"/>
  <c r="AA157" s="1"/>
  <c r="V10"/>
  <c r="Z10" s="1"/>
  <c r="V261"/>
  <c r="Y261" s="1"/>
  <c r="V77"/>
  <c r="Z77" s="1"/>
  <c r="V234"/>
  <c r="AA234" s="1"/>
  <c r="V25"/>
  <c r="Z25" s="1"/>
  <c r="V259"/>
  <c r="Y259" s="1"/>
  <c r="V128"/>
  <c r="X128" s="1"/>
  <c r="V201"/>
  <c r="X201" s="1"/>
  <c r="V102"/>
  <c r="Z102" s="1"/>
  <c r="V2"/>
  <c r="X2" s="1"/>
  <c r="V23"/>
  <c r="Y23" s="1"/>
  <c r="V242"/>
  <c r="Z242" s="1"/>
  <c r="V203"/>
  <c r="W203" s="1"/>
  <c r="V151"/>
  <c r="W151" s="1"/>
  <c r="V265"/>
  <c r="Y265" s="1"/>
  <c r="V28"/>
  <c r="AA28" s="1"/>
  <c r="V273"/>
  <c r="Y273" s="1"/>
  <c r="V235"/>
  <c r="X235" s="1"/>
  <c r="V17"/>
  <c r="AA17" s="1"/>
  <c r="V80"/>
  <c r="X80" s="1"/>
  <c r="V65"/>
  <c r="AA65" s="1"/>
  <c r="V105"/>
  <c r="Y105" s="1"/>
  <c r="V286"/>
  <c r="Y286" s="1"/>
  <c r="V200"/>
  <c r="AA200" s="1"/>
  <c r="V159"/>
  <c r="Y159" s="1"/>
  <c r="V243"/>
  <c r="Y243" s="1"/>
  <c r="V73"/>
  <c r="Y73" s="1"/>
  <c r="V146"/>
  <c r="X146" s="1"/>
  <c r="V194"/>
  <c r="W194" s="1"/>
  <c r="V135"/>
  <c r="X135" s="1"/>
  <c r="V139"/>
  <c r="W139" s="1"/>
  <c r="V168"/>
  <c r="W168" s="1"/>
  <c r="V94"/>
  <c r="AA94" s="1"/>
  <c r="V12"/>
  <c r="Y12" s="1"/>
  <c r="V174"/>
  <c r="W174" s="1"/>
  <c r="V106"/>
  <c r="AA106" s="1"/>
  <c r="V251"/>
  <c r="AA251" s="1"/>
  <c r="V22"/>
  <c r="W22" s="1"/>
  <c r="V34"/>
  <c r="Y34" s="1"/>
  <c r="V209"/>
  <c r="X209" s="1"/>
  <c r="V92"/>
  <c r="Y92" s="1"/>
  <c r="V131"/>
  <c r="W131" s="1"/>
  <c r="V115"/>
  <c r="W115" s="1"/>
  <c r="V136"/>
  <c r="AA136" s="1"/>
  <c r="V100"/>
  <c r="X100" s="1"/>
  <c r="V5"/>
  <c r="X5" s="1"/>
  <c r="V190"/>
  <c r="Z190" s="1"/>
  <c r="V47"/>
  <c r="W47" s="1"/>
  <c r="V98"/>
  <c r="Y98" s="1"/>
  <c r="V271"/>
  <c r="W271" s="1"/>
  <c r="V232"/>
  <c r="AA232" s="1"/>
  <c r="V33"/>
  <c r="Z33" s="1"/>
  <c r="V208"/>
  <c r="Y208" s="1"/>
  <c r="V191"/>
  <c r="W191" s="1"/>
  <c r="V257"/>
  <c r="Z257" s="1"/>
  <c r="V68"/>
  <c r="Z68" s="1"/>
  <c r="V44"/>
  <c r="Z44" s="1"/>
  <c r="V147"/>
  <c r="Z147" s="1"/>
  <c r="V167"/>
  <c r="AA167" s="1"/>
  <c r="V156"/>
  <c r="AA156" s="1"/>
  <c r="V267"/>
  <c r="Y267" s="1"/>
  <c r="V36"/>
  <c r="X36" s="1"/>
  <c r="V219"/>
  <c r="AA219" s="1"/>
  <c r="V161"/>
  <c r="W161" s="1"/>
  <c r="V193"/>
  <c r="Y193" s="1"/>
  <c r="V154"/>
  <c r="W154" s="1"/>
  <c r="J8"/>
  <c r="V182"/>
  <c r="X182" s="1"/>
  <c r="V30"/>
  <c r="Y30" s="1"/>
  <c r="V145"/>
  <c r="W145" s="1"/>
  <c r="V223"/>
  <c r="AA223" s="1"/>
  <c r="V252"/>
  <c r="Z252" s="1"/>
  <c r="V173"/>
  <c r="X173" s="1"/>
  <c r="V40"/>
  <c r="AA40" s="1"/>
  <c r="V199"/>
  <c r="Z199" s="1"/>
  <c r="V245"/>
  <c r="Z245" s="1"/>
  <c r="V212"/>
  <c r="Z212" s="1"/>
  <c r="V254"/>
  <c r="Y254" s="1"/>
  <c r="V81"/>
  <c r="W81" s="1"/>
  <c r="V46"/>
  <c r="AA46" s="1"/>
  <c r="V170"/>
  <c r="Y170" s="1"/>
  <c r="V54"/>
  <c r="X54" s="1"/>
  <c r="V225"/>
  <c r="X225" s="1"/>
  <c r="V71"/>
  <c r="W71" s="1"/>
  <c r="V18"/>
  <c r="X18" s="1"/>
  <c r="V143"/>
  <c r="AA143" s="1"/>
  <c r="V97"/>
  <c r="AA97" s="1"/>
  <c r="V233"/>
  <c r="Z233" s="1"/>
  <c r="V266"/>
  <c r="W266" s="1"/>
  <c r="V53"/>
  <c r="Z53" s="1"/>
  <c r="V118"/>
  <c r="AA118" s="1"/>
  <c r="V129"/>
  <c r="Z129" s="1"/>
  <c r="V99"/>
  <c r="AA99" s="1"/>
  <c r="V39"/>
  <c r="AA39" s="1"/>
  <c r="V7"/>
  <c r="X7" s="1"/>
  <c r="V149"/>
  <c r="Y149" s="1"/>
  <c r="V41"/>
  <c r="AA41" s="1"/>
  <c r="V246"/>
  <c r="Z246" s="1"/>
  <c r="V253"/>
  <c r="AA253" s="1"/>
  <c r="V275"/>
  <c r="Y275" s="1"/>
  <c r="V35"/>
  <c r="X35" s="1"/>
  <c r="V86"/>
  <c r="AA86" s="1"/>
  <c r="V95"/>
  <c r="W95" s="1"/>
  <c r="V217"/>
  <c r="Z217" s="1"/>
  <c r="V221"/>
  <c r="AA221" s="1"/>
  <c r="V130"/>
  <c r="Z130" s="1"/>
  <c r="V163"/>
  <c r="Y163" s="1"/>
  <c r="V268"/>
  <c r="Z268" s="1"/>
  <c r="V16"/>
  <c r="AA16" s="1"/>
  <c r="V134"/>
  <c r="Y134" s="1"/>
  <c r="V124"/>
  <c r="Y124" s="1"/>
  <c r="V207"/>
  <c r="Y207" s="1"/>
  <c r="V122"/>
  <c r="AA122" s="1"/>
  <c r="V236"/>
  <c r="W236" s="1"/>
  <c r="V31"/>
  <c r="X31" s="1"/>
  <c r="V229"/>
  <c r="Y229" s="1"/>
  <c r="V284"/>
  <c r="X284" s="1"/>
  <c r="V137"/>
  <c r="AA137" s="1"/>
  <c r="V278"/>
  <c r="Z278" s="1"/>
  <c r="V59"/>
  <c r="Z59" s="1"/>
  <c r="V222"/>
  <c r="Y222" s="1"/>
  <c r="V175"/>
  <c r="X175" s="1"/>
  <c r="V276"/>
  <c r="X276" s="1"/>
  <c r="V218"/>
  <c r="Y218" s="1"/>
  <c r="V178"/>
  <c r="W178" s="1"/>
  <c r="V249"/>
  <c r="X249" s="1"/>
  <c r="V32"/>
  <c r="Z32" s="1"/>
  <c r="V256"/>
  <c r="X256" s="1"/>
  <c r="V20"/>
  <c r="AA20" s="1"/>
  <c r="V138"/>
  <c r="Z138" s="1"/>
  <c r="V82"/>
  <c r="AA82" s="1"/>
  <c r="V226"/>
  <c r="Z226" s="1"/>
  <c r="V72"/>
  <c r="W72" s="1"/>
  <c r="V14"/>
  <c r="Y14" s="1"/>
  <c r="V188"/>
  <c r="W188" s="1"/>
  <c r="V66"/>
  <c r="Y66" s="1"/>
  <c r="V196"/>
  <c r="X196" s="1"/>
  <c r="V120"/>
  <c r="Y120" s="1"/>
  <c r="V220"/>
  <c r="X220" s="1"/>
  <c r="V15"/>
  <c r="Y15" s="1"/>
  <c r="V162"/>
  <c r="X162" s="1"/>
  <c r="V89"/>
  <c r="X89" s="1"/>
  <c r="V213"/>
  <c r="X213" s="1"/>
  <c r="V79"/>
  <c r="W79" s="1"/>
  <c r="V186"/>
  <c r="Y186" s="1"/>
  <c r="V126"/>
  <c r="Z126" s="1"/>
  <c r="V90"/>
  <c r="Z90" s="1"/>
  <c r="V26"/>
  <c r="AA26" s="1"/>
  <c r="V125"/>
  <c r="AA125" s="1"/>
  <c r="V91"/>
  <c r="W91" s="1"/>
  <c r="V205"/>
  <c r="Z205" s="1"/>
  <c r="V113"/>
  <c r="Z113" s="1"/>
  <c r="V57"/>
  <c r="Z57" s="1"/>
  <c r="V11"/>
  <c r="Y11" s="1"/>
  <c r="V204"/>
  <c r="W204" s="1"/>
  <c r="V52"/>
  <c r="W52" s="1"/>
  <c r="V117"/>
  <c r="Y117" s="1"/>
  <c r="V241"/>
  <c r="AA241" s="1"/>
  <c r="V285"/>
  <c r="Z285" s="1"/>
  <c r="V112"/>
  <c r="AA112" s="1"/>
  <c r="V108"/>
  <c r="W108" s="1"/>
  <c r="V64"/>
  <c r="Z64" s="1"/>
  <c r="V281"/>
  <c r="Z281" s="1"/>
  <c r="V195"/>
  <c r="Y195" s="1"/>
  <c r="V107"/>
  <c r="W107" s="1"/>
  <c r="V164"/>
  <c r="AA164" s="1"/>
  <c r="V142"/>
  <c r="Z142" s="1"/>
  <c r="V274"/>
  <c r="AA274" s="1"/>
  <c r="V19"/>
  <c r="Y19" s="1"/>
  <c r="V153"/>
  <c r="Z153" s="1"/>
  <c r="V75"/>
  <c r="Y75" s="1"/>
  <c r="V37"/>
  <c r="AA37" s="1"/>
  <c r="V179"/>
  <c r="Y179" s="1"/>
  <c r="V211"/>
  <c r="X211" s="1"/>
  <c r="V114"/>
  <c r="Z114" s="1"/>
  <c r="V55"/>
  <c r="Z55" s="1"/>
  <c r="V176"/>
  <c r="W176" s="1"/>
  <c r="V61"/>
  <c r="X61" s="1"/>
  <c r="V132"/>
  <c r="W132" s="1"/>
  <c r="V258"/>
  <c r="AA258" s="1"/>
  <c r="V50"/>
  <c r="Z50" s="1"/>
  <c r="V42"/>
  <c r="X42" s="1"/>
  <c r="V280"/>
  <c r="AA280" s="1"/>
  <c r="V202"/>
  <c r="Y202" s="1"/>
  <c r="V247"/>
  <c r="W247" s="1"/>
  <c r="V104"/>
  <c r="Y104" s="1"/>
  <c r="V60"/>
  <c r="Y60" s="1"/>
  <c r="V187"/>
  <c r="Y187" s="1"/>
  <c r="V239"/>
  <c r="X239" s="1"/>
  <c r="V216"/>
  <c r="X216" s="1"/>
  <c r="V250"/>
  <c r="Y250" s="1"/>
  <c r="V51"/>
  <c r="Z51" s="1"/>
  <c r="V185"/>
  <c r="AA185" s="1"/>
  <c r="V109"/>
  <c r="X109" s="1"/>
  <c r="V282"/>
  <c r="Y282" s="1"/>
  <c r="V78"/>
  <c r="X78" s="1"/>
  <c r="V155"/>
  <c r="X155" s="1"/>
  <c r="V240"/>
  <c r="Z240" s="1"/>
  <c r="V38"/>
  <c r="W38" s="1"/>
  <c r="V166"/>
  <c r="W166" s="1"/>
  <c r="V237"/>
  <c r="AA237" s="1"/>
  <c r="V43"/>
  <c r="X43" s="1"/>
  <c r="V228"/>
  <c r="W228" s="1"/>
  <c r="V49"/>
  <c r="X49" s="1"/>
  <c r="V116"/>
  <c r="X116" s="1"/>
  <c r="V279"/>
  <c r="W279" s="1"/>
  <c r="V277"/>
  <c r="W277" s="1"/>
  <c r="V260"/>
  <c r="AA260" s="1"/>
  <c r="V110"/>
  <c r="Z110" s="1"/>
  <c r="V74"/>
  <c r="W74" s="1"/>
  <c r="V198"/>
  <c r="AA198" s="1"/>
  <c r="V244"/>
  <c r="Y244" s="1"/>
  <c r="V84"/>
  <c r="Y84" s="1"/>
  <c r="V56"/>
  <c r="X56" s="1"/>
  <c r="V8"/>
  <c r="X8" s="1"/>
  <c r="V4"/>
  <c r="Z4" s="1"/>
  <c r="AO13"/>
  <c r="AO14" s="1"/>
  <c r="G3" i="29"/>
  <c r="J11"/>
  <c r="J13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Z48" i="25" l="1"/>
  <c r="W158"/>
  <c r="W172"/>
  <c r="Z175"/>
  <c r="X58"/>
  <c r="W120"/>
  <c r="X271"/>
  <c r="W134"/>
  <c r="X254"/>
  <c r="X11"/>
  <c r="X3"/>
  <c r="W123"/>
  <c r="AA144"/>
  <c r="AA224"/>
  <c r="W180"/>
  <c r="AA283"/>
  <c r="W48"/>
  <c r="Z2"/>
  <c r="Y39"/>
  <c r="AA104"/>
  <c r="Y85"/>
  <c r="X123"/>
  <c r="X263"/>
  <c r="Y110"/>
  <c r="Y246"/>
  <c r="Z154"/>
  <c r="AA56"/>
  <c r="X153"/>
  <c r="W224"/>
  <c r="Z85"/>
  <c r="X180"/>
  <c r="AA123"/>
  <c r="AA158"/>
  <c r="Y144"/>
  <c r="AA48"/>
  <c r="W138"/>
  <c r="W54"/>
  <c r="W12"/>
  <c r="Z43"/>
  <c r="AA87"/>
  <c r="X85"/>
  <c r="AA180"/>
  <c r="Y127"/>
  <c r="X206"/>
  <c r="Z215"/>
  <c r="W197"/>
  <c r="W67"/>
  <c r="Z135"/>
  <c r="Y151"/>
  <c r="AA246"/>
  <c r="Z54"/>
  <c r="Y191"/>
  <c r="X240"/>
  <c r="Z164"/>
  <c r="Y87"/>
  <c r="W58"/>
  <c r="W85"/>
  <c r="AA3"/>
  <c r="Y180"/>
  <c r="AA172"/>
  <c r="Z127"/>
  <c r="Z123"/>
  <c r="X283"/>
  <c r="Y158"/>
  <c r="W215"/>
  <c r="W144"/>
  <c r="Y197"/>
  <c r="Y48"/>
  <c r="X243"/>
  <c r="W2"/>
  <c r="W86"/>
  <c r="W143"/>
  <c r="Y145"/>
  <c r="Z22"/>
  <c r="Y42"/>
  <c r="Y91"/>
  <c r="Y224"/>
  <c r="Z58"/>
  <c r="W3"/>
  <c r="W127"/>
  <c r="Y206"/>
  <c r="Z283"/>
  <c r="X215"/>
  <c r="AA263"/>
  <c r="W65"/>
  <c r="AA92"/>
  <c r="Z69"/>
  <c r="W125"/>
  <c r="Y203"/>
  <c r="X25"/>
  <c r="X190"/>
  <c r="W94"/>
  <c r="X280"/>
  <c r="X41"/>
  <c r="W239"/>
  <c r="X50"/>
  <c r="W141"/>
  <c r="X121"/>
  <c r="X262"/>
  <c r="Y205"/>
  <c r="Y103"/>
  <c r="W45"/>
  <c r="Z75"/>
  <c r="AA148"/>
  <c r="Z160"/>
  <c r="W220"/>
  <c r="AA195"/>
  <c r="X152"/>
  <c r="Z17"/>
  <c r="X219"/>
  <c r="Z171"/>
  <c r="AA231"/>
  <c r="AA96"/>
  <c r="AA213"/>
  <c r="AA188"/>
  <c r="W73"/>
  <c r="AA77"/>
  <c r="Y148"/>
  <c r="X227"/>
  <c r="Z9"/>
  <c r="W171"/>
  <c r="X192"/>
  <c r="Z103"/>
  <c r="AA45"/>
  <c r="W264"/>
  <c r="AA139"/>
  <c r="X229"/>
  <c r="Y142"/>
  <c r="Y52"/>
  <c r="Z140"/>
  <c r="W9"/>
  <c r="Z248"/>
  <c r="Y270"/>
  <c r="X165"/>
  <c r="AA264"/>
  <c r="X118"/>
  <c r="Y174"/>
  <c r="X38"/>
  <c r="AA114"/>
  <c r="W82"/>
  <c r="AA32"/>
  <c r="AA265"/>
  <c r="Z207"/>
  <c r="Z128"/>
  <c r="Y225"/>
  <c r="AA199"/>
  <c r="X167"/>
  <c r="X228"/>
  <c r="W282"/>
  <c r="Z112"/>
  <c r="X6"/>
  <c r="W231"/>
  <c r="W152"/>
  <c r="W150"/>
  <c r="W119"/>
  <c r="Y13"/>
  <c r="Y276"/>
  <c r="Y278"/>
  <c r="W31"/>
  <c r="X16"/>
  <c r="W77"/>
  <c r="Y118"/>
  <c r="W225"/>
  <c r="Y81"/>
  <c r="Y223"/>
  <c r="AA267"/>
  <c r="Z232"/>
  <c r="AA115"/>
  <c r="W251"/>
  <c r="Z277"/>
  <c r="Z60"/>
  <c r="X179"/>
  <c r="W285"/>
  <c r="X57"/>
  <c r="Y90"/>
  <c r="Y6"/>
  <c r="AA140"/>
  <c r="AA171"/>
  <c r="Y248"/>
  <c r="AA192"/>
  <c r="X150"/>
  <c r="Y160"/>
  <c r="Y214"/>
  <c r="Y62"/>
  <c r="X45"/>
  <c r="X264"/>
  <c r="X13"/>
  <c r="W213"/>
  <c r="Z139"/>
  <c r="AA286"/>
  <c r="W222"/>
  <c r="X23"/>
  <c r="AA124"/>
  <c r="Z163"/>
  <c r="Z95"/>
  <c r="W253"/>
  <c r="Z7"/>
  <c r="W97"/>
  <c r="Y199"/>
  <c r="AA257"/>
  <c r="AA98"/>
  <c r="W34"/>
  <c r="Z198"/>
  <c r="W250"/>
  <c r="AA247"/>
  <c r="Z132"/>
  <c r="W281"/>
  <c r="AA204"/>
  <c r="Z148"/>
  <c r="Y140"/>
  <c r="Y227"/>
  <c r="AA9"/>
  <c r="X231"/>
  <c r="AA248"/>
  <c r="Y152"/>
  <c r="X103"/>
  <c r="X160"/>
  <c r="AA270"/>
  <c r="Z177"/>
  <c r="AA24"/>
  <c r="Y27"/>
  <c r="X96"/>
  <c r="W13"/>
  <c r="Y213"/>
  <c r="Y220"/>
  <c r="X139"/>
  <c r="Y188"/>
  <c r="Y82"/>
  <c r="X20"/>
  <c r="X286"/>
  <c r="AA276"/>
  <c r="W17"/>
  <c r="W284"/>
  <c r="Y122"/>
  <c r="W163"/>
  <c r="W221"/>
  <c r="AA95"/>
  <c r="X253"/>
  <c r="W7"/>
  <c r="Z99"/>
  <c r="Y97"/>
  <c r="Y18"/>
  <c r="Z81"/>
  <c r="X199"/>
  <c r="W223"/>
  <c r="AA193"/>
  <c r="Y167"/>
  <c r="W257"/>
  <c r="W100"/>
  <c r="Z34"/>
  <c r="AA174"/>
  <c r="X198"/>
  <c r="Z116"/>
  <c r="X237"/>
  <c r="X282"/>
  <c r="AA250"/>
  <c r="AA176"/>
  <c r="X75"/>
  <c r="W142"/>
  <c r="Y281"/>
  <c r="Y285"/>
  <c r="Y204"/>
  <c r="AA205"/>
  <c r="AA90"/>
  <c r="X148"/>
  <c r="W6"/>
  <c r="Z6"/>
  <c r="X140"/>
  <c r="AA227"/>
  <c r="Y9"/>
  <c r="Y171"/>
  <c r="Z231"/>
  <c r="Z29"/>
  <c r="X248"/>
  <c r="Y192"/>
  <c r="AA152"/>
  <c r="W103"/>
  <c r="Z150"/>
  <c r="X141"/>
  <c r="AA160"/>
  <c r="AA69"/>
  <c r="W270"/>
  <c r="Z270"/>
  <c r="X177"/>
  <c r="Z262"/>
  <c r="X27"/>
  <c r="Z45"/>
  <c r="Y264"/>
  <c r="Y96"/>
  <c r="W96"/>
  <c r="AA13"/>
  <c r="Z220"/>
  <c r="Y196"/>
  <c r="Z188"/>
  <c r="Z194"/>
  <c r="X73"/>
  <c r="Y32"/>
  <c r="X178"/>
  <c r="AA278"/>
  <c r="Z265"/>
  <c r="Y31"/>
  <c r="Z23"/>
  <c r="X124"/>
  <c r="AA128"/>
  <c r="X163"/>
  <c r="X77"/>
  <c r="Y95"/>
  <c r="Z253"/>
  <c r="Y7"/>
  <c r="W118"/>
  <c r="X97"/>
  <c r="Z225"/>
  <c r="X81"/>
  <c r="Y212"/>
  <c r="X223"/>
  <c r="Z30"/>
  <c r="Y219"/>
  <c r="W44"/>
  <c r="X232"/>
  <c r="W190"/>
  <c r="X115"/>
  <c r="W84"/>
  <c r="X277"/>
  <c r="Z228"/>
  <c r="Y38"/>
  <c r="Y185"/>
  <c r="X60"/>
  <c r="W280"/>
  <c r="X132"/>
  <c r="Y114"/>
  <c r="Y107"/>
  <c r="Z108"/>
  <c r="AA117"/>
  <c r="X186"/>
  <c r="W227"/>
  <c r="AA181"/>
  <c r="AA101"/>
  <c r="W192"/>
  <c r="Y150"/>
  <c r="X210"/>
  <c r="W69"/>
  <c r="Z24"/>
  <c r="Y67"/>
  <c r="Y47"/>
  <c r="X136"/>
  <c r="W209"/>
  <c r="W26"/>
  <c r="Y79"/>
  <c r="AA226"/>
  <c r="Z71"/>
  <c r="X88"/>
  <c r="X21"/>
  <c r="Y255"/>
  <c r="AA8"/>
  <c r="W129"/>
  <c r="Z168"/>
  <c r="AA244"/>
  <c r="W260"/>
  <c r="W49"/>
  <c r="Y78"/>
  <c r="Y51"/>
  <c r="Z202"/>
  <c r="X63"/>
  <c r="Z146"/>
  <c r="W80"/>
  <c r="Y28"/>
  <c r="Y46"/>
  <c r="W252"/>
  <c r="Y157"/>
  <c r="AA76"/>
  <c r="W21"/>
  <c r="Z21"/>
  <c r="W83"/>
  <c r="X119"/>
  <c r="Z93"/>
  <c r="Y162"/>
  <c r="Y72"/>
  <c r="AA159"/>
  <c r="X65"/>
  <c r="AA273"/>
  <c r="Y242"/>
  <c r="X234"/>
  <c r="W275"/>
  <c r="X99"/>
  <c r="AA233"/>
  <c r="X170"/>
  <c r="AA245"/>
  <c r="AA173"/>
  <c r="AA182"/>
  <c r="Z208"/>
  <c r="X106"/>
  <c r="Y166"/>
  <c r="Y155"/>
  <c r="Z187"/>
  <c r="X247"/>
  <c r="AA19"/>
  <c r="W113"/>
  <c r="AA10"/>
  <c r="AA70"/>
  <c r="Z184"/>
  <c r="W111"/>
  <c r="Y21"/>
  <c r="Y69"/>
  <c r="AA177"/>
  <c r="Y83"/>
  <c r="W262"/>
  <c r="Y133"/>
  <c r="AA27"/>
  <c r="AA230"/>
  <c r="W183"/>
  <c r="W93"/>
  <c r="AA15"/>
  <c r="X59"/>
  <c r="X242"/>
  <c r="AA207"/>
  <c r="Y201"/>
  <c r="X268"/>
  <c r="AA217"/>
  <c r="X33"/>
  <c r="Z106"/>
  <c r="Z78"/>
  <c r="Z274"/>
  <c r="Y113"/>
  <c r="W63"/>
  <c r="AA66"/>
  <c r="Z72"/>
  <c r="AA256"/>
  <c r="W200"/>
  <c r="Z218"/>
  <c r="AA284"/>
  <c r="Z203"/>
  <c r="X102"/>
  <c r="Z221"/>
  <c r="Z35"/>
  <c r="Z149"/>
  <c r="Y129"/>
  <c r="Z266"/>
  <c r="AA212"/>
  <c r="Z182"/>
  <c r="Z161"/>
  <c r="X156"/>
  <c r="W68"/>
  <c r="W208"/>
  <c r="Y251"/>
  <c r="W237"/>
  <c r="X51"/>
  <c r="W187"/>
  <c r="X258"/>
  <c r="X55"/>
  <c r="Z37"/>
  <c r="X19"/>
  <c r="Y57"/>
  <c r="Y10"/>
  <c r="Z169"/>
  <c r="W101"/>
  <c r="AA189"/>
  <c r="Y88"/>
  <c r="AA111"/>
  <c r="W269"/>
  <c r="Y177"/>
  <c r="Y262"/>
  <c r="W27"/>
  <c r="W255"/>
  <c r="X183"/>
  <c r="AA272"/>
  <c r="AA238"/>
  <c r="X15"/>
  <c r="W66"/>
  <c r="Z66"/>
  <c r="Y226"/>
  <c r="W146"/>
  <c r="Y256"/>
  <c r="W256"/>
  <c r="Y200"/>
  <c r="X200"/>
  <c r="AA218"/>
  <c r="W218"/>
  <c r="Z80"/>
  <c r="Y59"/>
  <c r="Z28"/>
  <c r="Z229"/>
  <c r="W242"/>
  <c r="X207"/>
  <c r="AA201"/>
  <c r="W201"/>
  <c r="AA268"/>
  <c r="W268"/>
  <c r="W234"/>
  <c r="W217"/>
  <c r="Y217"/>
  <c r="X275"/>
  <c r="X149"/>
  <c r="AA129"/>
  <c r="Y233"/>
  <c r="AA71"/>
  <c r="Y71"/>
  <c r="W46"/>
  <c r="Y245"/>
  <c r="Y252"/>
  <c r="W182"/>
  <c r="Y161"/>
  <c r="AA161"/>
  <c r="Z156"/>
  <c r="Y156"/>
  <c r="X68"/>
  <c r="AA68"/>
  <c r="AA33"/>
  <c r="AA47"/>
  <c r="Z136"/>
  <c r="Z209"/>
  <c r="W106"/>
  <c r="Y168"/>
  <c r="X244"/>
  <c r="Z260"/>
  <c r="AA49"/>
  <c r="AA166"/>
  <c r="X166"/>
  <c r="W78"/>
  <c r="W51"/>
  <c r="X187"/>
  <c r="X202"/>
  <c r="Z258"/>
  <c r="W258"/>
  <c r="Y55"/>
  <c r="AA55"/>
  <c r="X37"/>
  <c r="W37"/>
  <c r="X274"/>
  <c r="Z195"/>
  <c r="Y112"/>
  <c r="X52"/>
  <c r="AA113"/>
  <c r="Z26"/>
  <c r="X79"/>
  <c r="Z63"/>
  <c r="W157"/>
  <c r="Z157"/>
  <c r="Y169"/>
  <c r="X184"/>
  <c r="W76"/>
  <c r="Z76"/>
  <c r="Y189"/>
  <c r="W88"/>
  <c r="Z111"/>
  <c r="Y269"/>
  <c r="AA269"/>
  <c r="X83"/>
  <c r="X133"/>
  <c r="W133"/>
  <c r="Z165"/>
  <c r="Z119"/>
  <c r="Y230"/>
  <c r="AA255"/>
  <c r="Z183"/>
  <c r="Y93"/>
  <c r="AA4"/>
  <c r="W15"/>
  <c r="X66"/>
  <c r="X226"/>
  <c r="W226"/>
  <c r="Y146"/>
  <c r="Z256"/>
  <c r="Z200"/>
  <c r="X218"/>
  <c r="Y80"/>
  <c r="AA59"/>
  <c r="X28"/>
  <c r="W229"/>
  <c r="AA229"/>
  <c r="AA242"/>
  <c r="W207"/>
  <c r="Z201"/>
  <c r="Y268"/>
  <c r="Z234"/>
  <c r="Y234"/>
  <c r="X217"/>
  <c r="AA275"/>
  <c r="Z275"/>
  <c r="AA149"/>
  <c r="X129"/>
  <c r="X233"/>
  <c r="X71"/>
  <c r="X46"/>
  <c r="Z46"/>
  <c r="X245"/>
  <c r="AA252"/>
  <c r="X252"/>
  <c r="Y182"/>
  <c r="X161"/>
  <c r="W156"/>
  <c r="Y68"/>
  <c r="Y33"/>
  <c r="X47"/>
  <c r="Z47"/>
  <c r="W136"/>
  <c r="Y136"/>
  <c r="Y209"/>
  <c r="AA209"/>
  <c r="Y106"/>
  <c r="AA168"/>
  <c r="Z244"/>
  <c r="X260"/>
  <c r="Y49"/>
  <c r="Z166"/>
  <c r="AA78"/>
  <c r="AA51"/>
  <c r="AA187"/>
  <c r="AA202"/>
  <c r="W202"/>
  <c r="Y258"/>
  <c r="W55"/>
  <c r="Y37"/>
  <c r="W274"/>
  <c r="X195"/>
  <c r="W195"/>
  <c r="W112"/>
  <c r="X112"/>
  <c r="Z52"/>
  <c r="AA52"/>
  <c r="X113"/>
  <c r="X26"/>
  <c r="Z79"/>
  <c r="AA63"/>
  <c r="X157"/>
  <c r="W169"/>
  <c r="Y184"/>
  <c r="W184"/>
  <c r="X76"/>
  <c r="X189"/>
  <c r="AA88"/>
  <c r="X111"/>
  <c r="X269"/>
  <c r="Z83"/>
  <c r="Z133"/>
  <c r="AA165"/>
  <c r="Y119"/>
  <c r="W230"/>
  <c r="Z230"/>
  <c r="Z255"/>
  <c r="Y183"/>
  <c r="AA93"/>
  <c r="X4"/>
  <c r="Z15"/>
  <c r="AA146"/>
  <c r="AA80"/>
  <c r="W59"/>
  <c r="W28"/>
  <c r="W149"/>
  <c r="W233"/>
  <c r="W245"/>
  <c r="W33"/>
  <c r="X168"/>
  <c r="W244"/>
  <c r="Y260"/>
  <c r="Z49"/>
  <c r="Y274"/>
  <c r="Y26"/>
  <c r="AA79"/>
  <c r="X169"/>
  <c r="W189"/>
  <c r="Y165"/>
  <c r="W4"/>
  <c r="AA162"/>
  <c r="AA196"/>
  <c r="W20"/>
  <c r="X159"/>
  <c r="Z65"/>
  <c r="X222"/>
  <c r="AA203"/>
  <c r="Z122"/>
  <c r="AA102"/>
  <c r="W102"/>
  <c r="W25"/>
  <c r="X221"/>
  <c r="AA35"/>
  <c r="AA266"/>
  <c r="Z18"/>
  <c r="Z170"/>
  <c r="X212"/>
  <c r="Y173"/>
  <c r="W267"/>
  <c r="AA44"/>
  <c r="X98"/>
  <c r="X92"/>
  <c r="Z92"/>
  <c r="Z94"/>
  <c r="W116"/>
  <c r="Z239"/>
  <c r="Z179"/>
  <c r="X108"/>
  <c r="X70"/>
  <c r="Z70"/>
  <c r="X29"/>
  <c r="Z89"/>
  <c r="Z162"/>
  <c r="W196"/>
  <c r="Z196"/>
  <c r="AA14"/>
  <c r="X72"/>
  <c r="Y194"/>
  <c r="X138"/>
  <c r="Y20"/>
  <c r="Z20"/>
  <c r="Z159"/>
  <c r="Z249"/>
  <c r="Z178"/>
  <c r="W105"/>
  <c r="Y65"/>
  <c r="AA222"/>
  <c r="Z235"/>
  <c r="W273"/>
  <c r="Y137"/>
  <c r="Z284"/>
  <c r="X203"/>
  <c r="X122"/>
  <c r="Y102"/>
  <c r="Z16"/>
  <c r="Y16"/>
  <c r="AA130"/>
  <c r="Y25"/>
  <c r="Y221"/>
  <c r="W35"/>
  <c r="Y35"/>
  <c r="Z41"/>
  <c r="Z39"/>
  <c r="Y99"/>
  <c r="Y53"/>
  <c r="X266"/>
  <c r="AA18"/>
  <c r="W18"/>
  <c r="AA170"/>
  <c r="Z254"/>
  <c r="W212"/>
  <c r="Z40"/>
  <c r="W173"/>
  <c r="W30"/>
  <c r="AA30"/>
  <c r="Z193"/>
  <c r="Z267"/>
  <c r="X267"/>
  <c r="W147"/>
  <c r="Y44"/>
  <c r="AA208"/>
  <c r="Z98"/>
  <c r="Y100"/>
  <c r="AA100"/>
  <c r="Z131"/>
  <c r="W92"/>
  <c r="X251"/>
  <c r="X94"/>
  <c r="Z84"/>
  <c r="X110"/>
  <c r="W110"/>
  <c r="Z279"/>
  <c r="AA116"/>
  <c r="Y237"/>
  <c r="AA155"/>
  <c r="Z185"/>
  <c r="X185"/>
  <c r="Y216"/>
  <c r="AA239"/>
  <c r="Y247"/>
  <c r="W50"/>
  <c r="Z176"/>
  <c r="X176"/>
  <c r="Z211"/>
  <c r="W179"/>
  <c r="W19"/>
  <c r="X107"/>
  <c r="Y108"/>
  <c r="AA108"/>
  <c r="Z241"/>
  <c r="Z117"/>
  <c r="W57"/>
  <c r="X125"/>
  <c r="AA186"/>
  <c r="W186"/>
  <c r="X10"/>
  <c r="W70"/>
  <c r="X87"/>
  <c r="Z87"/>
  <c r="X224"/>
  <c r="W181"/>
  <c r="Z181"/>
  <c r="Y58"/>
  <c r="X101"/>
  <c r="AA29"/>
  <c r="Y3"/>
  <c r="Z172"/>
  <c r="X172"/>
  <c r="X127"/>
  <c r="Y141"/>
  <c r="AA206"/>
  <c r="W206"/>
  <c r="W121"/>
  <c r="AA210"/>
  <c r="W210"/>
  <c r="X214"/>
  <c r="AA214"/>
  <c r="Y283"/>
  <c r="X158"/>
  <c r="W24"/>
  <c r="X62"/>
  <c r="Y215"/>
  <c r="W263"/>
  <c r="Z263"/>
  <c r="X144"/>
  <c r="Z67"/>
  <c r="X197"/>
  <c r="AA197"/>
  <c r="W272"/>
  <c r="X238"/>
  <c r="W238"/>
  <c r="W162"/>
  <c r="AA72"/>
  <c r="AA194"/>
  <c r="AA178"/>
  <c r="X273"/>
  <c r="Y284"/>
  <c r="W122"/>
  <c r="W16"/>
  <c r="AA25"/>
  <c r="W41"/>
  <c r="W99"/>
  <c r="Y266"/>
  <c r="Z173"/>
  <c r="X30"/>
  <c r="X193"/>
  <c r="X44"/>
  <c r="X208"/>
  <c r="Z100"/>
  <c r="Z251"/>
  <c r="X84"/>
  <c r="AA110"/>
  <c r="Y116"/>
  <c r="Z237"/>
  <c r="W155"/>
  <c r="W185"/>
  <c r="Y239"/>
  <c r="Z247"/>
  <c r="Y50"/>
  <c r="Y176"/>
  <c r="AA179"/>
  <c r="Z19"/>
  <c r="Z107"/>
  <c r="X117"/>
  <c r="W117"/>
  <c r="AA57"/>
  <c r="Z125"/>
  <c r="Z186"/>
  <c r="W10"/>
  <c r="Y181"/>
  <c r="Z101"/>
  <c r="W29"/>
  <c r="Z141"/>
  <c r="Z121"/>
  <c r="AA121"/>
  <c r="Y210"/>
  <c r="W214"/>
  <c r="Y24"/>
  <c r="AA62"/>
  <c r="W62"/>
  <c r="AA67"/>
  <c r="Y272"/>
  <c r="X272"/>
  <c r="Y238"/>
  <c r="W89"/>
  <c r="AA120"/>
  <c r="X194"/>
  <c r="W159"/>
  <c r="W249"/>
  <c r="Y178"/>
  <c r="Z222"/>
  <c r="AA235"/>
  <c r="Z273"/>
  <c r="Z151"/>
  <c r="Z236"/>
  <c r="AA259"/>
  <c r="W261"/>
  <c r="Z86"/>
  <c r="Y41"/>
  <c r="AA53"/>
  <c r="Y143"/>
  <c r="W170"/>
  <c r="X40"/>
  <c r="X145"/>
  <c r="W193"/>
  <c r="Z36"/>
  <c r="W98"/>
  <c r="AA5"/>
  <c r="Y94"/>
  <c r="AA84"/>
  <c r="Z74"/>
  <c r="Z155"/>
  <c r="Y109"/>
  <c r="AA50"/>
  <c r="AA61"/>
  <c r="AA107"/>
  <c r="X64"/>
  <c r="Y125"/>
  <c r="Y126"/>
  <c r="Z8"/>
  <c r="Z243"/>
  <c r="AA243"/>
  <c r="Y249"/>
  <c r="AA175"/>
  <c r="W175"/>
  <c r="Y235"/>
  <c r="Z134"/>
  <c r="Y130"/>
  <c r="X261"/>
  <c r="X86"/>
  <c r="W39"/>
  <c r="AA54"/>
  <c r="W254"/>
  <c r="Z145"/>
  <c r="Y154"/>
  <c r="AA154"/>
  <c r="X191"/>
  <c r="Z191"/>
  <c r="Z5"/>
  <c r="Y5"/>
  <c r="Y131"/>
  <c r="AA131"/>
  <c r="Z12"/>
  <c r="Z56"/>
  <c r="Y56"/>
  <c r="X74"/>
  <c r="Y74"/>
  <c r="W43"/>
  <c r="Y43"/>
  <c r="Y240"/>
  <c r="AA240"/>
  <c r="W104"/>
  <c r="Z104"/>
  <c r="Y211"/>
  <c r="W64"/>
  <c r="AA64"/>
  <c r="X241"/>
  <c r="Y241"/>
  <c r="Z91"/>
  <c r="X91"/>
  <c r="Z213"/>
  <c r="AA89"/>
  <c r="AA220"/>
  <c r="X120"/>
  <c r="Y139"/>
  <c r="X188"/>
  <c r="W14"/>
  <c r="W135"/>
  <c r="Y135"/>
  <c r="Z82"/>
  <c r="X82"/>
  <c r="AA138"/>
  <c r="AA73"/>
  <c r="W243"/>
  <c r="X32"/>
  <c r="W32"/>
  <c r="AA249"/>
  <c r="Z286"/>
  <c r="Z105"/>
  <c r="W276"/>
  <c r="Z276"/>
  <c r="Y175"/>
  <c r="Y17"/>
  <c r="X17"/>
  <c r="W235"/>
  <c r="X278"/>
  <c r="Z137"/>
  <c r="W265"/>
  <c r="X265"/>
  <c r="X151"/>
  <c r="Z31"/>
  <c r="Y236"/>
  <c r="AA23"/>
  <c r="W23"/>
  <c r="AA2"/>
  <c r="W124"/>
  <c r="AA134"/>
  <c r="W128"/>
  <c r="Y128"/>
  <c r="AA163"/>
  <c r="W259"/>
  <c r="X130"/>
  <c r="W130"/>
  <c r="Y77"/>
  <c r="X95"/>
  <c r="AA261"/>
  <c r="Y86"/>
  <c r="Y253"/>
  <c r="W246"/>
  <c r="AA7"/>
  <c r="X39"/>
  <c r="Z118"/>
  <c r="X53"/>
  <c r="Z97"/>
  <c r="X143"/>
  <c r="AA225"/>
  <c r="Y54"/>
  <c r="AA81"/>
  <c r="AA254"/>
  <c r="W199"/>
  <c r="Y40"/>
  <c r="Z223"/>
  <c r="AA145"/>
  <c r="X154"/>
  <c r="W219"/>
  <c r="Z219"/>
  <c r="W36"/>
  <c r="W167"/>
  <c r="Z167"/>
  <c r="X147"/>
  <c r="Y257"/>
  <c r="X257"/>
  <c r="AA191"/>
  <c r="W232"/>
  <c r="Y232"/>
  <c r="AA271"/>
  <c r="AA190"/>
  <c r="Y190"/>
  <c r="W5"/>
  <c r="Z115"/>
  <c r="Y115"/>
  <c r="X131"/>
  <c r="X34"/>
  <c r="AA34"/>
  <c r="X22"/>
  <c r="X174"/>
  <c r="Z174"/>
  <c r="X12"/>
  <c r="W56"/>
  <c r="W198"/>
  <c r="Y198"/>
  <c r="AA74"/>
  <c r="Y277"/>
  <c r="AA277"/>
  <c r="X279"/>
  <c r="Y228"/>
  <c r="AA228"/>
  <c r="AA43"/>
  <c r="Z38"/>
  <c r="AA38"/>
  <c r="W240"/>
  <c r="AA282"/>
  <c r="Z282"/>
  <c r="AA109"/>
  <c r="Z250"/>
  <c r="X250"/>
  <c r="Z216"/>
  <c r="W60"/>
  <c r="AA60"/>
  <c r="X104"/>
  <c r="Z280"/>
  <c r="Y280"/>
  <c r="Z42"/>
  <c r="Y132"/>
  <c r="AA132"/>
  <c r="Z61"/>
  <c r="X114"/>
  <c r="W114"/>
  <c r="AA211"/>
  <c r="AA75"/>
  <c r="W75"/>
  <c r="W153"/>
  <c r="X142"/>
  <c r="AA142"/>
  <c r="X164"/>
  <c r="X281"/>
  <c r="AA281"/>
  <c r="Y64"/>
  <c r="AA285"/>
  <c r="X285"/>
  <c r="W241"/>
  <c r="Z204"/>
  <c r="X204"/>
  <c r="W11"/>
  <c r="X205"/>
  <c r="W205"/>
  <c r="AA91"/>
  <c r="X90"/>
  <c r="W90"/>
  <c r="AA126"/>
  <c r="Y8"/>
  <c r="Y89"/>
  <c r="Z120"/>
  <c r="X14"/>
  <c r="AA135"/>
  <c r="Y138"/>
  <c r="X105"/>
  <c r="AA105"/>
  <c r="X137"/>
  <c r="W137"/>
  <c r="AA151"/>
  <c r="AA236"/>
  <c r="X236"/>
  <c r="Y2"/>
  <c r="X134"/>
  <c r="X259"/>
  <c r="X246"/>
  <c r="W53"/>
  <c r="Z143"/>
  <c r="W40"/>
  <c r="AA36"/>
  <c r="Y36"/>
  <c r="Y147"/>
  <c r="AA147"/>
  <c r="Z271"/>
  <c r="Y271"/>
  <c r="Y22"/>
  <c r="AA22"/>
  <c r="AA12"/>
  <c r="AA279"/>
  <c r="Y279"/>
  <c r="W109"/>
  <c r="Z109"/>
  <c r="W216"/>
  <c r="AA216"/>
  <c r="AA42"/>
  <c r="W42"/>
  <c r="Y61"/>
  <c r="W61"/>
  <c r="W211"/>
  <c r="AA153"/>
  <c r="Y153"/>
  <c r="Y164"/>
  <c r="W164"/>
  <c r="Z11"/>
  <c r="AA11"/>
  <c r="W126"/>
  <c r="X126"/>
  <c r="Z14"/>
  <c r="Z73"/>
  <c r="W286"/>
  <c r="W278"/>
  <c r="AA31"/>
  <c r="Z124"/>
  <c r="Z259"/>
  <c r="Z261"/>
  <c r="W8"/>
  <c r="Y4"/>
  <c r="AT10"/>
  <c r="AT5" s="1"/>
  <c r="AH28" s="1"/>
  <c r="Q22" s="1"/>
  <c r="AR10"/>
  <c r="AR8" s="1"/>
  <c r="AH19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6" i="25" l="1"/>
  <c r="AH17" s="1"/>
  <c r="AT9"/>
  <c r="AH32" s="1"/>
  <c r="Q26" s="1"/>
  <c r="AR9"/>
  <c r="AH20" s="1"/>
  <c r="AQ9"/>
  <c r="AH14" s="1"/>
  <c r="AR7"/>
  <c r="AH18" s="1"/>
  <c r="AR5"/>
  <c r="AH16" s="1"/>
  <c r="AT6"/>
  <c r="AH29" s="1"/>
  <c r="Q23" s="1"/>
  <c r="AT8"/>
  <c r="AH31" s="1"/>
  <c r="Q25" s="1"/>
  <c r="AG10"/>
  <c r="AE10" s="1"/>
  <c r="AG33"/>
  <c r="AE33" s="1"/>
  <c r="AD33" s="1"/>
  <c r="AK34" s="1"/>
  <c r="AG24"/>
  <c r="AE24" s="1"/>
  <c r="AG37"/>
  <c r="AE37" s="1"/>
  <c r="AG23"/>
  <c r="AF23" s="1"/>
  <c r="AT7"/>
  <c r="AH30" s="1"/>
  <c r="Q24" s="1"/>
  <c r="AU6"/>
  <c r="AH35" s="1"/>
  <c r="Q29" s="1"/>
  <c r="AG35"/>
  <c r="AG29"/>
  <c r="AE29" s="1"/>
  <c r="AG12"/>
  <c r="AE12" s="1"/>
  <c r="AG31"/>
  <c r="AG36"/>
  <c r="AG16"/>
  <c r="P10" s="1"/>
  <c r="AG27"/>
  <c r="AE27" s="1"/>
  <c r="AD27" s="1"/>
  <c r="AK28" s="1"/>
  <c r="AG11"/>
  <c r="AE11" s="1"/>
  <c r="AG19"/>
  <c r="AF19" s="1"/>
  <c r="AG34"/>
  <c r="P28" s="1"/>
  <c r="AG13"/>
  <c r="AG32"/>
  <c r="AE32" s="1"/>
  <c r="AG18"/>
  <c r="AE18" s="1"/>
  <c r="AU7"/>
  <c r="AH36" s="1"/>
  <c r="Q30" s="1"/>
  <c r="AU8"/>
  <c r="AH37" s="1"/>
  <c r="Q31" s="1"/>
  <c r="AG14"/>
  <c r="AE14" s="1"/>
  <c r="AG30"/>
  <c r="AE30" s="1"/>
  <c r="AG26"/>
  <c r="AF26" s="1"/>
  <c r="AG17"/>
  <c r="AG21"/>
  <c r="AE21" s="1"/>
  <c r="AD21" s="1"/>
  <c r="AK22" s="1"/>
  <c r="AU5"/>
  <c r="AH34" s="1"/>
  <c r="Q28" s="1"/>
  <c r="AG28"/>
  <c r="AF28" s="1"/>
  <c r="O22" s="1"/>
  <c r="AG20"/>
  <c r="AF20" s="1"/>
  <c r="AG15"/>
  <c r="AF15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34" i="25" l="1"/>
  <c r="AJ10"/>
  <c r="AD10" s="1"/>
  <c r="AK11" s="1"/>
  <c r="AF34"/>
  <c r="O28" s="1"/>
  <c r="AF33"/>
  <c r="AF29"/>
  <c r="AE19"/>
  <c r="AE28"/>
  <c r="N22" s="1"/>
  <c r="AF24"/>
  <c r="AF38"/>
  <c r="P4"/>
  <c r="H3" i="26" s="1"/>
  <c r="AE26" i="25"/>
  <c r="AJ30"/>
  <c r="AD30" s="1"/>
  <c r="AK31" s="1"/>
  <c r="AE16"/>
  <c r="AE34"/>
  <c r="AE23"/>
  <c r="AF10"/>
  <c r="O4" s="1"/>
  <c r="AJ28"/>
  <c r="AF11"/>
  <c r="AF31"/>
  <c r="AE15"/>
  <c r="AD15" s="1"/>
  <c r="AK16" s="1"/>
  <c r="AJ32"/>
  <c r="AD32" s="1"/>
  <c r="P22"/>
  <c r="H6" i="26" s="1"/>
  <c r="AE31" i="25"/>
  <c r="AF16"/>
  <c r="O10" s="1"/>
  <c r="AJ17"/>
  <c r="AJ24"/>
  <c r="AD24" s="1"/>
  <c r="AJ29"/>
  <c r="AD29" s="1"/>
  <c r="AK30" s="1"/>
  <c r="AJ35"/>
  <c r="AJ22"/>
  <c r="AJ12"/>
  <c r="AD12" s="1"/>
  <c r="AE25"/>
  <c r="AJ37"/>
  <c r="AD37" s="1"/>
  <c r="AF18"/>
  <c r="AF37"/>
  <c r="AJ11"/>
  <c r="AD11" s="1"/>
  <c r="AK12" s="1"/>
  <c r="AF35"/>
  <c r="AF36"/>
  <c r="AJ38"/>
  <c r="AD38" s="1"/>
  <c r="AF30"/>
  <c r="AE35"/>
  <c r="AD35" s="1"/>
  <c r="AK36" s="1"/>
  <c r="AF12"/>
  <c r="AE36"/>
  <c r="AJ36"/>
  <c r="AF27"/>
  <c r="AJ25"/>
  <c r="AJ19"/>
  <c r="AJ26"/>
  <c r="AJ18"/>
  <c r="AD18" s="1"/>
  <c r="AF25"/>
  <c r="AE13"/>
  <c r="P16"/>
  <c r="H5" i="26" s="1"/>
  <c r="AJ14" i="25"/>
  <c r="AD14" s="1"/>
  <c r="AF13"/>
  <c r="AJ20"/>
  <c r="AJ16"/>
  <c r="AE20"/>
  <c r="AF14"/>
  <c r="AF17"/>
  <c r="AE22"/>
  <c r="AF32"/>
  <c r="AJ31"/>
  <c r="AF39"/>
  <c r="AJ13"/>
  <c r="AF21"/>
  <c r="AJ23"/>
  <c r="AF22"/>
  <c r="O16" s="1"/>
  <c r="AE17"/>
  <c r="Q16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N4" i="25"/>
  <c r="H4" i="26"/>
  <c r="AF29" i="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AF11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6" i="25" l="1"/>
  <c r="AK37" s="1"/>
  <c r="AD34"/>
  <c r="AK35" s="1"/>
  <c r="AD25"/>
  <c r="AK26" s="1"/>
  <c r="AD23"/>
  <c r="AK24" s="1"/>
  <c r="AD26"/>
  <c r="AK27" s="1"/>
  <c r="AD31"/>
  <c r="AK32" s="1"/>
  <c r="AD20"/>
  <c r="AK21" s="1"/>
  <c r="AD19"/>
  <c r="M13" s="1"/>
  <c r="AD17"/>
  <c r="AK18" s="1"/>
  <c r="AD13"/>
  <c r="M7" s="1"/>
  <c r="R7" s="1"/>
  <c r="AD16"/>
  <c r="AK17" s="1"/>
  <c r="AD22"/>
  <c r="AK23" s="1"/>
  <c r="M20"/>
  <c r="AK39"/>
  <c r="M32"/>
  <c r="M14"/>
  <c r="AK15"/>
  <c r="M8"/>
  <c r="R8" s="1"/>
  <c r="AK33"/>
  <c r="M26"/>
  <c r="AD28"/>
  <c r="AK29" s="1"/>
  <c r="N10"/>
  <c r="N28"/>
  <c r="N16"/>
  <c r="M31"/>
  <c r="R31" s="1"/>
  <c r="AK38"/>
  <c r="M24"/>
  <c r="R24" s="1"/>
  <c r="AK19"/>
  <c r="M12"/>
  <c r="AK25"/>
  <c r="M18"/>
  <c r="R18" s="1"/>
  <c r="AK13"/>
  <c r="M6"/>
  <c r="Q10"/>
  <c r="Q17"/>
  <c r="M5"/>
  <c r="Q4"/>
  <c r="M29"/>
  <c r="R29" s="1"/>
  <c r="M23"/>
  <c r="M4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8" i="25" l="1"/>
  <c r="R28" s="1"/>
  <c r="M19"/>
  <c r="R19" s="1"/>
  <c r="M17"/>
  <c r="R17" s="1"/>
  <c r="M30"/>
  <c r="R30" s="1"/>
  <c r="R12"/>
  <c r="M25"/>
  <c r="R25" s="1"/>
  <c r="R6"/>
  <c r="AK20"/>
  <c r="R13" s="1"/>
  <c r="M11"/>
  <c r="N11" s="1"/>
  <c r="O11" s="1"/>
  <c r="P11" s="1"/>
  <c r="AK14"/>
  <c r="M16"/>
  <c r="R16" s="1"/>
  <c r="M10"/>
  <c r="R10" s="1"/>
  <c r="N8"/>
  <c r="O8" s="1"/>
  <c r="P8" s="1"/>
  <c r="R26"/>
  <c r="N26"/>
  <c r="O26" s="1"/>
  <c r="P26" s="1"/>
  <c r="R14"/>
  <c r="N14"/>
  <c r="O14" s="1"/>
  <c r="P14" s="1"/>
  <c r="R20"/>
  <c r="N20"/>
  <c r="O20" s="1"/>
  <c r="P20" s="1"/>
  <c r="R32"/>
  <c r="N32"/>
  <c r="O32" s="1"/>
  <c r="P32" s="1"/>
  <c r="M22"/>
  <c r="R22" s="1"/>
  <c r="N12"/>
  <c r="O12" s="1"/>
  <c r="P12" s="1"/>
  <c r="N31"/>
  <c r="O31" s="1"/>
  <c r="P31" s="1"/>
  <c r="N13"/>
  <c r="O13" s="1"/>
  <c r="P13" s="1"/>
  <c r="N18"/>
  <c r="O18" s="1"/>
  <c r="P18" s="1"/>
  <c r="N24"/>
  <c r="O24" s="1"/>
  <c r="P24" s="1"/>
  <c r="N7"/>
  <c r="O7" s="1"/>
  <c r="P7" s="1"/>
  <c r="N6"/>
  <c r="O6" s="1"/>
  <c r="P6" s="1"/>
  <c r="R23"/>
  <c r="N5"/>
  <c r="O5" s="1"/>
  <c r="P5" s="1"/>
  <c r="Q5"/>
  <c r="R5"/>
  <c r="R4"/>
  <c r="N23"/>
  <c r="O23" s="1"/>
  <c r="P23" s="1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11" i="25" l="1"/>
  <c r="N17"/>
  <c r="O17" s="1"/>
  <c r="P17" s="1"/>
  <c r="N19"/>
  <c r="O19" s="1"/>
  <c r="P19" s="1"/>
  <c r="N25"/>
  <c r="O25" s="1"/>
  <c r="P25" s="1"/>
  <c r="N30"/>
  <c r="O30" s="1"/>
  <c r="P30" s="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<sst xmlns="http://schemas.openxmlformats.org/spreadsheetml/2006/main" count="716" uniqueCount="242">
  <si>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</si>
  <si>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</si>
  <si>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</si>
  <si>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</si>
  <si>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</si>
  <si>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</si>
  <si>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</si>
  <si>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</si>
  <si>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</si>
  <si>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</si>
  <si>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</si>
  <si>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</si>
  <si>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</si>
  <si>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</si>
  <si>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</si>
  <si>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</si>
  <si>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</si>
  <si>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</si>
  <si>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</si>
  <si>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</si>
  <si>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</si>
  <si>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</si>
  <si>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</si>
  <si>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</si>
  <si>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</si>
  <si>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</si>
  <si>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</si>
  <si>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</si>
  <si>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</si>
  <si>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</si>
  <si>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</si>
  <si>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</si>
  <si>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</si>
  <si>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</si>
  <si>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</si>
  <si>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</si>
  <si>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</si>
  <si>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</si>
  <si>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</si>
  <si>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</si>
  <si>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</si>
  <si>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</si>
  <si>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</si>
  <si>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</si>
  <si>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</si>
  <si>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</si>
  <si>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</si>
  <si>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</si>
  <si>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</si>
  <si>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</si>
  <si>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</si>
  <si>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</si>
  <si>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</si>
  <si>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</si>
  <si>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</si>
  <si>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</si>
  <si>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</si>
  <si>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</si>
  <si>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</si>
  <si>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</si>
  <si>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</si>
  <si>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</si>
  <si>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</si>
  <si>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</si>
  <si>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</si>
  <si>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</si>
  <si>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</si>
  <si>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</si>
  <si>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</si>
  <si>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</si>
  <si>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</si>
  <si>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</si>
  <si>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</si>
  <si>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</si>
  <si>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</si>
  <si>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</si>
  <si>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</si>
  <si>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</si>
  <si>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</si>
  <si>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</si>
  <si>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</si>
  <si>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</si>
  <si>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</si>
  <si>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</si>
  <si>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</si>
  <si>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</si>
  <si>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Brenda Deters </t>
  </si>
  <si>
    <t xml:space="preserve">Sweet Blu Bart </t>
  </si>
  <si>
    <t xml:space="preserve">Fantastic French Fling </t>
  </si>
  <si>
    <t xml:space="preserve">Barb Westover </t>
  </si>
  <si>
    <t xml:space="preserve">Romie </t>
  </si>
  <si>
    <t xml:space="preserve">Reese Larson </t>
  </si>
  <si>
    <t xml:space="preserve">Charm </t>
  </si>
  <si>
    <t xml:space="preserve">Cindy Loiseau </t>
  </si>
  <si>
    <t xml:space="preserve">Annie </t>
  </si>
  <si>
    <t xml:space="preserve">Lucy </t>
  </si>
  <si>
    <t xml:space="preserve">Haley Huls </t>
  </si>
  <si>
    <t xml:space="preserve">Maverick </t>
  </si>
  <si>
    <t xml:space="preserve">Diva </t>
  </si>
  <si>
    <t xml:space="preserve">Mike Boomgarden </t>
  </si>
  <si>
    <t xml:space="preserve">Peanut </t>
  </si>
  <si>
    <t xml:space="preserve">Madison </t>
  </si>
  <si>
    <t xml:space="preserve">Gypsy </t>
  </si>
  <si>
    <t xml:space="preserve">Summer Schmalte </t>
  </si>
  <si>
    <t xml:space="preserve">Split </t>
  </si>
  <si>
    <t xml:space="preserve">Jade Hagen </t>
  </si>
  <si>
    <t xml:space="preserve">Elli </t>
  </si>
  <si>
    <t xml:space="preserve">Heather Veld </t>
  </si>
  <si>
    <t xml:space="preserve">Angel </t>
  </si>
  <si>
    <t xml:space="preserve">Jodi Nelson </t>
  </si>
  <si>
    <t xml:space="preserve">Simon </t>
  </si>
  <si>
    <t xml:space="preserve">Jessica Mueller </t>
  </si>
  <si>
    <t xml:space="preserve">MFR Laughing Xena </t>
  </si>
  <si>
    <t xml:space="preserve">Mary Griffith </t>
  </si>
  <si>
    <t xml:space="preserve">Ollie </t>
  </si>
  <si>
    <t xml:space="preserve">Lefty </t>
  </si>
  <si>
    <t xml:space="preserve">Sarah Ann Rose </t>
  </si>
  <si>
    <t xml:space="preserve">Roxy </t>
  </si>
  <si>
    <t xml:space="preserve">Andi Brandner </t>
  </si>
  <si>
    <t xml:space="preserve">Striker </t>
  </si>
  <si>
    <t xml:space="preserve">Tianna Doppenberg </t>
  </si>
  <si>
    <t xml:space="preserve">Vegas </t>
  </si>
  <si>
    <t xml:space="preserve">Makenzee Kruger </t>
  </si>
  <si>
    <t xml:space="preserve">Rein </t>
  </si>
  <si>
    <t xml:space="preserve">Sara VanDuysen </t>
  </si>
  <si>
    <t xml:space="preserve">Lil Haida Boon </t>
  </si>
  <si>
    <t xml:space="preserve">Brianna Twedt </t>
  </si>
  <si>
    <t xml:space="preserve">Barbie </t>
  </si>
  <si>
    <t xml:space="preserve">Chavez </t>
  </si>
  <si>
    <t xml:space="preserve">Kris Lammers </t>
  </si>
  <si>
    <t xml:space="preserve">Sawyer </t>
  </si>
  <si>
    <t xml:space="preserve">Kellie VanDerBrink </t>
  </si>
  <si>
    <t xml:space="preserve">Cowboy </t>
  </si>
  <si>
    <t xml:space="preserve">Marda Olson </t>
  </si>
  <si>
    <t xml:space="preserve">Louis </t>
  </si>
  <si>
    <t xml:space="preserve">Guys IM Smokin </t>
  </si>
  <si>
    <t>Melissa Sheppard</t>
  </si>
  <si>
    <t xml:space="preserve">Alaynah Harkless </t>
  </si>
  <si>
    <t xml:space="preserve">IMA JT Starlight </t>
  </si>
  <si>
    <t xml:space="preserve">Myra Whitehead </t>
  </si>
  <si>
    <t xml:space="preserve">Courage </t>
  </si>
  <si>
    <t xml:space="preserve">Kayla Otto </t>
  </si>
  <si>
    <t xml:space="preserve">Kid </t>
  </si>
  <si>
    <t xml:space="preserve">Courtney Otto </t>
  </si>
  <si>
    <t xml:space="preserve">Lady </t>
  </si>
  <si>
    <t xml:space="preserve">Emily Kruger </t>
  </si>
  <si>
    <t xml:space="preserve">Stella </t>
  </si>
  <si>
    <t xml:space="preserve">Lindsey Zuehlke </t>
  </si>
  <si>
    <t xml:space="preserve">Olivia Selleck </t>
  </si>
  <si>
    <t xml:space="preserve">Dynamic French Bully </t>
  </si>
  <si>
    <t>Brianna Cutright</t>
  </si>
  <si>
    <t xml:space="preserve">Cinch </t>
  </si>
  <si>
    <t xml:space="preserve">Deb Kruger </t>
  </si>
  <si>
    <t xml:space="preserve">Snort </t>
  </si>
  <si>
    <t xml:space="preserve">Tera Moody </t>
  </si>
  <si>
    <t xml:space="preserve">Birdie </t>
  </si>
  <si>
    <t xml:space="preserve">Julio </t>
  </si>
  <si>
    <t xml:space="preserve">Hosay </t>
  </si>
  <si>
    <t xml:space="preserve">Oakie </t>
  </si>
  <si>
    <t xml:space="preserve">Grady </t>
  </si>
  <si>
    <t xml:space="preserve">Teya Moody </t>
  </si>
  <si>
    <t xml:space="preserve">Bonnie </t>
  </si>
  <si>
    <t xml:space="preserve">Lexus Bartling </t>
  </si>
  <si>
    <t xml:space="preserve">Reba </t>
  </si>
  <si>
    <t xml:space="preserve">Kristine DeBerg </t>
  </si>
  <si>
    <t xml:space="preserve">Bugs </t>
  </si>
  <si>
    <t xml:space="preserve">Tank </t>
  </si>
  <si>
    <t xml:space="preserve">Karen Clausen </t>
  </si>
  <si>
    <t xml:space="preserve">Clue </t>
  </si>
  <si>
    <t xml:space="preserve">Debbie McCutcheon </t>
  </si>
  <si>
    <t xml:space="preserve">Dutch Wagon </t>
  </si>
  <si>
    <t xml:space="preserve">Ivory Soap </t>
  </si>
  <si>
    <t xml:space="preserve">Taya Skiles </t>
  </si>
  <si>
    <t xml:space="preserve">Watch me Clock </t>
  </si>
  <si>
    <t xml:space="preserve">Kayla Papendick </t>
  </si>
  <si>
    <t xml:space="preserve">Buddy </t>
  </si>
  <si>
    <t xml:space="preserve">Presley Acheson </t>
  </si>
  <si>
    <t xml:space="preserve">Red </t>
  </si>
  <si>
    <t xml:space="preserve">Lacey Wagner </t>
  </si>
  <si>
    <t>Foolish Firebug (Lola)</t>
  </si>
  <si>
    <t>Hot french Fling (Kitty)</t>
  </si>
  <si>
    <t xml:space="preserve">Shaw Nelson </t>
  </si>
  <si>
    <t xml:space="preserve">Bones </t>
  </si>
  <si>
    <t xml:space="preserve">Willis </t>
  </si>
  <si>
    <t xml:space="preserve">Taryn Odens </t>
  </si>
  <si>
    <t xml:space="preserve">Lady A </t>
  </si>
  <si>
    <t xml:space="preserve">Ginny Anderson </t>
  </si>
  <si>
    <t xml:space="preserve">Peach </t>
  </si>
  <si>
    <t xml:space="preserve">Jacque Naatajes </t>
  </si>
  <si>
    <t xml:space="preserve">Blaze </t>
  </si>
  <si>
    <t xml:space="preserve">Lexy Leischner </t>
  </si>
  <si>
    <t xml:space="preserve">Paisley </t>
  </si>
  <si>
    <t xml:space="preserve">Bug </t>
  </si>
  <si>
    <t xml:space="preserve">Dani </t>
  </si>
  <si>
    <t xml:space="preserve">Kara Martin </t>
  </si>
  <si>
    <t xml:space="preserve">TQH Smart Ransom </t>
  </si>
  <si>
    <t xml:space="preserve">Katilynn Jorgensen </t>
  </si>
  <si>
    <t xml:space="preserve">Kitty Dun It </t>
  </si>
  <si>
    <t xml:space="preserve">Drifters Angel Annie </t>
  </si>
  <si>
    <t xml:space="preserve">Kayce Engen </t>
  </si>
  <si>
    <t xml:space="preserve">MCL French Royale </t>
  </si>
  <si>
    <t xml:space="preserve">Michelle Hodne </t>
  </si>
  <si>
    <t xml:space="preserve">Uno Sonita Olena </t>
  </si>
  <si>
    <t xml:space="preserve">Ciara Rother </t>
  </si>
  <si>
    <t xml:space="preserve">Twister </t>
  </si>
  <si>
    <t xml:space="preserve">Hunter Rother </t>
  </si>
  <si>
    <t xml:space="preserve">Echo </t>
  </si>
  <si>
    <t xml:space="preserve">Cindy Baltezore </t>
  </si>
  <si>
    <t xml:space="preserve">Drifty </t>
  </si>
  <si>
    <t xml:space="preserve">TJ's Choice   (Raz) </t>
  </si>
  <si>
    <t xml:space="preserve">Fancy </t>
  </si>
  <si>
    <t xml:space="preserve">Lucky </t>
  </si>
  <si>
    <t xml:space="preserve">Presten Chapman </t>
  </si>
  <si>
    <t xml:space="preserve">Raisin </t>
  </si>
  <si>
    <t xml:space="preserve">Trinity Chapman </t>
  </si>
  <si>
    <t xml:space="preserve">Gabby </t>
  </si>
  <si>
    <t xml:space="preserve">Brooklyn Chapman </t>
  </si>
  <si>
    <t xml:space="preserve">Rudy </t>
  </si>
  <si>
    <t xml:space="preserve">Dixie </t>
  </si>
  <si>
    <t xml:space="preserve">Audria Engen </t>
  </si>
  <si>
    <t>Dutch Wagon</t>
  </si>
  <si>
    <t xml:space="preserve">Blake Chapman </t>
  </si>
  <si>
    <t xml:space="preserve">Misty </t>
  </si>
  <si>
    <t xml:space="preserve">Drew Ellefson </t>
  </si>
  <si>
    <t xml:space="preserve">Blair Ellefson </t>
  </si>
  <si>
    <t xml:space="preserve">Ginger </t>
  </si>
  <si>
    <t xml:space="preserve">Lane Ellefson </t>
  </si>
  <si>
    <t xml:space="preserve">Blondie </t>
  </si>
  <si>
    <t xml:space="preserve">Maggie Connor </t>
  </si>
  <si>
    <t xml:space="preserve">Oops </t>
  </si>
  <si>
    <t xml:space="preserve">Harley </t>
  </si>
  <si>
    <t>Scratch</t>
  </si>
  <si>
    <t>Shea Lang</t>
  </si>
  <si>
    <t>Cricket</t>
  </si>
  <si>
    <t>Jay</t>
  </si>
  <si>
    <t>Talley Hins</t>
  </si>
  <si>
    <t>Peanut</t>
  </si>
  <si>
    <t>Norma Jo Wood</t>
  </si>
  <si>
    <t>Pam Ekern</t>
  </si>
  <si>
    <t>nt</t>
  </si>
  <si>
    <t>x</t>
  </si>
  <si>
    <t>5 - 4d pts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</si>
</sst>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4" sqref="D14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Tianna Doppenberg </v>
      </c>
      <c r="C2" s="19" t="str">
        <f>IFERROR(Draw!H2,"")</f>
        <v xml:space="preserve">Vegas </v>
      </c>
      <c r="D2" s="51">
        <v>15.195</v>
      </c>
      <c r="E2" s="92">
        <v>1.0000000000000001E-9</v>
      </c>
      <c r="F2" s="93">
        <f>IF(D2="scratch",3000+E2,IF(D2="nt",1000+E2,IF((D2+E2)&gt;5,D2+E2,"")))</f>
        <v>15.195000001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2D</v>
      </c>
      <c r="V2" s="7" t="str">
        <f>IFERROR(IF(U2=$V$1,'Open 2'!F2,""),"")</f>
        <v/>
      </c>
      <c r="W2" s="7">
        <f>IFERROR(IF(U2=$W$1,'Open 2'!F2,""),"")</f>
        <v>15.195000001</v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Katilynn Jorgensen </v>
      </c>
      <c r="C3" s="19" t="str">
        <f>IFERROR(Draw!H3,"")</f>
        <v xml:space="preserve">Kitty Dun It </v>
      </c>
      <c r="D3" s="52">
        <v>15.121</v>
      </c>
      <c r="E3" s="92">
        <v>2.0000000000000001E-9</v>
      </c>
      <c r="F3" s="93">
        <f t="shared" ref="F3:F66" si="0">IF(D3="scratch",3000+E3,IF(D3="nt",1000+E3,IF((D3+E3)&gt;5,D3+E3,"")))</f>
        <v>15.121000002000001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2D</v>
      </c>
      <c r="V3" s="7" t="str">
        <f>IFERROR(IF(U3=$V$1,'Open 2'!F3,""),"")</f>
        <v/>
      </c>
      <c r="W3" s="7">
        <f>IFERROR(IF(U3=$W$1,'Open 2'!F3,""),"")</f>
        <v>15.121000002000001</v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14.215999999999999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Makenzee Kruger </v>
      </c>
      <c r="C4" s="19" t="str">
        <f>IFERROR(Draw!H4,"")</f>
        <v xml:space="preserve">Rein </v>
      </c>
      <c r="D4" s="53">
        <v>14.641</v>
      </c>
      <c r="E4" s="92">
        <v>3E-9</v>
      </c>
      <c r="F4" s="93">
        <f t="shared" si="0"/>
        <v>14.641000003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 xml:space="preserve">Kara Martin </v>
      </c>
      <c r="O4" s="18" t="str">
        <f>'Open 2'!AE10</f>
        <v xml:space="preserve">TQH Smart Ransom </v>
      </c>
      <c r="P4" s="40">
        <f>'Open 2'!AF10</f>
        <v>14.216000007</v>
      </c>
      <c r="Q4" s="156">
        <f>AG10</f>
        <v>56</v>
      </c>
      <c r="U4" s="3" t="str">
        <f>IFERROR(VLOOKUP('Open 2'!F4,$AB$3:$AC$7,2,TRUE),"")</f>
        <v>1D</v>
      </c>
      <c r="V4" s="7">
        <f>IFERROR(IF(U4=$V$1,'Open 2'!F4,""),"")</f>
        <v>14.641000003</v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14.715999999999999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56</v>
      </c>
      <c r="AQ4" s="152">
        <f t="shared" si="1"/>
        <v>48</v>
      </c>
      <c r="AR4" s="152">
        <f t="shared" si="1"/>
        <v>32</v>
      </c>
      <c r="AS4" s="152">
        <f t="shared" si="1"/>
        <v>24</v>
      </c>
    </row>
    <row r="5" spans="1:46" ht="16.5" thickBot="1">
      <c r="A5" s="18">
        <f>IF(B5="","",Draw!F5)</f>
        <v>4</v>
      </c>
      <c r="B5" s="19" t="str">
        <f>IFERROR(Draw!G5,"")</f>
        <v xml:space="preserve">Kellie VanDerBrink </v>
      </c>
      <c r="C5" s="19" t="str">
        <f>IFERROR(Draw!H5,"")</f>
        <v xml:space="preserve">Cowboy </v>
      </c>
      <c r="D5" s="54">
        <v>14.992000000000001</v>
      </c>
      <c r="E5" s="92">
        <v>4.0000000000000002E-9</v>
      </c>
      <c r="F5" s="93">
        <f t="shared" si="0"/>
        <v>14.992000004000001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14.215999999999999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2D</v>
      </c>
      <c r="V5" s="7" t="str">
        <f>IFERROR(IF(U5=$V$1,'Open 2'!F5,""),"")</f>
        <v/>
      </c>
      <c r="W5" s="7">
        <f>IFERROR(IF(U5=$W$1,'Open 2'!F5,""),"")</f>
        <v>14.992000004000001</v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15.215999999999999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 xml:space="preserve">Olivia Selleck </v>
      </c>
      <c r="C6" s="19" t="str">
        <f>IFERROR(Draw!H6,"")</f>
        <v xml:space="preserve">Dynamic French Bully </v>
      </c>
      <c r="D6" s="54">
        <v>921.476</v>
      </c>
      <c r="E6" s="92">
        <v>5.0000000000000001E-9</v>
      </c>
      <c r="F6" s="93">
        <f t="shared" si="0"/>
        <v>921.47600000499995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14.715999999999999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4D</v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>
        <f>IFERROR(IF($U6=$Y$1,'Open 2'!F6,""),"")</f>
        <v>921.47600000499995</v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16.216000000000001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15.215999999999999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Kara Martin </v>
      </c>
      <c r="C8" s="19" t="str">
        <f>IFERROR(Draw!H8,"")</f>
        <v xml:space="preserve">TQH Smart Ransom </v>
      </c>
      <c r="D8" s="53">
        <v>14.215999999999999</v>
      </c>
      <c r="E8" s="92">
        <v>6.9999999999999998E-9</v>
      </c>
      <c r="F8" s="93">
        <f t="shared" si="0"/>
        <v>14.216000007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16.216000000000001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14.216000007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Pam Ekern</v>
      </c>
      <c r="C9" s="19" t="str">
        <f>IFERROR(Draw!H9,"")</f>
        <v xml:space="preserve">TJ's Choice   (Raz) </v>
      </c>
      <c r="D9" s="52">
        <v>923.375</v>
      </c>
      <c r="E9" s="92">
        <v>8.0000000000000005E-9</v>
      </c>
      <c r="F9" s="93">
        <f t="shared" si="0"/>
        <v>923.37500000800003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923.37500000800003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56</v>
      </c>
      <c r="AQ9" s="151">
        <f>AQ2*$AN$12</f>
        <v>48</v>
      </c>
      <c r="AR9" s="151">
        <f>AR2*$AN$12</f>
        <v>32</v>
      </c>
      <c r="AS9" s="151">
        <f>AS2*$AN$12</f>
        <v>24</v>
      </c>
    </row>
    <row r="10" spans="1:46" ht="16.5" thickBot="1">
      <c r="A10" s="18">
        <f>IF(B10="","",Draw!F10)</f>
        <v>8</v>
      </c>
      <c r="B10" s="19" t="str">
        <f>IFERROR(Draw!G10,"")</f>
        <v xml:space="preserve">Lane Ellefson </v>
      </c>
      <c r="C10" s="19" t="str">
        <f>IFERROR(Draw!H10,"")</f>
        <v xml:space="preserve">Blondie </v>
      </c>
      <c r="D10" s="51">
        <v>15.025</v>
      </c>
      <c r="E10" s="92">
        <v>8.9999999999999995E-9</v>
      </c>
      <c r="F10" s="93">
        <f t="shared" si="0"/>
        <v>15.025000009000001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 xml:space="preserve">Kellie VanDerBrink </v>
      </c>
      <c r="O10" s="18" t="str">
        <f>'Open 2'!AE16</f>
        <v xml:space="preserve">Cowboy </v>
      </c>
      <c r="P10" s="40">
        <f>'Open 2'!AF16</f>
        <v>14.992000004000001</v>
      </c>
      <c r="Q10" s="156">
        <f>AG16</f>
        <v>48</v>
      </c>
      <c r="U10" s="3" t="str">
        <f>IFERROR(VLOOKUP('Open 2'!F10,$AB$3:$AC$7,2,TRUE),"")</f>
        <v>2D</v>
      </c>
      <c r="V10" s="7" t="str">
        <f>IFERROR(IF(U10=$V$1,'Open 2'!F10,""),"")</f>
        <v/>
      </c>
      <c r="W10" s="7">
        <f>IFERROR(IF(U10=$W$1,'Open 2'!F10,""),"")</f>
        <v>15.025000009000001</v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Kara Martin </v>
      </c>
      <c r="AE10" s="64" t="str">
        <f>IFERROR(INDEX('Open 2'!$B:$F,MATCH(AF10,'Open 2'!$F:$F,0),2),"-")</f>
        <v xml:space="preserve">TQH Smart Ransom </v>
      </c>
      <c r="AF10" s="7">
        <f>IFERROR(SMALL($V$2:$V$286,AH10),"-")</f>
        <v>14.216000007</v>
      </c>
      <c r="AG10" s="153">
        <f>IF(AP4&gt;0,AP4,"")</f>
        <v>56</v>
      </c>
      <c r="AH10">
        <v>1</v>
      </c>
      <c r="AI10"/>
      <c r="AJ10"/>
      <c r="AK10" s="234" t="s">
        <v>75</v>
      </c>
      <c r="AL10" s="234"/>
      <c r="AM10" s="234"/>
      <c r="AN10" s="17">
        <f>J11</f>
        <v>10</v>
      </c>
    </row>
    <row r="11" spans="1:46" ht="16.5" thickBot="1">
      <c r="A11" s="18">
        <f>IF(B11="","",Draw!F11)</f>
        <v>9</v>
      </c>
      <c r="B11" s="19" t="str">
        <f>IFERROR(Draw!G11,"")</f>
        <v xml:space="preserve">Katilynn Jorgensen </v>
      </c>
      <c r="C11" s="19" t="str">
        <f>IFERROR(Draw!H11,"")</f>
        <v xml:space="preserve">Drifters Angel Annie </v>
      </c>
      <c r="D11" s="52">
        <v>15.677</v>
      </c>
      <c r="E11" s="92">
        <v>1E-8</v>
      </c>
      <c r="F11" s="93">
        <f t="shared" si="0"/>
        <v>15.67700001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10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>3D</v>
      </c>
      <c r="V11" s="7" t="str">
        <f>IFERROR(IF(U11=$V$1,'Open 2'!F11,""),"")</f>
        <v/>
      </c>
      <c r="W11" s="7" t="str">
        <f>IFERROR(IF(U11=$W$1,'Open 2'!F11,""),"")</f>
        <v/>
      </c>
      <c r="X11" s="7">
        <f>IFERROR(IF(U11=$X$1,'Open 2'!F11,""),"")</f>
        <v>15.67700001</v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2nd</v>
      </c>
      <c r="AD11" s="64" t="str">
        <f>IFERROR(INDEX('Open 2'!B:F,MATCH(AF11,'Open 2'!$F:$F,0),1),"-")</f>
        <v xml:space="preserve">Makenzee Kruger </v>
      </c>
      <c r="AE11" s="64" t="str">
        <f>IFERROR(INDEX('Open 2'!$B:$F,MATCH(AF11,'Open 2'!$F:$F,0),2),"-")</f>
        <v xml:space="preserve">Rein </v>
      </c>
      <c r="AF11" s="7">
        <f>IFERROR(SMALL($V$2:$V$286,AH11),"-")</f>
        <v>14.641000003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 xml:space="preserve">Sara VanDuysen </v>
      </c>
      <c r="C12" s="19" t="str">
        <f>IFERROR(Draw!H12,"")</f>
        <v xml:space="preserve">Lil Haida Boon </v>
      </c>
      <c r="D12" s="54">
        <v>915.46900000000005</v>
      </c>
      <c r="E12" s="92">
        <v>1.0999999999999999E-8</v>
      </c>
      <c r="F12" s="93">
        <f t="shared" si="0"/>
        <v>915.46900001100005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915.46900001100005</v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160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159.99999999999997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 xml:space="preserve">Katilynn Jorgensen </v>
      </c>
      <c r="O16" s="18" t="str">
        <f>'Open 2'!AE22</f>
        <v xml:space="preserve">Drifters Angel Annie </v>
      </c>
      <c r="P16" s="40">
        <f>'Open 2'!AF22</f>
        <v>15.67700001</v>
      </c>
      <c r="Q16" s="156">
        <f>AG22</f>
        <v>32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Kellie VanDerBrink </v>
      </c>
      <c r="AE16" s="16" t="str">
        <f>IFERROR(INDEX('Open 2'!B:F,MATCH(AF16,'Open 2'!F:F,0),2),"-")</f>
        <v xml:space="preserve">Cowboy </v>
      </c>
      <c r="AF16" s="4">
        <f>IFERROR(SMALL($W$2:$W$286,AH16),"-")</f>
        <v>14.992000004000001</v>
      </c>
      <c r="AG16" s="154">
        <f>IF(AQ4&gt;0,AQ4,"")</f>
        <v>48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2nd</v>
      </c>
      <c r="AD17" s="16" t="str">
        <f>IFERROR(INDEX('Open 2'!B:F,MATCH(AF17,'Open 2'!F:F,0),1),"-")</f>
        <v xml:space="preserve">Lane Ellefson </v>
      </c>
      <c r="AE17" s="16" t="str">
        <f>IFERROR(INDEX('Open 2'!B:F,MATCH(AF17,'Open 2'!F:F,0),2),"-")</f>
        <v xml:space="preserve">Blondie </v>
      </c>
      <c r="AF17" s="4">
        <f>IFERROR(SMALL($W$2:$W$286,AH17),"-")</f>
        <v>15.025000009000001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3rd</v>
      </c>
      <c r="AD18" s="16" t="str">
        <f>IFERROR(INDEX('Open 2'!B:F,MATCH(AF18,'Open 2'!F:F,0),1),"-")</f>
        <v xml:space="preserve">Katilynn Jorgensen </v>
      </c>
      <c r="AE18" s="16" t="str">
        <f>IFERROR(INDEX('Open 2'!B:F,MATCH(AF18,'Open 2'!F:F,0),2),"-")</f>
        <v xml:space="preserve">Kitty Dun It </v>
      </c>
      <c r="AF18" s="4">
        <f>IFERROR(SMALL($W$2:$W$286,AH18),"-")</f>
        <v>15.121000002000001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4th</v>
      </c>
      <c r="AD19" s="16" t="str">
        <f>IFERROR(INDEX('Open 2'!B:F,MATCH(AF19,'Open 2'!F:F,0),1),"-")</f>
        <v xml:space="preserve">Tianna Doppenberg </v>
      </c>
      <c r="AE19" s="16" t="str">
        <f>IFERROR(INDEX('Open 2'!B:F,MATCH(AF19,'Open 2'!F:F,0),2),"-")</f>
        <v xml:space="preserve">Vegas </v>
      </c>
      <c r="AF19" s="4">
        <f>IFERROR(SMALL($W$2:$W$286,AH19),"-")</f>
        <v>15.195000001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>
        <f>AG28</f>
        <v>24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Katilynn Jorgensen </v>
      </c>
      <c r="AE22" s="16" t="str">
        <f>IFERROR(INDEX('Open 2'!B:F,MATCH(AF22,'Open 2'!F:F,0),2),"-")</f>
        <v xml:space="preserve">Drifters Angel Annie </v>
      </c>
      <c r="AF22" s="4">
        <f>IFERROR(SMALL($X$2:$X$286,AH22),"-")</f>
        <v>15.67700001</v>
      </c>
      <c r="AG22" s="154">
        <f>IF(AR4&gt;0,AR4,"")</f>
        <v>32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>
        <f>IF(AS4&gt;0,AS4,"")</f>
        <v>24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tabSelected="1" workbookViewId="0">
      <pane ySplit="1" topLeftCell="A2" activePane="bottomLeft" state="frozen"/>
      <selection pane="bottomLeft" activeCell="J12" sqref="J1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6</v>
      </c>
      <c r="B2" s="84" t="str">
        <f>IFERROR(IF(INDEX('Open 2'!$A:$F,MATCH('Open 2 Results'!$E2,'Open 2'!$F:$F,0),2)&gt;0,INDEX('Open 2'!$A:$F,MATCH('Open 2 Results'!$E2,'Open 2'!$F:$F,0),2),""),"")</f>
        <v xml:space="preserve">Kara Martin </v>
      </c>
      <c r="C2" s="84" t="str">
        <f>IFERROR(IF(INDEX('Open 2'!$A:$F,MATCH('Open 2 Results'!$E2,'Open 2'!$F:$F,0),3)&gt;0,INDEX('Open 2'!$A:$F,MATCH('Open 2 Results'!$E2,'Open 2'!$F:$F,0),3),""),"")</f>
        <v xml:space="preserve">TQH Smart Ransom </v>
      </c>
      <c r="D2" s="85">
        <f>IFERROR(IF(AND(SMALL('Open 2'!F:F,L2)&gt;1000,SMALL('Open 2'!F:F,L2)&lt;3000),"nt",IF(SMALL('Open 2'!F:F,L2)&gt;3000,"",SMALL('Open 2'!F:F,L2))),"")</f>
        <v>14.216000007</v>
      </c>
      <c r="E2" s="115">
        <f>IF(D2="nt",IFERROR(SMALL('Open 2'!F:F,L2),""),IF(D2&gt;3000,"",IFERROR(SMALL('Open 2'!F:F,L2),"")))</f>
        <v>14.216000007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3</v>
      </c>
      <c r="B3" s="84" t="str">
        <f>IFERROR(IF(INDEX('Open 2'!$A:$F,MATCH('Open 2 Results'!$E3,'Open 2'!$F:$F,0),2)&gt;0,INDEX('Open 2'!$A:$F,MATCH('Open 2 Results'!$E3,'Open 2'!$F:$F,0),2),""),"")</f>
        <v xml:space="preserve">Makenzee Kruger </v>
      </c>
      <c r="C3" s="84" t="str">
        <f>IFERROR(IF(INDEX('Open 2'!$A:$F,MATCH('Open 2 Results'!$E3,'Open 2'!$F:$F,0),3)&gt;0,INDEX('Open 2'!$A:$F,MATCH('Open 2 Results'!$E3,'Open 2'!$F:$F,0),3),""),"")</f>
        <v xml:space="preserve">Rein </v>
      </c>
      <c r="D3" s="85">
        <f>IFERROR(IF(AND(SMALL('Open 2'!F:F,L3)&gt;1000,SMALL('Open 2'!F:F,L3)&lt;3000),"nt",IF(SMALL('Open 2'!F:F,L3)&gt;3000,"",SMALL('Open 2'!F:F,L3))),"")</f>
        <v>14.641000003</v>
      </c>
      <c r="E3" s="115">
        <f>IF(D3="nt",IFERROR(SMALL('Open 2'!F:F,L3),""),IF(D3&gt;3000,"",IFERROR(SMALL('Open 2'!F:F,L3),"")))</f>
        <v>14.641000003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14.216000007</v>
      </c>
      <c r="I3" s="24" t="s">
        <v>3</v>
      </c>
      <c r="J3" s="121"/>
      <c r="K3" s="121">
        <v>5</v>
      </c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4</v>
      </c>
      <c r="B4" s="84" t="str">
        <f>IFERROR(IF(INDEX('Open 2'!$A:$F,MATCH('Open 2 Results'!$E4,'Open 2'!$F:$F,0),2)&gt;0,INDEX('Open 2'!$A:$F,MATCH('Open 2 Results'!$E4,'Open 2'!$F:$F,0),2),""),"")</f>
        <v xml:space="preserve">Kellie VanDerBrink </v>
      </c>
      <c r="C4" s="84" t="str">
        <f>IFERROR(IF(INDEX('Open 2'!$A:$F,MATCH('Open 2 Results'!$E4,'Open 2'!$F:$F,0),3)&gt;0,INDEX('Open 2'!$A:$F,MATCH('Open 2 Results'!$E4,'Open 2'!$F:$F,0),3),""),"")</f>
        <v xml:space="preserve">Cowboy </v>
      </c>
      <c r="D4" s="85">
        <f>IFERROR(IF(AND(SMALL('Open 2'!F:F,L4)&gt;1000,SMALL('Open 2'!F:F,L4)&lt;3000),"nt",IF(SMALL('Open 2'!F:F,L4)&gt;3000,"",SMALL('Open 2'!F:F,L4))),"")</f>
        <v>14.992000004000001</v>
      </c>
      <c r="E4" s="115">
        <f>IF(D4="nt",IFERROR(SMALL('Open 2'!F:F,L4),""),IF(D4&gt;3000,"",IFERROR(SMALL('Open 2'!F:F,L4),"")))</f>
        <v>14.992000004000001</v>
      </c>
      <c r="F4" s="86" t="str">
        <f t="shared" si="0"/>
        <v>2D</v>
      </c>
      <c r="G4" s="91" t="str">
        <f t="shared" si="1"/>
        <v>2D</v>
      </c>
      <c r="H4" s="62">
        <f>'Open 2'!P10</f>
        <v>14.992000004000001</v>
      </c>
      <c r="I4" s="87" t="s">
        <v>4</v>
      </c>
      <c r="J4" s="163">
        <v>5</v>
      </c>
      <c r="K4" s="121">
        <v>5</v>
      </c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8</v>
      </c>
      <c r="B5" s="84" t="str">
        <f>IFERROR(IF(INDEX('Open 2'!$A:$F,MATCH('Open 2 Results'!$E5,'Open 2'!$F:$F,0),2)&gt;0,INDEX('Open 2'!$A:$F,MATCH('Open 2 Results'!$E5,'Open 2'!$F:$F,0),2),""),"")</f>
        <v xml:space="preserve">Lane Ellefson </v>
      </c>
      <c r="C5" s="84" t="str">
        <f>IFERROR(IF(INDEX('Open 2'!$A:$F,MATCH('Open 2 Results'!$E5,'Open 2'!$F:$F,0),3)&gt;0,INDEX('Open 2'!$A:$F,MATCH('Open 2 Results'!$E5,'Open 2'!$F:$F,0),3),""),"")</f>
        <v xml:space="preserve">Blondie </v>
      </c>
      <c r="D5" s="85">
        <f>IFERROR(IF(AND(SMALL('Open 2'!F:F,L5)&gt;1000,SMALL('Open 2'!F:F,L5)&lt;3000),"nt",IF(SMALL('Open 2'!F:F,L5)&gt;3000,"",SMALL('Open 2'!F:F,L5))),"")</f>
        <v>15.025000009000001</v>
      </c>
      <c r="E5" s="115">
        <f>IF(D5="nt",IFERROR(SMALL('Open 2'!F:F,L5),""),IF(D5&gt;3000,"",IFERROR(SMALL('Open 2'!F:F,L5),"")))</f>
        <v>15.025000009000001</v>
      </c>
      <c r="F5" s="86" t="str">
        <f t="shared" si="0"/>
        <v>2D</v>
      </c>
      <c r="G5" s="91" t="str">
        <f t="shared" si="1"/>
        <v/>
      </c>
      <c r="H5" s="62">
        <f>'Open 2'!P16</f>
        <v>15.67700001</v>
      </c>
      <c r="I5" s="87" t="s">
        <v>5</v>
      </c>
      <c r="J5" s="163"/>
      <c r="K5" s="122">
        <v>4</v>
      </c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2</v>
      </c>
      <c r="B6" s="84" t="str">
        <f>IFERROR(IF(INDEX('Open 2'!$A:$F,MATCH('Open 2 Results'!$E6,'Open 2'!$F:$F,0),2)&gt;0,INDEX('Open 2'!$A:$F,MATCH('Open 2 Results'!$E6,'Open 2'!$F:$F,0),2),""),"")</f>
        <v xml:space="preserve">Katilynn Jorgensen </v>
      </c>
      <c r="C6" s="84" t="str">
        <f>IFERROR(IF(INDEX('Open 2'!$A:$F,MATCH('Open 2 Results'!$E6,'Open 2'!$F:$F,0),3)&gt;0,INDEX('Open 2'!$A:$F,MATCH('Open 2 Results'!$E6,'Open 2'!$F:$F,0),3),""),"")</f>
        <v xml:space="preserve">Kitty Dun It </v>
      </c>
      <c r="D6" s="85">
        <f>IFERROR(IF(AND(SMALL('Open 2'!F:F,L6)&gt;1000,SMALL('Open 2'!F:F,L6)&lt;3000),"nt",IF(SMALL('Open 2'!F:F,L6)&gt;3000,"",SMALL('Open 2'!F:F,L6))),"")</f>
        <v>15.121000002000001</v>
      </c>
      <c r="E6" s="115">
        <f>IF(D6="nt",IFERROR(SMALL('Open 2'!F:F,L6),""),IF(D6&gt;3000,"",IFERROR(SMALL('Open 2'!F:F,L6),"")))</f>
        <v>15.121000002000001</v>
      </c>
      <c r="F6" s="86" t="str">
        <f t="shared" si="0"/>
        <v>2D</v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</v>
      </c>
      <c r="B7" s="84" t="str">
        <f>IFERROR(IF(INDEX('Open 2'!$A:$F,MATCH('Open 2 Results'!$E7,'Open 2'!$F:$F,0),2)&gt;0,INDEX('Open 2'!$A:$F,MATCH('Open 2 Results'!$E7,'Open 2'!$F:$F,0),2),""),"")</f>
        <v xml:space="preserve">Tianna Doppenberg </v>
      </c>
      <c r="C7" s="84" t="str">
        <f>IFERROR(IF(INDEX('Open 2'!$A:$F,MATCH('Open 2 Results'!$E7,'Open 2'!$F:$F,0),3)&gt;0,INDEX('Open 2'!$A:$F,MATCH('Open 2 Results'!$E7,'Open 2'!$F:$F,0),3),""),"")</f>
        <v xml:space="preserve">Vegas </v>
      </c>
      <c r="D7" s="85">
        <f>IFERROR(IF(AND(SMALL('Open 2'!F:F,L7)&gt;1000,SMALL('Open 2'!F:F,L7)&lt;3000),"nt",IF(SMALL('Open 2'!F:F,L7)&gt;3000,"",SMALL('Open 2'!F:F,L7))),"")</f>
        <v>15.195000001</v>
      </c>
      <c r="E7" s="115">
        <f>IF(D7="nt",IFERROR(SMALL('Open 2'!F:F,L7),""),IF(D7&gt;3000,"",IFERROR(SMALL('Open 2'!F:F,L7),"")))</f>
        <v>15.195000001</v>
      </c>
      <c r="F7" s="86" t="str">
        <f t="shared" si="0"/>
        <v>2D</v>
      </c>
      <c r="G7" s="91" t="str">
        <f t="shared" si="1"/>
        <v/>
      </c>
      <c r="H7" s="24" t="str">
        <f>'Open 2'!P28</f>
        <v>-</v>
      </c>
      <c r="I7" s="87" t="s">
        <v>13</v>
      </c>
      <c r="J7" s="163">
        <v>5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9</v>
      </c>
      <c r="B8" s="84" t="str">
        <f>IFERROR(IF(INDEX('Open 2'!$A:$F,MATCH('Open 2 Results'!$E8,'Open 2'!$F:$F,0),2)&gt;0,INDEX('Open 2'!$A:$F,MATCH('Open 2 Results'!$E8,'Open 2'!$F:$F,0),2),""),"")</f>
        <v xml:space="preserve">Katilynn Jorgensen </v>
      </c>
      <c r="C8" s="84" t="str">
        <f>IFERROR(IF(INDEX('Open 2'!$A:$F,MATCH('Open 2 Results'!$E8,'Open 2'!$F:$F,0),3)&gt;0,INDEX('Open 2'!$A:$F,MATCH('Open 2 Results'!$E8,'Open 2'!$F:$F,0),3),""),"")</f>
        <v xml:space="preserve">Drifters Angel Annie </v>
      </c>
      <c r="D8" s="85">
        <f>IFERROR(IF(AND(SMALL('Open 2'!F:F,L8)&gt;1000,SMALL('Open 2'!F:F,L8)&lt;3000),"nt",IF(SMALL('Open 2'!F:F,L8)&gt;3000,"",SMALL('Open 2'!F:F,L8))),"")</f>
        <v>15.67700001</v>
      </c>
      <c r="E8" s="115">
        <f>IF(D8="nt",IFERROR(SMALL('Open 2'!F:F,L8),""),IF(D8&gt;3000,"",IFERROR(SMALL('Open 2'!F:F,L8),"")))</f>
        <v>15.67700001</v>
      </c>
      <c r="F8" s="86" t="str">
        <f t="shared" si="0"/>
        <v>3D</v>
      </c>
      <c r="G8" s="91" t="str">
        <f t="shared" si="1"/>
        <v>3D</v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10</v>
      </c>
      <c r="B9" s="84" t="str">
        <f>IFERROR(IF(INDEX('Open 2'!$A:$F,MATCH('Open 2 Results'!$E9,'Open 2'!$F:$F,0),2)&gt;0,INDEX('Open 2'!$A:$F,MATCH('Open 2 Results'!$E9,'Open 2'!$F:$F,0),2),""),"")</f>
        <v xml:space="preserve">Sara VanDuysen </v>
      </c>
      <c r="C9" s="84" t="str">
        <f>IFERROR(IF(INDEX('Open 2'!$A:$F,MATCH('Open 2 Results'!$E9,'Open 2'!$F:$F,0),3)&gt;0,INDEX('Open 2'!$A:$F,MATCH('Open 2 Results'!$E9,'Open 2'!$F:$F,0),3),""),"")</f>
        <v xml:space="preserve">Lil Haida Boon </v>
      </c>
      <c r="D9" s="85">
        <f>IFERROR(IF(AND(SMALL('Open 2'!F:F,L9)&gt;1000,SMALL('Open 2'!F:F,L9)&lt;3000),"nt",IF(SMALL('Open 2'!F:F,L9)&gt;3000,"",SMALL('Open 2'!F:F,L9))),"")</f>
        <v>915.46900001100005</v>
      </c>
      <c r="E9" s="115">
        <f>IF(D9="nt",IFERROR(SMALL('Open 2'!F:F,L9),""),IF(D9&gt;3000,"",IFERROR(SMALL('Open 2'!F:F,L9),"")))</f>
        <v>915.46900001100005</v>
      </c>
      <c r="F9" s="86" t="str">
        <f t="shared" si="0"/>
        <v>3D</v>
      </c>
      <c r="G9" s="91" t="str">
        <f t="shared" si="1"/>
        <v/>
      </c>
      <c r="J9" s="162" t="s">
        <v>240</v>
      </c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5</v>
      </c>
      <c r="B10" s="84" t="str">
        <f>IFERROR(IF(INDEX('Open 2'!$A:$F,MATCH('Open 2 Results'!$E10,'Open 2'!$F:$F,0),2)&gt;0,INDEX('Open 2'!$A:$F,MATCH('Open 2 Results'!$E10,'Open 2'!$F:$F,0),2),""),"")</f>
        <v xml:space="preserve">Olivia Selleck </v>
      </c>
      <c r="C10" s="84" t="str">
        <f>IFERROR(IF(INDEX('Open 2'!$A:$F,MATCH('Open 2 Results'!$E10,'Open 2'!$F:$F,0),3)&gt;0,INDEX('Open 2'!$A:$F,MATCH('Open 2 Results'!$E10,'Open 2'!$F:$F,0),3),""),"")</f>
        <v xml:space="preserve">Dynamic French Bully </v>
      </c>
      <c r="D10" s="85">
        <f>IFERROR(IF(AND(SMALL('Open 2'!F:F,L10)&gt;1000,SMALL('Open 2'!F:F,L10)&lt;3000),"nt",IF(SMALL('Open 2'!F:F,L10)&gt;3000,"",SMALL('Open 2'!F:F,L10))),"")</f>
        <v>921.47600000499995</v>
      </c>
      <c r="E10" s="115">
        <f>IF(D10="nt",IFERROR(SMALL('Open 2'!F:F,L10),""),IF(D10&gt;3000,"",IFERROR(SMALL('Open 2'!F:F,L10),"")))</f>
        <v>921.47600000499995</v>
      </c>
      <c r="F10" s="86" t="str">
        <f t="shared" si="0"/>
        <v>3D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7</v>
      </c>
      <c r="B11" s="84" t="str">
        <f>IFERROR(IF(INDEX('Open 2'!$A:$F,MATCH('Open 2 Results'!$E11,'Open 2'!$F:$F,0),2)&gt;0,INDEX('Open 2'!$A:$F,MATCH('Open 2 Results'!$E11,'Open 2'!$F:$F,0),2),""),"")</f>
        <v>Pam Ekern</v>
      </c>
      <c r="C11" s="84" t="str">
        <f>IFERROR(IF(INDEX('Open 2'!$A:$F,MATCH('Open 2 Results'!$E11,'Open 2'!$F:$F,0),3)&gt;0,INDEX('Open 2'!$A:$F,MATCH('Open 2 Results'!$E11,'Open 2'!$F:$F,0),3),""),"")</f>
        <v xml:space="preserve">TJ's Choice   (Raz) </v>
      </c>
      <c r="D11" s="85">
        <f>IFERROR(IF(AND(SMALL('Open 2'!F:F,L11)&gt;1000,SMALL('Open 2'!F:F,L11)&lt;3000),"nt",IF(SMALL('Open 2'!F:F,L11)&gt;3000,"",SMALL('Open 2'!F:F,L11))),"")</f>
        <v>923.37500000800003</v>
      </c>
      <c r="E11" s="115">
        <f>IF(D11="nt",IFERROR(SMALL('Open 2'!F:F,L11),""),IF(D11&gt;3000,"",IFERROR(SMALL('Open 2'!F:F,L11),"")))</f>
        <v>923.37500000800003</v>
      </c>
      <c r="F11" s="86" t="str">
        <f t="shared" si="0"/>
        <v>3D</v>
      </c>
      <c r="G11" s="91" t="str">
        <f t="shared" si="1"/>
        <v/>
      </c>
      <c r="J11" s="162" t="s">
        <v>240</v>
      </c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62" activePane="bottomLeft" state="frozen"/>
      <selection pane="bottomLeft" activeCell="C86" sqref="C86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1</v>
      </c>
      <c r="D3" s="106"/>
      <c r="E3" s="106"/>
      <c r="F3" s="177"/>
      <c r="G3" s="112" t="s">
        <v>86</v>
      </c>
      <c r="H3" s="113" t="s">
        <v>87</v>
      </c>
      <c r="I3" s="17">
        <v>1.0000000000000001E-9</v>
      </c>
      <c r="J3" s="17">
        <f>IF(C3="yco",1000+I3,IF((C3+$I3)&lt;1,"",C3+$I3))</f>
        <v>1.0000000010000001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41</v>
      </c>
      <c r="D4" s="105"/>
      <c r="E4" s="105"/>
      <c r="F4" s="107"/>
      <c r="G4" s="95" t="s">
        <v>86</v>
      </c>
      <c r="H4" s="32" t="s">
        <v>88</v>
      </c>
      <c r="I4" s="17">
        <v>2.0000000000000001E-9</v>
      </c>
      <c r="J4" s="17">
        <f>IF(C4="yco",1000+I4,IF((C4+$I4)&lt;1,"",C4+$I4))</f>
        <v>41.000000002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7</v>
      </c>
      <c r="D5" s="105"/>
      <c r="E5" s="105"/>
      <c r="F5" s="107"/>
      <c r="G5" s="95" t="s">
        <v>89</v>
      </c>
      <c r="H5" s="32" t="s">
        <v>90</v>
      </c>
      <c r="I5" s="17">
        <v>3E-9</v>
      </c>
      <c r="J5" s="17">
        <f>IF(C5="yco",1000+I5,IF((C5+$I5)&lt;1,"",C5+$I5))</f>
        <v>7.0000000030000002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19</v>
      </c>
      <c r="D6" s="105"/>
      <c r="E6" s="105"/>
      <c r="F6" s="107"/>
      <c r="G6" s="95" t="s">
        <v>91</v>
      </c>
      <c r="H6" s="32" t="s">
        <v>92</v>
      </c>
      <c r="I6" s="17">
        <v>4.0000000000000002E-9</v>
      </c>
      <c r="J6" s="183">
        <f>IF(C6="yco",1000+I6,IF((C6+$I6)&lt;1,"",C6+$I6))</f>
        <v>19.000000004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2</v>
      </c>
      <c r="D7" s="105"/>
      <c r="E7" s="105"/>
      <c r="F7" s="107"/>
      <c r="G7" s="95" t="s">
        <v>93</v>
      </c>
      <c r="H7" s="32" t="s">
        <v>94</v>
      </c>
      <c r="I7" s="17">
        <v>5.0000000000000001E-9</v>
      </c>
      <c r="J7" s="17">
        <f t="shared" ref="J7:J68" si="5">IF(C7="yco",1000+I7,IF((C7+$I7)&lt;1,"",C7+$I7))</f>
        <v>2.000000005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32</v>
      </c>
      <c r="D8" s="105"/>
      <c r="E8" s="105"/>
      <c r="F8" s="107"/>
      <c r="G8" s="95" t="s">
        <v>93</v>
      </c>
      <c r="H8" s="32" t="s">
        <v>95</v>
      </c>
      <c r="I8" s="17">
        <v>6E-9</v>
      </c>
      <c r="J8" s="17">
        <f t="shared" si="5"/>
        <v>32.000000006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33</v>
      </c>
      <c r="D9" s="105"/>
      <c r="E9" s="105"/>
      <c r="F9" s="107"/>
      <c r="G9" s="95" t="s">
        <v>96</v>
      </c>
      <c r="H9" s="32" t="s">
        <v>97</v>
      </c>
      <c r="I9" s="17">
        <v>6.9999999999999998E-9</v>
      </c>
      <c r="J9" s="17">
        <f t="shared" si="5"/>
        <v>33.000000006999997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61</v>
      </c>
      <c r="D10" s="105"/>
      <c r="E10" s="105"/>
      <c r="F10" s="107"/>
      <c r="G10" s="95" t="s">
        <v>96</v>
      </c>
      <c r="H10" s="32" t="s">
        <v>98</v>
      </c>
      <c r="I10" s="17">
        <v>8.0000000000000005E-9</v>
      </c>
      <c r="J10" s="17">
        <f t="shared" si="5"/>
        <v>61.000000008000001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25</v>
      </c>
      <c r="D11" s="105"/>
      <c r="E11" s="105"/>
      <c r="F11" s="107"/>
      <c r="G11" s="95" t="s">
        <v>99</v>
      </c>
      <c r="H11" s="32" t="s">
        <v>100</v>
      </c>
      <c r="I11" s="17">
        <v>8.9999999999999995E-9</v>
      </c>
      <c r="J11" s="17">
        <f t="shared" si="5"/>
        <v>25.000000009000001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45</v>
      </c>
      <c r="D12" s="105"/>
      <c r="E12" s="105"/>
      <c r="F12" s="107"/>
      <c r="G12" s="95" t="s">
        <v>99</v>
      </c>
      <c r="H12" s="32" t="s">
        <v>101</v>
      </c>
      <c r="I12" s="17">
        <v>1E-8</v>
      </c>
      <c r="J12" s="17">
        <f t="shared" si="5"/>
        <v>45.000000010000001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75</v>
      </c>
      <c r="D13" s="105"/>
      <c r="E13" s="105"/>
      <c r="F13" s="107"/>
      <c r="G13" s="95" t="s">
        <v>99</v>
      </c>
      <c r="H13" s="32" t="s">
        <v>102</v>
      </c>
      <c r="I13" s="17">
        <v>1.0999999999999999E-8</v>
      </c>
      <c r="J13" s="17">
        <f t="shared" si="5"/>
        <v>75.000000010999997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20</v>
      </c>
      <c r="D14" s="105"/>
      <c r="E14" s="105"/>
      <c r="F14" s="107"/>
      <c r="G14" s="95" t="s">
        <v>103</v>
      </c>
      <c r="H14" s="32" t="s">
        <v>104</v>
      </c>
      <c r="I14" s="17">
        <v>1.2E-8</v>
      </c>
      <c r="J14" s="17">
        <f t="shared" si="5"/>
        <v>20.000000012000001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21</v>
      </c>
      <c r="D15" s="105"/>
      <c r="E15" s="105"/>
      <c r="F15" s="107"/>
      <c r="G15" s="95" t="s">
        <v>105</v>
      </c>
      <c r="H15" s="32" t="s">
        <v>106</v>
      </c>
      <c r="I15" s="17">
        <v>1.3000000000000001E-8</v>
      </c>
      <c r="J15" s="17">
        <f t="shared" si="5"/>
        <v>21.000000013000001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22</v>
      </c>
      <c r="D16" s="105"/>
      <c r="E16" s="105"/>
      <c r="F16" s="107"/>
      <c r="G16" s="95" t="s">
        <v>107</v>
      </c>
      <c r="H16" s="32" t="s">
        <v>108</v>
      </c>
      <c r="I16" s="17">
        <v>1.4E-8</v>
      </c>
      <c r="J16" s="17">
        <f t="shared" si="5"/>
        <v>22.000000014000001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24</v>
      </c>
      <c r="D17" s="105"/>
      <c r="E17" s="105"/>
      <c r="F17" s="107"/>
      <c r="G17" s="95" t="s">
        <v>109</v>
      </c>
      <c r="H17" s="32" t="s">
        <v>110</v>
      </c>
      <c r="I17" s="17">
        <v>1.4999999999999999E-8</v>
      </c>
      <c r="J17" s="17">
        <f t="shared" si="5"/>
        <v>24.000000015000001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26</v>
      </c>
      <c r="D18" s="105"/>
      <c r="E18" s="105"/>
      <c r="F18" s="107"/>
      <c r="G18" s="95" t="s">
        <v>111</v>
      </c>
      <c r="H18" s="32" t="s">
        <v>112</v>
      </c>
      <c r="I18" s="17">
        <v>1.6000000000000001E-8</v>
      </c>
      <c r="J18" s="17">
        <f t="shared" si="5"/>
        <v>26.000000016000001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6</v>
      </c>
      <c r="D19" s="105"/>
      <c r="E19" s="105"/>
      <c r="F19" s="107"/>
      <c r="G19" s="95" t="s">
        <v>113</v>
      </c>
      <c r="H19" s="32" t="s">
        <v>114</v>
      </c>
      <c r="I19" s="17">
        <v>1.7E-8</v>
      </c>
      <c r="J19" s="17">
        <f t="shared" si="5"/>
        <v>6.0000000169999996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56</v>
      </c>
      <c r="D20" s="105"/>
      <c r="E20" s="105"/>
      <c r="F20" s="107"/>
      <c r="G20" s="95" t="s">
        <v>113</v>
      </c>
      <c r="H20" s="32" t="s">
        <v>115</v>
      </c>
      <c r="I20" s="17">
        <v>1.7999999999999999E-8</v>
      </c>
      <c r="J20" s="17">
        <f t="shared" si="5"/>
        <v>56.000000018000001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11</v>
      </c>
      <c r="D21" s="105"/>
      <c r="E21" s="105"/>
      <c r="F21" s="107"/>
      <c r="G21" s="95" t="s">
        <v>116</v>
      </c>
      <c r="H21" s="32" t="s">
        <v>117</v>
      </c>
      <c r="I21" s="17">
        <v>1.9000000000000001E-8</v>
      </c>
      <c r="J21" s="17">
        <f t="shared" si="5"/>
        <v>11.000000019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12</v>
      </c>
      <c r="D22" s="105"/>
      <c r="E22" s="105"/>
      <c r="F22" s="107"/>
      <c r="G22" s="95" t="s">
        <v>118</v>
      </c>
      <c r="H22" s="32" t="s">
        <v>119</v>
      </c>
      <c r="I22" s="17">
        <v>2E-8</v>
      </c>
      <c r="J22" s="17">
        <f t="shared" si="5"/>
        <v>12.00000002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28</v>
      </c>
      <c r="D23" s="105"/>
      <c r="E23" s="105">
        <v>1</v>
      </c>
      <c r="F23" s="107"/>
      <c r="G23" s="95" t="s">
        <v>120</v>
      </c>
      <c r="H23" s="32" t="s">
        <v>121</v>
      </c>
      <c r="I23" s="17">
        <v>2.0999999999999999E-8</v>
      </c>
      <c r="J23" s="17">
        <f t="shared" si="5"/>
        <v>28.000000021000002</v>
      </c>
      <c r="K23" s="17">
        <f t="shared" si="1"/>
        <v>1.000000021</v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38</v>
      </c>
      <c r="D24" s="105"/>
      <c r="E24" s="105">
        <v>2</v>
      </c>
      <c r="F24" s="107"/>
      <c r="G24" s="95" t="s">
        <v>122</v>
      </c>
      <c r="H24" s="32" t="s">
        <v>123</v>
      </c>
      <c r="I24" s="17">
        <v>2.1999999999999998E-8</v>
      </c>
      <c r="J24" s="17">
        <f t="shared" si="5"/>
        <v>38.000000022000002</v>
      </c>
      <c r="K24" s="17">
        <f t="shared" si="1"/>
        <v>2.000000022</v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29</v>
      </c>
      <c r="D25" s="105"/>
      <c r="E25" s="105"/>
      <c r="F25" s="107"/>
      <c r="G25" s="95" t="s">
        <v>124</v>
      </c>
      <c r="H25" s="32" t="s">
        <v>125</v>
      </c>
      <c r="I25" s="17">
        <v>2.3000000000000001E-8</v>
      </c>
      <c r="J25" s="17">
        <f t="shared" si="5"/>
        <v>29.000000022999998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4</v>
      </c>
      <c r="D26" s="105"/>
      <c r="E26" s="105"/>
      <c r="F26" s="107"/>
      <c r="G26" s="95" t="s">
        <v>126</v>
      </c>
      <c r="H26" s="32" t="s">
        <v>127</v>
      </c>
      <c r="I26" s="17">
        <v>2.4E-8</v>
      </c>
      <c r="J26" s="17">
        <f t="shared" si="5"/>
        <v>4.0000000240000002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51</v>
      </c>
      <c r="D27" s="105"/>
      <c r="E27" s="105"/>
      <c r="F27" s="107"/>
      <c r="G27" s="95" t="s">
        <v>126</v>
      </c>
      <c r="H27" s="32" t="s">
        <v>128</v>
      </c>
      <c r="I27" s="17">
        <v>2.4999999999999999E-8</v>
      </c>
      <c r="J27" s="17">
        <f t="shared" si="5"/>
        <v>51.000000024999999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30</v>
      </c>
      <c r="D28" s="105"/>
      <c r="E28" s="105"/>
      <c r="F28" s="107"/>
      <c r="G28" s="95" t="s">
        <v>129</v>
      </c>
      <c r="H28" s="32" t="s">
        <v>130</v>
      </c>
      <c r="I28" s="17">
        <v>2.6000000000000001E-8</v>
      </c>
      <c r="J28" s="17">
        <f t="shared" si="5"/>
        <v>30.000000025999999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35</v>
      </c>
      <c r="D29" s="105"/>
      <c r="E29" s="105">
        <v>3</v>
      </c>
      <c r="F29" s="107"/>
      <c r="G29" s="95" t="s">
        <v>131</v>
      </c>
      <c r="H29" s="32" t="s">
        <v>132</v>
      </c>
      <c r="I29" s="17">
        <v>2.7E-8</v>
      </c>
      <c r="J29" s="17">
        <f t="shared" si="5"/>
        <v>35.000000026999999</v>
      </c>
      <c r="K29" s="17">
        <f t="shared" si="1"/>
        <v>3.000000027</v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39</v>
      </c>
      <c r="D30" s="105"/>
      <c r="E30" s="105"/>
      <c r="F30" s="107"/>
      <c r="G30" s="95" t="s">
        <v>133</v>
      </c>
      <c r="H30" s="32" t="s">
        <v>134</v>
      </c>
      <c r="I30" s="17">
        <v>2.7999999999999999E-8</v>
      </c>
      <c r="J30" s="17">
        <f t="shared" si="5"/>
        <v>39.000000028000002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40</v>
      </c>
      <c r="D31" s="105"/>
      <c r="E31" s="105"/>
      <c r="F31" s="107"/>
      <c r="G31" s="95" t="s">
        <v>136</v>
      </c>
      <c r="H31" s="32" t="s">
        <v>135</v>
      </c>
      <c r="I31" s="17">
        <v>2.9000000000000002E-8</v>
      </c>
      <c r="J31" s="17">
        <f t="shared" si="5"/>
        <v>40.000000028999999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48</v>
      </c>
      <c r="D32" s="105"/>
      <c r="E32" s="105"/>
      <c r="F32" s="107"/>
      <c r="G32" s="95" t="s">
        <v>137</v>
      </c>
      <c r="H32" s="32" t="s">
        <v>138</v>
      </c>
      <c r="I32" s="17">
        <v>2.9999999999999997E-8</v>
      </c>
      <c r="J32" s="17">
        <f t="shared" si="5"/>
        <v>48.000000030000002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72</v>
      </c>
      <c r="D33" s="105"/>
      <c r="E33" s="105"/>
      <c r="F33" s="107"/>
      <c r="G33" s="95" t="s">
        <v>139</v>
      </c>
      <c r="H33" s="32" t="s">
        <v>140</v>
      </c>
      <c r="I33" s="17">
        <v>3.1E-8</v>
      </c>
      <c r="J33" s="17">
        <f t="shared" si="5"/>
        <v>72.000000030999999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9</v>
      </c>
      <c r="D34" s="105"/>
      <c r="E34" s="105"/>
      <c r="F34" s="107"/>
      <c r="G34" s="95" t="s">
        <v>141</v>
      </c>
      <c r="H34" s="32" t="s">
        <v>142</v>
      </c>
      <c r="I34" s="17">
        <v>3.2000000000000002E-8</v>
      </c>
      <c r="J34" s="17">
        <f t="shared" si="5"/>
        <v>9.0000000320000009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17</v>
      </c>
      <c r="D35" s="105"/>
      <c r="E35" s="105"/>
      <c r="F35" s="107"/>
      <c r="G35" s="95" t="s">
        <v>143</v>
      </c>
      <c r="H35" s="32" t="s">
        <v>144</v>
      </c>
      <c r="I35" s="17">
        <v>3.2999999999999998E-8</v>
      </c>
      <c r="J35" s="17">
        <f t="shared" si="5"/>
        <v>17.000000032999999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44</v>
      </c>
      <c r="D36" s="105"/>
      <c r="E36" s="105"/>
      <c r="F36" s="107"/>
      <c r="G36" s="95" t="s">
        <v>145</v>
      </c>
      <c r="H36" s="32" t="s">
        <v>146</v>
      </c>
      <c r="I36" s="17">
        <v>3.4E-8</v>
      </c>
      <c r="J36" s="17">
        <f t="shared" si="5"/>
        <v>44.000000034000003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49</v>
      </c>
      <c r="D37" s="105"/>
      <c r="E37" s="105"/>
      <c r="F37" s="107"/>
      <c r="G37" s="95" t="s">
        <v>147</v>
      </c>
      <c r="H37" s="32" t="s">
        <v>234</v>
      </c>
      <c r="I37" s="17">
        <v>3.5000000000000002E-8</v>
      </c>
      <c r="J37" s="17">
        <f t="shared" si="5"/>
        <v>49.000000034999999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50</v>
      </c>
      <c r="D38" s="105"/>
      <c r="E38" s="105">
        <v>6</v>
      </c>
      <c r="F38" s="107"/>
      <c r="G38" s="95" t="s">
        <v>148</v>
      </c>
      <c r="H38" s="32" t="s">
        <v>149</v>
      </c>
      <c r="I38" s="17">
        <v>3.5999999999999998E-8</v>
      </c>
      <c r="J38" s="17">
        <f t="shared" si="5"/>
        <v>50.000000036000003</v>
      </c>
      <c r="K38" s="17">
        <f t="shared" si="1"/>
        <v>6.0000000360000003</v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54</v>
      </c>
      <c r="D39" s="105"/>
      <c r="E39" s="105"/>
      <c r="F39" s="107"/>
      <c r="G39" s="95" t="s">
        <v>150</v>
      </c>
      <c r="H39" s="32" t="s">
        <v>151</v>
      </c>
      <c r="I39" s="17">
        <v>3.7E-8</v>
      </c>
      <c r="J39" s="17">
        <f t="shared" si="5"/>
        <v>54.000000037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66</v>
      </c>
      <c r="D40" s="105"/>
      <c r="E40" s="105"/>
      <c r="F40" s="107"/>
      <c r="G40" s="95" t="s">
        <v>152</v>
      </c>
      <c r="H40" s="32" t="s">
        <v>153</v>
      </c>
      <c r="I40" s="17">
        <v>3.8000000000000003E-8</v>
      </c>
      <c r="J40" s="17">
        <f t="shared" si="5"/>
        <v>66.000000037999996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5</v>
      </c>
      <c r="D41" s="105"/>
      <c r="E41" s="105"/>
      <c r="F41" s="107"/>
      <c r="G41" s="95" t="s">
        <v>154</v>
      </c>
      <c r="H41" s="32" t="s">
        <v>155</v>
      </c>
      <c r="I41" s="17">
        <v>3.8999999999999998E-8</v>
      </c>
      <c r="J41" s="17">
        <f t="shared" si="5"/>
        <v>5.0000000389999997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18</v>
      </c>
      <c r="D42" s="105"/>
      <c r="E42" s="105"/>
      <c r="F42" s="107"/>
      <c r="G42" s="95" t="s">
        <v>154</v>
      </c>
      <c r="H42" s="32" t="s">
        <v>156</v>
      </c>
      <c r="I42" s="17">
        <v>4.0000000000000001E-8</v>
      </c>
      <c r="J42" s="17">
        <f t="shared" si="5"/>
        <v>18.00000004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36</v>
      </c>
      <c r="D43" s="105"/>
      <c r="E43" s="105"/>
      <c r="F43" s="107"/>
      <c r="G43" s="95" t="s">
        <v>154</v>
      </c>
      <c r="H43" s="32" t="s">
        <v>157</v>
      </c>
      <c r="I43" s="17">
        <v>4.1000000000000003E-8</v>
      </c>
      <c r="J43" s="17">
        <f t="shared" si="5"/>
        <v>36.000000041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52</v>
      </c>
      <c r="D44" s="105"/>
      <c r="E44" s="105"/>
      <c r="F44" s="107"/>
      <c r="G44" s="95" t="s">
        <v>154</v>
      </c>
      <c r="H44" s="32" t="s">
        <v>158</v>
      </c>
      <c r="I44" s="17">
        <v>4.1999999999999999E-8</v>
      </c>
      <c r="J44" s="17">
        <f t="shared" si="5"/>
        <v>52.000000042000003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76</v>
      </c>
      <c r="D45" s="105"/>
      <c r="E45" s="105"/>
      <c r="F45" s="107"/>
      <c r="G45" s="95" t="s">
        <v>154</v>
      </c>
      <c r="H45" s="32" t="s">
        <v>159</v>
      </c>
      <c r="I45" s="17">
        <v>4.3000000000000001E-8</v>
      </c>
      <c r="J45" s="17">
        <f t="shared" si="5"/>
        <v>76.000000043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46</v>
      </c>
      <c r="D46" s="105"/>
      <c r="E46" s="105"/>
      <c r="F46" s="107"/>
      <c r="G46" s="95" t="s">
        <v>160</v>
      </c>
      <c r="H46" s="32" t="s">
        <v>161</v>
      </c>
      <c r="I46" s="17">
        <v>4.3999999999999997E-8</v>
      </c>
      <c r="J46" s="17">
        <f t="shared" si="5"/>
        <v>46.000000043999997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55</v>
      </c>
      <c r="D47" s="105"/>
      <c r="E47" s="105"/>
      <c r="F47" s="107"/>
      <c r="G47" s="95" t="s">
        <v>162</v>
      </c>
      <c r="H47" s="32" t="s">
        <v>163</v>
      </c>
      <c r="I47" s="17">
        <v>4.4999999999999999E-8</v>
      </c>
      <c r="J47" s="17">
        <f t="shared" si="5"/>
        <v>55.000000045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13</v>
      </c>
      <c r="D48" s="105"/>
      <c r="E48" s="105"/>
      <c r="F48" s="107"/>
      <c r="G48" s="95" t="s">
        <v>164</v>
      </c>
      <c r="H48" s="32" t="s">
        <v>165</v>
      </c>
      <c r="I48" s="17">
        <v>4.6000000000000002E-8</v>
      </c>
      <c r="J48" s="17">
        <f t="shared" si="5"/>
        <v>13.000000046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62</v>
      </c>
      <c r="D49" s="105"/>
      <c r="E49" s="105"/>
      <c r="F49" s="107"/>
      <c r="G49" s="95" t="s">
        <v>164</v>
      </c>
      <c r="H49" s="32" t="s">
        <v>166</v>
      </c>
      <c r="I49" s="17">
        <v>4.6999999999999997E-8</v>
      </c>
      <c r="J49" s="17">
        <f t="shared" si="5"/>
        <v>62.000000047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37</v>
      </c>
      <c r="D50" s="105"/>
      <c r="E50" s="105"/>
      <c r="F50" s="107"/>
      <c r="G50" s="95" t="s">
        <v>167</v>
      </c>
      <c r="H50" s="32" t="s">
        <v>168</v>
      </c>
      <c r="I50" s="17">
        <v>4.8E-8</v>
      </c>
      <c r="J50" s="17">
        <f t="shared" si="5"/>
        <v>37.000000047999997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71</v>
      </c>
      <c r="D51" s="105"/>
      <c r="E51" s="105"/>
      <c r="F51" s="107"/>
      <c r="G51" s="95" t="s">
        <v>169</v>
      </c>
      <c r="H51" s="32" t="s">
        <v>170</v>
      </c>
      <c r="I51" s="17">
        <v>4.9000000000000002E-8</v>
      </c>
      <c r="J51" s="17">
        <f t="shared" si="5"/>
        <v>71.000000048999993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31</v>
      </c>
      <c r="D52" s="105"/>
      <c r="E52" s="105"/>
      <c r="F52" s="107"/>
      <c r="G52" s="95" t="s">
        <v>169</v>
      </c>
      <c r="H52" s="32" t="s">
        <v>171</v>
      </c>
      <c r="I52" s="17">
        <v>4.9999999999999998E-8</v>
      </c>
      <c r="J52" s="17">
        <f t="shared" si="5"/>
        <v>31.000000050000001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58</v>
      </c>
      <c r="D53" s="105"/>
      <c r="E53" s="105"/>
      <c r="F53" s="107"/>
      <c r="G53" s="96" t="s">
        <v>207</v>
      </c>
      <c r="H53" s="60" t="s">
        <v>208</v>
      </c>
      <c r="I53" s="17">
        <v>5.1E-8</v>
      </c>
      <c r="J53" s="17">
        <f t="shared" si="5"/>
        <v>58.000000051000001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59</v>
      </c>
      <c r="D54" s="105"/>
      <c r="E54" s="105"/>
      <c r="F54" s="107"/>
      <c r="G54" s="96" t="s">
        <v>172</v>
      </c>
      <c r="H54" s="60" t="s">
        <v>173</v>
      </c>
      <c r="I54" s="17">
        <v>5.2000000000000002E-8</v>
      </c>
      <c r="J54" s="17">
        <f t="shared" si="5"/>
        <v>59.000000051999997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60</v>
      </c>
      <c r="D55" s="105"/>
      <c r="E55" s="105"/>
      <c r="F55" s="107"/>
      <c r="G55" s="96" t="s">
        <v>174</v>
      </c>
      <c r="H55" s="60" t="s">
        <v>175</v>
      </c>
      <c r="I55" s="17">
        <v>5.2999999999999998E-8</v>
      </c>
      <c r="J55" s="17">
        <f t="shared" si="5"/>
        <v>60.000000053000001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63</v>
      </c>
      <c r="D56" s="105"/>
      <c r="E56" s="105"/>
      <c r="F56" s="107"/>
      <c r="G56" s="96" t="s">
        <v>176</v>
      </c>
      <c r="H56" s="60" t="s">
        <v>177</v>
      </c>
      <c r="I56" s="17">
        <v>5.4E-8</v>
      </c>
      <c r="J56" s="17">
        <f t="shared" si="5"/>
        <v>63.000000053999997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8</v>
      </c>
      <c r="D57" s="105"/>
      <c r="E57" s="105"/>
      <c r="F57" s="107"/>
      <c r="G57" s="96" t="s">
        <v>178</v>
      </c>
      <c r="H57" s="60" t="s">
        <v>180</v>
      </c>
      <c r="I57" s="17">
        <v>5.5000000000000003E-8</v>
      </c>
      <c r="J57" s="17">
        <f t="shared" si="5"/>
        <v>8.0000000549999992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57</v>
      </c>
      <c r="D58" s="105"/>
      <c r="E58" s="105"/>
      <c r="F58" s="107"/>
      <c r="G58" s="96" t="s">
        <v>178</v>
      </c>
      <c r="H58" s="60" t="s">
        <v>179</v>
      </c>
      <c r="I58" s="17">
        <v>5.5999999999999999E-8</v>
      </c>
      <c r="J58" s="17">
        <f t="shared" si="5"/>
        <v>57.000000055999998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64</v>
      </c>
      <c r="D59" s="105"/>
      <c r="E59" s="105"/>
      <c r="F59" s="107"/>
      <c r="G59" s="96" t="s">
        <v>232</v>
      </c>
      <c r="H59" s="60" t="s">
        <v>233</v>
      </c>
      <c r="I59" s="17">
        <v>5.7000000000000001E-8</v>
      </c>
      <c r="J59" s="17">
        <f t="shared" si="5"/>
        <v>64.000000056999994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10</v>
      </c>
      <c r="D60" s="105"/>
      <c r="E60" s="105"/>
      <c r="F60" s="107"/>
      <c r="G60" s="96" t="s">
        <v>181</v>
      </c>
      <c r="H60" s="60" t="s">
        <v>182</v>
      </c>
      <c r="I60" s="17">
        <v>5.8000000000000003E-8</v>
      </c>
      <c r="J60" s="17">
        <f t="shared" si="5"/>
        <v>10.000000057999999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47</v>
      </c>
      <c r="D61" s="105"/>
      <c r="E61" s="105"/>
      <c r="F61" s="107"/>
      <c r="G61" s="96" t="s">
        <v>181</v>
      </c>
      <c r="H61" s="60" t="s">
        <v>183</v>
      </c>
      <c r="I61" s="17">
        <v>5.8999999999999999E-8</v>
      </c>
      <c r="J61" s="17">
        <f t="shared" si="5"/>
        <v>47.000000059000001</v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65</v>
      </c>
      <c r="D62" s="105"/>
      <c r="E62" s="105"/>
      <c r="F62" s="107"/>
      <c r="G62" s="96" t="s">
        <v>184</v>
      </c>
      <c r="H62" s="60" t="s">
        <v>185</v>
      </c>
      <c r="I62" s="17">
        <v>5.9999999999999995E-8</v>
      </c>
      <c r="J62" s="17">
        <f t="shared" si="5"/>
        <v>65.000000060000005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3</v>
      </c>
      <c r="D63" s="105"/>
      <c r="E63" s="105"/>
      <c r="F63" s="107"/>
      <c r="G63" s="96" t="s">
        <v>186</v>
      </c>
      <c r="H63" s="60" t="s">
        <v>187</v>
      </c>
      <c r="I63" s="17">
        <v>6.1000000000000004E-8</v>
      </c>
      <c r="J63" s="17">
        <f t="shared" si="5"/>
        <v>3.0000000610000002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67</v>
      </c>
      <c r="D64" s="105"/>
      <c r="E64" s="105"/>
      <c r="F64" s="107"/>
      <c r="G64" s="96" t="s">
        <v>188</v>
      </c>
      <c r="H64" s="60" t="s">
        <v>189</v>
      </c>
      <c r="I64" s="17">
        <v>6.1999999999999999E-8</v>
      </c>
      <c r="J64" s="17">
        <f t="shared" si="5"/>
        <v>67.000000061999998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>
        <v>14</v>
      </c>
      <c r="D65" s="105"/>
      <c r="E65" s="105"/>
      <c r="F65" s="107"/>
      <c r="G65" s="96" t="s">
        <v>190</v>
      </c>
      <c r="H65" s="60" t="s">
        <v>191</v>
      </c>
      <c r="I65" s="17">
        <v>6.2999999999999995E-8</v>
      </c>
      <c r="J65" s="17">
        <f t="shared" si="5"/>
        <v>14.000000063</v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42</v>
      </c>
      <c r="D66" s="105"/>
      <c r="E66" s="105"/>
      <c r="F66" s="107"/>
      <c r="G66" s="96" t="s">
        <v>190</v>
      </c>
      <c r="H66" s="60" t="s">
        <v>192</v>
      </c>
      <c r="I66" s="17">
        <v>6.4000000000000004E-8</v>
      </c>
      <c r="J66" s="17">
        <f t="shared" si="5"/>
        <v>42.000000063999998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73</v>
      </c>
      <c r="D67" s="105"/>
      <c r="E67" s="105"/>
      <c r="F67" s="107"/>
      <c r="G67" s="96" t="s">
        <v>190</v>
      </c>
      <c r="H67" s="60" t="s">
        <v>193</v>
      </c>
      <c r="I67" s="17">
        <v>6.5E-8</v>
      </c>
      <c r="J67" s="17">
        <f t="shared" si="5"/>
        <v>73.000000064999995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68</v>
      </c>
      <c r="D68" s="105"/>
      <c r="E68" s="105">
        <v>7</v>
      </c>
      <c r="F68" s="107"/>
      <c r="G68" s="96" t="s">
        <v>194</v>
      </c>
      <c r="H68" s="60" t="s">
        <v>195</v>
      </c>
      <c r="I68" s="17">
        <v>6.5999999999999995E-8</v>
      </c>
      <c r="J68" s="17">
        <f t="shared" si="5"/>
        <v>68.000000065999998</v>
      </c>
      <c r="K68" s="17">
        <f t="shared" ref="K68:K131" si="9">IF(E68="co",1000+I68,IF(E68="yco",2000+I68,IF((E68+$I68)&lt;1,"",E68+$I68)))</f>
        <v>7.0000000660000001</v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15</v>
      </c>
      <c r="D69" s="105"/>
      <c r="E69" s="105">
        <v>1</v>
      </c>
      <c r="F69" s="107"/>
      <c r="G69" s="96" t="s">
        <v>196</v>
      </c>
      <c r="H69" s="60" t="s">
        <v>197</v>
      </c>
      <c r="I69" s="17">
        <v>6.7000000000000004E-8</v>
      </c>
      <c r="J69" s="17">
        <f t="shared" ref="J69:J132" si="12">IF(C69="yco",1000+I69,IF((C69+$I69)&lt;1,"",C69+$I69))</f>
        <v>15.000000067</v>
      </c>
      <c r="K69" s="17">
        <f t="shared" si="9"/>
        <v>1.000000067</v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53</v>
      </c>
      <c r="D70" s="105"/>
      <c r="E70" s="105">
        <v>20</v>
      </c>
      <c r="F70" s="107"/>
      <c r="G70" s="96" t="s">
        <v>196</v>
      </c>
      <c r="H70" s="60" t="s">
        <v>198</v>
      </c>
      <c r="I70" s="17">
        <v>6.8E-8</v>
      </c>
      <c r="J70" s="17">
        <f t="shared" si="12"/>
        <v>53.000000067999999</v>
      </c>
      <c r="K70" s="17">
        <f t="shared" si="9"/>
        <v>20.000000067999999</v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69</v>
      </c>
      <c r="D71" s="105"/>
      <c r="E71" s="105"/>
      <c r="F71" s="107"/>
      <c r="G71" s="96" t="s">
        <v>199</v>
      </c>
      <c r="H71" s="60" t="s">
        <v>200</v>
      </c>
      <c r="I71" s="17">
        <v>6.8999999999999996E-8</v>
      </c>
      <c r="J71" s="17">
        <f t="shared" si="12"/>
        <v>69.000000068999995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>
        <v>70</v>
      </c>
      <c r="D72" s="105"/>
      <c r="E72" s="105"/>
      <c r="F72" s="107"/>
      <c r="G72" s="96" t="s">
        <v>201</v>
      </c>
      <c r="H72" s="60" t="s">
        <v>202</v>
      </c>
      <c r="I72" s="17">
        <v>7.0000000000000005E-8</v>
      </c>
      <c r="J72" s="17">
        <f t="shared" si="12"/>
        <v>70.000000069999999</v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>
        <v>77</v>
      </c>
      <c r="D73" s="105"/>
      <c r="E73" s="105"/>
      <c r="F73" s="107"/>
      <c r="G73" s="96" t="s">
        <v>203</v>
      </c>
      <c r="H73" s="60" t="s">
        <v>204</v>
      </c>
      <c r="I73" s="17">
        <v>7.1E-8</v>
      </c>
      <c r="J73" s="17">
        <f t="shared" si="12"/>
        <v>77.000000071000002</v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>
        <v>81</v>
      </c>
      <c r="D74" s="105"/>
      <c r="E74" s="105"/>
      <c r="F74" s="107"/>
      <c r="G74" s="96" t="s">
        <v>205</v>
      </c>
      <c r="H74" s="60" t="s">
        <v>206</v>
      </c>
      <c r="I74" s="17">
        <v>7.1999999999999996E-8</v>
      </c>
      <c r="J74" s="17">
        <f t="shared" si="12"/>
        <v>81.000000072000006</v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>
        <v>78</v>
      </c>
      <c r="D75" s="105"/>
      <c r="E75" s="105"/>
      <c r="F75" s="107"/>
      <c r="G75" s="96" t="s">
        <v>228</v>
      </c>
      <c r="H75" s="60" t="s">
        <v>229</v>
      </c>
      <c r="I75" s="17">
        <v>7.3000000000000005E-8</v>
      </c>
      <c r="J75" s="17">
        <f t="shared" si="12"/>
        <v>78.000000072999995</v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>
        <v>79</v>
      </c>
      <c r="D76" s="105"/>
      <c r="E76" s="105">
        <v>12</v>
      </c>
      <c r="F76" s="107"/>
      <c r="G76" s="96" t="s">
        <v>238</v>
      </c>
      <c r="H76" s="60" t="s">
        <v>209</v>
      </c>
      <c r="I76" s="17">
        <v>7.4000000000000001E-8</v>
      </c>
      <c r="J76" s="17">
        <f t="shared" si="12"/>
        <v>79.000000073999999</v>
      </c>
      <c r="K76" s="17">
        <f t="shared" si="9"/>
        <v>12.000000074000001</v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>
        <v>16</v>
      </c>
      <c r="D77" s="105"/>
      <c r="E77" s="105"/>
      <c r="F77" s="107"/>
      <c r="G77" s="96" t="s">
        <v>216</v>
      </c>
      <c r="H77" s="60" t="s">
        <v>210</v>
      </c>
      <c r="I77" s="17">
        <v>7.4999999999999997E-8</v>
      </c>
      <c r="J77" s="17">
        <f t="shared" si="12"/>
        <v>16.000000074999999</v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>
        <v>74</v>
      </c>
      <c r="D78" s="105"/>
      <c r="E78" s="105"/>
      <c r="F78" s="107"/>
      <c r="G78" s="96" t="s">
        <v>214</v>
      </c>
      <c r="H78" s="60" t="s">
        <v>211</v>
      </c>
      <c r="I78" s="17">
        <v>7.6000000000000006E-8</v>
      </c>
      <c r="J78" s="17">
        <f t="shared" si="12"/>
        <v>74.000000076000006</v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>
        <v>23</v>
      </c>
      <c r="D79" s="105"/>
      <c r="E79" s="105"/>
      <c r="F79" s="107"/>
      <c r="G79" s="96" t="s">
        <v>212</v>
      </c>
      <c r="H79" s="60" t="s">
        <v>213</v>
      </c>
      <c r="I79" s="17">
        <v>7.7000000000000001E-8</v>
      </c>
      <c r="J79" s="17">
        <f t="shared" si="12"/>
        <v>23.000000076999999</v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>
        <v>27</v>
      </c>
      <c r="D80" s="105"/>
      <c r="E80" s="105"/>
      <c r="F80" s="107"/>
      <c r="G80" s="96" t="s">
        <v>214</v>
      </c>
      <c r="H80" s="60" t="s">
        <v>215</v>
      </c>
      <c r="I80" s="17">
        <v>7.7999999999999997E-8</v>
      </c>
      <c r="J80" s="17">
        <f t="shared" si="12"/>
        <v>27.000000077999999</v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>
        <v>34</v>
      </c>
      <c r="D81" s="105"/>
      <c r="E81" s="105"/>
      <c r="F81" s="107"/>
      <c r="G81" s="96" t="s">
        <v>216</v>
      </c>
      <c r="H81" s="60" t="s">
        <v>217</v>
      </c>
      <c r="I81" s="17">
        <v>7.9000000000000006E-8</v>
      </c>
      <c r="J81" s="17">
        <f t="shared" si="12"/>
        <v>34.000000079000003</v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>
        <v>43</v>
      </c>
      <c r="D82" s="105"/>
      <c r="E82" s="105"/>
      <c r="F82" s="107"/>
      <c r="G82" s="96" t="s">
        <v>237</v>
      </c>
      <c r="H82" s="60" t="s">
        <v>218</v>
      </c>
      <c r="I82" s="17">
        <v>8.0000000000000002E-8</v>
      </c>
      <c r="J82" s="17">
        <f t="shared" si="12"/>
        <v>43.00000008</v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>
        <v>80</v>
      </c>
      <c r="D83" s="105"/>
      <c r="E83" s="105">
        <v>13</v>
      </c>
      <c r="F83" s="107"/>
      <c r="G83" s="96" t="s">
        <v>226</v>
      </c>
      <c r="H83" s="60" t="s">
        <v>227</v>
      </c>
      <c r="I83" s="17">
        <v>8.0999999999999997E-8</v>
      </c>
      <c r="J83" s="17">
        <f t="shared" si="12"/>
        <v>80.000000080999996</v>
      </c>
      <c r="K83" s="17">
        <f t="shared" si="9"/>
        <v>13.000000081</v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>
        <v>85</v>
      </c>
      <c r="D84" s="105"/>
      <c r="E84" s="105"/>
      <c r="F84" s="107"/>
      <c r="G84" s="96" t="s">
        <v>154</v>
      </c>
      <c r="H84" s="60" t="s">
        <v>230</v>
      </c>
      <c r="I84" s="17">
        <v>8.2000000000000006E-8</v>
      </c>
      <c r="J84" s="17">
        <f t="shared" si="12"/>
        <v>85.000000082</v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>
        <v>21</v>
      </c>
      <c r="F85" s="107"/>
      <c r="G85" s="96" t="s">
        <v>124</v>
      </c>
      <c r="H85" s="60" t="s">
        <v>125</v>
      </c>
      <c r="I85" s="17">
        <v>8.3000000000000002E-8</v>
      </c>
      <c r="J85" s="17" t="str">
        <f t="shared" si="12"/>
        <v/>
      </c>
      <c r="K85" s="17">
        <f t="shared" si="9"/>
        <v>21.000000083</v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Brenda Deters </v>
      </c>
      <c r="C2" t="str">
        <f>IFERROR(INDEX('Enter Draw'!$C$3:$H$252,MATCH(SMALL('Enter Draw'!$J$3:$J$252,D2),'Enter Draw'!$J$3:$J$252,0),6),"")</f>
        <v xml:space="preserve">Sweet Blu Bart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Tianna Doppenberg </v>
      </c>
      <c r="H2" t="str">
        <f>IFERROR(INDEX('Enter Draw'!$E$3:$H$252,MATCH(SMALL('Enter Draw'!$K$3:$K$252,D2),'Enter Draw'!$K$3:$K$252,0),4),"")</f>
        <v xml:space="preserve">Vegas 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Cindy Loiseau </v>
      </c>
      <c r="C3" t="str">
        <f>IFERROR(INDEX('Enter Draw'!$C$3:$H$252,MATCH(SMALL('Enter Draw'!$J$3:$J$252,D3),'Enter Draw'!$J$3:$J$252,0),6),"")</f>
        <v xml:space="preserve">Annie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Katilynn Jorgensen </v>
      </c>
      <c r="H3" t="str">
        <f>IFERROR(INDEX('Enter Draw'!$E$3:$H$252,MATCH(SMALL('Enter Draw'!$K$3:$K$252,D3),'Enter Draw'!$K$3:$K$252,0),4),"")</f>
        <v xml:space="preserve">Kitty Dun It </v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Ginny Anderson </v>
      </c>
      <c r="C4" t="str">
        <f>IFERROR(INDEX('Enter Draw'!$C$3:$H$252,MATCH(SMALL('Enter Draw'!$J$3:$J$252,D4),'Enter Draw'!$J$3:$J$252,0),6),"")</f>
        <v xml:space="preserve">Peach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Makenzee Kruger </v>
      </c>
      <c r="H4" t="str">
        <f>IFERROR(INDEX('Enter Draw'!$E$3:$H$252,MATCH(SMALL('Enter Draw'!$K$3:$K$252,D4),'Enter Draw'!$K$3:$K$252,0),4),"")</f>
        <v xml:space="preserve">Rein </v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Brianna Twedt </v>
      </c>
      <c r="C5" t="str">
        <f>IFERROR(INDEX('Enter Draw'!$C$3:$H$252,MATCH(SMALL('Enter Draw'!$J$3:$J$252,D5),'Enter Draw'!$J$3:$J$252,0),6),"")</f>
        <v xml:space="preserve">Barbie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Kellie VanDerBrink </v>
      </c>
      <c r="H5" t="str">
        <f>IFERROR(INDEX('Enter Draw'!$E$3:$H$252,MATCH(SMALL('Enter Draw'!$K$3:$K$252,D5),'Enter Draw'!$K$3:$K$252,0),4),"")</f>
        <v xml:space="preserve">Cowboy </v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Tera Moody </v>
      </c>
      <c r="C6" t="str">
        <f>IFERROR(INDEX('Enter Draw'!$C$3:$H$252,MATCH(SMALL('Enter Draw'!$J$3:$J$252,D6),'Enter Draw'!$J$3:$J$252,0),6),"")</f>
        <v xml:space="preserve">Birdie 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Olivia Selleck </v>
      </c>
      <c r="H6" t="str">
        <f>IFERROR(INDEX('Enter Draw'!$E$3:$H$252,MATCH(SMALL('Enter Draw'!$K$3:$K$252,D6),'Enter Draw'!$K$3:$K$252,0),4),"")</f>
        <v xml:space="preserve">Dynamic French Bully 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Mary Griffith </v>
      </c>
      <c r="C8" t="str">
        <f>IFERROR(INDEX('Enter Draw'!$C$3:$H$252,MATCH(SMALL('Enter Draw'!$J$3:$J$252,D8),'Enter Draw'!$J$3:$J$252,0),6),"")</f>
        <v xml:space="preserve">Ollie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Kara Martin </v>
      </c>
      <c r="H8" t="str">
        <f>IFERROR(INDEX('Enter Draw'!$E$3:$H$252,MATCH(SMALL('Enter Draw'!$K$3:$K$252,D8),'Enter Draw'!$K$3:$K$252,0),4),"")</f>
        <v xml:space="preserve">TQH Smart Ransom </v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Barb Westover </v>
      </c>
      <c r="C9" t="str">
        <f>IFERROR(INDEX('Enter Draw'!$C$3:$H$252,MATCH(SMALL('Enter Draw'!$J$3:$J$252,D9),'Enter Draw'!$J$3:$J$252,0),6),"")</f>
        <v xml:space="preserve">Romie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Pam Ekern</v>
      </c>
      <c r="H9" t="str">
        <f>IFERROR(INDEX('Enter Draw'!$E$3:$H$252,MATCH(SMALL('Enter Draw'!$K$3:$K$252,D9),'Enter Draw'!$K$3:$K$252,0),4),"")</f>
        <v xml:space="preserve">TJ's Choice   (Raz) </v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Lacey Wagner </v>
      </c>
      <c r="C10" t="str">
        <f>IFERROR(INDEX('Enter Draw'!$C$3:$H$252,MATCH(SMALL('Enter Draw'!$J$3:$J$252,D10),'Enter Draw'!$J$3:$J$252,0),6),"")</f>
        <v>Hot french Fling (Kitty)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Lane Ellefson </v>
      </c>
      <c r="H10" t="str">
        <f>IFERROR(INDEX('Enter Draw'!$E$3:$H$252,MATCH(SMALL('Enter Draw'!$K$3:$K$252,D10),'Enter Draw'!$K$3:$K$252,0),4),"")</f>
        <v xml:space="preserve">Blondie 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Kayla Otto </v>
      </c>
      <c r="C11" t="str">
        <f>IFERROR(INDEX('Enter Draw'!$C$3:$H$252,MATCH(SMALL('Enter Draw'!$J$3:$J$252,D11),'Enter Draw'!$J$3:$J$252,0),6),"")</f>
        <v xml:space="preserve">Kid 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Katilynn Jorgensen </v>
      </c>
      <c r="H11" t="str">
        <f>IFERROR(INDEX('Enter Draw'!$E$3:$H$252,MATCH(SMALL('Enter Draw'!$K$3:$K$252,D11),'Enter Draw'!$K$3:$K$252,0),4),"")</f>
        <v xml:space="preserve">Drifters Angel Annie 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Shaw Nelson </v>
      </c>
      <c r="C12" t="str">
        <f>IFERROR(INDEX('Enter Draw'!$C$3:$H$252,MATCH(SMALL('Enter Draw'!$J$3:$J$252,D12),'Enter Draw'!$J$3:$J$252,0),6),"")</f>
        <v xml:space="preserve">Bones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Sara VanDuysen </v>
      </c>
      <c r="H12" t="str">
        <f>IFERROR(INDEX('Enter Draw'!$E$3:$H$252,MATCH(SMALL('Enter Draw'!$K$3:$K$252,D12),'Enter Draw'!$K$3:$K$252,0),4),"")</f>
        <v xml:space="preserve">Lil Haida Boon 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Sarah Ann Rose </v>
      </c>
      <c r="C14" t="str">
        <f>IFERROR(INDEX('Enter Draw'!$C$3:$H$252,MATCH(SMALL('Enter Draw'!$J$3:$J$252,D14),'Enter Draw'!$J$3:$J$252,0),6),"")</f>
        <v xml:space="preserve">Roxy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Andi Brandner </v>
      </c>
      <c r="C15" t="str">
        <f>IFERROR(INDEX('Enter Draw'!$C$3:$H$252,MATCH(SMALL('Enter Draw'!$J$3:$J$252,D15),'Enter Draw'!$J$3:$J$252,0),6),"")</f>
        <v xml:space="preserve">Striker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Kristine DeBerg </v>
      </c>
      <c r="C16" t="str">
        <f>IFERROR(INDEX('Enter Draw'!$C$3:$H$252,MATCH(SMALL('Enter Draw'!$J$3:$J$252,D16),'Enter Draw'!$J$3:$J$252,0),6),"")</f>
        <v xml:space="preserve">Bugs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Lexy Leischner </v>
      </c>
      <c r="C17" t="str">
        <f>IFERROR(INDEX('Enter Draw'!$C$3:$H$252,MATCH(SMALL('Enter Draw'!$J$3:$J$252,D17),'Enter Draw'!$J$3:$J$252,0),6),"")</f>
        <v xml:space="preserve">Paisley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Katilynn Jorgensen </v>
      </c>
      <c r="C18" t="str">
        <f>IFERROR(INDEX('Enter Draw'!$C$3:$H$252,MATCH(SMALL('Enter Draw'!$J$3:$J$252,D18),'Enter Draw'!$J$3:$J$252,0),6),"")</f>
        <v xml:space="preserve">Kitty Dun It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Brooklyn Chapman </v>
      </c>
      <c r="C20" t="str">
        <f>IFERROR(INDEX('Enter Draw'!$C$3:$H$252,MATCH(SMALL('Enter Draw'!$J$3:$J$252,D20),'Enter Draw'!$J$3:$J$252,0),6),"")</f>
        <v xml:space="preserve">Fancy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Courtney Otto </v>
      </c>
      <c r="C21" t="str">
        <f>IFERROR(INDEX('Enter Draw'!$C$3:$H$252,MATCH(SMALL('Enter Draw'!$J$3:$J$252,D21),'Enter Draw'!$J$3:$J$252,0),6),"")</f>
        <v xml:space="preserve">Lady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Tera Moody </v>
      </c>
      <c r="C22" t="str">
        <f>IFERROR(INDEX('Enter Draw'!$C$3:$H$252,MATCH(SMALL('Enter Draw'!$J$3:$J$252,D22),'Enter Draw'!$J$3:$J$252,0),6),"")</f>
        <v xml:space="preserve">Julio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Reese Larson </v>
      </c>
      <c r="C23" t="str">
        <f>IFERROR(INDEX('Enter Draw'!$C$3:$H$252,MATCH(SMALL('Enter Draw'!$J$3:$J$252,D23),'Enter Draw'!$J$3:$J$252,0),6),"")</f>
        <v xml:space="preserve">Charm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Summer Schmalte </v>
      </c>
      <c r="C24" t="str">
        <f>IFERROR(INDEX('Enter Draw'!$C$3:$H$252,MATCH(SMALL('Enter Draw'!$J$3:$J$252,D24),'Enter Draw'!$J$3:$J$252,0),6),"")</f>
        <v xml:space="preserve">Split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Jade Hagen </v>
      </c>
      <c r="C26" t="str">
        <f>IFERROR(INDEX('Enter Draw'!$C$3:$H$252,MATCH(SMALL('Enter Draw'!$J$3:$J$252,D26),'Enter Draw'!$J$3:$J$252,0),6),"")</f>
        <v xml:space="preserve">Elli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Heather Veld </v>
      </c>
      <c r="C27" t="str">
        <f>IFERROR(INDEX('Enter Draw'!$C$3:$H$252,MATCH(SMALL('Enter Draw'!$J$3:$J$252,D27),'Enter Draw'!$J$3:$J$252,0),6),"")</f>
        <v xml:space="preserve">Angel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Presten Chapman </v>
      </c>
      <c r="C28" t="str">
        <f>IFERROR(INDEX('Enter Draw'!$C$3:$H$252,MATCH(SMALL('Enter Draw'!$J$3:$J$252,D28),'Enter Draw'!$J$3:$J$252,0),6),"")</f>
        <v xml:space="preserve">Raisin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Jodi Nelson </v>
      </c>
      <c r="C29" t="str">
        <f>IFERROR(INDEX('Enter Draw'!$C$3:$H$252,MATCH(SMALL('Enter Draw'!$J$3:$J$252,D29),'Enter Draw'!$J$3:$J$252,0),6),"")</f>
        <v xml:space="preserve">Simon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Mike Boomgarden </v>
      </c>
      <c r="C30" t="str">
        <f>IFERROR(INDEX('Enter Draw'!$C$3:$H$252,MATCH(SMALL('Enter Draw'!$J$3:$J$252,D30),'Enter Draw'!$J$3:$J$252,0),6),"")</f>
        <v xml:space="preserve">Peanut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Jessica Mueller </v>
      </c>
      <c r="C32" t="str">
        <f>IFERROR(INDEX('Enter Draw'!$C$3:$H$252,MATCH(SMALL('Enter Draw'!$J$3:$J$252,D32),'Enter Draw'!$J$3:$J$252,0),6),"")</f>
        <v xml:space="preserve">MFR Laughing Xena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Trinity Chapman </v>
      </c>
      <c r="C33" t="str">
        <f>IFERROR(INDEX('Enter Draw'!$C$3:$H$252,MATCH(SMALL('Enter Draw'!$J$3:$J$252,D33),'Enter Draw'!$J$3:$J$252,0),6),"")</f>
        <v xml:space="preserve">Gabby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Tianna Doppenberg </v>
      </c>
      <c r="C34" t="str">
        <f>IFERROR(INDEX('Enter Draw'!$C$3:$H$252,MATCH(SMALL('Enter Draw'!$J$3:$J$252,D34),'Enter Draw'!$J$3:$J$252,0),6),"")</f>
        <v xml:space="preserve">Vegas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Sara VanDuysen </v>
      </c>
      <c r="C35" t="str">
        <f>IFERROR(INDEX('Enter Draw'!$C$3:$H$252,MATCH(SMALL('Enter Draw'!$J$3:$J$252,D35),'Enter Draw'!$J$3:$J$252,0),6),"")</f>
        <v xml:space="preserve">Lil Haida Boon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Kris Lammers </v>
      </c>
      <c r="C36" t="str">
        <f>IFERROR(INDEX('Enter Draw'!$C$3:$H$252,MATCH(SMALL('Enter Draw'!$J$3:$J$252,D36),'Enter Draw'!$J$3:$J$252,0),6),"")</f>
        <v xml:space="preserve">Sawyer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Debbie McCutcheon </v>
      </c>
      <c r="C38" t="str">
        <f>IFERROR(INDEX('Enter Draw'!$C$3:$H$252,MATCH(SMALL('Enter Draw'!$J$3:$J$252,D38),'Enter Draw'!$J$3:$J$252,0),6),"")</f>
        <v xml:space="preserve">Ivory Soap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Cindy Loiseau </v>
      </c>
      <c r="C39" t="str">
        <f>IFERROR(INDEX('Enter Draw'!$C$3:$H$252,MATCH(SMALL('Enter Draw'!$J$3:$J$252,D39),'Enter Draw'!$J$3:$J$252,0),6),"")</f>
        <v xml:space="preserve">Lucy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Haley Huls </v>
      </c>
      <c r="C40" t="str">
        <f>IFERROR(INDEX('Enter Draw'!$C$3:$H$252,MATCH(SMALL('Enter Draw'!$J$3:$J$252,D40),'Enter Draw'!$J$3:$J$252,0),6),"")</f>
        <v xml:space="preserve">Maverick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Brooklyn Chapman </v>
      </c>
      <c r="C41" t="str">
        <f>IFERROR(INDEX('Enter Draw'!$C$3:$H$252,MATCH(SMALL('Enter Draw'!$J$3:$J$252,D41),'Enter Draw'!$J$3:$J$252,0),6),"")</f>
        <v xml:space="preserve">Rudy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Kellie VanDerBrink </v>
      </c>
      <c r="C42" t="str">
        <f>IFERROR(INDEX('Enter Draw'!$C$3:$H$252,MATCH(SMALL('Enter Draw'!$J$3:$J$252,D42),'Enter Draw'!$J$3:$J$252,0),6),"")</f>
        <v xml:space="preserve">Cowboy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Tera Moody </v>
      </c>
      <c r="C44" t="str">
        <f>IFERROR(INDEX('Enter Draw'!$C$3:$H$252,MATCH(SMALL('Enter Draw'!$J$3:$J$252,D44),'Enter Draw'!$J$3:$J$252,0),6),"")</f>
        <v xml:space="preserve">Hosay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Karen Clausen </v>
      </c>
      <c r="C45" t="str">
        <f>IFERROR(INDEX('Enter Draw'!$C$3:$H$252,MATCH(SMALL('Enter Draw'!$J$3:$J$252,D45),'Enter Draw'!$J$3:$J$252,0),6),"")</f>
        <v xml:space="preserve">Clue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Makenzee Kruger </v>
      </c>
      <c r="C46" t="str">
        <f>IFERROR(INDEX('Enter Draw'!$C$3:$H$252,MATCH(SMALL('Enter Draw'!$J$3:$J$252,D46),'Enter Draw'!$J$3:$J$252,0),6),"")</f>
        <v xml:space="preserve">Rein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Marda Olson </v>
      </c>
      <c r="C47" t="str">
        <f>IFERROR(INDEX('Enter Draw'!$C$3:$H$252,MATCH(SMALL('Enter Draw'!$J$3:$J$252,D47),'Enter Draw'!$J$3:$J$252,0),6),"")</f>
        <v xml:space="preserve">Louis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Melissa Sheppard</v>
      </c>
      <c r="C48" t="str">
        <f>IFERROR(INDEX('Enter Draw'!$C$3:$H$252,MATCH(SMALL('Enter Draw'!$J$3:$J$252,D48),'Enter Draw'!$J$3:$J$252,0),6),"")</f>
        <v xml:space="preserve">Guys IM Smokin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Brenda Deters </v>
      </c>
      <c r="C50" t="str">
        <f>IFERROR(INDEX('Enter Draw'!$C$3:$H$252,MATCH(SMALL('Enter Draw'!$J$3:$J$252,D50),'Enter Draw'!$J$3:$J$252,0),6),"")</f>
        <v xml:space="preserve">Fantastic French Fling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Lexy Leischner </v>
      </c>
      <c r="C51" t="str">
        <f>IFERROR(INDEX('Enter Draw'!$C$3:$H$252,MATCH(SMALL('Enter Draw'!$J$3:$J$252,D51),'Enter Draw'!$J$3:$J$252,0),6),"")</f>
        <v xml:space="preserve">Bug 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Norma Jo Wood</v>
      </c>
      <c r="C52" t="str">
        <f>IFERROR(INDEX('Enter Draw'!$C$3:$H$252,MATCH(SMALL('Enter Draw'!$J$3:$J$252,D52),'Enter Draw'!$J$3:$J$252,0),6),"")</f>
        <v xml:space="preserve">Dixie 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 xml:space="preserve">Emily Kruger </v>
      </c>
      <c r="C53" t="str">
        <f>IFERROR(INDEX('Enter Draw'!$C$3:$H$252,MATCH(SMALL('Enter Draw'!$J$3:$J$252,D53),'Enter Draw'!$J$3:$J$252,0),6),"")</f>
        <v xml:space="preserve">Stella 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 xml:space="preserve">Mike Boomgarden </v>
      </c>
      <c r="C54" t="str">
        <f>IFERROR(INDEX('Enter Draw'!$C$3:$H$252,MATCH(SMALL('Enter Draw'!$J$3:$J$252,D54),'Enter Draw'!$J$3:$J$252,0),6),"")</f>
        <v xml:space="preserve">Madison 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 xml:space="preserve">Teya Moody </v>
      </c>
      <c r="C56" t="str">
        <f>IFERROR(INDEX('Enter Draw'!$C$3:$H$252,MATCH(SMALL('Enter Draw'!$J$3:$J$252,D56),'Enter Draw'!$J$3:$J$252,0),6),"")</f>
        <v xml:space="preserve">Bonnie 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Shaw Nelson </v>
      </c>
      <c r="C57" t="str">
        <f>IFERROR(INDEX('Enter Draw'!$C$3:$H$252,MATCH(SMALL('Enter Draw'!$J$3:$J$252,D57),'Enter Draw'!$J$3:$J$252,0),6),"")</f>
        <v xml:space="preserve">Willis 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 xml:space="preserve">Alaynah Harkless </v>
      </c>
      <c r="C58" t="str">
        <f>IFERROR(INDEX('Enter Draw'!$C$3:$H$252,MATCH(SMALL('Enter Draw'!$J$3:$J$252,D58),'Enter Draw'!$J$3:$J$252,0),6),"")</f>
        <v xml:space="preserve">IMA JT Starlight 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 xml:space="preserve">Lindsey Zuehlke </v>
      </c>
      <c r="C59" t="str">
        <f>IFERROR(INDEX('Enter Draw'!$C$3:$H$252,MATCH(SMALL('Enter Draw'!$J$3:$J$252,D59),'Enter Draw'!$J$3:$J$252,0),6),"")</f>
        <v>Jay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 xml:space="preserve">Olivia Selleck </v>
      </c>
      <c r="C60" t="str">
        <f>IFERROR(INDEX('Enter Draw'!$C$3:$H$252,MATCH(SMALL('Enter Draw'!$J$3:$J$252,D60),'Enter Draw'!$J$3:$J$252,0),6),"")</f>
        <v xml:space="preserve">Dynamic French Bully 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Brianna Twedt </v>
      </c>
      <c r="C62" t="str">
        <f>IFERROR(INDEX('Enter Draw'!$C$3:$H$252,MATCH(SMALL('Enter Draw'!$J$3:$J$252,D62),'Enter Draw'!$J$3:$J$252,0),6),"")</f>
        <v xml:space="preserve">Chavez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 xml:space="preserve">Tera Moody </v>
      </c>
      <c r="C63" t="str">
        <f>IFERROR(INDEX('Enter Draw'!$C$3:$H$252,MATCH(SMALL('Enter Draw'!$J$3:$J$252,D63),'Enter Draw'!$J$3:$J$252,0),6),"")</f>
        <v xml:space="preserve">Oakie 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 xml:space="preserve">Katilynn Jorgensen </v>
      </c>
      <c r="C64" t="str">
        <f>IFERROR(INDEX('Enter Draw'!$C$3:$H$252,MATCH(SMALL('Enter Draw'!$J$3:$J$252,D64),'Enter Draw'!$J$3:$J$252,0),6),"")</f>
        <v xml:space="preserve">Drifters Angel Annie 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Brianna Cutright</v>
      </c>
      <c r="C65" t="str">
        <f>IFERROR(INDEX('Enter Draw'!$C$3:$H$252,MATCH(SMALL('Enter Draw'!$J$3:$J$252,D65),'Enter Draw'!$J$3:$J$252,0),6),"")</f>
        <v xml:space="preserve">Cinch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 xml:space="preserve">Lexus Bartling </v>
      </c>
      <c r="C66" t="str">
        <f>IFERROR(INDEX('Enter Draw'!$C$3:$H$252,MATCH(SMALL('Enter Draw'!$J$3:$J$252,D66),'Enter Draw'!$J$3:$J$252,0),6),"")</f>
        <v xml:space="preserve">Reba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Mary Griffith </v>
      </c>
      <c r="C68" t="str">
        <f>IFERROR(INDEX('Enter Draw'!$C$3:$H$252,MATCH(SMALL('Enter Draw'!$J$3:$J$252,D68),'Enter Draw'!$J$3:$J$252,0),6),"")</f>
        <v xml:space="preserve">Lefty 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 xml:space="preserve">Lacey Wagner </v>
      </c>
      <c r="C69" t="str">
        <f>IFERROR(INDEX('Enter Draw'!$C$3:$H$252,MATCH(SMALL('Enter Draw'!$J$3:$J$252,D69),'Enter Draw'!$J$3:$J$252,0),6),"")</f>
        <v>Foolish Firebug (Lola)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 xml:space="preserve">Cindy Baltezore </v>
      </c>
      <c r="C70" t="str">
        <f>IFERROR(INDEX('Enter Draw'!$C$3:$H$252,MATCH(SMALL('Enter Draw'!$J$3:$J$252,D70),'Enter Draw'!$J$3:$J$252,0),6),"")</f>
        <v xml:space="preserve">Drifty 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 xml:space="preserve">Taya Skiles </v>
      </c>
      <c r="C71" t="str">
        <f>IFERROR(INDEX('Enter Draw'!$C$3:$H$252,MATCH(SMALL('Enter Draw'!$J$3:$J$252,D71),'Enter Draw'!$J$3:$J$252,0),6),"")</f>
        <v xml:space="preserve">Watch me Clock 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 xml:space="preserve">Kayla Papendick </v>
      </c>
      <c r="C72" t="str">
        <f>IFERROR(INDEX('Enter Draw'!$C$3:$H$252,MATCH(SMALL('Enter Draw'!$J$3:$J$252,D72),'Enter Draw'!$J$3:$J$252,0),6),"")</f>
        <v xml:space="preserve">Buddy 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 xml:space="preserve">Haley Huls </v>
      </c>
      <c r="C74" t="str">
        <f>IFERROR(INDEX('Enter Draw'!$C$3:$H$252,MATCH(SMALL('Enter Draw'!$J$3:$J$252,D74),'Enter Draw'!$J$3:$J$252,0),6),"")</f>
        <v xml:space="preserve">Diva 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 xml:space="preserve">Kristine DeBerg </v>
      </c>
      <c r="C75" t="str">
        <f>IFERROR(INDEX('Enter Draw'!$C$3:$H$252,MATCH(SMALL('Enter Draw'!$J$3:$J$252,D75),'Enter Draw'!$J$3:$J$252,0),6),"")</f>
        <v xml:space="preserve">Tank 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 xml:space="preserve">Presley Acheson </v>
      </c>
      <c r="C76" t="str">
        <f>IFERROR(INDEX('Enter Draw'!$C$3:$H$252,MATCH(SMALL('Enter Draw'!$J$3:$J$252,D76),'Enter Draw'!$J$3:$J$252,0),6),"")</f>
        <v xml:space="preserve">Red 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>Shea Lang</v>
      </c>
      <c r="C77" t="str">
        <f>IFERROR(INDEX('Enter Draw'!$C$3:$H$252,MATCH(SMALL('Enter Draw'!$J$3:$J$252,D77),'Enter Draw'!$J$3:$J$252,0),6),"")</f>
        <v>Cricket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 xml:space="preserve">Taryn Odens </v>
      </c>
      <c r="C78" t="str">
        <f>IFERROR(INDEX('Enter Draw'!$C$3:$H$252,MATCH(SMALL('Enter Draw'!$J$3:$J$252,D78),'Enter Draw'!$J$3:$J$252,0),6),"")</f>
        <v xml:space="preserve">Lady A 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 xml:space="preserve">Deb Kruger </v>
      </c>
      <c r="C80" t="str">
        <f>IFERROR(INDEX('Enter Draw'!$C$3:$H$252,MATCH(SMALL('Enter Draw'!$J$3:$J$252,D80),'Enter Draw'!$J$3:$J$252,0),6),"")</f>
        <v xml:space="preserve">Snort 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 xml:space="preserve">Jacque Naatajes </v>
      </c>
      <c r="C81" t="str">
        <f>IFERROR(INDEX('Enter Draw'!$C$3:$H$252,MATCH(SMALL('Enter Draw'!$J$3:$J$252,D81),'Enter Draw'!$J$3:$J$252,0),6),"")</f>
        <v xml:space="preserve">Blaze 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 xml:space="preserve">Kara Martin </v>
      </c>
      <c r="C82" t="str">
        <f>IFERROR(INDEX('Enter Draw'!$C$3:$H$252,MATCH(SMALL('Enter Draw'!$J$3:$J$252,D82),'Enter Draw'!$J$3:$J$252,0),6),"")</f>
        <v xml:space="preserve">TQH Smart Ransom 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>
        <f>IF(B83="","",IF(INDEX('Enter Draw'!$C$3:$H$252,MATCH(SMALL('Enter Draw'!$J$3:$J$252,D83),'Enter Draw'!$J$3:$J$252,0),1)="yco","yco",D83))</f>
        <v>69</v>
      </c>
      <c r="B83" t="str">
        <f>IFERROR(INDEX('Enter Draw'!$C$3:$J$252,MATCH(SMALL('Enter Draw'!$J$3:$J$252,D83),'Enter Draw'!$J$3:$J$252,0),5),"")</f>
        <v xml:space="preserve">Kayce Engen </v>
      </c>
      <c r="C83" t="str">
        <f>IFERROR(INDEX('Enter Draw'!$C$3:$H$252,MATCH(SMALL('Enter Draw'!$J$3:$J$252,D83),'Enter Draw'!$J$3:$J$252,0),6),"")</f>
        <v xml:space="preserve">MCL French Royale </v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>
        <f>IF(B84="","",IF(INDEX('Enter Draw'!$C$3:$H$252,MATCH(SMALL('Enter Draw'!$J$3:$J$252,D84),'Enter Draw'!$J$3:$J$252,0),1)="yco","yco",D84))</f>
        <v>70</v>
      </c>
      <c r="B84" t="str">
        <f>IFERROR(INDEX('Enter Draw'!$C$3:$J$252,MATCH(SMALL('Enter Draw'!$J$3:$J$252,D84),'Enter Draw'!$J$3:$J$252,0),5),"")</f>
        <v xml:space="preserve">Michelle Hodne </v>
      </c>
      <c r="C84" t="str">
        <f>IFERROR(INDEX('Enter Draw'!$C$3:$H$252,MATCH(SMALL('Enter Draw'!$J$3:$J$252,D84),'Enter Draw'!$J$3:$J$252,0),6),"")</f>
        <v xml:space="preserve">Uno Sonita Olena </v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>
        <f>IF(B86="","",IF(INDEX('Enter Draw'!$C$3:$H$252,MATCH(SMALL('Enter Draw'!$J$3:$J$252,D86),'Enter Draw'!$J$3:$J$252,0),1)="yco","yco",D86))</f>
        <v>71</v>
      </c>
      <c r="B86" t="str">
        <f>IFERROR(INDEX('Enter Draw'!$C$3:$J$252,MATCH(SMALL('Enter Draw'!$J$3:$J$252,D86),'Enter Draw'!$J$3:$J$252,0),5),"")</f>
        <v xml:space="preserve">Debbie McCutcheon </v>
      </c>
      <c r="C86" t="str">
        <f>IFERROR(INDEX('Enter Draw'!$C$3:$H$252,MATCH(SMALL('Enter Draw'!$J$3:$J$252,D86),'Enter Draw'!$J$3:$J$252,0),6),"")</f>
        <v xml:space="preserve">Dutch Wagon </v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>
        <f>IF(B87="","",IF(INDEX('Enter Draw'!$C$3:$H$252,MATCH(SMALL('Enter Draw'!$J$3:$J$252,D87),'Enter Draw'!$J$3:$J$252,0),1)="yco","yco",D87))</f>
        <v>72</v>
      </c>
      <c r="B87" t="str">
        <f>IFERROR(INDEX('Enter Draw'!$C$3:$J$252,MATCH(SMALL('Enter Draw'!$J$3:$J$252,D87),'Enter Draw'!$J$3:$J$252,0),5),"")</f>
        <v xml:space="preserve">Myra Whitehead </v>
      </c>
      <c r="C87" t="str">
        <f>IFERROR(INDEX('Enter Draw'!$C$3:$H$252,MATCH(SMALL('Enter Draw'!$J$3:$J$252,D87),'Enter Draw'!$J$3:$J$252,0),6),"")</f>
        <v xml:space="preserve">Courage </v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>
        <f>IF(B88="","",IF(INDEX('Enter Draw'!$C$3:$H$252,MATCH(SMALL('Enter Draw'!$J$3:$J$252,D88),'Enter Draw'!$J$3:$J$252,0),1)="yco","yco",D88))</f>
        <v>73</v>
      </c>
      <c r="B88" t="str">
        <f>IFERROR(INDEX('Enter Draw'!$C$3:$J$252,MATCH(SMALL('Enter Draw'!$J$3:$J$252,D88),'Enter Draw'!$J$3:$J$252,0),5),"")</f>
        <v xml:space="preserve">Lexy Leischner </v>
      </c>
      <c r="C88" t="str">
        <f>IFERROR(INDEX('Enter Draw'!$C$3:$H$252,MATCH(SMALL('Enter Draw'!$J$3:$J$252,D88),'Enter Draw'!$J$3:$J$252,0),6),"")</f>
        <v xml:space="preserve">Dani </v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>
        <f>IF(B89="","",IF(INDEX('Enter Draw'!$C$3:$H$252,MATCH(SMALL('Enter Draw'!$J$3:$J$252,D89),'Enter Draw'!$J$3:$J$252,0),1)="yco","yco",D89))</f>
        <v>74</v>
      </c>
      <c r="B89" t="str">
        <f>IFERROR(INDEX('Enter Draw'!$C$3:$J$252,MATCH(SMALL('Enter Draw'!$J$3:$J$252,D89),'Enter Draw'!$J$3:$J$252,0),5),"")</f>
        <v xml:space="preserve">Trinity Chapman </v>
      </c>
      <c r="C89" t="str">
        <f>IFERROR(INDEX('Enter Draw'!$C$3:$H$252,MATCH(SMALL('Enter Draw'!$J$3:$J$252,D89),'Enter Draw'!$J$3:$J$252,0),6),"")</f>
        <v xml:space="preserve">Lucky </v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>
        <f>IF(B90="","",IF(INDEX('Enter Draw'!$C$3:$H$252,MATCH(SMALL('Enter Draw'!$J$3:$J$252,D90),'Enter Draw'!$J$3:$J$252,0),1)="yco","yco",D90))</f>
        <v>75</v>
      </c>
      <c r="B90" t="str">
        <f>IFERROR(INDEX('Enter Draw'!$C$3:$J$252,MATCH(SMALL('Enter Draw'!$J$3:$J$252,D90),'Enter Draw'!$J$3:$J$252,0),5),"")</f>
        <v xml:space="preserve">Mike Boomgarden </v>
      </c>
      <c r="C90" t="str">
        <f>IFERROR(INDEX('Enter Draw'!$C$3:$H$252,MATCH(SMALL('Enter Draw'!$J$3:$J$252,D90),'Enter Draw'!$J$3:$J$252,0),6),"")</f>
        <v xml:space="preserve">Gypsy </v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>
        <f>IF(B92="","",IF(INDEX('Enter Draw'!$C$3:$H$252,MATCH(SMALL('Enter Draw'!$J$3:$J$252,D92),'Enter Draw'!$J$3:$J$252,0),1)="yco","yco",D92))</f>
        <v>76</v>
      </c>
      <c r="B92" t="str">
        <f>IFERROR(INDEX('Enter Draw'!$C$3:$J$252,MATCH(SMALL('Enter Draw'!$J$3:$J$252,D92),'Enter Draw'!$J$3:$J$252,0),5),"")</f>
        <v xml:space="preserve">Tera Moody </v>
      </c>
      <c r="C92" t="str">
        <f>IFERROR(INDEX('Enter Draw'!$C$3:$H$252,MATCH(SMALL('Enter Draw'!$J$3:$J$252,D92),'Enter Draw'!$J$3:$J$252,0),6),"")</f>
        <v xml:space="preserve">Grady </v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>
        <f>IF(B93="","",IF(INDEX('Enter Draw'!$C$3:$H$252,MATCH(SMALL('Enter Draw'!$J$3:$J$252,D93),'Enter Draw'!$J$3:$J$252,0),1)="yco","yco",D93))</f>
        <v>77</v>
      </c>
      <c r="B93" t="str">
        <f>IFERROR(INDEX('Enter Draw'!$C$3:$J$252,MATCH(SMALL('Enter Draw'!$J$3:$J$252,D93),'Enter Draw'!$J$3:$J$252,0),5),"")</f>
        <v xml:space="preserve">Ciara Rother </v>
      </c>
      <c r="C93" t="str">
        <f>IFERROR(INDEX('Enter Draw'!$C$3:$H$252,MATCH(SMALL('Enter Draw'!$J$3:$J$252,D93),'Enter Draw'!$J$3:$J$252,0),6),"")</f>
        <v xml:space="preserve">Twister </v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>
        <f>IF(B94="","",IF(INDEX('Enter Draw'!$C$3:$H$252,MATCH(SMALL('Enter Draw'!$J$3:$J$252,D94),'Enter Draw'!$J$3:$J$252,0),1)="yco","yco",D94))</f>
        <v>78</v>
      </c>
      <c r="B94" t="str">
        <f>IFERROR(INDEX('Enter Draw'!$C$3:$J$252,MATCH(SMALL('Enter Draw'!$J$3:$J$252,D94),'Enter Draw'!$J$3:$J$252,0),5),"")</f>
        <v xml:space="preserve">Maggie Connor </v>
      </c>
      <c r="C94" t="str">
        <f>IFERROR(INDEX('Enter Draw'!$C$3:$H$252,MATCH(SMALL('Enter Draw'!$J$3:$J$252,D94),'Enter Draw'!$J$3:$J$252,0),6),"")</f>
        <v xml:space="preserve">Oops </v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>
        <f>IF(B95="","",IF(INDEX('Enter Draw'!$C$3:$H$252,MATCH(SMALL('Enter Draw'!$J$3:$J$252,D95),'Enter Draw'!$J$3:$J$252,0),1)="yco","yco",D95))</f>
        <v>79</v>
      </c>
      <c r="B95" t="str">
        <f>IFERROR(INDEX('Enter Draw'!$C$3:$J$252,MATCH(SMALL('Enter Draw'!$J$3:$J$252,D95),'Enter Draw'!$J$3:$J$252,0),5),"")</f>
        <v>Pam Ekern</v>
      </c>
      <c r="C95" t="str">
        <f>IFERROR(INDEX('Enter Draw'!$C$3:$H$252,MATCH(SMALL('Enter Draw'!$J$3:$J$252,D95),'Enter Draw'!$J$3:$J$252,0),6),"")</f>
        <v xml:space="preserve">TJ's Choice   (Raz) </v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>
        <f>IF(B96="","",IF(INDEX('Enter Draw'!$C$3:$H$252,MATCH(SMALL('Enter Draw'!$J$3:$J$252,D96),'Enter Draw'!$J$3:$J$252,0),1)="yco","yco",D96))</f>
        <v>80</v>
      </c>
      <c r="B96" t="str">
        <f>IFERROR(INDEX('Enter Draw'!$C$3:$J$252,MATCH(SMALL('Enter Draw'!$J$3:$J$252,D96),'Enter Draw'!$J$3:$J$252,0),5),"")</f>
        <v xml:space="preserve">Lane Ellefson </v>
      </c>
      <c r="C96" t="str">
        <f>IFERROR(INDEX('Enter Draw'!$C$3:$H$252,MATCH(SMALL('Enter Draw'!$J$3:$J$252,D96),'Enter Draw'!$J$3:$J$252,0),6),"")</f>
        <v xml:space="preserve">Blondie </v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>
        <f>IF(B98="","",IF(INDEX('Enter Draw'!$C$3:$H$252,MATCH(SMALL('Enter Draw'!$J$3:$J$252,D98),'Enter Draw'!$J$3:$J$252,0),1)="yco","yco",D98))</f>
        <v>81</v>
      </c>
      <c r="B98" t="str">
        <f>IFERROR(INDEX('Enter Draw'!$C$3:$J$252,MATCH(SMALL('Enter Draw'!$J$3:$J$252,D98),'Enter Draw'!$J$3:$J$252,0),5),"")</f>
        <v xml:space="preserve">Hunter Rother </v>
      </c>
      <c r="C98" t="str">
        <f>IFERROR(INDEX('Enter Draw'!$C$3:$H$252,MATCH(SMALL('Enter Draw'!$J$3:$J$252,D98),'Enter Draw'!$J$3:$J$252,0),6),"")</f>
        <v xml:space="preserve">Echo </v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>
        <f>IF(B99="","",IF(INDEX('Enter Draw'!$C$3:$H$252,MATCH(SMALL('Enter Draw'!$J$3:$J$252,D99),'Enter Draw'!$J$3:$J$252,0),1)="yco","yco",D99))</f>
        <v>82</v>
      </c>
      <c r="B99" t="str">
        <f>IFERROR(INDEX('Enter Draw'!$C$3:$J$252,MATCH(SMALL('Enter Draw'!$J$3:$J$252,D99),'Enter Draw'!$J$3:$J$252,0),5),"")</f>
        <v xml:space="preserve">Tera Moody </v>
      </c>
      <c r="C99" t="str">
        <f>IFERROR(INDEX('Enter Draw'!$C$3:$H$252,MATCH(SMALL('Enter Draw'!$J$3:$J$252,D99),'Enter Draw'!$J$3:$J$252,0),6),"")</f>
        <v xml:space="preserve">Harley </v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2"/>
  <sheetViews>
    <sheetView workbookViewId="0">
      <pane ySplit="1" topLeftCell="A2" activePane="bottomLeft" state="frozen"/>
      <selection pane="bottomLeft" activeCell="D7" sqref="D7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219</v>
      </c>
      <c r="C2" s="19" t="s">
        <v>220</v>
      </c>
      <c r="D2" s="52">
        <v>45.84</v>
      </c>
      <c r="E2" s="92">
        <v>2E-14</v>
      </c>
      <c r="F2" s="93">
        <f t="shared" ref="F2:F41" si="0">IF((D2+E2)&gt;5,D2+E2,"")</f>
        <v>45.840000000000025</v>
      </c>
    </row>
    <row r="3" spans="1:6">
      <c r="A3" s="18"/>
      <c r="B3" s="19" t="s">
        <v>221</v>
      </c>
      <c r="C3" s="19" t="s">
        <v>222</v>
      </c>
      <c r="D3" s="53">
        <v>924.23199999999997</v>
      </c>
      <c r="E3" s="92">
        <v>2.9999999999999998E-14</v>
      </c>
      <c r="F3" s="93">
        <f t="shared" si="0"/>
        <v>924.23199999999997</v>
      </c>
    </row>
    <row r="4" spans="1:6">
      <c r="A4" s="18"/>
      <c r="B4" s="19" t="s">
        <v>223</v>
      </c>
      <c r="C4" s="19" t="s">
        <v>95</v>
      </c>
      <c r="D4" s="54">
        <v>34.323999999999998</v>
      </c>
      <c r="E4" s="92">
        <v>4E-14</v>
      </c>
      <c r="F4" s="93">
        <f t="shared" si="0"/>
        <v>34.324000000000041</v>
      </c>
    </row>
    <row r="5" spans="1:6">
      <c r="A5" s="18"/>
      <c r="B5" s="19" t="s">
        <v>224</v>
      </c>
      <c r="C5" s="19" t="s">
        <v>225</v>
      </c>
      <c r="D5" s="54">
        <v>20.001999999999999</v>
      </c>
      <c r="E5" s="92">
        <v>5.0000000000000002E-14</v>
      </c>
      <c r="F5" s="93">
        <f t="shared" si="0"/>
        <v>20.002000000000049</v>
      </c>
    </row>
    <row r="6" spans="1:6">
      <c r="A6" s="18"/>
      <c r="B6" s="19" t="s">
        <v>235</v>
      </c>
      <c r="C6" s="19" t="s">
        <v>236</v>
      </c>
      <c r="D6" s="54">
        <v>22.071999999999999</v>
      </c>
      <c r="F6" s="93">
        <f t="shared" si="0"/>
        <v>22.071999999999999</v>
      </c>
    </row>
    <row r="7" spans="1:6">
      <c r="A7" s="18"/>
      <c r="B7" s="19"/>
      <c r="C7" s="19"/>
      <c r="D7" s="54"/>
      <c r="E7" s="92">
        <v>7.0000000000000005E-14</v>
      </c>
      <c r="F7" s="93" t="str">
        <f>IF((D7+E7)&gt;5,D7+E7,"")</f>
        <v/>
      </c>
    </row>
    <row r="8" spans="1:6">
      <c r="A8" s="18"/>
      <c r="B8" s="19"/>
      <c r="C8" s="19"/>
      <c r="D8" s="54"/>
      <c r="E8" s="92">
        <v>8E-14</v>
      </c>
      <c r="F8" s="93" t="str">
        <f t="shared" si="0"/>
        <v/>
      </c>
    </row>
    <row r="9" spans="1:6">
      <c r="A9" s="18"/>
      <c r="B9" s="19"/>
      <c r="C9" s="19"/>
      <c r="D9" s="54"/>
      <c r="E9" s="92">
        <v>8.9999999999999995E-14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1E-13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1.1E-13</v>
      </c>
      <c r="F11" s="93" t="str">
        <f t="shared" si="0"/>
        <v/>
      </c>
    </row>
    <row r="12" spans="1:6">
      <c r="A12" s="18"/>
      <c r="B12" s="19"/>
      <c r="C12" s="19"/>
      <c r="D12" s="54"/>
      <c r="F12" s="93" t="str">
        <f t="shared" si="0"/>
        <v/>
      </c>
    </row>
    <row r="13" spans="1:6">
      <c r="A13" s="18"/>
      <c r="B13" s="19"/>
      <c r="C13" s="19"/>
      <c r="D13" s="54"/>
      <c r="E13" s="92">
        <v>1.3E-13</v>
      </c>
      <c r="F13" s="93" t="str">
        <f t="shared" si="0"/>
        <v/>
      </c>
    </row>
    <row r="14" spans="1:6">
      <c r="A14" s="18"/>
      <c r="B14" s="19"/>
      <c r="C14" s="19"/>
      <c r="D14" s="54"/>
      <c r="E14" s="92">
        <v>1.4000000000000001E-13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1.4999999999999999E-13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1.6E-13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1.7000000000000001E-13</v>
      </c>
      <c r="F17" s="93" t="str">
        <f t="shared" si="0"/>
        <v/>
      </c>
    </row>
    <row r="18" spans="1:6">
      <c r="A18" s="18"/>
      <c r="B18" s="19"/>
      <c r="C18" s="19"/>
      <c r="D18" s="54"/>
      <c r="F18" s="93" t="str">
        <f t="shared" si="0"/>
        <v/>
      </c>
    </row>
    <row r="19" spans="1:6">
      <c r="A19" s="18"/>
      <c r="B19" s="19"/>
      <c r="C19" s="19"/>
      <c r="D19" s="54"/>
      <c r="E19" s="92">
        <v>1.9E-13</v>
      </c>
      <c r="F19" s="93" t="str">
        <f t="shared" si="0"/>
        <v/>
      </c>
    </row>
    <row r="20" spans="1:6">
      <c r="A20" s="18"/>
      <c r="B20" s="19"/>
      <c r="C20" s="19"/>
      <c r="D20" s="54"/>
      <c r="E20" s="92">
        <v>2.0000000000000001E-13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2.0999999999999999E-13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2.2E-13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2.2999999999999998E-13</v>
      </c>
      <c r="F23" s="93" t="str">
        <f t="shared" si="0"/>
        <v/>
      </c>
    </row>
    <row r="24" spans="1:6">
      <c r="A24" s="18"/>
      <c r="B24" s="19"/>
      <c r="C24" s="19"/>
      <c r="D24" s="54"/>
      <c r="F24" s="93" t="str">
        <f t="shared" si="0"/>
        <v/>
      </c>
    </row>
    <row r="25" spans="1:6">
      <c r="A25" s="18"/>
      <c r="B25" s="19"/>
      <c r="C25" s="19"/>
      <c r="D25" s="54"/>
      <c r="E25" s="92">
        <v>2.4999999999999999E-13</v>
      </c>
      <c r="F25" s="93" t="str">
        <f t="shared" si="0"/>
        <v/>
      </c>
    </row>
    <row r="26" spans="1:6">
      <c r="A26" s="18"/>
      <c r="B26" s="19"/>
      <c r="C26" s="19"/>
      <c r="D26" s="54"/>
      <c r="E26" s="92">
        <v>2.6E-13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2.7000000000000001E-13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2.8000000000000002E-13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2.8999999999999998E-13</v>
      </c>
      <c r="F29" s="93" t="str">
        <f t="shared" si="0"/>
        <v/>
      </c>
    </row>
    <row r="30" spans="1:6">
      <c r="A30" s="18"/>
      <c r="B30" s="19"/>
      <c r="C30" s="19"/>
      <c r="D30" s="54"/>
      <c r="F30" s="93" t="str">
        <f t="shared" si="0"/>
        <v/>
      </c>
    </row>
    <row r="31" spans="1:6">
      <c r="A31" s="18"/>
      <c r="B31" s="19"/>
      <c r="C31" s="19"/>
      <c r="D31" s="54"/>
      <c r="E31" s="92">
        <v>3.0999999999999999E-13</v>
      </c>
      <c r="F31" s="93" t="str">
        <f t="shared" si="0"/>
        <v/>
      </c>
    </row>
    <row r="32" spans="1:6">
      <c r="A32" s="18"/>
      <c r="B32" s="19"/>
      <c r="C32" s="19"/>
      <c r="D32" s="54"/>
      <c r="E32" s="92">
        <v>3.2E-13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3.3000000000000001E-13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3.4000000000000002E-13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3.5000000000000002E-13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3.5999999999999998E-13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3.6999999999999999E-13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3.8E-13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3.9E-13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4.0000000000000001E-13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4.1000000000000002E-13</v>
      </c>
      <c r="F41" s="93" t="str">
        <f t="shared" si="0"/>
        <v/>
      </c>
    </row>
    <row r="42" spans="1:6">
      <c r="D42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15" activePane="bottomLeft" state="frozen"/>
      <selection pane="bottomLeft" activeCell="D102" sqref="D10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Brenda Deters </v>
      </c>
      <c r="C2" s="19" t="str">
        <f>IFERROR(Draw!C2,"")</f>
        <v xml:space="preserve">Sweet Blu Bart </v>
      </c>
      <c r="D2" s="174">
        <v>14.666</v>
      </c>
      <c r="E2" s="92">
        <v>1.0000000000000001E-9</v>
      </c>
      <c r="F2" s="93">
        <f>IF(D2="scratch",3000+E2,IF(D2="nt",1000+E2,IF((D2+E2)&gt;5,D2+E2,"")))</f>
        <v>14.666000001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14.666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14.666000001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Cindy Loiseau </v>
      </c>
      <c r="C3" s="19" t="str">
        <f>IFERROR(Draw!C3,"")</f>
        <v xml:space="preserve">Annie </v>
      </c>
      <c r="D3" s="52">
        <v>914.73400000000004</v>
      </c>
      <c r="E3" s="92">
        <v>2.0000000000000001E-9</v>
      </c>
      <c r="F3" s="93">
        <f t="shared" ref="F3:F66" si="0">IF(D3="scratch",3000+E3,IF(D3="nt",1000+E3,IF((D3+E3)&gt;5,D3+E3,"")))</f>
        <v>914.73400000200002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914.73400000000004</v>
      </c>
      <c r="V3" s="3" t="str">
        <f>IFERROR(VLOOKUP('Open 1'!F3,$AC$3:$AD$7,2,TRUE),"")</f>
        <v>5D</v>
      </c>
      <c r="W3" s="7" t="str">
        <f>IFERROR(IF(V3=$W$1,'Open 1'!F3,""),"")</f>
        <v/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>
        <f>IFERROR(IF(V3=$AA$1,'Open 1'!F3,""),"")</f>
        <v>914.73400000200002</v>
      </c>
      <c r="AB3" s="3"/>
      <c r="AC3" s="8">
        <f>MIN('Open 1'!D:D)</f>
        <v>13.832000000000001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Ginny Anderson </v>
      </c>
      <c r="C4" s="19" t="str">
        <f>IFERROR(Draw!C4,"")</f>
        <v xml:space="preserve">Peach </v>
      </c>
      <c r="D4" s="53">
        <v>915.32399999999996</v>
      </c>
      <c r="E4" s="92">
        <v>3E-9</v>
      </c>
      <c r="F4" s="93">
        <f t="shared" si="0"/>
        <v>915.32400000299992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Haley Huls </v>
      </c>
      <c r="O4" s="73" t="str">
        <f>'Open 1'!AF10</f>
        <v xml:space="preserve">Maverick </v>
      </c>
      <c r="P4" s="182">
        <f>'Open 1'!AG10</f>
        <v>13.832000039</v>
      </c>
      <c r="Q4" s="156">
        <f>AH10</f>
        <v>149.76</v>
      </c>
      <c r="R4" s="187" t="str">
        <f>IF(M4="Tie",AK11,"")</f>
        <v/>
      </c>
      <c r="S4" s="17" t="e">
        <f t="shared" ca="1" si="1"/>
        <v>#NAME?</v>
      </c>
      <c r="T4" s="93">
        <f t="shared" si="2"/>
        <v>915.32399999999996</v>
      </c>
      <c r="V4" s="3" t="str">
        <f>IFERROR(VLOOKUP('Open 1'!F4,$AC$3:$AD$7,2,TRUE),"")</f>
        <v>5D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 t="str">
        <f>IFERROR(IF($V4=$Z$1,'Open 1'!F4,""),"")</f>
        <v/>
      </c>
      <c r="AA4" s="7">
        <f>IFERROR(IF(V4=$AA$1,'Open 1'!F4,""),"")</f>
        <v>915.32400000299992</v>
      </c>
      <c r="AB4" s="3"/>
      <c r="AC4" s="9">
        <f>AC3+0.5</f>
        <v>14.332000000000001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Brianna Twedt </v>
      </c>
      <c r="C5" s="19" t="str">
        <f>IFERROR(Draw!C5,"")</f>
        <v xml:space="preserve">Barbie </v>
      </c>
      <c r="D5" s="54">
        <v>16.07</v>
      </c>
      <c r="E5" s="92">
        <v>4.0000000000000002E-9</v>
      </c>
      <c r="F5" s="93">
        <f t="shared" si="0"/>
        <v>16.070000004000001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13.832000000000001</v>
      </c>
      <c r="L5" s="227"/>
      <c r="M5" s="30" t="str">
        <f>IF($J$13&lt;"2","",IF(AD11="Tie","Tie",AD11))</f>
        <v>2nd</v>
      </c>
      <c r="N5" s="20" t="str">
        <f>IF(M5="","",'Open 1'!AE11)</f>
        <v xml:space="preserve">Haley Huls </v>
      </c>
      <c r="O5" s="20" t="str">
        <f>IF(N5="","",'Open 1'!AF11)</f>
        <v xml:space="preserve">Diva </v>
      </c>
      <c r="P5" s="41">
        <f>IF(O5="","",'Open 1'!AG11)</f>
        <v>13.975000073</v>
      </c>
      <c r="Q5" s="157">
        <f>AH11</f>
        <v>112.32</v>
      </c>
      <c r="R5" s="187" t="str">
        <f>IF(M5="Tie",AK12,"")</f>
        <v/>
      </c>
      <c r="S5" s="17" t="e">
        <f t="shared" ca="1" si="1"/>
        <v>#NAME?</v>
      </c>
      <c r="T5" s="93">
        <f t="shared" si="2"/>
        <v>16.07</v>
      </c>
      <c r="V5" s="3" t="str">
        <f>IFERROR(VLOOKUP('Open 1'!F5,$AC$3:$AD$7,2,TRUE),"")</f>
        <v>5D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 t="str">
        <f>IFERROR(IF($V5=$Z$1,'Open 1'!F5,""),"")</f>
        <v/>
      </c>
      <c r="AA5" s="7">
        <f>IFERROR(IF(V5=$AA$1,'Open 1'!F5,""),"")</f>
        <v>16.070000004000001</v>
      </c>
      <c r="AB5" s="3"/>
      <c r="AC5" s="9">
        <f>AC4+0.5</f>
        <v>14.832000000000001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149.76</v>
      </c>
      <c r="AR5" s="152">
        <f>HLOOKUP($J$11,$AL$4:$AP$9,2,TRUE)*AR$10</f>
        <v>124.80000000000001</v>
      </c>
      <c r="AS5" s="152">
        <f>HLOOKUP($J$11,$AL$4:$AP$9,2,TRUE)*AS$10</f>
        <v>99.840000000000018</v>
      </c>
      <c r="AT5" s="152">
        <f>HLOOKUP($J$11,$AL$4:$AP$9,2,TRUE)*AT$10</f>
        <v>74.88</v>
      </c>
      <c r="AU5" s="152">
        <f>HLOOKUP($J$11,$AL$4:$AP$9,2,TRUE)*AU$10</f>
        <v>49.920000000000009</v>
      </c>
    </row>
    <row r="6" spans="1:50" ht="16.5" thickBot="1">
      <c r="A6" s="18">
        <f>IF(B6="","",Draw!A6)</f>
        <v>5</v>
      </c>
      <c r="B6" s="19" t="str">
        <f>IFERROR(Draw!B6,"")</f>
        <v xml:space="preserve">Tera Moody </v>
      </c>
      <c r="C6" s="19" t="str">
        <f>IFERROR(Draw!C6,"")</f>
        <v xml:space="preserve">Birdie </v>
      </c>
      <c r="D6" s="54">
        <v>14.704000000000001</v>
      </c>
      <c r="E6" s="92">
        <v>5.0000000000000001E-9</v>
      </c>
      <c r="F6" s="93">
        <f t="shared" si="0"/>
        <v>14.704000005000001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14.332000000000001</v>
      </c>
      <c r="L6" s="227"/>
      <c r="M6" s="30" t="str">
        <f>IF($J$13&lt;"3","",IF(AD12="Tie","Tie",AD12))</f>
        <v>3rd</v>
      </c>
      <c r="N6" s="20" t="str">
        <f>IF(M6="","",'Open 1'!AE12)</f>
        <v xml:space="preserve">Kristine DeBerg </v>
      </c>
      <c r="O6" s="20" t="str">
        <f>IF(N6="","",'Open 1'!AF12)</f>
        <v xml:space="preserve">Tank </v>
      </c>
      <c r="P6" s="41">
        <f>IF(O6="","",'Open 1'!AG12)</f>
        <v>14.129000074</v>
      </c>
      <c r="Q6" s="157">
        <f>AH12</f>
        <v>74.88</v>
      </c>
      <c r="R6" s="187" t="str">
        <f>IF(M6="Tie",AK13,"")</f>
        <v/>
      </c>
      <c r="S6" s="17" t="e">
        <f t="shared" ca="1" si="1"/>
        <v>#NAME?</v>
      </c>
      <c r="T6" s="93">
        <f t="shared" si="2"/>
        <v>14.704000000000001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14.704000005000001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15.332000000000001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112.32</v>
      </c>
      <c r="AR6" s="152">
        <f>HLOOKUP($J$11,$AL$4:$AP$9,3,TRUE)*AR$10</f>
        <v>93.6</v>
      </c>
      <c r="AS6" s="152">
        <f>HLOOKUP($J$11,$AL$4:$AP$9,3,TRUE)*AS$10</f>
        <v>74.88000000000001</v>
      </c>
      <c r="AT6" s="152">
        <f>HLOOKUP($J$11,$AL$4:$AP$9,3,TRUE)*AT$10</f>
        <v>56.16</v>
      </c>
      <c r="AU6" s="152">
        <f>HLOOKUP($J$11,$AL$4:$AP$9,3,TRUE)*AU$10</f>
        <v>37.440000000000005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14.832000000000001</v>
      </c>
      <c r="L7" s="227"/>
      <c r="M7" s="30" t="str">
        <f>IF($J$13&lt;"4","",IF(AD13="Tie","Tie",AD13))</f>
        <v>4th</v>
      </c>
      <c r="N7" s="20" t="str">
        <f>IF(M7="","",'Open 1'!AE13)</f>
        <v xml:space="preserve">Tera Moody </v>
      </c>
      <c r="O7" s="20" t="str">
        <f>IF(N7="","",'Open 1'!AF13)</f>
        <v xml:space="preserve">Harley </v>
      </c>
      <c r="P7" s="41">
        <f>IF(O7="","",'Open 1'!AG13)</f>
        <v>14.157000097999999</v>
      </c>
      <c r="Q7" s="157">
        <f>AH13</f>
        <v>37.44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>
        <f>IF(J11&gt;=75,AC6+0.5,"-")</f>
        <v>15.832000000000001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74.88</v>
      </c>
      <c r="AR7" s="152">
        <f>HLOOKUP($J$11,$AL$4:$AP$9,4,TRUE)*AR$10</f>
        <v>62.400000000000006</v>
      </c>
      <c r="AS7" s="152">
        <f>HLOOKUP($J$11,$AL$4:$AP$9,4,TRUE)*AS$10</f>
        <v>49.920000000000009</v>
      </c>
      <c r="AT7" s="152">
        <f>HLOOKUP($J$11,$AL$4:$AP$9,4,TRUE)*AT$10</f>
        <v>37.44</v>
      </c>
      <c r="AU7" s="152">
        <f>HLOOKUP($J$11,$AL$4:$AP$9,4,TRUE)*AU$10</f>
        <v>24.960000000000004</v>
      </c>
    </row>
    <row r="8" spans="1:50" ht="16.5" thickBot="1">
      <c r="A8" s="18">
        <f>IF(B8="","",Draw!A8)</f>
        <v>6</v>
      </c>
      <c r="B8" s="19" t="str">
        <f>IFERROR(Draw!B8,"")</f>
        <v xml:space="preserve">Mary Griffith </v>
      </c>
      <c r="C8" s="19" t="str">
        <f>IFERROR(Draw!C8,"")</f>
        <v xml:space="preserve">Ollie </v>
      </c>
      <c r="D8" s="53" t="s">
        <v>231</v>
      </c>
      <c r="E8" s="92">
        <v>6.9999999999999998E-9</v>
      </c>
      <c r="F8" s="93">
        <f t="shared" si="0"/>
        <v>3000.0000000069999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15.332000000000001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 t="str">
        <f t="shared" si="2"/>
        <v>Scratch</v>
      </c>
      <c r="V8" s="3" t="str">
        <f>IFERROR(VLOOKUP('Open 1'!F8,$AC$3:$AD$7,2,TRUE),"")</f>
        <v>5D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>
        <f>IFERROR(IF(V8=$AA$1,'Open 1'!F8,""),"")</f>
        <v>3000.0000000069999</v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37.44</v>
      </c>
      <c r="AR8" s="152">
        <f>HLOOKUP($J$11,$AL$4:$AP$9,5,TRUE)*AR$10</f>
        <v>31.200000000000003</v>
      </c>
      <c r="AS8" s="152">
        <f>HLOOKUP($J$11,$AL$4:$AP$9,5,TRUE)*AS$10</f>
        <v>24.960000000000004</v>
      </c>
      <c r="AT8" s="152">
        <f>HLOOKUP($J$11,$AL$4:$AP$9,5,TRUE)*AT$10</f>
        <v>18.72</v>
      </c>
      <c r="AU8" s="152">
        <f>HLOOKUP($J$11,$AL$4:$AP$9,5,TRUE)*AU$10</f>
        <v>12.480000000000002</v>
      </c>
    </row>
    <row r="9" spans="1:50" ht="16.5" thickBot="1">
      <c r="A9" s="18">
        <f>IF(B9="","",Draw!A9)</f>
        <v>7</v>
      </c>
      <c r="B9" s="19" t="str">
        <f>IFERROR(Draw!B9,"")</f>
        <v xml:space="preserve">Barb Westover </v>
      </c>
      <c r="C9" s="19" t="str">
        <f>IFERROR(Draw!C9,"")</f>
        <v xml:space="preserve">Romie </v>
      </c>
      <c r="D9" s="52">
        <v>14.881</v>
      </c>
      <c r="E9" s="92">
        <v>8.0000000000000005E-9</v>
      </c>
      <c r="F9" s="93">
        <f t="shared" si="0"/>
        <v>14.881000008000001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>
        <f>'Open 1'!AC7</f>
        <v>15.832000000000001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14.881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14.881000008000001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Lacey Wagner </v>
      </c>
      <c r="C10" s="19" t="str">
        <f>IFERROR(Draw!C10,"")</f>
        <v>Hot french Fling (Kitty)</v>
      </c>
      <c r="D10" s="51">
        <v>15.474</v>
      </c>
      <c r="E10" s="92">
        <v>8.9999999999999995E-9</v>
      </c>
      <c r="F10" s="93">
        <f t="shared" si="0"/>
        <v>15.474000009000001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Kara Martin </v>
      </c>
      <c r="O10" s="18" t="str">
        <f>'Open 1'!AF16</f>
        <v xml:space="preserve">TQH Smart Ransom </v>
      </c>
      <c r="P10" s="40">
        <f>'Open 1'!AG16</f>
        <v>14.349000081</v>
      </c>
      <c r="Q10" s="156">
        <f>AH16</f>
        <v>124.80000000000001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15.474</v>
      </c>
      <c r="V10" s="3" t="str">
        <f>IFERROR(VLOOKUP('Open 1'!F10,$AC$3:$AD$7,2,TRUE),"")</f>
        <v>4D</v>
      </c>
      <c r="W10" s="7" t="str">
        <f>IFERROR(IF(V10=$W$1,'Open 1'!F10,""),"")</f>
        <v/>
      </c>
      <c r="X10" s="7" t="str">
        <f>IFERROR(IF(V10=$X$1,'Open 1'!F10,""),"")</f>
        <v/>
      </c>
      <c r="Y10" s="7" t="str">
        <f>IFERROR(IF(V10=$Y$1,'Open 1'!F10,""),"")</f>
        <v/>
      </c>
      <c r="Z10" s="7">
        <f>IFERROR(IF($V10=$Z$1,'Open 1'!F10,""),"")</f>
        <v>15.474000009000001</v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Haley Huls </v>
      </c>
      <c r="AF10" s="179" t="str">
        <f>IFERROR(INDEX('Open 1'!$B:$F,MATCH(AG10,'Open 1'!$F:$F,0),2),"-")</f>
        <v xml:space="preserve">Maverick </v>
      </c>
      <c r="AG10" s="180">
        <f t="shared" ref="AG10:AG15" si="4">IFERROR(SMALL($W$2:$W$286,AI10),"-")</f>
        <v>13.832000039</v>
      </c>
      <c r="AH10" s="186">
        <f>IF(AQ5&gt;0,AQ5,"")</f>
        <v>149.76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374.4</v>
      </c>
      <c r="AR10" s="151">
        <f>IF($AO$11&lt;=75,AR2*$AO$13,AR3*$AO$13)</f>
        <v>312</v>
      </c>
      <c r="AS10" s="151">
        <f>IF($AO$11&lt;=75,AS2*$AO$13,AS3*$AO$13)</f>
        <v>249.60000000000002</v>
      </c>
      <c r="AT10" s="151">
        <f>IF($AO$11&lt;=75,AT2*$AO$13,AT3*$AO$13)</f>
        <v>187.2</v>
      </c>
      <c r="AU10" s="151">
        <f>IF($AO$11&lt;=75,AU2*$AO$13,AU3*$AO$13)</f>
        <v>124.80000000000001</v>
      </c>
    </row>
    <row r="11" spans="1:50" ht="16.5" thickBot="1">
      <c r="A11" s="18">
        <f>IF(B11="","",Draw!A11)</f>
        <v>9</v>
      </c>
      <c r="B11" s="19" t="str">
        <f>IFERROR(Draw!B11,"")</f>
        <v xml:space="preserve">Kayla Otto </v>
      </c>
      <c r="C11" s="19" t="str">
        <f>IFERROR(Draw!C11,"")</f>
        <v xml:space="preserve">Kid </v>
      </c>
      <c r="D11" s="52">
        <v>915.03700000000003</v>
      </c>
      <c r="E11" s="92">
        <v>1E-8</v>
      </c>
      <c r="F11" s="93">
        <f t="shared" si="0"/>
        <v>915.03700001000004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78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Jodi Nelson </v>
      </c>
      <c r="O11" s="20" t="str">
        <f>IF(N11="","",'Open 1'!AF17)</f>
        <v xml:space="preserve">Simon </v>
      </c>
      <c r="P11" s="41">
        <f>IF(O11="","",'Open 1'!AG17)</f>
        <v>14.358000028000001</v>
      </c>
      <c r="Q11" s="157">
        <f>AH17</f>
        <v>93.6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915.03700000000003</v>
      </c>
      <c r="V11" s="3" t="str">
        <f>IFERROR(VLOOKUP('Open 1'!F11,$AC$3:$AD$7,2,TRUE),"")</f>
        <v>5D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 t="str">
        <f>IFERROR(IF($V11=$Z$1,'Open 1'!F11,""),"")</f>
        <v/>
      </c>
      <c r="AA11" s="7">
        <f>IFERROR(IF(V11=$AA$1,'Open 1'!F11,""),"")</f>
        <v>915.03700001000004</v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Haley Huls </v>
      </c>
      <c r="AF11" s="64" t="str">
        <f>IFERROR(INDEX('Open 1'!$B:$F,MATCH(AG11,'Open 1'!$F:$F,0),2),"-")</f>
        <v xml:space="preserve">Diva </v>
      </c>
      <c r="AG11" s="7">
        <f t="shared" si="4"/>
        <v>13.975000073</v>
      </c>
      <c r="AH11" s="184">
        <f>IF(AQ6&gt;0,AQ6,"")</f>
        <v>112.32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78</v>
      </c>
    </row>
    <row r="12" spans="1:50" ht="16.5" thickBot="1">
      <c r="A12" s="18">
        <f>IF(B12="","",Draw!A12)</f>
        <v>10</v>
      </c>
      <c r="B12" s="19" t="str">
        <f>IFERROR(Draw!B12,"")</f>
        <v xml:space="preserve">Shaw Nelson </v>
      </c>
      <c r="C12" s="19" t="str">
        <f>IFERROR(Draw!C12,"")</f>
        <v xml:space="preserve">Bones </v>
      </c>
      <c r="D12" s="54">
        <v>914.7</v>
      </c>
      <c r="E12" s="92">
        <v>1.0999999999999999E-8</v>
      </c>
      <c r="F12" s="93">
        <f t="shared" si="0"/>
        <v>914.70000001100004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Tera Moody </v>
      </c>
      <c r="O12" s="20" t="str">
        <f>IF(N12="","",'Open 1'!AF18)</f>
        <v xml:space="preserve">Grady </v>
      </c>
      <c r="P12" s="41">
        <f>IF(O12="","",'Open 1'!AG18)</f>
        <v>14.412000091000001</v>
      </c>
      <c r="Q12" s="157">
        <f>AH18</f>
        <v>62.400000000000006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914.7</v>
      </c>
      <c r="V12" s="3" t="str">
        <f>IFERROR(VLOOKUP('Open 1'!F12,$AC$3:$AD$7,2,TRUE),"")</f>
        <v>5D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 t="str">
        <f>IFERROR(IF($V12=$Z$1,'Open 1'!F12,""),"")</f>
        <v/>
      </c>
      <c r="AA12" s="7">
        <f>IFERROR(IF(V12=$AA$1,'Open 1'!F12,""),"")</f>
        <v>914.70000001100004</v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Kristine DeBerg </v>
      </c>
      <c r="AF12" s="64" t="str">
        <f>IFERROR(INDEX('Open 1'!$B:$F,MATCH(AG12,'Open 1'!$F:$F,0),2),"-")</f>
        <v xml:space="preserve">Tank </v>
      </c>
      <c r="AG12" s="7">
        <f t="shared" si="4"/>
        <v>14.129000074</v>
      </c>
      <c r="AH12" s="184">
        <f>IF(AQ7&gt;0,AQ7,"")</f>
        <v>74.88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30"/>
      <c r="M13" s="30" t="str">
        <f>IF($J$13&lt;"4","",IF(AD19="Tie","Tie",AD19))</f>
        <v>4th</v>
      </c>
      <c r="N13" s="20" t="str">
        <f>IF(M13="","",'Open 1'!AE19)</f>
        <v xml:space="preserve">Lindsey Zuehlke </v>
      </c>
      <c r="O13" s="20" t="str">
        <f>IF(N13="","",'Open 1'!AF19)</f>
        <v>Jay</v>
      </c>
      <c r="P13" s="41">
        <f>IF(O13="","",'Open 1'!AG19)</f>
        <v>14.418000057999999</v>
      </c>
      <c r="Q13" s="157">
        <f>AH19</f>
        <v>31.200000000000003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Tera Moody </v>
      </c>
      <c r="AF13" s="64" t="str">
        <f>IFERROR(INDEX('Open 1'!$B:$F,MATCH(AG13,'Open 1'!$F:$F,0),2),"-")</f>
        <v xml:space="preserve">Harley </v>
      </c>
      <c r="AG13" s="7">
        <f t="shared" si="4"/>
        <v>14.157000097999999</v>
      </c>
      <c r="AH13" s="184">
        <f>IF(AQ8&gt;0,AQ8,"")</f>
        <v>37.44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1248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Sarah Ann Rose </v>
      </c>
      <c r="C14" s="19" t="str">
        <f>IFERROR(Draw!C14,"")</f>
        <v xml:space="preserve">Roxy </v>
      </c>
      <c r="D14" s="51">
        <v>914.61500000000001</v>
      </c>
      <c r="E14" s="92">
        <v>1.3000000000000001E-8</v>
      </c>
      <c r="F14" s="93">
        <f t="shared" si="0"/>
        <v>914.61500001299999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914.61500000000001</v>
      </c>
      <c r="V14" s="3" t="str">
        <f>IFERROR(VLOOKUP('Open 1'!F14,$AC$3:$AD$7,2,TRUE),"")</f>
        <v>5D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 t="str">
        <f>IFERROR(IF($V14=$Z$1,'Open 1'!F14,""),"")</f>
        <v/>
      </c>
      <c r="AA14" s="7">
        <f>IFERROR(IF(V14=$AA$1,'Open 1'!F14,""),"")</f>
        <v>914.61500001299999</v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>Pam Ekern</v>
      </c>
      <c r="AF14" s="64" t="str">
        <f>IFERROR(INDEX('Open 1'!$B:$F,MATCH(AG14,'Open 1'!$F:$F,0),2),"-")</f>
        <v xml:space="preserve">TJ's Choice   (Raz) </v>
      </c>
      <c r="AG14" s="7">
        <f t="shared" si="4"/>
        <v>14.173000094000001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1248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Andi Brandner </v>
      </c>
      <c r="C15" s="19" t="str">
        <f>IFERROR(Draw!C15,"")</f>
        <v xml:space="preserve">Striker </v>
      </c>
      <c r="D15" s="56">
        <v>16.463999999999999</v>
      </c>
      <c r="E15" s="92">
        <v>1.4E-8</v>
      </c>
      <c r="F15" s="93">
        <f t="shared" si="0"/>
        <v>16.464000014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16.463999999999999</v>
      </c>
      <c r="V15" s="3" t="str">
        <f>IFERROR(VLOOKUP('Open 1'!F15,$AC$3:$AD$7,2,TRUE),"")</f>
        <v>5D</v>
      </c>
      <c r="W15" s="7" t="str">
        <f>IFERROR(IF(V15=$W$1,'Open 1'!F15,""),"")</f>
        <v/>
      </c>
      <c r="X15" s="7" t="str">
        <f>IFERROR(IF(V15=$X$1,'Open 1'!F15,""),"")</f>
        <v/>
      </c>
      <c r="Y15" s="7" t="str">
        <f>IFERROR(IF(V15=$Y$1,'Open 1'!F15,""),"")</f>
        <v/>
      </c>
      <c r="Z15" s="7" t="str">
        <f>IFERROR(IF($V15=$Z$1,'Open 1'!F15,""),"")</f>
        <v/>
      </c>
      <c r="AA15" s="7">
        <f>IFERROR(IF(V15=$AA$1,'Open 1'!F15,""),"")</f>
        <v>16.464000014</v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Taya Skiles </v>
      </c>
      <c r="AF15" s="64" t="str">
        <f>IFERROR(INDEX('Open 1'!$B:$F,MATCH(AG15,'Open 1'!$F:$F,0),2),"-")</f>
        <v xml:space="preserve">Watch me Clock </v>
      </c>
      <c r="AG15" s="7">
        <f t="shared" si="4"/>
        <v>14.188000070000001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Kristine DeBerg </v>
      </c>
      <c r="C16" s="19" t="str">
        <f>IFERROR(Draw!C16,"")</f>
        <v xml:space="preserve">Bugs </v>
      </c>
      <c r="D16" s="57">
        <v>14.496</v>
      </c>
      <c r="E16" s="92">
        <v>1.4999999999999999E-8</v>
      </c>
      <c r="F16" s="93">
        <f t="shared" si="0"/>
        <v>14.496000015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Barb Westover </v>
      </c>
      <c r="O16" s="18" t="str">
        <f>'Open 1'!AF22</f>
        <v xml:space="preserve">Romie </v>
      </c>
      <c r="P16" s="40">
        <f>'Open 1'!AG22</f>
        <v>14.881000008000001</v>
      </c>
      <c r="Q16" s="156">
        <f>AH22</f>
        <v>99.840000000000018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14.496</v>
      </c>
      <c r="V16" s="3" t="str">
        <f>IFERROR(VLOOKUP('Open 1'!F16,$AC$3:$AD$7,2,TRUE),"")</f>
        <v>2D</v>
      </c>
      <c r="W16" s="7" t="str">
        <f>IFERROR(IF(V16=$W$1,'Open 1'!F16,""),"")</f>
        <v/>
      </c>
      <c r="X16" s="7">
        <f>IFERROR(IF(V16=$X$1,'Open 1'!F16,""),"")</f>
        <v>14.496000015</v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Kara Martin </v>
      </c>
      <c r="AF16" s="16" t="str">
        <f>IFERROR(INDEX('Open 1'!B:F,MATCH(AG16,'Open 1'!F:F,0),2),"-")</f>
        <v xml:space="preserve">TQH Smart Ransom </v>
      </c>
      <c r="AG16" s="4">
        <f t="shared" ref="AG16:AG21" si="5">IFERROR(SMALL($X$2:$X$286,AI16),"-")</f>
        <v>14.349000081</v>
      </c>
      <c r="AH16" s="185">
        <f>IF(AR5&gt;0,AR5,"")</f>
        <v>124.80000000000001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Lexy Leischner </v>
      </c>
      <c r="C17" s="19" t="str">
        <f>IFERROR(Draw!C17,"")</f>
        <v xml:space="preserve">Paisley </v>
      </c>
      <c r="D17" s="52">
        <v>14.628</v>
      </c>
      <c r="E17" s="92">
        <v>1.6000000000000001E-8</v>
      </c>
      <c r="F17" s="93">
        <f t="shared" si="0"/>
        <v>14.628000016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Courtney Otto </v>
      </c>
      <c r="O17" s="20" t="str">
        <f>IF(N17="","",'Open 1'!AF23)</f>
        <v xml:space="preserve">Lady </v>
      </c>
      <c r="P17" s="41">
        <f>IF(O17="","",'Open 1'!AG23)</f>
        <v>14.93800002</v>
      </c>
      <c r="Q17" s="157">
        <f>AH23</f>
        <v>74.88000000000001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14.628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14.628000016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Jodi Nelson </v>
      </c>
      <c r="AF17" s="16" t="str">
        <f>IFERROR(INDEX('Open 1'!B:F,MATCH(AG17,'Open 1'!F:F,0),2),"-")</f>
        <v xml:space="preserve">Simon </v>
      </c>
      <c r="AG17" s="4">
        <f t="shared" si="5"/>
        <v>14.358000028000001</v>
      </c>
      <c r="AH17" s="185">
        <f>IF(AR6&gt;0,AR6,"")</f>
        <v>93.6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Katilynn Jorgensen </v>
      </c>
      <c r="C18" s="19" t="str">
        <f>IFERROR(Draw!C18,"")</f>
        <v xml:space="preserve">Kitty Dun It </v>
      </c>
      <c r="D18" s="53">
        <v>915.76400000000001</v>
      </c>
      <c r="E18" s="92">
        <v>1.7E-8</v>
      </c>
      <c r="F18" s="93">
        <f t="shared" si="0"/>
        <v>915.76400001700006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>Melissa Sheppard</v>
      </c>
      <c r="O18" s="20" t="str">
        <f>IF(N18="","",'Open 1'!AF24)</f>
        <v xml:space="preserve">Guys IM Smokin </v>
      </c>
      <c r="P18" s="41">
        <f>IF(O18="","",'Open 1'!AG24)</f>
        <v>14.971000047</v>
      </c>
      <c r="Q18" s="157">
        <f>AH24</f>
        <v>49.920000000000009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915.76400000000001</v>
      </c>
      <c r="V18" s="3" t="str">
        <f>IFERROR(VLOOKUP('Open 1'!F18,$AC$3:$AD$7,2,TRUE),"")</f>
        <v>5D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 t="str">
        <f>IFERROR(IF($V18=$Z$1,'Open 1'!F18,""),"")</f>
        <v/>
      </c>
      <c r="AA18" s="7">
        <f>IFERROR(IF(V18=$AA$1,'Open 1'!F18,""),"")</f>
        <v>915.76400001700006</v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Tera Moody </v>
      </c>
      <c r="AF18" s="16" t="str">
        <f>IFERROR(INDEX('Open 1'!B:F,MATCH(AG18,'Open 1'!F:F,0),2),"-")</f>
        <v xml:space="preserve">Grady </v>
      </c>
      <c r="AG18" s="4">
        <f t="shared" si="5"/>
        <v>14.412000091000001</v>
      </c>
      <c r="AH18" s="185">
        <f>IF(AR7&gt;0,AR7,"")</f>
        <v>62.400000000000006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>4th</v>
      </c>
      <c r="N19" s="20" t="str">
        <f>IF(M19="","",'Open 1'!AE25)</f>
        <v xml:space="preserve">Deb Kruger </v>
      </c>
      <c r="O19" s="20" t="str">
        <f>IF(N19="","",'Open 1'!AF25)</f>
        <v xml:space="preserve">Snort </v>
      </c>
      <c r="P19" s="41">
        <f>IF(O19="","",'Open 1'!AG25)</f>
        <v>14.983000079</v>
      </c>
      <c r="Q19" s="157">
        <f>AH25</f>
        <v>24.960000000000004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Lindsey Zuehlke </v>
      </c>
      <c r="AF19" s="16" t="str">
        <f>IFERROR(INDEX('Open 1'!B:F,MATCH(AG19,'Open 1'!F:F,0),2),"-")</f>
        <v>Jay</v>
      </c>
      <c r="AG19" s="4">
        <f t="shared" si="5"/>
        <v>14.418000057999999</v>
      </c>
      <c r="AH19" s="185">
        <f>IF(AR8&gt;0,AR8,"")</f>
        <v>31.200000000000003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Brooklyn Chapman </v>
      </c>
      <c r="C20" s="19" t="str">
        <f>IFERROR(Draw!C20,"")</f>
        <v xml:space="preserve">Fancy </v>
      </c>
      <c r="D20" s="51">
        <v>14.569000000000001</v>
      </c>
      <c r="E20" s="92">
        <v>1.9000000000000001E-8</v>
      </c>
      <c r="F20" s="93">
        <f t="shared" si="0"/>
        <v>14.569000019000001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14.569000000000001</v>
      </c>
      <c r="V20" s="3" t="str">
        <f>IFERROR(VLOOKUP('Open 1'!F20,$AC$3:$AD$7,2,TRUE),"")</f>
        <v>2D</v>
      </c>
      <c r="W20" s="7" t="str">
        <f>IFERROR(IF(V20=$W$1,'Open 1'!F20,""),"")</f>
        <v/>
      </c>
      <c r="X20" s="7">
        <f>IFERROR(IF(V20=$X$1,'Open 1'!F20,""),"")</f>
        <v>14.569000019000001</v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Tie</v>
      </c>
      <c r="AE20" s="16" t="str">
        <f>IFERROR(INDEX('Open 1'!B:F,MATCH(AG20,'Open 1'!F:F,0),1),"-")</f>
        <v xml:space="preserve">Kristine DeBerg </v>
      </c>
      <c r="AF20" s="16" t="str">
        <f>IFERROR(INDEX('Open 1'!B:F,MATCH(AG20,'Open 1'!F:F,0),2),"-")</f>
        <v xml:space="preserve">Bugs </v>
      </c>
      <c r="AG20" s="4">
        <f t="shared" si="5"/>
        <v>14.496000015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1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Courtney Otto </v>
      </c>
      <c r="C21" s="19" t="str">
        <f>IFERROR(Draw!C21,"")</f>
        <v xml:space="preserve">Lady </v>
      </c>
      <c r="D21" s="52">
        <v>14.938000000000001</v>
      </c>
      <c r="E21" s="92">
        <v>2E-8</v>
      </c>
      <c r="F21" s="93">
        <f t="shared" si="0"/>
        <v>14.93800002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14.938000000000001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14.93800002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Kris Lammers </v>
      </c>
      <c r="AF21" s="16" t="str">
        <f>IFERROR(INDEX('Open 1'!B:F,MATCH(AG21,'Open 1'!F:F,0),2),"-")</f>
        <v xml:space="preserve">Sawyer </v>
      </c>
      <c r="AG21" s="4">
        <f t="shared" si="5"/>
        <v>14.496000035</v>
      </c>
      <c r="AH21" s="154"/>
      <c r="AI21">
        <v>6</v>
      </c>
      <c r="AJ21"/>
      <c r="AK21" s="188">
        <f>IF(AD20="Tie",IF((AG20-AG19)&lt;0.00001,(AR8+AR9)/2,IF((AG21-AG20)&lt;0.00001,AR9/2,"")),"")</f>
        <v>0</v>
      </c>
    </row>
    <row r="22" spans="1:50">
      <c r="A22" s="18">
        <f>IF(B22="","",Draw!A22)</f>
        <v>18</v>
      </c>
      <c r="B22" s="19" t="str">
        <f>IFERROR(Draw!B22,"")</f>
        <v xml:space="preserve">Tera Moody </v>
      </c>
      <c r="C22" s="19" t="str">
        <f>IFERROR(Draw!C22,"")</f>
        <v xml:space="preserve">Julio </v>
      </c>
      <c r="D22" s="52">
        <v>14.787000000000001</v>
      </c>
      <c r="E22" s="92">
        <v>2.0999999999999999E-8</v>
      </c>
      <c r="F22" s="93">
        <f t="shared" si="0"/>
        <v>14.787000021000001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Lexy Leischner </v>
      </c>
      <c r="O22" s="18" t="str">
        <f>'Open 1'!AF28</f>
        <v xml:space="preserve">Dani </v>
      </c>
      <c r="P22" s="40">
        <f>'Open 1'!AG28</f>
        <v>15.364000087000001</v>
      </c>
      <c r="Q22" s="157">
        <f>IF(AH28&lt;=0,"",AH28)</f>
        <v>74.88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14.787000000000001</v>
      </c>
      <c r="V22" s="3" t="str">
        <f>IFERROR(VLOOKUP('Open 1'!F22,$AC$3:$AD$7,2,TRUE),"")</f>
        <v>2D</v>
      </c>
      <c r="W22" s="7" t="str">
        <f>IFERROR(IF(V22=$W$1,'Open 1'!F22,""),"")</f>
        <v/>
      </c>
      <c r="X22" s="7">
        <f>IFERROR(IF(V22=$X$1,'Open 1'!F22,""),"")</f>
        <v>14.787000021000001</v>
      </c>
      <c r="Y22" s="7" t="str">
        <f>IFERROR(IF(V22=$Y$1,'Open 1'!F22,""),"")</f>
        <v/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Barb Westover </v>
      </c>
      <c r="AF22" s="16" t="str">
        <f>IFERROR(INDEX('Open 1'!B:F,MATCH(AG22,'Open 1'!F:F,0),2),"-")</f>
        <v xml:space="preserve">Romie </v>
      </c>
      <c r="AG22" s="4">
        <f t="shared" ref="AG22:AG27" si="6">IFERROR(SMALL($Y$2:$Y$286,AI22),"-")</f>
        <v>14.881000008000001</v>
      </c>
      <c r="AH22" s="185">
        <f>IF(AS5&gt;0,AS5,"")</f>
        <v>99.840000000000018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Reese Larson </v>
      </c>
      <c r="C23" s="19" t="str">
        <f>IFERROR(Draw!C23,"")</f>
        <v xml:space="preserve">Charm </v>
      </c>
      <c r="D23" s="52">
        <v>15.327999999999999</v>
      </c>
      <c r="E23" s="92">
        <v>2.1999999999999998E-8</v>
      </c>
      <c r="F23" s="93">
        <f t="shared" si="0"/>
        <v>15.328000021999999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Lacey Wagner </v>
      </c>
      <c r="O23" s="20" t="str">
        <f>IF(N23="","",'Open 1'!AF29)</f>
        <v>Hot french Fling (Kitty)</v>
      </c>
      <c r="P23" s="41">
        <f>IF(O23="","",'Open 1'!AG29)</f>
        <v>15.474000009000001</v>
      </c>
      <c r="Q23" s="157">
        <f>IF(AH29&lt;=0,"",AH29)</f>
        <v>56.16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15.327999999999999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15.328000021999999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Courtney Otto </v>
      </c>
      <c r="AF23" s="16" t="str">
        <f>IFERROR(INDEX('Open 1'!B:F,MATCH(AG23,'Open 1'!F:F,0),2),"-")</f>
        <v xml:space="preserve">Lady </v>
      </c>
      <c r="AG23" s="4">
        <f t="shared" si="6"/>
        <v>14.93800002</v>
      </c>
      <c r="AH23" s="185">
        <f>IF(AS6&gt;0,AS6,"")</f>
        <v>74.88000000000001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Summer Schmalte </v>
      </c>
      <c r="C24" s="19" t="str">
        <f>IFERROR(Draw!C24,"")</f>
        <v xml:space="preserve">Split </v>
      </c>
      <c r="D24" s="54">
        <v>16.137</v>
      </c>
      <c r="E24" s="92">
        <v>2.3000000000000001E-8</v>
      </c>
      <c r="F24" s="93">
        <f t="shared" si="0"/>
        <v>16.137000022999999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Karen Clausen </v>
      </c>
      <c r="O24" s="20" t="str">
        <f>IF(N24="","",'Open 1'!AF30)</f>
        <v xml:space="preserve">Clue </v>
      </c>
      <c r="P24" s="41">
        <f>IF(O24="","",'Open 1'!AG30)</f>
        <v>15.536000044</v>
      </c>
      <c r="Q24" s="157">
        <f>IF(AH30&lt;=0,"",AH30)</f>
        <v>37.44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16.137</v>
      </c>
      <c r="V24" s="3" t="str">
        <f>IFERROR(VLOOKUP('Open 1'!F24,$AC$3:$AD$7,2,TRUE),"")</f>
        <v>5D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 t="str">
        <f>IFERROR(IF($V24=$Z$1,'Open 1'!F24,""),"")</f>
        <v/>
      </c>
      <c r="AA24" s="7">
        <f>IFERROR(IF(V24=$AA$1,'Open 1'!F24,""),"")</f>
        <v>16.137000022999999</v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>Melissa Sheppard</v>
      </c>
      <c r="AF24" s="16" t="str">
        <f>IFERROR(INDEX('Open 1'!B:F,MATCH(AG24,'Open 1'!F:F,0),2),"-")</f>
        <v xml:space="preserve">Guys IM Smokin </v>
      </c>
      <c r="AG24" s="4">
        <f t="shared" si="6"/>
        <v>14.971000047</v>
      </c>
      <c r="AH24" s="185">
        <f>IF(AS7&gt;0,AS7,"")</f>
        <v>49.920000000000009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>4th</v>
      </c>
      <c r="N25" s="20" t="str">
        <f>IF(M25="","",'Open 1'!AE31)</f>
        <v xml:space="preserve">Olivia Selleck </v>
      </c>
      <c r="O25" s="20" t="str">
        <f>IF(N25="","",'Open 1'!AF31)</f>
        <v xml:space="preserve">Dynamic French Bully </v>
      </c>
      <c r="P25" s="41">
        <f>IF(O25="","",'Open 1'!AG31)</f>
        <v>15.641000059</v>
      </c>
      <c r="Q25" s="157">
        <f>IF(AH31&lt;=0,"",AH31)</f>
        <v>18.72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Deb Kruger </v>
      </c>
      <c r="AF25" s="16" t="str">
        <f>IFERROR(INDEX('Open 1'!B:F,MATCH(AG25,'Open 1'!F:F,0),2),"-")</f>
        <v xml:space="preserve">Snort </v>
      </c>
      <c r="AG25" s="4">
        <f t="shared" si="6"/>
        <v>14.983000079</v>
      </c>
      <c r="AH25" s="185">
        <f>IF(AS8&gt;0,AS8,"")</f>
        <v>24.960000000000004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Jade Hagen </v>
      </c>
      <c r="C26" s="19" t="str">
        <f>IFERROR(Draw!C26,"")</f>
        <v xml:space="preserve">Elli </v>
      </c>
      <c r="D26" s="143">
        <v>914.87800000000004</v>
      </c>
      <c r="E26" s="92">
        <v>2.4999999999999999E-8</v>
      </c>
      <c r="F26" s="93">
        <f t="shared" si="0"/>
        <v>914.87800002500001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914.87800000000004</v>
      </c>
      <c r="V26" s="3" t="str">
        <f>IFERROR(VLOOKUP('Open 1'!F26,$AC$3:$AD$7,2,TRUE),"")</f>
        <v>5D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 t="str">
        <f>IFERROR(IF($V26=$Z$1,'Open 1'!F26,""),"")</f>
        <v/>
      </c>
      <c r="AA26" s="7">
        <f>IFERROR(IF(V26=$AA$1,'Open 1'!F26,""),"")</f>
        <v>914.87800002500001</v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Jessica Mueller </v>
      </c>
      <c r="AF26" s="16" t="str">
        <f>IFERROR(INDEX('Open 1'!B:F,MATCH(AG26,'Open 1'!F:F,0),2),"-")</f>
        <v xml:space="preserve">MFR Laughing Xena </v>
      </c>
      <c r="AG26" s="4">
        <f t="shared" si="6"/>
        <v>15.033000031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Heather Veld </v>
      </c>
      <c r="C27" s="19" t="str">
        <f>IFERROR(Draw!C27,"")</f>
        <v xml:space="preserve">Angel </v>
      </c>
      <c r="D27" s="52">
        <v>914.64</v>
      </c>
      <c r="E27" s="92">
        <v>2.6000000000000001E-8</v>
      </c>
      <c r="F27" s="93">
        <f t="shared" si="0"/>
        <v>914.64000002599994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914.64</v>
      </c>
      <c r="V27" s="3" t="str">
        <f>IFERROR(VLOOKUP('Open 1'!F27,$AC$3:$AD$7,2,TRUE),"")</f>
        <v>5D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 t="str">
        <f>IFERROR(IF($V27=$Z$1,'Open 1'!F27,""),"")</f>
        <v/>
      </c>
      <c r="AA27" s="7">
        <f>IFERROR(IF(V27=$AA$1,'Open 1'!F27,""),"")</f>
        <v>914.64000002599994</v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Tera Moody </v>
      </c>
      <c r="AF27" s="16" t="str">
        <f>IFERROR(INDEX('Open 1'!B:F,MATCH(AG27,'Open 1'!F:F,0),2),"-")</f>
        <v xml:space="preserve">Oakie </v>
      </c>
      <c r="AG27" s="4">
        <f t="shared" si="6"/>
        <v>15.097000061999999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Presten Chapman </v>
      </c>
      <c r="C28" s="19" t="str">
        <f>IFERROR(Draw!C28,"")</f>
        <v xml:space="preserve">Raisin </v>
      </c>
      <c r="D28" s="51" t="s">
        <v>239</v>
      </c>
      <c r="E28" s="92">
        <v>2.7E-8</v>
      </c>
      <c r="F28" s="93">
        <f t="shared" si="0"/>
        <v>1000.0000000270001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1st</v>
      </c>
      <c r="N28" s="73" t="str">
        <f>'Open 1'!AE34</f>
        <v xml:space="preserve">Michelle Hodne </v>
      </c>
      <c r="O28" s="73" t="str">
        <f>'Open 1'!AF34</f>
        <v xml:space="preserve">Uno Sonita Olena </v>
      </c>
      <c r="P28" s="74">
        <f>'Open 1'!AG34</f>
        <v>15.844000082999999</v>
      </c>
      <c r="Q28" s="157">
        <f>IF(AH34&lt;=0,"",AH34)</f>
        <v>49.920000000000009</v>
      </c>
      <c r="R28" s="187" t="str">
        <f>IF(M28="Tie",AK35,"")</f>
        <v/>
      </c>
      <c r="S28" s="17" t="e">
        <f t="shared" ca="1" si="1"/>
        <v>#NAME?</v>
      </c>
      <c r="T28" s="93" t="str">
        <f t="shared" si="2"/>
        <v>nt</v>
      </c>
      <c r="V28" s="3" t="str">
        <f>IFERROR(VLOOKUP('Open 1'!F28,$AC$3:$AD$7,2,TRUE),"")</f>
        <v>5D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 t="str">
        <f>IFERROR(IF($V28=$Z$1,'Open 1'!F28,""),"")</f>
        <v/>
      </c>
      <c r="AA28" s="7">
        <f>IFERROR(IF(V28=$AA$1,'Open 1'!F28,""),"")</f>
        <v>1000.0000000270001</v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Lexy Leischner </v>
      </c>
      <c r="AF28" s="16" t="str">
        <f>IFERROR(INDEX('Open 1'!B:F,MATCH(AG28,'Open 1'!F:F,0),2),"-")</f>
        <v xml:space="preserve">Dani </v>
      </c>
      <c r="AG28" s="4">
        <f t="shared" ref="AG28:AG33" si="7">IFERROR(IF(SMALL($Z$2:$Z$286,AI28)&lt;900,SMALL($Z$2:$Z$286,AI28),"-"),"-")</f>
        <v>15.364000087000001</v>
      </c>
      <c r="AH28" s="185">
        <f>IF(AT5&gt;0,AT5,"")</f>
        <v>74.88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Jodi Nelson </v>
      </c>
      <c r="C29" s="19" t="str">
        <f>IFERROR(Draw!C29,"")</f>
        <v xml:space="preserve">Simon </v>
      </c>
      <c r="D29" s="52">
        <v>14.358000000000001</v>
      </c>
      <c r="E29" s="92">
        <v>2.7999999999999999E-8</v>
      </c>
      <c r="F29" s="93">
        <f t="shared" si="0"/>
        <v>14.358000028000001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2nd</v>
      </c>
      <c r="N29" s="20" t="str">
        <f>IF(M29="","",'Open 1'!AE35)</f>
        <v xml:space="preserve">Jacque Naatajes </v>
      </c>
      <c r="O29" s="20" t="str">
        <f>IF(N29="","",'Open 1'!AF35)</f>
        <v xml:space="preserve">Blaze </v>
      </c>
      <c r="P29" s="41">
        <f>IF(O29="","",'Open 1'!AG35)</f>
        <v>15.91000008</v>
      </c>
      <c r="Q29" s="157">
        <f>IF(AH35&lt;=0,"",AH35)</f>
        <v>37.440000000000005</v>
      </c>
      <c r="R29" s="187" t="str">
        <f>IF(M29="Tie",AK36,"")</f>
        <v/>
      </c>
      <c r="S29" s="17" t="e">
        <f t="shared" ca="1" si="1"/>
        <v>#NAME?</v>
      </c>
      <c r="T29" s="93">
        <f t="shared" si="2"/>
        <v>14.358000000000001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14.358000028000001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Lacey Wagner </v>
      </c>
      <c r="AF29" s="16" t="str">
        <f>IFERROR(INDEX('Open 1'!B:F,MATCH(AG29,'Open 1'!F:F,0),2),"-")</f>
        <v>Hot french Fling (Kitty)</v>
      </c>
      <c r="AG29" s="4">
        <f t="shared" si="7"/>
        <v>15.474000009000001</v>
      </c>
      <c r="AH29" s="185">
        <f>IF(AT6&gt;0,AT6,"")</f>
        <v>56.16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Mike Boomgarden </v>
      </c>
      <c r="C30" s="19" t="str">
        <f>IFERROR(Draw!C30,"")</f>
        <v xml:space="preserve">Peanut </v>
      </c>
      <c r="D30" s="54">
        <v>15.266</v>
      </c>
      <c r="E30" s="92">
        <v>2.9000000000000002E-8</v>
      </c>
      <c r="F30" s="93">
        <f t="shared" si="0"/>
        <v>15.266000029000001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3rd</v>
      </c>
      <c r="N30" s="20" t="str">
        <f>IF(M30="","",'Open 1'!AE36)</f>
        <v xml:space="preserve">Brianna Twedt </v>
      </c>
      <c r="O30" s="20" t="str">
        <f>IF(N30="","",'Open 1'!AF36)</f>
        <v xml:space="preserve">Chavez </v>
      </c>
      <c r="P30" s="41">
        <f>IF(O30="","",'Open 1'!AG36)</f>
        <v>15.967000061</v>
      </c>
      <c r="Q30" s="157">
        <f>IF(AH36&lt;=0,"",AH36)</f>
        <v>24.960000000000004</v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15.266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15.266000029000001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Karen Clausen </v>
      </c>
      <c r="AF30" s="16" t="str">
        <f>IFERROR(INDEX('Open 1'!B:F,MATCH(AG30,'Open 1'!F:F,0),2),"-")</f>
        <v xml:space="preserve">Clue </v>
      </c>
      <c r="AG30" s="4">
        <f t="shared" si="7"/>
        <v>15.536000044</v>
      </c>
      <c r="AH30" s="185">
        <f>IF(AT7&gt;0,AT7,"")</f>
        <v>37.44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>4th</v>
      </c>
      <c r="N31" s="20" t="str">
        <f>IF(M31="","",'Open 1'!AE37)</f>
        <v xml:space="preserve">Brianna Twedt </v>
      </c>
      <c r="O31" s="20" t="str">
        <f>IF(N31="","",'Open 1'!AF37)</f>
        <v xml:space="preserve">Barbie </v>
      </c>
      <c r="P31" s="41">
        <f>IF(O31="","",'Open 1'!AG37)</f>
        <v>16.070000004000001</v>
      </c>
      <c r="Q31" s="157">
        <f>IF(AH37&lt;=0,"",AH37)</f>
        <v>12.480000000000002</v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4th</v>
      </c>
      <c r="AE31" s="16" t="str">
        <f>IFERROR(INDEX('Open 1'!B:F,MATCH(AG31,'Open 1'!F:F,0),1),"-")</f>
        <v xml:space="preserve">Olivia Selleck </v>
      </c>
      <c r="AF31" s="16" t="str">
        <f>IFERROR(INDEX('Open 1'!B:F,MATCH(AG31,'Open 1'!F:F,0),2),"-")</f>
        <v xml:space="preserve">Dynamic French Bully </v>
      </c>
      <c r="AG31" s="4">
        <f t="shared" si="7"/>
        <v>15.641000059</v>
      </c>
      <c r="AH31" s="185">
        <f>IF(AT8&gt;0,AT8,"")</f>
        <v>18.72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Jessica Mueller </v>
      </c>
      <c r="C32" s="19" t="str">
        <f>IFERROR(Draw!C32,"")</f>
        <v xml:space="preserve">MFR Laughing Xena </v>
      </c>
      <c r="D32" s="53">
        <v>15.032999999999999</v>
      </c>
      <c r="E32" s="92">
        <v>3.1E-8</v>
      </c>
      <c r="F32" s="93">
        <f t="shared" si="0"/>
        <v>15.033000031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15.032999999999999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15.033000031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5th</v>
      </c>
      <c r="AE32" s="16" t="str">
        <f>IFERROR(INDEX('Open 1'!B:F,MATCH(AG32,'Open 1'!F:F,0),1),"-")</f>
        <v xml:space="preserve">Kayce Engen </v>
      </c>
      <c r="AF32" s="16" t="str">
        <f>IFERROR(INDEX('Open 1'!B:F,MATCH(AG32,'Open 1'!F:F,0),2),"-")</f>
        <v xml:space="preserve">MCL French Royale </v>
      </c>
      <c r="AG32" s="4">
        <f t="shared" si="7"/>
        <v>15.657000082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Trinity Chapman </v>
      </c>
      <c r="C33" s="19" t="str">
        <f>IFERROR(Draw!C33,"")</f>
        <v xml:space="preserve">Gabby </v>
      </c>
      <c r="D33" s="52">
        <v>16.119</v>
      </c>
      <c r="E33" s="92">
        <v>3.2000000000000002E-8</v>
      </c>
      <c r="F33" s="93">
        <f t="shared" si="0"/>
        <v>16.119000031999999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16.119</v>
      </c>
      <c r="V33" s="3" t="str">
        <f>IFERROR(VLOOKUP('Open 1'!F33,$AC$3:$AD$7,2,TRUE),"")</f>
        <v>5D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 t="str">
        <f>IFERROR(IF($V33=$Z$1,'Open 1'!F33,""),"")</f>
        <v/>
      </c>
      <c r="AA33" s="7">
        <f>IFERROR(IF(V33=$AA$1,'Open 1'!F33,""),"")</f>
        <v>16.119000031999999</v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Lane Ellefson </v>
      </c>
      <c r="AF33" s="16" t="str">
        <f>IFERROR(INDEX('Open 1'!B:F,MATCH(AG33,'Open 1'!F:F,0),2),"-")</f>
        <v xml:space="preserve">Blondie </v>
      </c>
      <c r="AG33" s="4">
        <f t="shared" si="7"/>
        <v>15.679000095000001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Tianna Doppenberg </v>
      </c>
      <c r="C34" s="19" t="str">
        <f>IFERROR(Draw!C34,"")</f>
        <v xml:space="preserve">Vegas </v>
      </c>
      <c r="D34" s="52">
        <v>14.781000000000001</v>
      </c>
      <c r="E34" s="92">
        <v>3.2999999999999998E-8</v>
      </c>
      <c r="F34" s="93">
        <f t="shared" si="0"/>
        <v>14.781000033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14.781000000000001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14.781000033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1st</v>
      </c>
      <c r="AE34" s="16" t="str">
        <f>IFERROR(INDEX('Open 1'!B:F,MATCH(AG34,'Open 1'!F:F,0),1),"-")</f>
        <v xml:space="preserve">Michelle Hodne </v>
      </c>
      <c r="AF34" s="16" t="str">
        <f>IFERROR(INDEX('Open 1'!B:F,MATCH(AG34,'Open 1'!F:F,0),2),"-")</f>
        <v xml:space="preserve">Uno Sonita Olena </v>
      </c>
      <c r="AG34" s="4">
        <f t="shared" ref="AG34:AG39" si="8">IFERROR(IF(SMALL($AA$2:$AA$286,AI34)&lt;900,SMALL($AA$2:$AA$286,AI34),"-"),"-")</f>
        <v>15.844000082999999</v>
      </c>
      <c r="AH34" s="185">
        <f>IF(AU5&gt;0,AU5,"")</f>
        <v>49.920000000000009</v>
      </c>
      <c r="AI34">
        <v>1</v>
      </c>
      <c r="AJ34" t="b">
        <f>IF(AG35="-","",(AG35-AG34)&lt;0.00001)</f>
        <v>0</v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Sara VanDuysen </v>
      </c>
      <c r="C35" s="19" t="str">
        <f>IFERROR(Draw!C35,"")</f>
        <v xml:space="preserve">Lil Haida Boon </v>
      </c>
      <c r="D35" s="52">
        <v>915.35799999999995</v>
      </c>
      <c r="E35" s="92">
        <v>3.4E-8</v>
      </c>
      <c r="F35" s="93">
        <f t="shared" si="0"/>
        <v>915.35800003399993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915.35799999999995</v>
      </c>
      <c r="V35" s="3" t="str">
        <f>IFERROR(VLOOKUP('Open 1'!F35,$AC$3:$AD$7,2,TRUE),"")</f>
        <v>5D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 t="str">
        <f>IFERROR(IF($V35=$Z$1,'Open 1'!F35,""),"")</f>
        <v/>
      </c>
      <c r="AA35" s="7">
        <f>IFERROR(IF(V35=$AA$1,'Open 1'!F35,""),"")</f>
        <v>915.35800003399993</v>
      </c>
      <c r="AB35" s="3" t="s">
        <v>21</v>
      </c>
      <c r="AC35" s="233"/>
      <c r="AD35" s="64" t="str">
        <f t="shared" si="3"/>
        <v>2nd</v>
      </c>
      <c r="AE35" s="16" t="str">
        <f>IFERROR(INDEX('Open 1'!B:F,MATCH(AG35,'Open 1'!F:F,0),1),"-")</f>
        <v xml:space="preserve">Jacque Naatajes </v>
      </c>
      <c r="AF35" s="16" t="str">
        <f>IFERROR(INDEX('Open 1'!B:F,MATCH(AG35,'Open 1'!F:F,0),2),"-")</f>
        <v xml:space="preserve">Blaze </v>
      </c>
      <c r="AG35" s="4">
        <f t="shared" si="8"/>
        <v>15.91000008</v>
      </c>
      <c r="AH35" s="185">
        <f>IF(AU6&gt;0,AU6,"")</f>
        <v>37.440000000000005</v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Kris Lammers </v>
      </c>
      <c r="C36" s="19" t="str">
        <f>IFERROR(Draw!C36,"")</f>
        <v xml:space="preserve">Sawyer </v>
      </c>
      <c r="D36" s="54">
        <v>14.496</v>
      </c>
      <c r="E36" s="92">
        <v>3.5000000000000002E-8</v>
      </c>
      <c r="F36" s="93">
        <f t="shared" si="0"/>
        <v>14.496000035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14.496</v>
      </c>
      <c r="V36" s="3" t="str">
        <f>IFERROR(VLOOKUP('Open 1'!F36,$AC$3:$AD$7,2,TRUE),"")</f>
        <v>2D</v>
      </c>
      <c r="W36" s="7" t="str">
        <f>IFERROR(IF(V36=$W$1,'Open 1'!F36,""),"")</f>
        <v/>
      </c>
      <c r="X36" s="7">
        <f>IFERROR(IF(V36=$X$1,'Open 1'!F36,""),"")</f>
        <v>14.496000035</v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3rd</v>
      </c>
      <c r="AE36" s="16" t="str">
        <f>IFERROR(INDEX('Open 1'!B:F,MATCH(AG36,'Open 1'!F:F,0),1),"-")</f>
        <v xml:space="preserve">Brianna Twedt </v>
      </c>
      <c r="AF36" s="16" t="str">
        <f>IFERROR(INDEX('Open 1'!B:F,MATCH(AG36,'Open 1'!F:F,0),2),"-")</f>
        <v xml:space="preserve">Chavez </v>
      </c>
      <c r="AG36" s="4">
        <f t="shared" si="8"/>
        <v>15.967000061</v>
      </c>
      <c r="AH36" s="185">
        <f>IF(AU7&gt;0,AU7,"")</f>
        <v>24.960000000000004</v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4th</v>
      </c>
      <c r="AE37" s="16" t="str">
        <f>IFERROR(INDEX('Open 1'!B:F,MATCH(AG37,'Open 1'!F:F,0),1),"-")</f>
        <v xml:space="preserve">Brianna Twedt </v>
      </c>
      <c r="AF37" s="16" t="str">
        <f>IFERROR(INDEX('Open 1'!B:F,MATCH(AG37,'Open 1'!F:F,0),2),"-")</f>
        <v xml:space="preserve">Barbie </v>
      </c>
      <c r="AG37" s="4">
        <f t="shared" si="8"/>
        <v>16.070000004000001</v>
      </c>
      <c r="AH37" s="185">
        <f>IF(AU8&gt;0,AU8,"")</f>
        <v>12.480000000000002</v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Debbie McCutcheon </v>
      </c>
      <c r="C38" s="19" t="str">
        <f>IFERROR(Draw!C38,"")</f>
        <v xml:space="preserve">Ivory Soap </v>
      </c>
      <c r="D38" s="51">
        <v>16.228000000000002</v>
      </c>
      <c r="E38" s="92">
        <v>3.7E-8</v>
      </c>
      <c r="F38" s="93">
        <f t="shared" si="0"/>
        <v>16.228000037000001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16.228000000000002</v>
      </c>
      <c r="V38" s="3" t="str">
        <f>IFERROR(VLOOKUP('Open 1'!F38,$AC$3:$AD$7,2,TRUE),"")</f>
        <v>5D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>
        <f>IFERROR(IF(V38=$AA$1,'Open 1'!F38,""),"")</f>
        <v>16.228000037000001</v>
      </c>
      <c r="AB38" s="3" t="s">
        <v>26</v>
      </c>
      <c r="AC38" s="238"/>
      <c r="AD38" s="181" t="str">
        <f t="shared" si="3"/>
        <v>5th</v>
      </c>
      <c r="AE38" s="15" t="str">
        <f>IFERROR(INDEX('Open 1'!B:F,MATCH(AG38,'Open 1'!F:F,0),1),"-")</f>
        <v xml:space="preserve">Trinity Chapman </v>
      </c>
      <c r="AF38" s="15" t="str">
        <f>IFERROR(INDEX('Open 1'!B:F,MATCH(AG38,'Open 1'!F:F,0),2),"-")</f>
        <v xml:space="preserve">Gabby </v>
      </c>
      <c r="AG38" s="69">
        <f t="shared" si="8"/>
        <v>16.119000031999999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Cindy Loiseau </v>
      </c>
      <c r="C39" s="19" t="str">
        <f>IFERROR(Draw!C39,"")</f>
        <v xml:space="preserve">Lucy </v>
      </c>
      <c r="D39" s="52">
        <v>14.573</v>
      </c>
      <c r="E39" s="92">
        <v>3.8000000000000003E-8</v>
      </c>
      <c r="F39" s="93">
        <f t="shared" si="0"/>
        <v>14.573000038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14.573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14.573000038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6th</v>
      </c>
      <c r="AE39" s="15" t="str">
        <f>IFERROR(INDEX('Open 1'!B:F,MATCH(AG39,'Open 1'!F:F,0),1),"-")</f>
        <v xml:space="preserve">Summer Schmalte </v>
      </c>
      <c r="AF39" s="15" t="str">
        <f>IFERROR(INDEX('Open 1'!B:F,MATCH(AG39,'Open 1'!F:F,0),2),"-")</f>
        <v xml:space="preserve">Split </v>
      </c>
      <c r="AG39" s="69">
        <f t="shared" si="8"/>
        <v>16.137000022999999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Haley Huls </v>
      </c>
      <c r="C40" s="19" t="str">
        <f>IFERROR(Draw!C40,"")</f>
        <v xml:space="preserve">Maverick </v>
      </c>
      <c r="D40" s="54">
        <v>13.832000000000001</v>
      </c>
      <c r="E40" s="92">
        <v>3.8999999999999998E-8</v>
      </c>
      <c r="F40" s="93">
        <f t="shared" si="0"/>
        <v>13.832000039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13.832000000000001</v>
      </c>
      <c r="V40" s="3" t="str">
        <f>IFERROR(VLOOKUP('Open 1'!F40,$AC$3:$AD$7,2,TRUE),"")</f>
        <v>1D</v>
      </c>
      <c r="W40" s="7">
        <f>IFERROR(IF(V40=$W$1,'Open 1'!F40,""),"")</f>
        <v>13.832000039</v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Brooklyn Chapman </v>
      </c>
      <c r="C41" s="19" t="str">
        <f>IFERROR(Draw!C41,"")</f>
        <v xml:space="preserve">Rudy </v>
      </c>
      <c r="D41" s="52">
        <v>16.3</v>
      </c>
      <c r="E41" s="92">
        <v>4.0000000000000001E-8</v>
      </c>
      <c r="F41" s="93">
        <f t="shared" si="0"/>
        <v>16.30000004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16.3</v>
      </c>
      <c r="V41" s="3" t="str">
        <f>IFERROR(VLOOKUP('Open 1'!F41,$AC$3:$AD$7,2,TRUE),"")</f>
        <v>5D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>
        <f>IFERROR(IF(V41=$AA$1,'Open 1'!F41,""),"")</f>
        <v>16.30000004</v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Kellie VanDerBrink </v>
      </c>
      <c r="C42" s="19" t="str">
        <f>IFERROR(Draw!C42,"")</f>
        <v xml:space="preserve">Cowboy </v>
      </c>
      <c r="D42" s="53">
        <v>915.03200000000004</v>
      </c>
      <c r="E42" s="92">
        <v>4.1000000000000003E-8</v>
      </c>
      <c r="F42" s="93">
        <f t="shared" si="0"/>
        <v>915.03200004100006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915.03200000000004</v>
      </c>
      <c r="V42" s="3" t="str">
        <f>IFERROR(VLOOKUP('Open 1'!F42,$AC$3:$AD$7,2,TRUE),"")</f>
        <v>5D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>
        <f>IFERROR(IF(V42=$AA$1,'Open 1'!F42,""),"")</f>
        <v>915.03200004100006</v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Tera Moody </v>
      </c>
      <c r="C44" s="19" t="str">
        <f>IFERROR(Draw!C44,"")</f>
        <v xml:space="preserve">Hosay </v>
      </c>
      <c r="D44" s="51">
        <v>913.88900000000001</v>
      </c>
      <c r="E44" s="92">
        <v>4.3000000000000001E-8</v>
      </c>
      <c r="F44" s="93">
        <f t="shared" si="0"/>
        <v>913.88900004300001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913.88900000000001</v>
      </c>
      <c r="V44" s="3" t="str">
        <f>IFERROR(VLOOKUP('Open 1'!F44,$AC$3:$AD$7,2,TRUE),"")</f>
        <v>5D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>
        <f>IFERROR(IF(V44=$AA$1,'Open 1'!F44,""),"")</f>
        <v>913.88900004300001</v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Karen Clausen </v>
      </c>
      <c r="C45" s="19" t="str">
        <f>IFERROR(Draw!C45,"")</f>
        <v xml:space="preserve">Clue </v>
      </c>
      <c r="D45" s="52">
        <v>15.536</v>
      </c>
      <c r="E45" s="92">
        <v>4.3999999999999997E-8</v>
      </c>
      <c r="F45" s="93">
        <f t="shared" si="0"/>
        <v>15.536000044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15.536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15.536000044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Makenzee Kruger </v>
      </c>
      <c r="C46" s="19" t="str">
        <f>IFERROR(Draw!C46,"")</f>
        <v xml:space="preserve">Rein </v>
      </c>
      <c r="D46" s="52">
        <v>15.21</v>
      </c>
      <c r="E46" s="92">
        <v>4.4999999999999999E-8</v>
      </c>
      <c r="F46" s="93">
        <f t="shared" si="0"/>
        <v>15.210000045000001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15.21</v>
      </c>
      <c r="V46" s="3" t="str">
        <f>IFERROR(VLOOKUP('Open 1'!F46,$AC$3:$AD$7,2,TRUE),"")</f>
        <v>3D</v>
      </c>
      <c r="W46" s="7" t="str">
        <f>IFERROR(IF(V46=$W$1,'Open 1'!F46,""),"")</f>
        <v/>
      </c>
      <c r="X46" s="7" t="str">
        <f>IFERROR(IF(V46=$X$1,'Open 1'!F46,""),"")</f>
        <v/>
      </c>
      <c r="Y46" s="7">
        <f>IFERROR(IF(V46=$Y$1,'Open 1'!F46,""),"")</f>
        <v>15.210000045000001</v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Marda Olson </v>
      </c>
      <c r="C47" s="19" t="str">
        <f>IFERROR(Draw!C47,"")</f>
        <v xml:space="preserve">Louis </v>
      </c>
      <c r="D47" s="52">
        <v>914.88199999999995</v>
      </c>
      <c r="E47" s="92">
        <v>4.6000000000000002E-8</v>
      </c>
      <c r="F47" s="93">
        <f t="shared" si="0"/>
        <v>914.88200004599992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914.88199999999995</v>
      </c>
      <c r="V47" s="3" t="str">
        <f>IFERROR(VLOOKUP('Open 1'!F47,$AC$3:$AD$7,2,TRUE),"")</f>
        <v>5D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>
        <f>IFERROR(IF(V47=$AA$1,'Open 1'!F47,""),"")</f>
        <v>914.88200004599992</v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Melissa Sheppard</v>
      </c>
      <c r="C48" s="19" t="str">
        <f>IFERROR(Draw!C48,"")</f>
        <v xml:space="preserve">Guys IM Smokin </v>
      </c>
      <c r="D48" s="54">
        <v>14.971</v>
      </c>
      <c r="E48" s="92">
        <v>4.6999999999999997E-8</v>
      </c>
      <c r="F48" s="93">
        <f t="shared" si="0"/>
        <v>14.971000047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14.971</v>
      </c>
      <c r="V48" s="3" t="str">
        <f>IFERROR(VLOOKUP('Open 1'!F48,$AC$3:$AD$7,2,TRUE),"")</f>
        <v>3D</v>
      </c>
      <c r="W48" s="7" t="str">
        <f>IFERROR(IF(V48=$W$1,'Open 1'!F48,""),"")</f>
        <v/>
      </c>
      <c r="X48" s="7" t="str">
        <f>IFERROR(IF(V48=$X$1,'Open 1'!F48,""),"")</f>
        <v/>
      </c>
      <c r="Y48" s="7">
        <f>IFERROR(IF(V48=$Y$1,'Open 1'!F48,""),"")</f>
        <v>14.971000047</v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Brenda Deters </v>
      </c>
      <c r="C50" s="19" t="str">
        <f>IFERROR(Draw!C50,"")</f>
        <v xml:space="preserve">Fantastic French Fling </v>
      </c>
      <c r="D50" s="51">
        <v>14.260999999999999</v>
      </c>
      <c r="E50" s="92">
        <v>4.9000000000000002E-8</v>
      </c>
      <c r="F50" s="93">
        <f t="shared" si="0"/>
        <v>14.261000049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14.260999999999999</v>
      </c>
      <c r="V50" s="3" t="str">
        <f>IFERROR(VLOOKUP('Open 1'!F50,$AC$3:$AD$7,2,TRUE),"")</f>
        <v>1D</v>
      </c>
      <c r="W50" s="7">
        <f>IFERROR(IF(V50=$W$1,'Open 1'!F50,""),"")</f>
        <v>14.261000049</v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Lexy Leischner </v>
      </c>
      <c r="C51" s="19" t="str">
        <f>IFERROR(Draw!C51,"")</f>
        <v xml:space="preserve">Bug </v>
      </c>
      <c r="D51" s="52">
        <v>15.147</v>
      </c>
      <c r="E51" s="92">
        <v>4.9999999999999998E-8</v>
      </c>
      <c r="F51" s="93">
        <f t="shared" si="0"/>
        <v>15.147000050000001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15.147</v>
      </c>
      <c r="V51" s="3" t="str">
        <f>IFERROR(VLOOKUP('Open 1'!F51,$AC$3:$AD$7,2,TRUE),"")</f>
        <v>3D</v>
      </c>
      <c r="W51" s="7" t="str">
        <f>IFERROR(IF(V51=$W$1,'Open 1'!F51,""),"")</f>
        <v/>
      </c>
      <c r="X51" s="7" t="str">
        <f>IFERROR(IF(V51=$X$1,'Open 1'!F51,""),"")</f>
        <v/>
      </c>
      <c r="Y51" s="7">
        <f>IFERROR(IF(V51=$Y$1,'Open 1'!F51,""),"")</f>
        <v>15.147000050000001</v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Norma Jo Wood</v>
      </c>
      <c r="C52" s="19" t="str">
        <f>IFERROR(Draw!C52,"")</f>
        <v xml:space="preserve">Dixie </v>
      </c>
      <c r="D52" s="52">
        <v>15.326000000000001</v>
      </c>
      <c r="E52" s="92">
        <v>5.1E-8</v>
      </c>
      <c r="F52" s="93">
        <f t="shared" si="0"/>
        <v>15.326000051000001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15.326000000000001</v>
      </c>
      <c r="V52" s="3" t="str">
        <f>IFERROR(VLOOKUP('Open 1'!F52,$AC$3:$AD$7,2,TRUE),"")</f>
        <v>3D</v>
      </c>
      <c r="W52" s="7" t="str">
        <f>IFERROR(IF(V52=$W$1,'Open 1'!F52,""),"")</f>
        <v/>
      </c>
      <c r="X52" s="7" t="str">
        <f>IFERROR(IF(V52=$X$1,'Open 1'!F52,""),"")</f>
        <v/>
      </c>
      <c r="Y52" s="7">
        <f>IFERROR(IF(V52=$Y$1,'Open 1'!F52,""),"")</f>
        <v>15.326000051000001</v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 xml:space="preserve">Emily Kruger </v>
      </c>
      <c r="C53" s="19" t="str">
        <f>IFERROR(Draw!C53,"")</f>
        <v xml:space="preserve">Stella </v>
      </c>
      <c r="D53" s="52">
        <v>14.507</v>
      </c>
      <c r="E53" s="92">
        <v>5.2000000000000002E-8</v>
      </c>
      <c r="F53" s="93">
        <f t="shared" si="0"/>
        <v>14.507000052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14.507</v>
      </c>
      <c r="V53" s="3" t="str">
        <f>IFERROR(VLOOKUP('Open 1'!F53,$AC$3:$AD$7,2,TRUE),"")</f>
        <v>2D</v>
      </c>
      <c r="W53" s="7" t="str">
        <f>IFERROR(IF(V53=$W$1,'Open 1'!F53,""),"")</f>
        <v/>
      </c>
      <c r="X53" s="7">
        <f>IFERROR(IF(V53=$X$1,'Open 1'!F53,""),"")</f>
        <v>14.507000052</v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 xml:space="preserve">Mike Boomgarden </v>
      </c>
      <c r="C54" s="19" t="str">
        <f>IFERROR(Draw!C54,"")</f>
        <v xml:space="preserve">Madison </v>
      </c>
      <c r="D54" s="54">
        <v>15.198</v>
      </c>
      <c r="E54" s="92">
        <v>5.2999999999999998E-8</v>
      </c>
      <c r="F54" s="93">
        <f t="shared" si="0"/>
        <v>15.198000053000001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15.198</v>
      </c>
      <c r="V54" s="3" t="str">
        <f>IFERROR(VLOOKUP('Open 1'!F54,$AC$3:$AD$7,2,TRUE),"")</f>
        <v>3D</v>
      </c>
      <c r="W54" s="7" t="str">
        <f>IFERROR(IF(V54=$W$1,'Open 1'!F54,""),"")</f>
        <v/>
      </c>
      <c r="X54" s="7" t="str">
        <f>IFERROR(IF(V54=$X$1,'Open 1'!F54,""),"")</f>
        <v/>
      </c>
      <c r="Y54" s="7">
        <f>IFERROR(IF(V54=$Y$1,'Open 1'!F54,""),"")</f>
        <v>15.198000053000001</v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 xml:space="preserve">Teya Moody </v>
      </c>
      <c r="C56" s="19" t="str">
        <f>IFERROR(Draw!C56,"")</f>
        <v xml:space="preserve">Bonnie </v>
      </c>
      <c r="D56" s="53">
        <v>914.59</v>
      </c>
      <c r="E56" s="92">
        <v>5.5000000000000003E-8</v>
      </c>
      <c r="F56" s="93">
        <f t="shared" si="0"/>
        <v>914.59000005500002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914.59</v>
      </c>
      <c r="V56" s="3" t="str">
        <f>IFERROR(VLOOKUP('Open 1'!F56,$AC$3:$AD$7,2,TRUE),"")</f>
        <v>5D</v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>
        <f>IFERROR(IF(V56=$AA$1,'Open 1'!F56,""),"")</f>
        <v>914.59000005500002</v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Shaw Nelson </v>
      </c>
      <c r="C57" s="19" t="str">
        <f>IFERROR(Draw!C57,"")</f>
        <v xml:space="preserve">Willis </v>
      </c>
      <c r="D57" s="52">
        <v>913.95500000000004</v>
      </c>
      <c r="E57" s="92">
        <v>5.5999999999999999E-8</v>
      </c>
      <c r="F57" s="93">
        <f t="shared" si="0"/>
        <v>913.95500005600002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913.95500000000004</v>
      </c>
      <c r="V57" s="3" t="str">
        <f>IFERROR(VLOOKUP('Open 1'!F57,$AC$3:$AD$7,2,TRUE),"")</f>
        <v>5D</v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>
        <f>IFERROR(IF(V57=$AA$1,'Open 1'!F57,""),"")</f>
        <v>913.95500005600002</v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 xml:space="preserve">Alaynah Harkless </v>
      </c>
      <c r="C58" s="19" t="str">
        <f>IFERROR(Draw!C58,"")</f>
        <v xml:space="preserve">IMA JT Starlight </v>
      </c>
      <c r="D58" s="51">
        <v>915.24900000000002</v>
      </c>
      <c r="E58" s="92">
        <v>5.7000000000000001E-8</v>
      </c>
      <c r="F58" s="93">
        <f t="shared" si="0"/>
        <v>915.24900005699999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915.24900000000002</v>
      </c>
      <c r="V58" s="3" t="str">
        <f>IFERROR(VLOOKUP('Open 1'!F58,$AC$3:$AD$7,2,TRUE),"")</f>
        <v>5D</v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>
        <f>IFERROR(IF(V58=$AA$1,'Open 1'!F58,""),"")</f>
        <v>915.24900005699999</v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 xml:space="preserve">Lindsey Zuehlke </v>
      </c>
      <c r="C59" s="19" t="str">
        <f>IFERROR(Draw!C59,"")</f>
        <v>Jay</v>
      </c>
      <c r="D59" s="52">
        <v>14.417999999999999</v>
      </c>
      <c r="E59" s="92">
        <v>5.8000000000000003E-8</v>
      </c>
      <c r="F59" s="93">
        <f t="shared" si="0"/>
        <v>14.418000057999999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14.417999999999999</v>
      </c>
      <c r="V59" s="3" t="str">
        <f>IFERROR(VLOOKUP('Open 1'!F59,$AC$3:$AD$7,2,TRUE),"")</f>
        <v>2D</v>
      </c>
      <c r="W59" s="7" t="str">
        <f>IFERROR(IF(V59=$W$1,'Open 1'!F59,""),"")</f>
        <v/>
      </c>
      <c r="X59" s="7">
        <f>IFERROR(IF(V59=$X$1,'Open 1'!F59,""),"")</f>
        <v>14.418000057999999</v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Olivia Selleck </v>
      </c>
      <c r="C60" s="19" t="str">
        <f>IFERROR(Draw!C60,"")</f>
        <v xml:space="preserve">Dynamic French Bully </v>
      </c>
      <c r="D60" s="54">
        <v>15.641</v>
      </c>
      <c r="E60" s="92">
        <v>5.8999999999999999E-8</v>
      </c>
      <c r="F60" s="93">
        <f t="shared" si="0"/>
        <v>15.641000059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15.641</v>
      </c>
      <c r="V60" s="3" t="str">
        <f>IFERROR(VLOOKUP('Open 1'!F60,$AC$3:$AD$7,2,TRUE),"")</f>
        <v>4D</v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>
        <f>IFERROR(IF($V60=$Z$1,'Open 1'!F60,""),"")</f>
        <v>15.641000059</v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Brianna Twedt </v>
      </c>
      <c r="C62" s="19" t="str">
        <f>IFERROR(Draw!C62,"")</f>
        <v xml:space="preserve">Chavez </v>
      </c>
      <c r="D62" s="51">
        <v>15.967000000000001</v>
      </c>
      <c r="E62" s="92">
        <v>6.1000000000000004E-8</v>
      </c>
      <c r="F62" s="93">
        <f t="shared" si="0"/>
        <v>15.967000061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15.967000000000001</v>
      </c>
      <c r="V62" s="3" t="str">
        <f>IFERROR(VLOOKUP('Open 1'!F62,$AC$3:$AD$7,2,TRUE),"")</f>
        <v>5D</v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>
        <f>IFERROR(IF(V62=$AA$1,'Open 1'!F62,""),"")</f>
        <v>15.967000061</v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Tera Moody </v>
      </c>
      <c r="C63" s="19" t="str">
        <f>IFERROR(Draw!C63,"")</f>
        <v xml:space="preserve">Oakie </v>
      </c>
      <c r="D63" s="52">
        <v>15.097</v>
      </c>
      <c r="E63" s="92">
        <v>6.1999999999999999E-8</v>
      </c>
      <c r="F63" s="93">
        <f t="shared" si="0"/>
        <v>15.097000061999999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15.097</v>
      </c>
      <c r="V63" s="3" t="str">
        <f>IFERROR(VLOOKUP('Open 1'!F63,$AC$3:$AD$7,2,TRUE),"")</f>
        <v>3D</v>
      </c>
      <c r="W63" s="7" t="str">
        <f>IFERROR(IF(V63=$W$1,'Open 1'!F63,""),"")</f>
        <v/>
      </c>
      <c r="X63" s="7" t="str">
        <f>IFERROR(IF(V63=$X$1,'Open 1'!F63,""),"")</f>
        <v/>
      </c>
      <c r="Y63" s="7">
        <f>IFERROR(IF(V63=$Y$1,'Open 1'!F63,""),"")</f>
        <v>15.097000061999999</v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Katilynn Jorgensen </v>
      </c>
      <c r="C64" s="19" t="str">
        <f>IFERROR(Draw!C64,"")</f>
        <v xml:space="preserve">Drifters Angel Annie </v>
      </c>
      <c r="D64" s="52">
        <v>16.486999999999998</v>
      </c>
      <c r="E64" s="92">
        <v>6.2999999999999995E-8</v>
      </c>
      <c r="F64" s="93">
        <f t="shared" si="0"/>
        <v>16.487000063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16.486999999999998</v>
      </c>
      <c r="V64" s="3" t="str">
        <f>IFERROR(VLOOKUP('Open 1'!F64,$AC$3:$AD$7,2,TRUE),"")</f>
        <v>5D</v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>
        <f>IFERROR(IF(V64=$AA$1,'Open 1'!F64,""),"")</f>
        <v>16.487000063</v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>Brianna Cutright</v>
      </c>
      <c r="C65" s="19" t="str">
        <f>IFERROR(Draw!C65,"")</f>
        <v xml:space="preserve">Cinch </v>
      </c>
      <c r="D65" s="52">
        <v>15.161</v>
      </c>
      <c r="E65" s="92">
        <v>6.4000000000000004E-8</v>
      </c>
      <c r="F65" s="93">
        <f t="shared" si="0"/>
        <v>15.161000064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15.161</v>
      </c>
      <c r="V65" s="3" t="str">
        <f>IFERROR(VLOOKUP('Open 1'!F65,$AC$3:$AD$7,2,TRUE),"")</f>
        <v>3D</v>
      </c>
      <c r="W65" s="7" t="str">
        <f>IFERROR(IF(V65=$W$1,'Open 1'!F65,""),"")</f>
        <v/>
      </c>
      <c r="X65" s="7" t="str">
        <f>IFERROR(IF(V65=$X$1,'Open 1'!F65,""),"")</f>
        <v/>
      </c>
      <c r="Y65" s="7">
        <f>IFERROR(IF(V65=$Y$1,'Open 1'!F65,""),"")</f>
        <v>15.161000064</v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Lexus Bartling </v>
      </c>
      <c r="C66" s="19" t="str">
        <f>IFERROR(Draw!C66,"")</f>
        <v xml:space="preserve">Reba </v>
      </c>
      <c r="D66" s="53">
        <v>15.134</v>
      </c>
      <c r="E66" s="92">
        <v>6.5E-8</v>
      </c>
      <c r="F66" s="93">
        <f t="shared" si="0"/>
        <v>15.134000065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15.134</v>
      </c>
      <c r="V66" s="3" t="str">
        <f>IFERROR(VLOOKUP('Open 1'!F66,$AC$3:$AD$7,2,TRUE),"")</f>
        <v>3D</v>
      </c>
      <c r="W66" s="7" t="str">
        <f>IFERROR(IF(V66=$W$1,'Open 1'!F66,""),"")</f>
        <v/>
      </c>
      <c r="X66" s="7" t="str">
        <f>IFERROR(IF(V66=$X$1,'Open 1'!F66,""),"")</f>
        <v/>
      </c>
      <c r="Y66" s="7">
        <f>IFERROR(IF(V66=$Y$1,'Open 1'!F66,""),"")</f>
        <v>15.134000065</v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Mary Griffith </v>
      </c>
      <c r="C68" s="19" t="str">
        <f>IFERROR(Draw!C68,"")</f>
        <v xml:space="preserve">Lefty </v>
      </c>
      <c r="D68" s="51" t="s">
        <v>231</v>
      </c>
      <c r="E68" s="92">
        <v>6.7000000000000004E-8</v>
      </c>
      <c r="F68" s="93">
        <f t="shared" si="9"/>
        <v>3000.0000000670002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 t="str">
        <f t="shared" si="11"/>
        <v>Scratch</v>
      </c>
      <c r="V68" s="3" t="str">
        <f>IFERROR(VLOOKUP('Open 1'!F68,$AC$3:$AD$7,2,TRUE),"")</f>
        <v>5D</v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>
        <f>IFERROR(IF(V68=$AA$1,'Open 1'!F68,""),"")</f>
        <v>3000.0000000670002</v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 xml:space="preserve">Lacey Wagner </v>
      </c>
      <c r="C69" s="19" t="str">
        <f>IFERROR(Draw!C69,"")</f>
        <v>Foolish Firebug (Lola)</v>
      </c>
      <c r="D69" s="52">
        <v>914.08399999999995</v>
      </c>
      <c r="E69" s="92">
        <v>6.8E-8</v>
      </c>
      <c r="F69" s="93">
        <f t="shared" si="9"/>
        <v>914.08400006799991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914.08399999999995</v>
      </c>
      <c r="V69" s="3" t="str">
        <f>IFERROR(VLOOKUP('Open 1'!F69,$AC$3:$AD$7,2,TRUE),"")</f>
        <v>5D</v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>
        <f>IFERROR(IF(V69=$AA$1,'Open 1'!F69,""),"")</f>
        <v>914.08400006799991</v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 xml:space="preserve">Cindy Baltezore </v>
      </c>
      <c r="C70" s="19" t="str">
        <f>IFERROR(Draw!C70,"")</f>
        <v xml:space="preserve">Drifty </v>
      </c>
      <c r="D70" s="52">
        <v>913.97500000000002</v>
      </c>
      <c r="E70" s="92">
        <v>6.8999999999999996E-8</v>
      </c>
      <c r="F70" s="93">
        <f t="shared" si="9"/>
        <v>913.97500006899998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913.97500000000002</v>
      </c>
      <c r="V70" s="3" t="str">
        <f>IFERROR(VLOOKUP('Open 1'!F70,$AC$3:$AD$7,2,TRUE),"")</f>
        <v>5D</v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>
        <f>IFERROR(IF(V70=$AA$1,'Open 1'!F70,""),"")</f>
        <v>913.97500006899998</v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 xml:space="preserve">Taya Skiles </v>
      </c>
      <c r="C71" s="19" t="str">
        <f>IFERROR(Draw!C71,"")</f>
        <v xml:space="preserve">Watch me Clock </v>
      </c>
      <c r="D71" s="52">
        <v>14.188000000000001</v>
      </c>
      <c r="E71" s="92">
        <v>7.0000000000000005E-8</v>
      </c>
      <c r="F71" s="93">
        <f t="shared" si="9"/>
        <v>14.188000070000001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14.188000000000001</v>
      </c>
      <c r="V71" s="3" t="str">
        <f>IFERROR(VLOOKUP('Open 1'!F71,$AC$3:$AD$7,2,TRUE),"")</f>
        <v>1D</v>
      </c>
      <c r="W71" s="7">
        <f>IFERROR(IF(V71=$W$1,'Open 1'!F71,""),"")</f>
        <v>14.188000070000001</v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 xml:space="preserve">Kayla Papendick </v>
      </c>
      <c r="C72" s="19" t="str">
        <f>IFERROR(Draw!C72,"")</f>
        <v xml:space="preserve">Buddy </v>
      </c>
      <c r="D72" s="54">
        <v>15.331</v>
      </c>
      <c r="E72" s="92">
        <v>7.1E-8</v>
      </c>
      <c r="F72" s="93">
        <f t="shared" si="9"/>
        <v>15.331000071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15.331</v>
      </c>
      <c r="V72" s="3" t="str">
        <f>IFERROR(VLOOKUP('Open 1'!F72,$AC$3:$AD$7,2,TRUE),"")</f>
        <v>3D</v>
      </c>
      <c r="W72" s="7" t="str">
        <f>IFERROR(IF(V72=$W$1,'Open 1'!F72,""),"")</f>
        <v/>
      </c>
      <c r="X72" s="7" t="str">
        <f>IFERROR(IF(V72=$X$1,'Open 1'!F72,""),"")</f>
        <v/>
      </c>
      <c r="Y72" s="7">
        <f>IFERROR(IF(V72=$Y$1,'Open 1'!F72,""),"")</f>
        <v>15.331000071</v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>
        <f>IF(B74="","",Draw!A74)</f>
        <v>61</v>
      </c>
      <c r="B74" s="19" t="str">
        <f>IFERROR(Draw!B74,"")</f>
        <v xml:space="preserve">Haley Huls </v>
      </c>
      <c r="C74" s="19" t="str">
        <f>IFERROR(Draw!C74,"")</f>
        <v xml:space="preserve">Diva </v>
      </c>
      <c r="D74" s="51">
        <v>13.975</v>
      </c>
      <c r="E74" s="92">
        <v>7.3000000000000005E-8</v>
      </c>
      <c r="F74" s="93">
        <f t="shared" si="9"/>
        <v>13.975000073</v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13.975</v>
      </c>
      <c r="V74" s="3" t="str">
        <f>IFERROR(VLOOKUP('Open 1'!F74,$AC$3:$AD$7,2,TRUE),"")</f>
        <v>1D</v>
      </c>
      <c r="W74" s="7">
        <f>IFERROR(IF(V74=$W$1,'Open 1'!F74,""),"")</f>
        <v>13.975000073</v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>
        <f>IF(B75="","",Draw!A75)</f>
        <v>62</v>
      </c>
      <c r="B75" s="19" t="str">
        <f>IFERROR(Draw!B75,"")</f>
        <v xml:space="preserve">Kristine DeBerg </v>
      </c>
      <c r="C75" s="19" t="str">
        <f>IFERROR(Draw!C75,"")</f>
        <v xml:space="preserve">Tank </v>
      </c>
      <c r="D75" s="52">
        <v>14.129</v>
      </c>
      <c r="E75" s="92">
        <v>7.4000000000000001E-8</v>
      </c>
      <c r="F75" s="93">
        <f t="shared" si="9"/>
        <v>14.129000074</v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14.129</v>
      </c>
      <c r="V75" s="3" t="str">
        <f>IFERROR(VLOOKUP('Open 1'!F75,$AC$3:$AD$7,2,TRUE),"")</f>
        <v>1D</v>
      </c>
      <c r="W75" s="7">
        <f>IFERROR(IF(V75=$W$1,'Open 1'!F75,""),"")</f>
        <v>14.129000074</v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>
        <f>IF(B76="","",Draw!A76)</f>
        <v>63</v>
      </c>
      <c r="B76" s="19" t="str">
        <f>IFERROR(Draw!B76,"")</f>
        <v xml:space="preserve">Presley Acheson </v>
      </c>
      <c r="C76" s="19" t="str">
        <f>IFERROR(Draw!C76,"")</f>
        <v xml:space="preserve">Red </v>
      </c>
      <c r="D76" s="52">
        <v>17.016999999999999</v>
      </c>
      <c r="E76" s="92">
        <v>7.4999999999999997E-8</v>
      </c>
      <c r="F76" s="93">
        <f t="shared" si="9"/>
        <v>17.017000074999999</v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17.016999999999999</v>
      </c>
      <c r="V76" s="3" t="str">
        <f>IFERROR(VLOOKUP('Open 1'!F76,$AC$3:$AD$7,2,TRUE),"")</f>
        <v>5D</v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>
        <f>IFERROR(IF(V76=$AA$1,'Open 1'!F76,""),"")</f>
        <v>17.017000074999999</v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>
        <f>IF(B77="","",Draw!A77)</f>
        <v>64</v>
      </c>
      <c r="B77" s="19" t="str">
        <f>IFERROR(Draw!B77,"")</f>
        <v>Shea Lang</v>
      </c>
      <c r="C77" s="19" t="str">
        <f>IFERROR(Draw!C77,"")</f>
        <v>Cricket</v>
      </c>
      <c r="D77" s="52">
        <v>15.733000000000001</v>
      </c>
      <c r="E77" s="92">
        <v>7.6000000000000006E-8</v>
      </c>
      <c r="F77" s="93">
        <f t="shared" si="9"/>
        <v>15.733000076</v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15.733000000000001</v>
      </c>
      <c r="V77" s="3" t="str">
        <f>IFERROR(VLOOKUP('Open 1'!F77,$AC$3:$AD$7,2,TRUE),"")</f>
        <v>4D</v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>
        <f>IFERROR(IF($V77=$Z$1,'Open 1'!F77,""),"")</f>
        <v>15.733000076</v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>
        <f>IF(B78="","",Draw!A78)</f>
        <v>65</v>
      </c>
      <c r="B78" s="19" t="str">
        <f>IFERROR(Draw!B78,"")</f>
        <v xml:space="preserve">Taryn Odens </v>
      </c>
      <c r="C78" s="19" t="str">
        <f>IFERROR(Draw!C78,"")</f>
        <v xml:space="preserve">Lady A </v>
      </c>
      <c r="D78" s="54">
        <v>14.27</v>
      </c>
      <c r="E78" s="92">
        <v>7.7000000000000001E-8</v>
      </c>
      <c r="F78" s="93">
        <f t="shared" si="9"/>
        <v>14.270000076999999</v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14.27</v>
      </c>
      <c r="V78" s="3" t="str">
        <f>IFERROR(VLOOKUP('Open 1'!F78,$AC$3:$AD$7,2,TRUE),"")</f>
        <v>1D</v>
      </c>
      <c r="W78" s="7">
        <f>IFERROR(IF(V78=$W$1,'Open 1'!F78,""),"")</f>
        <v>14.270000076999999</v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>
        <f>IF(B80="","",Draw!A80)</f>
        <v>66</v>
      </c>
      <c r="B80" s="19" t="str">
        <f>IFERROR(Draw!B80,"")</f>
        <v xml:space="preserve">Deb Kruger </v>
      </c>
      <c r="C80" s="19" t="str">
        <f>IFERROR(Draw!C80,"")</f>
        <v xml:space="preserve">Snort </v>
      </c>
      <c r="D80" s="143">
        <v>14.983000000000001</v>
      </c>
      <c r="E80" s="92">
        <v>7.9000000000000006E-8</v>
      </c>
      <c r="F80" s="93">
        <f t="shared" si="9"/>
        <v>14.983000079</v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14.983000000000001</v>
      </c>
      <c r="V80" s="3" t="str">
        <f>IFERROR(VLOOKUP('Open 1'!F80,$AC$3:$AD$7,2,TRUE),"")</f>
        <v>3D</v>
      </c>
      <c r="W80" s="7" t="str">
        <f>IFERROR(IF(V80=$W$1,'Open 1'!F80,""),"")</f>
        <v/>
      </c>
      <c r="X80" s="7" t="str">
        <f>IFERROR(IF(V80=$X$1,'Open 1'!F80,""),"")</f>
        <v/>
      </c>
      <c r="Y80" s="7">
        <f>IFERROR(IF(V80=$Y$1,'Open 1'!F80,""),"")</f>
        <v>14.983000079</v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>
        <f>IF(B81="","",Draw!A81)</f>
        <v>67</v>
      </c>
      <c r="B81" s="19" t="str">
        <f>IFERROR(Draw!B81,"")</f>
        <v xml:space="preserve">Jacque Naatajes </v>
      </c>
      <c r="C81" s="19" t="str">
        <f>IFERROR(Draw!C81,"")</f>
        <v xml:space="preserve">Blaze </v>
      </c>
      <c r="D81" s="52">
        <v>15.91</v>
      </c>
      <c r="E81" s="92">
        <v>8.0000000000000002E-8</v>
      </c>
      <c r="F81" s="93">
        <f t="shared" si="9"/>
        <v>15.91000008</v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15.91</v>
      </c>
      <c r="V81" s="3" t="str">
        <f>IFERROR(VLOOKUP('Open 1'!F81,$AC$3:$AD$7,2,TRUE),"")</f>
        <v>5D</v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>
        <f>IFERROR(IF(V81=$AA$1,'Open 1'!F81,""),"")</f>
        <v>15.91000008</v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>
        <f>IF(B82="","",Draw!A82)</f>
        <v>68</v>
      </c>
      <c r="B82" s="19" t="str">
        <f>IFERROR(Draw!B82,"")</f>
        <v xml:space="preserve">Kara Martin </v>
      </c>
      <c r="C82" s="19" t="str">
        <f>IFERROR(Draw!C82,"")</f>
        <v xml:space="preserve">TQH Smart Ransom </v>
      </c>
      <c r="D82" s="52">
        <v>14.349</v>
      </c>
      <c r="E82" s="92">
        <v>8.0999999999999997E-8</v>
      </c>
      <c r="F82" s="93">
        <f t="shared" si="9"/>
        <v>14.349000081</v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14.349</v>
      </c>
      <c r="V82" s="3" t="str">
        <f>IFERROR(VLOOKUP('Open 1'!F82,$AC$3:$AD$7,2,TRUE),"")</f>
        <v>2D</v>
      </c>
      <c r="W82" s="7" t="str">
        <f>IFERROR(IF(V82=$W$1,'Open 1'!F82,""),"")</f>
        <v/>
      </c>
      <c r="X82" s="7">
        <f>IFERROR(IF(V82=$X$1,'Open 1'!F82,""),"")</f>
        <v>14.349000081</v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>
        <f>IF(B83="","",Draw!A83)</f>
        <v>69</v>
      </c>
      <c r="B83" s="19" t="str">
        <f>IFERROR(Draw!B83,"")</f>
        <v xml:space="preserve">Kayce Engen </v>
      </c>
      <c r="C83" s="19" t="str">
        <f>IFERROR(Draw!C83,"")</f>
        <v xml:space="preserve">MCL French Royale </v>
      </c>
      <c r="D83" s="52">
        <v>15.657</v>
      </c>
      <c r="E83" s="92">
        <v>8.2000000000000006E-8</v>
      </c>
      <c r="F83" s="93">
        <f t="shared" si="9"/>
        <v>15.657000082</v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15.657</v>
      </c>
      <c r="V83" s="3" t="str">
        <f>IFERROR(VLOOKUP('Open 1'!F83,$AC$3:$AD$7,2,TRUE),"")</f>
        <v>4D</v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>
        <f>IFERROR(IF($V83=$Z$1,'Open 1'!F83,""),"")</f>
        <v>15.657000082</v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>
        <f>IF(B84="","",Draw!A84)</f>
        <v>70</v>
      </c>
      <c r="B84" s="19" t="str">
        <f>IFERROR(Draw!B84,"")</f>
        <v xml:space="preserve">Michelle Hodne </v>
      </c>
      <c r="C84" s="19" t="str">
        <f>IFERROR(Draw!C84,"")</f>
        <v xml:space="preserve">Uno Sonita Olena </v>
      </c>
      <c r="D84" s="54">
        <v>15.843999999999999</v>
      </c>
      <c r="E84" s="92">
        <v>8.3000000000000002E-8</v>
      </c>
      <c r="F84" s="93">
        <f t="shared" si="9"/>
        <v>15.844000082999999</v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15.843999999999999</v>
      </c>
      <c r="V84" s="3" t="str">
        <f>IFERROR(VLOOKUP('Open 1'!F84,$AC$3:$AD$7,2,TRUE),"")</f>
        <v>5D</v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>
        <f>IFERROR(IF(V84=$AA$1,'Open 1'!F84,""),"")</f>
        <v>15.844000082999999</v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>
        <f>IF(B86="","",Draw!A86)</f>
        <v>71</v>
      </c>
      <c r="B86" s="19" t="str">
        <f>IFERROR(Draw!B86,"")</f>
        <v xml:space="preserve">Debbie McCutcheon </v>
      </c>
      <c r="C86" s="19" t="str">
        <f>IFERROR(Draw!C86,"")</f>
        <v xml:space="preserve">Dutch Wagon </v>
      </c>
      <c r="D86" s="51">
        <v>914.86300000000006</v>
      </c>
      <c r="E86" s="92">
        <v>8.4999999999999994E-8</v>
      </c>
      <c r="F86" s="93">
        <f t="shared" si="9"/>
        <v>914.86300008500007</v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914.86300000000006</v>
      </c>
      <c r="V86" s="3" t="str">
        <f>IFERROR(VLOOKUP('Open 1'!F86,$AC$3:$AD$7,2,TRUE),"")</f>
        <v>5D</v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>
        <f>IFERROR(IF(V86=$AA$1,'Open 1'!F86,""),"")</f>
        <v>914.86300008500007</v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>
        <f>IF(B87="","",Draw!A87)</f>
        <v>72</v>
      </c>
      <c r="B87" s="19" t="str">
        <f>IFERROR(Draw!B87,"")</f>
        <v xml:space="preserve">Myra Whitehead </v>
      </c>
      <c r="C87" s="19" t="str">
        <f>IFERROR(Draw!C87,"")</f>
        <v xml:space="preserve">Courage </v>
      </c>
      <c r="D87" s="52">
        <v>15.814</v>
      </c>
      <c r="E87" s="92">
        <v>8.6000000000000002E-8</v>
      </c>
      <c r="F87" s="93">
        <f t="shared" si="9"/>
        <v>15.814000086</v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15.814</v>
      </c>
      <c r="V87" s="3" t="str">
        <f>IFERROR(VLOOKUP('Open 1'!F87,$AC$3:$AD$7,2,TRUE),"")</f>
        <v>4D</v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>
        <f>IFERROR(IF($V87=$Z$1,'Open 1'!F87,""),"")</f>
        <v>15.814000086</v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>
        <f>IF(B88="","",Draw!A88)</f>
        <v>73</v>
      </c>
      <c r="B88" s="19" t="str">
        <f>IFERROR(Draw!B88,"")</f>
        <v xml:space="preserve">Lexy Leischner </v>
      </c>
      <c r="C88" s="19" t="str">
        <f>IFERROR(Draw!C88,"")</f>
        <v xml:space="preserve">Dani </v>
      </c>
      <c r="D88" s="54">
        <v>15.364000000000001</v>
      </c>
      <c r="E88" s="92">
        <v>8.6999999999999998E-8</v>
      </c>
      <c r="F88" s="93">
        <f t="shared" si="9"/>
        <v>15.364000087000001</v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15.364000000000001</v>
      </c>
      <c r="V88" s="3" t="str">
        <f>IFERROR(VLOOKUP('Open 1'!F88,$AC$3:$AD$7,2,TRUE),"")</f>
        <v>4D</v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>
        <f>IFERROR(IF($V88=$Z$1,'Open 1'!F88,""),"")</f>
        <v>15.364000087000001</v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>
        <f>IF(B89="","",Draw!A89)</f>
        <v>74</v>
      </c>
      <c r="B89" s="19" t="str">
        <f>IFERROR(Draw!B89,"")</f>
        <v xml:space="preserve">Trinity Chapman </v>
      </c>
      <c r="C89" s="19" t="str">
        <f>IFERROR(Draw!C89,"")</f>
        <v xml:space="preserve">Lucky </v>
      </c>
      <c r="D89" s="52">
        <v>916.67100000000005</v>
      </c>
      <c r="E89" s="92">
        <v>8.7999999999999994E-8</v>
      </c>
      <c r="F89" s="93">
        <f t="shared" si="9"/>
        <v>916.67100008800003</v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916.67100000000005</v>
      </c>
      <c r="V89" s="3" t="str">
        <f>IFERROR(VLOOKUP('Open 1'!F89,$AC$3:$AD$7,2,TRUE),"")</f>
        <v>5D</v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>
        <f>IFERROR(IF(V89=$AA$1,'Open 1'!F89,""),"")</f>
        <v>916.67100008800003</v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>
        <f>IF(B90="","",Draw!A90)</f>
        <v>75</v>
      </c>
      <c r="B90" s="19" t="str">
        <f>IFERROR(Draw!B90,"")</f>
        <v xml:space="preserve">Mike Boomgarden </v>
      </c>
      <c r="C90" s="19" t="str">
        <f>IFERROR(Draw!C90,"")</f>
        <v xml:space="preserve">Gypsy </v>
      </c>
      <c r="D90" s="55">
        <v>16.477</v>
      </c>
      <c r="E90" s="92">
        <v>8.9000000000000003E-8</v>
      </c>
      <c r="F90" s="93">
        <f t="shared" si="9"/>
        <v>16.477000089000001</v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16.477</v>
      </c>
      <c r="V90" s="3" t="str">
        <f>IFERROR(VLOOKUP('Open 1'!F90,$AC$3:$AD$7,2,TRUE),"")</f>
        <v>5D</v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>
        <f>IFERROR(IF(V90=$AA$1,'Open 1'!F90,""),"")</f>
        <v>16.477000089000001</v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>
        <f>IF(B92="","",Draw!A92)</f>
        <v>76</v>
      </c>
      <c r="B92" s="19" t="str">
        <f>IFERROR(Draw!B92,"")</f>
        <v xml:space="preserve">Tera Moody </v>
      </c>
      <c r="C92" s="19" t="str">
        <f>IFERROR(Draw!C92,"")</f>
        <v xml:space="preserve">Grady </v>
      </c>
      <c r="D92" s="51">
        <v>14.412000000000001</v>
      </c>
      <c r="E92" s="92">
        <v>9.0999999999999994E-8</v>
      </c>
      <c r="F92" s="93">
        <f t="shared" si="9"/>
        <v>14.412000091000001</v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14.412000000000001</v>
      </c>
      <c r="V92" s="3" t="str">
        <f>IFERROR(VLOOKUP('Open 1'!F92,$AC$3:$AD$7,2,TRUE),"")</f>
        <v>2D</v>
      </c>
      <c r="W92" s="7" t="str">
        <f>IFERROR(IF(V92=$W$1,'Open 1'!F92,""),"")</f>
        <v/>
      </c>
      <c r="X92" s="7">
        <f>IFERROR(IF(V92=$X$1,'Open 1'!F92,""),"")</f>
        <v>14.412000091000001</v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>
        <f>IF(B93="","",Draw!A93)</f>
        <v>77</v>
      </c>
      <c r="B93" s="19" t="str">
        <f>IFERROR(Draw!B93,"")</f>
        <v xml:space="preserve">Ciara Rother </v>
      </c>
      <c r="C93" s="19" t="str">
        <f>IFERROR(Draw!C93,"")</f>
        <v xml:space="preserve">Twister </v>
      </c>
      <c r="D93" s="52" t="s">
        <v>231</v>
      </c>
      <c r="E93" s="92">
        <v>9.2000000000000003E-8</v>
      </c>
      <c r="F93" s="93">
        <f t="shared" si="9"/>
        <v>3000.0000000919999</v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 t="str">
        <f t="shared" si="11"/>
        <v>Scratch</v>
      </c>
      <c r="V93" s="3" t="str">
        <f>IFERROR(VLOOKUP('Open 1'!F93,$AC$3:$AD$7,2,TRUE),"")</f>
        <v>5D</v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>
        <f>IFERROR(IF(V93=$AA$1,'Open 1'!F93,""),"")</f>
        <v>3000.0000000919999</v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>
        <f>IF(B94="","",Draw!A94)</f>
        <v>78</v>
      </c>
      <c r="B94" s="19" t="str">
        <f>IFERROR(Draw!B94,"")</f>
        <v xml:space="preserve">Maggie Connor </v>
      </c>
      <c r="C94" s="19" t="str">
        <f>IFERROR(Draw!C94,"")</f>
        <v xml:space="preserve">Oops </v>
      </c>
      <c r="D94" s="52">
        <v>916.15300000000002</v>
      </c>
      <c r="E94" s="92">
        <v>9.2999999999999999E-8</v>
      </c>
      <c r="F94" s="93">
        <f t="shared" si="9"/>
        <v>916.15300009300006</v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916.15300000000002</v>
      </c>
      <c r="V94" s="3" t="str">
        <f>IFERROR(VLOOKUP('Open 1'!F94,$AC$3:$AD$7,2,TRUE),"")</f>
        <v>5D</v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>
        <f>IFERROR(IF(V94=$AA$1,'Open 1'!F94,""),"")</f>
        <v>916.15300009300006</v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>
        <f>IF(B95="","",Draw!A95)</f>
        <v>79</v>
      </c>
      <c r="B95" s="19" t="str">
        <f>IFERROR(Draw!B95,"")</f>
        <v>Pam Ekern</v>
      </c>
      <c r="C95" s="19" t="str">
        <f>IFERROR(Draw!C95,"")</f>
        <v xml:space="preserve">TJ's Choice   (Raz) </v>
      </c>
      <c r="D95" s="52">
        <v>14.173</v>
      </c>
      <c r="E95" s="92">
        <v>9.3999999999999995E-8</v>
      </c>
      <c r="F95" s="93">
        <f t="shared" si="9"/>
        <v>14.173000094000001</v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14.173</v>
      </c>
      <c r="V95" s="3" t="str">
        <f>IFERROR(VLOOKUP('Open 1'!F95,$AC$3:$AD$7,2,TRUE),"")</f>
        <v>1D</v>
      </c>
      <c r="W95" s="7">
        <f>IFERROR(IF(V95=$W$1,'Open 1'!F95,""),"")</f>
        <v>14.173000094000001</v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>
        <f>IF(B96="","",Draw!A96)</f>
        <v>80</v>
      </c>
      <c r="B96" s="19" t="str">
        <f>IFERROR(Draw!B96,"")</f>
        <v xml:space="preserve">Lane Ellefson </v>
      </c>
      <c r="C96" s="19" t="str">
        <f>IFERROR(Draw!C96,"")</f>
        <v xml:space="preserve">Blondie </v>
      </c>
      <c r="D96" s="54">
        <v>15.679</v>
      </c>
      <c r="E96" s="92">
        <v>9.5000000000000004E-8</v>
      </c>
      <c r="F96" s="93">
        <f t="shared" si="9"/>
        <v>15.679000095000001</v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15.679</v>
      </c>
      <c r="V96" s="3" t="str">
        <f>IFERROR(VLOOKUP('Open 1'!F96,$AC$3:$AD$7,2,TRUE),"")</f>
        <v>4D</v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>
        <f>IFERROR(IF($V96=$Z$1,'Open 1'!F96,""),"")</f>
        <v>15.679000095000001</v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>
        <f>IF(B98="","",Draw!A98)</f>
        <v>81</v>
      </c>
      <c r="B98" s="19" t="str">
        <f>IFERROR(Draw!B98,"")</f>
        <v xml:space="preserve">Hunter Rother </v>
      </c>
      <c r="C98" s="19" t="str">
        <f>IFERROR(Draw!C98,"")</f>
        <v xml:space="preserve">Echo </v>
      </c>
      <c r="D98" s="51" t="s">
        <v>231</v>
      </c>
      <c r="E98" s="92">
        <v>9.6999999999999995E-8</v>
      </c>
      <c r="F98" s="93">
        <f t="shared" si="9"/>
        <v>3000.0000000969999</v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 t="str">
        <f t="shared" si="11"/>
        <v>Scratch</v>
      </c>
      <c r="V98" s="3" t="str">
        <f>IFERROR(VLOOKUP('Open 1'!F98,$AC$3:$AD$7,2,TRUE),"")</f>
        <v>5D</v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>
        <f>IFERROR(IF(V98=$AA$1,'Open 1'!F98,""),"")</f>
        <v>3000.0000000969999</v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>
        <f>IF(B99="","",Draw!A99)</f>
        <v>82</v>
      </c>
      <c r="B99" s="19" t="str">
        <f>IFERROR(Draw!B99,"")</f>
        <v xml:space="preserve">Tera Moody </v>
      </c>
      <c r="C99" s="19" t="str">
        <f>IFERROR(Draw!C99,"")</f>
        <v xml:space="preserve">Harley </v>
      </c>
      <c r="D99" s="52">
        <v>14.157</v>
      </c>
      <c r="E99" s="92">
        <v>9.8000000000000004E-8</v>
      </c>
      <c r="F99" s="93">
        <f t="shared" si="9"/>
        <v>14.157000097999999</v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14.157</v>
      </c>
      <c r="V99" s="3" t="str">
        <f>IFERROR(VLOOKUP('Open 1'!F99,$AC$3:$AD$7,2,TRUE),"")</f>
        <v>1D</v>
      </c>
      <c r="W99" s="7">
        <f>IFERROR(IF(V99=$W$1,'Open 1'!F99,""),"")</f>
        <v>14.157000097999999</v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62" activePane="bottomLeft" state="frozen"/>
      <selection pane="bottomLeft" activeCell="J80" sqref="J80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33</v>
      </c>
      <c r="B2" s="84" t="str">
        <f>IFERROR(IF(INDEX('Open 1'!$A:$F,MATCH('Open 1 Results'!$E2,'Open 1'!$F:$F,0),2)&gt;0,INDEX('Open 1'!$A:$F,MATCH('Open 1 Results'!$E2,'Open 1'!$F:$F,0),2),""),"")</f>
        <v xml:space="preserve">Haley Huls </v>
      </c>
      <c r="C2" s="84" t="str">
        <f>IFERROR(IF(INDEX('Open 1'!$A:$F,MATCH('Open 1 Results'!$E2,'Open 1'!$F:$F,0),3)&gt;0,INDEX('Open 1'!$A:$F,MATCH('Open 1 Results'!$E2,'Open 1'!$F:$F,0),3),""),"")</f>
        <v xml:space="preserve">Maverick </v>
      </c>
      <c r="D2" s="85">
        <f>IFERROR(IF(AND(SMALL('Open 1'!F:F,L2)&gt;1000,SMALL('Open 1'!F:F,L2)&lt;3000),"nt",IF(SMALL('Open 1'!F:F,L2)&gt;3000,"",SMALL('Open 1'!F:F,L2))),"")</f>
        <v>13.832000039</v>
      </c>
      <c r="E2" s="115">
        <f>IF(D2="nt",IFERROR(SMALL('Open 1'!F:F,L2),""),IF(D2&gt;3000,"",IFERROR(SMALL('Open 1'!F:F,L2),"")))</f>
        <v>13.832000039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61</v>
      </c>
      <c r="B3" s="84" t="str">
        <f>IFERROR(IF(INDEX('Open 1'!$A:$F,MATCH('Open 1 Results'!$E3,'Open 1'!$F:$F,0),2)&gt;0,INDEX('Open 1'!$A:$F,MATCH('Open 1 Results'!$E3,'Open 1'!$F:$F,0),2),""),"")</f>
        <v xml:space="preserve">Haley Huls </v>
      </c>
      <c r="C3" s="84" t="str">
        <f>IFERROR(IF(INDEX('Open 1'!$A:$F,MATCH('Open 1 Results'!$E3,'Open 1'!$F:$F,0),3)&gt;0,INDEX('Open 1'!$A:$F,MATCH('Open 1 Results'!$E3,'Open 1'!$F:$F,0),3),""),"")</f>
        <v xml:space="preserve">Diva </v>
      </c>
      <c r="D3" s="85">
        <f>IFERROR(IF(AND(SMALL('Open 1'!F:F,L3)&gt;1000,SMALL('Open 1'!F:F,L3)&lt;3000),"nt",IF(SMALL('Open 1'!F:F,L3)&gt;3000,"",SMALL('Open 1'!F:F,L3))),"")</f>
        <v>13.975000073</v>
      </c>
      <c r="E3" s="115">
        <f>IF(D3="nt",IFERROR(SMALL('Open 1'!F:F,L3),""),IF(D3&gt;3000,"",IFERROR(SMALL('Open 1'!F:F,L3),"")))</f>
        <v>13.975000073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13.832000039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62</v>
      </c>
      <c r="B4" s="84" t="str">
        <f>IFERROR(IF(INDEX('Open 1'!$A:$F,MATCH('Open 1 Results'!$E4,'Open 1'!$F:$F,0),2)&gt;0,INDEX('Open 1'!$A:$F,MATCH('Open 1 Results'!$E4,'Open 1'!$F:$F,0),2),""),"")</f>
        <v xml:space="preserve">Kristine DeBerg </v>
      </c>
      <c r="C4" s="84" t="str">
        <f>IFERROR(IF(INDEX('Open 1'!$A:$F,MATCH('Open 1 Results'!$E4,'Open 1'!$F:$F,0),3)&gt;0,INDEX('Open 1'!$A:$F,MATCH('Open 1 Results'!$E4,'Open 1'!$F:$F,0),3),""),"")</f>
        <v xml:space="preserve">Tank </v>
      </c>
      <c r="D4" s="85">
        <f>IFERROR(IF(AND(SMALL('Open 1'!F:F,L4)&gt;1000,SMALL('Open 1'!F:F,L4)&lt;3000),"nt",IF(SMALL('Open 1'!F:F,L4)&gt;3000,"",SMALL('Open 1'!F:F,L4))),"")</f>
        <v>14.129000074</v>
      </c>
      <c r="E4" s="115">
        <f>IF(D4="nt",IFERROR(SMALL('Open 1'!F:F,L4),""),IF(D4&gt;3000,"",IFERROR(SMALL('Open 1'!F:F,L4),"")))</f>
        <v>14.129000074</v>
      </c>
      <c r="F4" s="86" t="str">
        <f t="shared" si="0"/>
        <v>1D</v>
      </c>
      <c r="G4" s="91" t="str">
        <f t="shared" si="1"/>
        <v/>
      </c>
      <c r="H4" s="62">
        <f>'Open 1'!P10</f>
        <v>14.349000081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82</v>
      </c>
      <c r="B5" s="84" t="str">
        <f>IFERROR(IF(INDEX('Open 1'!$A:$F,MATCH('Open 1 Results'!$E5,'Open 1'!$F:$F,0),2)&gt;0,INDEX('Open 1'!$A:$F,MATCH('Open 1 Results'!$E5,'Open 1'!$F:$F,0),2),""),"")</f>
        <v xml:space="preserve">Tera Moody </v>
      </c>
      <c r="C5" s="84" t="str">
        <f>IFERROR(IF(INDEX('Open 1'!$A:$F,MATCH('Open 1 Results'!$E5,'Open 1'!$F:$F,0),3)&gt;0,INDEX('Open 1'!$A:$F,MATCH('Open 1 Results'!$E5,'Open 1'!$F:$F,0),3),""),"")</f>
        <v xml:space="preserve">Harley </v>
      </c>
      <c r="D5" s="85">
        <f>IFERROR(IF(AND(SMALL('Open 1'!F:F,L5)&gt;1000,SMALL('Open 1'!F:F,L5)&lt;3000),"nt",IF(SMALL('Open 1'!F:F,L5)&gt;3000,"",SMALL('Open 1'!F:F,L5))),"")</f>
        <v>14.157000097999999</v>
      </c>
      <c r="E5" s="115">
        <f>IF(D5="nt",IFERROR(SMALL('Open 1'!F:F,L5),""),IF(D5&gt;3000,"",IFERROR(SMALL('Open 1'!F:F,L5),"")))</f>
        <v>14.157000097999999</v>
      </c>
      <c r="F5" s="86" t="str">
        <f t="shared" si="0"/>
        <v>1D</v>
      </c>
      <c r="G5" s="91" t="str">
        <f t="shared" si="1"/>
        <v/>
      </c>
      <c r="H5" s="62">
        <f>'Open 1'!P16</f>
        <v>14.881000008000001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79</v>
      </c>
      <c r="B6" s="84" t="str">
        <f>IFERROR(IF(INDEX('Open 1'!$A:$F,MATCH('Open 1 Results'!$E6,'Open 1'!$F:$F,0),2)&gt;0,INDEX('Open 1'!$A:$F,MATCH('Open 1 Results'!$E6,'Open 1'!$F:$F,0),2),""),"")</f>
        <v>Pam Ekern</v>
      </c>
      <c r="C6" s="84" t="str">
        <f>IFERROR(IF(INDEX('Open 1'!$A:$F,MATCH('Open 1 Results'!$E6,'Open 1'!$F:$F,0),3)&gt;0,INDEX('Open 1'!$A:$F,MATCH('Open 1 Results'!$E6,'Open 1'!$F:$F,0),3),""),"")</f>
        <v xml:space="preserve">TJ's Choice   (Raz) </v>
      </c>
      <c r="D6" s="85">
        <f>IFERROR(IF(AND(SMALL('Open 1'!F:F,L6)&gt;1000,SMALL('Open 1'!F:F,L6)&lt;3000),"nt",IF(SMALL('Open 1'!F:F,L6)&gt;3000,"",SMALL('Open 1'!F:F,L6))),"")</f>
        <v>14.173000094000001</v>
      </c>
      <c r="E6" s="115">
        <f>IF(D6="nt",IFERROR(SMALL('Open 1'!F:F,L6),""),IF(D6&gt;3000,"",IFERROR(SMALL('Open 1'!F:F,L6),"")))</f>
        <v>14.173000094000001</v>
      </c>
      <c r="F6" s="86" t="str">
        <f t="shared" si="0"/>
        <v>1D</v>
      </c>
      <c r="G6" s="91" t="str">
        <f t="shared" si="1"/>
        <v/>
      </c>
      <c r="H6" s="62">
        <f>'Open 1'!P22</f>
        <v>15.364000087000001</v>
      </c>
      <c r="I6" s="87" t="s">
        <v>6</v>
      </c>
      <c r="J6" s="163">
        <v>3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59</v>
      </c>
      <c r="B7" s="84" t="str">
        <f>IFERROR(IF(INDEX('Open 1'!$A:$F,MATCH('Open 1 Results'!$E7,'Open 1'!$F:$F,0),2)&gt;0,INDEX('Open 1'!$A:$F,MATCH('Open 1 Results'!$E7,'Open 1'!$F:$F,0),2),""),"")</f>
        <v xml:space="preserve">Taya Skiles </v>
      </c>
      <c r="C7" s="84" t="str">
        <f>IFERROR(IF(INDEX('Open 1'!$A:$F,MATCH('Open 1 Results'!$E7,'Open 1'!$F:$F,0),3)&gt;0,INDEX('Open 1'!$A:$F,MATCH('Open 1 Results'!$E7,'Open 1'!$F:$F,0),3),""),"")</f>
        <v xml:space="preserve">Watch me Clock </v>
      </c>
      <c r="D7" s="85">
        <f>IFERROR(IF(AND(SMALL('Open 1'!F:F,L7)&gt;1000,SMALL('Open 1'!F:F,L7)&lt;3000),"nt",IF(SMALL('Open 1'!F:F,L7)&gt;3000,"",SMALL('Open 1'!F:F,L7))),"")</f>
        <v>14.188000070000001</v>
      </c>
      <c r="E7" s="115">
        <f>IF(D7="nt",IFERROR(SMALL('Open 1'!F:F,L7),""),IF(D7&gt;3000,"",IFERROR(SMALL('Open 1'!F:F,L7),"")))</f>
        <v>14.188000070000001</v>
      </c>
      <c r="F7" s="86" t="str">
        <f t="shared" si="0"/>
        <v>1D</v>
      </c>
      <c r="G7" s="91" t="str">
        <f t="shared" si="1"/>
        <v/>
      </c>
      <c r="H7" s="24">
        <f>'Open 1'!P28</f>
        <v>15.844000082999999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41</v>
      </c>
      <c r="B8" s="84" t="str">
        <f>IFERROR(IF(INDEX('Open 1'!$A:$F,MATCH('Open 1 Results'!$E8,'Open 1'!$F:$F,0),2)&gt;0,INDEX('Open 1'!$A:$F,MATCH('Open 1 Results'!$E8,'Open 1'!$F:$F,0),2),""),"")</f>
        <v xml:space="preserve">Brenda Deters </v>
      </c>
      <c r="C8" s="84" t="str">
        <f>IFERROR(IF(INDEX('Open 1'!$A:$F,MATCH('Open 1 Results'!$E8,'Open 1'!$F:$F,0),3)&gt;0,INDEX('Open 1'!$A:$F,MATCH('Open 1 Results'!$E8,'Open 1'!$F:$F,0),3),""),"")</f>
        <v xml:space="preserve">Fantastic French Fling </v>
      </c>
      <c r="D8" s="85">
        <f>IFERROR(IF(AND(SMALL('Open 1'!F:F,L8)&gt;1000,SMALL('Open 1'!F:F,L8)&lt;3000),"nt",IF(SMALL('Open 1'!F:F,L8)&gt;3000,"",SMALL('Open 1'!F:F,L8))),"")</f>
        <v>14.261000049</v>
      </c>
      <c r="E8" s="115">
        <f>IF(D8="nt",IFERROR(SMALL('Open 1'!F:F,L8),""),IF(D8&gt;3000,"",IFERROR(SMALL('Open 1'!F:F,L8),"")))</f>
        <v>14.261000049</v>
      </c>
      <c r="F8" s="86" t="str">
        <f t="shared" si="0"/>
        <v>1D</v>
      </c>
      <c r="G8" s="91" t="str">
        <f t="shared" si="1"/>
        <v/>
      </c>
      <c r="J8" s="162">
        <v>2</v>
      </c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65</v>
      </c>
      <c r="B9" s="84" t="str">
        <f>IFERROR(IF(INDEX('Open 1'!$A:$F,MATCH('Open 1 Results'!$E9,'Open 1'!$F:$F,0),2)&gt;0,INDEX('Open 1'!$A:$F,MATCH('Open 1 Results'!$E9,'Open 1'!$F:$F,0),2),""),"")</f>
        <v xml:space="preserve">Taryn Odens </v>
      </c>
      <c r="C9" s="84" t="str">
        <f>IFERROR(IF(INDEX('Open 1'!$A:$F,MATCH('Open 1 Results'!$E9,'Open 1'!$F:$F,0),3)&gt;0,INDEX('Open 1'!$A:$F,MATCH('Open 1 Results'!$E9,'Open 1'!$F:$F,0),3),""),"")</f>
        <v xml:space="preserve">Lady A </v>
      </c>
      <c r="D9" s="85">
        <f>IFERROR(IF(AND(SMALL('Open 1'!F:F,L9)&gt;1000,SMALL('Open 1'!F:F,L9)&lt;3000),"nt",IF(SMALL('Open 1'!F:F,L9)&gt;3000,"",SMALL('Open 1'!F:F,L9))),"")</f>
        <v>14.270000076999999</v>
      </c>
      <c r="E9" s="115">
        <f>IF(D9="nt",IFERROR(SMALL('Open 1'!F:F,L9),""),IF(D9&gt;3000,"",IFERROR(SMALL('Open 1'!F:F,L9),"")))</f>
        <v>14.270000076999999</v>
      </c>
      <c r="F9" s="86" t="str">
        <f t="shared" si="0"/>
        <v>1D</v>
      </c>
      <c r="G9" s="91" t="str">
        <f t="shared" si="1"/>
        <v/>
      </c>
      <c r="J9" s="162"/>
      <c r="K9" s="121">
        <v>5</v>
      </c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68</v>
      </c>
      <c r="B10" s="84" t="str">
        <f>IFERROR(IF(INDEX('Open 1'!$A:$F,MATCH('Open 1 Results'!$E10,'Open 1'!$F:$F,0),2)&gt;0,INDEX('Open 1'!$A:$F,MATCH('Open 1 Results'!$E10,'Open 1'!$F:$F,0),2),""),"")</f>
        <v xml:space="preserve">Kara Martin </v>
      </c>
      <c r="C10" s="84" t="str">
        <f>IFERROR(IF(INDEX('Open 1'!$A:$F,MATCH('Open 1 Results'!$E10,'Open 1'!$F:$F,0),3)&gt;0,INDEX('Open 1'!$A:$F,MATCH('Open 1 Results'!$E10,'Open 1'!$F:$F,0),3),""),"")</f>
        <v xml:space="preserve">TQH Smart Ransom </v>
      </c>
      <c r="D10" s="85">
        <f>IFERROR(IF(AND(SMALL('Open 1'!F:F,L10)&gt;1000,SMALL('Open 1'!F:F,L10)&lt;3000),"nt",IF(SMALL('Open 1'!F:F,L10)&gt;3000,"",SMALL('Open 1'!F:F,L10))),"")</f>
        <v>14.349000081</v>
      </c>
      <c r="E10" s="115">
        <f>IF(D10="nt",IFERROR(SMALL('Open 1'!F:F,L10),""),IF(D10&gt;3000,"",IFERROR(SMALL('Open 1'!F:F,L10),"")))</f>
        <v>14.349000081</v>
      </c>
      <c r="F10" s="86" t="str">
        <f t="shared" si="0"/>
        <v>2D</v>
      </c>
      <c r="G10" s="91" t="str">
        <f t="shared" si="1"/>
        <v>2D</v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24</v>
      </c>
      <c r="B11" s="84" t="str">
        <f>IFERROR(IF(INDEX('Open 1'!$A:$F,MATCH('Open 1 Results'!$E11,'Open 1'!$F:$F,0),2)&gt;0,INDEX('Open 1'!$A:$F,MATCH('Open 1 Results'!$E11,'Open 1'!$F:$F,0),2),""),"")</f>
        <v xml:space="preserve">Jodi Nelson </v>
      </c>
      <c r="C11" s="84" t="str">
        <f>IFERROR(IF(INDEX('Open 1'!$A:$F,MATCH('Open 1 Results'!$E11,'Open 1'!$F:$F,0),3)&gt;0,INDEX('Open 1'!$A:$F,MATCH('Open 1 Results'!$E11,'Open 1'!$F:$F,0),3),""),"")</f>
        <v xml:space="preserve">Simon </v>
      </c>
      <c r="D11" s="85">
        <f>IFERROR(IF(AND(SMALL('Open 1'!F:F,L11)&gt;1000,SMALL('Open 1'!F:F,L11)&lt;3000),"nt",IF(SMALL('Open 1'!F:F,L11)&gt;3000,"",SMALL('Open 1'!F:F,L11))),"")</f>
        <v>14.358000028000001</v>
      </c>
      <c r="E11" s="115">
        <f>IF(D11="nt",IFERROR(SMALL('Open 1'!F:F,L11),""),IF(D11&gt;3000,"",IFERROR(SMALL('Open 1'!F:F,L11),"")))</f>
        <v>14.358000028000001</v>
      </c>
      <c r="F11" s="86" t="str">
        <f t="shared" si="0"/>
        <v>2D</v>
      </c>
      <c r="G11" s="91" t="str">
        <f t="shared" si="1"/>
        <v/>
      </c>
      <c r="J11" s="162">
        <v>5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76</v>
      </c>
      <c r="B12" s="84" t="str">
        <f>IFERROR(IF(INDEX('Open 1'!$A:$F,MATCH('Open 1 Results'!$E12,'Open 1'!$F:$F,0),2)&gt;0,INDEX('Open 1'!$A:$F,MATCH('Open 1 Results'!$E12,'Open 1'!$F:$F,0),2),""),"")</f>
        <v xml:space="preserve">Tera Moody </v>
      </c>
      <c r="C12" s="84" t="str">
        <f>IFERROR(IF(INDEX('Open 1'!$A:$F,MATCH('Open 1 Results'!$E12,'Open 1'!$F:$F,0),3)&gt;0,INDEX('Open 1'!$A:$F,MATCH('Open 1 Results'!$E12,'Open 1'!$F:$F,0),3),""),"")</f>
        <v xml:space="preserve">Grady </v>
      </c>
      <c r="D12" s="85">
        <f>IFERROR(IF(AND(SMALL('Open 1'!F:F,L12)&gt;1000,SMALL('Open 1'!F:F,L12)&lt;3000),"nt",IF(SMALL('Open 1'!F:F,L12)&gt;3000,"",SMALL('Open 1'!F:F,L12))),"")</f>
        <v>14.412000091000001</v>
      </c>
      <c r="E12" s="115">
        <f>IF(D12="nt",IFERROR(SMALL('Open 1'!F:F,L12),""),IF(D12&gt;3000,"",IFERROR(SMALL('Open 1'!F:F,L12),"")))</f>
        <v>14.412000091000001</v>
      </c>
      <c r="F12" s="86" t="str">
        <f t="shared" si="0"/>
        <v>2D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49</v>
      </c>
      <c r="B13" s="84" t="str">
        <f>IFERROR(IF(INDEX('Open 1'!$A:$F,MATCH('Open 1 Results'!$E13,'Open 1'!$F:$F,0),2)&gt;0,INDEX('Open 1'!$A:$F,MATCH('Open 1 Results'!$E13,'Open 1'!$F:$F,0),2),""),"")</f>
        <v xml:space="preserve">Lindsey Zuehlke </v>
      </c>
      <c r="C13" s="84" t="str">
        <f>IFERROR(IF(INDEX('Open 1'!$A:$F,MATCH('Open 1 Results'!$E13,'Open 1'!$F:$F,0),3)&gt;0,INDEX('Open 1'!$A:$F,MATCH('Open 1 Results'!$E13,'Open 1'!$F:$F,0),3),""),"")</f>
        <v>Jay</v>
      </c>
      <c r="D13" s="85">
        <f>IFERROR(IF(AND(SMALL('Open 1'!F:F,L13)&gt;1000,SMALL('Open 1'!F:F,L13)&lt;3000),"nt",IF(SMALL('Open 1'!F:F,L13)&gt;3000,"",SMALL('Open 1'!F:F,L13))),"")</f>
        <v>14.418000057999999</v>
      </c>
      <c r="E13" s="115">
        <f>IF(D13="nt",IFERROR(SMALL('Open 1'!F:F,L13),""),IF(D13&gt;3000,"",IFERROR(SMALL('Open 1'!F:F,L13),"")))</f>
        <v>14.418000057999999</v>
      </c>
      <c r="F13" s="86" t="str">
        <f t="shared" si="0"/>
        <v>2D</v>
      </c>
      <c r="G13" s="91" t="str">
        <f t="shared" si="1"/>
        <v/>
      </c>
      <c r="J13" s="162">
        <v>4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13</v>
      </c>
      <c r="B14" s="84" t="str">
        <f>IFERROR(IF(INDEX('Open 1'!$A:$F,MATCH('Open 1 Results'!$E14,'Open 1'!$F:$F,0),2)&gt;0,INDEX('Open 1'!$A:$F,MATCH('Open 1 Results'!$E14,'Open 1'!$F:$F,0),2),""),"")</f>
        <v xml:space="preserve">Kristine DeBerg </v>
      </c>
      <c r="C14" s="84" t="str">
        <f>IFERROR(IF(INDEX('Open 1'!$A:$F,MATCH('Open 1 Results'!$E14,'Open 1'!$F:$F,0),3)&gt;0,INDEX('Open 1'!$A:$F,MATCH('Open 1 Results'!$E14,'Open 1'!$F:$F,0),3),""),"")</f>
        <v xml:space="preserve">Bugs </v>
      </c>
      <c r="D14" s="85">
        <f>IFERROR(IF(AND(SMALL('Open 1'!F:F,L14)&gt;1000,SMALL('Open 1'!F:F,L14)&lt;3000),"nt",IF(SMALL('Open 1'!F:F,L14)&gt;3000,"",SMALL('Open 1'!F:F,L14))),"")</f>
        <v>14.496000015</v>
      </c>
      <c r="E14" s="115">
        <f>IF(D14="nt",IFERROR(SMALL('Open 1'!F:F,L14),""),IF(D14&gt;3000,"",IFERROR(SMALL('Open 1'!F:F,L14),"")))</f>
        <v>14.496000015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30</v>
      </c>
      <c r="B15" s="84" t="str">
        <f>IFERROR(IF(INDEX('Open 1'!$A:$F,MATCH('Open 1 Results'!$E15,'Open 1'!$F:$F,0),2)&gt;0,INDEX('Open 1'!$A:$F,MATCH('Open 1 Results'!$E15,'Open 1'!$F:$F,0),2),""),"")</f>
        <v xml:space="preserve">Kris Lammers </v>
      </c>
      <c r="C15" s="84" t="str">
        <f>IFERROR(IF(INDEX('Open 1'!$A:$F,MATCH('Open 1 Results'!$E15,'Open 1'!$F:$F,0),3)&gt;0,INDEX('Open 1'!$A:$F,MATCH('Open 1 Results'!$E15,'Open 1'!$F:$F,0),3),""),"")</f>
        <v xml:space="preserve">Sawyer </v>
      </c>
      <c r="D15" s="85">
        <f>IFERROR(IF(AND(SMALL('Open 1'!F:F,L15)&gt;1000,SMALL('Open 1'!F:F,L15)&lt;3000),"nt",IF(SMALL('Open 1'!F:F,L15)&gt;3000,"",SMALL('Open 1'!F:F,L15))),"")</f>
        <v>14.496000035</v>
      </c>
      <c r="E15" s="115">
        <f>IF(D15="nt",IFERROR(SMALL('Open 1'!F:F,L15),""),IF(D15&gt;3000,"",IFERROR(SMALL('Open 1'!F:F,L15),"")))</f>
        <v>14.496000035</v>
      </c>
      <c r="F15" s="86" t="str">
        <f t="shared" si="0"/>
        <v>2D</v>
      </c>
      <c r="G15" s="91" t="str">
        <f t="shared" si="1"/>
        <v/>
      </c>
      <c r="J15" s="162">
        <v>3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44</v>
      </c>
      <c r="B16" s="84" t="str">
        <f>IFERROR(IF(INDEX('Open 1'!$A:$F,MATCH('Open 1 Results'!$E16,'Open 1'!$F:$F,0),2)&gt;0,INDEX('Open 1'!$A:$F,MATCH('Open 1 Results'!$E16,'Open 1'!$F:$F,0),2),""),"")</f>
        <v xml:space="preserve">Emily Kruger </v>
      </c>
      <c r="C16" s="84" t="str">
        <f>IFERROR(IF(INDEX('Open 1'!$A:$F,MATCH('Open 1 Results'!$E16,'Open 1'!$F:$F,0),3)&gt;0,INDEX('Open 1'!$A:$F,MATCH('Open 1 Results'!$E16,'Open 1'!$F:$F,0),3),""),"")</f>
        <v xml:space="preserve">Stella </v>
      </c>
      <c r="D16" s="85">
        <f>IFERROR(IF(AND(SMALL('Open 1'!F:F,L16)&gt;1000,SMALL('Open 1'!F:F,L16)&lt;3000),"nt",IF(SMALL('Open 1'!F:F,L16)&gt;3000,"",SMALL('Open 1'!F:F,L16))),"")</f>
        <v>14.507000052</v>
      </c>
      <c r="E16" s="115">
        <f>IF(D16="nt",IFERROR(SMALL('Open 1'!F:F,L16),""),IF(D16&gt;3000,"",IFERROR(SMALL('Open 1'!F:F,L16),"")))</f>
        <v>14.507000052</v>
      </c>
      <c r="F16" s="86" t="str">
        <f t="shared" si="0"/>
        <v>2D</v>
      </c>
      <c r="G16" s="91" t="str">
        <f t="shared" si="1"/>
        <v/>
      </c>
      <c r="J16" s="162">
        <v>2</v>
      </c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16</v>
      </c>
      <c r="B17" s="84" t="str">
        <f>IFERROR(IF(INDEX('Open 1'!$A:$F,MATCH('Open 1 Results'!$E17,'Open 1'!$F:$F,0),2)&gt;0,INDEX('Open 1'!$A:$F,MATCH('Open 1 Results'!$E17,'Open 1'!$F:$F,0),2),""),"")</f>
        <v xml:space="preserve">Brooklyn Chapman </v>
      </c>
      <c r="C17" s="84" t="str">
        <f>IFERROR(IF(INDEX('Open 1'!$A:$F,MATCH('Open 1 Results'!$E17,'Open 1'!$F:$F,0),3)&gt;0,INDEX('Open 1'!$A:$F,MATCH('Open 1 Results'!$E17,'Open 1'!$F:$F,0),3),""),"")</f>
        <v xml:space="preserve">Fancy </v>
      </c>
      <c r="D17" s="85">
        <f>IFERROR(IF(AND(SMALL('Open 1'!F:F,L17)&gt;1000,SMALL('Open 1'!F:F,L17)&lt;3000),"nt",IF(SMALL('Open 1'!F:F,L17)&gt;3000,"",SMALL('Open 1'!F:F,L17))),"")</f>
        <v>14.569000019000001</v>
      </c>
      <c r="E17" s="115">
        <f>IF(D17="nt",IFERROR(SMALL('Open 1'!F:F,L17),""),IF(D17&gt;3000,"",IFERROR(SMALL('Open 1'!F:F,L17),"")))</f>
        <v>14.569000019000001</v>
      </c>
      <c r="F17" s="86" t="str">
        <f t="shared" si="0"/>
        <v>2D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32</v>
      </c>
      <c r="B18" s="84" t="str">
        <f>IFERROR(IF(INDEX('Open 1'!$A:$F,MATCH('Open 1 Results'!$E18,'Open 1'!$F:$F,0),2)&gt;0,INDEX('Open 1'!$A:$F,MATCH('Open 1 Results'!$E18,'Open 1'!$F:$F,0),2),""),"")</f>
        <v xml:space="preserve">Cindy Loiseau </v>
      </c>
      <c r="C18" s="84" t="str">
        <f>IFERROR(IF(INDEX('Open 1'!$A:$F,MATCH('Open 1 Results'!$E18,'Open 1'!$F:$F,0),3)&gt;0,INDEX('Open 1'!$A:$F,MATCH('Open 1 Results'!$E18,'Open 1'!$F:$F,0),3),""),"")</f>
        <v xml:space="preserve">Lucy </v>
      </c>
      <c r="D18" s="85">
        <f>IFERROR(IF(AND(SMALL('Open 1'!F:F,L18)&gt;1000,SMALL('Open 1'!F:F,L18)&lt;3000),"nt",IF(SMALL('Open 1'!F:F,L18)&gt;3000,"",SMALL('Open 1'!F:F,L18))),"")</f>
        <v>14.573000038</v>
      </c>
      <c r="E18" s="115">
        <f>IF(D18="nt",IFERROR(SMALL('Open 1'!F:F,L18),""),IF(D18&gt;3000,"",IFERROR(SMALL('Open 1'!F:F,L18),"")))</f>
        <v>14.573000038</v>
      </c>
      <c r="F18" s="86" t="str">
        <f t="shared" si="0"/>
        <v>2D</v>
      </c>
      <c r="G18" s="91" t="str">
        <f t="shared" si="1"/>
        <v/>
      </c>
      <c r="J18" s="162">
        <v>1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14</v>
      </c>
      <c r="B19" s="84" t="str">
        <f>IFERROR(IF(INDEX('Open 1'!$A:$F,MATCH('Open 1 Results'!$E19,'Open 1'!$F:$F,0),2)&gt;0,INDEX('Open 1'!$A:$F,MATCH('Open 1 Results'!$E19,'Open 1'!$F:$F,0),2),""),"")</f>
        <v xml:space="preserve">Lexy Leischner </v>
      </c>
      <c r="C19" s="84" t="str">
        <f>IFERROR(IF(INDEX('Open 1'!$A:$F,MATCH('Open 1 Results'!$E19,'Open 1'!$F:$F,0),3)&gt;0,INDEX('Open 1'!$A:$F,MATCH('Open 1 Results'!$E19,'Open 1'!$F:$F,0),3),""),"")</f>
        <v xml:space="preserve">Paisley </v>
      </c>
      <c r="D19" s="85">
        <f>IFERROR(IF(AND(SMALL('Open 1'!F:F,L19)&gt;1000,SMALL('Open 1'!F:F,L19)&lt;3000),"nt",IF(SMALL('Open 1'!F:F,L19)&gt;3000,"",SMALL('Open 1'!F:F,L19))),"")</f>
        <v>14.628000016</v>
      </c>
      <c r="E19" s="115">
        <f>IF(D19="nt",IFERROR(SMALL('Open 1'!F:F,L19),""),IF(D19&gt;3000,"",IFERROR(SMALL('Open 1'!F:F,L19),"")))</f>
        <v>14.628000016</v>
      </c>
      <c r="F19" s="86" t="str">
        <f t="shared" si="0"/>
        <v>2D</v>
      </c>
      <c r="G19" s="91" t="str">
        <f t="shared" si="1"/>
        <v/>
      </c>
      <c r="J19" s="162" t="s">
        <v>240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</v>
      </c>
      <c r="B20" s="84" t="str">
        <f>IFERROR(IF(INDEX('Open 1'!$A:$F,MATCH('Open 1 Results'!$E20,'Open 1'!$F:$F,0),2)&gt;0,INDEX('Open 1'!$A:$F,MATCH('Open 1 Results'!$E20,'Open 1'!$F:$F,0),2),""),"")</f>
        <v xml:space="preserve">Brenda Deters </v>
      </c>
      <c r="C20" s="84" t="str">
        <f>IFERROR(IF(INDEX('Open 1'!$A:$F,MATCH('Open 1 Results'!$E20,'Open 1'!$F:$F,0),3)&gt;0,INDEX('Open 1'!$A:$F,MATCH('Open 1 Results'!$E20,'Open 1'!$F:$F,0),3),""),"")</f>
        <v xml:space="preserve">Sweet Blu Bart </v>
      </c>
      <c r="D20" s="85">
        <f>IFERROR(IF(AND(SMALL('Open 1'!F:F,L20)&gt;1000,SMALL('Open 1'!F:F,L20)&lt;3000),"nt",IF(SMALL('Open 1'!F:F,L20)&gt;3000,"",SMALL('Open 1'!F:F,L20))),"")</f>
        <v>14.666000001</v>
      </c>
      <c r="E20" s="115">
        <f>IF(D20="nt",IFERROR(SMALL('Open 1'!F:F,L20),""),IF(D20&gt;3000,"",IFERROR(SMALL('Open 1'!F:F,L20),"")))</f>
        <v>14.666000001</v>
      </c>
      <c r="F20" s="86" t="str">
        <f t="shared" si="0"/>
        <v>2D</v>
      </c>
      <c r="G20" s="91" t="str">
        <f t="shared" si="1"/>
        <v/>
      </c>
      <c r="J20" s="162" t="s">
        <v>240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5</v>
      </c>
      <c r="B21" s="84" t="str">
        <f>IFERROR(IF(INDEX('Open 1'!$A:$F,MATCH('Open 1 Results'!$E21,'Open 1'!$F:$F,0),2)&gt;0,INDEX('Open 1'!$A:$F,MATCH('Open 1 Results'!$E21,'Open 1'!$F:$F,0),2),""),"")</f>
        <v xml:space="preserve">Tera Moody </v>
      </c>
      <c r="C21" s="84" t="str">
        <f>IFERROR(IF(INDEX('Open 1'!$A:$F,MATCH('Open 1 Results'!$E21,'Open 1'!$F:$F,0),3)&gt;0,INDEX('Open 1'!$A:$F,MATCH('Open 1 Results'!$E21,'Open 1'!$F:$F,0),3),""),"")</f>
        <v xml:space="preserve">Birdie </v>
      </c>
      <c r="D21" s="85">
        <f>IFERROR(IF(AND(SMALL('Open 1'!F:F,L21)&gt;1000,SMALL('Open 1'!F:F,L21)&lt;3000),"nt",IF(SMALL('Open 1'!F:F,L21)&gt;3000,"",SMALL('Open 1'!F:F,L21))),"")</f>
        <v>14.704000005000001</v>
      </c>
      <c r="E21" s="115">
        <f>IF(D21="nt",IFERROR(SMALL('Open 1'!F:F,L21),""),IF(D21&gt;3000,"",IFERROR(SMALL('Open 1'!F:F,L21),"")))</f>
        <v>14.704000005000001</v>
      </c>
      <c r="F21" s="86" t="str">
        <f t="shared" si="0"/>
        <v>2D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28</v>
      </c>
      <c r="B22" s="84" t="str">
        <f>IFERROR(IF(INDEX('Open 1'!$A:$F,MATCH('Open 1 Results'!$E22,'Open 1'!$F:$F,0),2)&gt;0,INDEX('Open 1'!$A:$F,MATCH('Open 1 Results'!$E22,'Open 1'!$F:$F,0),2),""),"")</f>
        <v xml:space="preserve">Tianna Doppenberg </v>
      </c>
      <c r="C22" s="84" t="str">
        <f>IFERROR(IF(INDEX('Open 1'!$A:$F,MATCH('Open 1 Results'!$E22,'Open 1'!$F:$F,0),3)&gt;0,INDEX('Open 1'!$A:$F,MATCH('Open 1 Results'!$E22,'Open 1'!$F:$F,0),3),""),"")</f>
        <v xml:space="preserve">Vegas </v>
      </c>
      <c r="D22" s="85">
        <f>IFERROR(IF(AND(SMALL('Open 1'!F:F,L22)&gt;1000,SMALL('Open 1'!F:F,L22)&lt;3000),"nt",IF(SMALL('Open 1'!F:F,L22)&gt;3000,"",SMALL('Open 1'!F:F,L22))),"")</f>
        <v>14.781000033</v>
      </c>
      <c r="E22" s="115">
        <f>IF(D22="nt",IFERROR(SMALL('Open 1'!F:F,L22),""),IF(D22&gt;3000,"",IFERROR(SMALL('Open 1'!F:F,L22),"")))</f>
        <v>14.781000033</v>
      </c>
      <c r="F22" s="86" t="str">
        <f t="shared" si="0"/>
        <v>2D</v>
      </c>
      <c r="G22" s="91" t="str">
        <f t="shared" si="1"/>
        <v/>
      </c>
      <c r="J22" s="162" t="s">
        <v>240</v>
      </c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18</v>
      </c>
      <c r="B23" s="84" t="str">
        <f>IFERROR(IF(INDEX('Open 1'!$A:$F,MATCH('Open 1 Results'!$E23,'Open 1'!$F:$F,0),2)&gt;0,INDEX('Open 1'!$A:$F,MATCH('Open 1 Results'!$E23,'Open 1'!$F:$F,0),2),""),"")</f>
        <v xml:space="preserve">Tera Moody </v>
      </c>
      <c r="C23" s="84" t="str">
        <f>IFERROR(IF(INDEX('Open 1'!$A:$F,MATCH('Open 1 Results'!$E23,'Open 1'!$F:$F,0),3)&gt;0,INDEX('Open 1'!$A:$F,MATCH('Open 1 Results'!$E23,'Open 1'!$F:$F,0),3),""),"")</f>
        <v xml:space="preserve">Julio </v>
      </c>
      <c r="D23" s="85">
        <f>IFERROR(IF(AND(SMALL('Open 1'!F:F,L23)&gt;1000,SMALL('Open 1'!F:F,L23)&lt;3000),"nt",IF(SMALL('Open 1'!F:F,L23)&gt;3000,"",SMALL('Open 1'!F:F,L23))),"")</f>
        <v>14.787000021000001</v>
      </c>
      <c r="E23" s="115">
        <f>IF(D23="nt",IFERROR(SMALL('Open 1'!F:F,L23),""),IF(D23&gt;3000,"",IFERROR(SMALL('Open 1'!F:F,L23),"")))</f>
        <v>14.787000021000001</v>
      </c>
      <c r="F23" s="86" t="str">
        <f t="shared" si="0"/>
        <v>2D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7</v>
      </c>
      <c r="B24" s="84" t="str">
        <f>IFERROR(IF(INDEX('Open 1'!$A:$F,MATCH('Open 1 Results'!$E24,'Open 1'!$F:$F,0),2)&gt;0,INDEX('Open 1'!$A:$F,MATCH('Open 1 Results'!$E24,'Open 1'!$F:$F,0),2),""),"")</f>
        <v xml:space="preserve">Barb Westover </v>
      </c>
      <c r="C24" s="84" t="str">
        <f>IFERROR(IF(INDEX('Open 1'!$A:$F,MATCH('Open 1 Results'!$E24,'Open 1'!$F:$F,0),3)&gt;0,INDEX('Open 1'!$A:$F,MATCH('Open 1 Results'!$E24,'Open 1'!$F:$F,0),3),""),"")</f>
        <v xml:space="preserve">Romie </v>
      </c>
      <c r="D24" s="85">
        <f>IFERROR(IF(AND(SMALL('Open 1'!F:F,L24)&gt;1000,SMALL('Open 1'!F:F,L24)&lt;3000),"nt",IF(SMALL('Open 1'!F:F,L24)&gt;3000,"",SMALL('Open 1'!F:F,L24))),"")</f>
        <v>14.881000008000001</v>
      </c>
      <c r="E24" s="115">
        <f>IF(D24="nt",IFERROR(SMALL('Open 1'!F:F,L24),""),IF(D24&gt;3000,"",IFERROR(SMALL('Open 1'!F:F,L24),"")))</f>
        <v>14.881000008000001</v>
      </c>
      <c r="F24" s="86" t="str">
        <f t="shared" si="0"/>
        <v>3D</v>
      </c>
      <c r="G24" s="91" t="str">
        <f t="shared" si="1"/>
        <v>3D</v>
      </c>
      <c r="J24" s="162">
        <v>5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17</v>
      </c>
      <c r="B25" s="84" t="str">
        <f>IFERROR(IF(INDEX('Open 1'!$A:$F,MATCH('Open 1 Results'!$E25,'Open 1'!$F:$F,0),2)&gt;0,INDEX('Open 1'!$A:$F,MATCH('Open 1 Results'!$E25,'Open 1'!$F:$F,0),2),""),"")</f>
        <v xml:space="preserve">Courtney Otto </v>
      </c>
      <c r="C25" s="84" t="str">
        <f>IFERROR(IF(INDEX('Open 1'!$A:$F,MATCH('Open 1 Results'!$E25,'Open 1'!$F:$F,0),3)&gt;0,INDEX('Open 1'!$A:$F,MATCH('Open 1 Results'!$E25,'Open 1'!$F:$F,0),3),""),"")</f>
        <v xml:space="preserve">Lady </v>
      </c>
      <c r="D25" s="85">
        <f>IFERROR(IF(AND(SMALL('Open 1'!F:F,L25)&gt;1000,SMALL('Open 1'!F:F,L25)&lt;3000),"nt",IF(SMALL('Open 1'!F:F,L25)&gt;3000,"",SMALL('Open 1'!F:F,L25))),"")</f>
        <v>14.93800002</v>
      </c>
      <c r="E25" s="115">
        <f>IF(D25="nt",IFERROR(SMALL('Open 1'!F:F,L25),""),IF(D25&gt;3000,"",IFERROR(SMALL('Open 1'!F:F,L25),"")))</f>
        <v>14.93800002</v>
      </c>
      <c r="F25" s="86" t="str">
        <f t="shared" si="0"/>
        <v>3D</v>
      </c>
      <c r="G25" s="91" t="str">
        <f t="shared" si="1"/>
        <v/>
      </c>
      <c r="J25" s="162">
        <v>4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40</v>
      </c>
      <c r="B26" s="84" t="str">
        <f>IFERROR(IF(INDEX('Open 1'!$A:$F,MATCH('Open 1 Results'!$E26,'Open 1'!$F:$F,0),2)&gt;0,INDEX('Open 1'!$A:$F,MATCH('Open 1 Results'!$E26,'Open 1'!$F:$F,0),2),""),"")</f>
        <v>Melissa Sheppard</v>
      </c>
      <c r="C26" s="84" t="str">
        <f>IFERROR(IF(INDEX('Open 1'!$A:$F,MATCH('Open 1 Results'!$E26,'Open 1'!$F:$F,0),3)&gt;0,INDEX('Open 1'!$A:$F,MATCH('Open 1 Results'!$E26,'Open 1'!$F:$F,0),3),""),"")</f>
        <v xml:space="preserve">Guys IM Smokin </v>
      </c>
      <c r="D26" s="85">
        <f>IFERROR(IF(AND(SMALL('Open 1'!F:F,L26)&gt;1000,SMALL('Open 1'!F:F,L26)&lt;3000),"nt",IF(SMALL('Open 1'!F:F,L26)&gt;3000,"",SMALL('Open 1'!F:F,L26))),"")</f>
        <v>14.971000047</v>
      </c>
      <c r="E26" s="115">
        <f>IF(D26="nt",IFERROR(SMALL('Open 1'!F:F,L26),""),IF(D26&gt;3000,"",IFERROR(SMALL('Open 1'!F:F,L26),"")))</f>
        <v>14.971000047</v>
      </c>
      <c r="F26" s="86" t="str">
        <f t="shared" si="0"/>
        <v>3D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66</v>
      </c>
      <c r="B27" s="84" t="str">
        <f>IFERROR(IF(INDEX('Open 1'!$A:$F,MATCH('Open 1 Results'!$E27,'Open 1'!$F:$F,0),2)&gt;0,INDEX('Open 1'!$A:$F,MATCH('Open 1 Results'!$E27,'Open 1'!$F:$F,0),2),""),"")</f>
        <v xml:space="preserve">Deb Kruger </v>
      </c>
      <c r="C27" s="84" t="str">
        <f>IFERROR(IF(INDEX('Open 1'!$A:$F,MATCH('Open 1 Results'!$E27,'Open 1'!$F:$F,0),3)&gt;0,INDEX('Open 1'!$A:$F,MATCH('Open 1 Results'!$E27,'Open 1'!$F:$F,0),3),""),"")</f>
        <v xml:space="preserve">Snort </v>
      </c>
      <c r="D27" s="85">
        <f>IFERROR(IF(AND(SMALL('Open 1'!F:F,L27)&gt;1000,SMALL('Open 1'!F:F,L27)&lt;3000),"nt",IF(SMALL('Open 1'!F:F,L27)&gt;3000,"",SMALL('Open 1'!F:F,L27))),"")</f>
        <v>14.983000079</v>
      </c>
      <c r="E27" s="115">
        <f>IF(D27="nt",IFERROR(SMALL('Open 1'!F:F,L27),""),IF(D27&gt;3000,"",IFERROR(SMALL('Open 1'!F:F,L27),"")))</f>
        <v>14.983000079</v>
      </c>
      <c r="F27" s="86" t="str">
        <f t="shared" si="0"/>
        <v>3D</v>
      </c>
      <c r="G27" s="91" t="str">
        <f t="shared" si="1"/>
        <v/>
      </c>
      <c r="J27" s="162">
        <v>3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26</v>
      </c>
      <c r="B28" s="84" t="str">
        <f>IFERROR(IF(INDEX('Open 1'!$A:$F,MATCH('Open 1 Results'!$E28,'Open 1'!$F:$F,0),2)&gt;0,INDEX('Open 1'!$A:$F,MATCH('Open 1 Results'!$E28,'Open 1'!$F:$F,0),2),""),"")</f>
        <v xml:space="preserve">Jessica Mueller </v>
      </c>
      <c r="C28" s="84" t="str">
        <f>IFERROR(IF(INDEX('Open 1'!$A:$F,MATCH('Open 1 Results'!$E28,'Open 1'!$F:$F,0),3)&gt;0,INDEX('Open 1'!$A:$F,MATCH('Open 1 Results'!$E28,'Open 1'!$F:$F,0),3),""),"")</f>
        <v xml:space="preserve">MFR Laughing Xena </v>
      </c>
      <c r="D28" s="85">
        <f>IFERROR(IF(AND(SMALL('Open 1'!F:F,L28)&gt;1000,SMALL('Open 1'!F:F,L28)&lt;3000),"nt",IF(SMALL('Open 1'!F:F,L28)&gt;3000,"",SMALL('Open 1'!F:F,L28))),"")</f>
        <v>15.033000031</v>
      </c>
      <c r="E28" s="115">
        <f>IF(D28="nt",IFERROR(SMALL('Open 1'!F:F,L28),""),IF(D28&gt;3000,"",IFERROR(SMALL('Open 1'!F:F,L28),"")))</f>
        <v>15.033000031</v>
      </c>
      <c r="F28" s="86" t="str">
        <f t="shared" si="0"/>
        <v>3D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52</v>
      </c>
      <c r="B29" s="84" t="str">
        <f>IFERROR(IF(INDEX('Open 1'!$A:$F,MATCH('Open 1 Results'!$E29,'Open 1'!$F:$F,0),2)&gt;0,INDEX('Open 1'!$A:$F,MATCH('Open 1 Results'!$E29,'Open 1'!$F:$F,0),2),""),"")</f>
        <v xml:space="preserve">Tera Moody </v>
      </c>
      <c r="C29" s="84" t="str">
        <f>IFERROR(IF(INDEX('Open 1'!$A:$F,MATCH('Open 1 Results'!$E29,'Open 1'!$F:$F,0),3)&gt;0,INDEX('Open 1'!$A:$F,MATCH('Open 1 Results'!$E29,'Open 1'!$F:$F,0),3),""),"")</f>
        <v xml:space="preserve">Oakie </v>
      </c>
      <c r="D29" s="85">
        <f>IFERROR(IF(AND(SMALL('Open 1'!F:F,L29)&gt;1000,SMALL('Open 1'!F:F,L29)&lt;3000),"nt",IF(SMALL('Open 1'!F:F,L29)&gt;3000,"",SMALL('Open 1'!F:F,L29))),"")</f>
        <v>15.097000061999999</v>
      </c>
      <c r="E29" s="115">
        <f>IF(D29="nt",IFERROR(SMALL('Open 1'!F:F,L29),""),IF(D29&gt;3000,"",IFERROR(SMALL('Open 1'!F:F,L29),"")))</f>
        <v>15.097000061999999</v>
      </c>
      <c r="F29" s="86" t="str">
        <f t="shared" si="0"/>
        <v>3D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55</v>
      </c>
      <c r="B30" s="84" t="str">
        <f>IFERROR(IF(INDEX('Open 1'!$A:$F,MATCH('Open 1 Results'!$E30,'Open 1'!$F:$F,0),2)&gt;0,INDEX('Open 1'!$A:$F,MATCH('Open 1 Results'!$E30,'Open 1'!$F:$F,0),2),""),"")</f>
        <v xml:space="preserve">Lexus Bartling </v>
      </c>
      <c r="C30" s="84" t="str">
        <f>IFERROR(IF(INDEX('Open 1'!$A:$F,MATCH('Open 1 Results'!$E30,'Open 1'!$F:$F,0),3)&gt;0,INDEX('Open 1'!$A:$F,MATCH('Open 1 Results'!$E30,'Open 1'!$F:$F,0),3),""),"")</f>
        <v xml:space="preserve">Reba </v>
      </c>
      <c r="D30" s="85">
        <f>IFERROR(IF(AND(SMALL('Open 1'!F:F,L30)&gt;1000,SMALL('Open 1'!F:F,L30)&lt;3000),"nt",IF(SMALL('Open 1'!F:F,L30)&gt;3000,"",SMALL('Open 1'!F:F,L30))),"")</f>
        <v>15.134000065</v>
      </c>
      <c r="E30" s="115">
        <f>IF(D30="nt",IFERROR(SMALL('Open 1'!F:F,L30),""),IF(D30&gt;3000,"",IFERROR(SMALL('Open 1'!F:F,L30),"")))</f>
        <v>15.134000065</v>
      </c>
      <c r="F30" s="86" t="str">
        <f t="shared" si="0"/>
        <v>3D</v>
      </c>
      <c r="G30" s="91" t="str">
        <f t="shared" si="1"/>
        <v/>
      </c>
      <c r="J30" s="162">
        <v>2</v>
      </c>
      <c r="K30" s="121">
        <v>5</v>
      </c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42</v>
      </c>
      <c r="B31" s="84" t="str">
        <f>IFERROR(IF(INDEX('Open 1'!$A:$F,MATCH('Open 1 Results'!$E31,'Open 1'!$F:$F,0),2)&gt;0,INDEX('Open 1'!$A:$F,MATCH('Open 1 Results'!$E31,'Open 1'!$F:$F,0),2),""),"")</f>
        <v xml:space="preserve">Lexy Leischner </v>
      </c>
      <c r="C31" s="84" t="str">
        <f>IFERROR(IF(INDEX('Open 1'!$A:$F,MATCH('Open 1 Results'!$E31,'Open 1'!$F:$F,0),3)&gt;0,INDEX('Open 1'!$A:$F,MATCH('Open 1 Results'!$E31,'Open 1'!$F:$F,0),3),""),"")</f>
        <v xml:space="preserve">Bug </v>
      </c>
      <c r="D31" s="85">
        <f>IFERROR(IF(AND(SMALL('Open 1'!F:F,L31)&gt;1000,SMALL('Open 1'!F:F,L31)&lt;3000),"nt",IF(SMALL('Open 1'!F:F,L31)&gt;3000,"",SMALL('Open 1'!F:F,L31))),"")</f>
        <v>15.147000050000001</v>
      </c>
      <c r="E31" s="115">
        <f>IF(D31="nt",IFERROR(SMALL('Open 1'!F:F,L31),""),IF(D31&gt;3000,"",IFERROR(SMALL('Open 1'!F:F,L31),"")))</f>
        <v>15.147000050000001</v>
      </c>
      <c r="F31" s="86" t="str">
        <f t="shared" si="0"/>
        <v>3D</v>
      </c>
      <c r="G31" s="91" t="str">
        <f t="shared" si="1"/>
        <v/>
      </c>
      <c r="J31" s="162">
        <v>1</v>
      </c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54</v>
      </c>
      <c r="B32" s="84" t="str">
        <f>IFERROR(IF(INDEX('Open 1'!$A:$F,MATCH('Open 1 Results'!$E32,'Open 1'!$F:$F,0),2)&gt;0,INDEX('Open 1'!$A:$F,MATCH('Open 1 Results'!$E32,'Open 1'!$F:$F,0),2),""),"")</f>
        <v>Brianna Cutright</v>
      </c>
      <c r="C32" s="84" t="str">
        <f>IFERROR(IF(INDEX('Open 1'!$A:$F,MATCH('Open 1 Results'!$E32,'Open 1'!$F:$F,0),3)&gt;0,INDEX('Open 1'!$A:$F,MATCH('Open 1 Results'!$E32,'Open 1'!$F:$F,0),3),""),"")</f>
        <v xml:space="preserve">Cinch </v>
      </c>
      <c r="D32" s="85">
        <f>IFERROR(IF(AND(SMALL('Open 1'!F:F,L32)&gt;1000,SMALL('Open 1'!F:F,L32)&lt;3000),"nt",IF(SMALL('Open 1'!F:F,L32)&gt;3000,"",SMALL('Open 1'!F:F,L32))),"")</f>
        <v>15.161000064</v>
      </c>
      <c r="E32" s="115">
        <f>IF(D32="nt",IFERROR(SMALL('Open 1'!F:F,L32),""),IF(D32&gt;3000,"",IFERROR(SMALL('Open 1'!F:F,L32),"")))</f>
        <v>15.161000064</v>
      </c>
      <c r="F32" s="86" t="str">
        <f t="shared" si="0"/>
        <v>3D</v>
      </c>
      <c r="G32" s="91" t="str">
        <f t="shared" si="1"/>
        <v/>
      </c>
      <c r="J32" s="162" t="s">
        <v>240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45</v>
      </c>
      <c r="B33" s="84" t="str">
        <f>IFERROR(IF(INDEX('Open 1'!$A:$F,MATCH('Open 1 Results'!$E33,'Open 1'!$F:$F,0),2)&gt;0,INDEX('Open 1'!$A:$F,MATCH('Open 1 Results'!$E33,'Open 1'!$F:$F,0),2),""),"")</f>
        <v xml:space="preserve">Mike Boomgarden </v>
      </c>
      <c r="C33" s="84" t="str">
        <f>IFERROR(IF(INDEX('Open 1'!$A:$F,MATCH('Open 1 Results'!$E33,'Open 1'!$F:$F,0),3)&gt;0,INDEX('Open 1'!$A:$F,MATCH('Open 1 Results'!$E33,'Open 1'!$F:$F,0),3),""),"")</f>
        <v xml:space="preserve">Madison </v>
      </c>
      <c r="D33" s="85">
        <f>IFERROR(IF(AND(SMALL('Open 1'!F:F,L33)&gt;1000,SMALL('Open 1'!F:F,L33)&lt;3000),"nt",IF(SMALL('Open 1'!F:F,L33)&gt;3000,"",SMALL('Open 1'!F:F,L33))),"")</f>
        <v>15.198000053000001</v>
      </c>
      <c r="E33" s="115">
        <f>IF(D33="nt",IFERROR(SMALL('Open 1'!F:F,L33),""),IF(D33&gt;3000,"",IFERROR(SMALL('Open 1'!F:F,L33),"")))</f>
        <v>15.198000053000001</v>
      </c>
      <c r="F33" s="86" t="str">
        <f t="shared" si="0"/>
        <v>3D</v>
      </c>
      <c r="G33" s="91" t="str">
        <f t="shared" si="1"/>
        <v/>
      </c>
      <c r="J33" s="162" t="s">
        <v>240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38</v>
      </c>
      <c r="B34" s="84" t="str">
        <f>IFERROR(IF(INDEX('Open 1'!$A:$F,MATCH('Open 1 Results'!$E34,'Open 1'!$F:$F,0),2)&gt;0,INDEX('Open 1'!$A:$F,MATCH('Open 1 Results'!$E34,'Open 1'!$F:$F,0),2),""),"")</f>
        <v xml:space="preserve">Makenzee Kruger </v>
      </c>
      <c r="C34" s="84" t="str">
        <f>IFERROR(IF(INDEX('Open 1'!$A:$F,MATCH('Open 1 Results'!$E34,'Open 1'!$F:$F,0),3)&gt;0,INDEX('Open 1'!$A:$F,MATCH('Open 1 Results'!$E34,'Open 1'!$F:$F,0),3),""),"")</f>
        <v xml:space="preserve">Rein </v>
      </c>
      <c r="D34" s="85">
        <f>IFERROR(IF(AND(SMALL('Open 1'!F:F,L34)&gt;1000,SMALL('Open 1'!F:F,L34)&lt;3000),"nt",IF(SMALL('Open 1'!F:F,L34)&gt;3000,"",SMALL('Open 1'!F:F,L34))),"")</f>
        <v>15.210000045000001</v>
      </c>
      <c r="E34" s="115">
        <f>IF(D34="nt",IFERROR(SMALL('Open 1'!F:F,L34),""),IF(D34&gt;3000,"",IFERROR(SMALL('Open 1'!F:F,L34),"")))</f>
        <v>15.210000045000001</v>
      </c>
      <c r="F34" s="86" t="str">
        <f t="shared" si="0"/>
        <v>3D</v>
      </c>
      <c r="G34" s="91" t="str">
        <f t="shared" si="1"/>
        <v/>
      </c>
      <c r="J34" s="162"/>
      <c r="K34" s="121">
        <v>4</v>
      </c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25</v>
      </c>
      <c r="B35" s="84" t="str">
        <f>IFERROR(IF(INDEX('Open 1'!$A:$F,MATCH('Open 1 Results'!$E35,'Open 1'!$F:$F,0),2)&gt;0,INDEX('Open 1'!$A:$F,MATCH('Open 1 Results'!$E35,'Open 1'!$F:$F,0),2),""),"")</f>
        <v xml:space="preserve">Mike Boomgarden </v>
      </c>
      <c r="C35" s="84" t="str">
        <f>IFERROR(IF(INDEX('Open 1'!$A:$F,MATCH('Open 1 Results'!$E35,'Open 1'!$F:$F,0),3)&gt;0,INDEX('Open 1'!$A:$F,MATCH('Open 1 Results'!$E35,'Open 1'!$F:$F,0),3),""),"")</f>
        <v xml:space="preserve">Peanut </v>
      </c>
      <c r="D35" s="85">
        <f>IFERROR(IF(AND(SMALL('Open 1'!F:F,L35)&gt;1000,SMALL('Open 1'!F:F,L35)&lt;3000),"nt",IF(SMALL('Open 1'!F:F,L35)&gt;3000,"",SMALL('Open 1'!F:F,L35))),"")</f>
        <v>15.266000029000001</v>
      </c>
      <c r="E35" s="115">
        <f>IF(D35="nt",IFERROR(SMALL('Open 1'!F:F,L35),""),IF(D35&gt;3000,"",IFERROR(SMALL('Open 1'!F:F,L35),"")))</f>
        <v>15.266000029000001</v>
      </c>
      <c r="F35" s="86" t="str">
        <f t="shared" si="0"/>
        <v>3D</v>
      </c>
      <c r="G35" s="91" t="str">
        <f t="shared" si="1"/>
        <v/>
      </c>
      <c r="J35" s="162" t="s">
        <v>240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43</v>
      </c>
      <c r="B36" s="84" t="str">
        <f>IFERROR(IF(INDEX('Open 1'!$A:$F,MATCH('Open 1 Results'!$E36,'Open 1'!$F:$F,0),2)&gt;0,INDEX('Open 1'!$A:$F,MATCH('Open 1 Results'!$E36,'Open 1'!$F:$F,0),2),""),"")</f>
        <v>Norma Jo Wood</v>
      </c>
      <c r="C36" s="84" t="str">
        <f>IFERROR(IF(INDEX('Open 1'!$A:$F,MATCH('Open 1 Results'!$E36,'Open 1'!$F:$F,0),3)&gt;0,INDEX('Open 1'!$A:$F,MATCH('Open 1 Results'!$E36,'Open 1'!$F:$F,0),3),""),"")</f>
        <v xml:space="preserve">Dixie </v>
      </c>
      <c r="D36" s="85">
        <f>IFERROR(IF(AND(SMALL('Open 1'!F:F,L36)&gt;1000,SMALL('Open 1'!F:F,L36)&lt;3000),"nt",IF(SMALL('Open 1'!F:F,L36)&gt;3000,"",SMALL('Open 1'!F:F,L36))),"")</f>
        <v>15.326000051000001</v>
      </c>
      <c r="E36" s="115">
        <f>IF(D36="nt",IFERROR(SMALL('Open 1'!F:F,L36),""),IF(D36&gt;3000,"",IFERROR(SMALL('Open 1'!F:F,L36),"")))</f>
        <v>15.326000051000001</v>
      </c>
      <c r="F36" s="86" t="str">
        <f t="shared" si="0"/>
        <v>3D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19</v>
      </c>
      <c r="B37" s="84" t="str">
        <f>IFERROR(IF(INDEX('Open 1'!$A:$F,MATCH('Open 1 Results'!$E37,'Open 1'!$F:$F,0),2)&gt;0,INDEX('Open 1'!$A:$F,MATCH('Open 1 Results'!$E37,'Open 1'!$F:$F,0),2),""),"")</f>
        <v xml:space="preserve">Reese Larson </v>
      </c>
      <c r="C37" s="84" t="str">
        <f>IFERROR(IF(INDEX('Open 1'!$A:$F,MATCH('Open 1 Results'!$E37,'Open 1'!$F:$F,0),3)&gt;0,INDEX('Open 1'!$A:$F,MATCH('Open 1 Results'!$E37,'Open 1'!$F:$F,0),3),""),"")</f>
        <v xml:space="preserve">Charm </v>
      </c>
      <c r="D37" s="85">
        <f>IFERROR(IF(AND(SMALL('Open 1'!F:F,L37)&gt;1000,SMALL('Open 1'!F:F,L37)&lt;3000),"nt",IF(SMALL('Open 1'!F:F,L37)&gt;3000,"",SMALL('Open 1'!F:F,L37))),"")</f>
        <v>15.328000021999999</v>
      </c>
      <c r="E37" s="115">
        <f>IF(D37="nt",IFERROR(SMALL('Open 1'!F:F,L37),""),IF(D37&gt;3000,"",IFERROR(SMALL('Open 1'!F:F,L37),"")))</f>
        <v>15.328000021999999</v>
      </c>
      <c r="F37" s="86" t="str">
        <f t="shared" si="0"/>
        <v>3D</v>
      </c>
      <c r="G37" s="91" t="str">
        <f t="shared" si="1"/>
        <v/>
      </c>
      <c r="J37" s="162" t="s">
        <v>240</v>
      </c>
      <c r="K37" s="121">
        <v>3</v>
      </c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60</v>
      </c>
      <c r="B38" s="84" t="str">
        <f>IFERROR(IF(INDEX('Open 1'!$A:$F,MATCH('Open 1 Results'!$E38,'Open 1'!$F:$F,0),2)&gt;0,INDEX('Open 1'!$A:$F,MATCH('Open 1 Results'!$E38,'Open 1'!$F:$F,0),2),""),"")</f>
        <v xml:space="preserve">Kayla Papendick </v>
      </c>
      <c r="C38" s="84" t="str">
        <f>IFERROR(IF(INDEX('Open 1'!$A:$F,MATCH('Open 1 Results'!$E38,'Open 1'!$F:$F,0),3)&gt;0,INDEX('Open 1'!$A:$F,MATCH('Open 1 Results'!$E38,'Open 1'!$F:$F,0),3),""),"")</f>
        <v xml:space="preserve">Buddy </v>
      </c>
      <c r="D38" s="85">
        <f>IFERROR(IF(AND(SMALL('Open 1'!F:F,L38)&gt;1000,SMALL('Open 1'!F:F,L38)&lt;3000),"nt",IF(SMALL('Open 1'!F:F,L38)&gt;3000,"",SMALL('Open 1'!F:F,L38))),"")</f>
        <v>15.331000071</v>
      </c>
      <c r="E38" s="115">
        <f>IF(D38="nt",IFERROR(SMALL('Open 1'!F:F,L38),""),IF(D38&gt;3000,"",IFERROR(SMALL('Open 1'!F:F,L38),"")))</f>
        <v>15.331000071</v>
      </c>
      <c r="F38" s="86" t="str">
        <f t="shared" si="0"/>
        <v>3D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73</v>
      </c>
      <c r="B39" s="84" t="str">
        <f>IFERROR(IF(INDEX('Open 1'!$A:$F,MATCH('Open 1 Results'!$E39,'Open 1'!$F:$F,0),2)&gt;0,INDEX('Open 1'!$A:$F,MATCH('Open 1 Results'!$E39,'Open 1'!$F:$F,0),2),""),"")</f>
        <v xml:space="preserve">Lexy Leischner </v>
      </c>
      <c r="C39" s="84" t="str">
        <f>IFERROR(IF(INDEX('Open 1'!$A:$F,MATCH('Open 1 Results'!$E39,'Open 1'!$F:$F,0),3)&gt;0,INDEX('Open 1'!$A:$F,MATCH('Open 1 Results'!$E39,'Open 1'!$F:$F,0),3),""),"")</f>
        <v xml:space="preserve">Dani </v>
      </c>
      <c r="D39" s="85">
        <f>IFERROR(IF(AND(SMALL('Open 1'!F:F,L39)&gt;1000,SMALL('Open 1'!F:F,L39)&lt;3000),"nt",IF(SMALL('Open 1'!F:F,L39)&gt;3000,"",SMALL('Open 1'!F:F,L39))),"")</f>
        <v>15.364000087000001</v>
      </c>
      <c r="E39" s="115">
        <f>IF(D39="nt",IFERROR(SMALL('Open 1'!F:F,L39),""),IF(D39&gt;3000,"",IFERROR(SMALL('Open 1'!F:F,L39),"")))</f>
        <v>15.364000087000001</v>
      </c>
      <c r="F39" s="86" t="str">
        <f t="shared" si="0"/>
        <v>4D</v>
      </c>
      <c r="G39" s="91" t="str">
        <f t="shared" si="1"/>
        <v>4D</v>
      </c>
      <c r="J39" s="162" t="s">
        <v>240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8</v>
      </c>
      <c r="B40" s="84" t="str">
        <f>IFERROR(IF(INDEX('Open 1'!$A:$F,MATCH('Open 1 Results'!$E40,'Open 1'!$F:$F,0),2)&gt;0,INDEX('Open 1'!$A:$F,MATCH('Open 1 Results'!$E40,'Open 1'!$F:$F,0),2),""),"")</f>
        <v xml:space="preserve">Lacey Wagner </v>
      </c>
      <c r="C40" s="84" t="str">
        <f>IFERROR(IF(INDEX('Open 1'!$A:$F,MATCH('Open 1 Results'!$E40,'Open 1'!$F:$F,0),3)&gt;0,INDEX('Open 1'!$A:$F,MATCH('Open 1 Results'!$E40,'Open 1'!$F:$F,0),3),""),"")</f>
        <v>Hot french Fling (Kitty)</v>
      </c>
      <c r="D40" s="85">
        <f>IFERROR(IF(AND(SMALL('Open 1'!F:F,L40)&gt;1000,SMALL('Open 1'!F:F,L40)&lt;3000),"nt",IF(SMALL('Open 1'!F:F,L40)&gt;3000,"",SMALL('Open 1'!F:F,L40))),"")</f>
        <v>15.474000009000001</v>
      </c>
      <c r="E40" s="115">
        <f>IF(D40="nt",IFERROR(SMALL('Open 1'!F:F,L40),""),IF(D40&gt;3000,"",IFERROR(SMALL('Open 1'!F:F,L40),"")))</f>
        <v>15.474000009000001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37</v>
      </c>
      <c r="B41" s="84" t="str">
        <f>IFERROR(IF(INDEX('Open 1'!$A:$F,MATCH('Open 1 Results'!$E41,'Open 1'!$F:$F,0),2)&gt;0,INDEX('Open 1'!$A:$F,MATCH('Open 1 Results'!$E41,'Open 1'!$F:$F,0),2),""),"")</f>
        <v xml:space="preserve">Karen Clausen </v>
      </c>
      <c r="C41" s="84" t="str">
        <f>IFERROR(IF(INDEX('Open 1'!$A:$F,MATCH('Open 1 Results'!$E41,'Open 1'!$F:$F,0),3)&gt;0,INDEX('Open 1'!$A:$F,MATCH('Open 1 Results'!$E41,'Open 1'!$F:$F,0),3),""),"")</f>
        <v xml:space="preserve">Clue </v>
      </c>
      <c r="D41" s="85">
        <f>IFERROR(IF(AND(SMALL('Open 1'!F:F,L41)&gt;1000,SMALL('Open 1'!F:F,L41)&lt;3000),"nt",IF(SMALL('Open 1'!F:F,L41)&gt;3000,"",SMALL('Open 1'!F:F,L41))),"")</f>
        <v>15.536000044</v>
      </c>
      <c r="E41" s="115">
        <f>IF(D41="nt",IFERROR(SMALL('Open 1'!F:F,L41),""),IF(D41&gt;3000,"",IFERROR(SMALL('Open 1'!F:F,L41),"")))</f>
        <v>15.536000044</v>
      </c>
      <c r="F41" s="86" t="str">
        <f t="shared" si="0"/>
        <v>4D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50</v>
      </c>
      <c r="B42" s="84" t="str">
        <f>IFERROR(IF(INDEX('Open 1'!$A:$F,MATCH('Open 1 Results'!$E42,'Open 1'!$F:$F,0),2)&gt;0,INDEX('Open 1'!$A:$F,MATCH('Open 1 Results'!$E42,'Open 1'!$F:$F,0),2),""),"")</f>
        <v xml:space="preserve">Olivia Selleck </v>
      </c>
      <c r="C42" s="84" t="str">
        <f>IFERROR(IF(INDEX('Open 1'!$A:$F,MATCH('Open 1 Results'!$E42,'Open 1'!$F:$F,0),3)&gt;0,INDEX('Open 1'!$A:$F,MATCH('Open 1 Results'!$E42,'Open 1'!$F:$F,0),3),""),"")</f>
        <v xml:space="preserve">Dynamic French Bully </v>
      </c>
      <c r="D42" s="85">
        <f>IFERROR(IF(AND(SMALL('Open 1'!F:F,L42)&gt;1000,SMALL('Open 1'!F:F,L42)&lt;3000),"nt",IF(SMALL('Open 1'!F:F,L42)&gt;3000,"",SMALL('Open 1'!F:F,L42))),"")</f>
        <v>15.641000059</v>
      </c>
      <c r="E42" s="115">
        <f>IF(D42="nt",IFERROR(SMALL('Open 1'!F:F,L42),""),IF(D42&gt;3000,"",IFERROR(SMALL('Open 1'!F:F,L42),"")))</f>
        <v>15.641000059</v>
      </c>
      <c r="F42" s="86" t="str">
        <f t="shared" si="0"/>
        <v>4D</v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69</v>
      </c>
      <c r="B43" s="84" t="str">
        <f>IFERROR(IF(INDEX('Open 1'!$A:$F,MATCH('Open 1 Results'!$E43,'Open 1'!$F:$F,0),2)&gt;0,INDEX('Open 1'!$A:$F,MATCH('Open 1 Results'!$E43,'Open 1'!$F:$F,0),2),""),"")</f>
        <v xml:space="preserve">Kayce Engen </v>
      </c>
      <c r="C43" s="84" t="str">
        <f>IFERROR(IF(INDEX('Open 1'!$A:$F,MATCH('Open 1 Results'!$E43,'Open 1'!$F:$F,0),3)&gt;0,INDEX('Open 1'!$A:$F,MATCH('Open 1 Results'!$E43,'Open 1'!$F:$F,0),3),""),"")</f>
        <v xml:space="preserve">MCL French Royale </v>
      </c>
      <c r="D43" s="85">
        <f>IFERROR(IF(AND(SMALL('Open 1'!F:F,L43)&gt;1000,SMALL('Open 1'!F:F,L43)&lt;3000),"nt",IF(SMALL('Open 1'!F:F,L43)&gt;3000,"",SMALL('Open 1'!F:F,L43))),"")</f>
        <v>15.657000082</v>
      </c>
      <c r="E43" s="115">
        <f>IF(D43="nt",IFERROR(SMALL('Open 1'!F:F,L43),""),IF(D43&gt;3000,"",IFERROR(SMALL('Open 1'!F:F,L43),"")))</f>
        <v>15.657000082</v>
      </c>
      <c r="F43" s="86" t="str">
        <f t="shared" si="0"/>
        <v>4D</v>
      </c>
      <c r="G43" s="91" t="str">
        <f t="shared" si="1"/>
        <v/>
      </c>
      <c r="J43" s="162" t="s">
        <v>240</v>
      </c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80</v>
      </c>
      <c r="B44" s="84" t="str">
        <f>IFERROR(IF(INDEX('Open 1'!$A:$F,MATCH('Open 1 Results'!$E44,'Open 1'!$F:$F,0),2)&gt;0,INDEX('Open 1'!$A:$F,MATCH('Open 1 Results'!$E44,'Open 1'!$F:$F,0),2),""),"")</f>
        <v xml:space="preserve">Lane Ellefson </v>
      </c>
      <c r="C44" s="84" t="str">
        <f>IFERROR(IF(INDEX('Open 1'!$A:$F,MATCH('Open 1 Results'!$E44,'Open 1'!$F:$F,0),3)&gt;0,INDEX('Open 1'!$A:$F,MATCH('Open 1 Results'!$E44,'Open 1'!$F:$F,0),3),""),"")</f>
        <v xml:space="preserve">Blondie </v>
      </c>
      <c r="D44" s="85">
        <f>IFERROR(IF(AND(SMALL('Open 1'!F:F,L44)&gt;1000,SMALL('Open 1'!F:F,L44)&lt;3000),"nt",IF(SMALL('Open 1'!F:F,L44)&gt;3000,"",SMALL('Open 1'!F:F,L44))),"")</f>
        <v>15.679000095000001</v>
      </c>
      <c r="E44" s="115">
        <f>IF(D44="nt",IFERROR(SMALL('Open 1'!F:F,L44),""),IF(D44&gt;3000,"",IFERROR(SMALL('Open 1'!F:F,L44),"")))</f>
        <v>15.679000095000001</v>
      </c>
      <c r="F44" s="86" t="str">
        <f t="shared" si="0"/>
        <v>4D</v>
      </c>
      <c r="G44" s="91" t="str">
        <f t="shared" si="1"/>
        <v/>
      </c>
      <c r="J44" s="162"/>
      <c r="K44" s="121">
        <v>5</v>
      </c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64</v>
      </c>
      <c r="B45" s="84" t="str">
        <f>IFERROR(IF(INDEX('Open 1'!$A:$F,MATCH('Open 1 Results'!$E45,'Open 1'!$F:$F,0),2)&gt;0,INDEX('Open 1'!$A:$F,MATCH('Open 1 Results'!$E45,'Open 1'!$F:$F,0),2),""),"")</f>
        <v>Shea Lang</v>
      </c>
      <c r="C45" s="84" t="str">
        <f>IFERROR(IF(INDEX('Open 1'!$A:$F,MATCH('Open 1 Results'!$E45,'Open 1'!$F:$F,0),3)&gt;0,INDEX('Open 1'!$A:$F,MATCH('Open 1 Results'!$E45,'Open 1'!$F:$F,0),3),""),"")</f>
        <v>Cricket</v>
      </c>
      <c r="D45" s="85">
        <f>IFERROR(IF(AND(SMALL('Open 1'!F:F,L45)&gt;1000,SMALL('Open 1'!F:F,L45)&lt;3000),"nt",IF(SMALL('Open 1'!F:F,L45)&gt;3000,"",SMALL('Open 1'!F:F,L45))),"")</f>
        <v>15.733000076</v>
      </c>
      <c r="E45" s="115">
        <f>IF(D45="nt",IFERROR(SMALL('Open 1'!F:F,L45),""),IF(D45&gt;3000,"",IFERROR(SMALL('Open 1'!F:F,L45),"")))</f>
        <v>15.733000076</v>
      </c>
      <c r="F45" s="86" t="str">
        <f t="shared" si="0"/>
        <v>4D</v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72</v>
      </c>
      <c r="B46" s="84" t="str">
        <f>IFERROR(IF(INDEX('Open 1'!$A:$F,MATCH('Open 1 Results'!$E46,'Open 1'!$F:$F,0),2)&gt;0,INDEX('Open 1'!$A:$F,MATCH('Open 1 Results'!$E46,'Open 1'!$F:$F,0),2),""),"")</f>
        <v xml:space="preserve">Myra Whitehead </v>
      </c>
      <c r="C46" s="84" t="str">
        <f>IFERROR(IF(INDEX('Open 1'!$A:$F,MATCH('Open 1 Results'!$E46,'Open 1'!$F:$F,0),3)&gt;0,INDEX('Open 1'!$A:$F,MATCH('Open 1 Results'!$E46,'Open 1'!$F:$F,0),3),""),"")</f>
        <v xml:space="preserve">Courage </v>
      </c>
      <c r="D46" s="85">
        <f>IFERROR(IF(AND(SMALL('Open 1'!F:F,L46)&gt;1000,SMALL('Open 1'!F:F,L46)&lt;3000),"nt",IF(SMALL('Open 1'!F:F,L46)&gt;3000,"",SMALL('Open 1'!F:F,L46))),"")</f>
        <v>15.814000086</v>
      </c>
      <c r="E46" s="115">
        <f>IF(D46="nt",IFERROR(SMALL('Open 1'!F:F,L46),""),IF(D46&gt;3000,"",IFERROR(SMALL('Open 1'!F:F,L46),"")))</f>
        <v>15.814000086</v>
      </c>
      <c r="F46" s="86" t="str">
        <f t="shared" si="0"/>
        <v>4D</v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70</v>
      </c>
      <c r="B47" s="84" t="str">
        <f>IFERROR(IF(INDEX('Open 1'!$A:$F,MATCH('Open 1 Results'!$E47,'Open 1'!$F:$F,0),2)&gt;0,INDEX('Open 1'!$A:$F,MATCH('Open 1 Results'!$E47,'Open 1'!$F:$F,0),2),""),"")</f>
        <v xml:space="preserve">Michelle Hodne </v>
      </c>
      <c r="C47" s="84" t="str">
        <f>IFERROR(IF(INDEX('Open 1'!$A:$F,MATCH('Open 1 Results'!$E47,'Open 1'!$F:$F,0),3)&gt;0,INDEX('Open 1'!$A:$F,MATCH('Open 1 Results'!$E47,'Open 1'!$F:$F,0),3),""),"")</f>
        <v xml:space="preserve">Uno Sonita Olena </v>
      </c>
      <c r="D47" s="85">
        <f>IFERROR(IF(AND(SMALL('Open 1'!F:F,L47)&gt;1000,SMALL('Open 1'!F:F,L47)&lt;3000),"nt",IF(SMALL('Open 1'!F:F,L47)&gt;3000,"",SMALL('Open 1'!F:F,L47))),"")</f>
        <v>15.844000082999999</v>
      </c>
      <c r="E47" s="115">
        <f>IF(D47="nt",IFERROR(SMALL('Open 1'!F:F,L47),""),IF(D47&gt;3000,"",IFERROR(SMALL('Open 1'!F:F,L47),"")))</f>
        <v>15.844000082999999</v>
      </c>
      <c r="F47" s="86" t="str">
        <f t="shared" si="0"/>
        <v>4D</v>
      </c>
      <c r="G47" s="91" t="str">
        <f t="shared" si="1"/>
        <v>5D</v>
      </c>
      <c r="J47" s="162" t="s">
        <v>241</v>
      </c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67</v>
      </c>
      <c r="B48" s="84" t="str">
        <f>IFERROR(IF(INDEX('Open 1'!$A:$F,MATCH('Open 1 Results'!$E48,'Open 1'!$F:$F,0),2)&gt;0,INDEX('Open 1'!$A:$F,MATCH('Open 1 Results'!$E48,'Open 1'!$F:$F,0),2),""),"")</f>
        <v xml:space="preserve">Jacque Naatajes </v>
      </c>
      <c r="C48" s="84" t="str">
        <f>IFERROR(IF(INDEX('Open 1'!$A:$F,MATCH('Open 1 Results'!$E48,'Open 1'!$F:$F,0),3)&gt;0,INDEX('Open 1'!$A:$F,MATCH('Open 1 Results'!$E48,'Open 1'!$F:$F,0),3),""),"")</f>
        <v xml:space="preserve">Blaze </v>
      </c>
      <c r="D48" s="85">
        <f>IFERROR(IF(AND(SMALL('Open 1'!F:F,L48)&gt;1000,SMALL('Open 1'!F:F,L48)&lt;3000),"nt",IF(SMALL('Open 1'!F:F,L48)&gt;3000,"",SMALL('Open 1'!F:F,L48))),"")</f>
        <v>15.91000008</v>
      </c>
      <c r="E48" s="115">
        <f>IF(D48="nt",IFERROR(SMALL('Open 1'!F:F,L48),""),IF(D48&gt;3000,"",IFERROR(SMALL('Open 1'!F:F,L48),"")))</f>
        <v>15.91000008</v>
      </c>
      <c r="F48" s="86" t="str">
        <f t="shared" si="0"/>
        <v>4D</v>
      </c>
      <c r="G48" s="91" t="str">
        <f t="shared" si="1"/>
        <v/>
      </c>
      <c r="J48" s="162">
        <v>4</v>
      </c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51</v>
      </c>
      <c r="B49" s="84" t="str">
        <f>IFERROR(IF(INDEX('Open 1'!$A:$F,MATCH('Open 1 Results'!$E49,'Open 1'!$F:$F,0),2)&gt;0,INDEX('Open 1'!$A:$F,MATCH('Open 1 Results'!$E49,'Open 1'!$F:$F,0),2),""),"")</f>
        <v xml:space="preserve">Brianna Twedt </v>
      </c>
      <c r="C49" s="84" t="str">
        <f>IFERROR(IF(INDEX('Open 1'!$A:$F,MATCH('Open 1 Results'!$E49,'Open 1'!$F:$F,0),3)&gt;0,INDEX('Open 1'!$A:$F,MATCH('Open 1 Results'!$E49,'Open 1'!$F:$F,0),3),""),"")</f>
        <v xml:space="preserve">Chavez </v>
      </c>
      <c r="D49" s="85">
        <f>IFERROR(IF(AND(SMALL('Open 1'!F:F,L49)&gt;1000,SMALL('Open 1'!F:F,L49)&lt;3000),"nt",IF(SMALL('Open 1'!F:F,L49)&gt;3000,"",SMALL('Open 1'!F:F,L49))),"")</f>
        <v>15.967000061</v>
      </c>
      <c r="E49" s="115">
        <f>IF(D49="nt",IFERROR(SMALL('Open 1'!F:F,L49),""),IF(D49&gt;3000,"",IFERROR(SMALL('Open 1'!F:F,L49),"")))</f>
        <v>15.967000061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4</v>
      </c>
      <c r="B50" s="84" t="str">
        <f>IFERROR(IF(INDEX('Open 1'!$A:$F,MATCH('Open 1 Results'!$E50,'Open 1'!$F:$F,0),2)&gt;0,INDEX('Open 1'!$A:$F,MATCH('Open 1 Results'!$E50,'Open 1'!$F:$F,0),2),""),"")</f>
        <v xml:space="preserve">Brianna Twedt </v>
      </c>
      <c r="C50" s="84" t="str">
        <f>IFERROR(IF(INDEX('Open 1'!$A:$F,MATCH('Open 1 Results'!$E50,'Open 1'!$F:$F,0),3)&gt;0,INDEX('Open 1'!$A:$F,MATCH('Open 1 Results'!$E50,'Open 1'!$F:$F,0),3),""),"")</f>
        <v xml:space="preserve">Barbie </v>
      </c>
      <c r="D50" s="85">
        <f>IFERROR(IF(AND(SMALL('Open 1'!F:F,L50)&gt;1000,SMALL('Open 1'!F:F,L50)&lt;3000),"nt",IF(SMALL('Open 1'!F:F,L50)&gt;3000,"",SMALL('Open 1'!F:F,L50))),"")</f>
        <v>16.070000004000001</v>
      </c>
      <c r="E50" s="115">
        <f>IF(D50="nt",IFERROR(SMALL('Open 1'!F:F,L50),""),IF(D50&gt;3000,"",IFERROR(SMALL('Open 1'!F:F,L50),"")))</f>
        <v>16.070000004000001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27</v>
      </c>
      <c r="B51" s="84" t="str">
        <f>IFERROR(IF(INDEX('Open 1'!$A:$F,MATCH('Open 1 Results'!$E51,'Open 1'!$F:$F,0),2)&gt;0,INDEX('Open 1'!$A:$F,MATCH('Open 1 Results'!$E51,'Open 1'!$F:$F,0),2),""),"")</f>
        <v xml:space="preserve">Trinity Chapman </v>
      </c>
      <c r="C51" s="84" t="str">
        <f>IFERROR(IF(INDEX('Open 1'!$A:$F,MATCH('Open 1 Results'!$E51,'Open 1'!$F:$F,0),3)&gt;0,INDEX('Open 1'!$A:$F,MATCH('Open 1 Results'!$E51,'Open 1'!$F:$F,0),3),""),"")</f>
        <v xml:space="preserve">Gabby </v>
      </c>
      <c r="D51" s="85">
        <f>IFERROR(IF(AND(SMALL('Open 1'!F:F,L51)&gt;1000,SMALL('Open 1'!F:F,L51)&lt;3000),"nt",IF(SMALL('Open 1'!F:F,L51)&gt;3000,"",SMALL('Open 1'!F:F,L51))),"")</f>
        <v>16.119000031999999</v>
      </c>
      <c r="E51" s="115">
        <f>IF(D51="nt",IFERROR(SMALL('Open 1'!F:F,L51),""),IF(D51&gt;3000,"",IFERROR(SMALL('Open 1'!F:F,L51),"")))</f>
        <v>16.119000031999999</v>
      </c>
      <c r="F51" s="86" t="str">
        <f t="shared" si="0"/>
        <v>4D</v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20</v>
      </c>
      <c r="B52" s="84" t="str">
        <f>IFERROR(IF(INDEX('Open 1'!$A:$F,MATCH('Open 1 Results'!$E52,'Open 1'!$F:$F,0),2)&gt;0,INDEX('Open 1'!$A:$F,MATCH('Open 1 Results'!$E52,'Open 1'!$F:$F,0),2),""),"")</f>
        <v xml:space="preserve">Summer Schmalte </v>
      </c>
      <c r="C52" s="84" t="str">
        <f>IFERROR(IF(INDEX('Open 1'!$A:$F,MATCH('Open 1 Results'!$E52,'Open 1'!$F:$F,0),3)&gt;0,INDEX('Open 1'!$A:$F,MATCH('Open 1 Results'!$E52,'Open 1'!$F:$F,0),3),""),"")</f>
        <v xml:space="preserve">Split </v>
      </c>
      <c r="D52" s="85">
        <f>IFERROR(IF(AND(SMALL('Open 1'!F:F,L52)&gt;1000,SMALL('Open 1'!F:F,L52)&lt;3000),"nt",IF(SMALL('Open 1'!F:F,L52)&gt;3000,"",SMALL('Open 1'!F:F,L52))),"")</f>
        <v>16.137000022999999</v>
      </c>
      <c r="E52" s="115">
        <f>IF(D52="nt",IFERROR(SMALL('Open 1'!F:F,L52),""),IF(D52&gt;3000,"",IFERROR(SMALL('Open 1'!F:F,L52),"")))</f>
        <v>16.137000022999999</v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31</v>
      </c>
      <c r="B53" s="84" t="str">
        <f>IFERROR(IF(INDEX('Open 1'!$A:$F,MATCH('Open 1 Results'!$E53,'Open 1'!$F:$F,0),2)&gt;0,INDEX('Open 1'!$A:$F,MATCH('Open 1 Results'!$E53,'Open 1'!$F:$F,0),2),""),"")</f>
        <v xml:space="preserve">Debbie McCutcheon </v>
      </c>
      <c r="C53" s="84" t="str">
        <f>IFERROR(IF(INDEX('Open 1'!$A:$F,MATCH('Open 1 Results'!$E53,'Open 1'!$F:$F,0),3)&gt;0,INDEX('Open 1'!$A:$F,MATCH('Open 1 Results'!$E53,'Open 1'!$F:$F,0),3),""),"")</f>
        <v xml:space="preserve">Ivory Soap </v>
      </c>
      <c r="D53" s="85">
        <f>IFERROR(IF(AND(SMALL('Open 1'!F:F,L53)&gt;1000,SMALL('Open 1'!F:F,L53)&lt;3000),"nt",IF(SMALL('Open 1'!F:F,L53)&gt;3000,"",SMALL('Open 1'!F:F,L53))),"")</f>
        <v>16.228000037000001</v>
      </c>
      <c r="E53" s="115">
        <f>IF(D53="nt",IFERROR(SMALL('Open 1'!F:F,L53),""),IF(D53&gt;3000,"",IFERROR(SMALL('Open 1'!F:F,L53),"")))</f>
        <v>16.228000037000001</v>
      </c>
      <c r="G53" s="91" t="str">
        <f t="shared" si="1"/>
        <v/>
      </c>
      <c r="J53" s="162">
        <v>3</v>
      </c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34</v>
      </c>
      <c r="B54" s="84" t="str">
        <f>IFERROR(IF(INDEX('Open 1'!$A:$F,MATCH('Open 1 Results'!$E54,'Open 1'!$F:$F,0),2)&gt;0,INDEX('Open 1'!$A:$F,MATCH('Open 1 Results'!$E54,'Open 1'!$F:$F,0),2),""),"")</f>
        <v xml:space="preserve">Brooklyn Chapman </v>
      </c>
      <c r="C54" s="84" t="str">
        <f>IFERROR(IF(INDEX('Open 1'!$A:$F,MATCH('Open 1 Results'!$E54,'Open 1'!$F:$F,0),3)&gt;0,INDEX('Open 1'!$A:$F,MATCH('Open 1 Results'!$E54,'Open 1'!$F:$F,0),3),""),"")</f>
        <v xml:space="preserve">Rudy </v>
      </c>
      <c r="D54" s="85">
        <f>IFERROR(IF(AND(SMALL('Open 1'!F:F,L54)&gt;1000,SMALL('Open 1'!F:F,L54)&lt;3000),"nt",IF(SMALL('Open 1'!F:F,L54)&gt;3000,"",SMALL('Open 1'!F:F,L54))),"")</f>
        <v>16.30000004</v>
      </c>
      <c r="E54" s="115">
        <f>IF(D54="nt",IFERROR(SMALL('Open 1'!F:F,L54),""),IF(D54&gt;3000,"",IFERROR(SMALL('Open 1'!F:F,L54),"")))</f>
        <v>16.30000004</v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12</v>
      </c>
      <c r="B55" s="84" t="str">
        <f>IFERROR(IF(INDEX('Open 1'!$A:$F,MATCH('Open 1 Results'!$E55,'Open 1'!$F:$F,0),2)&gt;0,INDEX('Open 1'!$A:$F,MATCH('Open 1 Results'!$E55,'Open 1'!$F:$F,0),2),""),"")</f>
        <v xml:space="preserve">Andi Brandner </v>
      </c>
      <c r="C55" s="84" t="str">
        <f>IFERROR(IF(INDEX('Open 1'!$A:$F,MATCH('Open 1 Results'!$E55,'Open 1'!$F:$F,0),3)&gt;0,INDEX('Open 1'!$A:$F,MATCH('Open 1 Results'!$E55,'Open 1'!$F:$F,0),3),""),"")</f>
        <v xml:space="preserve">Striker </v>
      </c>
      <c r="D55" s="85">
        <f>IFERROR(IF(AND(SMALL('Open 1'!F:F,L55)&gt;1000,SMALL('Open 1'!F:F,L55)&lt;3000),"nt",IF(SMALL('Open 1'!F:F,L55)&gt;3000,"",SMALL('Open 1'!F:F,L55))),"")</f>
        <v>16.464000014</v>
      </c>
      <c r="E55" s="115">
        <f>IF(D55="nt",IFERROR(SMALL('Open 1'!F:F,L55),""),IF(D55&gt;3000,"",IFERROR(SMALL('Open 1'!F:F,L55),"")))</f>
        <v>16.464000014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75</v>
      </c>
      <c r="B56" s="84" t="str">
        <f>IFERROR(IF(INDEX('Open 1'!$A:$F,MATCH('Open 1 Results'!$E56,'Open 1'!$F:$F,0),2)&gt;0,INDEX('Open 1'!$A:$F,MATCH('Open 1 Results'!$E56,'Open 1'!$F:$F,0),2),""),"")</f>
        <v xml:space="preserve">Mike Boomgarden </v>
      </c>
      <c r="C56" s="84" t="str">
        <f>IFERROR(IF(INDEX('Open 1'!$A:$F,MATCH('Open 1 Results'!$E56,'Open 1'!$F:$F,0),3)&gt;0,INDEX('Open 1'!$A:$F,MATCH('Open 1 Results'!$E56,'Open 1'!$F:$F,0),3),""),"")</f>
        <v xml:space="preserve">Gypsy </v>
      </c>
      <c r="D56" s="85">
        <f>IFERROR(IF(AND(SMALL('Open 1'!F:F,L56)&gt;1000,SMALL('Open 1'!F:F,L56)&lt;3000),"nt",IF(SMALL('Open 1'!F:F,L56)&gt;3000,"",SMALL('Open 1'!F:F,L56))),"")</f>
        <v>16.477000089000001</v>
      </c>
      <c r="E56" s="115">
        <f>IF(D56="nt",IFERROR(SMALL('Open 1'!F:F,L56),""),IF(D56&gt;3000,"",IFERROR(SMALL('Open 1'!F:F,L56),"")))</f>
        <v>16.477000089000001</v>
      </c>
      <c r="G56" s="91" t="str">
        <f t="shared" si="1"/>
        <v/>
      </c>
      <c r="J56" s="162">
        <v>2</v>
      </c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53</v>
      </c>
      <c r="B57" s="84" t="str">
        <f>IFERROR(IF(INDEX('Open 1'!$A:$F,MATCH('Open 1 Results'!$E57,'Open 1'!$F:$F,0),2)&gt;0,INDEX('Open 1'!$A:$F,MATCH('Open 1 Results'!$E57,'Open 1'!$F:$F,0),2),""),"")</f>
        <v xml:space="preserve">Katilynn Jorgensen </v>
      </c>
      <c r="C57" s="84" t="str">
        <f>IFERROR(IF(INDEX('Open 1'!$A:$F,MATCH('Open 1 Results'!$E57,'Open 1'!$F:$F,0),3)&gt;0,INDEX('Open 1'!$A:$F,MATCH('Open 1 Results'!$E57,'Open 1'!$F:$F,0),3),""),"")</f>
        <v xml:space="preserve">Drifters Angel Annie </v>
      </c>
      <c r="D57" s="85">
        <f>IFERROR(IF(AND(SMALL('Open 1'!F:F,L57)&gt;1000,SMALL('Open 1'!F:F,L57)&lt;3000),"nt",IF(SMALL('Open 1'!F:F,L57)&gt;3000,"",SMALL('Open 1'!F:F,L57))),"")</f>
        <v>16.487000063</v>
      </c>
      <c r="E57" s="115">
        <f>IF(D57="nt",IFERROR(SMALL('Open 1'!F:F,L57),""),IF(D57&gt;3000,"",IFERROR(SMALL('Open 1'!F:F,L57),"")))</f>
        <v>16.487000063</v>
      </c>
      <c r="G57" s="91" t="str">
        <f t="shared" si="1"/>
        <v/>
      </c>
      <c r="J57" s="162"/>
      <c r="K57" s="121"/>
      <c r="L57" s="24">
        <v>56</v>
      </c>
    </row>
    <row r="58" spans="1:12">
      <c r="A58" s="18">
        <f>IFERROR(IF(INDEX('Open 1'!$A:$F,MATCH('Open 1 Results'!$E58,'Open 1'!$F:$F,0),1)&gt;0,INDEX('Open 1'!$A:$F,MATCH('Open 1 Results'!$E58,'Open 1'!$F:$F,0),1),""),"")</f>
        <v>63</v>
      </c>
      <c r="B58" s="84" t="str">
        <f>IFERROR(IF(INDEX('Open 1'!$A:$F,MATCH('Open 1 Results'!$E58,'Open 1'!$F:$F,0),2)&gt;0,INDEX('Open 1'!$A:$F,MATCH('Open 1 Results'!$E58,'Open 1'!$F:$F,0),2),""),"")</f>
        <v xml:space="preserve">Presley Acheson </v>
      </c>
      <c r="C58" s="84" t="str">
        <f>IFERROR(IF(INDEX('Open 1'!$A:$F,MATCH('Open 1 Results'!$E58,'Open 1'!$F:$F,0),3)&gt;0,INDEX('Open 1'!$A:$F,MATCH('Open 1 Results'!$E58,'Open 1'!$F:$F,0),3),""),"")</f>
        <v xml:space="preserve">Red </v>
      </c>
      <c r="D58" s="85">
        <f>IFERROR(IF(AND(SMALL('Open 1'!F:F,L58)&gt;1000,SMALL('Open 1'!F:F,L58)&lt;3000),"nt",IF(SMALL('Open 1'!F:F,L58)&gt;3000,"",SMALL('Open 1'!F:F,L58))),"")</f>
        <v>17.017000074999999</v>
      </c>
      <c r="E58" s="115">
        <f>IF(D58="nt",IFERROR(SMALL('Open 1'!F:F,L58),""),IF(D58&gt;3000,"",IFERROR(SMALL('Open 1'!F:F,L58),"")))</f>
        <v>17.017000074999999</v>
      </c>
      <c r="G58" s="91" t="str">
        <f t="shared" si="1"/>
        <v/>
      </c>
      <c r="J58" s="162"/>
      <c r="K58" s="121"/>
      <c r="L58" s="24">
        <v>57</v>
      </c>
    </row>
    <row r="59" spans="1:12">
      <c r="A59" s="18">
        <f>IFERROR(IF(INDEX('Open 1'!$A:$F,MATCH('Open 1 Results'!$E59,'Open 1'!$F:$F,0),1)&gt;0,INDEX('Open 1'!$A:$F,MATCH('Open 1 Results'!$E59,'Open 1'!$F:$F,0),1),""),"")</f>
        <v>36</v>
      </c>
      <c r="B59" s="84" t="str">
        <f>IFERROR(IF(INDEX('Open 1'!$A:$F,MATCH('Open 1 Results'!$E59,'Open 1'!$F:$F,0),2)&gt;0,INDEX('Open 1'!$A:$F,MATCH('Open 1 Results'!$E59,'Open 1'!$F:$F,0),2),""),"")</f>
        <v xml:space="preserve">Tera Moody </v>
      </c>
      <c r="C59" s="84" t="str">
        <f>IFERROR(IF(INDEX('Open 1'!$A:$F,MATCH('Open 1 Results'!$E59,'Open 1'!$F:$F,0),3)&gt;0,INDEX('Open 1'!$A:$F,MATCH('Open 1 Results'!$E59,'Open 1'!$F:$F,0),3),""),"")</f>
        <v xml:space="preserve">Hosay </v>
      </c>
      <c r="D59" s="85">
        <f>IFERROR(IF(AND(SMALL('Open 1'!F:F,L59)&gt;1000,SMALL('Open 1'!F:F,L59)&lt;3000),"nt",IF(SMALL('Open 1'!F:F,L59)&gt;3000,"",SMALL('Open 1'!F:F,L59))),"")</f>
        <v>913.88900004300001</v>
      </c>
      <c r="E59" s="115">
        <f>IF(D59="nt",IFERROR(SMALL('Open 1'!F:F,L59),""),IF(D59&gt;3000,"",IFERROR(SMALL('Open 1'!F:F,L59),"")))</f>
        <v>913.88900004300001</v>
      </c>
      <c r="G59" s="91" t="str">
        <f t="shared" si="1"/>
        <v/>
      </c>
      <c r="J59" s="162"/>
      <c r="K59" s="121"/>
      <c r="L59" s="24">
        <v>58</v>
      </c>
    </row>
    <row r="60" spans="1:12">
      <c r="A60" s="18">
        <f>IFERROR(IF(INDEX('Open 1'!$A:$F,MATCH('Open 1 Results'!$E60,'Open 1'!$F:$F,0),1)&gt;0,INDEX('Open 1'!$A:$F,MATCH('Open 1 Results'!$E60,'Open 1'!$F:$F,0),1),""),"")</f>
        <v>47</v>
      </c>
      <c r="B60" s="84" t="str">
        <f>IFERROR(IF(INDEX('Open 1'!$A:$F,MATCH('Open 1 Results'!$E60,'Open 1'!$F:$F,0),2)&gt;0,INDEX('Open 1'!$A:$F,MATCH('Open 1 Results'!$E60,'Open 1'!$F:$F,0),2),""),"")</f>
        <v xml:space="preserve">Shaw Nelson </v>
      </c>
      <c r="C60" s="84" t="str">
        <f>IFERROR(IF(INDEX('Open 1'!$A:$F,MATCH('Open 1 Results'!$E60,'Open 1'!$F:$F,0),3)&gt;0,INDEX('Open 1'!$A:$F,MATCH('Open 1 Results'!$E60,'Open 1'!$F:$F,0),3),""),"")</f>
        <v xml:space="preserve">Willis </v>
      </c>
      <c r="D60" s="85">
        <f>IFERROR(IF(AND(SMALL('Open 1'!F:F,L60)&gt;1000,SMALL('Open 1'!F:F,L60)&lt;3000),"nt",IF(SMALL('Open 1'!F:F,L60)&gt;3000,"",SMALL('Open 1'!F:F,L60))),"")</f>
        <v>913.95500005600002</v>
      </c>
      <c r="E60" s="115">
        <f>IF(D60="nt",IFERROR(SMALL('Open 1'!F:F,L60),""),IF(D60&gt;3000,"",IFERROR(SMALL('Open 1'!F:F,L60),"")))</f>
        <v>913.95500005600002</v>
      </c>
      <c r="G60" s="91" t="str">
        <f t="shared" si="1"/>
        <v/>
      </c>
      <c r="J60" s="162"/>
      <c r="K60" s="121"/>
      <c r="L60" s="24">
        <v>59</v>
      </c>
    </row>
    <row r="61" spans="1:12">
      <c r="A61" s="18">
        <f>IFERROR(IF(INDEX('Open 1'!$A:$F,MATCH('Open 1 Results'!$E61,'Open 1'!$F:$F,0),1)&gt;0,INDEX('Open 1'!$A:$F,MATCH('Open 1 Results'!$E61,'Open 1'!$F:$F,0),1),""),"")</f>
        <v>58</v>
      </c>
      <c r="B61" s="84" t="str">
        <f>IFERROR(IF(INDEX('Open 1'!$A:$F,MATCH('Open 1 Results'!$E61,'Open 1'!$F:$F,0),2)&gt;0,INDEX('Open 1'!$A:$F,MATCH('Open 1 Results'!$E61,'Open 1'!$F:$F,0),2),""),"")</f>
        <v xml:space="preserve">Cindy Baltezore </v>
      </c>
      <c r="C61" s="84" t="str">
        <f>IFERROR(IF(INDEX('Open 1'!$A:$F,MATCH('Open 1 Results'!$E61,'Open 1'!$F:$F,0),3)&gt;0,INDEX('Open 1'!$A:$F,MATCH('Open 1 Results'!$E61,'Open 1'!$F:$F,0),3),""),"")</f>
        <v xml:space="preserve">Drifty </v>
      </c>
      <c r="D61" s="85">
        <f>IFERROR(IF(AND(SMALL('Open 1'!F:F,L61)&gt;1000,SMALL('Open 1'!F:F,L61)&lt;3000),"nt",IF(SMALL('Open 1'!F:F,L61)&gt;3000,"",SMALL('Open 1'!F:F,L61))),"")</f>
        <v>913.97500006899998</v>
      </c>
      <c r="E61" s="115">
        <f>IF(D61="nt",IFERROR(SMALL('Open 1'!F:F,L61),""),IF(D61&gt;3000,"",IFERROR(SMALL('Open 1'!F:F,L61),"")))</f>
        <v>913.97500006899998</v>
      </c>
      <c r="G61" s="91" t="str">
        <f t="shared" si="1"/>
        <v/>
      </c>
      <c r="J61" s="162" t="s">
        <v>240</v>
      </c>
      <c r="K61" s="121"/>
      <c r="L61" s="24">
        <v>60</v>
      </c>
    </row>
    <row r="62" spans="1:12">
      <c r="A62" s="18">
        <f>IFERROR(IF(INDEX('Open 1'!$A:$F,MATCH('Open 1 Results'!$E62,'Open 1'!$F:$F,0),1)&gt;0,INDEX('Open 1'!$A:$F,MATCH('Open 1 Results'!$E62,'Open 1'!$F:$F,0),1),""),"")</f>
        <v>57</v>
      </c>
      <c r="B62" s="84" t="str">
        <f>IFERROR(IF(INDEX('Open 1'!$A:$F,MATCH('Open 1 Results'!$E62,'Open 1'!$F:$F,0),2)&gt;0,INDEX('Open 1'!$A:$F,MATCH('Open 1 Results'!$E62,'Open 1'!$F:$F,0),2),""),"")</f>
        <v xml:space="preserve">Lacey Wagner </v>
      </c>
      <c r="C62" s="84" t="str">
        <f>IFERROR(IF(INDEX('Open 1'!$A:$F,MATCH('Open 1 Results'!$E62,'Open 1'!$F:$F,0),3)&gt;0,INDEX('Open 1'!$A:$F,MATCH('Open 1 Results'!$E62,'Open 1'!$F:$F,0),3),""),"")</f>
        <v>Foolish Firebug (Lola)</v>
      </c>
      <c r="D62" s="85">
        <f>IFERROR(IF(AND(SMALL('Open 1'!F:F,L62)&gt;1000,SMALL('Open 1'!F:F,L62)&lt;3000),"nt",IF(SMALL('Open 1'!F:F,L62)&gt;3000,"",SMALL('Open 1'!F:F,L62))),"")</f>
        <v>914.08400006799991</v>
      </c>
      <c r="E62" s="115">
        <f>IF(D62="nt",IFERROR(SMALL('Open 1'!F:F,L62),""),IF(D62&gt;3000,"",IFERROR(SMALL('Open 1'!F:F,L62),"")))</f>
        <v>914.08400006799991</v>
      </c>
      <c r="G62" s="91" t="str">
        <f t="shared" si="1"/>
        <v/>
      </c>
      <c r="J62" s="162"/>
      <c r="K62" s="121"/>
      <c r="L62" s="24">
        <v>61</v>
      </c>
    </row>
    <row r="63" spans="1:12">
      <c r="A63" s="18">
        <f>IFERROR(IF(INDEX('Open 1'!$A:$F,MATCH('Open 1 Results'!$E63,'Open 1'!$F:$F,0),1)&gt;0,INDEX('Open 1'!$A:$F,MATCH('Open 1 Results'!$E63,'Open 1'!$F:$F,0),1),""),"")</f>
        <v>46</v>
      </c>
      <c r="B63" s="84" t="str">
        <f>IFERROR(IF(INDEX('Open 1'!$A:$F,MATCH('Open 1 Results'!$E63,'Open 1'!$F:$F,0),2)&gt;0,INDEX('Open 1'!$A:$F,MATCH('Open 1 Results'!$E63,'Open 1'!$F:$F,0),2),""),"")</f>
        <v xml:space="preserve">Teya Moody </v>
      </c>
      <c r="C63" s="84" t="str">
        <f>IFERROR(IF(INDEX('Open 1'!$A:$F,MATCH('Open 1 Results'!$E63,'Open 1'!$F:$F,0),3)&gt;0,INDEX('Open 1'!$A:$F,MATCH('Open 1 Results'!$E63,'Open 1'!$F:$F,0),3),""),"")</f>
        <v xml:space="preserve">Bonnie </v>
      </c>
      <c r="D63" s="85">
        <f>IFERROR(IF(AND(SMALL('Open 1'!F:F,L63)&gt;1000,SMALL('Open 1'!F:F,L63)&lt;3000),"nt",IF(SMALL('Open 1'!F:F,L63)&gt;3000,"",SMALL('Open 1'!F:F,L63))),"")</f>
        <v>914.59000005500002</v>
      </c>
      <c r="E63" s="115">
        <f>IF(D63="nt",IFERROR(SMALL('Open 1'!F:F,L63),""),IF(D63&gt;3000,"",IFERROR(SMALL('Open 1'!F:F,L63),"")))</f>
        <v>914.59000005500002</v>
      </c>
      <c r="G63" s="91" t="str">
        <f t="shared" si="1"/>
        <v/>
      </c>
      <c r="J63" s="162"/>
      <c r="K63" s="121"/>
      <c r="L63" s="24">
        <v>62</v>
      </c>
    </row>
    <row r="64" spans="1:12">
      <c r="A64" s="18">
        <f>IFERROR(IF(INDEX('Open 1'!$A:$F,MATCH('Open 1 Results'!$E64,'Open 1'!$F:$F,0),1)&gt;0,INDEX('Open 1'!$A:$F,MATCH('Open 1 Results'!$E64,'Open 1'!$F:$F,0),1),""),"")</f>
        <v>11</v>
      </c>
      <c r="B64" s="84" t="str">
        <f>IFERROR(IF(INDEX('Open 1'!$A:$F,MATCH('Open 1 Results'!$E64,'Open 1'!$F:$F,0),2)&gt;0,INDEX('Open 1'!$A:$F,MATCH('Open 1 Results'!$E64,'Open 1'!$F:$F,0),2),""),"")</f>
        <v xml:space="preserve">Sarah Ann Rose </v>
      </c>
      <c r="C64" s="84" t="str">
        <f>IFERROR(IF(INDEX('Open 1'!$A:$F,MATCH('Open 1 Results'!$E64,'Open 1'!$F:$F,0),3)&gt;0,INDEX('Open 1'!$A:$F,MATCH('Open 1 Results'!$E64,'Open 1'!$F:$F,0),3),""),"")</f>
        <v xml:space="preserve">Roxy </v>
      </c>
      <c r="D64" s="85">
        <f>IFERROR(IF(AND(SMALL('Open 1'!F:F,L64)&gt;1000,SMALL('Open 1'!F:F,L64)&lt;3000),"nt",IF(SMALL('Open 1'!F:F,L64)&gt;3000,"",SMALL('Open 1'!F:F,L64))),"")</f>
        <v>914.61500001299999</v>
      </c>
      <c r="E64" s="115">
        <f>IF(D64="nt",IFERROR(SMALL('Open 1'!F:F,L64),""),IF(D64&gt;3000,"",IFERROR(SMALL('Open 1'!F:F,L64),"")))</f>
        <v>914.61500001299999</v>
      </c>
      <c r="G64" s="91" t="str">
        <f t="shared" si="1"/>
        <v/>
      </c>
      <c r="J64" s="162"/>
      <c r="K64" s="121"/>
      <c r="L64" s="24">
        <v>63</v>
      </c>
    </row>
    <row r="65" spans="1:12">
      <c r="A65" s="18">
        <f>IFERROR(IF(INDEX('Open 1'!$A:$F,MATCH('Open 1 Results'!$E65,'Open 1'!$F:$F,0),1)&gt;0,INDEX('Open 1'!$A:$F,MATCH('Open 1 Results'!$E65,'Open 1'!$F:$F,0),1),""),"")</f>
        <v>22</v>
      </c>
      <c r="B65" s="84" t="str">
        <f>IFERROR(IF(INDEX('Open 1'!$A:$F,MATCH('Open 1 Results'!$E65,'Open 1'!$F:$F,0),2)&gt;0,INDEX('Open 1'!$A:$F,MATCH('Open 1 Results'!$E65,'Open 1'!$F:$F,0),2),""),"")</f>
        <v xml:space="preserve">Heather Veld </v>
      </c>
      <c r="C65" s="84" t="str">
        <f>IFERROR(IF(INDEX('Open 1'!$A:$F,MATCH('Open 1 Results'!$E65,'Open 1'!$F:$F,0),3)&gt;0,INDEX('Open 1'!$A:$F,MATCH('Open 1 Results'!$E65,'Open 1'!$F:$F,0),3),""),"")</f>
        <v xml:space="preserve">Angel </v>
      </c>
      <c r="D65" s="85">
        <f>IFERROR(IF(AND(SMALL('Open 1'!F:F,L65)&gt;1000,SMALL('Open 1'!F:F,L65)&lt;3000),"nt",IF(SMALL('Open 1'!F:F,L65)&gt;3000,"",SMALL('Open 1'!F:F,L65))),"")</f>
        <v>914.64000002599994</v>
      </c>
      <c r="E65" s="115">
        <f>IF(D65="nt",IFERROR(SMALL('Open 1'!F:F,L65),""),IF(D65&gt;3000,"",IFERROR(SMALL('Open 1'!F:F,L65),"")))</f>
        <v>914.64000002599994</v>
      </c>
      <c r="G65" s="91" t="str">
        <f t="shared" si="1"/>
        <v/>
      </c>
      <c r="J65" s="162"/>
      <c r="K65" s="121"/>
      <c r="L65" s="24">
        <v>64</v>
      </c>
    </row>
    <row r="66" spans="1:12">
      <c r="A66" s="18">
        <f>IFERROR(IF(INDEX('Open 1'!$A:$F,MATCH('Open 1 Results'!$E66,'Open 1'!$F:$F,0),1)&gt;0,INDEX('Open 1'!$A:$F,MATCH('Open 1 Results'!$E66,'Open 1'!$F:$F,0),1),""),"")</f>
        <v>10</v>
      </c>
      <c r="B66" s="84" t="str">
        <f>IFERROR(IF(INDEX('Open 1'!$A:$F,MATCH('Open 1 Results'!$E66,'Open 1'!$F:$F,0),2)&gt;0,INDEX('Open 1'!$A:$F,MATCH('Open 1 Results'!$E66,'Open 1'!$F:$F,0),2),""),"")</f>
        <v xml:space="preserve">Shaw Nelson </v>
      </c>
      <c r="C66" s="84" t="str">
        <f>IFERROR(IF(INDEX('Open 1'!$A:$F,MATCH('Open 1 Results'!$E66,'Open 1'!$F:$F,0),3)&gt;0,INDEX('Open 1'!$A:$F,MATCH('Open 1 Results'!$E66,'Open 1'!$F:$F,0),3),""),"")</f>
        <v xml:space="preserve">Bones </v>
      </c>
      <c r="D66" s="85">
        <f>IFERROR(IF(AND(SMALL('Open 1'!F:F,L66)&gt;1000,SMALL('Open 1'!F:F,L66)&lt;3000),"nt",IF(SMALL('Open 1'!F:F,L66)&gt;3000,"",SMALL('Open 1'!F:F,L66))),"")</f>
        <v>914.70000001100004</v>
      </c>
      <c r="E66" s="115">
        <f>IF(D66="nt",IFERROR(SMALL('Open 1'!F:F,L66),""),IF(D66&gt;3000,"",IFERROR(SMALL('Open 1'!F:F,L66),"")))</f>
        <v>914.70000001100004</v>
      </c>
      <c r="G66" s="91" t="str">
        <f t="shared" si="1"/>
        <v/>
      </c>
      <c r="J66" s="162"/>
      <c r="K66" s="121"/>
      <c r="L66" s="24">
        <v>65</v>
      </c>
    </row>
    <row r="67" spans="1:12">
      <c r="A67" s="18">
        <f>IFERROR(IF(INDEX('Open 1'!$A:$F,MATCH('Open 1 Results'!$E67,'Open 1'!$F:$F,0),1)&gt;0,INDEX('Open 1'!$A:$F,MATCH('Open 1 Results'!$E67,'Open 1'!$F:$F,0),1),""),"")</f>
        <v>2</v>
      </c>
      <c r="B67" s="84" t="str">
        <f>IFERROR(IF(INDEX('Open 1'!$A:$F,MATCH('Open 1 Results'!$E67,'Open 1'!$F:$F,0),2)&gt;0,INDEX('Open 1'!$A:$F,MATCH('Open 1 Results'!$E67,'Open 1'!$F:$F,0),2),""),"")</f>
        <v xml:space="preserve">Cindy Loiseau </v>
      </c>
      <c r="C67" s="84" t="str">
        <f>IFERROR(IF(INDEX('Open 1'!$A:$F,MATCH('Open 1 Results'!$E67,'Open 1'!$F:$F,0),3)&gt;0,INDEX('Open 1'!$A:$F,MATCH('Open 1 Results'!$E67,'Open 1'!$F:$F,0),3),""),"")</f>
        <v xml:space="preserve">Annie </v>
      </c>
      <c r="D67" s="85">
        <f>IFERROR(IF(AND(SMALL('Open 1'!F:F,L67)&gt;1000,SMALL('Open 1'!F:F,L67)&lt;3000),"nt",IF(SMALL('Open 1'!F:F,L67)&gt;3000,"",SMALL('Open 1'!F:F,L67))),"")</f>
        <v>914.73400000200002</v>
      </c>
      <c r="E67" s="115">
        <f>IF(D67="nt",IFERROR(SMALL('Open 1'!F:F,L67),""),IF(D67&gt;3000,"",IFERROR(SMALL('Open 1'!F:F,L67),"")))</f>
        <v>914.73400000200002</v>
      </c>
      <c r="G67" s="91" t="str">
        <f t="shared" ref="G67:G130" si="2">IFERROR(VLOOKUP(D67,$H$3:$I$7,2,FALSE),"")</f>
        <v/>
      </c>
      <c r="J67" s="162" t="s">
        <v>240</v>
      </c>
      <c r="K67" s="121"/>
      <c r="L67" s="24">
        <v>66</v>
      </c>
    </row>
    <row r="68" spans="1:12">
      <c r="A68" s="18">
        <f>IFERROR(IF(INDEX('Open 1'!$A:$F,MATCH('Open 1 Results'!$E68,'Open 1'!$F:$F,0),1)&gt;0,INDEX('Open 1'!$A:$F,MATCH('Open 1 Results'!$E68,'Open 1'!$F:$F,0),1),""),"")</f>
        <v>71</v>
      </c>
      <c r="B68" s="84" t="str">
        <f>IFERROR(IF(INDEX('Open 1'!$A:$F,MATCH('Open 1 Results'!$E68,'Open 1'!$F:$F,0),2)&gt;0,INDEX('Open 1'!$A:$F,MATCH('Open 1 Results'!$E68,'Open 1'!$F:$F,0),2),""),"")</f>
        <v xml:space="preserve">Debbie McCutcheon </v>
      </c>
      <c r="C68" s="84" t="str">
        <f>IFERROR(IF(INDEX('Open 1'!$A:$F,MATCH('Open 1 Results'!$E68,'Open 1'!$F:$F,0),3)&gt;0,INDEX('Open 1'!$A:$F,MATCH('Open 1 Results'!$E68,'Open 1'!$F:$F,0),3),""),"")</f>
        <v xml:space="preserve">Dutch Wagon </v>
      </c>
      <c r="D68" s="85">
        <f>IFERROR(IF(AND(SMALL('Open 1'!F:F,L68)&gt;1000,SMALL('Open 1'!F:F,L68)&lt;3000),"nt",IF(SMALL('Open 1'!F:F,L68)&gt;3000,"",SMALL('Open 1'!F:F,L68))),"")</f>
        <v>914.86300008500007</v>
      </c>
      <c r="E68" s="115">
        <f>IF(D68="nt",IFERROR(SMALL('Open 1'!F:F,L68),""),IF(D68&gt;3000,"",IFERROR(SMALL('Open 1'!F:F,L68),"")))</f>
        <v>914.86300008500007</v>
      </c>
      <c r="G68" s="91" t="str">
        <f t="shared" si="2"/>
        <v/>
      </c>
      <c r="J68" s="162" t="s">
        <v>240</v>
      </c>
      <c r="K68" s="121"/>
      <c r="L68" s="24">
        <v>67</v>
      </c>
    </row>
    <row r="69" spans="1:12">
      <c r="A69" s="18">
        <f>IFERROR(IF(INDEX('Open 1'!$A:$F,MATCH('Open 1 Results'!$E69,'Open 1'!$F:$F,0),1)&gt;0,INDEX('Open 1'!$A:$F,MATCH('Open 1 Results'!$E69,'Open 1'!$F:$F,0),1),""),"")</f>
        <v>21</v>
      </c>
      <c r="B69" s="84" t="str">
        <f>IFERROR(IF(INDEX('Open 1'!$A:$F,MATCH('Open 1 Results'!$E69,'Open 1'!$F:$F,0),2)&gt;0,INDEX('Open 1'!$A:$F,MATCH('Open 1 Results'!$E69,'Open 1'!$F:$F,0),2),""),"")</f>
        <v xml:space="preserve">Jade Hagen </v>
      </c>
      <c r="C69" s="84" t="str">
        <f>IFERROR(IF(INDEX('Open 1'!$A:$F,MATCH('Open 1 Results'!$E69,'Open 1'!$F:$F,0),3)&gt;0,INDEX('Open 1'!$A:$F,MATCH('Open 1 Results'!$E69,'Open 1'!$F:$F,0),3),""),"")</f>
        <v xml:space="preserve">Elli </v>
      </c>
      <c r="D69" s="85">
        <f>IFERROR(IF(AND(SMALL('Open 1'!F:F,L69)&gt;1000,SMALL('Open 1'!F:F,L69)&lt;3000),"nt",IF(SMALL('Open 1'!F:F,L69)&gt;3000,"",SMALL('Open 1'!F:F,L69))),"")</f>
        <v>914.87800002500001</v>
      </c>
      <c r="E69" s="115">
        <f>IF(D69="nt",IFERROR(SMALL('Open 1'!F:F,L69),""),IF(D69&gt;3000,"",IFERROR(SMALL('Open 1'!F:F,L69),"")))</f>
        <v>914.87800002500001</v>
      </c>
      <c r="G69" s="91" t="str">
        <f t="shared" si="2"/>
        <v/>
      </c>
      <c r="J69" s="162"/>
      <c r="K69" s="121"/>
      <c r="L69" s="24">
        <v>68</v>
      </c>
    </row>
    <row r="70" spans="1:12">
      <c r="A70" s="18">
        <f>IFERROR(IF(INDEX('Open 1'!$A:$F,MATCH('Open 1 Results'!$E70,'Open 1'!$F:$F,0),1)&gt;0,INDEX('Open 1'!$A:$F,MATCH('Open 1 Results'!$E70,'Open 1'!$F:$F,0),1),""),"")</f>
        <v>39</v>
      </c>
      <c r="B70" s="84" t="str">
        <f>IFERROR(IF(INDEX('Open 1'!$A:$F,MATCH('Open 1 Results'!$E70,'Open 1'!$F:$F,0),2)&gt;0,INDEX('Open 1'!$A:$F,MATCH('Open 1 Results'!$E70,'Open 1'!$F:$F,0),2),""),"")</f>
        <v xml:space="preserve">Marda Olson </v>
      </c>
      <c r="C70" s="84" t="str">
        <f>IFERROR(IF(INDEX('Open 1'!$A:$F,MATCH('Open 1 Results'!$E70,'Open 1'!$F:$F,0),3)&gt;0,INDEX('Open 1'!$A:$F,MATCH('Open 1 Results'!$E70,'Open 1'!$F:$F,0),3),""),"")</f>
        <v xml:space="preserve">Louis </v>
      </c>
      <c r="D70" s="85">
        <f>IFERROR(IF(AND(SMALL('Open 1'!F:F,L70)&gt;1000,SMALL('Open 1'!F:F,L70)&lt;3000),"nt",IF(SMALL('Open 1'!F:F,L70)&gt;3000,"",SMALL('Open 1'!F:F,L70))),"")</f>
        <v>914.88200004599992</v>
      </c>
      <c r="E70" s="115">
        <f>IF(D70="nt",IFERROR(SMALL('Open 1'!F:F,L70),""),IF(D70&gt;3000,"",IFERROR(SMALL('Open 1'!F:F,L70),"")))</f>
        <v>914.88200004599992</v>
      </c>
      <c r="G70" s="91" t="str">
        <f t="shared" si="2"/>
        <v/>
      </c>
      <c r="J70" s="162" t="s">
        <v>240</v>
      </c>
      <c r="K70" s="121"/>
      <c r="L70" s="24">
        <v>69</v>
      </c>
    </row>
    <row r="71" spans="1:12">
      <c r="A71" s="18">
        <f>IFERROR(IF(INDEX('Open 1'!$A:$F,MATCH('Open 1 Results'!$E71,'Open 1'!$F:$F,0),1)&gt;0,INDEX('Open 1'!$A:$F,MATCH('Open 1 Results'!$E71,'Open 1'!$F:$F,0),1),""),"")</f>
        <v>35</v>
      </c>
      <c r="B71" s="84" t="str">
        <f>IFERROR(IF(INDEX('Open 1'!$A:$F,MATCH('Open 1 Results'!$E71,'Open 1'!$F:$F,0),2)&gt;0,INDEX('Open 1'!$A:$F,MATCH('Open 1 Results'!$E71,'Open 1'!$F:$F,0),2),""),"")</f>
        <v xml:space="preserve">Kellie VanDerBrink </v>
      </c>
      <c r="C71" s="84" t="str">
        <f>IFERROR(IF(INDEX('Open 1'!$A:$F,MATCH('Open 1 Results'!$E71,'Open 1'!$F:$F,0),3)&gt;0,INDEX('Open 1'!$A:$F,MATCH('Open 1 Results'!$E71,'Open 1'!$F:$F,0),3),""),"")</f>
        <v xml:space="preserve">Cowboy </v>
      </c>
      <c r="D71" s="85">
        <f>IFERROR(IF(AND(SMALL('Open 1'!F:F,L71)&gt;1000,SMALL('Open 1'!F:F,L71)&lt;3000),"nt",IF(SMALL('Open 1'!F:F,L71)&gt;3000,"",SMALL('Open 1'!F:F,L71))),"")</f>
        <v>915.03200004100006</v>
      </c>
      <c r="E71" s="115">
        <f>IF(D71="nt",IFERROR(SMALL('Open 1'!F:F,L71),""),IF(D71&gt;3000,"",IFERROR(SMALL('Open 1'!F:F,L71),"")))</f>
        <v>915.03200004100006</v>
      </c>
      <c r="G71" s="91" t="str">
        <f t="shared" si="2"/>
        <v/>
      </c>
      <c r="J71" s="162" t="s">
        <v>240</v>
      </c>
      <c r="K71" s="121" t="s">
        <v>240</v>
      </c>
      <c r="L71" s="24">
        <v>70</v>
      </c>
    </row>
    <row r="72" spans="1:12">
      <c r="A72" s="18">
        <f>IFERROR(IF(INDEX('Open 1'!$A:$F,MATCH('Open 1 Results'!$E72,'Open 1'!$F:$F,0),1)&gt;0,INDEX('Open 1'!$A:$F,MATCH('Open 1 Results'!$E72,'Open 1'!$F:$F,0),1),""),"")</f>
        <v>9</v>
      </c>
      <c r="B72" s="84" t="str">
        <f>IFERROR(IF(INDEX('Open 1'!$A:$F,MATCH('Open 1 Results'!$E72,'Open 1'!$F:$F,0),2)&gt;0,INDEX('Open 1'!$A:$F,MATCH('Open 1 Results'!$E72,'Open 1'!$F:$F,0),2),""),"")</f>
        <v xml:space="preserve">Kayla Otto </v>
      </c>
      <c r="C72" s="84" t="str">
        <f>IFERROR(IF(INDEX('Open 1'!$A:$F,MATCH('Open 1 Results'!$E72,'Open 1'!$F:$F,0),3)&gt;0,INDEX('Open 1'!$A:$F,MATCH('Open 1 Results'!$E72,'Open 1'!$F:$F,0),3),""),"")</f>
        <v xml:space="preserve">Kid </v>
      </c>
      <c r="D72" s="85">
        <f>IFERROR(IF(AND(SMALL('Open 1'!F:F,L72)&gt;1000,SMALL('Open 1'!F:F,L72)&lt;3000),"nt",IF(SMALL('Open 1'!F:F,L72)&gt;3000,"",SMALL('Open 1'!F:F,L72))),"")</f>
        <v>915.03700001000004</v>
      </c>
      <c r="E72" s="115">
        <f>IF(D72="nt",IFERROR(SMALL('Open 1'!F:F,L72),""),IF(D72&gt;3000,"",IFERROR(SMALL('Open 1'!F:F,L72),"")))</f>
        <v>915.03700001000004</v>
      </c>
      <c r="G72" s="91" t="str">
        <f t="shared" si="2"/>
        <v/>
      </c>
      <c r="J72" s="162" t="s">
        <v>240</v>
      </c>
      <c r="K72" s="121"/>
      <c r="L72" s="24">
        <v>71</v>
      </c>
    </row>
    <row r="73" spans="1:12">
      <c r="A73" s="18">
        <f>IFERROR(IF(INDEX('Open 1'!$A:$F,MATCH('Open 1 Results'!$E73,'Open 1'!$F:$F,0),1)&gt;0,INDEX('Open 1'!$A:$F,MATCH('Open 1 Results'!$E73,'Open 1'!$F:$F,0),1),""),"")</f>
        <v>48</v>
      </c>
      <c r="B73" s="84" t="str">
        <f>IFERROR(IF(INDEX('Open 1'!$A:$F,MATCH('Open 1 Results'!$E73,'Open 1'!$F:$F,0),2)&gt;0,INDEX('Open 1'!$A:$F,MATCH('Open 1 Results'!$E73,'Open 1'!$F:$F,0),2),""),"")</f>
        <v xml:space="preserve">Alaynah Harkless </v>
      </c>
      <c r="C73" s="84" t="str">
        <f>IFERROR(IF(INDEX('Open 1'!$A:$F,MATCH('Open 1 Results'!$E73,'Open 1'!$F:$F,0),3)&gt;0,INDEX('Open 1'!$A:$F,MATCH('Open 1 Results'!$E73,'Open 1'!$F:$F,0),3),""),"")</f>
        <v xml:space="preserve">IMA JT Starlight </v>
      </c>
      <c r="D73" s="85">
        <f>IFERROR(IF(AND(SMALL('Open 1'!F:F,L73)&gt;1000,SMALL('Open 1'!F:F,L73)&lt;3000),"nt",IF(SMALL('Open 1'!F:F,L73)&gt;3000,"",SMALL('Open 1'!F:F,L73))),"")</f>
        <v>915.24900005699999</v>
      </c>
      <c r="E73" s="115">
        <f>IF(D73="nt",IFERROR(SMALL('Open 1'!F:F,L73),""),IF(D73&gt;3000,"",IFERROR(SMALL('Open 1'!F:F,L73),"")))</f>
        <v>915.24900005699999</v>
      </c>
      <c r="G73" s="91" t="str">
        <f t="shared" si="2"/>
        <v/>
      </c>
      <c r="J73" s="162"/>
      <c r="K73" s="121"/>
      <c r="L73" s="24">
        <v>72</v>
      </c>
    </row>
    <row r="74" spans="1:12">
      <c r="A74" s="18">
        <f>IFERROR(IF(INDEX('Open 1'!$A:$F,MATCH('Open 1 Results'!$E74,'Open 1'!$F:$F,0),1)&gt;0,INDEX('Open 1'!$A:$F,MATCH('Open 1 Results'!$E74,'Open 1'!$F:$F,0),1),""),"")</f>
        <v>3</v>
      </c>
      <c r="B74" s="84" t="str">
        <f>IFERROR(IF(INDEX('Open 1'!$A:$F,MATCH('Open 1 Results'!$E74,'Open 1'!$F:$F,0),2)&gt;0,INDEX('Open 1'!$A:$F,MATCH('Open 1 Results'!$E74,'Open 1'!$F:$F,0),2),""),"")</f>
        <v xml:space="preserve">Ginny Anderson </v>
      </c>
      <c r="C74" s="84" t="str">
        <f>IFERROR(IF(INDEX('Open 1'!$A:$F,MATCH('Open 1 Results'!$E74,'Open 1'!$F:$F,0),3)&gt;0,INDEX('Open 1'!$A:$F,MATCH('Open 1 Results'!$E74,'Open 1'!$F:$F,0),3),""),"")</f>
        <v xml:space="preserve">Peach </v>
      </c>
      <c r="D74" s="85">
        <f>IFERROR(IF(AND(SMALL('Open 1'!F:F,L74)&gt;1000,SMALL('Open 1'!F:F,L74)&lt;3000),"nt",IF(SMALL('Open 1'!F:F,L74)&gt;3000,"",SMALL('Open 1'!F:F,L74))),"")</f>
        <v>915.32400000299992</v>
      </c>
      <c r="E74" s="115">
        <f>IF(D74="nt",IFERROR(SMALL('Open 1'!F:F,L74),""),IF(D74&gt;3000,"",IFERROR(SMALL('Open 1'!F:F,L74),"")))</f>
        <v>915.32400000299992</v>
      </c>
      <c r="G74" s="91" t="str">
        <f t="shared" si="2"/>
        <v/>
      </c>
      <c r="J74" s="162"/>
      <c r="K74" s="121"/>
      <c r="L74" s="24">
        <v>73</v>
      </c>
    </row>
    <row r="75" spans="1:12">
      <c r="A75" s="18">
        <f>IFERROR(IF(INDEX('Open 1'!$A:$F,MATCH('Open 1 Results'!$E75,'Open 1'!$F:$F,0),1)&gt;0,INDEX('Open 1'!$A:$F,MATCH('Open 1 Results'!$E75,'Open 1'!$F:$F,0),1),""),"")</f>
        <v>29</v>
      </c>
      <c r="B75" s="84" t="str">
        <f>IFERROR(IF(INDEX('Open 1'!$A:$F,MATCH('Open 1 Results'!$E75,'Open 1'!$F:$F,0),2)&gt;0,INDEX('Open 1'!$A:$F,MATCH('Open 1 Results'!$E75,'Open 1'!$F:$F,0),2),""),"")</f>
        <v xml:space="preserve">Sara VanDuysen </v>
      </c>
      <c r="C75" s="84" t="str">
        <f>IFERROR(IF(INDEX('Open 1'!$A:$F,MATCH('Open 1 Results'!$E75,'Open 1'!$F:$F,0),3)&gt;0,INDEX('Open 1'!$A:$F,MATCH('Open 1 Results'!$E75,'Open 1'!$F:$F,0),3),""),"")</f>
        <v xml:space="preserve">Lil Haida Boon </v>
      </c>
      <c r="D75" s="85">
        <f>IFERROR(IF(AND(SMALL('Open 1'!F:F,L75)&gt;1000,SMALL('Open 1'!F:F,L75)&lt;3000),"nt",IF(SMALL('Open 1'!F:F,L75)&gt;3000,"",SMALL('Open 1'!F:F,L75))),"")</f>
        <v>915.35800003399993</v>
      </c>
      <c r="E75" s="115">
        <f>IF(D75="nt",IFERROR(SMALL('Open 1'!F:F,L75),""),IF(D75&gt;3000,"",IFERROR(SMALL('Open 1'!F:F,L75),"")))</f>
        <v>915.35800003399993</v>
      </c>
      <c r="G75" s="91" t="str">
        <f t="shared" si="2"/>
        <v/>
      </c>
      <c r="J75" s="162" t="s">
        <v>240</v>
      </c>
      <c r="K75" s="121"/>
      <c r="L75" s="24">
        <v>74</v>
      </c>
    </row>
    <row r="76" spans="1:12">
      <c r="A76" s="18">
        <f>IFERROR(IF(INDEX('Open 1'!$A:$F,MATCH('Open 1 Results'!$E76,'Open 1'!$F:$F,0),1)&gt;0,INDEX('Open 1'!$A:$F,MATCH('Open 1 Results'!$E76,'Open 1'!$F:$F,0),1),""),"")</f>
        <v>15</v>
      </c>
      <c r="B76" s="84" t="str">
        <f>IFERROR(IF(INDEX('Open 1'!$A:$F,MATCH('Open 1 Results'!$E76,'Open 1'!$F:$F,0),2)&gt;0,INDEX('Open 1'!$A:$F,MATCH('Open 1 Results'!$E76,'Open 1'!$F:$F,0),2),""),"")</f>
        <v xml:space="preserve">Katilynn Jorgensen </v>
      </c>
      <c r="C76" s="84" t="str">
        <f>IFERROR(IF(INDEX('Open 1'!$A:$F,MATCH('Open 1 Results'!$E76,'Open 1'!$F:$F,0),3)&gt;0,INDEX('Open 1'!$A:$F,MATCH('Open 1 Results'!$E76,'Open 1'!$F:$F,0),3),""),"")</f>
        <v xml:space="preserve">Kitty Dun It </v>
      </c>
      <c r="D76" s="85">
        <f>IFERROR(IF(AND(SMALL('Open 1'!F:F,L76)&gt;1000,SMALL('Open 1'!F:F,L76)&lt;3000),"nt",IF(SMALL('Open 1'!F:F,L76)&gt;3000,"",SMALL('Open 1'!F:F,L76))),"")</f>
        <v>915.76400001700006</v>
      </c>
      <c r="E76" s="115">
        <f>IF(D76="nt",IFERROR(SMALL('Open 1'!F:F,L76),""),IF(D76&gt;3000,"",IFERROR(SMALL('Open 1'!F:F,L76),"")))</f>
        <v>915.76400001700006</v>
      </c>
      <c r="G76" s="91" t="str">
        <f t="shared" si="2"/>
        <v/>
      </c>
      <c r="J76" s="162"/>
      <c r="K76" s="121"/>
      <c r="L76" s="24">
        <v>75</v>
      </c>
    </row>
    <row r="77" spans="1:12">
      <c r="A77" s="18">
        <f>IFERROR(IF(INDEX('Open 1'!$A:$F,MATCH('Open 1 Results'!$E77,'Open 1'!$F:$F,0),1)&gt;0,INDEX('Open 1'!$A:$F,MATCH('Open 1 Results'!$E77,'Open 1'!$F:$F,0),1),""),"")</f>
        <v>78</v>
      </c>
      <c r="B77" s="84" t="str">
        <f>IFERROR(IF(INDEX('Open 1'!$A:$F,MATCH('Open 1 Results'!$E77,'Open 1'!$F:$F,0),2)&gt;0,INDEX('Open 1'!$A:$F,MATCH('Open 1 Results'!$E77,'Open 1'!$F:$F,0),2),""),"")</f>
        <v xml:space="preserve">Maggie Connor </v>
      </c>
      <c r="C77" s="84" t="str">
        <f>IFERROR(IF(INDEX('Open 1'!$A:$F,MATCH('Open 1 Results'!$E77,'Open 1'!$F:$F,0),3)&gt;0,INDEX('Open 1'!$A:$F,MATCH('Open 1 Results'!$E77,'Open 1'!$F:$F,0),3),""),"")</f>
        <v xml:space="preserve">Oops </v>
      </c>
      <c r="D77" s="85">
        <f>IFERROR(IF(AND(SMALL('Open 1'!F:F,L77)&gt;1000,SMALL('Open 1'!F:F,L77)&lt;3000),"nt",IF(SMALL('Open 1'!F:F,L77)&gt;3000,"",SMALL('Open 1'!F:F,L77))),"")</f>
        <v>916.15300009300006</v>
      </c>
      <c r="E77" s="115">
        <f>IF(D77="nt",IFERROR(SMALL('Open 1'!F:F,L77),""),IF(D77&gt;3000,"",IFERROR(SMALL('Open 1'!F:F,L77),"")))</f>
        <v>916.15300009300006</v>
      </c>
      <c r="G77" s="91" t="str">
        <f t="shared" si="2"/>
        <v/>
      </c>
      <c r="J77" s="162"/>
      <c r="K77" s="121"/>
      <c r="L77" s="24">
        <v>76</v>
      </c>
    </row>
    <row r="78" spans="1:12">
      <c r="A78" s="18">
        <f>IFERROR(IF(INDEX('Open 1'!$A:$F,MATCH('Open 1 Results'!$E78,'Open 1'!$F:$F,0),1)&gt;0,INDEX('Open 1'!$A:$F,MATCH('Open 1 Results'!$E78,'Open 1'!$F:$F,0),1),""),"")</f>
        <v>74</v>
      </c>
      <c r="B78" s="84" t="str">
        <f>IFERROR(IF(INDEX('Open 1'!$A:$F,MATCH('Open 1 Results'!$E78,'Open 1'!$F:$F,0),2)&gt;0,INDEX('Open 1'!$A:$F,MATCH('Open 1 Results'!$E78,'Open 1'!$F:$F,0),2),""),"")</f>
        <v xml:space="preserve">Trinity Chapman </v>
      </c>
      <c r="C78" s="84" t="str">
        <f>IFERROR(IF(INDEX('Open 1'!$A:$F,MATCH('Open 1 Results'!$E78,'Open 1'!$F:$F,0),3)&gt;0,INDEX('Open 1'!$A:$F,MATCH('Open 1 Results'!$E78,'Open 1'!$F:$F,0),3),""),"")</f>
        <v xml:space="preserve">Lucky </v>
      </c>
      <c r="D78" s="85">
        <f>IFERROR(IF(AND(SMALL('Open 1'!F:F,L78)&gt;1000,SMALL('Open 1'!F:F,L78)&lt;3000),"nt",IF(SMALL('Open 1'!F:F,L78)&gt;3000,"",SMALL('Open 1'!F:F,L78))),"")</f>
        <v>916.67100008800003</v>
      </c>
      <c r="E78" s="115">
        <f>IF(D78="nt",IFERROR(SMALL('Open 1'!F:F,L78),""),IF(D78&gt;3000,"",IFERROR(SMALL('Open 1'!F:F,L78),"")))</f>
        <v>916.67100008800003</v>
      </c>
      <c r="G78" s="91" t="str">
        <f t="shared" si="2"/>
        <v/>
      </c>
      <c r="J78" s="162"/>
      <c r="K78" s="121"/>
      <c r="L78" s="24">
        <v>77</v>
      </c>
    </row>
    <row r="79" spans="1:12">
      <c r="A79" s="18">
        <f>IFERROR(IF(INDEX('Open 1'!$A:$F,MATCH('Open 1 Results'!$E79,'Open 1'!$F:$F,0),1)&gt;0,INDEX('Open 1'!$A:$F,MATCH('Open 1 Results'!$E79,'Open 1'!$F:$F,0),1),""),"")</f>
        <v>23</v>
      </c>
      <c r="B79" s="84" t="str">
        <f>IFERROR(IF(INDEX('Open 1'!$A:$F,MATCH('Open 1 Results'!$E79,'Open 1'!$F:$F,0),2)&gt;0,INDEX('Open 1'!$A:$F,MATCH('Open 1 Results'!$E79,'Open 1'!$F:$F,0),2),""),"")</f>
        <v xml:space="preserve">Presten Chapman </v>
      </c>
      <c r="C79" s="84" t="str">
        <f>IFERROR(IF(INDEX('Open 1'!$A:$F,MATCH('Open 1 Results'!$E79,'Open 1'!$F:$F,0),3)&gt;0,INDEX('Open 1'!$A:$F,MATCH('Open 1 Results'!$E79,'Open 1'!$F:$F,0),3),""),"")</f>
        <v xml:space="preserve">Raisin </v>
      </c>
      <c r="D79" s="85" t="str">
        <f>IFERROR(IF(AND(SMALL('Open 1'!F:F,L79)&gt;1000,SMALL('Open 1'!F:F,L79)&lt;3000),"nt",IF(SMALL('Open 1'!F:F,L79)&gt;3000,"",SMALL('Open 1'!F:F,L79))),"")</f>
        <v>nt</v>
      </c>
      <c r="E79" s="115">
        <f>IF(D79="nt",IFERROR(SMALL('Open 1'!F:F,L79),""),IF(D79&gt;3000,"",IFERROR(SMALL('Open 1'!F:F,L79),"")))</f>
        <v>1000.0000000270001</v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2020-06-04T02:55:19Z</cp:lastPrinted>
  <dcterms:created xsi:type="dcterms:W3CDTF">2016-10-21T03:48:16Z</dcterms:created>
  <dcterms:modified xsi:type="dcterms:W3CDTF">2020-06-07T16:52:03Z</dcterms:modified>
</cp:coreProperties>
</file>