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2120" windowHeight="9120" tabRatio="644" activeTab="0"/>
  </bookViews>
  <sheets>
    <sheet name="Open Barrels" sheetId="1" r:id="rId1"/>
    <sheet name="Youth Barrels" sheetId="2" r:id="rId2"/>
    <sheet name="Poles" sheetId="3" r:id="rId3"/>
    <sheet name="Straight Pay back" sheetId="4" r:id="rId4"/>
    <sheet name="3d" sheetId="5" r:id="rId5"/>
    <sheet name="4D Payout Even Split added $" sheetId="6" r:id="rId6"/>
    <sheet name="4D" sheetId="7" r:id="rId7"/>
    <sheet name="5D" sheetId="8" r:id="rId8"/>
  </sheets>
  <definedNames/>
  <calcPr fullCalcOnLoad="1"/>
</workbook>
</file>

<file path=xl/comments6.xml><?xml version="1.0" encoding="utf-8"?>
<comments xmlns="http://schemas.openxmlformats.org/spreadsheetml/2006/main">
  <authors>
    <author>Jerry Kendrick</author>
  </authors>
  <commentList>
    <comment ref="D2" authorId="0">
      <text>
        <r>
          <rPr>
            <sz val="8"/>
            <rFont val="Tahoma"/>
            <family val="2"/>
          </rPr>
          <t>Enter number of contestants here</t>
        </r>
      </text>
    </comment>
    <comment ref="D3" authorId="0">
      <text>
        <r>
          <rPr>
            <sz val="8"/>
            <rFont val="Tahoma"/>
            <family val="2"/>
          </rPr>
          <t xml:space="preserve">Enter the Entry fees here
</t>
        </r>
      </text>
    </comment>
    <comment ref="D5" authorId="0">
      <text>
        <r>
          <rPr>
            <sz val="8"/>
            <rFont val="Tahoma"/>
            <family val="2"/>
          </rPr>
          <t xml:space="preserve">Enter the Added Money here, added money split equally between each D.
</t>
        </r>
      </text>
    </comment>
  </commentList>
</comments>
</file>

<file path=xl/comments7.xml><?xml version="1.0" encoding="utf-8"?>
<comments xmlns="http://schemas.openxmlformats.org/spreadsheetml/2006/main">
  <authors>
    <author>Jerry Kendrick</author>
  </authors>
  <commentList>
    <comment ref="D2" authorId="0">
      <text>
        <r>
          <rPr>
            <sz val="8"/>
            <rFont val="Tahoma"/>
            <family val="2"/>
          </rPr>
          <t>Enter number of contestants here</t>
        </r>
      </text>
    </comment>
    <comment ref="D3" authorId="0">
      <text>
        <r>
          <rPr>
            <sz val="8"/>
            <rFont val="Tahoma"/>
            <family val="2"/>
          </rPr>
          <t xml:space="preserve">Enter the Entry fees here
</t>
        </r>
      </text>
    </comment>
    <comment ref="D5" authorId="0">
      <text>
        <r>
          <rPr>
            <sz val="8"/>
            <rFont val="Tahoma"/>
            <family val="2"/>
          </rPr>
          <t xml:space="preserve">Enter the Added Money here
</t>
        </r>
      </text>
    </comment>
  </commentList>
</comments>
</file>

<file path=xl/comments8.xml><?xml version="1.0" encoding="utf-8"?>
<comments xmlns="http://schemas.openxmlformats.org/spreadsheetml/2006/main">
  <authors>
    <author>Jerry Kendrick</author>
  </authors>
  <commentList>
    <comment ref="D2" authorId="0">
      <text>
        <r>
          <rPr>
            <sz val="8"/>
            <rFont val="Tahoma"/>
            <family val="2"/>
          </rPr>
          <t>Enter number of contestants here</t>
        </r>
      </text>
    </comment>
    <comment ref="D3" authorId="0">
      <text>
        <r>
          <rPr>
            <sz val="8"/>
            <rFont val="Tahoma"/>
            <family val="2"/>
          </rPr>
          <t xml:space="preserve">Enter the Entry fees here
</t>
        </r>
      </text>
    </comment>
    <comment ref="D5" authorId="0">
      <text>
        <r>
          <rPr>
            <sz val="8"/>
            <rFont val="Tahoma"/>
            <family val="2"/>
          </rPr>
          <t xml:space="preserve">Enter the Added Money here
</t>
        </r>
      </text>
    </comment>
  </commentList>
</comments>
</file>

<file path=xl/sharedStrings.xml><?xml version="1.0" encoding="utf-8"?>
<sst xmlns="http://schemas.openxmlformats.org/spreadsheetml/2006/main" count="820" uniqueCount="221">
  <si>
    <t>Number of entries</t>
  </si>
  <si>
    <t>Entry Fees</t>
  </si>
  <si>
    <t>Net Fees</t>
  </si>
  <si>
    <t>Added Money</t>
  </si>
  <si>
    <t>Total Purse</t>
  </si>
  <si>
    <t>1D</t>
  </si>
  <si>
    <t>2D</t>
  </si>
  <si>
    <t>3D</t>
  </si>
  <si>
    <t>1st</t>
  </si>
  <si>
    <t>2nd</t>
  </si>
  <si>
    <t>3rd</t>
  </si>
  <si>
    <t>4th</t>
  </si>
  <si>
    <t>5th</t>
  </si>
  <si>
    <t>6th</t>
  </si>
  <si>
    <t>7th</t>
  </si>
  <si>
    <t>8th</t>
  </si>
  <si>
    <t>4D</t>
  </si>
  <si>
    <t>Places</t>
  </si>
  <si>
    <t>1-12</t>
  </si>
  <si>
    <t>13-20</t>
  </si>
  <si>
    <t>21-40</t>
  </si>
  <si>
    <t>41-80</t>
  </si>
  <si>
    <t>.</t>
  </si>
  <si>
    <t>81-120</t>
  </si>
  <si>
    <t>121-160</t>
  </si>
  <si>
    <t>160-200</t>
  </si>
  <si>
    <t>201+</t>
  </si>
  <si>
    <t>4-D Format - added money split equal between each D</t>
  </si>
  <si>
    <t>9th</t>
  </si>
  <si>
    <t>10th</t>
  </si>
  <si>
    <t>11th</t>
  </si>
  <si>
    <t>12th</t>
  </si>
  <si>
    <t>10 places</t>
  </si>
  <si>
    <t>12 places</t>
  </si>
  <si>
    <t xml:space="preserve">5-D Format </t>
  </si>
  <si>
    <t>5D</t>
  </si>
  <si>
    <t>1-25</t>
  </si>
  <si>
    <t>26-50</t>
  </si>
  <si>
    <t>51-100</t>
  </si>
  <si>
    <t>101-143</t>
  </si>
  <si>
    <t>144-200</t>
  </si>
  <si>
    <t>201-250</t>
  </si>
  <si>
    <t>251-333</t>
  </si>
  <si>
    <t>334-500</t>
  </si>
  <si>
    <t>501-666</t>
  </si>
  <si>
    <t>667-1000</t>
  </si>
  <si>
    <t>1001+</t>
  </si>
  <si>
    <t>13th</t>
  </si>
  <si>
    <t>14th</t>
  </si>
  <si>
    <t>15th</t>
  </si>
  <si>
    <t>16th</t>
  </si>
  <si>
    <t>17th</t>
  </si>
  <si>
    <t>18th</t>
  </si>
  <si>
    <t>19th</t>
  </si>
  <si>
    <t>20th</t>
  </si>
  <si>
    <t xml:space="preserve">4-D Format </t>
  </si>
  <si>
    <t xml:space="preserve">Payoff NBHA 3D </t>
  </si>
  <si>
    <t>Place</t>
  </si>
  <si>
    <t>1-10</t>
  </si>
  <si>
    <t>11-15</t>
  </si>
  <si>
    <t>16-30</t>
  </si>
  <si>
    <t>31-60</t>
  </si>
  <si>
    <t>61-90</t>
  </si>
  <si>
    <t>91-120</t>
  </si>
  <si>
    <t>121-150</t>
  </si>
  <si>
    <t>151-180</t>
  </si>
  <si>
    <t>181-210</t>
  </si>
  <si>
    <t>211+</t>
  </si>
  <si>
    <t>***IF it’s a bonus race finals class rememeber to take out the $1.oo BEFORE everything else!!!!!!</t>
  </si>
  <si>
    <t>Horse</t>
  </si>
  <si>
    <t>Time</t>
  </si>
  <si>
    <t>Penalty</t>
  </si>
  <si>
    <t>Total</t>
  </si>
  <si>
    <t>D</t>
  </si>
  <si>
    <t>Payout</t>
  </si>
  <si>
    <t>Barrel Sorting Payout Class Matrix</t>
  </si>
  <si>
    <t>Enter Best Time</t>
  </si>
  <si>
    <t>Spread</t>
  </si>
  <si>
    <t>2d</t>
  </si>
  <si>
    <t>3d</t>
  </si>
  <si>
    <t>4d</t>
  </si>
  <si>
    <t>5d</t>
  </si>
  <si>
    <t>NA</t>
  </si>
  <si>
    <t>Draw</t>
  </si>
  <si>
    <t>First Name</t>
  </si>
  <si>
    <t>Last Name</t>
  </si>
  <si>
    <t xml:space="preserve">Last Name </t>
  </si>
  <si>
    <t>Chelsea</t>
  </si>
  <si>
    <t>Richter</t>
  </si>
  <si>
    <t>Pearl</t>
  </si>
  <si>
    <t>Tianna</t>
  </si>
  <si>
    <t>Doppenberg</t>
  </si>
  <si>
    <t>Vegas</t>
  </si>
  <si>
    <t>Makenzee</t>
  </si>
  <si>
    <t>Kruger</t>
  </si>
  <si>
    <t>Rein</t>
  </si>
  <si>
    <t xml:space="preserve">Linda </t>
  </si>
  <si>
    <t>Black</t>
  </si>
  <si>
    <t>Rose</t>
  </si>
  <si>
    <t>Liz</t>
  </si>
  <si>
    <t>Martin</t>
  </si>
  <si>
    <t>Tabby</t>
  </si>
  <si>
    <t>Sara</t>
  </si>
  <si>
    <t>Dowdy</t>
  </si>
  <si>
    <t>Skye</t>
  </si>
  <si>
    <t>Monica</t>
  </si>
  <si>
    <t>Ensminger</t>
  </si>
  <si>
    <t>Bonita</t>
  </si>
  <si>
    <t>Jessica</t>
  </si>
  <si>
    <t>Little</t>
  </si>
  <si>
    <t>Freeman</t>
  </si>
  <si>
    <t>Mary</t>
  </si>
  <si>
    <t>Luna</t>
  </si>
  <si>
    <t xml:space="preserve">Maggie </t>
  </si>
  <si>
    <t>Holtgrew</t>
  </si>
  <si>
    <t>Dea Katies Starbert</t>
  </si>
  <si>
    <t>Kris</t>
  </si>
  <si>
    <t>Mrla</t>
  </si>
  <si>
    <t>Candy</t>
  </si>
  <si>
    <t>Lynn</t>
  </si>
  <si>
    <t>Burmakow</t>
  </si>
  <si>
    <t>Dashing Olivia</t>
  </si>
  <si>
    <t xml:space="preserve">Kelsey </t>
  </si>
  <si>
    <t>West</t>
  </si>
  <si>
    <t xml:space="preserve">Kylie </t>
  </si>
  <si>
    <t>JJ Hollywoodscootter</t>
  </si>
  <si>
    <t>Kylie</t>
  </si>
  <si>
    <t>Aryanna</t>
  </si>
  <si>
    <t>Petty</t>
  </si>
  <si>
    <t>Jaxx</t>
  </si>
  <si>
    <t>Hayleigh</t>
  </si>
  <si>
    <t>Doc</t>
  </si>
  <si>
    <t>Lily</t>
  </si>
  <si>
    <t>Claire</t>
  </si>
  <si>
    <t>Petersen</t>
  </si>
  <si>
    <t>Danielle</t>
  </si>
  <si>
    <t>Lawman</t>
  </si>
  <si>
    <t>Indy</t>
  </si>
  <si>
    <t>Sherry</t>
  </si>
  <si>
    <t>Assman</t>
  </si>
  <si>
    <t>Hes a Spoonful</t>
  </si>
  <si>
    <t>Baird</t>
  </si>
  <si>
    <t>Classy Limit</t>
  </si>
  <si>
    <t>Skuodas</t>
  </si>
  <si>
    <t>Cathy</t>
  </si>
  <si>
    <t>Kingston</t>
  </si>
  <si>
    <t>Firewaterwith</t>
  </si>
  <si>
    <t>Juanita Playgirl</t>
  </si>
  <si>
    <t>Taryn</t>
  </si>
  <si>
    <t>Odens</t>
  </si>
  <si>
    <t>Lady A</t>
  </si>
  <si>
    <t>Avery</t>
  </si>
  <si>
    <t>Groen</t>
  </si>
  <si>
    <t>Barbie</t>
  </si>
  <si>
    <t>Chance</t>
  </si>
  <si>
    <t>Devynn</t>
  </si>
  <si>
    <t>Mambo</t>
  </si>
  <si>
    <t>Rebel</t>
  </si>
  <si>
    <t>Wendi</t>
  </si>
  <si>
    <t>King</t>
  </si>
  <si>
    <t>Willie</t>
  </si>
  <si>
    <t>Amy</t>
  </si>
  <si>
    <t>Chesmore</t>
  </si>
  <si>
    <t>Smoke</t>
  </si>
  <si>
    <t>Camrin</t>
  </si>
  <si>
    <t>Gretchen</t>
  </si>
  <si>
    <t>Miller</t>
  </si>
  <si>
    <t>Juno</t>
  </si>
  <si>
    <t>Madison</t>
  </si>
  <si>
    <t>Stief</t>
  </si>
  <si>
    <t>Champ</t>
  </si>
  <si>
    <t>Puddles</t>
  </si>
  <si>
    <t>Veldhuizen</t>
  </si>
  <si>
    <t>Jet</t>
  </si>
  <si>
    <t>Platinum</t>
  </si>
  <si>
    <t>Kelly</t>
  </si>
  <si>
    <t>Anders</t>
  </si>
  <si>
    <t>Paisley</t>
  </si>
  <si>
    <t>Jonnie</t>
  </si>
  <si>
    <t>Apollo</t>
  </si>
  <si>
    <t>Michal</t>
  </si>
  <si>
    <t>Tabke</t>
  </si>
  <si>
    <t>Scooby</t>
  </si>
  <si>
    <t>Bradie</t>
  </si>
  <si>
    <t>Crouse</t>
  </si>
  <si>
    <t>Robin</t>
  </si>
  <si>
    <t>Beck</t>
  </si>
  <si>
    <t>Sniper</t>
  </si>
  <si>
    <t>Waldo</t>
  </si>
  <si>
    <t>HBR So Far So Good</t>
  </si>
  <si>
    <t>LL Dreaming of Dinero</t>
  </si>
  <si>
    <t>Schrunk</t>
  </si>
  <si>
    <t>Olaf</t>
  </si>
  <si>
    <t>Hot Peppy Socks</t>
  </si>
  <si>
    <t>Shelby</t>
  </si>
  <si>
    <t>Gaunt</t>
  </si>
  <si>
    <t>Moose</t>
  </si>
  <si>
    <t>Kaddo</t>
  </si>
  <si>
    <t>Blackjack</t>
  </si>
  <si>
    <t>Kooper</t>
  </si>
  <si>
    <t>Itsy</t>
  </si>
  <si>
    <t>Lori</t>
  </si>
  <si>
    <t>Kjose</t>
  </si>
  <si>
    <t>Cajun</t>
  </si>
  <si>
    <t>Jensen</t>
  </si>
  <si>
    <t>Ambur</t>
  </si>
  <si>
    <t>Moody</t>
  </si>
  <si>
    <t>Beretta</t>
  </si>
  <si>
    <t>Kaitlyn</t>
  </si>
  <si>
    <t>Ricke</t>
  </si>
  <si>
    <t>Shaker</t>
  </si>
  <si>
    <t>nt</t>
  </si>
  <si>
    <t>1D 1st</t>
  </si>
  <si>
    <t>2D 1st</t>
  </si>
  <si>
    <t>3D1st</t>
  </si>
  <si>
    <t>scratch</t>
  </si>
  <si>
    <t xml:space="preserve">Avery </t>
  </si>
  <si>
    <t>1D 1ST</t>
  </si>
  <si>
    <t>Mem</t>
  </si>
  <si>
    <t>x</t>
  </si>
  <si>
    <t>MEM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</si>
</sst>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"/>
    <numFmt numFmtId="167" formatCode="&quot;$&quot;#,##0.00"/>
    <numFmt numFmtId="168" formatCode="[$-409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.000"/>
  </numFmts>
  <fonts count="51">
    <font>
      <sz val="10"/>
      <name val="Arial"/>
      <family val="0"/>
    </font>
    <font>
      <sz val="14"/>
      <name val="Arial"/>
      <family val="2"/>
    </font>
    <font>
      <sz val="7.5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7.5"/>
      <name val="Arial"/>
      <family val="2"/>
    </font>
    <font>
      <u val="single"/>
      <sz val="14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12"/>
      <name val="Arial"/>
      <family val="2"/>
    </font>
    <font>
      <b/>
      <i/>
      <sz val="7.5"/>
      <name val="Arial"/>
      <family val="2"/>
    </font>
    <font>
      <b/>
      <u val="single"/>
      <sz val="12"/>
      <color indexed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6" fillId="0" borderId="0" xfId="53" applyFont="1" applyAlignment="1" applyProtection="1">
      <alignment/>
      <protection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164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 wrapText="1"/>
    </xf>
    <xf numFmtId="49" fontId="12" fillId="34" borderId="11" xfId="0" applyNumberFormat="1" applyFont="1" applyFill="1" applyBorder="1" applyAlignment="1">
      <alignment horizontal="center" wrapText="1"/>
    </xf>
    <xf numFmtId="16" fontId="0" fillId="34" borderId="11" xfId="0" applyNumberFormat="1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12" fillId="34" borderId="11" xfId="0" applyFont="1" applyFill="1" applyBorder="1" applyAlignment="1">
      <alignment horizontal="center" wrapText="1"/>
    </xf>
    <xf numFmtId="0" fontId="0" fillId="34" borderId="12" xfId="0" applyFont="1" applyFill="1" applyBorder="1" applyAlignment="1">
      <alignment horizontal="center" wrapText="1"/>
    </xf>
    <xf numFmtId="9" fontId="0" fillId="34" borderId="12" xfId="0" applyNumberFormat="1" applyFont="1" applyFill="1" applyBorder="1" applyAlignment="1">
      <alignment horizontal="center" wrapText="1"/>
    </xf>
    <xf numFmtId="164" fontId="0" fillId="34" borderId="12" xfId="0" applyNumberFormat="1" applyFont="1" applyFill="1" applyBorder="1" applyAlignment="1">
      <alignment horizontal="center" wrapText="1"/>
    </xf>
    <xf numFmtId="9" fontId="0" fillId="34" borderId="11" xfId="0" applyNumberFormat="1" applyFont="1" applyFill="1" applyBorder="1" applyAlignment="1">
      <alignment horizontal="center" wrapText="1"/>
    </xf>
    <xf numFmtId="164" fontId="0" fillId="34" borderId="11" xfId="0" applyNumberFormat="1" applyFont="1" applyFill="1" applyBorder="1" applyAlignment="1">
      <alignment horizontal="center" wrapText="1"/>
    </xf>
    <xf numFmtId="0" fontId="0" fillId="34" borderId="13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horizontal="center" wrapText="1"/>
    </xf>
    <xf numFmtId="0" fontId="0" fillId="34" borderId="17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12" fillId="34" borderId="18" xfId="0" applyFont="1" applyFill="1" applyBorder="1" applyAlignment="1">
      <alignment horizontal="center" wrapText="1"/>
    </xf>
    <xf numFmtId="16" fontId="0" fillId="34" borderId="19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9" fontId="0" fillId="34" borderId="18" xfId="0" applyNumberFormat="1" applyFont="1" applyFill="1" applyBorder="1" applyAlignment="1">
      <alignment horizontal="center" wrapText="1"/>
    </xf>
    <xf numFmtId="164" fontId="0" fillId="34" borderId="11" xfId="44" applyNumberFormat="1" applyFont="1" applyFill="1" applyBorder="1" applyAlignment="1">
      <alignment horizontal="center" wrapText="1"/>
    </xf>
    <xf numFmtId="9" fontId="0" fillId="34" borderId="20" xfId="0" applyNumberFormat="1" applyFont="1" applyFill="1" applyBorder="1" applyAlignment="1">
      <alignment horizontal="center" wrapText="1"/>
    </xf>
    <xf numFmtId="164" fontId="0" fillId="34" borderId="12" xfId="44" applyNumberFormat="1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 wrapText="1"/>
    </xf>
    <xf numFmtId="0" fontId="0" fillId="34" borderId="14" xfId="0" applyFont="1" applyFill="1" applyBorder="1" applyAlignment="1">
      <alignment horizontal="center" wrapText="1"/>
    </xf>
    <xf numFmtId="0" fontId="4" fillId="0" borderId="16" xfId="0" applyFont="1" applyBorder="1" applyAlignment="1">
      <alignment/>
    </xf>
    <xf numFmtId="164" fontId="4" fillId="0" borderId="19" xfId="0" applyNumberFormat="1" applyFont="1" applyBorder="1" applyAlignment="1">
      <alignment/>
    </xf>
    <xf numFmtId="0" fontId="2" fillId="0" borderId="21" xfId="0" applyFont="1" applyFill="1" applyBorder="1" applyAlignment="1">
      <alignment horizontal="center" vertical="top"/>
    </xf>
    <xf numFmtId="0" fontId="4" fillId="35" borderId="16" xfId="0" applyFont="1" applyFill="1" applyBorder="1" applyAlignment="1">
      <alignment/>
    </xf>
    <xf numFmtId="0" fontId="4" fillId="35" borderId="19" xfId="0" applyFont="1" applyFill="1" applyBorder="1" applyAlignment="1" applyProtection="1">
      <alignment/>
      <protection locked="0"/>
    </xf>
    <xf numFmtId="164" fontId="4" fillId="35" borderId="19" xfId="0" applyNumberFormat="1" applyFont="1" applyFill="1" applyBorder="1" applyAlignment="1" applyProtection="1">
      <alignment/>
      <protection locked="0"/>
    </xf>
    <xf numFmtId="0" fontId="4" fillId="0" borderId="13" xfId="0" applyFont="1" applyBorder="1" applyAlignment="1">
      <alignment horizontal="center" vertical="center" wrapText="1"/>
    </xf>
    <xf numFmtId="9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9" fontId="4" fillId="0" borderId="2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9" fontId="4" fillId="0" borderId="2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65" fontId="0" fillId="34" borderId="11" xfId="0" applyNumberFormat="1" applyFont="1" applyFill="1" applyBorder="1" applyAlignment="1">
      <alignment horizontal="center" wrapText="1"/>
    </xf>
    <xf numFmtId="164" fontId="0" fillId="0" borderId="0" xfId="44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0" fillId="33" borderId="0" xfId="0" applyFill="1" applyAlignment="1">
      <alignment/>
    </xf>
    <xf numFmtId="16" fontId="0" fillId="34" borderId="25" xfId="0" applyNumberFormat="1" applyFont="1" applyFill="1" applyBorder="1" applyAlignment="1">
      <alignment horizontal="center" wrapText="1"/>
    </xf>
    <xf numFmtId="16" fontId="0" fillId="34" borderId="0" xfId="0" applyNumberFormat="1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 wrapText="1"/>
    </xf>
    <xf numFmtId="0" fontId="12" fillId="34" borderId="19" xfId="0" applyFont="1" applyFill="1" applyBorder="1" applyAlignment="1">
      <alignment horizontal="center" wrapText="1"/>
    </xf>
    <xf numFmtId="0" fontId="0" fillId="34" borderId="19" xfId="0" applyFont="1" applyFill="1" applyBorder="1" applyAlignment="1">
      <alignment horizontal="center" wrapText="1"/>
    </xf>
    <xf numFmtId="9" fontId="0" fillId="34" borderId="19" xfId="0" applyNumberFormat="1" applyFont="1" applyFill="1" applyBorder="1" applyAlignment="1">
      <alignment horizontal="center" wrapText="1"/>
    </xf>
    <xf numFmtId="164" fontId="0" fillId="34" borderId="19" xfId="44" applyNumberFormat="1" applyFont="1" applyFill="1" applyBorder="1" applyAlignment="1">
      <alignment horizontal="center" wrapText="1"/>
    </xf>
    <xf numFmtId="0" fontId="0" fillId="33" borderId="20" xfId="0" applyFont="1" applyFill="1" applyBorder="1" applyAlignment="1">
      <alignment horizontal="center" wrapText="1"/>
    </xf>
    <xf numFmtId="0" fontId="15" fillId="34" borderId="12" xfId="0" applyFont="1" applyFill="1" applyBorder="1" applyAlignment="1">
      <alignment horizontal="center" wrapText="1"/>
    </xf>
    <xf numFmtId="16" fontId="0" fillId="34" borderId="12" xfId="0" applyNumberFormat="1" applyFont="1" applyFill="1" applyBorder="1" applyAlignment="1">
      <alignment horizontal="center" wrapText="1"/>
    </xf>
    <xf numFmtId="0" fontId="15" fillId="34" borderId="11" xfId="0" applyFont="1" applyFill="1" applyBorder="1" applyAlignment="1">
      <alignment horizontal="center" wrapText="1"/>
    </xf>
    <xf numFmtId="0" fontId="0" fillId="34" borderId="18" xfId="0" applyFont="1" applyFill="1" applyBorder="1" applyAlignment="1">
      <alignment horizontal="center" wrapText="1"/>
    </xf>
    <xf numFmtId="10" fontId="0" fillId="34" borderId="11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165" fontId="0" fillId="34" borderId="19" xfId="0" applyNumberFormat="1" applyFont="1" applyFill="1" applyBorder="1" applyAlignment="1">
      <alignment horizontal="center" wrapText="1"/>
    </xf>
    <xf numFmtId="0" fontId="0" fillId="34" borderId="15" xfId="0" applyFont="1" applyFill="1" applyBorder="1" applyAlignment="1">
      <alignment horizontal="center" wrapText="1"/>
    </xf>
    <xf numFmtId="9" fontId="0" fillId="34" borderId="25" xfId="0" applyNumberFormat="1" applyFont="1" applyFill="1" applyBorder="1" applyAlignment="1">
      <alignment horizontal="center" wrapText="1"/>
    </xf>
    <xf numFmtId="10" fontId="0" fillId="34" borderId="19" xfId="0" applyNumberFormat="1" applyFont="1" applyFill="1" applyBorder="1" applyAlignment="1">
      <alignment horizontal="center" wrapText="1"/>
    </xf>
    <xf numFmtId="0" fontId="0" fillId="34" borderId="26" xfId="0" applyFont="1" applyFill="1" applyBorder="1" applyAlignment="1">
      <alignment horizontal="center" wrapText="1"/>
    </xf>
    <xf numFmtId="10" fontId="0" fillId="34" borderId="19" xfId="0" applyNumberFormat="1" applyFill="1" applyBorder="1" applyAlignment="1">
      <alignment/>
    </xf>
    <xf numFmtId="9" fontId="16" fillId="34" borderId="11" xfId="0" applyNumberFormat="1" applyFont="1" applyFill="1" applyBorder="1" applyAlignment="1" applyProtection="1">
      <alignment horizontal="center" wrapText="1"/>
      <protection/>
    </xf>
    <xf numFmtId="9" fontId="16" fillId="34" borderId="11" xfId="0" applyNumberFormat="1" applyFont="1" applyFill="1" applyBorder="1" applyAlignment="1" applyProtection="1">
      <alignment wrapText="1"/>
      <protection/>
    </xf>
    <xf numFmtId="10" fontId="16" fillId="34" borderId="11" xfId="0" applyNumberFormat="1" applyFont="1" applyFill="1" applyBorder="1" applyAlignment="1" applyProtection="1">
      <alignment wrapText="1"/>
      <protection/>
    </xf>
    <xf numFmtId="167" fontId="16" fillId="35" borderId="27" xfId="0" applyNumberFormat="1" applyFont="1" applyFill="1" applyBorder="1" applyAlignment="1" applyProtection="1">
      <alignment/>
      <protection/>
    </xf>
    <xf numFmtId="167" fontId="1" fillId="0" borderId="0" xfId="0" applyNumberFormat="1" applyFont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167" fontId="3" fillId="0" borderId="0" xfId="0" applyNumberFormat="1" applyFont="1" applyFill="1" applyAlignment="1" applyProtection="1">
      <alignment/>
      <protection/>
    </xf>
    <xf numFmtId="167" fontId="0" fillId="0" borderId="0" xfId="0" applyNumberFormat="1" applyAlignment="1">
      <alignment/>
    </xf>
    <xf numFmtId="167" fontId="3" fillId="0" borderId="21" xfId="0" applyNumberFormat="1" applyFont="1" applyBorder="1" applyAlignment="1" applyProtection="1">
      <alignment/>
      <protection/>
    </xf>
    <xf numFmtId="167" fontId="16" fillId="35" borderId="0" xfId="0" applyNumberFormat="1" applyFont="1" applyFill="1" applyAlignment="1" applyProtection="1">
      <alignment/>
      <protection/>
    </xf>
    <xf numFmtId="167" fontId="16" fillId="35" borderId="28" xfId="0" applyNumberFormat="1" applyFont="1" applyFill="1" applyBorder="1" applyAlignment="1" applyProtection="1">
      <alignment/>
      <protection/>
    </xf>
    <xf numFmtId="167" fontId="16" fillId="0" borderId="0" xfId="0" applyNumberFormat="1" applyFont="1" applyAlignment="1" applyProtection="1">
      <alignment/>
      <protection/>
    </xf>
    <xf numFmtId="167" fontId="16" fillId="0" borderId="0" xfId="0" applyNumberFormat="1" applyFont="1" applyFill="1" applyAlignment="1" applyProtection="1">
      <alignment/>
      <protection/>
    </xf>
    <xf numFmtId="167" fontId="4" fillId="0" borderId="29" xfId="0" applyNumberFormat="1" applyFont="1" applyBorder="1" applyAlignment="1">
      <alignment horizontal="center" vertical="center"/>
    </xf>
    <xf numFmtId="167" fontId="4" fillId="0" borderId="13" xfId="0" applyNumberFormat="1" applyFont="1" applyBorder="1" applyAlignment="1">
      <alignment horizontal="center" vertical="center" wrapText="1"/>
    </xf>
    <xf numFmtId="167" fontId="16" fillId="0" borderId="0" xfId="0" applyNumberFormat="1" applyFont="1" applyAlignment="1" applyProtection="1">
      <alignment/>
      <protection/>
    </xf>
    <xf numFmtId="167" fontId="16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 vertical="center" wrapText="1"/>
    </xf>
    <xf numFmtId="167" fontId="4" fillId="0" borderId="30" xfId="0" applyNumberFormat="1" applyFont="1" applyBorder="1" applyAlignment="1">
      <alignment horizontal="center" vertical="center"/>
    </xf>
    <xf numFmtId="167" fontId="4" fillId="0" borderId="16" xfId="0" applyNumberFormat="1" applyFont="1" applyBorder="1" applyAlignment="1">
      <alignment horizontal="center" vertical="center" wrapText="1"/>
    </xf>
    <xf numFmtId="167" fontId="4" fillId="0" borderId="24" xfId="0" applyNumberFormat="1" applyFont="1" applyBorder="1" applyAlignment="1">
      <alignment horizontal="center" vertical="center" wrapText="1"/>
    </xf>
    <xf numFmtId="167" fontId="4" fillId="35" borderId="0" xfId="0" applyNumberFormat="1" applyFont="1" applyFill="1" applyAlignment="1">
      <alignment horizontal="center" vertical="top" wrapText="1"/>
    </xf>
    <xf numFmtId="167" fontId="5" fillId="0" borderId="0" xfId="0" applyNumberFormat="1" applyFont="1" applyAlignment="1">
      <alignment horizontal="center" vertical="top" wrapText="1"/>
    </xf>
    <xf numFmtId="167" fontId="1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7" fontId="2" fillId="0" borderId="28" xfId="0" applyNumberFormat="1" applyFont="1" applyFill="1" applyBorder="1" applyAlignment="1" applyProtection="1">
      <alignment/>
      <protection/>
    </xf>
    <xf numFmtId="167" fontId="2" fillId="0" borderId="0" xfId="0" applyNumberFormat="1" applyFont="1" applyFill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7" fontId="16" fillId="33" borderId="11" xfId="0" applyNumberFormat="1" applyFont="1" applyFill="1" applyBorder="1" applyAlignment="1" applyProtection="1">
      <alignment horizontal="center" wrapText="1"/>
      <protection/>
    </xf>
    <xf numFmtId="167" fontId="16" fillId="34" borderId="11" xfId="0" applyNumberFormat="1" applyFont="1" applyFill="1" applyBorder="1" applyAlignment="1" applyProtection="1">
      <alignment horizontal="center" wrapText="1"/>
      <protection/>
    </xf>
    <xf numFmtId="167" fontId="16" fillId="34" borderId="11" xfId="0" applyNumberFormat="1" applyFont="1" applyFill="1" applyBorder="1" applyAlignment="1" applyProtection="1">
      <alignment wrapText="1"/>
      <protection/>
    </xf>
    <xf numFmtId="167" fontId="4" fillId="0" borderId="19" xfId="0" applyNumberFormat="1" applyFont="1" applyBorder="1" applyAlignment="1" applyProtection="1">
      <alignment/>
      <protection locked="0"/>
    </xf>
    <xf numFmtId="167" fontId="0" fillId="34" borderId="11" xfId="44" applyNumberFormat="1" applyFont="1" applyFill="1" applyBorder="1" applyAlignment="1">
      <alignment horizontal="center" wrapText="1"/>
    </xf>
    <xf numFmtId="167" fontId="0" fillId="34" borderId="12" xfId="44" applyNumberFormat="1" applyFont="1" applyFill="1" applyBorder="1" applyAlignment="1">
      <alignment horizontal="center" wrapText="1"/>
    </xf>
    <xf numFmtId="167" fontId="0" fillId="34" borderId="20" xfId="44" applyNumberFormat="1" applyFont="1" applyFill="1" applyBorder="1" applyAlignment="1">
      <alignment horizontal="center" wrapText="1"/>
    </xf>
    <xf numFmtId="167" fontId="0" fillId="34" borderId="19" xfId="44" applyNumberFormat="1" applyFont="1" applyFill="1" applyBorder="1" applyAlignment="1">
      <alignment horizontal="center" wrapText="1"/>
    </xf>
    <xf numFmtId="167" fontId="0" fillId="34" borderId="11" xfId="0" applyNumberFormat="1" applyFont="1" applyFill="1" applyBorder="1" applyAlignment="1">
      <alignment horizontal="center" wrapText="1"/>
    </xf>
    <xf numFmtId="167" fontId="0" fillId="34" borderId="12" xfId="0" applyNumberFormat="1" applyFont="1" applyFill="1" applyBorder="1" applyAlignment="1">
      <alignment horizontal="center" wrapText="1"/>
    </xf>
    <xf numFmtId="167" fontId="4" fillId="0" borderId="19" xfId="0" applyNumberFormat="1" applyFont="1" applyBorder="1" applyAlignment="1">
      <alignment/>
    </xf>
    <xf numFmtId="3" fontId="16" fillId="35" borderId="28" xfId="0" applyNumberFormat="1" applyFont="1" applyFill="1" applyBorder="1" applyAlignment="1" applyProtection="1">
      <alignment/>
      <protection/>
    </xf>
    <xf numFmtId="167" fontId="0" fillId="34" borderId="19" xfId="0" applyNumberFormat="1" applyFont="1" applyFill="1" applyBorder="1" applyAlignment="1">
      <alignment horizontal="center" wrapText="1"/>
    </xf>
    <xf numFmtId="4" fontId="4" fillId="35" borderId="19" xfId="0" applyNumberFormat="1" applyFont="1" applyFill="1" applyBorder="1" applyAlignment="1" applyProtection="1">
      <alignment/>
      <protection locked="0"/>
    </xf>
    <xf numFmtId="4" fontId="4" fillId="0" borderId="19" xfId="0" applyNumberFormat="1" applyFont="1" applyBorder="1" applyAlignment="1" applyProtection="1">
      <alignment/>
      <protection locked="0"/>
    </xf>
    <xf numFmtId="4" fontId="4" fillId="0" borderId="19" xfId="0" applyNumberFormat="1" applyFont="1" applyBorder="1" applyAlignment="1">
      <alignment/>
    </xf>
    <xf numFmtId="2" fontId="0" fillId="34" borderId="11" xfId="0" applyNumberFormat="1" applyFont="1" applyFill="1" applyBorder="1" applyAlignment="1">
      <alignment horizontal="center" wrapText="1"/>
    </xf>
    <xf numFmtId="2" fontId="12" fillId="34" borderId="11" xfId="0" applyNumberFormat="1" applyFont="1" applyFill="1" applyBorder="1" applyAlignment="1">
      <alignment horizontal="center" wrapText="1"/>
    </xf>
    <xf numFmtId="2" fontId="0" fillId="34" borderId="12" xfId="0" applyNumberFormat="1" applyFont="1" applyFill="1" applyBorder="1" applyAlignment="1">
      <alignment horizontal="center" wrapText="1"/>
    </xf>
    <xf numFmtId="2" fontId="0" fillId="34" borderId="17" xfId="0" applyNumberFormat="1" applyFont="1" applyFill="1" applyBorder="1" applyAlignment="1">
      <alignment horizontal="center" wrapText="1"/>
    </xf>
    <xf numFmtId="167" fontId="4" fillId="0" borderId="31" xfId="0" applyNumberFormat="1" applyFont="1" applyBorder="1" applyAlignment="1">
      <alignment horizontal="center" vertical="center"/>
    </xf>
    <xf numFmtId="167" fontId="4" fillId="36" borderId="0" xfId="0" applyNumberFormat="1" applyFont="1" applyFill="1" applyAlignment="1">
      <alignment horizontal="center" vertical="top" wrapText="1"/>
    </xf>
    <xf numFmtId="2" fontId="4" fillId="0" borderId="29" xfId="0" applyNumberFormat="1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2" fontId="4" fillId="35" borderId="0" xfId="0" applyNumberFormat="1" applyFont="1" applyFill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37" fontId="16" fillId="35" borderId="28" xfId="44" applyNumberFormat="1" applyFont="1" applyFill="1" applyBorder="1" applyAlignment="1" applyProtection="1">
      <alignment/>
      <protection/>
    </xf>
    <xf numFmtId="167" fontId="16" fillId="37" borderId="11" xfId="0" applyNumberFormat="1" applyFont="1" applyFill="1" applyBorder="1" applyAlignment="1" applyProtection="1">
      <alignment horizontal="center" wrapText="1"/>
      <protection/>
    </xf>
    <xf numFmtId="167" fontId="0" fillId="37" borderId="0" xfId="0" applyNumberFormat="1" applyFill="1" applyAlignment="1">
      <alignment/>
    </xf>
    <xf numFmtId="9" fontId="4" fillId="0" borderId="22" xfId="59" applyFont="1" applyBorder="1" applyAlignment="1">
      <alignment horizontal="center" vertical="center" wrapText="1"/>
    </xf>
    <xf numFmtId="9" fontId="4" fillId="0" borderId="23" xfId="59" applyFont="1" applyBorder="1" applyAlignment="1">
      <alignment horizontal="center" vertical="center" wrapText="1"/>
    </xf>
    <xf numFmtId="164" fontId="0" fillId="37" borderId="13" xfId="0" applyNumberFormat="1" applyFont="1" applyFill="1" applyBorder="1" applyAlignment="1">
      <alignment horizontal="center" wrapText="1"/>
    </xf>
    <xf numFmtId="164" fontId="0" fillId="37" borderId="16" xfId="0" applyNumberFormat="1" applyFont="1" applyFill="1" applyBorder="1" applyAlignment="1">
      <alignment horizontal="center" wrapText="1"/>
    </xf>
    <xf numFmtId="0" fontId="0" fillId="37" borderId="16" xfId="0" applyFont="1" applyFill="1" applyBorder="1" applyAlignment="1">
      <alignment horizontal="center" wrapText="1"/>
    </xf>
    <xf numFmtId="167" fontId="0" fillId="37" borderId="17" xfId="0" applyNumberFormat="1" applyFont="1" applyFill="1" applyBorder="1" applyAlignment="1">
      <alignment horizontal="center" wrapText="1"/>
    </xf>
    <xf numFmtId="0" fontId="0" fillId="37" borderId="0" xfId="0" applyFill="1" applyAlignment="1">
      <alignment/>
    </xf>
    <xf numFmtId="164" fontId="0" fillId="37" borderId="0" xfId="0" applyNumberFormat="1" applyFill="1" applyAlignment="1">
      <alignment/>
    </xf>
    <xf numFmtId="167" fontId="4" fillId="0" borderId="30" xfId="0" applyNumberFormat="1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horizontal="center" wrapText="1"/>
    </xf>
    <xf numFmtId="167" fontId="0" fillId="37" borderId="13" xfId="0" applyNumberFormat="1" applyFont="1" applyFill="1" applyBorder="1" applyAlignment="1">
      <alignment horizontal="center" wrapText="1"/>
    </xf>
    <xf numFmtId="167" fontId="0" fillId="37" borderId="16" xfId="0" applyNumberFormat="1" applyFont="1" applyFill="1" applyBorder="1" applyAlignment="1">
      <alignment horizontal="center" wrapText="1"/>
    </xf>
    <xf numFmtId="164" fontId="12" fillId="34" borderId="19" xfId="0" applyNumberFormat="1" applyFont="1" applyFill="1" applyBorder="1" applyAlignment="1">
      <alignment horizontal="center" wrapText="1"/>
    </xf>
    <xf numFmtId="42" fontId="0" fillId="34" borderId="11" xfId="44" applyNumberFormat="1" applyFont="1" applyFill="1" applyBorder="1" applyAlignment="1">
      <alignment horizontal="center" wrapText="1"/>
    </xf>
    <xf numFmtId="42" fontId="0" fillId="34" borderId="12" xfId="44" applyNumberFormat="1" applyFont="1" applyFill="1" applyBorder="1" applyAlignment="1">
      <alignment horizontal="center" wrapText="1"/>
    </xf>
    <xf numFmtId="164" fontId="16" fillId="34" borderId="11" xfId="0" applyNumberFormat="1" applyFont="1" applyFill="1" applyBorder="1" applyAlignment="1" applyProtection="1">
      <alignment horizontal="center" wrapText="1"/>
      <protection/>
    </xf>
    <xf numFmtId="0" fontId="0" fillId="0" borderId="22" xfId="0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13" borderId="19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32" xfId="0" applyBorder="1" applyAlignment="1">
      <alignment/>
    </xf>
    <xf numFmtId="0" fontId="0" fillId="0" borderId="33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34" xfId="0" applyBorder="1" applyAlignment="1">
      <alignment/>
    </xf>
    <xf numFmtId="0" fontId="0" fillId="0" borderId="30" xfId="0" applyBorder="1" applyAlignment="1">
      <alignment/>
    </xf>
    <xf numFmtId="0" fontId="0" fillId="0" borderId="35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0" fontId="0" fillId="0" borderId="29" xfId="0" applyBorder="1" applyAlignment="1">
      <alignment/>
    </xf>
    <xf numFmtId="0" fontId="0" fillId="0" borderId="24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35" xfId="0" applyBorder="1" applyAlignment="1">
      <alignment/>
    </xf>
    <xf numFmtId="0" fontId="0" fillId="37" borderId="19" xfId="0" applyFill="1" applyBorder="1" applyAlignment="1">
      <alignment/>
    </xf>
    <xf numFmtId="0" fontId="0" fillId="37" borderId="35" xfId="0" applyFill="1" applyBorder="1" applyAlignment="1" applyProtection="1">
      <alignment/>
      <protection locked="0"/>
    </xf>
    <xf numFmtId="0" fontId="0" fillId="37" borderId="19" xfId="0" applyFill="1" applyBorder="1" applyAlignment="1" applyProtection="1">
      <alignment/>
      <protection locked="0"/>
    </xf>
    <xf numFmtId="0" fontId="6" fillId="0" borderId="0" xfId="53" applyFont="1" applyAlignment="1" applyProtection="1">
      <alignment/>
      <protection/>
    </xf>
    <xf numFmtId="0" fontId="10" fillId="0" borderId="0" xfId="53" applyFont="1" applyAlignment="1" applyProtection="1">
      <alignment/>
      <protection/>
    </xf>
    <xf numFmtId="0" fontId="13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9">
    <dxf>
      <font>
        <color auto="1"/>
      </font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b val="0"/>
        <i val="0"/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J151" totalsRowShown="0">
  <autoFilter ref="A1:J151"/>
  <tableColumns count="10">
    <tableColumn id="1" name="Draw"/>
    <tableColumn id="6" name="First Name"/>
    <tableColumn id="10" name="Last Name"/>
    <tableColumn id="2" name="Horse"/>
    <tableColumn id="3" name="Time"/>
    <tableColumn id="4" name="Penalty"/>
    <tableColumn id="5" name="Total"/>
    <tableColumn id="7" name="D"/>
    <tableColumn id="8" name="Payout"/>
    <tableColumn id="9" name="MEM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4" displayName="Table14" ref="A1:J101" totalsRowShown="0">
  <autoFilter ref="A1:J101"/>
  <tableColumns count="10">
    <tableColumn id="1" name="Draw"/>
    <tableColumn id="6" name="First Name"/>
    <tableColumn id="10" name="Last Name "/>
    <tableColumn id="2" name="Horse"/>
    <tableColumn id="3" name="Time"/>
    <tableColumn id="4" name="Penalty"/>
    <tableColumn id="5" name="Total"/>
    <tableColumn id="7" name="D"/>
    <tableColumn id="8" name="Payout"/>
    <tableColumn id="9" name="Mem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15" displayName="Table15" ref="A1:J100" totalsRowShown="0">
  <autoFilter ref="A1:J100"/>
  <tableColumns count="10">
    <tableColumn id="1" name="Draw"/>
    <tableColumn id="6" name="First Name"/>
    <tableColumn id="10" name="Last Name"/>
    <tableColumn id="2" name="Horse"/>
    <tableColumn id="3" name="Time"/>
    <tableColumn id="4" name="Penalty"/>
    <tableColumn id="5" name="Total"/>
    <tableColumn id="7" name="D"/>
    <tableColumn id="8" name="Payout"/>
    <tableColumn id="9" name="Me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1"/>
  <sheetViews>
    <sheetView tabSelected="1" zoomScale="90" zoomScaleNormal="90" zoomScalePageLayoutView="0" workbookViewId="0" topLeftCell="A6">
      <selection activeCell="J38" sqref="J38"/>
    </sheetView>
  </sheetViews>
  <sheetFormatPr defaultColWidth="9.140625" defaultRowHeight="12.75"/>
  <cols>
    <col min="1" max="1" width="7.57421875" style="161" customWidth="1"/>
    <col min="2" max="2" width="21.28125" style="0" customWidth="1"/>
    <col min="3" max="3" width="23.140625" style="0" customWidth="1"/>
    <col min="4" max="4" width="21.00390625" style="163" customWidth="1"/>
  </cols>
  <sheetData>
    <row r="1" spans="1:13" ht="12.75">
      <c r="A1" s="174" t="s">
        <v>83</v>
      </c>
      <c r="B1" s="166" t="s">
        <v>84</v>
      </c>
      <c r="C1" s="166" t="s">
        <v>85</v>
      </c>
      <c r="D1" s="167" t="s">
        <v>69</v>
      </c>
      <c r="E1" s="167" t="s">
        <v>70</v>
      </c>
      <c r="F1" s="167" t="s">
        <v>71</v>
      </c>
      <c r="G1" s="175" t="s">
        <v>72</v>
      </c>
      <c r="H1" s="167" t="s">
        <v>73</v>
      </c>
      <c r="I1" s="167" t="s">
        <v>74</v>
      </c>
      <c r="J1" s="168" t="s">
        <v>220</v>
      </c>
      <c r="M1" t="s">
        <v>75</v>
      </c>
    </row>
    <row r="2" spans="1:16" ht="12.75">
      <c r="A2" s="169">
        <v>10</v>
      </c>
      <c r="B2" s="169" t="s">
        <v>185</v>
      </c>
      <c r="C2" s="169" t="s">
        <v>186</v>
      </c>
      <c r="D2" s="170" t="s">
        <v>187</v>
      </c>
      <c r="E2" s="170">
        <v>16.041</v>
      </c>
      <c r="F2" s="170"/>
      <c r="G2" s="159">
        <f aca="true" t="shared" si="0" ref="G2:G32">E2+F2</f>
        <v>16.041</v>
      </c>
      <c r="H2" s="159" t="s">
        <v>217</v>
      </c>
      <c r="I2" s="159">
        <v>101</v>
      </c>
      <c r="J2" s="171"/>
      <c r="K2" s="158"/>
      <c r="L2" s="158"/>
      <c r="M2" s="159">
        <v>16.041</v>
      </c>
      <c r="N2" s="159" t="s">
        <v>77</v>
      </c>
      <c r="O2" s="160">
        <v>16.041</v>
      </c>
      <c r="P2" s="158"/>
    </row>
    <row r="3" spans="1:15" ht="12.75">
      <c r="A3" s="169">
        <v>18</v>
      </c>
      <c r="B3" s="177" t="s">
        <v>178</v>
      </c>
      <c r="C3" s="170" t="s">
        <v>176</v>
      </c>
      <c r="D3" s="170" t="s">
        <v>179</v>
      </c>
      <c r="E3" s="170">
        <v>16.192</v>
      </c>
      <c r="F3" s="170"/>
      <c r="G3" s="159">
        <f t="shared" si="0"/>
        <v>16.192</v>
      </c>
      <c r="H3" s="159"/>
      <c r="I3" s="159">
        <v>60</v>
      </c>
      <c r="J3" s="171"/>
      <c r="M3" s="159" t="s">
        <v>78</v>
      </c>
      <c r="N3" s="159">
        <v>0.5</v>
      </c>
      <c r="O3" s="159">
        <f>O$2+N3</f>
        <v>16.541</v>
      </c>
    </row>
    <row r="4" spans="1:15" ht="12.75">
      <c r="A4" s="169">
        <v>27</v>
      </c>
      <c r="B4" s="169" t="s">
        <v>148</v>
      </c>
      <c r="C4" s="169" t="s">
        <v>149</v>
      </c>
      <c r="D4" s="170" t="s">
        <v>150</v>
      </c>
      <c r="E4" s="170">
        <v>16.352</v>
      </c>
      <c r="F4" s="170"/>
      <c r="G4" s="159">
        <f t="shared" si="0"/>
        <v>16.352</v>
      </c>
      <c r="H4" s="159"/>
      <c r="I4" s="159">
        <v>40</v>
      </c>
      <c r="J4" s="171"/>
      <c r="M4" s="159" t="s">
        <v>79</v>
      </c>
      <c r="N4" s="159">
        <v>0.5</v>
      </c>
      <c r="O4" s="159">
        <f>O$2+SUM(N$3:N4)</f>
        <v>17.041</v>
      </c>
    </row>
    <row r="5" spans="1:15" ht="12.75">
      <c r="A5" s="169">
        <v>8</v>
      </c>
      <c r="B5" s="169" t="s">
        <v>144</v>
      </c>
      <c r="C5" s="169" t="s">
        <v>145</v>
      </c>
      <c r="D5" s="170" t="s">
        <v>146</v>
      </c>
      <c r="E5" s="170">
        <v>16.727</v>
      </c>
      <c r="F5" s="170"/>
      <c r="G5" s="159">
        <f t="shared" si="0"/>
        <v>16.727</v>
      </c>
      <c r="H5" s="159" t="s">
        <v>213</v>
      </c>
      <c r="I5" s="159">
        <v>86</v>
      </c>
      <c r="J5" s="171">
        <v>5</v>
      </c>
      <c r="M5" s="159" t="s">
        <v>80</v>
      </c>
      <c r="N5" s="160">
        <v>1</v>
      </c>
      <c r="O5" s="159">
        <f>O$2+SUM(N$3:N5)</f>
        <v>18.041</v>
      </c>
    </row>
    <row r="6" spans="1:15" ht="12.75">
      <c r="A6" s="169">
        <v>26</v>
      </c>
      <c r="B6" s="169" t="s">
        <v>158</v>
      </c>
      <c r="C6" s="169" t="s">
        <v>159</v>
      </c>
      <c r="D6" s="170" t="s">
        <v>160</v>
      </c>
      <c r="E6" s="170">
        <v>16.822</v>
      </c>
      <c r="F6" s="170"/>
      <c r="G6" s="159">
        <f t="shared" si="0"/>
        <v>16.822</v>
      </c>
      <c r="H6" s="159"/>
      <c r="I6" s="159">
        <v>52</v>
      </c>
      <c r="J6" s="171">
        <v>4</v>
      </c>
      <c r="M6" s="159" t="s">
        <v>81</v>
      </c>
      <c r="N6" s="160" t="s">
        <v>82</v>
      </c>
      <c r="O6" s="159">
        <f>O$2+SUM(N$3:N6)</f>
        <v>18.041</v>
      </c>
    </row>
    <row r="7" spans="1:10" ht="12.75">
      <c r="A7" s="169">
        <v>28</v>
      </c>
      <c r="B7" s="169" t="s">
        <v>126</v>
      </c>
      <c r="C7" s="169" t="s">
        <v>172</v>
      </c>
      <c r="D7" s="170" t="s">
        <v>174</v>
      </c>
      <c r="E7" s="170">
        <v>16.832</v>
      </c>
      <c r="F7" s="170"/>
      <c r="G7" s="159">
        <f t="shared" si="0"/>
        <v>16.832</v>
      </c>
      <c r="H7" s="159"/>
      <c r="I7" s="159">
        <v>35</v>
      </c>
      <c r="J7" s="171"/>
    </row>
    <row r="8" spans="1:10" ht="12.75">
      <c r="A8" s="169">
        <v>5</v>
      </c>
      <c r="B8" s="169" t="s">
        <v>183</v>
      </c>
      <c r="C8" s="169" t="s">
        <v>184</v>
      </c>
      <c r="D8" s="170" t="s">
        <v>190</v>
      </c>
      <c r="E8" s="170">
        <v>17.064</v>
      </c>
      <c r="F8" s="170"/>
      <c r="G8" s="159">
        <f t="shared" si="0"/>
        <v>17.064</v>
      </c>
      <c r="H8" s="159" t="s">
        <v>7</v>
      </c>
      <c r="I8" s="159">
        <v>58</v>
      </c>
      <c r="J8" s="171"/>
    </row>
    <row r="9" spans="1:10" ht="12.75">
      <c r="A9" s="169">
        <v>34</v>
      </c>
      <c r="B9" s="169" t="s">
        <v>144</v>
      </c>
      <c r="C9" s="169" t="s">
        <v>145</v>
      </c>
      <c r="D9" s="170" t="s">
        <v>147</v>
      </c>
      <c r="E9" s="170">
        <v>17.18</v>
      </c>
      <c r="F9" s="170"/>
      <c r="G9" s="159">
        <f t="shared" si="0"/>
        <v>17.18</v>
      </c>
      <c r="H9" s="159"/>
      <c r="I9" s="159">
        <v>35</v>
      </c>
      <c r="J9" s="171">
        <v>5</v>
      </c>
    </row>
    <row r="10" spans="1:10" ht="12.75">
      <c r="A10" s="169">
        <v>19</v>
      </c>
      <c r="B10" s="169" t="s">
        <v>102</v>
      </c>
      <c r="C10" s="169" t="s">
        <v>143</v>
      </c>
      <c r="D10" s="170" t="s">
        <v>171</v>
      </c>
      <c r="E10" s="170">
        <v>17.335</v>
      </c>
      <c r="F10" s="170"/>
      <c r="G10" s="159">
        <f t="shared" si="0"/>
        <v>17.335</v>
      </c>
      <c r="H10" s="159"/>
      <c r="I10" s="159">
        <v>23</v>
      </c>
      <c r="J10" s="171"/>
    </row>
    <row r="11" spans="1:10" ht="12.75">
      <c r="A11" s="169">
        <v>24</v>
      </c>
      <c r="B11" s="169" t="s">
        <v>201</v>
      </c>
      <c r="C11" s="169" t="s">
        <v>202</v>
      </c>
      <c r="D11" s="170" t="s">
        <v>203</v>
      </c>
      <c r="E11" s="170">
        <v>17.793</v>
      </c>
      <c r="F11" s="170"/>
      <c r="G11" s="159">
        <f t="shared" si="0"/>
        <v>17.793</v>
      </c>
      <c r="H11" s="159"/>
      <c r="I11" s="159"/>
      <c r="J11" s="171">
        <v>4</v>
      </c>
    </row>
    <row r="12" spans="1:10" ht="12.75">
      <c r="A12" s="169">
        <v>6</v>
      </c>
      <c r="B12" s="169" t="s">
        <v>90</v>
      </c>
      <c r="C12" s="169" t="s">
        <v>91</v>
      </c>
      <c r="D12" s="170" t="s">
        <v>92</v>
      </c>
      <c r="E12" s="170">
        <v>17.822</v>
      </c>
      <c r="F12" s="170"/>
      <c r="G12" s="159">
        <f t="shared" si="0"/>
        <v>17.822</v>
      </c>
      <c r="H12" s="159"/>
      <c r="I12" s="159"/>
      <c r="J12" s="171"/>
    </row>
    <row r="13" spans="1:10" ht="12.75">
      <c r="A13" s="169">
        <v>23</v>
      </c>
      <c r="B13" s="169" t="s">
        <v>175</v>
      </c>
      <c r="C13" s="169" t="s">
        <v>191</v>
      </c>
      <c r="D13" s="170" t="s">
        <v>192</v>
      </c>
      <c r="E13" s="170">
        <v>17.893</v>
      </c>
      <c r="F13" s="170"/>
      <c r="G13" s="159">
        <f t="shared" si="0"/>
        <v>17.893</v>
      </c>
      <c r="H13" s="159"/>
      <c r="I13" s="159"/>
      <c r="J13" s="171"/>
    </row>
    <row r="14" spans="1:10" ht="12.75">
      <c r="A14" s="169">
        <v>13</v>
      </c>
      <c r="B14" s="169" t="s">
        <v>102</v>
      </c>
      <c r="C14" s="169" t="s">
        <v>103</v>
      </c>
      <c r="D14" s="170" t="s">
        <v>104</v>
      </c>
      <c r="E14" s="170">
        <v>17.961</v>
      </c>
      <c r="F14" s="170"/>
      <c r="G14" s="159">
        <f t="shared" si="0"/>
        <v>17.961</v>
      </c>
      <c r="H14" s="159"/>
      <c r="I14" s="159"/>
      <c r="J14" s="171"/>
    </row>
    <row r="15" spans="1:10" ht="12.75">
      <c r="A15" s="169">
        <v>31</v>
      </c>
      <c r="B15" s="169" t="s">
        <v>138</v>
      </c>
      <c r="C15" s="169" t="s">
        <v>139</v>
      </c>
      <c r="D15" s="170" t="s">
        <v>140</v>
      </c>
      <c r="E15" s="170">
        <v>18.045</v>
      </c>
      <c r="F15" s="170"/>
      <c r="G15" s="159">
        <f t="shared" si="0"/>
        <v>18.045</v>
      </c>
      <c r="H15" s="159" t="s">
        <v>16</v>
      </c>
      <c r="I15" s="159">
        <v>43</v>
      </c>
      <c r="J15" s="171"/>
    </row>
    <row r="16" spans="1:10" ht="12.75">
      <c r="A16" s="169">
        <v>7</v>
      </c>
      <c r="B16" s="169" t="s">
        <v>126</v>
      </c>
      <c r="C16" s="169" t="s">
        <v>172</v>
      </c>
      <c r="D16" s="170" t="s">
        <v>173</v>
      </c>
      <c r="E16" s="170">
        <v>18.151</v>
      </c>
      <c r="F16" s="170"/>
      <c r="G16" s="159">
        <f t="shared" si="0"/>
        <v>18.151</v>
      </c>
      <c r="H16" s="159"/>
      <c r="I16" s="159">
        <v>26</v>
      </c>
      <c r="J16" s="171"/>
    </row>
    <row r="17" spans="1:10" ht="12.75">
      <c r="A17" s="169">
        <v>12</v>
      </c>
      <c r="B17" s="169" t="s">
        <v>119</v>
      </c>
      <c r="C17" s="169" t="s">
        <v>120</v>
      </c>
      <c r="D17" s="170" t="s">
        <v>121</v>
      </c>
      <c r="E17" s="170">
        <v>18.641</v>
      </c>
      <c r="F17" s="170"/>
      <c r="G17" s="159">
        <f t="shared" si="0"/>
        <v>18.641</v>
      </c>
      <c r="H17" s="159"/>
      <c r="I17" s="159">
        <v>17</v>
      </c>
      <c r="J17" s="171">
        <v>5</v>
      </c>
    </row>
    <row r="18" spans="1:10" ht="12.75">
      <c r="A18" s="169">
        <v>17</v>
      </c>
      <c r="B18" s="169" t="s">
        <v>116</v>
      </c>
      <c r="C18" s="169" t="s">
        <v>117</v>
      </c>
      <c r="D18" s="170" t="s">
        <v>118</v>
      </c>
      <c r="E18" s="170">
        <v>19.034</v>
      </c>
      <c r="F18" s="170"/>
      <c r="G18" s="159">
        <f t="shared" si="0"/>
        <v>19.034</v>
      </c>
      <c r="H18" s="159"/>
      <c r="I18" s="159"/>
      <c r="J18" s="171">
        <v>4</v>
      </c>
    </row>
    <row r="19" spans="1:10" ht="12.75">
      <c r="A19" s="169">
        <v>21</v>
      </c>
      <c r="B19" s="169" t="s">
        <v>175</v>
      </c>
      <c r="C19" s="169" t="s">
        <v>176</v>
      </c>
      <c r="D19" s="170" t="s">
        <v>177</v>
      </c>
      <c r="E19" s="170">
        <v>19.196</v>
      </c>
      <c r="F19" s="170"/>
      <c r="G19" s="159">
        <f t="shared" si="0"/>
        <v>19.196</v>
      </c>
      <c r="H19" s="159"/>
      <c r="I19" s="159"/>
      <c r="J19" s="171"/>
    </row>
    <row r="20" spans="1:10" ht="12.75">
      <c r="A20" s="169">
        <v>4</v>
      </c>
      <c r="B20" s="169" t="s">
        <v>158</v>
      </c>
      <c r="C20" s="169" t="s">
        <v>159</v>
      </c>
      <c r="D20" s="170" t="s">
        <v>89</v>
      </c>
      <c r="E20" s="170">
        <v>19.208</v>
      </c>
      <c r="F20" s="170"/>
      <c r="G20" s="159">
        <f t="shared" si="0"/>
        <v>19.208</v>
      </c>
      <c r="H20" s="159"/>
      <c r="I20" s="159"/>
      <c r="J20" s="171">
        <v>3</v>
      </c>
    </row>
    <row r="21" spans="1:10" ht="12.75">
      <c r="A21" s="169">
        <v>3</v>
      </c>
      <c r="B21" s="169" t="s">
        <v>87</v>
      </c>
      <c r="C21" s="169" t="s">
        <v>88</v>
      </c>
      <c r="D21" s="170" t="s">
        <v>89</v>
      </c>
      <c r="E21" s="170">
        <v>19.718</v>
      </c>
      <c r="F21" s="170"/>
      <c r="G21" s="159">
        <f t="shared" si="0"/>
        <v>19.718</v>
      </c>
      <c r="H21" s="159"/>
      <c r="I21" s="159"/>
      <c r="J21" s="171"/>
    </row>
    <row r="22" spans="1:10" ht="12.75">
      <c r="A22" s="169">
        <v>29</v>
      </c>
      <c r="B22" s="169" t="s">
        <v>135</v>
      </c>
      <c r="C22" s="169" t="s">
        <v>136</v>
      </c>
      <c r="D22" s="170" t="s">
        <v>137</v>
      </c>
      <c r="E22" s="170">
        <v>19.718</v>
      </c>
      <c r="F22" s="170"/>
      <c r="G22" s="159">
        <f t="shared" si="0"/>
        <v>19.718</v>
      </c>
      <c r="H22" s="159"/>
      <c r="I22" s="159"/>
      <c r="J22" s="171"/>
    </row>
    <row r="23" spans="1:10" ht="12.75">
      <c r="A23" s="169">
        <v>9</v>
      </c>
      <c r="B23" s="169" t="s">
        <v>155</v>
      </c>
      <c r="C23" s="169" t="s">
        <v>134</v>
      </c>
      <c r="D23" s="170" t="s">
        <v>156</v>
      </c>
      <c r="E23" s="170">
        <v>19.735</v>
      </c>
      <c r="F23" s="170"/>
      <c r="G23" s="159">
        <f t="shared" si="0"/>
        <v>19.735</v>
      </c>
      <c r="H23" s="159"/>
      <c r="I23" s="159"/>
      <c r="J23" s="171">
        <v>2</v>
      </c>
    </row>
    <row r="24" spans="1:10" ht="12.75">
      <c r="A24" s="169">
        <v>25</v>
      </c>
      <c r="B24" s="169" t="s">
        <v>208</v>
      </c>
      <c r="C24" s="169" t="s">
        <v>209</v>
      </c>
      <c r="D24" s="170" t="s">
        <v>210</v>
      </c>
      <c r="E24" s="170">
        <v>19.9</v>
      </c>
      <c r="F24" s="170"/>
      <c r="G24" s="159">
        <f t="shared" si="0"/>
        <v>19.9</v>
      </c>
      <c r="H24" s="159"/>
      <c r="I24" s="159"/>
      <c r="J24" s="171"/>
    </row>
    <row r="25" spans="1:10" ht="12.75">
      <c r="A25" s="169">
        <v>35</v>
      </c>
      <c r="B25" s="169" t="s">
        <v>205</v>
      </c>
      <c r="C25" s="169" t="s">
        <v>206</v>
      </c>
      <c r="D25" s="170" t="s">
        <v>207</v>
      </c>
      <c r="E25" s="170">
        <v>19.962</v>
      </c>
      <c r="F25" s="170"/>
      <c r="G25" s="159">
        <f t="shared" si="0"/>
        <v>19.962</v>
      </c>
      <c r="H25" s="159"/>
      <c r="I25" s="159"/>
      <c r="J25" s="171"/>
    </row>
    <row r="26" spans="1:10" ht="12.75">
      <c r="A26" s="169">
        <v>2</v>
      </c>
      <c r="B26" s="169" t="s">
        <v>161</v>
      </c>
      <c r="C26" s="169" t="s">
        <v>162</v>
      </c>
      <c r="D26" s="170" t="s">
        <v>163</v>
      </c>
      <c r="E26" s="170">
        <v>20.121</v>
      </c>
      <c r="F26" s="170"/>
      <c r="G26" s="159">
        <f t="shared" si="0"/>
        <v>20.121</v>
      </c>
      <c r="H26" s="159"/>
      <c r="I26" s="159"/>
      <c r="J26" s="171"/>
    </row>
    <row r="27" spans="1:10" ht="12.75">
      <c r="A27" s="169">
        <v>20</v>
      </c>
      <c r="B27" s="169" t="s">
        <v>122</v>
      </c>
      <c r="C27" s="169" t="s">
        <v>123</v>
      </c>
      <c r="D27" s="170" t="s">
        <v>193</v>
      </c>
      <c r="E27" s="170">
        <v>20.435</v>
      </c>
      <c r="F27" s="170"/>
      <c r="G27" s="159">
        <f t="shared" si="0"/>
        <v>20.435</v>
      </c>
      <c r="H27" s="159"/>
      <c r="I27" s="159"/>
      <c r="J27" s="171">
        <v>1</v>
      </c>
    </row>
    <row r="28" spans="1:10" ht="12.75">
      <c r="A28" s="169">
        <v>32</v>
      </c>
      <c r="B28" s="169" t="s">
        <v>108</v>
      </c>
      <c r="C28" s="169" t="s">
        <v>134</v>
      </c>
      <c r="D28" s="170" t="s">
        <v>154</v>
      </c>
      <c r="E28" s="170">
        <v>21.076</v>
      </c>
      <c r="F28" s="170"/>
      <c r="G28" s="159">
        <f t="shared" si="0"/>
        <v>21.076</v>
      </c>
      <c r="H28" s="159"/>
      <c r="I28" s="159"/>
      <c r="J28" s="171"/>
    </row>
    <row r="29" spans="1:10" ht="12.75">
      <c r="A29" s="169">
        <v>1</v>
      </c>
      <c r="B29" s="169" t="s">
        <v>105</v>
      </c>
      <c r="C29" s="169" t="s">
        <v>106</v>
      </c>
      <c r="D29" s="170" t="s">
        <v>107</v>
      </c>
      <c r="E29" s="170">
        <v>22.888</v>
      </c>
      <c r="F29" s="170"/>
      <c r="G29" s="159">
        <f t="shared" si="0"/>
        <v>22.888</v>
      </c>
      <c r="H29" s="159"/>
      <c r="I29" s="159"/>
      <c r="J29" s="171"/>
    </row>
    <row r="30" spans="1:10" ht="12.75">
      <c r="A30" s="169">
        <v>14</v>
      </c>
      <c r="B30" s="169" t="s">
        <v>111</v>
      </c>
      <c r="C30" s="169" t="s">
        <v>110</v>
      </c>
      <c r="D30" s="170" t="s">
        <v>112</v>
      </c>
      <c r="E30" s="170">
        <v>23.425</v>
      </c>
      <c r="F30" s="170"/>
      <c r="G30" s="159">
        <f t="shared" si="0"/>
        <v>23.425</v>
      </c>
      <c r="H30" s="159"/>
      <c r="I30" s="159"/>
      <c r="J30" s="171"/>
    </row>
    <row r="31" spans="1:10" ht="12.75">
      <c r="A31" s="169">
        <v>36</v>
      </c>
      <c r="B31" s="169" t="s">
        <v>108</v>
      </c>
      <c r="C31" s="169" t="s">
        <v>106</v>
      </c>
      <c r="D31" s="170" t="s">
        <v>109</v>
      </c>
      <c r="E31" s="170">
        <v>24.012</v>
      </c>
      <c r="F31" s="170"/>
      <c r="G31" s="159">
        <f t="shared" si="0"/>
        <v>24.012</v>
      </c>
      <c r="H31" s="159"/>
      <c r="I31" s="159"/>
      <c r="J31" s="171" t="s">
        <v>219</v>
      </c>
    </row>
    <row r="32" spans="1:10" ht="12.75">
      <c r="A32" s="169">
        <v>30</v>
      </c>
      <c r="B32" s="169" t="s">
        <v>194</v>
      </c>
      <c r="C32" s="169" t="s">
        <v>195</v>
      </c>
      <c r="D32" s="170" t="s">
        <v>196</v>
      </c>
      <c r="E32" s="170">
        <v>33.264</v>
      </c>
      <c r="F32" s="170"/>
      <c r="G32" s="159">
        <f t="shared" si="0"/>
        <v>33.264</v>
      </c>
      <c r="H32" s="159"/>
      <c r="I32" s="159"/>
      <c r="J32" s="171"/>
    </row>
    <row r="33" spans="1:10" ht="12.75">
      <c r="A33" s="169">
        <v>11</v>
      </c>
      <c r="B33" s="169" t="s">
        <v>165</v>
      </c>
      <c r="C33" s="169" t="s">
        <v>166</v>
      </c>
      <c r="D33" s="170" t="s">
        <v>167</v>
      </c>
      <c r="E33" s="170" t="s">
        <v>211</v>
      </c>
      <c r="F33" s="170"/>
      <c r="G33" s="159">
        <v>0</v>
      </c>
      <c r="H33" s="159"/>
      <c r="I33" s="159"/>
      <c r="J33" s="171" t="s">
        <v>219</v>
      </c>
    </row>
    <row r="34" spans="1:10" ht="12.75">
      <c r="A34" s="169">
        <v>15</v>
      </c>
      <c r="B34" s="169" t="s">
        <v>168</v>
      </c>
      <c r="C34" s="169" t="s">
        <v>169</v>
      </c>
      <c r="D34" s="170" t="s">
        <v>170</v>
      </c>
      <c r="E34" s="170" t="s">
        <v>211</v>
      </c>
      <c r="F34" s="170"/>
      <c r="G34" s="159">
        <v>0</v>
      </c>
      <c r="H34" s="159"/>
      <c r="I34" s="159"/>
      <c r="J34" s="171"/>
    </row>
    <row r="35" spans="1:10" ht="12.75">
      <c r="A35" s="169">
        <v>22</v>
      </c>
      <c r="B35" s="169" t="s">
        <v>183</v>
      </c>
      <c r="C35" s="169" t="s">
        <v>184</v>
      </c>
      <c r="D35" s="170" t="s">
        <v>188</v>
      </c>
      <c r="E35" s="170" t="s">
        <v>211</v>
      </c>
      <c r="F35" s="170"/>
      <c r="G35" s="159">
        <v>0</v>
      </c>
      <c r="H35" s="159"/>
      <c r="I35" s="159"/>
      <c r="J35" s="171"/>
    </row>
    <row r="36" spans="1:10" ht="12.75">
      <c r="A36" s="169">
        <v>33</v>
      </c>
      <c r="B36" s="169" t="s">
        <v>183</v>
      </c>
      <c r="C36" s="169" t="s">
        <v>184</v>
      </c>
      <c r="D36" s="170" t="s">
        <v>189</v>
      </c>
      <c r="E36" s="170" t="s">
        <v>211</v>
      </c>
      <c r="F36" s="170"/>
      <c r="G36" s="159">
        <v>0</v>
      </c>
      <c r="H36" s="159"/>
      <c r="I36" s="159"/>
      <c r="J36" s="171"/>
    </row>
    <row r="37" spans="1:10" ht="12.75">
      <c r="A37" s="169">
        <v>16</v>
      </c>
      <c r="B37" s="169" t="s">
        <v>164</v>
      </c>
      <c r="C37" s="169" t="s">
        <v>141</v>
      </c>
      <c r="D37" s="170" t="s">
        <v>142</v>
      </c>
      <c r="E37" s="170" t="s">
        <v>215</v>
      </c>
      <c r="F37" s="170"/>
      <c r="G37" s="159" t="e">
        <f aca="true" t="shared" si="1" ref="G37:G68">E37+F37</f>
        <v>#VALUE!</v>
      </c>
      <c r="H37" s="159"/>
      <c r="I37" s="159"/>
      <c r="J37" s="171"/>
    </row>
    <row r="38" spans="1:10" ht="12.75">
      <c r="A38" s="169"/>
      <c r="B38" s="169"/>
      <c r="C38" s="169"/>
      <c r="D38" s="170"/>
      <c r="E38" s="176"/>
      <c r="F38" s="170"/>
      <c r="G38" s="159">
        <f t="shared" si="1"/>
        <v>0</v>
      </c>
      <c r="H38" s="159"/>
      <c r="I38" s="159"/>
      <c r="J38" s="171"/>
    </row>
    <row r="39" spans="1:10" ht="12.75">
      <c r="A39" s="169"/>
      <c r="B39" s="178"/>
      <c r="C39" s="178"/>
      <c r="D39" s="170"/>
      <c r="E39" s="170"/>
      <c r="F39" s="170"/>
      <c r="G39" s="159">
        <f t="shared" si="1"/>
        <v>0</v>
      </c>
      <c r="H39" s="159"/>
      <c r="I39" s="159"/>
      <c r="J39" s="171"/>
    </row>
    <row r="40" spans="1:10" ht="12.75">
      <c r="A40" s="169"/>
      <c r="B40" s="169"/>
      <c r="C40" s="169"/>
      <c r="D40" s="170"/>
      <c r="E40" s="170"/>
      <c r="F40" s="170"/>
      <c r="G40" s="159">
        <f t="shared" si="1"/>
        <v>0</v>
      </c>
      <c r="H40" s="159"/>
      <c r="I40" s="159"/>
      <c r="J40" s="171"/>
    </row>
    <row r="41" spans="1:10" ht="12.75">
      <c r="A41" s="169"/>
      <c r="B41" s="169"/>
      <c r="C41" s="169"/>
      <c r="D41" s="170"/>
      <c r="E41" s="170"/>
      <c r="F41" s="170"/>
      <c r="G41" s="159">
        <f t="shared" si="1"/>
        <v>0</v>
      </c>
      <c r="H41" s="159"/>
      <c r="I41" s="159"/>
      <c r="J41" s="171"/>
    </row>
    <row r="42" spans="1:10" ht="12.75">
      <c r="A42" s="169"/>
      <c r="B42" s="169"/>
      <c r="C42" s="169"/>
      <c r="D42" s="170"/>
      <c r="E42" s="170"/>
      <c r="F42" s="170"/>
      <c r="G42" s="159">
        <f t="shared" si="1"/>
        <v>0</v>
      </c>
      <c r="H42" s="159"/>
      <c r="I42" s="159"/>
      <c r="J42" s="171"/>
    </row>
    <row r="43" spans="1:10" ht="12.75">
      <c r="A43" s="169"/>
      <c r="B43" s="169"/>
      <c r="C43" s="169"/>
      <c r="D43" s="170"/>
      <c r="E43" s="170"/>
      <c r="F43" s="170"/>
      <c r="G43" s="159">
        <f t="shared" si="1"/>
        <v>0</v>
      </c>
      <c r="H43" s="159"/>
      <c r="I43" s="159"/>
      <c r="J43" s="171"/>
    </row>
    <row r="44" spans="1:10" ht="12.75">
      <c r="A44" s="169"/>
      <c r="B44" s="169"/>
      <c r="C44" s="169"/>
      <c r="D44" s="170"/>
      <c r="E44" s="170"/>
      <c r="F44" s="170"/>
      <c r="G44" s="159">
        <f t="shared" si="1"/>
        <v>0</v>
      </c>
      <c r="H44" s="159"/>
      <c r="I44" s="159"/>
      <c r="J44" s="171"/>
    </row>
    <row r="45" spans="1:10" ht="12.75">
      <c r="A45" s="169"/>
      <c r="B45" s="169"/>
      <c r="C45" s="169"/>
      <c r="D45" s="170"/>
      <c r="E45" s="170"/>
      <c r="F45" s="170"/>
      <c r="G45" s="159">
        <f t="shared" si="1"/>
        <v>0</v>
      </c>
      <c r="H45" s="159"/>
      <c r="I45" s="159"/>
      <c r="J45" s="171"/>
    </row>
    <row r="46" spans="1:10" ht="12.75">
      <c r="A46" s="169"/>
      <c r="B46" s="169"/>
      <c r="C46" s="169"/>
      <c r="D46" s="170"/>
      <c r="E46" s="170"/>
      <c r="F46" s="170"/>
      <c r="G46" s="159">
        <f t="shared" si="1"/>
        <v>0</v>
      </c>
      <c r="H46" s="159"/>
      <c r="I46" s="159"/>
      <c r="J46" s="171"/>
    </row>
    <row r="47" spans="1:10" ht="12.75">
      <c r="A47" s="169"/>
      <c r="B47" s="169"/>
      <c r="C47" s="169"/>
      <c r="D47" s="170"/>
      <c r="E47" s="170"/>
      <c r="F47" s="170"/>
      <c r="G47" s="159">
        <f t="shared" si="1"/>
        <v>0</v>
      </c>
      <c r="H47" s="159"/>
      <c r="I47" s="159"/>
      <c r="J47" s="171"/>
    </row>
    <row r="48" spans="1:10" ht="12.75">
      <c r="A48" s="169"/>
      <c r="B48" s="169"/>
      <c r="C48" s="169"/>
      <c r="D48" s="170"/>
      <c r="E48" s="170"/>
      <c r="F48" s="170"/>
      <c r="G48" s="159">
        <f t="shared" si="1"/>
        <v>0</v>
      </c>
      <c r="H48" s="159"/>
      <c r="I48" s="159"/>
      <c r="J48" s="171"/>
    </row>
    <row r="49" spans="1:10" ht="12.75">
      <c r="A49" s="169"/>
      <c r="B49" s="169"/>
      <c r="C49" s="169"/>
      <c r="D49" s="170"/>
      <c r="E49" s="170"/>
      <c r="F49" s="170"/>
      <c r="G49" s="159">
        <f t="shared" si="1"/>
        <v>0</v>
      </c>
      <c r="H49" s="159"/>
      <c r="I49" s="159"/>
      <c r="J49" s="171"/>
    </row>
    <row r="50" spans="1:10" ht="12.75">
      <c r="A50" s="169"/>
      <c r="B50" s="169"/>
      <c r="C50" s="169"/>
      <c r="D50" s="170"/>
      <c r="E50" s="170"/>
      <c r="F50" s="170"/>
      <c r="G50" s="159">
        <f t="shared" si="1"/>
        <v>0</v>
      </c>
      <c r="H50" s="159"/>
      <c r="I50" s="159"/>
      <c r="J50" s="171"/>
    </row>
    <row r="51" spans="1:10" ht="12.75">
      <c r="A51" s="169"/>
      <c r="B51" s="169"/>
      <c r="C51" s="169"/>
      <c r="D51" s="170"/>
      <c r="E51" s="170"/>
      <c r="F51" s="170"/>
      <c r="G51" s="159">
        <f t="shared" si="1"/>
        <v>0</v>
      </c>
      <c r="H51" s="159"/>
      <c r="I51" s="159"/>
      <c r="J51" s="171"/>
    </row>
    <row r="52" spans="1:10" ht="12.75">
      <c r="A52" s="169"/>
      <c r="B52" s="169"/>
      <c r="C52" s="169"/>
      <c r="D52" s="170"/>
      <c r="E52" s="170"/>
      <c r="F52" s="170"/>
      <c r="G52" s="159">
        <f t="shared" si="1"/>
        <v>0</v>
      </c>
      <c r="H52" s="159"/>
      <c r="I52" s="159"/>
      <c r="J52" s="171"/>
    </row>
    <row r="53" spans="1:10" ht="12.75">
      <c r="A53" s="169"/>
      <c r="B53" s="169"/>
      <c r="C53" s="169"/>
      <c r="D53" s="170"/>
      <c r="E53" s="170"/>
      <c r="F53" s="170"/>
      <c r="G53" s="159">
        <f t="shared" si="1"/>
        <v>0</v>
      </c>
      <c r="H53" s="159"/>
      <c r="I53" s="159"/>
      <c r="J53" s="171"/>
    </row>
    <row r="54" spans="1:10" ht="12.75">
      <c r="A54" s="169"/>
      <c r="B54" s="169"/>
      <c r="C54" s="169"/>
      <c r="D54" s="170"/>
      <c r="E54" s="170"/>
      <c r="F54" s="170"/>
      <c r="G54" s="159">
        <f t="shared" si="1"/>
        <v>0</v>
      </c>
      <c r="H54" s="159"/>
      <c r="I54" s="159"/>
      <c r="J54" s="171"/>
    </row>
    <row r="55" spans="1:10" ht="12.75">
      <c r="A55" s="169"/>
      <c r="B55" s="169"/>
      <c r="C55" s="169"/>
      <c r="D55" s="170"/>
      <c r="E55" s="170"/>
      <c r="F55" s="170"/>
      <c r="G55" s="159">
        <f t="shared" si="1"/>
        <v>0</v>
      </c>
      <c r="H55" s="159"/>
      <c r="I55" s="159"/>
      <c r="J55" s="171"/>
    </row>
    <row r="56" spans="1:10" ht="12.75">
      <c r="A56" s="169"/>
      <c r="B56" s="169"/>
      <c r="C56" s="169"/>
      <c r="D56" s="170"/>
      <c r="E56" s="170"/>
      <c r="F56" s="170"/>
      <c r="G56" s="159">
        <f t="shared" si="1"/>
        <v>0</v>
      </c>
      <c r="H56" s="159"/>
      <c r="I56" s="159"/>
      <c r="J56" s="171"/>
    </row>
    <row r="57" spans="1:10" ht="12.75">
      <c r="A57" s="169"/>
      <c r="B57" s="169"/>
      <c r="C57" s="169"/>
      <c r="D57" s="170"/>
      <c r="E57" s="170"/>
      <c r="F57" s="170"/>
      <c r="G57" s="159">
        <f t="shared" si="1"/>
        <v>0</v>
      </c>
      <c r="H57" s="159"/>
      <c r="I57" s="159"/>
      <c r="J57" s="171"/>
    </row>
    <row r="58" spans="1:10" ht="12.75">
      <c r="A58" s="169"/>
      <c r="B58" s="169"/>
      <c r="C58" s="169"/>
      <c r="D58" s="170"/>
      <c r="E58" s="170"/>
      <c r="F58" s="170"/>
      <c r="G58" s="159">
        <f t="shared" si="1"/>
        <v>0</v>
      </c>
      <c r="H58" s="159"/>
      <c r="I58" s="159"/>
      <c r="J58" s="171"/>
    </row>
    <row r="59" spans="1:10" ht="12.75">
      <c r="A59" s="169"/>
      <c r="B59" s="169"/>
      <c r="C59" s="169"/>
      <c r="D59" s="170"/>
      <c r="E59" s="170"/>
      <c r="F59" s="170"/>
      <c r="G59" s="159">
        <f t="shared" si="1"/>
        <v>0</v>
      </c>
      <c r="H59" s="159"/>
      <c r="I59" s="159"/>
      <c r="J59" s="171"/>
    </row>
    <row r="60" spans="1:10" ht="12.75">
      <c r="A60" s="169"/>
      <c r="B60" s="169"/>
      <c r="C60" s="169"/>
      <c r="D60" s="170"/>
      <c r="E60" s="170"/>
      <c r="F60" s="170"/>
      <c r="G60" s="159">
        <f t="shared" si="1"/>
        <v>0</v>
      </c>
      <c r="H60" s="159"/>
      <c r="I60" s="159"/>
      <c r="J60" s="171"/>
    </row>
    <row r="61" spans="1:10" ht="12.75">
      <c r="A61" s="169"/>
      <c r="B61" s="169"/>
      <c r="C61" s="169"/>
      <c r="D61" s="170"/>
      <c r="E61" s="170"/>
      <c r="F61" s="170"/>
      <c r="G61" s="159">
        <f t="shared" si="1"/>
        <v>0</v>
      </c>
      <c r="H61" s="159"/>
      <c r="I61" s="159"/>
      <c r="J61" s="171"/>
    </row>
    <row r="62" spans="1:10" ht="12.75">
      <c r="A62" s="169"/>
      <c r="B62" s="169"/>
      <c r="C62" s="169"/>
      <c r="D62" s="170"/>
      <c r="E62" s="170"/>
      <c r="F62" s="170"/>
      <c r="G62" s="159">
        <f t="shared" si="1"/>
        <v>0</v>
      </c>
      <c r="H62" s="159"/>
      <c r="I62" s="159"/>
      <c r="J62" s="171"/>
    </row>
    <row r="63" spans="1:10" ht="12.75">
      <c r="A63" s="169"/>
      <c r="B63" s="169"/>
      <c r="C63" s="169"/>
      <c r="D63" s="170"/>
      <c r="E63" s="170"/>
      <c r="F63" s="170"/>
      <c r="G63" s="159">
        <f t="shared" si="1"/>
        <v>0</v>
      </c>
      <c r="H63" s="159"/>
      <c r="I63" s="159"/>
      <c r="J63" s="171"/>
    </row>
    <row r="64" spans="1:10" ht="12.75">
      <c r="A64" s="169"/>
      <c r="B64" s="169"/>
      <c r="C64" s="169"/>
      <c r="D64" s="170"/>
      <c r="E64" s="170"/>
      <c r="F64" s="170"/>
      <c r="G64" s="159">
        <f t="shared" si="1"/>
        <v>0</v>
      </c>
      <c r="H64" s="159"/>
      <c r="I64" s="159"/>
      <c r="J64" s="171"/>
    </row>
    <row r="65" spans="1:10" ht="12.75">
      <c r="A65" s="169"/>
      <c r="B65" s="169"/>
      <c r="C65" s="169"/>
      <c r="D65" s="170"/>
      <c r="E65" s="170"/>
      <c r="F65" s="170"/>
      <c r="G65" s="159">
        <f t="shared" si="1"/>
        <v>0</v>
      </c>
      <c r="H65" s="159"/>
      <c r="I65" s="159"/>
      <c r="J65" s="171"/>
    </row>
    <row r="66" spans="1:10" ht="12.75">
      <c r="A66" s="169"/>
      <c r="B66" s="169"/>
      <c r="C66" s="169"/>
      <c r="D66" s="170"/>
      <c r="E66" s="170"/>
      <c r="F66" s="170"/>
      <c r="G66" s="159">
        <f t="shared" si="1"/>
        <v>0</v>
      </c>
      <c r="H66" s="159"/>
      <c r="I66" s="159"/>
      <c r="J66" s="171"/>
    </row>
    <row r="67" spans="1:10" ht="12.75">
      <c r="A67" s="169"/>
      <c r="B67" s="169"/>
      <c r="C67" s="169"/>
      <c r="D67" s="170"/>
      <c r="E67" s="170"/>
      <c r="F67" s="170"/>
      <c r="G67" s="159">
        <f t="shared" si="1"/>
        <v>0</v>
      </c>
      <c r="H67" s="159"/>
      <c r="I67" s="159"/>
      <c r="J67" s="171"/>
    </row>
    <row r="68" spans="1:10" ht="12.75">
      <c r="A68" s="169"/>
      <c r="B68" s="169"/>
      <c r="C68" s="169"/>
      <c r="D68" s="170"/>
      <c r="E68" s="170"/>
      <c r="F68" s="170"/>
      <c r="G68" s="159">
        <f t="shared" si="1"/>
        <v>0</v>
      </c>
      <c r="H68" s="159"/>
      <c r="I68" s="159"/>
      <c r="J68" s="171"/>
    </row>
    <row r="69" spans="1:10" ht="12.75">
      <c r="A69" s="169"/>
      <c r="B69" s="169"/>
      <c r="C69" s="169"/>
      <c r="D69" s="170"/>
      <c r="E69" s="170"/>
      <c r="F69" s="170"/>
      <c r="G69" s="159">
        <f aca="true" t="shared" si="2" ref="G69:G100">E69+F69</f>
        <v>0</v>
      </c>
      <c r="H69" s="159"/>
      <c r="I69" s="159"/>
      <c r="J69" s="171"/>
    </row>
    <row r="70" spans="1:10" ht="12.75">
      <c r="A70" s="169"/>
      <c r="B70" s="169"/>
      <c r="C70" s="169"/>
      <c r="D70" s="170"/>
      <c r="E70" s="170"/>
      <c r="F70" s="170"/>
      <c r="G70" s="159">
        <f t="shared" si="2"/>
        <v>0</v>
      </c>
      <c r="H70" s="159"/>
      <c r="I70" s="159"/>
      <c r="J70" s="171"/>
    </row>
    <row r="71" spans="1:10" ht="12.75">
      <c r="A71" s="169"/>
      <c r="B71" s="169"/>
      <c r="C71" s="169"/>
      <c r="D71" s="170"/>
      <c r="E71" s="170"/>
      <c r="F71" s="170"/>
      <c r="G71" s="159">
        <f t="shared" si="2"/>
        <v>0</v>
      </c>
      <c r="H71" s="159"/>
      <c r="I71" s="159"/>
      <c r="J71" s="171"/>
    </row>
    <row r="72" spans="1:10" ht="12.75">
      <c r="A72" s="169"/>
      <c r="B72" s="169"/>
      <c r="C72" s="169"/>
      <c r="D72" s="170"/>
      <c r="E72" s="170"/>
      <c r="F72" s="170"/>
      <c r="G72" s="159">
        <f t="shared" si="2"/>
        <v>0</v>
      </c>
      <c r="H72" s="159"/>
      <c r="I72" s="159"/>
      <c r="J72" s="171"/>
    </row>
    <row r="73" spans="1:10" ht="12.75">
      <c r="A73" s="169"/>
      <c r="B73" s="169"/>
      <c r="C73" s="169"/>
      <c r="D73" s="170"/>
      <c r="E73" s="170"/>
      <c r="F73" s="170"/>
      <c r="G73" s="159">
        <f t="shared" si="2"/>
        <v>0</v>
      </c>
      <c r="H73" s="159"/>
      <c r="I73" s="159"/>
      <c r="J73" s="171"/>
    </row>
    <row r="74" spans="1:10" ht="12.75">
      <c r="A74" s="169"/>
      <c r="B74" s="169"/>
      <c r="C74" s="169"/>
      <c r="D74" s="170"/>
      <c r="E74" s="170"/>
      <c r="F74" s="170"/>
      <c r="G74" s="159">
        <f t="shared" si="2"/>
        <v>0</v>
      </c>
      <c r="H74" s="159"/>
      <c r="I74" s="159"/>
      <c r="J74" s="171"/>
    </row>
    <row r="75" spans="1:10" ht="12.75">
      <c r="A75" s="169"/>
      <c r="B75" s="169"/>
      <c r="C75" s="169"/>
      <c r="D75" s="170"/>
      <c r="E75" s="170"/>
      <c r="F75" s="170"/>
      <c r="G75" s="159">
        <f t="shared" si="2"/>
        <v>0</v>
      </c>
      <c r="H75" s="159"/>
      <c r="I75" s="159"/>
      <c r="J75" s="171"/>
    </row>
    <row r="76" spans="1:10" ht="12.75">
      <c r="A76" s="169"/>
      <c r="B76" s="169"/>
      <c r="C76" s="169"/>
      <c r="D76" s="170"/>
      <c r="E76" s="170"/>
      <c r="F76" s="170"/>
      <c r="G76" s="159">
        <f t="shared" si="2"/>
        <v>0</v>
      </c>
      <c r="H76" s="159"/>
      <c r="I76" s="159"/>
      <c r="J76" s="171"/>
    </row>
    <row r="77" spans="1:10" ht="12.75">
      <c r="A77" s="169"/>
      <c r="B77" s="169"/>
      <c r="C77" s="169"/>
      <c r="D77" s="170"/>
      <c r="E77" s="170"/>
      <c r="F77" s="170"/>
      <c r="G77" s="159">
        <f t="shared" si="2"/>
        <v>0</v>
      </c>
      <c r="H77" s="159"/>
      <c r="I77" s="159"/>
      <c r="J77" s="171"/>
    </row>
    <row r="78" spans="1:10" ht="12.75">
      <c r="A78" s="169"/>
      <c r="B78" s="169"/>
      <c r="C78" s="169"/>
      <c r="D78" s="170"/>
      <c r="E78" s="170"/>
      <c r="F78" s="170"/>
      <c r="G78" s="159">
        <f t="shared" si="2"/>
        <v>0</v>
      </c>
      <c r="H78" s="159"/>
      <c r="I78" s="159"/>
      <c r="J78" s="171"/>
    </row>
    <row r="79" spans="1:10" ht="12.75">
      <c r="A79" s="169"/>
      <c r="B79" s="169"/>
      <c r="C79" s="169"/>
      <c r="D79" s="170"/>
      <c r="E79" s="170"/>
      <c r="F79" s="170"/>
      <c r="G79" s="159">
        <f t="shared" si="2"/>
        <v>0</v>
      </c>
      <c r="H79" s="159"/>
      <c r="I79" s="159"/>
      <c r="J79" s="171"/>
    </row>
    <row r="80" spans="1:10" ht="12.75">
      <c r="A80" s="169"/>
      <c r="B80" s="169"/>
      <c r="C80" s="169"/>
      <c r="D80" s="170"/>
      <c r="E80" s="170"/>
      <c r="F80" s="170"/>
      <c r="G80" s="159">
        <f t="shared" si="2"/>
        <v>0</v>
      </c>
      <c r="H80" s="159"/>
      <c r="I80" s="159"/>
      <c r="J80" s="171"/>
    </row>
    <row r="81" spans="1:10" ht="12.75">
      <c r="A81" s="169"/>
      <c r="B81" s="169"/>
      <c r="C81" s="169"/>
      <c r="D81" s="170"/>
      <c r="E81" s="170"/>
      <c r="F81" s="170"/>
      <c r="G81" s="159">
        <f t="shared" si="2"/>
        <v>0</v>
      </c>
      <c r="H81" s="159"/>
      <c r="I81" s="159"/>
      <c r="J81" s="171"/>
    </row>
    <row r="82" spans="1:10" ht="12.75">
      <c r="A82" s="169"/>
      <c r="B82" s="169"/>
      <c r="C82" s="169"/>
      <c r="D82" s="170"/>
      <c r="E82" s="170"/>
      <c r="F82" s="170"/>
      <c r="G82" s="159">
        <f t="shared" si="2"/>
        <v>0</v>
      </c>
      <c r="H82" s="159"/>
      <c r="I82" s="159"/>
      <c r="J82" s="171"/>
    </row>
    <row r="83" spans="1:10" ht="12.75">
      <c r="A83" s="169"/>
      <c r="B83" s="169"/>
      <c r="C83" s="169"/>
      <c r="D83" s="170"/>
      <c r="E83" s="170"/>
      <c r="F83" s="170"/>
      <c r="G83" s="159">
        <f t="shared" si="2"/>
        <v>0</v>
      </c>
      <c r="H83" s="159"/>
      <c r="I83" s="159"/>
      <c r="J83" s="171"/>
    </row>
    <row r="84" spans="1:10" ht="12.75">
      <c r="A84" s="169"/>
      <c r="B84" s="169"/>
      <c r="C84" s="169"/>
      <c r="D84" s="170"/>
      <c r="E84" s="170"/>
      <c r="F84" s="170"/>
      <c r="G84" s="159">
        <f t="shared" si="2"/>
        <v>0</v>
      </c>
      <c r="H84" s="159"/>
      <c r="I84" s="159"/>
      <c r="J84" s="171"/>
    </row>
    <row r="85" spans="1:10" ht="12.75">
      <c r="A85" s="169"/>
      <c r="B85" s="169"/>
      <c r="C85" s="169"/>
      <c r="D85" s="170"/>
      <c r="E85" s="170"/>
      <c r="F85" s="170"/>
      <c r="G85" s="159">
        <f t="shared" si="2"/>
        <v>0</v>
      </c>
      <c r="H85" s="159"/>
      <c r="I85" s="159"/>
      <c r="J85" s="171"/>
    </row>
    <row r="86" spans="1:10" ht="12.75">
      <c r="A86" s="169"/>
      <c r="B86" s="169"/>
      <c r="C86" s="169"/>
      <c r="D86" s="170"/>
      <c r="E86" s="170"/>
      <c r="F86" s="170"/>
      <c r="G86" s="159">
        <f t="shared" si="2"/>
        <v>0</v>
      </c>
      <c r="H86" s="159"/>
      <c r="I86" s="159"/>
      <c r="J86" s="171"/>
    </row>
    <row r="87" spans="1:10" ht="12.75">
      <c r="A87" s="169"/>
      <c r="B87" s="169"/>
      <c r="C87" s="169"/>
      <c r="D87" s="170"/>
      <c r="E87" s="170"/>
      <c r="F87" s="170"/>
      <c r="G87" s="159">
        <f t="shared" si="2"/>
        <v>0</v>
      </c>
      <c r="H87" s="159"/>
      <c r="I87" s="159"/>
      <c r="J87" s="171"/>
    </row>
    <row r="88" spans="1:10" ht="12.75">
      <c r="A88" s="169"/>
      <c r="B88" s="169"/>
      <c r="C88" s="169"/>
      <c r="D88" s="170"/>
      <c r="E88" s="170"/>
      <c r="F88" s="170"/>
      <c r="G88" s="159">
        <f t="shared" si="2"/>
        <v>0</v>
      </c>
      <c r="H88" s="159"/>
      <c r="I88" s="159"/>
      <c r="J88" s="171"/>
    </row>
    <row r="89" spans="1:10" ht="12.75">
      <c r="A89" s="169"/>
      <c r="B89" s="169"/>
      <c r="C89" s="169"/>
      <c r="D89" s="170"/>
      <c r="E89" s="170"/>
      <c r="F89" s="170"/>
      <c r="G89" s="159">
        <f t="shared" si="2"/>
        <v>0</v>
      </c>
      <c r="H89" s="159"/>
      <c r="I89" s="159"/>
      <c r="J89" s="171"/>
    </row>
    <row r="90" spans="1:10" ht="12.75">
      <c r="A90" s="169"/>
      <c r="B90" s="169"/>
      <c r="C90" s="169"/>
      <c r="D90" s="170"/>
      <c r="E90" s="170"/>
      <c r="F90" s="170"/>
      <c r="G90" s="159">
        <f t="shared" si="2"/>
        <v>0</v>
      </c>
      <c r="H90" s="159"/>
      <c r="I90" s="159"/>
      <c r="J90" s="171"/>
    </row>
    <row r="91" spans="1:10" ht="12.75">
      <c r="A91" s="169"/>
      <c r="B91" s="169"/>
      <c r="C91" s="169"/>
      <c r="D91" s="170"/>
      <c r="E91" s="170"/>
      <c r="F91" s="170"/>
      <c r="G91" s="159">
        <f t="shared" si="2"/>
        <v>0</v>
      </c>
      <c r="H91" s="159"/>
      <c r="I91" s="159"/>
      <c r="J91" s="171"/>
    </row>
    <row r="92" spans="1:10" ht="12.75">
      <c r="A92" s="169"/>
      <c r="B92" s="169"/>
      <c r="C92" s="169"/>
      <c r="D92" s="170"/>
      <c r="E92" s="170"/>
      <c r="F92" s="170"/>
      <c r="G92" s="159">
        <f t="shared" si="2"/>
        <v>0</v>
      </c>
      <c r="H92" s="159"/>
      <c r="I92" s="159"/>
      <c r="J92" s="171"/>
    </row>
    <row r="93" spans="1:10" ht="12.75">
      <c r="A93" s="169"/>
      <c r="B93" s="169"/>
      <c r="C93" s="169"/>
      <c r="D93" s="170"/>
      <c r="E93" s="170"/>
      <c r="F93" s="170"/>
      <c r="G93" s="159">
        <f t="shared" si="2"/>
        <v>0</v>
      </c>
      <c r="H93" s="159"/>
      <c r="I93" s="159"/>
      <c r="J93" s="171"/>
    </row>
    <row r="94" spans="1:10" ht="12.75">
      <c r="A94" s="169"/>
      <c r="B94" s="169"/>
      <c r="C94" s="169"/>
      <c r="D94" s="170"/>
      <c r="E94" s="170"/>
      <c r="F94" s="170"/>
      <c r="G94" s="159">
        <f t="shared" si="2"/>
        <v>0</v>
      </c>
      <c r="H94" s="159"/>
      <c r="I94" s="159"/>
      <c r="J94" s="171"/>
    </row>
    <row r="95" spans="1:10" ht="12.75">
      <c r="A95" s="169"/>
      <c r="B95" s="169"/>
      <c r="C95" s="169"/>
      <c r="D95" s="170"/>
      <c r="E95" s="170"/>
      <c r="F95" s="170"/>
      <c r="G95" s="159">
        <f t="shared" si="2"/>
        <v>0</v>
      </c>
      <c r="H95" s="159"/>
      <c r="I95" s="159"/>
      <c r="J95" s="171"/>
    </row>
    <row r="96" spans="1:10" ht="12.75">
      <c r="A96" s="169"/>
      <c r="B96" s="169"/>
      <c r="C96" s="169"/>
      <c r="D96" s="170"/>
      <c r="E96" s="170"/>
      <c r="F96" s="170"/>
      <c r="G96" s="159">
        <f t="shared" si="2"/>
        <v>0</v>
      </c>
      <c r="H96" s="159"/>
      <c r="I96" s="159"/>
      <c r="J96" s="171"/>
    </row>
    <row r="97" spans="1:10" ht="12.75">
      <c r="A97" s="169"/>
      <c r="B97" s="169"/>
      <c r="C97" s="169"/>
      <c r="D97" s="170"/>
      <c r="E97" s="170"/>
      <c r="F97" s="170"/>
      <c r="G97" s="159">
        <f t="shared" si="2"/>
        <v>0</v>
      </c>
      <c r="H97" s="159"/>
      <c r="I97" s="159"/>
      <c r="J97" s="171"/>
    </row>
    <row r="98" spans="1:10" ht="12.75">
      <c r="A98" s="169"/>
      <c r="B98" s="169"/>
      <c r="C98" s="169"/>
      <c r="D98" s="170"/>
      <c r="E98" s="170"/>
      <c r="F98" s="170"/>
      <c r="G98" s="159">
        <f t="shared" si="2"/>
        <v>0</v>
      </c>
      <c r="H98" s="159"/>
      <c r="I98" s="159"/>
      <c r="J98" s="171"/>
    </row>
    <row r="99" spans="1:10" ht="12.75">
      <c r="A99" s="169"/>
      <c r="B99" s="169"/>
      <c r="C99" s="169"/>
      <c r="D99" s="170"/>
      <c r="E99" s="170"/>
      <c r="F99" s="170"/>
      <c r="G99" s="159">
        <f t="shared" si="2"/>
        <v>0</v>
      </c>
      <c r="H99" s="159"/>
      <c r="I99" s="159"/>
      <c r="J99" s="171"/>
    </row>
    <row r="100" spans="1:10" ht="12.75">
      <c r="A100" s="169"/>
      <c r="B100" s="169"/>
      <c r="C100" s="169"/>
      <c r="D100" s="170"/>
      <c r="E100" s="170"/>
      <c r="F100" s="170"/>
      <c r="G100" s="159">
        <f t="shared" si="2"/>
        <v>0</v>
      </c>
      <c r="H100" s="159"/>
      <c r="I100" s="159"/>
      <c r="J100" s="171"/>
    </row>
    <row r="101" spans="1:10" ht="12.75">
      <c r="A101" s="169"/>
      <c r="B101" s="169"/>
      <c r="C101" s="169"/>
      <c r="D101" s="170"/>
      <c r="E101" s="170"/>
      <c r="F101" s="170"/>
      <c r="G101" s="159">
        <f aca="true" t="shared" si="3" ref="G101:G132">E101+F101</f>
        <v>0</v>
      </c>
      <c r="H101" s="159"/>
      <c r="I101" s="159"/>
      <c r="J101" s="171"/>
    </row>
    <row r="102" spans="1:10" ht="12.75">
      <c r="A102" s="169"/>
      <c r="B102" s="169"/>
      <c r="C102" s="169"/>
      <c r="D102" s="170"/>
      <c r="E102" s="170"/>
      <c r="F102" s="170"/>
      <c r="G102" s="159">
        <f t="shared" si="3"/>
        <v>0</v>
      </c>
      <c r="H102" s="159"/>
      <c r="I102" s="159"/>
      <c r="J102" s="171"/>
    </row>
    <row r="103" spans="1:10" ht="12.75">
      <c r="A103" s="169"/>
      <c r="B103" s="169"/>
      <c r="C103" s="169"/>
      <c r="D103" s="170"/>
      <c r="E103" s="170"/>
      <c r="F103" s="170"/>
      <c r="G103" s="159">
        <f t="shared" si="3"/>
        <v>0</v>
      </c>
      <c r="H103" s="159"/>
      <c r="I103" s="159"/>
      <c r="J103" s="171"/>
    </row>
    <row r="104" spans="1:10" ht="12.75">
      <c r="A104" s="169"/>
      <c r="B104" s="169"/>
      <c r="C104" s="169"/>
      <c r="D104" s="170"/>
      <c r="E104" s="170"/>
      <c r="F104" s="170"/>
      <c r="G104" s="159">
        <f t="shared" si="3"/>
        <v>0</v>
      </c>
      <c r="H104" s="159"/>
      <c r="I104" s="159"/>
      <c r="J104" s="171"/>
    </row>
    <row r="105" spans="1:10" ht="12.75">
      <c r="A105" s="169"/>
      <c r="B105" s="169"/>
      <c r="C105" s="169"/>
      <c r="D105" s="170"/>
      <c r="E105" s="170"/>
      <c r="F105" s="170"/>
      <c r="G105" s="159">
        <f t="shared" si="3"/>
        <v>0</v>
      </c>
      <c r="H105" s="159"/>
      <c r="I105" s="159"/>
      <c r="J105" s="171"/>
    </row>
    <row r="106" spans="1:10" ht="12.75">
      <c r="A106" s="169"/>
      <c r="B106" s="169"/>
      <c r="C106" s="169"/>
      <c r="D106" s="170"/>
      <c r="E106" s="170"/>
      <c r="F106" s="170"/>
      <c r="G106" s="159">
        <f t="shared" si="3"/>
        <v>0</v>
      </c>
      <c r="H106" s="159"/>
      <c r="I106" s="159"/>
      <c r="J106" s="171"/>
    </row>
    <row r="107" spans="1:10" ht="12.75">
      <c r="A107" s="169"/>
      <c r="B107" s="169"/>
      <c r="C107" s="169"/>
      <c r="D107" s="170"/>
      <c r="E107" s="170"/>
      <c r="F107" s="170"/>
      <c r="G107" s="159">
        <f t="shared" si="3"/>
        <v>0</v>
      </c>
      <c r="H107" s="159"/>
      <c r="I107" s="159"/>
      <c r="J107" s="171"/>
    </row>
    <row r="108" spans="1:10" ht="12.75">
      <c r="A108" s="169"/>
      <c r="B108" s="169"/>
      <c r="C108" s="169"/>
      <c r="D108" s="170"/>
      <c r="E108" s="170"/>
      <c r="F108" s="170"/>
      <c r="G108" s="159">
        <f t="shared" si="3"/>
        <v>0</v>
      </c>
      <c r="H108" s="159"/>
      <c r="I108" s="159"/>
      <c r="J108" s="171"/>
    </row>
    <row r="109" spans="1:10" ht="12.75">
      <c r="A109" s="169"/>
      <c r="B109" s="169"/>
      <c r="C109" s="169"/>
      <c r="D109" s="170"/>
      <c r="E109" s="170"/>
      <c r="F109" s="170"/>
      <c r="G109" s="159">
        <f t="shared" si="3"/>
        <v>0</v>
      </c>
      <c r="H109" s="159"/>
      <c r="I109" s="159"/>
      <c r="J109" s="171"/>
    </row>
    <row r="110" spans="1:10" ht="12.75">
      <c r="A110" s="169"/>
      <c r="B110" s="169"/>
      <c r="C110" s="169"/>
      <c r="D110" s="170"/>
      <c r="E110" s="170"/>
      <c r="F110" s="170"/>
      <c r="G110" s="159">
        <f t="shared" si="3"/>
        <v>0</v>
      </c>
      <c r="H110" s="159"/>
      <c r="I110" s="159"/>
      <c r="J110" s="171"/>
    </row>
    <row r="111" spans="1:10" ht="12.75">
      <c r="A111" s="169"/>
      <c r="B111" s="169"/>
      <c r="C111" s="169"/>
      <c r="D111" s="170"/>
      <c r="E111" s="170"/>
      <c r="F111" s="170"/>
      <c r="G111" s="159">
        <f t="shared" si="3"/>
        <v>0</v>
      </c>
      <c r="H111" s="159"/>
      <c r="I111" s="159"/>
      <c r="J111" s="171"/>
    </row>
    <row r="112" spans="1:10" ht="12.75">
      <c r="A112" s="169"/>
      <c r="B112" s="169"/>
      <c r="C112" s="169"/>
      <c r="D112" s="170"/>
      <c r="E112" s="170"/>
      <c r="F112" s="170"/>
      <c r="G112" s="159">
        <f t="shared" si="3"/>
        <v>0</v>
      </c>
      <c r="H112" s="159"/>
      <c r="I112" s="159"/>
      <c r="J112" s="171"/>
    </row>
    <row r="113" spans="1:10" ht="12.75">
      <c r="A113" s="169"/>
      <c r="B113" s="169"/>
      <c r="C113" s="169"/>
      <c r="D113" s="170"/>
      <c r="E113" s="170"/>
      <c r="F113" s="170"/>
      <c r="G113" s="159">
        <f t="shared" si="3"/>
        <v>0</v>
      </c>
      <c r="H113" s="159"/>
      <c r="I113" s="159"/>
      <c r="J113" s="171"/>
    </row>
    <row r="114" spans="1:10" ht="12.75">
      <c r="A114" s="169"/>
      <c r="B114" s="169"/>
      <c r="C114" s="169"/>
      <c r="D114" s="170"/>
      <c r="E114" s="170"/>
      <c r="F114" s="170"/>
      <c r="G114" s="159">
        <f t="shared" si="3"/>
        <v>0</v>
      </c>
      <c r="H114" s="159"/>
      <c r="I114" s="159"/>
      <c r="J114" s="171"/>
    </row>
    <row r="115" spans="1:10" ht="12.75">
      <c r="A115" s="169"/>
      <c r="B115" s="169"/>
      <c r="C115" s="169"/>
      <c r="D115" s="170"/>
      <c r="E115" s="170"/>
      <c r="F115" s="170"/>
      <c r="G115" s="159">
        <f t="shared" si="3"/>
        <v>0</v>
      </c>
      <c r="H115" s="159"/>
      <c r="I115" s="159"/>
      <c r="J115" s="171"/>
    </row>
    <row r="116" spans="1:10" ht="12.75">
      <c r="A116" s="169"/>
      <c r="B116" s="169"/>
      <c r="C116" s="169"/>
      <c r="D116" s="170"/>
      <c r="E116" s="170"/>
      <c r="F116" s="170"/>
      <c r="G116" s="159">
        <f t="shared" si="3"/>
        <v>0</v>
      </c>
      <c r="H116" s="159"/>
      <c r="I116" s="159"/>
      <c r="J116" s="171"/>
    </row>
    <row r="117" spans="1:10" ht="12.75">
      <c r="A117" s="169"/>
      <c r="B117" s="169"/>
      <c r="C117" s="169"/>
      <c r="D117" s="170"/>
      <c r="E117" s="170"/>
      <c r="F117" s="170"/>
      <c r="G117" s="159">
        <f t="shared" si="3"/>
        <v>0</v>
      </c>
      <c r="H117" s="159"/>
      <c r="I117" s="159"/>
      <c r="J117" s="171"/>
    </row>
    <row r="118" spans="1:10" ht="12.75">
      <c r="A118" s="169"/>
      <c r="B118" s="169"/>
      <c r="C118" s="169"/>
      <c r="D118" s="170"/>
      <c r="E118" s="170"/>
      <c r="F118" s="170"/>
      <c r="G118" s="159">
        <f t="shared" si="3"/>
        <v>0</v>
      </c>
      <c r="H118" s="159"/>
      <c r="I118" s="159"/>
      <c r="J118" s="171"/>
    </row>
    <row r="119" spans="1:10" ht="12.75">
      <c r="A119" s="169"/>
      <c r="B119" s="169"/>
      <c r="C119" s="169"/>
      <c r="D119" s="170"/>
      <c r="E119" s="170"/>
      <c r="F119" s="170"/>
      <c r="G119" s="159">
        <f t="shared" si="3"/>
        <v>0</v>
      </c>
      <c r="H119" s="159"/>
      <c r="I119" s="159"/>
      <c r="J119" s="171"/>
    </row>
    <row r="120" spans="1:10" ht="12.75">
      <c r="A120" s="169"/>
      <c r="B120" s="169"/>
      <c r="C120" s="169"/>
      <c r="D120" s="170"/>
      <c r="E120" s="170"/>
      <c r="F120" s="170"/>
      <c r="G120" s="159">
        <f t="shared" si="3"/>
        <v>0</v>
      </c>
      <c r="H120" s="159"/>
      <c r="I120" s="159"/>
      <c r="J120" s="171"/>
    </row>
    <row r="121" spans="1:10" ht="12.75">
      <c r="A121" s="169"/>
      <c r="B121" s="169"/>
      <c r="C121" s="169"/>
      <c r="D121" s="170"/>
      <c r="E121" s="170"/>
      <c r="F121" s="170"/>
      <c r="G121" s="159">
        <f t="shared" si="3"/>
        <v>0</v>
      </c>
      <c r="H121" s="159"/>
      <c r="I121" s="159"/>
      <c r="J121" s="171"/>
    </row>
    <row r="122" spans="1:10" ht="12.75">
      <c r="A122" s="169"/>
      <c r="B122" s="169"/>
      <c r="C122" s="169"/>
      <c r="D122" s="170"/>
      <c r="E122" s="170"/>
      <c r="F122" s="170"/>
      <c r="G122" s="159">
        <f t="shared" si="3"/>
        <v>0</v>
      </c>
      <c r="H122" s="159"/>
      <c r="I122" s="159"/>
      <c r="J122" s="171"/>
    </row>
    <row r="123" spans="1:10" ht="12.75">
      <c r="A123" s="169"/>
      <c r="B123" s="169"/>
      <c r="C123" s="169"/>
      <c r="D123" s="170"/>
      <c r="E123" s="170"/>
      <c r="F123" s="170"/>
      <c r="G123" s="159">
        <f t="shared" si="3"/>
        <v>0</v>
      </c>
      <c r="H123" s="159"/>
      <c r="I123" s="159"/>
      <c r="J123" s="171"/>
    </row>
    <row r="124" spans="1:10" ht="12.75">
      <c r="A124" s="169"/>
      <c r="B124" s="169"/>
      <c r="C124" s="169"/>
      <c r="D124" s="170"/>
      <c r="E124" s="170"/>
      <c r="F124" s="170"/>
      <c r="G124" s="159">
        <f t="shared" si="3"/>
        <v>0</v>
      </c>
      <c r="H124" s="159"/>
      <c r="I124" s="159"/>
      <c r="J124" s="171"/>
    </row>
    <row r="125" spans="1:10" ht="12.75">
      <c r="A125" s="169"/>
      <c r="B125" s="169"/>
      <c r="C125" s="169"/>
      <c r="D125" s="170"/>
      <c r="E125" s="170"/>
      <c r="F125" s="170"/>
      <c r="G125" s="159">
        <f t="shared" si="3"/>
        <v>0</v>
      </c>
      <c r="H125" s="159"/>
      <c r="I125" s="159"/>
      <c r="J125" s="171"/>
    </row>
    <row r="126" spans="1:10" ht="12.75">
      <c r="A126" s="169"/>
      <c r="B126" s="169"/>
      <c r="C126" s="169"/>
      <c r="D126" s="170"/>
      <c r="E126" s="170"/>
      <c r="F126" s="170"/>
      <c r="G126" s="159">
        <f t="shared" si="3"/>
        <v>0</v>
      </c>
      <c r="H126" s="159"/>
      <c r="I126" s="159"/>
      <c r="J126" s="171"/>
    </row>
    <row r="127" spans="1:10" ht="12.75">
      <c r="A127" s="169"/>
      <c r="B127" s="169"/>
      <c r="C127" s="169"/>
      <c r="D127" s="170"/>
      <c r="E127" s="170"/>
      <c r="F127" s="170"/>
      <c r="G127" s="159">
        <f t="shared" si="3"/>
        <v>0</v>
      </c>
      <c r="H127" s="159"/>
      <c r="I127" s="159"/>
      <c r="J127" s="171"/>
    </row>
    <row r="128" spans="1:10" ht="12.75">
      <c r="A128" s="169"/>
      <c r="B128" s="169"/>
      <c r="C128" s="169"/>
      <c r="D128" s="170"/>
      <c r="E128" s="170"/>
      <c r="F128" s="170"/>
      <c r="G128" s="159">
        <f t="shared" si="3"/>
        <v>0</v>
      </c>
      <c r="H128" s="159"/>
      <c r="I128" s="159"/>
      <c r="J128" s="171"/>
    </row>
    <row r="129" spans="1:10" ht="12.75">
      <c r="A129" s="169"/>
      <c r="B129" s="169"/>
      <c r="C129" s="169"/>
      <c r="D129" s="170"/>
      <c r="E129" s="170"/>
      <c r="F129" s="170"/>
      <c r="G129" s="159">
        <f t="shared" si="3"/>
        <v>0</v>
      </c>
      <c r="H129" s="159"/>
      <c r="I129" s="159"/>
      <c r="J129" s="171"/>
    </row>
    <row r="130" spans="1:10" ht="12.75">
      <c r="A130" s="169"/>
      <c r="B130" s="169"/>
      <c r="C130" s="169"/>
      <c r="D130" s="170"/>
      <c r="E130" s="170"/>
      <c r="F130" s="170"/>
      <c r="G130" s="159">
        <f t="shared" si="3"/>
        <v>0</v>
      </c>
      <c r="H130" s="159"/>
      <c r="I130" s="159"/>
      <c r="J130" s="171"/>
    </row>
    <row r="131" spans="1:10" ht="12.75">
      <c r="A131" s="169"/>
      <c r="B131" s="169"/>
      <c r="C131" s="169"/>
      <c r="D131" s="170"/>
      <c r="E131" s="170"/>
      <c r="F131" s="170"/>
      <c r="G131" s="159">
        <f t="shared" si="3"/>
        <v>0</v>
      </c>
      <c r="H131" s="159"/>
      <c r="I131" s="159"/>
      <c r="J131" s="171"/>
    </row>
    <row r="132" spans="1:10" ht="12.75">
      <c r="A132" s="169"/>
      <c r="B132" s="169"/>
      <c r="C132" s="169"/>
      <c r="D132" s="170"/>
      <c r="E132" s="170"/>
      <c r="F132" s="170"/>
      <c r="G132" s="159">
        <f t="shared" si="3"/>
        <v>0</v>
      </c>
      <c r="H132" s="159"/>
      <c r="I132" s="159"/>
      <c r="J132" s="171"/>
    </row>
    <row r="133" spans="1:10" ht="12.75">
      <c r="A133" s="169"/>
      <c r="B133" s="169"/>
      <c r="C133" s="169"/>
      <c r="D133" s="170"/>
      <c r="E133" s="170"/>
      <c r="F133" s="170"/>
      <c r="G133" s="159">
        <f aca="true" t="shared" si="4" ref="G133:G164">E133+F133</f>
        <v>0</v>
      </c>
      <c r="H133" s="159"/>
      <c r="I133" s="159"/>
      <c r="J133" s="171"/>
    </row>
    <row r="134" spans="1:10" ht="12.75">
      <c r="A134" s="169"/>
      <c r="B134" s="169"/>
      <c r="C134" s="169"/>
      <c r="D134" s="170"/>
      <c r="E134" s="170"/>
      <c r="F134" s="170"/>
      <c r="G134" s="159">
        <f t="shared" si="4"/>
        <v>0</v>
      </c>
      <c r="H134" s="159"/>
      <c r="I134" s="159"/>
      <c r="J134" s="171"/>
    </row>
    <row r="135" spans="1:10" ht="12.75">
      <c r="A135" s="169"/>
      <c r="B135" s="169"/>
      <c r="C135" s="169"/>
      <c r="D135" s="170"/>
      <c r="E135" s="170"/>
      <c r="F135" s="170"/>
      <c r="G135" s="159">
        <f t="shared" si="4"/>
        <v>0</v>
      </c>
      <c r="H135" s="159"/>
      <c r="I135" s="159"/>
      <c r="J135" s="171"/>
    </row>
    <row r="136" spans="1:10" ht="12.75">
      <c r="A136" s="169"/>
      <c r="B136" s="169"/>
      <c r="C136" s="169"/>
      <c r="D136" s="170"/>
      <c r="E136" s="170"/>
      <c r="F136" s="170"/>
      <c r="G136" s="159">
        <f t="shared" si="4"/>
        <v>0</v>
      </c>
      <c r="H136" s="159"/>
      <c r="I136" s="159"/>
      <c r="J136" s="171"/>
    </row>
    <row r="137" spans="1:10" ht="12.75">
      <c r="A137" s="169"/>
      <c r="B137" s="169"/>
      <c r="C137" s="169"/>
      <c r="D137" s="170"/>
      <c r="E137" s="170"/>
      <c r="F137" s="170"/>
      <c r="G137" s="159">
        <f t="shared" si="4"/>
        <v>0</v>
      </c>
      <c r="H137" s="159"/>
      <c r="I137" s="159"/>
      <c r="J137" s="171"/>
    </row>
    <row r="138" spans="1:10" ht="12.75">
      <c r="A138" s="169"/>
      <c r="B138" s="169"/>
      <c r="C138" s="169"/>
      <c r="D138" s="170"/>
      <c r="E138" s="170"/>
      <c r="F138" s="170"/>
      <c r="G138" s="159">
        <f t="shared" si="4"/>
        <v>0</v>
      </c>
      <c r="H138" s="159"/>
      <c r="I138" s="159"/>
      <c r="J138" s="171"/>
    </row>
    <row r="139" spans="1:10" ht="12.75">
      <c r="A139" s="169"/>
      <c r="B139" s="169"/>
      <c r="C139" s="169"/>
      <c r="D139" s="170"/>
      <c r="E139" s="170"/>
      <c r="F139" s="170"/>
      <c r="G139" s="159">
        <f t="shared" si="4"/>
        <v>0</v>
      </c>
      <c r="H139" s="159"/>
      <c r="I139" s="159"/>
      <c r="J139" s="171"/>
    </row>
    <row r="140" spans="1:10" ht="12.75">
      <c r="A140" s="169"/>
      <c r="B140" s="169"/>
      <c r="C140" s="169"/>
      <c r="D140" s="170"/>
      <c r="E140" s="170"/>
      <c r="F140" s="170"/>
      <c r="G140" s="159">
        <f t="shared" si="4"/>
        <v>0</v>
      </c>
      <c r="H140" s="159"/>
      <c r="I140" s="159"/>
      <c r="J140" s="171"/>
    </row>
    <row r="141" spans="1:10" ht="12.75">
      <c r="A141" s="169"/>
      <c r="B141" s="169"/>
      <c r="C141" s="169"/>
      <c r="D141" s="170"/>
      <c r="E141" s="170"/>
      <c r="F141" s="170"/>
      <c r="G141" s="159">
        <f t="shared" si="4"/>
        <v>0</v>
      </c>
      <c r="H141" s="159"/>
      <c r="I141" s="159"/>
      <c r="J141" s="171"/>
    </row>
    <row r="142" spans="1:10" ht="12.75">
      <c r="A142" s="169"/>
      <c r="B142" s="169"/>
      <c r="C142" s="169"/>
      <c r="D142" s="170"/>
      <c r="E142" s="170"/>
      <c r="F142" s="170"/>
      <c r="G142" s="159">
        <f t="shared" si="4"/>
        <v>0</v>
      </c>
      <c r="H142" s="159"/>
      <c r="I142" s="159"/>
      <c r="J142" s="171"/>
    </row>
    <row r="143" spans="1:10" ht="12.75">
      <c r="A143" s="169"/>
      <c r="B143" s="169"/>
      <c r="C143" s="169"/>
      <c r="D143" s="170"/>
      <c r="E143" s="170"/>
      <c r="F143" s="170"/>
      <c r="G143" s="159">
        <f t="shared" si="4"/>
        <v>0</v>
      </c>
      <c r="H143" s="159"/>
      <c r="I143" s="159"/>
      <c r="J143" s="171"/>
    </row>
    <row r="144" spans="1:10" ht="12.75">
      <c r="A144" s="169"/>
      <c r="B144" s="169"/>
      <c r="C144" s="169"/>
      <c r="D144" s="170"/>
      <c r="E144" s="170"/>
      <c r="F144" s="170"/>
      <c r="G144" s="159">
        <f t="shared" si="4"/>
        <v>0</v>
      </c>
      <c r="H144" s="159"/>
      <c r="I144" s="159"/>
      <c r="J144" s="171"/>
    </row>
    <row r="145" spans="1:10" ht="12.75">
      <c r="A145" s="169"/>
      <c r="B145" s="169"/>
      <c r="C145" s="169"/>
      <c r="D145" s="170"/>
      <c r="E145" s="170"/>
      <c r="F145" s="170"/>
      <c r="G145" s="159">
        <f t="shared" si="4"/>
        <v>0</v>
      </c>
      <c r="H145" s="159"/>
      <c r="I145" s="159"/>
      <c r="J145" s="171"/>
    </row>
    <row r="146" spans="1:10" ht="12.75">
      <c r="A146" s="169"/>
      <c r="B146" s="169"/>
      <c r="C146" s="169"/>
      <c r="D146" s="170"/>
      <c r="E146" s="170"/>
      <c r="F146" s="170"/>
      <c r="G146" s="159">
        <f t="shared" si="4"/>
        <v>0</v>
      </c>
      <c r="H146" s="159"/>
      <c r="I146" s="159"/>
      <c r="J146" s="171"/>
    </row>
    <row r="147" spans="1:10" ht="12.75">
      <c r="A147" s="169"/>
      <c r="B147" s="169"/>
      <c r="C147" s="169"/>
      <c r="D147" s="170"/>
      <c r="E147" s="170"/>
      <c r="F147" s="170"/>
      <c r="G147" s="159">
        <f t="shared" si="4"/>
        <v>0</v>
      </c>
      <c r="H147" s="159"/>
      <c r="I147" s="159"/>
      <c r="J147" s="171"/>
    </row>
    <row r="148" spans="1:10" ht="12.75">
      <c r="A148" s="169"/>
      <c r="B148" s="169"/>
      <c r="C148" s="169"/>
      <c r="D148" s="170"/>
      <c r="E148" s="170"/>
      <c r="F148" s="170"/>
      <c r="G148" s="159">
        <f t="shared" si="4"/>
        <v>0</v>
      </c>
      <c r="H148" s="159"/>
      <c r="I148" s="159"/>
      <c r="J148" s="171"/>
    </row>
    <row r="149" spans="1:10" ht="12.75">
      <c r="A149" s="169"/>
      <c r="B149" s="169"/>
      <c r="C149" s="169"/>
      <c r="D149" s="170"/>
      <c r="E149" s="170"/>
      <c r="F149" s="170"/>
      <c r="G149" s="159">
        <f t="shared" si="4"/>
        <v>0</v>
      </c>
      <c r="H149" s="159"/>
      <c r="I149" s="159"/>
      <c r="J149" s="171"/>
    </row>
    <row r="150" spans="1:10" ht="12.75">
      <c r="A150" s="169"/>
      <c r="B150" s="169"/>
      <c r="C150" s="169"/>
      <c r="D150" s="170"/>
      <c r="E150" s="170"/>
      <c r="F150" s="170"/>
      <c r="G150" s="159">
        <f t="shared" si="4"/>
        <v>0</v>
      </c>
      <c r="H150" s="159"/>
      <c r="I150" s="159"/>
      <c r="J150" s="171"/>
    </row>
    <row r="151" spans="1:10" ht="12.75">
      <c r="A151" s="157"/>
      <c r="B151" s="157"/>
      <c r="C151" s="157"/>
      <c r="D151" s="164"/>
      <c r="E151" s="164"/>
      <c r="F151" s="164"/>
      <c r="G151" s="172">
        <f t="shared" si="4"/>
        <v>0</v>
      </c>
      <c r="H151" s="172"/>
      <c r="I151" s="172"/>
      <c r="J151" s="173"/>
    </row>
  </sheetData>
  <sheetProtection/>
  <printOptions/>
  <pageMargins left="0.7" right="0.7" top="0.75" bottom="0.75" header="0.3" footer="0.3"/>
  <pageSetup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6.57421875" style="0" customWidth="1"/>
    <col min="2" max="3" width="19.00390625" style="0" customWidth="1"/>
    <col min="4" max="4" width="18.7109375" style="0" customWidth="1"/>
    <col min="5" max="5" width="9.140625" style="163" customWidth="1"/>
  </cols>
  <sheetData>
    <row r="1" spans="1:13" ht="12.75">
      <c r="A1" s="166" t="s">
        <v>83</v>
      </c>
      <c r="B1" s="166" t="s">
        <v>84</v>
      </c>
      <c r="C1" s="166" t="s">
        <v>86</v>
      </c>
      <c r="D1" s="167" t="s">
        <v>69</v>
      </c>
      <c r="E1" s="167" t="s">
        <v>70</v>
      </c>
      <c r="F1" s="167" t="s">
        <v>71</v>
      </c>
      <c r="G1" s="167" t="s">
        <v>72</v>
      </c>
      <c r="H1" s="167" t="s">
        <v>73</v>
      </c>
      <c r="I1" s="167" t="s">
        <v>74</v>
      </c>
      <c r="J1" s="168" t="s">
        <v>218</v>
      </c>
      <c r="M1" t="s">
        <v>75</v>
      </c>
    </row>
    <row r="2" spans="1:16" ht="12.75">
      <c r="A2" s="169">
        <v>1</v>
      </c>
      <c r="B2" s="180" t="s">
        <v>183</v>
      </c>
      <c r="C2" s="180" t="s">
        <v>184</v>
      </c>
      <c r="D2" s="181" t="s">
        <v>189</v>
      </c>
      <c r="E2" s="170">
        <v>16.588</v>
      </c>
      <c r="F2" s="170"/>
      <c r="G2" s="159">
        <f aca="true" t="shared" si="0" ref="G2:G12">E2+F2</f>
        <v>16.588</v>
      </c>
      <c r="H2" s="179" t="s">
        <v>212</v>
      </c>
      <c r="I2" s="159">
        <v>40</v>
      </c>
      <c r="J2" s="171"/>
      <c r="K2" s="158"/>
      <c r="L2" s="158"/>
      <c r="M2" s="159" t="s">
        <v>76</v>
      </c>
      <c r="N2" s="159" t="s">
        <v>77</v>
      </c>
      <c r="O2" s="160">
        <v>16.588</v>
      </c>
      <c r="P2" s="158"/>
    </row>
    <row r="3" spans="1:15" ht="12.75">
      <c r="A3" s="169">
        <v>2</v>
      </c>
      <c r="B3" s="169" t="s">
        <v>113</v>
      </c>
      <c r="C3" s="169" t="s">
        <v>114</v>
      </c>
      <c r="D3" s="170" t="s">
        <v>115</v>
      </c>
      <c r="E3" s="170">
        <v>16.673</v>
      </c>
      <c r="F3" s="170"/>
      <c r="G3" s="159">
        <f t="shared" si="0"/>
        <v>16.673</v>
      </c>
      <c r="H3" s="159" t="s">
        <v>9</v>
      </c>
      <c r="I3" s="159">
        <v>24</v>
      </c>
      <c r="J3" s="171">
        <v>5</v>
      </c>
      <c r="M3" s="159" t="s">
        <v>78</v>
      </c>
      <c r="N3" s="160">
        <v>1</v>
      </c>
      <c r="O3" s="159">
        <f>O$2+N3</f>
        <v>17.588</v>
      </c>
    </row>
    <row r="4" spans="1:15" ht="12.75">
      <c r="A4" s="169">
        <v>15</v>
      </c>
      <c r="B4" s="169" t="s">
        <v>148</v>
      </c>
      <c r="C4" s="169" t="s">
        <v>149</v>
      </c>
      <c r="D4" s="170" t="s">
        <v>150</v>
      </c>
      <c r="E4" s="170">
        <v>17.048</v>
      </c>
      <c r="F4" s="170"/>
      <c r="G4" s="159">
        <f t="shared" si="0"/>
        <v>17.048</v>
      </c>
      <c r="H4" s="159" t="s">
        <v>10</v>
      </c>
      <c r="I4" s="159">
        <v>16</v>
      </c>
      <c r="J4" s="171">
        <v>4</v>
      </c>
      <c r="M4" s="159" t="s">
        <v>79</v>
      </c>
      <c r="N4" s="160">
        <v>1</v>
      </c>
      <c r="O4" s="159">
        <f>O$2+SUM(N$3:N4)</f>
        <v>18.588</v>
      </c>
    </row>
    <row r="5" spans="1:15" ht="12.75">
      <c r="A5" s="169">
        <v>13</v>
      </c>
      <c r="B5" s="180" t="s">
        <v>197</v>
      </c>
      <c r="C5" s="180" t="s">
        <v>191</v>
      </c>
      <c r="D5" s="181" t="s">
        <v>198</v>
      </c>
      <c r="E5" s="170">
        <v>17.957</v>
      </c>
      <c r="F5" s="170"/>
      <c r="G5" s="159">
        <f t="shared" si="0"/>
        <v>17.957</v>
      </c>
      <c r="H5" s="179" t="s">
        <v>213</v>
      </c>
      <c r="I5" s="159">
        <v>28</v>
      </c>
      <c r="J5" s="171"/>
      <c r="M5" s="159" t="s">
        <v>80</v>
      </c>
      <c r="N5" s="160" t="s">
        <v>82</v>
      </c>
      <c r="O5" s="159">
        <f>O$2+SUM(N$3:N5)</f>
        <v>18.588</v>
      </c>
    </row>
    <row r="6" spans="1:15" ht="12.75">
      <c r="A6" s="169">
        <v>8</v>
      </c>
      <c r="B6" s="169" t="s">
        <v>168</v>
      </c>
      <c r="C6" s="169" t="s">
        <v>169</v>
      </c>
      <c r="D6" s="170" t="s">
        <v>170</v>
      </c>
      <c r="E6" s="170">
        <v>18.434</v>
      </c>
      <c r="F6" s="170"/>
      <c r="G6" s="159">
        <f t="shared" si="0"/>
        <v>18.434</v>
      </c>
      <c r="H6" s="159" t="s">
        <v>9</v>
      </c>
      <c r="I6" s="159">
        <v>20</v>
      </c>
      <c r="J6" s="171"/>
      <c r="M6" s="159" t="s">
        <v>81</v>
      </c>
      <c r="N6" s="160" t="s">
        <v>82</v>
      </c>
      <c r="O6" s="159">
        <f>O$2+SUM(N$3:N6)</f>
        <v>18.588</v>
      </c>
    </row>
    <row r="7" spans="1:10" ht="12.75">
      <c r="A7" s="169">
        <v>11</v>
      </c>
      <c r="B7" s="180" t="s">
        <v>180</v>
      </c>
      <c r="C7" s="180" t="s">
        <v>181</v>
      </c>
      <c r="D7" s="181" t="s">
        <v>182</v>
      </c>
      <c r="E7" s="170">
        <v>18.904</v>
      </c>
      <c r="F7" s="170"/>
      <c r="G7" s="159">
        <f t="shared" si="0"/>
        <v>18.904</v>
      </c>
      <c r="H7" s="179" t="s">
        <v>214</v>
      </c>
      <c r="I7" s="159">
        <v>16</v>
      </c>
      <c r="J7" s="171"/>
    </row>
    <row r="8" spans="1:10" ht="12.75">
      <c r="A8" s="169">
        <v>16</v>
      </c>
      <c r="B8" s="169" t="s">
        <v>199</v>
      </c>
      <c r="C8" s="169" t="s">
        <v>191</v>
      </c>
      <c r="D8" s="170" t="s">
        <v>200</v>
      </c>
      <c r="E8" s="170">
        <v>19.354</v>
      </c>
      <c r="F8" s="170"/>
      <c r="G8" s="159">
        <f t="shared" si="0"/>
        <v>19.354</v>
      </c>
      <c r="H8" s="159" t="s">
        <v>9</v>
      </c>
      <c r="I8" s="159">
        <v>10</v>
      </c>
      <c r="J8" s="171"/>
    </row>
    <row r="9" spans="1:10" ht="12.75">
      <c r="A9" s="169">
        <v>6</v>
      </c>
      <c r="B9" s="169" t="s">
        <v>99</v>
      </c>
      <c r="C9" s="169" t="s">
        <v>100</v>
      </c>
      <c r="D9" s="170" t="s">
        <v>101</v>
      </c>
      <c r="E9" s="170">
        <v>19.355</v>
      </c>
      <c r="F9" s="170"/>
      <c r="G9" s="159">
        <f t="shared" si="0"/>
        <v>19.355</v>
      </c>
      <c r="H9" s="159" t="s">
        <v>10</v>
      </c>
      <c r="I9" s="159">
        <v>6</v>
      </c>
      <c r="J9" s="171"/>
    </row>
    <row r="10" spans="1:10" ht="12.75">
      <c r="A10" s="169">
        <v>14</v>
      </c>
      <c r="B10" s="169" t="s">
        <v>151</v>
      </c>
      <c r="C10" s="169" t="s">
        <v>152</v>
      </c>
      <c r="D10" s="170" t="s">
        <v>153</v>
      </c>
      <c r="E10" s="170">
        <v>20.657</v>
      </c>
      <c r="F10" s="170"/>
      <c r="G10" s="159">
        <f t="shared" si="0"/>
        <v>20.657</v>
      </c>
      <c r="H10" s="159"/>
      <c r="I10" s="159"/>
      <c r="J10" s="171"/>
    </row>
    <row r="11" spans="1:10" ht="12.75">
      <c r="A11" s="169">
        <v>3</v>
      </c>
      <c r="B11" s="169" t="s">
        <v>130</v>
      </c>
      <c r="C11" s="169" t="s">
        <v>204</v>
      </c>
      <c r="D11" s="170" t="s">
        <v>132</v>
      </c>
      <c r="E11" s="170">
        <v>29.357</v>
      </c>
      <c r="F11" s="170"/>
      <c r="G11" s="159">
        <f t="shared" si="0"/>
        <v>29.357</v>
      </c>
      <c r="H11" s="159"/>
      <c r="I11" s="159"/>
      <c r="J11" s="171"/>
    </row>
    <row r="12" spans="1:10" ht="12.75">
      <c r="A12" s="169">
        <v>12</v>
      </c>
      <c r="B12" s="169" t="s">
        <v>133</v>
      </c>
      <c r="C12" s="169" t="s">
        <v>134</v>
      </c>
      <c r="D12" s="170" t="s">
        <v>131</v>
      </c>
      <c r="E12" s="170">
        <v>39.812</v>
      </c>
      <c r="F12" s="170"/>
      <c r="G12" s="159">
        <f t="shared" si="0"/>
        <v>39.812</v>
      </c>
      <c r="H12" s="159"/>
      <c r="I12" s="159"/>
      <c r="J12" s="171"/>
    </row>
    <row r="13" spans="1:10" ht="12.75">
      <c r="A13" s="169">
        <v>4</v>
      </c>
      <c r="B13" s="169" t="s">
        <v>93</v>
      </c>
      <c r="C13" s="169" t="s">
        <v>94</v>
      </c>
      <c r="D13" s="170" t="s">
        <v>95</v>
      </c>
      <c r="E13" s="170" t="s">
        <v>211</v>
      </c>
      <c r="F13" s="170"/>
      <c r="G13" s="159">
        <v>0</v>
      </c>
      <c r="H13" s="159"/>
      <c r="I13" s="159"/>
      <c r="J13" s="171" t="s">
        <v>219</v>
      </c>
    </row>
    <row r="14" spans="1:10" ht="12.75">
      <c r="A14" s="169">
        <v>5</v>
      </c>
      <c r="B14" s="169" t="s">
        <v>127</v>
      </c>
      <c r="C14" s="169" t="s">
        <v>128</v>
      </c>
      <c r="D14" s="170" t="s">
        <v>129</v>
      </c>
      <c r="E14" s="170" t="s">
        <v>211</v>
      </c>
      <c r="F14" s="170"/>
      <c r="G14" s="159">
        <v>0</v>
      </c>
      <c r="H14" s="159"/>
      <c r="I14" s="159"/>
      <c r="J14" s="171"/>
    </row>
    <row r="15" spans="1:10" ht="12.75">
      <c r="A15" s="169">
        <v>7</v>
      </c>
      <c r="B15" s="169" t="s">
        <v>164</v>
      </c>
      <c r="C15" s="169" t="s">
        <v>141</v>
      </c>
      <c r="D15" s="170" t="s">
        <v>142</v>
      </c>
      <c r="E15" s="170" t="s">
        <v>211</v>
      </c>
      <c r="F15" s="170"/>
      <c r="G15" s="159">
        <v>0</v>
      </c>
      <c r="H15" s="159"/>
      <c r="I15" s="159"/>
      <c r="J15" s="171"/>
    </row>
    <row r="16" spans="1:10" ht="12.75">
      <c r="A16" s="169">
        <v>9</v>
      </c>
      <c r="B16" s="169" t="s">
        <v>124</v>
      </c>
      <c r="C16" s="169" t="s">
        <v>123</v>
      </c>
      <c r="D16" s="170" t="s">
        <v>125</v>
      </c>
      <c r="E16" s="170" t="s">
        <v>211</v>
      </c>
      <c r="F16" s="170"/>
      <c r="G16" s="159">
        <v>0</v>
      </c>
      <c r="H16" s="159"/>
      <c r="I16" s="159"/>
      <c r="J16" s="171" t="s">
        <v>219</v>
      </c>
    </row>
    <row r="17" spans="1:10" ht="12.75">
      <c r="A17" s="169">
        <v>10</v>
      </c>
      <c r="B17" s="169" t="s">
        <v>194</v>
      </c>
      <c r="C17" s="169" t="s">
        <v>195</v>
      </c>
      <c r="D17" s="170" t="s">
        <v>196</v>
      </c>
      <c r="E17" s="170" t="s">
        <v>211</v>
      </c>
      <c r="F17" s="170"/>
      <c r="G17" s="159">
        <v>0</v>
      </c>
      <c r="H17" s="159"/>
      <c r="I17" s="159"/>
      <c r="J17" s="171"/>
    </row>
    <row r="18" spans="1:10" ht="12.75">
      <c r="A18" s="169"/>
      <c r="B18" s="169"/>
      <c r="C18" s="169"/>
      <c r="D18" s="170"/>
      <c r="E18" s="170"/>
      <c r="F18" s="170"/>
      <c r="G18" s="159">
        <f aca="true" t="shared" si="1" ref="G18:G49">E18+F18</f>
        <v>0</v>
      </c>
      <c r="H18" s="159"/>
      <c r="I18" s="159"/>
      <c r="J18" s="171"/>
    </row>
    <row r="19" spans="1:10" ht="12.75">
      <c r="A19" s="169"/>
      <c r="B19" s="169"/>
      <c r="C19" s="169"/>
      <c r="D19" s="170"/>
      <c r="E19" s="170"/>
      <c r="F19" s="170"/>
      <c r="G19" s="159">
        <f t="shared" si="1"/>
        <v>0</v>
      </c>
      <c r="H19" s="159"/>
      <c r="I19" s="159"/>
      <c r="J19" s="171"/>
    </row>
    <row r="20" spans="1:10" ht="12.75">
      <c r="A20" s="169"/>
      <c r="B20" s="169"/>
      <c r="C20" s="169"/>
      <c r="D20" s="170"/>
      <c r="E20" s="170"/>
      <c r="F20" s="170"/>
      <c r="G20" s="159">
        <f t="shared" si="1"/>
        <v>0</v>
      </c>
      <c r="H20" s="159"/>
      <c r="I20" s="159"/>
      <c r="J20" s="171"/>
    </row>
    <row r="21" spans="1:10" ht="12.75">
      <c r="A21" s="169"/>
      <c r="B21" s="169"/>
      <c r="C21" s="169"/>
      <c r="D21" s="170"/>
      <c r="E21" s="170"/>
      <c r="F21" s="170"/>
      <c r="G21" s="159">
        <f t="shared" si="1"/>
        <v>0</v>
      </c>
      <c r="H21" s="159"/>
      <c r="I21" s="159"/>
      <c r="J21" s="171"/>
    </row>
    <row r="22" spans="1:10" ht="12.75">
      <c r="A22" s="169"/>
      <c r="B22" s="169"/>
      <c r="C22" s="169"/>
      <c r="D22" s="170"/>
      <c r="E22" s="170"/>
      <c r="F22" s="170"/>
      <c r="G22" s="159">
        <f t="shared" si="1"/>
        <v>0</v>
      </c>
      <c r="H22" s="159"/>
      <c r="I22" s="159"/>
      <c r="J22" s="171"/>
    </row>
    <row r="23" spans="1:10" ht="12.75">
      <c r="A23" s="169"/>
      <c r="B23" s="169"/>
      <c r="C23" s="169"/>
      <c r="D23" s="170"/>
      <c r="E23" s="170"/>
      <c r="F23" s="170"/>
      <c r="G23" s="159">
        <f t="shared" si="1"/>
        <v>0</v>
      </c>
      <c r="H23" s="159"/>
      <c r="I23" s="159"/>
      <c r="J23" s="171"/>
    </row>
    <row r="24" spans="1:10" ht="12.75">
      <c r="A24" s="169"/>
      <c r="B24" s="169"/>
      <c r="C24" s="169"/>
      <c r="D24" s="170"/>
      <c r="E24" s="170"/>
      <c r="F24" s="170"/>
      <c r="G24" s="159">
        <f t="shared" si="1"/>
        <v>0</v>
      </c>
      <c r="H24" s="159"/>
      <c r="I24" s="159"/>
      <c r="J24" s="171"/>
    </row>
    <row r="25" spans="1:10" ht="12.75">
      <c r="A25" s="169"/>
      <c r="B25" s="169"/>
      <c r="C25" s="169"/>
      <c r="D25" s="170"/>
      <c r="E25" s="170"/>
      <c r="F25" s="170"/>
      <c r="G25" s="159">
        <f t="shared" si="1"/>
        <v>0</v>
      </c>
      <c r="H25" s="159"/>
      <c r="I25" s="159"/>
      <c r="J25" s="171"/>
    </row>
    <row r="26" spans="1:10" ht="12.75">
      <c r="A26" s="169"/>
      <c r="B26" s="169"/>
      <c r="C26" s="169"/>
      <c r="D26" s="170"/>
      <c r="E26" s="170"/>
      <c r="F26" s="170"/>
      <c r="G26" s="159">
        <f t="shared" si="1"/>
        <v>0</v>
      </c>
      <c r="H26" s="159"/>
      <c r="I26" s="159"/>
      <c r="J26" s="171"/>
    </row>
    <row r="27" spans="1:10" ht="12.75">
      <c r="A27" s="169"/>
      <c r="B27" s="169"/>
      <c r="C27" s="169"/>
      <c r="D27" s="170"/>
      <c r="E27" s="170"/>
      <c r="F27" s="170"/>
      <c r="G27" s="159">
        <f t="shared" si="1"/>
        <v>0</v>
      </c>
      <c r="H27" s="159"/>
      <c r="I27" s="159"/>
      <c r="J27" s="171"/>
    </row>
    <row r="28" spans="1:10" ht="12.75">
      <c r="A28" s="169"/>
      <c r="B28" s="169"/>
      <c r="C28" s="169"/>
      <c r="D28" s="170"/>
      <c r="E28" s="170"/>
      <c r="F28" s="170"/>
      <c r="G28" s="159">
        <f t="shared" si="1"/>
        <v>0</v>
      </c>
      <c r="H28" s="159"/>
      <c r="I28" s="159"/>
      <c r="J28" s="171"/>
    </row>
    <row r="29" spans="1:10" ht="12.75">
      <c r="A29" s="169"/>
      <c r="B29" s="169"/>
      <c r="C29" s="169"/>
      <c r="D29" s="170"/>
      <c r="E29" s="170"/>
      <c r="F29" s="170"/>
      <c r="G29" s="159">
        <f t="shared" si="1"/>
        <v>0</v>
      </c>
      <c r="H29" s="159"/>
      <c r="I29" s="159"/>
      <c r="J29" s="171"/>
    </row>
    <row r="30" spans="1:10" ht="12.75">
      <c r="A30" s="169"/>
      <c r="B30" s="169"/>
      <c r="C30" s="169"/>
      <c r="D30" s="170"/>
      <c r="E30" s="170"/>
      <c r="F30" s="170"/>
      <c r="G30" s="159">
        <f t="shared" si="1"/>
        <v>0</v>
      </c>
      <c r="H30" s="159"/>
      <c r="I30" s="159"/>
      <c r="J30" s="171"/>
    </row>
    <row r="31" spans="1:10" ht="12.75">
      <c r="A31" s="169"/>
      <c r="B31" s="169"/>
      <c r="C31" s="169"/>
      <c r="D31" s="170"/>
      <c r="E31" s="170"/>
      <c r="F31" s="170"/>
      <c r="G31" s="159">
        <f t="shared" si="1"/>
        <v>0</v>
      </c>
      <c r="H31" s="159"/>
      <c r="I31" s="159"/>
      <c r="J31" s="171"/>
    </row>
    <row r="32" spans="1:10" ht="12.75">
      <c r="A32" s="169"/>
      <c r="B32" s="169"/>
      <c r="C32" s="169"/>
      <c r="D32" s="170"/>
      <c r="E32" s="170"/>
      <c r="F32" s="170"/>
      <c r="G32" s="159">
        <f t="shared" si="1"/>
        <v>0</v>
      </c>
      <c r="H32" s="159"/>
      <c r="I32" s="159"/>
      <c r="J32" s="171"/>
    </row>
    <row r="33" spans="1:10" ht="12.75">
      <c r="A33" s="169"/>
      <c r="B33" s="169"/>
      <c r="C33" s="169"/>
      <c r="D33" s="170"/>
      <c r="E33" s="170"/>
      <c r="F33" s="170"/>
      <c r="G33" s="159">
        <f t="shared" si="1"/>
        <v>0</v>
      </c>
      <c r="H33" s="159"/>
      <c r="I33" s="159"/>
      <c r="J33" s="171"/>
    </row>
    <row r="34" spans="1:10" ht="12.75">
      <c r="A34" s="169"/>
      <c r="B34" s="169"/>
      <c r="C34" s="169"/>
      <c r="D34" s="170"/>
      <c r="E34" s="170"/>
      <c r="F34" s="170"/>
      <c r="G34" s="159">
        <f t="shared" si="1"/>
        <v>0</v>
      </c>
      <c r="H34" s="159"/>
      <c r="I34" s="159"/>
      <c r="J34" s="171"/>
    </row>
    <row r="35" spans="1:10" ht="12.75">
      <c r="A35" s="169"/>
      <c r="B35" s="169"/>
      <c r="C35" s="169"/>
      <c r="D35" s="170"/>
      <c r="E35" s="170"/>
      <c r="F35" s="170"/>
      <c r="G35" s="159">
        <f t="shared" si="1"/>
        <v>0</v>
      </c>
      <c r="H35" s="159"/>
      <c r="I35" s="159"/>
      <c r="J35" s="171"/>
    </row>
    <row r="36" spans="1:10" ht="12.75">
      <c r="A36" s="169"/>
      <c r="B36" s="169"/>
      <c r="C36" s="169"/>
      <c r="D36" s="170"/>
      <c r="E36" s="170"/>
      <c r="F36" s="170"/>
      <c r="G36" s="159">
        <f t="shared" si="1"/>
        <v>0</v>
      </c>
      <c r="H36" s="159"/>
      <c r="I36" s="159"/>
      <c r="J36" s="171"/>
    </row>
    <row r="37" spans="1:10" ht="12.75">
      <c r="A37" s="169"/>
      <c r="B37" s="169"/>
      <c r="C37" s="169"/>
      <c r="D37" s="170"/>
      <c r="E37" s="170"/>
      <c r="F37" s="170"/>
      <c r="G37" s="159">
        <f t="shared" si="1"/>
        <v>0</v>
      </c>
      <c r="H37" s="159"/>
      <c r="I37" s="159"/>
      <c r="J37" s="171"/>
    </row>
    <row r="38" spans="1:10" ht="12.75">
      <c r="A38" s="169"/>
      <c r="B38" s="169"/>
      <c r="C38" s="169"/>
      <c r="D38" s="170"/>
      <c r="E38" s="170"/>
      <c r="F38" s="170"/>
      <c r="G38" s="159">
        <f t="shared" si="1"/>
        <v>0</v>
      </c>
      <c r="H38" s="159"/>
      <c r="I38" s="159"/>
      <c r="J38" s="171"/>
    </row>
    <row r="39" spans="1:10" ht="12.75">
      <c r="A39" s="169"/>
      <c r="B39" s="169"/>
      <c r="C39" s="169"/>
      <c r="D39" s="170"/>
      <c r="E39" s="170"/>
      <c r="F39" s="170"/>
      <c r="G39" s="159">
        <f t="shared" si="1"/>
        <v>0</v>
      </c>
      <c r="H39" s="159"/>
      <c r="I39" s="159"/>
      <c r="J39" s="171"/>
    </row>
    <row r="40" spans="1:10" ht="12.75">
      <c r="A40" s="169"/>
      <c r="B40" s="169"/>
      <c r="C40" s="169"/>
      <c r="D40" s="170"/>
      <c r="E40" s="170"/>
      <c r="F40" s="170"/>
      <c r="G40" s="159">
        <f t="shared" si="1"/>
        <v>0</v>
      </c>
      <c r="H40" s="159"/>
      <c r="I40" s="159"/>
      <c r="J40" s="171"/>
    </row>
    <row r="41" spans="1:10" ht="12.75">
      <c r="A41" s="169"/>
      <c r="B41" s="169"/>
      <c r="C41" s="169"/>
      <c r="D41" s="170"/>
      <c r="E41" s="170"/>
      <c r="F41" s="170"/>
      <c r="G41" s="159">
        <f t="shared" si="1"/>
        <v>0</v>
      </c>
      <c r="H41" s="159"/>
      <c r="I41" s="159"/>
      <c r="J41" s="171"/>
    </row>
    <row r="42" spans="1:10" ht="12.75">
      <c r="A42" s="169"/>
      <c r="B42" s="169"/>
      <c r="C42" s="169"/>
      <c r="D42" s="170"/>
      <c r="E42" s="170"/>
      <c r="F42" s="170"/>
      <c r="G42" s="159">
        <f t="shared" si="1"/>
        <v>0</v>
      </c>
      <c r="H42" s="159"/>
      <c r="I42" s="159"/>
      <c r="J42" s="171"/>
    </row>
    <row r="43" spans="1:10" ht="12.75">
      <c r="A43" s="169"/>
      <c r="B43" s="169"/>
      <c r="C43" s="169"/>
      <c r="D43" s="170"/>
      <c r="E43" s="170"/>
      <c r="F43" s="170"/>
      <c r="G43" s="159">
        <f t="shared" si="1"/>
        <v>0</v>
      </c>
      <c r="H43" s="159"/>
      <c r="I43" s="159"/>
      <c r="J43" s="171"/>
    </row>
    <row r="44" spans="1:10" ht="12.75">
      <c r="A44" s="169"/>
      <c r="B44" s="169"/>
      <c r="C44" s="169"/>
      <c r="D44" s="170"/>
      <c r="E44" s="170"/>
      <c r="F44" s="170"/>
      <c r="G44" s="159">
        <f t="shared" si="1"/>
        <v>0</v>
      </c>
      <c r="H44" s="159"/>
      <c r="I44" s="159"/>
      <c r="J44" s="171"/>
    </row>
    <row r="45" spans="1:10" ht="12.75">
      <c r="A45" s="169"/>
      <c r="B45" s="169"/>
      <c r="C45" s="169"/>
      <c r="D45" s="170"/>
      <c r="E45" s="170"/>
      <c r="F45" s="170"/>
      <c r="G45" s="159">
        <f t="shared" si="1"/>
        <v>0</v>
      </c>
      <c r="H45" s="159"/>
      <c r="I45" s="159"/>
      <c r="J45" s="171"/>
    </row>
    <row r="46" spans="1:10" ht="12.75">
      <c r="A46" s="169"/>
      <c r="B46" s="169"/>
      <c r="C46" s="169"/>
      <c r="D46" s="170"/>
      <c r="E46" s="170"/>
      <c r="F46" s="170"/>
      <c r="G46" s="159">
        <f t="shared" si="1"/>
        <v>0</v>
      </c>
      <c r="H46" s="159"/>
      <c r="I46" s="159"/>
      <c r="J46" s="171"/>
    </row>
    <row r="47" spans="1:10" ht="12.75">
      <c r="A47" s="169"/>
      <c r="B47" s="169"/>
      <c r="C47" s="169"/>
      <c r="D47" s="170"/>
      <c r="E47" s="170"/>
      <c r="F47" s="170"/>
      <c r="G47" s="159">
        <f t="shared" si="1"/>
        <v>0</v>
      </c>
      <c r="H47" s="159"/>
      <c r="I47" s="159"/>
      <c r="J47" s="171"/>
    </row>
    <row r="48" spans="1:10" ht="12.75">
      <c r="A48" s="169"/>
      <c r="B48" s="169"/>
      <c r="C48" s="169"/>
      <c r="D48" s="170"/>
      <c r="E48" s="170"/>
      <c r="F48" s="170"/>
      <c r="G48" s="159">
        <f t="shared" si="1"/>
        <v>0</v>
      </c>
      <c r="H48" s="159"/>
      <c r="I48" s="159"/>
      <c r="J48" s="171"/>
    </row>
    <row r="49" spans="1:10" ht="12.75">
      <c r="A49" s="169"/>
      <c r="B49" s="169"/>
      <c r="C49" s="169"/>
      <c r="D49" s="170"/>
      <c r="E49" s="170"/>
      <c r="F49" s="170"/>
      <c r="G49" s="159">
        <f t="shared" si="1"/>
        <v>0</v>
      </c>
      <c r="H49" s="159"/>
      <c r="I49" s="159"/>
      <c r="J49" s="171"/>
    </row>
    <row r="50" spans="1:10" ht="12.75">
      <c r="A50" s="169"/>
      <c r="B50" s="169"/>
      <c r="C50" s="169"/>
      <c r="D50" s="170"/>
      <c r="E50" s="170"/>
      <c r="F50" s="170"/>
      <c r="G50" s="159">
        <f aca="true" t="shared" si="2" ref="G50:G81">E50+F50</f>
        <v>0</v>
      </c>
      <c r="H50" s="159"/>
      <c r="I50" s="159"/>
      <c r="J50" s="171"/>
    </row>
    <row r="51" spans="1:10" ht="12.75">
      <c r="A51" s="169"/>
      <c r="B51" s="169"/>
      <c r="C51" s="169"/>
      <c r="D51" s="170"/>
      <c r="E51" s="170"/>
      <c r="F51" s="170"/>
      <c r="G51" s="159">
        <f t="shared" si="2"/>
        <v>0</v>
      </c>
      <c r="H51" s="159"/>
      <c r="I51" s="159"/>
      <c r="J51" s="171"/>
    </row>
    <row r="52" spans="1:10" ht="12.75">
      <c r="A52" s="169"/>
      <c r="B52" s="169"/>
      <c r="C52" s="169"/>
      <c r="D52" s="170"/>
      <c r="E52" s="170"/>
      <c r="F52" s="170"/>
      <c r="G52" s="159">
        <f t="shared" si="2"/>
        <v>0</v>
      </c>
      <c r="H52" s="159"/>
      <c r="I52" s="159"/>
      <c r="J52" s="171"/>
    </row>
    <row r="53" spans="1:10" ht="12.75">
      <c r="A53" s="169"/>
      <c r="B53" s="169"/>
      <c r="C53" s="169"/>
      <c r="D53" s="170"/>
      <c r="E53" s="170"/>
      <c r="F53" s="170"/>
      <c r="G53" s="159">
        <f t="shared" si="2"/>
        <v>0</v>
      </c>
      <c r="H53" s="159"/>
      <c r="I53" s="159"/>
      <c r="J53" s="171"/>
    </row>
    <row r="54" spans="1:10" ht="12.75">
      <c r="A54" s="169"/>
      <c r="B54" s="169"/>
      <c r="C54" s="169"/>
      <c r="D54" s="170"/>
      <c r="E54" s="170"/>
      <c r="F54" s="170"/>
      <c r="G54" s="159">
        <f t="shared" si="2"/>
        <v>0</v>
      </c>
      <c r="H54" s="159"/>
      <c r="I54" s="159"/>
      <c r="J54" s="171"/>
    </row>
    <row r="55" spans="1:10" ht="12.75">
      <c r="A55" s="169"/>
      <c r="B55" s="169"/>
      <c r="C55" s="169"/>
      <c r="D55" s="170"/>
      <c r="E55" s="170"/>
      <c r="F55" s="170"/>
      <c r="G55" s="159">
        <f t="shared" si="2"/>
        <v>0</v>
      </c>
      <c r="H55" s="159"/>
      <c r="I55" s="159"/>
      <c r="J55" s="171"/>
    </row>
    <row r="56" spans="1:10" ht="12.75">
      <c r="A56" s="169"/>
      <c r="B56" s="169"/>
      <c r="C56" s="169"/>
      <c r="D56" s="170"/>
      <c r="E56" s="170"/>
      <c r="F56" s="170"/>
      <c r="G56" s="159">
        <f t="shared" si="2"/>
        <v>0</v>
      </c>
      <c r="H56" s="159"/>
      <c r="I56" s="159"/>
      <c r="J56" s="171"/>
    </row>
    <row r="57" spans="1:10" ht="12.75">
      <c r="A57" s="169"/>
      <c r="B57" s="169"/>
      <c r="C57" s="169"/>
      <c r="D57" s="170"/>
      <c r="E57" s="170"/>
      <c r="F57" s="170"/>
      <c r="G57" s="159">
        <f t="shared" si="2"/>
        <v>0</v>
      </c>
      <c r="H57" s="159"/>
      <c r="I57" s="159"/>
      <c r="J57" s="171"/>
    </row>
    <row r="58" spans="1:10" ht="12.75">
      <c r="A58" s="169"/>
      <c r="B58" s="169"/>
      <c r="C58" s="169"/>
      <c r="D58" s="170"/>
      <c r="E58" s="170"/>
      <c r="F58" s="170"/>
      <c r="G58" s="159">
        <f t="shared" si="2"/>
        <v>0</v>
      </c>
      <c r="H58" s="159"/>
      <c r="I58" s="159"/>
      <c r="J58" s="171"/>
    </row>
    <row r="59" spans="1:10" ht="12.75">
      <c r="A59" s="169"/>
      <c r="B59" s="169"/>
      <c r="C59" s="169"/>
      <c r="D59" s="170"/>
      <c r="E59" s="170"/>
      <c r="F59" s="170"/>
      <c r="G59" s="159">
        <f t="shared" si="2"/>
        <v>0</v>
      </c>
      <c r="H59" s="159"/>
      <c r="I59" s="159"/>
      <c r="J59" s="171"/>
    </row>
    <row r="60" spans="1:10" ht="12.75">
      <c r="A60" s="169"/>
      <c r="B60" s="169"/>
      <c r="C60" s="169"/>
      <c r="D60" s="170"/>
      <c r="E60" s="170"/>
      <c r="F60" s="170"/>
      <c r="G60" s="159">
        <f t="shared" si="2"/>
        <v>0</v>
      </c>
      <c r="H60" s="159"/>
      <c r="I60" s="159"/>
      <c r="J60" s="171"/>
    </row>
    <row r="61" spans="1:10" ht="12.75">
      <c r="A61" s="169"/>
      <c r="B61" s="169"/>
      <c r="C61" s="169"/>
      <c r="D61" s="170"/>
      <c r="E61" s="170"/>
      <c r="F61" s="170"/>
      <c r="G61" s="159">
        <f t="shared" si="2"/>
        <v>0</v>
      </c>
      <c r="H61" s="159"/>
      <c r="I61" s="159"/>
      <c r="J61" s="171"/>
    </row>
    <row r="62" spans="1:10" ht="12.75">
      <c r="A62" s="169"/>
      <c r="B62" s="169"/>
      <c r="C62" s="169"/>
      <c r="D62" s="170"/>
      <c r="E62" s="170"/>
      <c r="F62" s="170"/>
      <c r="G62" s="159">
        <f t="shared" si="2"/>
        <v>0</v>
      </c>
      <c r="H62" s="159"/>
      <c r="I62" s="159"/>
      <c r="J62" s="171"/>
    </row>
    <row r="63" spans="1:10" ht="12.75">
      <c r="A63" s="169"/>
      <c r="B63" s="169"/>
      <c r="C63" s="169"/>
      <c r="D63" s="170"/>
      <c r="E63" s="170"/>
      <c r="F63" s="170"/>
      <c r="G63" s="159">
        <f t="shared" si="2"/>
        <v>0</v>
      </c>
      <c r="H63" s="159"/>
      <c r="I63" s="159"/>
      <c r="J63" s="171"/>
    </row>
    <row r="64" spans="1:10" ht="12.75">
      <c r="A64" s="169"/>
      <c r="B64" s="169"/>
      <c r="C64" s="169"/>
      <c r="D64" s="170"/>
      <c r="E64" s="170"/>
      <c r="F64" s="170"/>
      <c r="G64" s="159">
        <f t="shared" si="2"/>
        <v>0</v>
      </c>
      <c r="H64" s="159"/>
      <c r="I64" s="159"/>
      <c r="J64" s="171"/>
    </row>
    <row r="65" spans="1:10" ht="12.75">
      <c r="A65" s="169"/>
      <c r="B65" s="169"/>
      <c r="C65" s="169"/>
      <c r="D65" s="170"/>
      <c r="E65" s="170"/>
      <c r="F65" s="170"/>
      <c r="G65" s="159">
        <f t="shared" si="2"/>
        <v>0</v>
      </c>
      <c r="H65" s="159"/>
      <c r="I65" s="159"/>
      <c r="J65" s="171"/>
    </row>
    <row r="66" spans="1:10" ht="12.75">
      <c r="A66" s="169"/>
      <c r="B66" s="169"/>
      <c r="C66" s="169"/>
      <c r="D66" s="170"/>
      <c r="E66" s="170"/>
      <c r="F66" s="170"/>
      <c r="G66" s="159">
        <f t="shared" si="2"/>
        <v>0</v>
      </c>
      <c r="H66" s="159"/>
      <c r="I66" s="159"/>
      <c r="J66" s="171"/>
    </row>
    <row r="67" spans="1:10" ht="12.75">
      <c r="A67" s="169"/>
      <c r="B67" s="169"/>
      <c r="C67" s="169"/>
      <c r="D67" s="170"/>
      <c r="E67" s="170"/>
      <c r="F67" s="170"/>
      <c r="G67" s="159">
        <f t="shared" si="2"/>
        <v>0</v>
      </c>
      <c r="H67" s="159"/>
      <c r="I67" s="159"/>
      <c r="J67" s="171"/>
    </row>
    <row r="68" spans="1:10" ht="12.75">
      <c r="A68" s="169"/>
      <c r="B68" s="169"/>
      <c r="C68" s="169"/>
      <c r="D68" s="170"/>
      <c r="E68" s="170"/>
      <c r="F68" s="170"/>
      <c r="G68" s="159">
        <f t="shared" si="2"/>
        <v>0</v>
      </c>
      <c r="H68" s="159"/>
      <c r="I68" s="159"/>
      <c r="J68" s="171"/>
    </row>
    <row r="69" spans="1:10" ht="12.75">
      <c r="A69" s="169"/>
      <c r="B69" s="169"/>
      <c r="C69" s="169"/>
      <c r="D69" s="170"/>
      <c r="E69" s="170"/>
      <c r="F69" s="170"/>
      <c r="G69" s="159">
        <f t="shared" si="2"/>
        <v>0</v>
      </c>
      <c r="H69" s="159"/>
      <c r="I69" s="159"/>
      <c r="J69" s="171"/>
    </row>
    <row r="70" spans="1:10" ht="12.75">
      <c r="A70" s="169"/>
      <c r="B70" s="169"/>
      <c r="C70" s="169"/>
      <c r="D70" s="170"/>
      <c r="E70" s="170"/>
      <c r="F70" s="170"/>
      <c r="G70" s="159">
        <f t="shared" si="2"/>
        <v>0</v>
      </c>
      <c r="H70" s="159"/>
      <c r="I70" s="159"/>
      <c r="J70" s="171"/>
    </row>
    <row r="71" spans="1:10" ht="12.75">
      <c r="A71" s="169"/>
      <c r="B71" s="169"/>
      <c r="C71" s="169"/>
      <c r="D71" s="170"/>
      <c r="E71" s="170"/>
      <c r="F71" s="170"/>
      <c r="G71" s="159">
        <f t="shared" si="2"/>
        <v>0</v>
      </c>
      <c r="H71" s="159"/>
      <c r="I71" s="159"/>
      <c r="J71" s="171"/>
    </row>
    <row r="72" spans="1:10" ht="12.75">
      <c r="A72" s="169"/>
      <c r="B72" s="169"/>
      <c r="C72" s="169"/>
      <c r="D72" s="170"/>
      <c r="E72" s="170"/>
      <c r="F72" s="170"/>
      <c r="G72" s="159">
        <f t="shared" si="2"/>
        <v>0</v>
      </c>
      <c r="H72" s="159"/>
      <c r="I72" s="159"/>
      <c r="J72" s="171"/>
    </row>
    <row r="73" spans="1:10" ht="12.75">
      <c r="A73" s="169"/>
      <c r="B73" s="169"/>
      <c r="C73" s="169"/>
      <c r="D73" s="170"/>
      <c r="E73" s="170"/>
      <c r="F73" s="170"/>
      <c r="G73" s="159">
        <f t="shared" si="2"/>
        <v>0</v>
      </c>
      <c r="H73" s="159"/>
      <c r="I73" s="159"/>
      <c r="J73" s="171"/>
    </row>
    <row r="74" spans="1:10" ht="12.75">
      <c r="A74" s="169"/>
      <c r="B74" s="169"/>
      <c r="C74" s="169"/>
      <c r="D74" s="170"/>
      <c r="E74" s="170"/>
      <c r="F74" s="170"/>
      <c r="G74" s="159">
        <f t="shared" si="2"/>
        <v>0</v>
      </c>
      <c r="H74" s="159"/>
      <c r="I74" s="159"/>
      <c r="J74" s="171"/>
    </row>
    <row r="75" spans="1:10" ht="12.75">
      <c r="A75" s="169"/>
      <c r="B75" s="169"/>
      <c r="C75" s="169"/>
      <c r="D75" s="170"/>
      <c r="E75" s="170"/>
      <c r="F75" s="170"/>
      <c r="G75" s="159">
        <f t="shared" si="2"/>
        <v>0</v>
      </c>
      <c r="H75" s="159"/>
      <c r="I75" s="159"/>
      <c r="J75" s="171"/>
    </row>
    <row r="76" spans="1:10" ht="12.75">
      <c r="A76" s="169"/>
      <c r="B76" s="169"/>
      <c r="C76" s="169"/>
      <c r="D76" s="170"/>
      <c r="E76" s="170"/>
      <c r="F76" s="170"/>
      <c r="G76" s="159">
        <f t="shared" si="2"/>
        <v>0</v>
      </c>
      <c r="H76" s="159"/>
      <c r="I76" s="159"/>
      <c r="J76" s="171"/>
    </row>
    <row r="77" spans="1:10" ht="12.75">
      <c r="A77" s="169"/>
      <c r="B77" s="169"/>
      <c r="C77" s="169"/>
      <c r="D77" s="170"/>
      <c r="E77" s="170"/>
      <c r="F77" s="170"/>
      <c r="G77" s="159">
        <f t="shared" si="2"/>
        <v>0</v>
      </c>
      <c r="H77" s="159"/>
      <c r="I77" s="159"/>
      <c r="J77" s="171"/>
    </row>
    <row r="78" spans="1:10" ht="12.75">
      <c r="A78" s="169"/>
      <c r="B78" s="169"/>
      <c r="C78" s="169"/>
      <c r="D78" s="170"/>
      <c r="E78" s="170"/>
      <c r="F78" s="170"/>
      <c r="G78" s="159">
        <f t="shared" si="2"/>
        <v>0</v>
      </c>
      <c r="H78" s="159"/>
      <c r="I78" s="159"/>
      <c r="J78" s="171"/>
    </row>
    <row r="79" spans="1:10" ht="12.75">
      <c r="A79" s="169"/>
      <c r="B79" s="169"/>
      <c r="C79" s="169"/>
      <c r="D79" s="170"/>
      <c r="E79" s="170"/>
      <c r="F79" s="170"/>
      <c r="G79" s="159">
        <f t="shared" si="2"/>
        <v>0</v>
      </c>
      <c r="H79" s="159"/>
      <c r="I79" s="159"/>
      <c r="J79" s="171"/>
    </row>
    <row r="80" spans="1:10" ht="12.75">
      <c r="A80" s="169"/>
      <c r="B80" s="169"/>
      <c r="C80" s="169"/>
      <c r="D80" s="170"/>
      <c r="E80" s="170"/>
      <c r="F80" s="170"/>
      <c r="G80" s="159">
        <f t="shared" si="2"/>
        <v>0</v>
      </c>
      <c r="H80" s="159"/>
      <c r="I80" s="159"/>
      <c r="J80" s="171"/>
    </row>
    <row r="81" spans="1:10" ht="12.75">
      <c r="A81" s="169"/>
      <c r="B81" s="169"/>
      <c r="C81" s="169"/>
      <c r="D81" s="170"/>
      <c r="E81" s="170"/>
      <c r="F81" s="170"/>
      <c r="G81" s="159">
        <f t="shared" si="2"/>
        <v>0</v>
      </c>
      <c r="H81" s="159"/>
      <c r="I81" s="159"/>
      <c r="J81" s="171"/>
    </row>
    <row r="82" spans="1:10" ht="12.75">
      <c r="A82" s="169"/>
      <c r="B82" s="169"/>
      <c r="C82" s="169"/>
      <c r="D82" s="170"/>
      <c r="E82" s="170"/>
      <c r="F82" s="170"/>
      <c r="G82" s="159">
        <f aca="true" t="shared" si="3" ref="G82:G113">E82+F82</f>
        <v>0</v>
      </c>
      <c r="H82" s="159"/>
      <c r="I82" s="159"/>
      <c r="J82" s="171"/>
    </row>
    <row r="83" spans="1:10" ht="12.75">
      <c r="A83" s="169"/>
      <c r="B83" s="169"/>
      <c r="C83" s="169"/>
      <c r="D83" s="170"/>
      <c r="E83" s="170"/>
      <c r="F83" s="170"/>
      <c r="G83" s="159">
        <f t="shared" si="3"/>
        <v>0</v>
      </c>
      <c r="H83" s="159"/>
      <c r="I83" s="159"/>
      <c r="J83" s="171"/>
    </row>
    <row r="84" spans="1:10" ht="12.75">
      <c r="A84" s="169"/>
      <c r="B84" s="169"/>
      <c r="C84" s="169"/>
      <c r="D84" s="170"/>
      <c r="E84" s="170"/>
      <c r="F84" s="170"/>
      <c r="G84" s="159">
        <f t="shared" si="3"/>
        <v>0</v>
      </c>
      <c r="H84" s="159"/>
      <c r="I84" s="159"/>
      <c r="J84" s="171"/>
    </row>
    <row r="85" spans="1:10" ht="12.75">
      <c r="A85" s="169"/>
      <c r="B85" s="169"/>
      <c r="C85" s="169"/>
      <c r="D85" s="170"/>
      <c r="E85" s="170"/>
      <c r="F85" s="170"/>
      <c r="G85" s="159">
        <f t="shared" si="3"/>
        <v>0</v>
      </c>
      <c r="H85" s="159"/>
      <c r="I85" s="159"/>
      <c r="J85" s="171"/>
    </row>
    <row r="86" spans="1:10" ht="12.75">
      <c r="A86" s="169"/>
      <c r="B86" s="169"/>
      <c r="C86" s="169"/>
      <c r="D86" s="170"/>
      <c r="E86" s="170"/>
      <c r="F86" s="170"/>
      <c r="G86" s="159">
        <f t="shared" si="3"/>
        <v>0</v>
      </c>
      <c r="H86" s="159"/>
      <c r="I86" s="159"/>
      <c r="J86" s="171"/>
    </row>
    <row r="87" spans="1:10" ht="12.75">
      <c r="A87" s="169"/>
      <c r="B87" s="169"/>
      <c r="C87" s="169"/>
      <c r="D87" s="170"/>
      <c r="E87" s="170"/>
      <c r="F87" s="170"/>
      <c r="G87" s="159">
        <f t="shared" si="3"/>
        <v>0</v>
      </c>
      <c r="H87" s="159"/>
      <c r="I87" s="159"/>
      <c r="J87" s="171"/>
    </row>
    <row r="88" spans="1:10" ht="12.75">
      <c r="A88" s="169"/>
      <c r="B88" s="169"/>
      <c r="C88" s="169"/>
      <c r="D88" s="170"/>
      <c r="E88" s="170"/>
      <c r="F88" s="170"/>
      <c r="G88" s="159">
        <f t="shared" si="3"/>
        <v>0</v>
      </c>
      <c r="H88" s="159"/>
      <c r="I88" s="159"/>
      <c r="J88" s="171"/>
    </row>
    <row r="89" spans="1:10" ht="12.75">
      <c r="A89" s="169"/>
      <c r="B89" s="169"/>
      <c r="C89" s="169"/>
      <c r="D89" s="170"/>
      <c r="E89" s="170"/>
      <c r="F89" s="170"/>
      <c r="G89" s="159">
        <f t="shared" si="3"/>
        <v>0</v>
      </c>
      <c r="H89" s="159"/>
      <c r="I89" s="159"/>
      <c r="J89" s="171"/>
    </row>
    <row r="90" spans="1:10" ht="12.75">
      <c r="A90" s="169"/>
      <c r="B90" s="169"/>
      <c r="C90" s="169"/>
      <c r="D90" s="170"/>
      <c r="E90" s="170"/>
      <c r="F90" s="170"/>
      <c r="G90" s="159">
        <f t="shared" si="3"/>
        <v>0</v>
      </c>
      <c r="H90" s="159"/>
      <c r="I90" s="159"/>
      <c r="J90" s="171"/>
    </row>
    <row r="91" spans="1:10" ht="12.75">
      <c r="A91" s="169"/>
      <c r="B91" s="169"/>
      <c r="C91" s="169"/>
      <c r="D91" s="170"/>
      <c r="E91" s="170"/>
      <c r="F91" s="170"/>
      <c r="G91" s="159">
        <f t="shared" si="3"/>
        <v>0</v>
      </c>
      <c r="H91" s="159"/>
      <c r="I91" s="159"/>
      <c r="J91" s="171"/>
    </row>
    <row r="92" spans="1:10" ht="12.75">
      <c r="A92" s="169"/>
      <c r="B92" s="169"/>
      <c r="C92" s="169"/>
      <c r="D92" s="170"/>
      <c r="E92" s="170"/>
      <c r="F92" s="170"/>
      <c r="G92" s="159">
        <f t="shared" si="3"/>
        <v>0</v>
      </c>
      <c r="H92" s="159"/>
      <c r="I92" s="159"/>
      <c r="J92" s="171"/>
    </row>
    <row r="93" spans="1:10" ht="12.75">
      <c r="A93" s="169"/>
      <c r="B93" s="169"/>
      <c r="C93" s="169"/>
      <c r="D93" s="170"/>
      <c r="E93" s="170"/>
      <c r="F93" s="170"/>
      <c r="G93" s="159">
        <f t="shared" si="3"/>
        <v>0</v>
      </c>
      <c r="H93" s="159"/>
      <c r="I93" s="159"/>
      <c r="J93" s="171"/>
    </row>
    <row r="94" spans="1:10" ht="12.75">
      <c r="A94" s="169"/>
      <c r="B94" s="169"/>
      <c r="C94" s="169"/>
      <c r="D94" s="170"/>
      <c r="E94" s="170"/>
      <c r="F94" s="170"/>
      <c r="G94" s="159">
        <f t="shared" si="3"/>
        <v>0</v>
      </c>
      <c r="H94" s="159"/>
      <c r="I94" s="159"/>
      <c r="J94" s="171"/>
    </row>
    <row r="95" spans="1:10" ht="12.75">
      <c r="A95" s="169"/>
      <c r="B95" s="169"/>
      <c r="C95" s="169"/>
      <c r="D95" s="170"/>
      <c r="E95" s="170"/>
      <c r="F95" s="170"/>
      <c r="G95" s="159">
        <f t="shared" si="3"/>
        <v>0</v>
      </c>
      <c r="H95" s="159"/>
      <c r="I95" s="159"/>
      <c r="J95" s="171"/>
    </row>
    <row r="96" spans="1:10" ht="12.75">
      <c r="A96" s="169"/>
      <c r="B96" s="169"/>
      <c r="C96" s="169"/>
      <c r="D96" s="170"/>
      <c r="E96" s="170"/>
      <c r="F96" s="170"/>
      <c r="G96" s="159">
        <f t="shared" si="3"/>
        <v>0</v>
      </c>
      <c r="H96" s="159"/>
      <c r="I96" s="159"/>
      <c r="J96" s="171"/>
    </row>
    <row r="97" spans="1:10" ht="12.75">
      <c r="A97" s="169"/>
      <c r="B97" s="169"/>
      <c r="C97" s="169"/>
      <c r="D97" s="170"/>
      <c r="E97" s="170"/>
      <c r="F97" s="170"/>
      <c r="G97" s="159">
        <f t="shared" si="3"/>
        <v>0</v>
      </c>
      <c r="H97" s="159"/>
      <c r="I97" s="159"/>
      <c r="J97" s="171"/>
    </row>
    <row r="98" spans="1:10" ht="12.75">
      <c r="A98" s="169"/>
      <c r="B98" s="169"/>
      <c r="C98" s="169"/>
      <c r="D98" s="170"/>
      <c r="E98" s="170"/>
      <c r="F98" s="170"/>
      <c r="G98" s="159">
        <f t="shared" si="3"/>
        <v>0</v>
      </c>
      <c r="H98" s="159"/>
      <c r="I98" s="159"/>
      <c r="J98" s="171"/>
    </row>
    <row r="99" spans="1:10" ht="12.75">
      <c r="A99" s="169"/>
      <c r="B99" s="169"/>
      <c r="C99" s="169"/>
      <c r="D99" s="170"/>
      <c r="E99" s="170"/>
      <c r="F99" s="170"/>
      <c r="G99" s="159">
        <f t="shared" si="3"/>
        <v>0</v>
      </c>
      <c r="H99" s="159"/>
      <c r="I99" s="159"/>
      <c r="J99" s="171"/>
    </row>
    <row r="100" spans="1:10" ht="12.75">
      <c r="A100" s="169"/>
      <c r="B100" s="169"/>
      <c r="C100" s="169"/>
      <c r="D100" s="170"/>
      <c r="E100" s="170"/>
      <c r="F100" s="170"/>
      <c r="G100" s="159">
        <f t="shared" si="3"/>
        <v>0</v>
      </c>
      <c r="H100" s="159"/>
      <c r="I100" s="159"/>
      <c r="J100" s="171"/>
    </row>
    <row r="101" spans="1:10" ht="12.75">
      <c r="A101" s="157"/>
      <c r="B101" s="157"/>
      <c r="C101" s="157"/>
      <c r="D101" s="164"/>
      <c r="E101" s="164"/>
      <c r="F101" s="164"/>
      <c r="G101" s="172">
        <f t="shared" si="3"/>
        <v>0</v>
      </c>
      <c r="H101" s="172"/>
      <c r="I101" s="172"/>
      <c r="J101" s="173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P104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7.00390625" style="0" customWidth="1"/>
    <col min="2" max="3" width="18.28125" style="0" customWidth="1"/>
    <col min="4" max="4" width="18.421875" style="0" customWidth="1"/>
    <col min="5" max="5" width="9.140625" style="163" customWidth="1"/>
  </cols>
  <sheetData>
    <row r="1" spans="1:13" ht="12.75">
      <c r="A1" s="166" t="s">
        <v>83</v>
      </c>
      <c r="B1" s="166" t="s">
        <v>84</v>
      </c>
      <c r="C1" s="166" t="s">
        <v>85</v>
      </c>
      <c r="D1" s="167" t="s">
        <v>69</v>
      </c>
      <c r="E1" s="167" t="s">
        <v>70</v>
      </c>
      <c r="F1" s="167" t="s">
        <v>71</v>
      </c>
      <c r="G1" s="167" t="s">
        <v>72</v>
      </c>
      <c r="H1" s="167" t="s">
        <v>73</v>
      </c>
      <c r="I1" s="167" t="s">
        <v>74</v>
      </c>
      <c r="J1" s="168" t="s">
        <v>218</v>
      </c>
      <c r="M1" t="s">
        <v>75</v>
      </c>
    </row>
    <row r="2" spans="1:16" ht="12.75">
      <c r="A2" s="169">
        <v>11</v>
      </c>
      <c r="B2" s="169" t="s">
        <v>165</v>
      </c>
      <c r="C2" s="169" t="s">
        <v>166</v>
      </c>
      <c r="D2" s="170" t="s">
        <v>167</v>
      </c>
      <c r="E2" s="170">
        <v>21.846</v>
      </c>
      <c r="F2" s="170"/>
      <c r="G2" s="159">
        <f aca="true" t="shared" si="0" ref="G2:G10">E2+F2</f>
        <v>21.846</v>
      </c>
      <c r="H2" s="159" t="s">
        <v>5</v>
      </c>
      <c r="I2" s="159">
        <v>105</v>
      </c>
      <c r="J2" s="171">
        <v>5</v>
      </c>
      <c r="K2" s="158"/>
      <c r="L2" s="158"/>
      <c r="M2" s="159" t="s">
        <v>76</v>
      </c>
      <c r="N2" s="159" t="s">
        <v>77</v>
      </c>
      <c r="O2" s="160">
        <v>21.846</v>
      </c>
      <c r="P2" s="158"/>
    </row>
    <row r="3" spans="1:15" ht="12.75">
      <c r="A3" s="169">
        <v>15</v>
      </c>
      <c r="B3" s="169" t="s">
        <v>135</v>
      </c>
      <c r="C3" s="169" t="s">
        <v>136</v>
      </c>
      <c r="D3" s="170" t="s">
        <v>137</v>
      </c>
      <c r="E3" s="170">
        <v>24.036</v>
      </c>
      <c r="F3" s="170"/>
      <c r="G3" s="159">
        <f t="shared" si="0"/>
        <v>24.036</v>
      </c>
      <c r="H3" s="159" t="s">
        <v>6</v>
      </c>
      <c r="I3" s="159">
        <v>38</v>
      </c>
      <c r="J3" s="171"/>
      <c r="M3" s="159" t="s">
        <v>78</v>
      </c>
      <c r="N3" s="160">
        <v>2</v>
      </c>
      <c r="O3" s="159">
        <f>O$2+N3</f>
        <v>23.846</v>
      </c>
    </row>
    <row r="4" spans="1:15" ht="12.75">
      <c r="A4" s="169">
        <v>2</v>
      </c>
      <c r="B4" s="169" t="s">
        <v>138</v>
      </c>
      <c r="C4" s="169" t="s">
        <v>139</v>
      </c>
      <c r="D4" s="170" t="s">
        <v>140</v>
      </c>
      <c r="E4" s="170">
        <v>24.39</v>
      </c>
      <c r="F4" s="170"/>
      <c r="G4" s="159">
        <f t="shared" si="0"/>
        <v>24.39</v>
      </c>
      <c r="H4" s="159"/>
      <c r="I4" s="159">
        <v>25</v>
      </c>
      <c r="J4" s="171"/>
      <c r="M4" s="159" t="s">
        <v>79</v>
      </c>
      <c r="N4" s="160">
        <v>2</v>
      </c>
      <c r="O4" s="159">
        <f>O$2+SUM(N$3:N4)</f>
        <v>25.846</v>
      </c>
    </row>
    <row r="5" spans="1:15" ht="12.75">
      <c r="A5" s="169">
        <v>10</v>
      </c>
      <c r="B5" s="169" t="s">
        <v>168</v>
      </c>
      <c r="C5" s="169" t="s">
        <v>169</v>
      </c>
      <c r="D5" s="170" t="s">
        <v>170</v>
      </c>
      <c r="E5" s="170">
        <v>24.628</v>
      </c>
      <c r="F5" s="170"/>
      <c r="G5" s="159">
        <f t="shared" si="0"/>
        <v>24.628</v>
      </c>
      <c r="H5" s="159"/>
      <c r="I5" s="159"/>
      <c r="J5" s="171"/>
      <c r="M5" s="159" t="s">
        <v>80</v>
      </c>
      <c r="N5" s="160" t="s">
        <v>82</v>
      </c>
      <c r="O5" s="159">
        <f>O$2+SUM(N$3:N5)</f>
        <v>25.846</v>
      </c>
    </row>
    <row r="6" spans="1:15" ht="12.75">
      <c r="A6" s="169">
        <v>8</v>
      </c>
      <c r="B6" s="169" t="s">
        <v>180</v>
      </c>
      <c r="C6" s="169" t="s">
        <v>181</v>
      </c>
      <c r="D6" s="170" t="s">
        <v>182</v>
      </c>
      <c r="E6" s="170">
        <v>24.945</v>
      </c>
      <c r="F6" s="170"/>
      <c r="G6" s="159">
        <f t="shared" si="0"/>
        <v>24.945</v>
      </c>
      <c r="H6" s="159"/>
      <c r="I6" s="159"/>
      <c r="J6" s="171"/>
      <c r="M6" s="159" t="s">
        <v>81</v>
      </c>
      <c r="N6" s="160" t="s">
        <v>82</v>
      </c>
      <c r="O6" s="159">
        <f>O$2+SUM(N$3:N6)</f>
        <v>25.846</v>
      </c>
    </row>
    <row r="7" spans="1:10" ht="12.75">
      <c r="A7" s="169">
        <v>3</v>
      </c>
      <c r="B7" s="169" t="s">
        <v>155</v>
      </c>
      <c r="C7" s="169" t="s">
        <v>134</v>
      </c>
      <c r="D7" s="170" t="s">
        <v>157</v>
      </c>
      <c r="E7" s="170">
        <v>26.803</v>
      </c>
      <c r="F7" s="170"/>
      <c r="G7" s="159">
        <f t="shared" si="0"/>
        <v>26.803</v>
      </c>
      <c r="H7" s="159" t="s">
        <v>7</v>
      </c>
      <c r="I7" s="159">
        <v>25</v>
      </c>
      <c r="J7" s="171">
        <v>5</v>
      </c>
    </row>
    <row r="8" spans="1:10" ht="12.75">
      <c r="A8" s="169">
        <v>13</v>
      </c>
      <c r="B8" s="169" t="s">
        <v>201</v>
      </c>
      <c r="C8" s="169" t="s">
        <v>202</v>
      </c>
      <c r="D8" s="170" t="s">
        <v>203</v>
      </c>
      <c r="E8" s="170">
        <v>27.173</v>
      </c>
      <c r="F8" s="170"/>
      <c r="G8" s="159">
        <f t="shared" si="0"/>
        <v>27.173</v>
      </c>
      <c r="H8" s="159"/>
      <c r="I8" s="159">
        <v>17</v>
      </c>
      <c r="J8" s="171">
        <v>4</v>
      </c>
    </row>
    <row r="9" spans="1:10" ht="12.75">
      <c r="A9" s="169">
        <v>7</v>
      </c>
      <c r="B9" s="169" t="s">
        <v>96</v>
      </c>
      <c r="C9" s="169" t="s">
        <v>97</v>
      </c>
      <c r="D9" s="170" t="s">
        <v>98</v>
      </c>
      <c r="E9" s="170">
        <v>27.693</v>
      </c>
      <c r="F9" s="170"/>
      <c r="G9" s="159">
        <f t="shared" si="0"/>
        <v>27.693</v>
      </c>
      <c r="H9" s="159"/>
      <c r="I9" s="159"/>
      <c r="J9" s="171"/>
    </row>
    <row r="10" spans="1:10" ht="12.75">
      <c r="A10" s="169">
        <v>5</v>
      </c>
      <c r="B10" s="169" t="s">
        <v>116</v>
      </c>
      <c r="C10" s="169" t="s">
        <v>117</v>
      </c>
      <c r="D10" s="170" t="s">
        <v>118</v>
      </c>
      <c r="E10" s="170">
        <v>27.705</v>
      </c>
      <c r="F10" s="170"/>
      <c r="G10" s="159">
        <f t="shared" si="0"/>
        <v>27.705</v>
      </c>
      <c r="H10" s="159"/>
      <c r="I10" s="159"/>
      <c r="J10" s="171">
        <v>3</v>
      </c>
    </row>
    <row r="11" spans="1:10" ht="12.75">
      <c r="A11" s="169">
        <v>1</v>
      </c>
      <c r="B11" s="169" t="s">
        <v>216</v>
      </c>
      <c r="C11" s="169" t="s">
        <v>152</v>
      </c>
      <c r="D11" s="170"/>
      <c r="E11" s="176">
        <v>27.844</v>
      </c>
      <c r="F11" s="170"/>
      <c r="G11" s="159">
        <v>27.844</v>
      </c>
      <c r="H11" s="159"/>
      <c r="I11" s="159"/>
      <c r="J11" s="171"/>
    </row>
    <row r="12" spans="1:10" ht="12.75">
      <c r="A12" s="169">
        <v>9</v>
      </c>
      <c r="B12" s="169" t="s">
        <v>122</v>
      </c>
      <c r="C12" s="169" t="s">
        <v>123</v>
      </c>
      <c r="D12" s="170" t="s">
        <v>193</v>
      </c>
      <c r="E12" s="170">
        <v>29.344</v>
      </c>
      <c r="F12" s="170"/>
      <c r="G12" s="159">
        <f>E12+F12</f>
        <v>29.344</v>
      </c>
      <c r="H12" s="159"/>
      <c r="I12" s="159"/>
      <c r="J12" s="171">
        <v>2</v>
      </c>
    </row>
    <row r="13" spans="1:10" ht="12.75">
      <c r="A13" s="169">
        <v>12</v>
      </c>
      <c r="B13" s="169" t="s">
        <v>194</v>
      </c>
      <c r="C13" s="169" t="s">
        <v>195</v>
      </c>
      <c r="D13" s="170" t="s">
        <v>196</v>
      </c>
      <c r="E13" s="170">
        <v>36.454</v>
      </c>
      <c r="F13" s="170"/>
      <c r="G13" s="159">
        <f>E13+F13</f>
        <v>36.454</v>
      </c>
      <c r="H13" s="159"/>
      <c r="I13" s="159"/>
      <c r="J13" s="171"/>
    </row>
    <row r="14" spans="1:10" ht="12.75">
      <c r="A14" s="169">
        <v>14</v>
      </c>
      <c r="B14" s="169" t="s">
        <v>108</v>
      </c>
      <c r="C14" s="169" t="s">
        <v>134</v>
      </c>
      <c r="D14" s="170" t="s">
        <v>154</v>
      </c>
      <c r="E14" s="170">
        <v>36.674</v>
      </c>
      <c r="F14" s="170"/>
      <c r="G14" s="159">
        <f>E14+F14</f>
        <v>36.674</v>
      </c>
      <c r="H14" s="159"/>
      <c r="I14" s="159"/>
      <c r="J14" s="171"/>
    </row>
    <row r="15" spans="1:10" ht="12.75">
      <c r="A15" s="169">
        <v>6</v>
      </c>
      <c r="B15" s="169" t="s">
        <v>126</v>
      </c>
      <c r="C15" s="169" t="s">
        <v>123</v>
      </c>
      <c r="D15" s="170" t="s">
        <v>125</v>
      </c>
      <c r="E15" s="170" t="s">
        <v>211</v>
      </c>
      <c r="F15" s="170"/>
      <c r="G15" s="159">
        <v>0</v>
      </c>
      <c r="H15" s="159"/>
      <c r="I15" s="159"/>
      <c r="J15" s="171" t="s">
        <v>219</v>
      </c>
    </row>
    <row r="16" spans="1:10" ht="12.75">
      <c r="A16" s="169"/>
      <c r="B16" s="169"/>
      <c r="C16" s="169"/>
      <c r="D16" s="170"/>
      <c r="E16" s="170"/>
      <c r="F16" s="170"/>
      <c r="G16" s="159">
        <f aca="true" t="shared" si="1" ref="G16:G47">E16+F16</f>
        <v>0</v>
      </c>
      <c r="H16" s="159"/>
      <c r="I16" s="159"/>
      <c r="J16" s="171"/>
    </row>
    <row r="17" spans="1:10" ht="12.75">
      <c r="A17" s="169"/>
      <c r="B17" s="169"/>
      <c r="C17" s="169"/>
      <c r="D17" s="170"/>
      <c r="E17" s="170"/>
      <c r="F17" s="170"/>
      <c r="G17" s="159">
        <f t="shared" si="1"/>
        <v>0</v>
      </c>
      <c r="H17" s="159"/>
      <c r="I17" s="159"/>
      <c r="J17" s="171"/>
    </row>
    <row r="18" spans="1:10" ht="12.75">
      <c r="A18" s="169"/>
      <c r="B18" s="169"/>
      <c r="C18" s="169"/>
      <c r="D18" s="170"/>
      <c r="E18" s="170"/>
      <c r="F18" s="170"/>
      <c r="G18" s="159">
        <f t="shared" si="1"/>
        <v>0</v>
      </c>
      <c r="H18" s="159"/>
      <c r="I18" s="159"/>
      <c r="J18" s="171"/>
    </row>
    <row r="19" spans="1:10" ht="12.75">
      <c r="A19" s="169"/>
      <c r="B19" s="169"/>
      <c r="C19" s="169"/>
      <c r="D19" s="170"/>
      <c r="E19" s="170"/>
      <c r="F19" s="170"/>
      <c r="G19" s="159">
        <f t="shared" si="1"/>
        <v>0</v>
      </c>
      <c r="H19" s="159"/>
      <c r="I19" s="159"/>
      <c r="J19" s="171"/>
    </row>
    <row r="20" spans="1:10" ht="12.75">
      <c r="A20" s="169"/>
      <c r="B20" s="169"/>
      <c r="C20" s="169"/>
      <c r="D20" s="170"/>
      <c r="E20" s="170"/>
      <c r="F20" s="170"/>
      <c r="G20" s="159">
        <f t="shared" si="1"/>
        <v>0</v>
      </c>
      <c r="H20" s="159"/>
      <c r="I20" s="159"/>
      <c r="J20" s="171"/>
    </row>
    <row r="21" spans="1:10" ht="12.75">
      <c r="A21" s="169"/>
      <c r="B21" s="169"/>
      <c r="C21" s="169"/>
      <c r="D21" s="170"/>
      <c r="E21" s="170"/>
      <c r="F21" s="170"/>
      <c r="G21" s="159">
        <f t="shared" si="1"/>
        <v>0</v>
      </c>
      <c r="H21" s="159"/>
      <c r="I21" s="159"/>
      <c r="J21" s="171"/>
    </row>
    <row r="22" spans="1:10" ht="12.75">
      <c r="A22" s="169"/>
      <c r="B22" s="169"/>
      <c r="C22" s="169"/>
      <c r="D22" s="170"/>
      <c r="E22" s="170"/>
      <c r="F22" s="170"/>
      <c r="G22" s="159">
        <f t="shared" si="1"/>
        <v>0</v>
      </c>
      <c r="H22" s="159"/>
      <c r="I22" s="159"/>
      <c r="J22" s="171"/>
    </row>
    <row r="23" spans="1:10" ht="12.75">
      <c r="A23" s="169"/>
      <c r="B23" s="169"/>
      <c r="C23" s="169"/>
      <c r="D23" s="170"/>
      <c r="E23" s="170"/>
      <c r="F23" s="170"/>
      <c r="G23" s="159">
        <f t="shared" si="1"/>
        <v>0</v>
      </c>
      <c r="H23" s="159"/>
      <c r="I23" s="159"/>
      <c r="J23" s="171"/>
    </row>
    <row r="24" spans="1:10" ht="12.75">
      <c r="A24" s="169"/>
      <c r="B24" s="169"/>
      <c r="C24" s="169"/>
      <c r="D24" s="170"/>
      <c r="E24" s="170"/>
      <c r="F24" s="170"/>
      <c r="G24" s="159">
        <f t="shared" si="1"/>
        <v>0</v>
      </c>
      <c r="H24" s="159"/>
      <c r="I24" s="159"/>
      <c r="J24" s="171"/>
    </row>
    <row r="25" spans="1:10" ht="12.75">
      <c r="A25" s="169"/>
      <c r="B25" s="169"/>
      <c r="C25" s="169"/>
      <c r="D25" s="170"/>
      <c r="E25" s="170"/>
      <c r="F25" s="170"/>
      <c r="G25" s="159">
        <f t="shared" si="1"/>
        <v>0</v>
      </c>
      <c r="H25" s="159"/>
      <c r="I25" s="159"/>
      <c r="J25" s="171"/>
    </row>
    <row r="26" spans="1:10" ht="12.75">
      <c r="A26" s="169"/>
      <c r="B26" s="169"/>
      <c r="C26" s="169"/>
      <c r="D26" s="170"/>
      <c r="E26" s="170"/>
      <c r="F26" s="170"/>
      <c r="G26" s="159">
        <f t="shared" si="1"/>
        <v>0</v>
      </c>
      <c r="H26" s="159"/>
      <c r="I26" s="159"/>
      <c r="J26" s="171"/>
    </row>
    <row r="27" spans="1:10" ht="12.75">
      <c r="A27" s="169"/>
      <c r="B27" s="169"/>
      <c r="C27" s="169"/>
      <c r="D27" s="170"/>
      <c r="E27" s="170"/>
      <c r="F27" s="170"/>
      <c r="G27" s="159">
        <f t="shared" si="1"/>
        <v>0</v>
      </c>
      <c r="H27" s="159"/>
      <c r="I27" s="159"/>
      <c r="J27" s="171"/>
    </row>
    <row r="28" spans="1:10" ht="12.75">
      <c r="A28" s="169"/>
      <c r="B28" s="169"/>
      <c r="C28" s="169"/>
      <c r="D28" s="170"/>
      <c r="E28" s="170"/>
      <c r="F28" s="170"/>
      <c r="G28" s="159">
        <f t="shared" si="1"/>
        <v>0</v>
      </c>
      <c r="H28" s="159"/>
      <c r="I28" s="159"/>
      <c r="J28" s="171"/>
    </row>
    <row r="29" spans="1:10" ht="12.75">
      <c r="A29" s="169"/>
      <c r="B29" s="169"/>
      <c r="C29" s="169"/>
      <c r="D29" s="170"/>
      <c r="E29" s="170"/>
      <c r="F29" s="170"/>
      <c r="G29" s="159">
        <f t="shared" si="1"/>
        <v>0</v>
      </c>
      <c r="H29" s="159"/>
      <c r="I29" s="159"/>
      <c r="J29" s="171"/>
    </row>
    <row r="30" spans="1:10" ht="12.75">
      <c r="A30" s="169"/>
      <c r="B30" s="169"/>
      <c r="C30" s="169"/>
      <c r="D30" s="170"/>
      <c r="E30" s="170"/>
      <c r="F30" s="170"/>
      <c r="G30" s="159">
        <f t="shared" si="1"/>
        <v>0</v>
      </c>
      <c r="H30" s="159"/>
      <c r="I30" s="159"/>
      <c r="J30" s="171"/>
    </row>
    <row r="31" spans="1:10" ht="12.75">
      <c r="A31" s="169"/>
      <c r="B31" s="169"/>
      <c r="C31" s="169"/>
      <c r="D31" s="170"/>
      <c r="E31" s="170"/>
      <c r="F31" s="170"/>
      <c r="G31" s="159">
        <f t="shared" si="1"/>
        <v>0</v>
      </c>
      <c r="H31" s="159"/>
      <c r="I31" s="159"/>
      <c r="J31" s="171"/>
    </row>
    <row r="32" spans="1:10" ht="12.75">
      <c r="A32" s="169"/>
      <c r="B32" s="169"/>
      <c r="C32" s="169"/>
      <c r="D32" s="170"/>
      <c r="E32" s="170"/>
      <c r="F32" s="170"/>
      <c r="G32" s="159">
        <f t="shared" si="1"/>
        <v>0</v>
      </c>
      <c r="H32" s="159"/>
      <c r="I32" s="159"/>
      <c r="J32" s="171"/>
    </row>
    <row r="33" spans="1:10" ht="12.75">
      <c r="A33" s="169"/>
      <c r="B33" s="169"/>
      <c r="C33" s="169"/>
      <c r="D33" s="170"/>
      <c r="E33" s="170"/>
      <c r="F33" s="170"/>
      <c r="G33" s="159">
        <f t="shared" si="1"/>
        <v>0</v>
      </c>
      <c r="H33" s="159"/>
      <c r="I33" s="159"/>
      <c r="J33" s="171"/>
    </row>
    <row r="34" spans="1:10" ht="12.75">
      <c r="A34" s="169"/>
      <c r="B34" s="169"/>
      <c r="C34" s="169"/>
      <c r="D34" s="170"/>
      <c r="E34" s="170"/>
      <c r="F34" s="170"/>
      <c r="G34" s="159">
        <f t="shared" si="1"/>
        <v>0</v>
      </c>
      <c r="H34" s="159"/>
      <c r="I34" s="159"/>
      <c r="J34" s="171"/>
    </row>
    <row r="35" spans="1:10" ht="12.75">
      <c r="A35" s="169"/>
      <c r="B35" s="169"/>
      <c r="C35" s="169"/>
      <c r="D35" s="170"/>
      <c r="E35" s="170"/>
      <c r="F35" s="170"/>
      <c r="G35" s="159">
        <f t="shared" si="1"/>
        <v>0</v>
      </c>
      <c r="H35" s="159"/>
      <c r="I35" s="159"/>
      <c r="J35" s="171"/>
    </row>
    <row r="36" spans="1:10" ht="12.75">
      <c r="A36" s="169"/>
      <c r="B36" s="169"/>
      <c r="C36" s="169"/>
      <c r="D36" s="170"/>
      <c r="E36" s="170"/>
      <c r="F36" s="170"/>
      <c r="G36" s="159">
        <f t="shared" si="1"/>
        <v>0</v>
      </c>
      <c r="H36" s="159"/>
      <c r="I36" s="159"/>
      <c r="J36" s="171"/>
    </row>
    <row r="37" spans="1:10" ht="12.75">
      <c r="A37" s="169"/>
      <c r="B37" s="169"/>
      <c r="C37" s="169"/>
      <c r="D37" s="170"/>
      <c r="E37" s="170"/>
      <c r="F37" s="170"/>
      <c r="G37" s="159">
        <f t="shared" si="1"/>
        <v>0</v>
      </c>
      <c r="H37" s="159"/>
      <c r="I37" s="159"/>
      <c r="J37" s="171"/>
    </row>
    <row r="38" spans="1:10" ht="12.75">
      <c r="A38" s="169"/>
      <c r="B38" s="169"/>
      <c r="C38" s="169"/>
      <c r="D38" s="170"/>
      <c r="E38" s="170"/>
      <c r="F38" s="170"/>
      <c r="G38" s="159">
        <f t="shared" si="1"/>
        <v>0</v>
      </c>
      <c r="H38" s="159"/>
      <c r="I38" s="159"/>
      <c r="J38" s="171"/>
    </row>
    <row r="39" spans="1:10" ht="12.75">
      <c r="A39" s="169"/>
      <c r="B39" s="169"/>
      <c r="C39" s="169"/>
      <c r="D39" s="170"/>
      <c r="E39" s="170"/>
      <c r="F39" s="170"/>
      <c r="G39" s="159">
        <f t="shared" si="1"/>
        <v>0</v>
      </c>
      <c r="H39" s="159"/>
      <c r="I39" s="159"/>
      <c r="J39" s="171"/>
    </row>
    <row r="40" spans="1:10" ht="12.75">
      <c r="A40" s="169"/>
      <c r="B40" s="169"/>
      <c r="C40" s="169"/>
      <c r="D40" s="170"/>
      <c r="E40" s="170"/>
      <c r="F40" s="170"/>
      <c r="G40" s="159">
        <f t="shared" si="1"/>
        <v>0</v>
      </c>
      <c r="H40" s="159"/>
      <c r="I40" s="159"/>
      <c r="J40" s="171"/>
    </row>
    <row r="41" spans="1:10" ht="12.75">
      <c r="A41" s="169"/>
      <c r="B41" s="169"/>
      <c r="C41" s="169"/>
      <c r="D41" s="170"/>
      <c r="E41" s="170"/>
      <c r="F41" s="170"/>
      <c r="G41" s="159">
        <f t="shared" si="1"/>
        <v>0</v>
      </c>
      <c r="H41" s="159"/>
      <c r="I41" s="159"/>
      <c r="J41" s="171"/>
    </row>
    <row r="42" spans="1:10" ht="12.75">
      <c r="A42" s="169"/>
      <c r="B42" s="169"/>
      <c r="C42" s="169"/>
      <c r="D42" s="170"/>
      <c r="E42" s="170"/>
      <c r="F42" s="170"/>
      <c r="G42" s="159">
        <f t="shared" si="1"/>
        <v>0</v>
      </c>
      <c r="H42" s="159"/>
      <c r="I42" s="159"/>
      <c r="J42" s="171"/>
    </row>
    <row r="43" spans="1:10" ht="12.75">
      <c r="A43" s="169"/>
      <c r="B43" s="169"/>
      <c r="C43" s="169"/>
      <c r="D43" s="170"/>
      <c r="E43" s="170"/>
      <c r="F43" s="170"/>
      <c r="G43" s="159">
        <f t="shared" si="1"/>
        <v>0</v>
      </c>
      <c r="H43" s="159"/>
      <c r="I43" s="159"/>
      <c r="J43" s="171"/>
    </row>
    <row r="44" spans="1:10" ht="12.75">
      <c r="A44" s="169"/>
      <c r="B44" s="169"/>
      <c r="C44" s="169"/>
      <c r="D44" s="170"/>
      <c r="E44" s="170"/>
      <c r="F44" s="170"/>
      <c r="G44" s="159">
        <f t="shared" si="1"/>
        <v>0</v>
      </c>
      <c r="H44" s="159"/>
      <c r="I44" s="159"/>
      <c r="J44" s="171"/>
    </row>
    <row r="45" spans="1:10" ht="12.75">
      <c r="A45" s="169"/>
      <c r="B45" s="169"/>
      <c r="C45" s="169"/>
      <c r="D45" s="170"/>
      <c r="E45" s="170"/>
      <c r="F45" s="170"/>
      <c r="G45" s="159">
        <f t="shared" si="1"/>
        <v>0</v>
      </c>
      <c r="H45" s="159"/>
      <c r="I45" s="159"/>
      <c r="J45" s="171"/>
    </row>
    <row r="46" spans="1:10" ht="12.75">
      <c r="A46" s="169"/>
      <c r="B46" s="169"/>
      <c r="C46" s="169"/>
      <c r="D46" s="170"/>
      <c r="E46" s="170"/>
      <c r="F46" s="170"/>
      <c r="G46" s="159">
        <f t="shared" si="1"/>
        <v>0</v>
      </c>
      <c r="H46" s="159"/>
      <c r="I46" s="159"/>
      <c r="J46" s="171"/>
    </row>
    <row r="47" spans="1:10" ht="12.75">
      <c r="A47" s="169"/>
      <c r="B47" s="169"/>
      <c r="C47" s="169"/>
      <c r="D47" s="170"/>
      <c r="E47" s="170"/>
      <c r="F47" s="170"/>
      <c r="G47" s="159">
        <f t="shared" si="1"/>
        <v>0</v>
      </c>
      <c r="H47" s="159"/>
      <c r="I47" s="159"/>
      <c r="J47" s="171"/>
    </row>
    <row r="48" spans="1:10" ht="12.75">
      <c r="A48" s="169"/>
      <c r="B48" s="169"/>
      <c r="C48" s="169"/>
      <c r="D48" s="170"/>
      <c r="E48" s="170"/>
      <c r="F48" s="170"/>
      <c r="G48" s="159">
        <f aca="true" t="shared" si="2" ref="G48:G79">E48+F48</f>
        <v>0</v>
      </c>
      <c r="H48" s="159"/>
      <c r="I48" s="159"/>
      <c r="J48" s="171"/>
    </row>
    <row r="49" spans="1:10" ht="12.75">
      <c r="A49" s="169"/>
      <c r="B49" s="169"/>
      <c r="C49" s="169"/>
      <c r="D49" s="170"/>
      <c r="E49" s="170"/>
      <c r="F49" s="170"/>
      <c r="G49" s="159">
        <f t="shared" si="2"/>
        <v>0</v>
      </c>
      <c r="H49" s="159"/>
      <c r="I49" s="159"/>
      <c r="J49" s="171"/>
    </row>
    <row r="50" spans="1:10" ht="12.75">
      <c r="A50" s="169"/>
      <c r="B50" s="169"/>
      <c r="C50" s="169"/>
      <c r="D50" s="170"/>
      <c r="E50" s="170"/>
      <c r="F50" s="170"/>
      <c r="G50" s="159">
        <f t="shared" si="2"/>
        <v>0</v>
      </c>
      <c r="H50" s="159"/>
      <c r="I50" s="159"/>
      <c r="J50" s="171"/>
    </row>
    <row r="51" spans="1:10" ht="12.75">
      <c r="A51" s="169"/>
      <c r="B51" s="169"/>
      <c r="C51" s="169"/>
      <c r="D51" s="170"/>
      <c r="E51" s="170"/>
      <c r="F51" s="170"/>
      <c r="G51" s="159">
        <f t="shared" si="2"/>
        <v>0</v>
      </c>
      <c r="H51" s="159"/>
      <c r="I51" s="159"/>
      <c r="J51" s="171"/>
    </row>
    <row r="52" spans="1:10" ht="12.75">
      <c r="A52" s="169"/>
      <c r="B52" s="169"/>
      <c r="C52" s="169"/>
      <c r="D52" s="170"/>
      <c r="E52" s="170"/>
      <c r="F52" s="170"/>
      <c r="G52" s="159">
        <f t="shared" si="2"/>
        <v>0</v>
      </c>
      <c r="H52" s="159"/>
      <c r="I52" s="159"/>
      <c r="J52" s="171"/>
    </row>
    <row r="53" spans="1:10" ht="12.75">
      <c r="A53" s="169"/>
      <c r="B53" s="169"/>
      <c r="C53" s="169"/>
      <c r="D53" s="170"/>
      <c r="E53" s="170"/>
      <c r="F53" s="170"/>
      <c r="G53" s="159">
        <f t="shared" si="2"/>
        <v>0</v>
      </c>
      <c r="H53" s="159"/>
      <c r="I53" s="159"/>
      <c r="J53" s="171"/>
    </row>
    <row r="54" spans="1:10" ht="12.75">
      <c r="A54" s="169"/>
      <c r="B54" s="169"/>
      <c r="C54" s="169"/>
      <c r="D54" s="170"/>
      <c r="E54" s="170"/>
      <c r="F54" s="170"/>
      <c r="G54" s="159">
        <f t="shared" si="2"/>
        <v>0</v>
      </c>
      <c r="H54" s="159"/>
      <c r="I54" s="159"/>
      <c r="J54" s="171"/>
    </row>
    <row r="55" spans="1:10" ht="12.75">
      <c r="A55" s="169"/>
      <c r="B55" s="169"/>
      <c r="C55" s="169"/>
      <c r="D55" s="170"/>
      <c r="E55" s="170"/>
      <c r="F55" s="170"/>
      <c r="G55" s="159">
        <f t="shared" si="2"/>
        <v>0</v>
      </c>
      <c r="H55" s="159"/>
      <c r="I55" s="159"/>
      <c r="J55" s="171"/>
    </row>
    <row r="56" spans="1:10" ht="12.75">
      <c r="A56" s="169"/>
      <c r="B56" s="169"/>
      <c r="C56" s="169"/>
      <c r="D56" s="170"/>
      <c r="E56" s="170"/>
      <c r="F56" s="170"/>
      <c r="G56" s="159">
        <f t="shared" si="2"/>
        <v>0</v>
      </c>
      <c r="H56" s="159"/>
      <c r="I56" s="159"/>
      <c r="J56" s="171"/>
    </row>
    <row r="57" spans="1:10" ht="12.75">
      <c r="A57" s="169"/>
      <c r="B57" s="169"/>
      <c r="C57" s="169"/>
      <c r="D57" s="170"/>
      <c r="E57" s="170"/>
      <c r="F57" s="170"/>
      <c r="G57" s="159">
        <f t="shared" si="2"/>
        <v>0</v>
      </c>
      <c r="H57" s="159"/>
      <c r="I57" s="159"/>
      <c r="J57" s="171"/>
    </row>
    <row r="58" spans="1:10" ht="12.75">
      <c r="A58" s="169"/>
      <c r="B58" s="169"/>
      <c r="C58" s="169"/>
      <c r="D58" s="170"/>
      <c r="E58" s="170"/>
      <c r="F58" s="170"/>
      <c r="G58" s="159">
        <f t="shared" si="2"/>
        <v>0</v>
      </c>
      <c r="H58" s="159"/>
      <c r="I58" s="159"/>
      <c r="J58" s="171"/>
    </row>
    <row r="59" spans="1:10" ht="12.75">
      <c r="A59" s="169"/>
      <c r="B59" s="169"/>
      <c r="C59" s="169"/>
      <c r="D59" s="170"/>
      <c r="E59" s="170"/>
      <c r="F59" s="170"/>
      <c r="G59" s="159">
        <f t="shared" si="2"/>
        <v>0</v>
      </c>
      <c r="H59" s="159"/>
      <c r="I59" s="159"/>
      <c r="J59" s="171"/>
    </row>
    <row r="60" spans="1:10" ht="12.75">
      <c r="A60" s="169"/>
      <c r="B60" s="169"/>
      <c r="C60" s="169"/>
      <c r="D60" s="170"/>
      <c r="E60" s="170"/>
      <c r="F60" s="170"/>
      <c r="G60" s="159">
        <f t="shared" si="2"/>
        <v>0</v>
      </c>
      <c r="H60" s="159"/>
      <c r="I60" s="159"/>
      <c r="J60" s="171"/>
    </row>
    <row r="61" spans="1:10" ht="12.75">
      <c r="A61" s="169"/>
      <c r="B61" s="169"/>
      <c r="C61" s="169"/>
      <c r="D61" s="170"/>
      <c r="E61" s="170"/>
      <c r="F61" s="170"/>
      <c r="G61" s="159">
        <f t="shared" si="2"/>
        <v>0</v>
      </c>
      <c r="H61" s="159"/>
      <c r="I61" s="159"/>
      <c r="J61" s="171"/>
    </row>
    <row r="62" spans="1:10" ht="12.75">
      <c r="A62" s="169"/>
      <c r="B62" s="169"/>
      <c r="C62" s="169"/>
      <c r="D62" s="170"/>
      <c r="E62" s="170"/>
      <c r="F62" s="170"/>
      <c r="G62" s="159">
        <f t="shared" si="2"/>
        <v>0</v>
      </c>
      <c r="H62" s="159"/>
      <c r="I62" s="159"/>
      <c r="J62" s="171"/>
    </row>
    <row r="63" spans="1:10" ht="12.75">
      <c r="A63" s="169"/>
      <c r="B63" s="169"/>
      <c r="C63" s="169"/>
      <c r="D63" s="170"/>
      <c r="E63" s="170"/>
      <c r="F63" s="170"/>
      <c r="G63" s="159">
        <f t="shared" si="2"/>
        <v>0</v>
      </c>
      <c r="H63" s="159"/>
      <c r="I63" s="159"/>
      <c r="J63" s="171"/>
    </row>
    <row r="64" spans="1:10" ht="12.75">
      <c r="A64" s="169"/>
      <c r="B64" s="169"/>
      <c r="C64" s="169"/>
      <c r="D64" s="170"/>
      <c r="E64" s="170"/>
      <c r="F64" s="170"/>
      <c r="G64" s="159">
        <f t="shared" si="2"/>
        <v>0</v>
      </c>
      <c r="H64" s="159"/>
      <c r="I64" s="159"/>
      <c r="J64" s="171"/>
    </row>
    <row r="65" spans="1:10" ht="12.75">
      <c r="A65" s="169"/>
      <c r="B65" s="169"/>
      <c r="C65" s="169"/>
      <c r="D65" s="170"/>
      <c r="E65" s="170"/>
      <c r="F65" s="170"/>
      <c r="G65" s="159">
        <f t="shared" si="2"/>
        <v>0</v>
      </c>
      <c r="H65" s="159"/>
      <c r="I65" s="159"/>
      <c r="J65" s="171"/>
    </row>
    <row r="66" spans="1:10" ht="12.75">
      <c r="A66" s="169"/>
      <c r="B66" s="169"/>
      <c r="C66" s="169"/>
      <c r="D66" s="170"/>
      <c r="E66" s="170"/>
      <c r="F66" s="170"/>
      <c r="G66" s="159">
        <f t="shared" si="2"/>
        <v>0</v>
      </c>
      <c r="H66" s="159"/>
      <c r="I66" s="159"/>
      <c r="J66" s="171"/>
    </row>
    <row r="67" spans="1:10" ht="12.75">
      <c r="A67" s="169"/>
      <c r="B67" s="169"/>
      <c r="C67" s="169"/>
      <c r="D67" s="170"/>
      <c r="E67" s="170"/>
      <c r="F67" s="170"/>
      <c r="G67" s="159">
        <f t="shared" si="2"/>
        <v>0</v>
      </c>
      <c r="H67" s="159"/>
      <c r="I67" s="159"/>
      <c r="J67" s="171"/>
    </row>
    <row r="68" spans="1:10" ht="12.75">
      <c r="A68" s="169"/>
      <c r="B68" s="169"/>
      <c r="C68" s="169"/>
      <c r="D68" s="170"/>
      <c r="E68" s="170"/>
      <c r="F68" s="170"/>
      <c r="G68" s="159">
        <f t="shared" si="2"/>
        <v>0</v>
      </c>
      <c r="H68" s="159"/>
      <c r="I68" s="159"/>
      <c r="J68" s="171"/>
    </row>
    <row r="69" spans="1:10" ht="12.75">
      <c r="A69" s="169"/>
      <c r="B69" s="169"/>
      <c r="C69" s="169"/>
      <c r="D69" s="170"/>
      <c r="E69" s="170"/>
      <c r="F69" s="170"/>
      <c r="G69" s="159">
        <f t="shared" si="2"/>
        <v>0</v>
      </c>
      <c r="H69" s="159"/>
      <c r="I69" s="159"/>
      <c r="J69" s="171"/>
    </row>
    <row r="70" spans="1:10" ht="12.75">
      <c r="A70" s="169"/>
      <c r="B70" s="169"/>
      <c r="C70" s="169"/>
      <c r="D70" s="170"/>
      <c r="E70" s="170"/>
      <c r="F70" s="170"/>
      <c r="G70" s="159">
        <f t="shared" si="2"/>
        <v>0</v>
      </c>
      <c r="H70" s="159"/>
      <c r="I70" s="159"/>
      <c r="J70" s="171"/>
    </row>
    <row r="71" spans="1:10" ht="12.75">
      <c r="A71" s="169"/>
      <c r="B71" s="169"/>
      <c r="C71" s="169"/>
      <c r="D71" s="170"/>
      <c r="E71" s="170"/>
      <c r="F71" s="170"/>
      <c r="G71" s="159">
        <f t="shared" si="2"/>
        <v>0</v>
      </c>
      <c r="H71" s="159"/>
      <c r="I71" s="159"/>
      <c r="J71" s="171"/>
    </row>
    <row r="72" spans="1:10" ht="12.75">
      <c r="A72" s="169"/>
      <c r="B72" s="169"/>
      <c r="C72" s="169"/>
      <c r="D72" s="170"/>
      <c r="E72" s="170"/>
      <c r="F72" s="170"/>
      <c r="G72" s="159">
        <f t="shared" si="2"/>
        <v>0</v>
      </c>
      <c r="H72" s="159"/>
      <c r="I72" s="159"/>
      <c r="J72" s="171"/>
    </row>
    <row r="73" spans="1:10" ht="12.75">
      <c r="A73" s="169"/>
      <c r="B73" s="169"/>
      <c r="C73" s="169"/>
      <c r="D73" s="170"/>
      <c r="E73" s="170"/>
      <c r="F73" s="170"/>
      <c r="G73" s="159">
        <f t="shared" si="2"/>
        <v>0</v>
      </c>
      <c r="H73" s="159"/>
      <c r="I73" s="159"/>
      <c r="J73" s="171"/>
    </row>
    <row r="74" spans="1:10" ht="12.75">
      <c r="A74" s="169"/>
      <c r="B74" s="169"/>
      <c r="C74" s="169"/>
      <c r="D74" s="170"/>
      <c r="E74" s="170"/>
      <c r="F74" s="170"/>
      <c r="G74" s="159">
        <f t="shared" si="2"/>
        <v>0</v>
      </c>
      <c r="H74" s="159"/>
      <c r="I74" s="159"/>
      <c r="J74" s="171"/>
    </row>
    <row r="75" spans="1:10" ht="12.75">
      <c r="A75" s="169"/>
      <c r="B75" s="169"/>
      <c r="C75" s="169"/>
      <c r="D75" s="170"/>
      <c r="E75" s="170"/>
      <c r="F75" s="170"/>
      <c r="G75" s="159">
        <f t="shared" si="2"/>
        <v>0</v>
      </c>
      <c r="H75" s="159"/>
      <c r="I75" s="159"/>
      <c r="J75" s="171"/>
    </row>
    <row r="76" spans="1:10" ht="12.75">
      <c r="A76" s="169"/>
      <c r="B76" s="169"/>
      <c r="C76" s="169"/>
      <c r="D76" s="170"/>
      <c r="E76" s="170"/>
      <c r="F76" s="170"/>
      <c r="G76" s="159">
        <f t="shared" si="2"/>
        <v>0</v>
      </c>
      <c r="H76" s="159"/>
      <c r="I76" s="159"/>
      <c r="J76" s="171"/>
    </row>
    <row r="77" spans="1:10" ht="12.75">
      <c r="A77" s="169"/>
      <c r="B77" s="169"/>
      <c r="C77" s="169"/>
      <c r="D77" s="170"/>
      <c r="E77" s="170"/>
      <c r="F77" s="170"/>
      <c r="G77" s="159">
        <f t="shared" si="2"/>
        <v>0</v>
      </c>
      <c r="H77" s="159"/>
      <c r="I77" s="159"/>
      <c r="J77" s="171"/>
    </row>
    <row r="78" spans="1:10" ht="12.75">
      <c r="A78" s="169"/>
      <c r="B78" s="169"/>
      <c r="C78" s="169"/>
      <c r="D78" s="170"/>
      <c r="E78" s="170"/>
      <c r="F78" s="170"/>
      <c r="G78" s="159">
        <f t="shared" si="2"/>
        <v>0</v>
      </c>
      <c r="H78" s="159"/>
      <c r="I78" s="159"/>
      <c r="J78" s="171"/>
    </row>
    <row r="79" spans="1:10" ht="12.75">
      <c r="A79" s="169"/>
      <c r="B79" s="169"/>
      <c r="C79" s="169"/>
      <c r="D79" s="170"/>
      <c r="E79" s="170"/>
      <c r="F79" s="170"/>
      <c r="G79" s="159">
        <f t="shared" si="2"/>
        <v>0</v>
      </c>
      <c r="H79" s="159"/>
      <c r="I79" s="159"/>
      <c r="J79" s="171"/>
    </row>
    <row r="80" spans="1:10" ht="12.75">
      <c r="A80" s="169"/>
      <c r="B80" s="169"/>
      <c r="C80" s="169"/>
      <c r="D80" s="170"/>
      <c r="E80" s="170"/>
      <c r="F80" s="170"/>
      <c r="G80" s="159">
        <f aca="true" t="shared" si="3" ref="G80:G111">E80+F80</f>
        <v>0</v>
      </c>
      <c r="H80" s="159"/>
      <c r="I80" s="159"/>
      <c r="J80" s="171"/>
    </row>
    <row r="81" spans="1:10" ht="12.75">
      <c r="A81" s="169"/>
      <c r="B81" s="169"/>
      <c r="C81" s="169"/>
      <c r="D81" s="170"/>
      <c r="E81" s="170"/>
      <c r="F81" s="170"/>
      <c r="G81" s="159">
        <f t="shared" si="3"/>
        <v>0</v>
      </c>
      <c r="H81" s="159"/>
      <c r="I81" s="159"/>
      <c r="J81" s="171"/>
    </row>
    <row r="82" spans="1:10" ht="12.75">
      <c r="A82" s="169"/>
      <c r="B82" s="169"/>
      <c r="C82" s="169"/>
      <c r="D82" s="170"/>
      <c r="E82" s="170"/>
      <c r="F82" s="170"/>
      <c r="G82" s="159">
        <f t="shared" si="3"/>
        <v>0</v>
      </c>
      <c r="H82" s="159"/>
      <c r="I82" s="159"/>
      <c r="J82" s="171"/>
    </row>
    <row r="83" spans="1:10" ht="12.75">
      <c r="A83" s="169"/>
      <c r="B83" s="169"/>
      <c r="C83" s="169"/>
      <c r="D83" s="170"/>
      <c r="E83" s="170"/>
      <c r="F83" s="170"/>
      <c r="G83" s="159">
        <f t="shared" si="3"/>
        <v>0</v>
      </c>
      <c r="H83" s="159"/>
      <c r="I83" s="159"/>
      <c r="J83" s="171"/>
    </row>
    <row r="84" spans="1:10" ht="12.75">
      <c r="A84" s="169"/>
      <c r="B84" s="169"/>
      <c r="C84" s="169"/>
      <c r="D84" s="170"/>
      <c r="E84" s="170"/>
      <c r="F84" s="170"/>
      <c r="G84" s="159">
        <f t="shared" si="3"/>
        <v>0</v>
      </c>
      <c r="H84" s="159"/>
      <c r="I84" s="159"/>
      <c r="J84" s="171"/>
    </row>
    <row r="85" spans="1:10" ht="12.75">
      <c r="A85" s="169"/>
      <c r="B85" s="169"/>
      <c r="C85" s="169"/>
      <c r="D85" s="170"/>
      <c r="E85" s="170"/>
      <c r="F85" s="170"/>
      <c r="G85" s="159">
        <f t="shared" si="3"/>
        <v>0</v>
      </c>
      <c r="H85" s="159"/>
      <c r="I85" s="159"/>
      <c r="J85" s="171"/>
    </row>
    <row r="86" spans="1:10" ht="12.75">
      <c r="A86" s="169"/>
      <c r="B86" s="169"/>
      <c r="C86" s="169"/>
      <c r="D86" s="170"/>
      <c r="E86" s="170"/>
      <c r="F86" s="170"/>
      <c r="G86" s="159">
        <f t="shared" si="3"/>
        <v>0</v>
      </c>
      <c r="H86" s="159"/>
      <c r="I86" s="159"/>
      <c r="J86" s="171"/>
    </row>
    <row r="87" spans="1:10" ht="12.75">
      <c r="A87" s="169"/>
      <c r="B87" s="169"/>
      <c r="C87" s="169"/>
      <c r="D87" s="170"/>
      <c r="E87" s="170"/>
      <c r="F87" s="170"/>
      <c r="G87" s="159">
        <f t="shared" si="3"/>
        <v>0</v>
      </c>
      <c r="H87" s="159"/>
      <c r="I87" s="159"/>
      <c r="J87" s="171"/>
    </row>
    <row r="88" spans="1:10" ht="12.75">
      <c r="A88" s="169"/>
      <c r="B88" s="169"/>
      <c r="C88" s="169"/>
      <c r="D88" s="170"/>
      <c r="E88" s="170"/>
      <c r="F88" s="170"/>
      <c r="G88" s="159">
        <f t="shared" si="3"/>
        <v>0</v>
      </c>
      <c r="H88" s="159"/>
      <c r="I88" s="159"/>
      <c r="J88" s="171"/>
    </row>
    <row r="89" spans="1:10" ht="12.75">
      <c r="A89" s="169"/>
      <c r="B89" s="169"/>
      <c r="C89" s="169"/>
      <c r="D89" s="170"/>
      <c r="E89" s="170"/>
      <c r="F89" s="170"/>
      <c r="G89" s="159">
        <f t="shared" si="3"/>
        <v>0</v>
      </c>
      <c r="H89" s="159"/>
      <c r="I89" s="159"/>
      <c r="J89" s="171"/>
    </row>
    <row r="90" spans="1:10" ht="12.75">
      <c r="A90" s="169"/>
      <c r="B90" s="169"/>
      <c r="C90" s="169"/>
      <c r="D90" s="170"/>
      <c r="E90" s="170"/>
      <c r="F90" s="170"/>
      <c r="G90" s="159">
        <f t="shared" si="3"/>
        <v>0</v>
      </c>
      <c r="H90" s="159"/>
      <c r="I90" s="159"/>
      <c r="J90" s="171"/>
    </row>
    <row r="91" spans="1:10" ht="12.75">
      <c r="A91" s="169"/>
      <c r="B91" s="169"/>
      <c r="C91" s="169"/>
      <c r="D91" s="170"/>
      <c r="E91" s="170"/>
      <c r="F91" s="170"/>
      <c r="G91" s="159">
        <f t="shared" si="3"/>
        <v>0</v>
      </c>
      <c r="H91" s="159"/>
      <c r="I91" s="159"/>
      <c r="J91" s="171"/>
    </row>
    <row r="92" spans="1:10" ht="12.75">
      <c r="A92" s="169"/>
      <c r="B92" s="169"/>
      <c r="C92" s="169"/>
      <c r="D92" s="170"/>
      <c r="E92" s="170"/>
      <c r="F92" s="170"/>
      <c r="G92" s="159">
        <f t="shared" si="3"/>
        <v>0</v>
      </c>
      <c r="H92" s="159"/>
      <c r="I92" s="159"/>
      <c r="J92" s="171"/>
    </row>
    <row r="93" spans="1:10" ht="12.75">
      <c r="A93" s="169"/>
      <c r="B93" s="169"/>
      <c r="C93" s="169"/>
      <c r="D93" s="170"/>
      <c r="E93" s="170"/>
      <c r="F93" s="170"/>
      <c r="G93" s="159">
        <f t="shared" si="3"/>
        <v>0</v>
      </c>
      <c r="H93" s="159"/>
      <c r="I93" s="159"/>
      <c r="J93" s="171"/>
    </row>
    <row r="94" spans="1:10" ht="12.75">
      <c r="A94" s="169"/>
      <c r="B94" s="169"/>
      <c r="C94" s="169"/>
      <c r="D94" s="170"/>
      <c r="E94" s="170"/>
      <c r="F94" s="170"/>
      <c r="G94" s="159">
        <f t="shared" si="3"/>
        <v>0</v>
      </c>
      <c r="H94" s="159"/>
      <c r="I94" s="159"/>
      <c r="J94" s="171"/>
    </row>
    <row r="95" spans="1:10" ht="12.75">
      <c r="A95" s="169"/>
      <c r="B95" s="169"/>
      <c r="C95" s="169"/>
      <c r="D95" s="170"/>
      <c r="E95" s="170"/>
      <c r="F95" s="170"/>
      <c r="G95" s="159">
        <f t="shared" si="3"/>
        <v>0</v>
      </c>
      <c r="H95" s="159"/>
      <c r="I95" s="159"/>
      <c r="J95" s="171"/>
    </row>
    <row r="96" spans="1:10" ht="12.75">
      <c r="A96" s="169"/>
      <c r="B96" s="169"/>
      <c r="C96" s="169"/>
      <c r="D96" s="170"/>
      <c r="E96" s="170"/>
      <c r="F96" s="170"/>
      <c r="G96" s="159">
        <f t="shared" si="3"/>
        <v>0</v>
      </c>
      <c r="H96" s="159"/>
      <c r="I96" s="159"/>
      <c r="J96" s="171"/>
    </row>
    <row r="97" spans="1:10" ht="12.75">
      <c r="A97" s="169"/>
      <c r="B97" s="169"/>
      <c r="C97" s="169"/>
      <c r="D97" s="170"/>
      <c r="E97" s="170"/>
      <c r="F97" s="170"/>
      <c r="G97" s="159">
        <f t="shared" si="3"/>
        <v>0</v>
      </c>
      <c r="H97" s="159"/>
      <c r="I97" s="159"/>
      <c r="J97" s="171"/>
    </row>
    <row r="98" spans="1:10" ht="12.75">
      <c r="A98" s="169"/>
      <c r="B98" s="169"/>
      <c r="C98" s="169"/>
      <c r="D98" s="170"/>
      <c r="E98" s="170"/>
      <c r="F98" s="170"/>
      <c r="G98" s="159">
        <f t="shared" si="3"/>
        <v>0</v>
      </c>
      <c r="H98" s="159"/>
      <c r="I98" s="159"/>
      <c r="J98" s="171"/>
    </row>
    <row r="99" spans="1:10" ht="12.75">
      <c r="A99" s="169"/>
      <c r="B99" s="169"/>
      <c r="C99" s="169"/>
      <c r="D99" s="170"/>
      <c r="E99" s="170"/>
      <c r="F99" s="170"/>
      <c r="G99" s="159">
        <f t="shared" si="3"/>
        <v>0</v>
      </c>
      <c r="H99" s="159"/>
      <c r="I99" s="159"/>
      <c r="J99" s="171"/>
    </row>
    <row r="100" spans="1:10" ht="12.75">
      <c r="A100" s="157"/>
      <c r="B100" s="157"/>
      <c r="C100" s="157"/>
      <c r="D100" s="164"/>
      <c r="E100" s="164"/>
      <c r="F100" s="164"/>
      <c r="G100" s="172">
        <f t="shared" si="3"/>
        <v>0</v>
      </c>
      <c r="H100" s="172"/>
      <c r="I100" s="172"/>
      <c r="J100" s="173"/>
    </row>
    <row r="101" spans="1:6" ht="12.75">
      <c r="A101" s="161"/>
      <c r="B101" s="161"/>
      <c r="C101" s="161"/>
      <c r="D101" s="161"/>
      <c r="E101" s="165"/>
      <c r="F101" s="162"/>
    </row>
    <row r="102" spans="1:6" ht="12.75">
      <c r="A102" s="161"/>
      <c r="B102" s="161"/>
      <c r="C102" s="161"/>
      <c r="D102" s="161"/>
      <c r="E102" s="165"/>
      <c r="F102" s="162"/>
    </row>
    <row r="103" spans="1:6" ht="12.75">
      <c r="A103" s="161"/>
      <c r="B103" s="161"/>
      <c r="C103" s="161"/>
      <c r="D103" s="161"/>
      <c r="E103" s="165"/>
      <c r="F103" s="162"/>
    </row>
    <row r="104" spans="1:6" ht="12.75">
      <c r="A104" s="161"/>
      <c r="B104" s="161"/>
      <c r="C104" s="161"/>
      <c r="D104" s="161"/>
      <c r="E104" s="165"/>
      <c r="F104" s="162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2:D47"/>
  <sheetViews>
    <sheetView zoomScalePageLayoutView="0" workbookViewId="0" topLeftCell="A1">
      <selection activeCell="I9" sqref="I9"/>
    </sheetView>
  </sheetViews>
  <sheetFormatPr defaultColWidth="9.140625" defaultRowHeight="12.75"/>
  <cols>
    <col min="3" max="4" width="13.421875" style="0" customWidth="1"/>
  </cols>
  <sheetData>
    <row r="1" ht="13.5" thickBot="1"/>
    <row r="2" spans="1:4" ht="15.75" thickBot="1">
      <c r="A2" s="92" t="s">
        <v>0</v>
      </c>
      <c r="B2" s="92"/>
      <c r="C2" s="92"/>
      <c r="D2" s="122">
        <v>42</v>
      </c>
    </row>
    <row r="3" spans="1:4" ht="15.75" thickBot="1">
      <c r="A3" s="92" t="s">
        <v>1</v>
      </c>
      <c r="B3" s="92"/>
      <c r="C3" s="92"/>
      <c r="D3" s="86">
        <v>60</v>
      </c>
    </row>
    <row r="4" spans="1:4" ht="15.75" thickBot="1">
      <c r="A4" s="94" t="s">
        <v>2</v>
      </c>
      <c r="B4" s="94"/>
      <c r="C4" s="94"/>
      <c r="D4" s="94">
        <f>SUM(D2*D3)</f>
        <v>2520</v>
      </c>
    </row>
    <row r="5" spans="1:4" ht="15.75" thickBot="1">
      <c r="A5" s="92" t="s">
        <v>3</v>
      </c>
      <c r="B5" s="92"/>
      <c r="C5" s="92"/>
      <c r="D5" s="93">
        <v>750</v>
      </c>
    </row>
    <row r="6" spans="1:4" ht="15">
      <c r="A6" s="94" t="s">
        <v>4</v>
      </c>
      <c r="B6" s="94"/>
      <c r="C6" s="94"/>
      <c r="D6" s="94">
        <f>SUM(D4+D5)</f>
        <v>3270</v>
      </c>
    </row>
    <row r="9" spans="1:3" ht="15">
      <c r="A9" s="112" t="s">
        <v>8</v>
      </c>
      <c r="B9" s="83">
        <v>0.3</v>
      </c>
      <c r="C9" s="112">
        <f>D6*0.3</f>
        <v>981</v>
      </c>
    </row>
    <row r="10" spans="1:3" ht="15">
      <c r="A10" s="112" t="s">
        <v>9</v>
      </c>
      <c r="B10" s="83">
        <v>0.25</v>
      </c>
      <c r="C10" s="112">
        <f>D6*0.25</f>
        <v>817.5</v>
      </c>
    </row>
    <row r="11" spans="1:3" ht="15">
      <c r="A11" s="112" t="s">
        <v>10</v>
      </c>
      <c r="B11" s="83">
        <v>0.2</v>
      </c>
      <c r="C11" s="112">
        <f>D6*0.2</f>
        <v>654</v>
      </c>
    </row>
    <row r="12" spans="1:3" ht="15">
      <c r="A12" s="112" t="s">
        <v>11</v>
      </c>
      <c r="B12" s="83">
        <v>0.15</v>
      </c>
      <c r="C12" s="112">
        <f>D6*0.15</f>
        <v>490.5</v>
      </c>
    </row>
    <row r="13" spans="1:4" ht="15">
      <c r="A13" s="112" t="s">
        <v>12</v>
      </c>
      <c r="B13" s="83">
        <v>0.1</v>
      </c>
      <c r="C13" s="112">
        <f>D6*0.1</f>
        <v>327</v>
      </c>
      <c r="D13" s="90">
        <f>SUM(C9:C13)</f>
        <v>3270</v>
      </c>
    </row>
    <row r="16" spans="1:3" ht="15">
      <c r="A16" s="113" t="s">
        <v>8</v>
      </c>
      <c r="B16" s="84">
        <v>0.26</v>
      </c>
      <c r="C16" s="112">
        <f>D6*0.26</f>
        <v>850.2</v>
      </c>
    </row>
    <row r="17" spans="1:3" ht="15">
      <c r="A17" s="113" t="s">
        <v>9</v>
      </c>
      <c r="B17" s="84">
        <v>0.2</v>
      </c>
      <c r="C17" s="112">
        <f>D6*0.2</f>
        <v>654</v>
      </c>
    </row>
    <row r="18" spans="1:3" ht="15">
      <c r="A18" s="113" t="s">
        <v>10</v>
      </c>
      <c r="B18" s="84">
        <v>0.15</v>
      </c>
      <c r="C18" s="112">
        <f>D6*0.15</f>
        <v>490.5</v>
      </c>
    </row>
    <row r="19" spans="1:3" ht="15">
      <c r="A19" s="113" t="s">
        <v>11</v>
      </c>
      <c r="B19" s="84">
        <v>0.12</v>
      </c>
      <c r="C19" s="112">
        <f>D6*0.12</f>
        <v>392.4</v>
      </c>
    </row>
    <row r="20" spans="1:3" ht="15">
      <c r="A20" s="113" t="s">
        <v>12</v>
      </c>
      <c r="B20" s="84">
        <v>0.1</v>
      </c>
      <c r="C20" s="112">
        <f>D6*0.1</f>
        <v>327</v>
      </c>
    </row>
    <row r="21" spans="1:3" ht="15">
      <c r="A21" s="113" t="s">
        <v>13</v>
      </c>
      <c r="B21" s="84">
        <v>0.09</v>
      </c>
      <c r="C21" s="112">
        <f>D6*0.09</f>
        <v>294.3</v>
      </c>
    </row>
    <row r="22" spans="1:4" ht="15">
      <c r="A22" s="113" t="s">
        <v>14</v>
      </c>
      <c r="B22" s="84">
        <v>0.08</v>
      </c>
      <c r="C22" s="112">
        <f>D6*0.08</f>
        <v>261.6</v>
      </c>
      <c r="D22" s="90">
        <f>SUM(C16:C22)</f>
        <v>3270</v>
      </c>
    </row>
    <row r="25" spans="1:3" ht="15">
      <c r="A25" s="113" t="s">
        <v>8</v>
      </c>
      <c r="B25" s="85">
        <v>0.2</v>
      </c>
      <c r="C25" s="112">
        <f>D6*0.2</f>
        <v>654</v>
      </c>
    </row>
    <row r="26" spans="1:3" ht="15">
      <c r="A26" s="113" t="s">
        <v>9</v>
      </c>
      <c r="B26" s="85">
        <v>0.15</v>
      </c>
      <c r="C26" s="112">
        <f>D6*0.15</f>
        <v>490.5</v>
      </c>
    </row>
    <row r="27" spans="1:3" ht="15">
      <c r="A27" s="113" t="s">
        <v>10</v>
      </c>
      <c r="B27" s="85">
        <v>0.13</v>
      </c>
      <c r="C27" s="112">
        <f>D6*0.13</f>
        <v>425.1</v>
      </c>
    </row>
    <row r="28" spans="1:3" ht="15">
      <c r="A28" s="113" t="s">
        <v>11</v>
      </c>
      <c r="B28" s="85">
        <v>0.11</v>
      </c>
      <c r="C28" s="112">
        <f>D6*0.11</f>
        <v>359.7</v>
      </c>
    </row>
    <row r="29" spans="1:3" ht="15">
      <c r="A29" s="113" t="s">
        <v>12</v>
      </c>
      <c r="B29" s="85">
        <v>0.1</v>
      </c>
      <c r="C29" s="112">
        <f>D6*0.1</f>
        <v>327</v>
      </c>
    </row>
    <row r="30" spans="1:3" ht="15">
      <c r="A30" s="113" t="s">
        <v>13</v>
      </c>
      <c r="B30" s="85">
        <v>0.08</v>
      </c>
      <c r="C30" s="112">
        <f>D6*0.08</f>
        <v>261.6</v>
      </c>
    </row>
    <row r="31" spans="1:3" ht="15">
      <c r="A31" s="113" t="s">
        <v>14</v>
      </c>
      <c r="B31" s="85">
        <v>0.065</v>
      </c>
      <c r="C31" s="112">
        <f>D6*0.065</f>
        <v>212.55</v>
      </c>
    </row>
    <row r="32" spans="1:3" ht="15">
      <c r="A32" s="113" t="s">
        <v>15</v>
      </c>
      <c r="B32" s="85">
        <v>0.06</v>
      </c>
      <c r="C32" s="112">
        <f>D6*0.06</f>
        <v>196.2</v>
      </c>
    </row>
    <row r="33" spans="1:3" ht="15">
      <c r="A33" s="113" t="s">
        <v>28</v>
      </c>
      <c r="B33" s="85">
        <v>0.055</v>
      </c>
      <c r="C33" s="112">
        <f>D6*0.055</f>
        <v>179.85</v>
      </c>
    </row>
    <row r="34" spans="1:4" ht="15">
      <c r="A34" s="113" t="s">
        <v>29</v>
      </c>
      <c r="B34" s="85">
        <v>0.05</v>
      </c>
      <c r="C34" s="112">
        <f>D6*0.05</f>
        <v>163.5</v>
      </c>
      <c r="D34" s="90">
        <f>SUM(C25:C34)</f>
        <v>3270</v>
      </c>
    </row>
    <row r="36" spans="1:3" ht="12.75">
      <c r="A36" s="67" t="s">
        <v>8</v>
      </c>
      <c r="B36" s="80">
        <v>0.19</v>
      </c>
      <c r="C36" s="123">
        <f>D6*0.19</f>
        <v>621.3</v>
      </c>
    </row>
    <row r="37" spans="1:3" ht="12.75">
      <c r="A37" s="67" t="s">
        <v>9</v>
      </c>
      <c r="B37" s="80">
        <v>0.15</v>
      </c>
      <c r="C37" s="123">
        <f>D6*0.15</f>
        <v>490.5</v>
      </c>
    </row>
    <row r="38" spans="1:3" ht="12.75">
      <c r="A38" s="67" t="s">
        <v>10</v>
      </c>
      <c r="B38" s="80">
        <v>0.12</v>
      </c>
      <c r="C38" s="123">
        <f>D6*0.12</f>
        <v>392.4</v>
      </c>
    </row>
    <row r="39" spans="1:3" ht="12.75">
      <c r="A39" s="67" t="s">
        <v>11</v>
      </c>
      <c r="B39" s="80">
        <v>0.1</v>
      </c>
      <c r="C39" s="123">
        <f>D6*0.1</f>
        <v>327</v>
      </c>
    </row>
    <row r="40" spans="1:3" ht="12.75">
      <c r="A40" s="67" t="s">
        <v>12</v>
      </c>
      <c r="B40" s="80">
        <v>0.09</v>
      </c>
      <c r="C40" s="123">
        <f>D6*0.09</f>
        <v>294.3</v>
      </c>
    </row>
    <row r="41" spans="1:3" ht="12.75">
      <c r="A41" s="67" t="s">
        <v>13</v>
      </c>
      <c r="B41" s="80">
        <v>0.08</v>
      </c>
      <c r="C41" s="123">
        <f>D6*0.08</f>
        <v>261.6</v>
      </c>
    </row>
    <row r="42" spans="1:3" ht="12.75">
      <c r="A42" s="67" t="s">
        <v>14</v>
      </c>
      <c r="B42" s="80">
        <v>0.07</v>
      </c>
      <c r="C42" s="123">
        <f>D6*0.07</f>
        <v>228.90000000000003</v>
      </c>
    </row>
    <row r="43" spans="1:3" ht="12.75">
      <c r="A43" s="67" t="s">
        <v>15</v>
      </c>
      <c r="B43" s="80">
        <v>0.06</v>
      </c>
      <c r="C43" s="123">
        <f>D6*0.06</f>
        <v>196.2</v>
      </c>
    </row>
    <row r="44" spans="1:3" ht="12.75">
      <c r="A44" s="67" t="s">
        <v>28</v>
      </c>
      <c r="B44" s="80">
        <v>0.05</v>
      </c>
      <c r="C44" s="123">
        <f>D6*0.05</f>
        <v>163.5</v>
      </c>
    </row>
    <row r="45" spans="1:3" ht="12.75">
      <c r="A45" s="67" t="s">
        <v>29</v>
      </c>
      <c r="B45" s="80">
        <v>0.04</v>
      </c>
      <c r="C45" s="123">
        <f>D6*0.04</f>
        <v>130.8</v>
      </c>
    </row>
    <row r="46" spans="1:3" ht="12.75">
      <c r="A46" s="67" t="s">
        <v>30</v>
      </c>
      <c r="B46" s="80">
        <v>0.03</v>
      </c>
      <c r="C46" s="123">
        <f>D6*0.03</f>
        <v>98.1</v>
      </c>
    </row>
    <row r="47" spans="1:4" ht="12.75">
      <c r="A47" s="67" t="s">
        <v>31</v>
      </c>
      <c r="B47" s="80">
        <v>0.02</v>
      </c>
      <c r="C47" s="123">
        <f>D6*0.02</f>
        <v>65.4</v>
      </c>
      <c r="D47" s="90">
        <f>SUM(C36:C47)</f>
        <v>3270</v>
      </c>
    </row>
  </sheetData>
  <sheetProtection/>
  <conditionalFormatting sqref="A9:C13">
    <cfRule type="expression" priority="1" dxfId="0" stopIfTrue="1">
      <formula>$AE$25</formula>
    </cfRule>
  </conditionalFormatting>
  <conditionalFormatting sqref="A16:C22">
    <cfRule type="expression" priority="2" dxfId="0" stopIfTrue="1">
      <formula>$AE$27</formula>
    </cfRule>
  </conditionalFormatting>
  <conditionalFormatting sqref="A25:C34">
    <cfRule type="expression" priority="3" dxfId="0" stopIfTrue="1">
      <formula>$AE$32</formula>
    </cfRule>
  </conditionalFormatting>
  <conditionalFormatting sqref="A36:B47">
    <cfRule type="expression" priority="4" dxfId="0" stopIfTrue="1">
      <formula>$AF$8</formula>
    </cfRule>
  </conditionalFormatting>
  <conditionalFormatting sqref="C36:C47">
    <cfRule type="expression" priority="5" dxfId="0" stopIfTrue="1">
      <formula>$AF$5</formula>
    </cfRule>
  </conditionalFormatting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9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1.28125" style="90" bestFit="1" customWidth="1"/>
    <col min="2" max="2" width="7.8515625" style="90" bestFit="1" customWidth="1"/>
    <col min="3" max="3" width="10.8515625" style="90" bestFit="1" customWidth="1"/>
    <col min="4" max="4" width="16.421875" style="90" customWidth="1"/>
    <col min="5" max="5" width="9.00390625" style="90" bestFit="1" customWidth="1"/>
    <col min="6" max="6" width="9.140625" style="90" customWidth="1"/>
    <col min="7" max="7" width="10.8515625" style="90" bestFit="1" customWidth="1"/>
    <col min="8" max="8" width="9.140625" style="90" bestFit="1" customWidth="1"/>
    <col min="9" max="10" width="10.8515625" style="90" bestFit="1" customWidth="1"/>
    <col min="11" max="11" width="9.00390625" style="90" bestFit="1" customWidth="1"/>
    <col min="12" max="12" width="9.140625" style="90" customWidth="1"/>
    <col min="13" max="13" width="8.140625" style="90" customWidth="1"/>
    <col min="14" max="14" width="9.140625" style="90" bestFit="1" customWidth="1"/>
    <col min="15" max="15" width="13.8515625" style="90" customWidth="1"/>
    <col min="16" max="16" width="11.28125" style="90" customWidth="1"/>
    <col min="17" max="17" width="10.57421875" style="90" customWidth="1"/>
    <col min="18" max="18" width="9.140625" style="90" customWidth="1"/>
    <col min="19" max="19" width="8.140625" style="90" customWidth="1"/>
    <col min="20" max="20" width="9.140625" style="90" bestFit="1" customWidth="1"/>
    <col min="21" max="21" width="10.8515625" style="90" bestFit="1" customWidth="1"/>
    <col min="22" max="22" width="12.140625" style="90" customWidth="1"/>
    <col min="23" max="23" width="13.57421875" style="90" customWidth="1"/>
    <col min="24" max="24" width="9.140625" style="90" customWidth="1"/>
    <col min="25" max="25" width="5.28125" style="90" bestFit="1" customWidth="1"/>
    <col min="26" max="26" width="8.57421875" style="90" bestFit="1" customWidth="1"/>
    <col min="27" max="29" width="9.00390625" style="90" bestFit="1" customWidth="1"/>
    <col min="30" max="16384" width="9.140625" style="90" customWidth="1"/>
  </cols>
  <sheetData>
    <row r="1" spans="1:30" ht="18">
      <c r="A1" s="87" t="s">
        <v>56</v>
      </c>
      <c r="B1" s="88"/>
      <c r="C1" s="88"/>
      <c r="D1" s="88"/>
      <c r="E1" s="88"/>
      <c r="F1" s="89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  <c r="S1" s="88"/>
      <c r="T1" s="88"/>
      <c r="U1" s="88"/>
      <c r="V1" s="88"/>
      <c r="W1" s="88"/>
      <c r="X1" s="89"/>
      <c r="Y1" s="88"/>
      <c r="Z1" s="88"/>
      <c r="AA1" s="88"/>
      <c r="AB1" s="88"/>
      <c r="AC1" s="88"/>
      <c r="AD1" s="88"/>
    </row>
    <row r="2" spans="1:30" ht="13.5" thickBot="1">
      <c r="A2" s="88"/>
      <c r="B2" s="88"/>
      <c r="C2" s="88"/>
      <c r="D2" s="91"/>
      <c r="E2" s="88"/>
      <c r="F2" s="89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9"/>
      <c r="S2" s="88"/>
      <c r="T2" s="88"/>
      <c r="U2" s="88"/>
      <c r="V2" s="88"/>
      <c r="W2" s="88"/>
      <c r="X2" s="89"/>
      <c r="Y2" s="88"/>
      <c r="Z2" s="88"/>
      <c r="AA2" s="88"/>
      <c r="AB2" s="88"/>
      <c r="AC2" s="88"/>
      <c r="AD2" s="88"/>
    </row>
    <row r="3" spans="1:30" s="99" customFormat="1" ht="16.5" thickBot="1">
      <c r="A3" s="92" t="s">
        <v>0</v>
      </c>
      <c r="B3" s="92"/>
      <c r="C3" s="92"/>
      <c r="D3" s="138">
        <v>15</v>
      </c>
      <c r="E3" s="94"/>
      <c r="F3" s="95"/>
      <c r="G3" s="96">
        <f>PRODUCT(D5,I3)+(1/3*D6)</f>
        <v>105</v>
      </c>
      <c r="H3" s="97" t="s">
        <v>5</v>
      </c>
      <c r="I3" s="141">
        <v>0.5</v>
      </c>
      <c r="J3" s="98"/>
      <c r="K3" s="98"/>
      <c r="L3" s="94"/>
      <c r="M3" s="94"/>
      <c r="N3" s="94"/>
      <c r="O3" s="94"/>
      <c r="P3" s="94"/>
      <c r="Q3" s="94"/>
      <c r="R3" s="95"/>
      <c r="S3" s="94"/>
      <c r="T3" s="94"/>
      <c r="U3" s="94"/>
      <c r="V3" s="94"/>
      <c r="W3" s="94"/>
      <c r="X3" s="95"/>
      <c r="Y3" s="94"/>
      <c r="Z3" s="94"/>
      <c r="AA3" s="94"/>
      <c r="AB3" s="94"/>
      <c r="AC3" s="94"/>
      <c r="AD3" s="94"/>
    </row>
    <row r="4" spans="1:30" s="99" customFormat="1" ht="16.5" thickBot="1">
      <c r="A4" s="92" t="s">
        <v>1</v>
      </c>
      <c r="B4" s="92"/>
      <c r="C4" s="92"/>
      <c r="D4" s="86">
        <v>14</v>
      </c>
      <c r="E4" s="94"/>
      <c r="F4" s="95"/>
      <c r="G4" s="96">
        <f>PRODUCT(D5,I4)+(1/3*D6)</f>
        <v>63</v>
      </c>
      <c r="H4" s="100" t="s">
        <v>6</v>
      </c>
      <c r="I4" s="142">
        <v>0.3</v>
      </c>
      <c r="J4" s="98"/>
      <c r="K4" s="98"/>
      <c r="L4" s="94"/>
      <c r="M4" s="94"/>
      <c r="N4" s="94"/>
      <c r="O4" s="94"/>
      <c r="P4" s="94"/>
      <c r="Q4" s="94"/>
      <c r="R4" s="95"/>
      <c r="S4" s="94"/>
      <c r="T4" s="94"/>
      <c r="U4" s="94"/>
      <c r="V4" s="94"/>
      <c r="W4" s="94"/>
      <c r="X4" s="95"/>
      <c r="Y4" s="94"/>
      <c r="Z4" s="94"/>
      <c r="AA4" s="94"/>
      <c r="AB4" s="94"/>
      <c r="AC4" s="94"/>
      <c r="AD4" s="94"/>
    </row>
    <row r="5" spans="1:30" s="99" customFormat="1" ht="16.5" thickBot="1">
      <c r="A5" s="94" t="s">
        <v>2</v>
      </c>
      <c r="B5" s="94"/>
      <c r="C5" s="94"/>
      <c r="D5" s="94">
        <f>D3*D4</f>
        <v>210</v>
      </c>
      <c r="E5" s="94"/>
      <c r="F5" s="95"/>
      <c r="G5" s="96">
        <f>PRODUCT(D5,I5)+(1/3*D6)</f>
        <v>42</v>
      </c>
      <c r="H5" s="100" t="s">
        <v>7</v>
      </c>
      <c r="I5" s="142">
        <v>0.2</v>
      </c>
      <c r="J5" s="98"/>
      <c r="K5" s="98"/>
      <c r="L5" s="94"/>
      <c r="M5" s="94"/>
      <c r="N5" s="94"/>
      <c r="O5" s="94"/>
      <c r="P5" s="94"/>
      <c r="Q5" s="94"/>
      <c r="R5" s="95"/>
      <c r="S5" s="94"/>
      <c r="T5" s="94"/>
      <c r="U5" s="94"/>
      <c r="V5" s="94"/>
      <c r="W5" s="94"/>
      <c r="X5" s="95"/>
      <c r="Y5" s="94"/>
      <c r="Z5" s="94"/>
      <c r="AA5" s="94"/>
      <c r="AB5" s="94"/>
      <c r="AC5" s="94"/>
      <c r="AD5" s="94"/>
    </row>
    <row r="6" spans="1:30" s="99" customFormat="1" ht="16.5" thickBot="1">
      <c r="A6" s="92" t="s">
        <v>3</v>
      </c>
      <c r="B6" s="92"/>
      <c r="C6" s="92"/>
      <c r="D6" s="93">
        <v>0</v>
      </c>
      <c r="E6" s="94"/>
      <c r="F6" s="95"/>
      <c r="G6" s="101"/>
      <c r="H6" s="102"/>
      <c r="I6" s="103"/>
      <c r="J6" s="98"/>
      <c r="K6" s="98"/>
      <c r="L6" s="94"/>
      <c r="M6" s="94"/>
      <c r="N6" s="94"/>
      <c r="O6" s="94"/>
      <c r="P6" s="94"/>
      <c r="Q6" s="94"/>
      <c r="R6" s="95"/>
      <c r="S6" s="94"/>
      <c r="T6" s="94"/>
      <c r="U6" s="94"/>
      <c r="V6" s="94"/>
      <c r="W6" s="94"/>
      <c r="X6" s="95"/>
      <c r="Y6" s="94"/>
      <c r="Z6" s="94"/>
      <c r="AA6" s="94"/>
      <c r="AB6" s="94"/>
      <c r="AC6" s="94"/>
      <c r="AD6" s="94"/>
    </row>
    <row r="7" spans="1:30" s="99" customFormat="1" ht="15.75">
      <c r="A7" s="94" t="s">
        <v>4</v>
      </c>
      <c r="B7" s="94"/>
      <c r="C7" s="94"/>
      <c r="D7" s="94">
        <f>SUM(D5+D6)</f>
        <v>210</v>
      </c>
      <c r="E7" s="94"/>
      <c r="F7" s="95"/>
      <c r="G7" s="104">
        <f>SUM(G3:G6)</f>
        <v>210</v>
      </c>
      <c r="H7" s="105"/>
      <c r="I7" s="105"/>
      <c r="J7" s="98"/>
      <c r="K7" s="98"/>
      <c r="L7" s="94"/>
      <c r="M7" s="94"/>
      <c r="N7" s="94"/>
      <c r="O7" s="94"/>
      <c r="P7" s="94"/>
      <c r="Q7" s="94"/>
      <c r="R7" s="95"/>
      <c r="S7" s="94"/>
      <c r="T7" s="94"/>
      <c r="U7" s="94"/>
      <c r="V7" s="94"/>
      <c r="W7" s="94"/>
      <c r="X7" s="95"/>
      <c r="Y7" s="94"/>
      <c r="Z7" s="94"/>
      <c r="AA7" s="94"/>
      <c r="AB7" s="94"/>
      <c r="AC7" s="94"/>
      <c r="AD7" s="94"/>
    </row>
    <row r="8" spans="1:30" ht="18.75" thickBot="1">
      <c r="A8" s="88"/>
      <c r="B8" s="88"/>
      <c r="C8" s="88"/>
      <c r="D8" s="88"/>
      <c r="E8" s="88"/>
      <c r="F8" s="89"/>
      <c r="G8" s="106"/>
      <c r="H8" s="106"/>
      <c r="I8" s="106"/>
      <c r="J8" s="106"/>
      <c r="K8" s="106"/>
      <c r="L8" s="88"/>
      <c r="M8" s="88"/>
      <c r="N8" s="88"/>
      <c r="O8" s="88"/>
      <c r="P8" s="88"/>
      <c r="Q8" s="88"/>
      <c r="R8" s="89"/>
      <c r="S8" s="88"/>
      <c r="T8" s="88"/>
      <c r="U8" s="88"/>
      <c r="V8" s="88"/>
      <c r="W8" s="88"/>
      <c r="X8" s="89"/>
      <c r="Y8" s="88"/>
      <c r="Z8" s="88"/>
      <c r="AA8" s="88"/>
      <c r="AB8" s="88"/>
      <c r="AC8" s="88"/>
      <c r="AD8" s="88"/>
    </row>
    <row r="9" spans="1:30" ht="13.5" thickBot="1">
      <c r="A9" s="107"/>
      <c r="B9" s="108"/>
      <c r="C9" s="107"/>
      <c r="D9" s="107"/>
      <c r="E9" s="107"/>
      <c r="F9" s="109"/>
      <c r="G9" s="110"/>
      <c r="H9" s="110"/>
      <c r="I9" s="110"/>
      <c r="J9" s="110"/>
      <c r="K9" s="110"/>
      <c r="L9" s="107"/>
      <c r="M9" s="107"/>
      <c r="N9" s="107"/>
      <c r="O9" s="107"/>
      <c r="P9" s="107"/>
      <c r="Q9" s="107"/>
      <c r="R9" s="109"/>
      <c r="S9" s="107"/>
      <c r="T9" s="107"/>
      <c r="U9" s="107"/>
      <c r="V9" s="107"/>
      <c r="W9" s="107"/>
      <c r="X9" s="109"/>
      <c r="Y9" s="107"/>
      <c r="Z9" s="107"/>
      <c r="AA9" s="107"/>
      <c r="AB9" s="107"/>
      <c r="AC9" s="107"/>
      <c r="AD9" s="88"/>
    </row>
    <row r="10" spans="1:30" s="99" customFormat="1" ht="15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</row>
    <row r="11" spans="1:30" s="99" customFormat="1" ht="15">
      <c r="A11" s="112" t="s">
        <v>57</v>
      </c>
      <c r="B11" s="112" t="s">
        <v>58</v>
      </c>
      <c r="C11" s="112" t="s">
        <v>5</v>
      </c>
      <c r="D11" s="112" t="s">
        <v>6</v>
      </c>
      <c r="E11" s="112" t="s">
        <v>7</v>
      </c>
      <c r="F11" s="111"/>
      <c r="G11" s="112"/>
      <c r="H11" s="112" t="s">
        <v>59</v>
      </c>
      <c r="I11" s="112" t="s">
        <v>5</v>
      </c>
      <c r="J11" s="112" t="s">
        <v>6</v>
      </c>
      <c r="K11" s="112" t="s">
        <v>7</v>
      </c>
      <c r="L11" s="111"/>
      <c r="M11" s="112"/>
      <c r="N11" s="112" t="s">
        <v>60</v>
      </c>
      <c r="O11" s="112" t="s">
        <v>5</v>
      </c>
      <c r="P11" s="112" t="s">
        <v>6</v>
      </c>
      <c r="Q11" s="112" t="s">
        <v>7</v>
      </c>
      <c r="R11" s="111"/>
      <c r="S11" s="112"/>
      <c r="T11" s="112" t="s">
        <v>61</v>
      </c>
      <c r="U11" s="112" t="s">
        <v>5</v>
      </c>
      <c r="V11" s="112" t="s">
        <v>6</v>
      </c>
      <c r="W11" s="112" t="s">
        <v>7</v>
      </c>
      <c r="X11" s="111"/>
      <c r="Y11" s="112"/>
      <c r="Z11" s="112" t="s">
        <v>62</v>
      </c>
      <c r="AA11" s="112" t="s">
        <v>5</v>
      </c>
      <c r="AB11" s="112" t="s">
        <v>6</v>
      </c>
      <c r="AC11" s="112" t="s">
        <v>7</v>
      </c>
      <c r="AD11" s="111"/>
    </row>
    <row r="12" spans="1:30" s="99" customFormat="1" ht="15">
      <c r="A12" s="112" t="s">
        <v>8</v>
      </c>
      <c r="B12" s="83">
        <v>1</v>
      </c>
      <c r="C12" s="112">
        <f>SUM($D$7*0.5)</f>
        <v>105</v>
      </c>
      <c r="D12" s="112">
        <f>SUM($D$7*0.3)</f>
        <v>63</v>
      </c>
      <c r="E12" s="112">
        <f>SUM($D$7*0.2)</f>
        <v>42</v>
      </c>
      <c r="F12" s="111"/>
      <c r="G12" s="112" t="s">
        <v>8</v>
      </c>
      <c r="H12" s="83">
        <v>0.6</v>
      </c>
      <c r="I12" s="156">
        <f>SUM($C$12*H12)</f>
        <v>63</v>
      </c>
      <c r="J12" s="156">
        <f>SUM($D$12*H12)</f>
        <v>37.8</v>
      </c>
      <c r="K12" s="156">
        <f>SUM($E$12*H12)</f>
        <v>25.2</v>
      </c>
      <c r="L12" s="111"/>
      <c r="M12" s="112" t="s">
        <v>8</v>
      </c>
      <c r="N12" s="83">
        <v>0.5</v>
      </c>
      <c r="O12" s="156">
        <f>SUM($C$12*N12)</f>
        <v>52.5</v>
      </c>
      <c r="P12" s="156">
        <f>SUM($D$12*$N12)</f>
        <v>31.5</v>
      </c>
      <c r="Q12" s="156">
        <f>SUM($E$12*$N12)</f>
        <v>21</v>
      </c>
      <c r="R12" s="111"/>
      <c r="S12" s="112" t="s">
        <v>8</v>
      </c>
      <c r="T12" s="83">
        <v>0.4</v>
      </c>
      <c r="U12" s="112">
        <f>SUM($C$12*$T12)</f>
        <v>42</v>
      </c>
      <c r="V12" s="112">
        <f>SUM($D$12*$T12)</f>
        <v>25.200000000000003</v>
      </c>
      <c r="W12" s="112">
        <f>SUM($E$12*$T12)</f>
        <v>16.8</v>
      </c>
      <c r="X12" s="111"/>
      <c r="Y12" s="112" t="s">
        <v>8</v>
      </c>
      <c r="Z12" s="83">
        <v>0.3</v>
      </c>
      <c r="AA12" s="112">
        <f>SUM($C$12*Z12)</f>
        <v>31.5</v>
      </c>
      <c r="AB12" s="112">
        <f>SUM($D$12*$Z12)</f>
        <v>18.9</v>
      </c>
      <c r="AC12" s="112">
        <f>SUM($E$12*$Z12)</f>
        <v>12.6</v>
      </c>
      <c r="AD12" s="111"/>
    </row>
    <row r="13" spans="1:30" s="99" customFormat="1" ht="15">
      <c r="A13" s="112"/>
      <c r="B13" s="112"/>
      <c r="C13" s="112"/>
      <c r="D13" s="112"/>
      <c r="E13" s="112"/>
      <c r="F13" s="111"/>
      <c r="G13" s="112" t="s">
        <v>9</v>
      </c>
      <c r="H13" s="83">
        <v>0.4</v>
      </c>
      <c r="I13" s="156">
        <f>SUM($C$12*H13)</f>
        <v>42</v>
      </c>
      <c r="J13" s="156">
        <f>SUM($D$12*H13)</f>
        <v>25.200000000000003</v>
      </c>
      <c r="K13" s="156">
        <f>SUM($E$12*H13)</f>
        <v>16.8</v>
      </c>
      <c r="L13" s="111"/>
      <c r="M13" s="112" t="s">
        <v>9</v>
      </c>
      <c r="N13" s="83">
        <v>0.3</v>
      </c>
      <c r="O13" s="156">
        <f>SUM($C$12*N13)</f>
        <v>31.5</v>
      </c>
      <c r="P13" s="156">
        <f>SUM($D$12*$N13)</f>
        <v>18.9</v>
      </c>
      <c r="Q13" s="156">
        <f>SUM($E$12*$N13)</f>
        <v>12.6</v>
      </c>
      <c r="R13" s="111"/>
      <c r="S13" s="112" t="s">
        <v>9</v>
      </c>
      <c r="T13" s="83">
        <v>0.3</v>
      </c>
      <c r="U13" s="112">
        <f>SUM($C$12*$T13)</f>
        <v>31.5</v>
      </c>
      <c r="V13" s="112">
        <f>SUM($D$12*$T13)</f>
        <v>18.9</v>
      </c>
      <c r="W13" s="112">
        <f>SUM($E$12*$T13)</f>
        <v>12.6</v>
      </c>
      <c r="X13" s="111"/>
      <c r="Y13" s="112" t="s">
        <v>9</v>
      </c>
      <c r="Z13" s="83">
        <v>0.25</v>
      </c>
      <c r="AA13" s="112">
        <f>SUM($C$12*Z13)</f>
        <v>26.25</v>
      </c>
      <c r="AB13" s="112">
        <f>SUM($D$12*$Z13)</f>
        <v>15.75</v>
      </c>
      <c r="AC13" s="112">
        <f>SUM($E$12*$Z13)</f>
        <v>10.5</v>
      </c>
      <c r="AD13" s="111"/>
    </row>
    <row r="14" spans="1:30" s="99" customFormat="1" ht="15">
      <c r="A14" s="112"/>
      <c r="B14" s="112"/>
      <c r="C14" s="139">
        <f>SUM(C12:E12)</f>
        <v>210</v>
      </c>
      <c r="D14" s="112"/>
      <c r="E14" s="112"/>
      <c r="F14" s="111"/>
      <c r="G14" s="112"/>
      <c r="H14" s="112"/>
      <c r="I14" s="139">
        <f>SUM(I12:I13)</f>
        <v>105</v>
      </c>
      <c r="J14" s="139">
        <f>SUM(J12:J13)</f>
        <v>63</v>
      </c>
      <c r="K14" s="139">
        <f>SUM(K12:K13)</f>
        <v>42</v>
      </c>
      <c r="L14" s="111"/>
      <c r="M14" s="112" t="s">
        <v>10</v>
      </c>
      <c r="N14" s="83">
        <v>0.2</v>
      </c>
      <c r="O14" s="156">
        <f>SUM($C$12*N14)</f>
        <v>21</v>
      </c>
      <c r="P14" s="156">
        <f>SUM($D$12*$N14)</f>
        <v>12.600000000000001</v>
      </c>
      <c r="Q14" s="156">
        <f>SUM($E$12*$N14)</f>
        <v>8.4</v>
      </c>
      <c r="R14" s="111"/>
      <c r="S14" s="112" t="s">
        <v>10</v>
      </c>
      <c r="T14" s="83">
        <v>0.2</v>
      </c>
      <c r="U14" s="112">
        <f>SUM($C$12*$T14)</f>
        <v>21</v>
      </c>
      <c r="V14" s="112">
        <f>SUM($D$12*$T14)</f>
        <v>12.600000000000001</v>
      </c>
      <c r="W14" s="112">
        <f>SUM($E$12*$T14)</f>
        <v>8.4</v>
      </c>
      <c r="X14" s="111"/>
      <c r="Y14" s="112" t="s">
        <v>10</v>
      </c>
      <c r="Z14" s="83">
        <v>0.2</v>
      </c>
      <c r="AA14" s="112">
        <f>SUM($C$12*Z14)</f>
        <v>21</v>
      </c>
      <c r="AB14" s="112">
        <f>SUM($D$12*$Z14)</f>
        <v>12.600000000000001</v>
      </c>
      <c r="AC14" s="112">
        <f>SUM($E$12*$Z14)</f>
        <v>8.4</v>
      </c>
      <c r="AD14" s="111"/>
    </row>
    <row r="15" spans="1:30" s="99" customFormat="1" ht="15">
      <c r="A15" s="112"/>
      <c r="B15" s="112"/>
      <c r="C15" s="112"/>
      <c r="D15" s="112"/>
      <c r="E15" s="112"/>
      <c r="F15" s="111"/>
      <c r="G15" s="112"/>
      <c r="H15" s="112"/>
      <c r="I15" s="139">
        <f>SUM(I14:K14)</f>
        <v>210</v>
      </c>
      <c r="J15" s="139"/>
      <c r="K15" s="139"/>
      <c r="L15" s="111"/>
      <c r="M15" s="112"/>
      <c r="N15" s="112"/>
      <c r="O15" s="139">
        <f>SUM(O12:O14)</f>
        <v>105</v>
      </c>
      <c r="P15" s="139">
        <f>SUM(P12:P14)</f>
        <v>63</v>
      </c>
      <c r="Q15" s="139">
        <f>SUM(Q12:Q14)</f>
        <v>42</v>
      </c>
      <c r="R15" s="111"/>
      <c r="S15" s="112" t="s">
        <v>11</v>
      </c>
      <c r="T15" s="83">
        <v>0.1</v>
      </c>
      <c r="U15" s="112">
        <f>SUM($C$12*$T15)</f>
        <v>10.5</v>
      </c>
      <c r="V15" s="112">
        <f>SUM($D$12*$T15)</f>
        <v>6.300000000000001</v>
      </c>
      <c r="W15" s="112">
        <f>SUM($E$12*$T15)</f>
        <v>4.2</v>
      </c>
      <c r="X15" s="111"/>
      <c r="Y15" s="112" t="s">
        <v>11</v>
      </c>
      <c r="Z15" s="83">
        <v>0.15</v>
      </c>
      <c r="AA15" s="112">
        <f>SUM($C$12*Z15)</f>
        <v>15.75</v>
      </c>
      <c r="AB15" s="112">
        <f>SUM($D$12*$Z15)</f>
        <v>9.45</v>
      </c>
      <c r="AC15" s="112">
        <f>SUM($E$12*$Z15)</f>
        <v>6.3</v>
      </c>
      <c r="AD15" s="111"/>
    </row>
    <row r="16" spans="1:30" s="99" customFormat="1" ht="15">
      <c r="A16" s="112"/>
      <c r="B16" s="112"/>
      <c r="C16" s="112"/>
      <c r="D16" s="112"/>
      <c r="E16" s="112"/>
      <c r="F16" s="111"/>
      <c r="G16" s="112"/>
      <c r="H16" s="112"/>
      <c r="I16" s="112"/>
      <c r="J16" s="112"/>
      <c r="K16" s="112"/>
      <c r="L16" s="111"/>
      <c r="M16" s="112"/>
      <c r="N16" s="112"/>
      <c r="O16" s="139">
        <f>SUM(O15:Q15)</f>
        <v>210</v>
      </c>
      <c r="P16" s="139"/>
      <c r="Q16" s="139"/>
      <c r="R16" s="111"/>
      <c r="S16" s="112"/>
      <c r="T16" s="112"/>
      <c r="U16" s="112"/>
      <c r="V16" s="112"/>
      <c r="W16" s="112"/>
      <c r="X16" s="111"/>
      <c r="Y16" s="112" t="s">
        <v>12</v>
      </c>
      <c r="Z16" s="83">
        <v>0.1</v>
      </c>
      <c r="AA16" s="112">
        <f>SUM($C$12*Z16)</f>
        <v>10.5</v>
      </c>
      <c r="AB16" s="112">
        <f>SUM($D$12*$Z16)</f>
        <v>6.300000000000001</v>
      </c>
      <c r="AC16" s="112">
        <f>SUM($E$12*$Z16)</f>
        <v>4.2</v>
      </c>
      <c r="AD16" s="111"/>
    </row>
    <row r="17" spans="1:30" s="99" customFormat="1" ht="15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</row>
    <row r="18" spans="1:30" s="99" customFormat="1" ht="30">
      <c r="A18" s="113" t="s">
        <v>57</v>
      </c>
      <c r="B18" s="112" t="s">
        <v>63</v>
      </c>
      <c r="C18" s="112" t="s">
        <v>5</v>
      </c>
      <c r="D18" s="112" t="s">
        <v>6</v>
      </c>
      <c r="E18" s="112" t="s">
        <v>7</v>
      </c>
      <c r="F18" s="111"/>
      <c r="G18" s="113"/>
      <c r="H18" s="112" t="s">
        <v>64</v>
      </c>
      <c r="I18" s="112" t="s">
        <v>5</v>
      </c>
      <c r="J18" s="112" t="s">
        <v>6</v>
      </c>
      <c r="K18" s="112" t="s">
        <v>7</v>
      </c>
      <c r="L18" s="111"/>
      <c r="M18" s="113"/>
      <c r="N18" s="112" t="s">
        <v>65</v>
      </c>
      <c r="O18" s="112" t="s">
        <v>5</v>
      </c>
      <c r="P18" s="112" t="s">
        <v>6</v>
      </c>
      <c r="Q18" s="112" t="s">
        <v>7</v>
      </c>
      <c r="R18" s="111"/>
      <c r="S18" s="113"/>
      <c r="T18" s="112" t="s">
        <v>66</v>
      </c>
      <c r="U18" s="112" t="s">
        <v>5</v>
      </c>
      <c r="V18" s="112" t="s">
        <v>6</v>
      </c>
      <c r="W18" s="112" t="s">
        <v>7</v>
      </c>
      <c r="X18" s="111"/>
      <c r="Y18" s="113"/>
      <c r="Z18" s="112" t="s">
        <v>67</v>
      </c>
      <c r="AA18" s="112" t="s">
        <v>5</v>
      </c>
      <c r="AB18" s="112" t="s">
        <v>6</v>
      </c>
      <c r="AC18" s="112" t="s">
        <v>7</v>
      </c>
      <c r="AD18" s="111"/>
    </row>
    <row r="19" spans="1:30" s="99" customFormat="1" ht="15">
      <c r="A19" s="113" t="s">
        <v>8</v>
      </c>
      <c r="B19" s="84">
        <v>0.28</v>
      </c>
      <c r="C19" s="112">
        <f aca="true" t="shared" si="0" ref="C19:C24">SUM($C$12*$B19)</f>
        <v>29.400000000000002</v>
      </c>
      <c r="D19" s="112">
        <f aca="true" t="shared" si="1" ref="D19:D24">SUM($D$12*$B19)</f>
        <v>17.64</v>
      </c>
      <c r="E19" s="112">
        <f aca="true" t="shared" si="2" ref="E19:E24">SUM($E$12*$B19)</f>
        <v>11.760000000000002</v>
      </c>
      <c r="F19" s="111"/>
      <c r="G19" s="113" t="s">
        <v>8</v>
      </c>
      <c r="H19" s="84">
        <v>0.26</v>
      </c>
      <c r="I19" s="112">
        <f>SUM($C$12*$H19)</f>
        <v>27.3</v>
      </c>
      <c r="J19" s="112">
        <f>SUM($D$12*$H19)</f>
        <v>16.38</v>
      </c>
      <c r="K19" s="112">
        <f>SUM($E$12*$H19)</f>
        <v>10.92</v>
      </c>
      <c r="L19" s="111"/>
      <c r="M19" s="113" t="s">
        <v>8</v>
      </c>
      <c r="N19" s="84">
        <v>0.24</v>
      </c>
      <c r="O19" s="112">
        <f aca="true" t="shared" si="3" ref="O19:O26">SUM($C$12*$N19)</f>
        <v>25.2</v>
      </c>
      <c r="P19" s="112">
        <f aca="true" t="shared" si="4" ref="P19:P26">SUM($D$12*$N19)</f>
        <v>15.12</v>
      </c>
      <c r="Q19" s="112">
        <f aca="true" t="shared" si="5" ref="Q19:Q26">SUM($E$12*$N19)</f>
        <v>10.08</v>
      </c>
      <c r="R19" s="111"/>
      <c r="S19" s="113" t="s">
        <v>8</v>
      </c>
      <c r="T19" s="85">
        <v>0.22</v>
      </c>
      <c r="U19" s="112">
        <f aca="true" t="shared" si="6" ref="U19:U27">SUM($C$12*$T19)</f>
        <v>23.1</v>
      </c>
      <c r="V19" s="112">
        <f aca="true" t="shared" si="7" ref="V19:V27">SUM($D$12*$T19)</f>
        <v>13.86</v>
      </c>
      <c r="W19" s="112">
        <f aca="true" t="shared" si="8" ref="W19:W27">SUM($E$12*$T19)</f>
        <v>9.24</v>
      </c>
      <c r="X19" s="111"/>
      <c r="Y19" s="113" t="s">
        <v>8</v>
      </c>
      <c r="Z19" s="85">
        <v>0.2</v>
      </c>
      <c r="AA19" s="112">
        <f aca="true" t="shared" si="9" ref="AA19:AA28">SUM($C$12*$Z19)</f>
        <v>21</v>
      </c>
      <c r="AB19" s="112">
        <f aca="true" t="shared" si="10" ref="AB19:AB28">SUM($D$12*$Z19)</f>
        <v>12.600000000000001</v>
      </c>
      <c r="AC19" s="112">
        <f aca="true" t="shared" si="11" ref="AC19:AC28">SUM($E$12*$Z19)</f>
        <v>8.4</v>
      </c>
      <c r="AD19" s="111"/>
    </row>
    <row r="20" spans="1:30" s="99" customFormat="1" ht="15">
      <c r="A20" s="113" t="s">
        <v>9</v>
      </c>
      <c r="B20" s="84">
        <v>0.22</v>
      </c>
      <c r="C20" s="112">
        <f t="shared" si="0"/>
        <v>23.1</v>
      </c>
      <c r="D20" s="112">
        <f t="shared" si="1"/>
        <v>13.86</v>
      </c>
      <c r="E20" s="112">
        <f t="shared" si="2"/>
        <v>9.24</v>
      </c>
      <c r="F20" s="111"/>
      <c r="G20" s="113" t="s">
        <v>9</v>
      </c>
      <c r="H20" s="84">
        <v>0.2</v>
      </c>
      <c r="I20" s="112">
        <f aca="true" t="shared" si="12" ref="I20:I25">SUM($C$12*$H20)</f>
        <v>21</v>
      </c>
      <c r="J20" s="112">
        <f aca="true" t="shared" si="13" ref="J20:J25">SUM($D$12*$H20)</f>
        <v>12.600000000000001</v>
      </c>
      <c r="K20" s="112">
        <f aca="true" t="shared" si="14" ref="K20:K25">SUM($E$12*$H20)</f>
        <v>8.4</v>
      </c>
      <c r="L20" s="111"/>
      <c r="M20" s="113" t="s">
        <v>9</v>
      </c>
      <c r="N20" s="84">
        <v>0.18</v>
      </c>
      <c r="O20" s="112">
        <f t="shared" si="3"/>
        <v>18.9</v>
      </c>
      <c r="P20" s="112">
        <f t="shared" si="4"/>
        <v>11.34</v>
      </c>
      <c r="Q20" s="112">
        <f t="shared" si="5"/>
        <v>7.56</v>
      </c>
      <c r="R20" s="111"/>
      <c r="S20" s="113" t="s">
        <v>9</v>
      </c>
      <c r="T20" s="85">
        <v>0.16</v>
      </c>
      <c r="U20" s="112">
        <f t="shared" si="6"/>
        <v>16.8</v>
      </c>
      <c r="V20" s="112">
        <f t="shared" si="7"/>
        <v>10.08</v>
      </c>
      <c r="W20" s="112">
        <f t="shared" si="8"/>
        <v>6.72</v>
      </c>
      <c r="X20" s="111"/>
      <c r="Y20" s="113" t="s">
        <v>9</v>
      </c>
      <c r="Z20" s="85">
        <v>0.15</v>
      </c>
      <c r="AA20" s="112">
        <f t="shared" si="9"/>
        <v>15.75</v>
      </c>
      <c r="AB20" s="112">
        <f t="shared" si="10"/>
        <v>9.45</v>
      </c>
      <c r="AC20" s="112">
        <f t="shared" si="11"/>
        <v>6.3</v>
      </c>
      <c r="AD20" s="111"/>
    </row>
    <row r="21" spans="1:30" s="99" customFormat="1" ht="15">
      <c r="A21" s="113" t="s">
        <v>10</v>
      </c>
      <c r="B21" s="84">
        <v>0.18</v>
      </c>
      <c r="C21" s="112">
        <f t="shared" si="0"/>
        <v>18.9</v>
      </c>
      <c r="D21" s="112">
        <f t="shared" si="1"/>
        <v>11.34</v>
      </c>
      <c r="E21" s="112">
        <f t="shared" si="2"/>
        <v>7.56</v>
      </c>
      <c r="F21" s="111"/>
      <c r="G21" s="113" t="s">
        <v>10</v>
      </c>
      <c r="H21" s="84">
        <v>0.15</v>
      </c>
      <c r="I21" s="112">
        <f t="shared" si="12"/>
        <v>15.75</v>
      </c>
      <c r="J21" s="112">
        <f t="shared" si="13"/>
        <v>9.45</v>
      </c>
      <c r="K21" s="112">
        <f t="shared" si="14"/>
        <v>6.3</v>
      </c>
      <c r="L21" s="111"/>
      <c r="M21" s="113" t="s">
        <v>10</v>
      </c>
      <c r="N21" s="84">
        <v>0.15</v>
      </c>
      <c r="O21" s="112">
        <f t="shared" si="3"/>
        <v>15.75</v>
      </c>
      <c r="P21" s="112">
        <f t="shared" si="4"/>
        <v>9.45</v>
      </c>
      <c r="Q21" s="112">
        <f t="shared" si="5"/>
        <v>6.3</v>
      </c>
      <c r="R21" s="111"/>
      <c r="S21" s="113" t="s">
        <v>10</v>
      </c>
      <c r="T21" s="85">
        <v>0.14</v>
      </c>
      <c r="U21" s="112">
        <f t="shared" si="6"/>
        <v>14.700000000000001</v>
      </c>
      <c r="V21" s="112">
        <f t="shared" si="7"/>
        <v>8.82</v>
      </c>
      <c r="W21" s="112">
        <f t="shared" si="8"/>
        <v>5.880000000000001</v>
      </c>
      <c r="X21" s="111"/>
      <c r="Y21" s="113" t="s">
        <v>10</v>
      </c>
      <c r="Z21" s="85">
        <v>0.13</v>
      </c>
      <c r="AA21" s="112">
        <f t="shared" si="9"/>
        <v>13.65</v>
      </c>
      <c r="AB21" s="112">
        <f t="shared" si="10"/>
        <v>8.19</v>
      </c>
      <c r="AC21" s="112">
        <f t="shared" si="11"/>
        <v>5.46</v>
      </c>
      <c r="AD21" s="111"/>
    </row>
    <row r="22" spans="1:30" s="99" customFormat="1" ht="15">
      <c r="A22" s="113" t="s">
        <v>11</v>
      </c>
      <c r="B22" s="84">
        <v>0.14</v>
      </c>
      <c r="C22" s="112">
        <f t="shared" si="0"/>
        <v>14.700000000000001</v>
      </c>
      <c r="D22" s="112">
        <f t="shared" si="1"/>
        <v>8.82</v>
      </c>
      <c r="E22" s="112">
        <f t="shared" si="2"/>
        <v>5.880000000000001</v>
      </c>
      <c r="F22" s="111"/>
      <c r="G22" s="113" t="s">
        <v>11</v>
      </c>
      <c r="H22" s="84">
        <v>0.12</v>
      </c>
      <c r="I22" s="112">
        <f t="shared" si="12"/>
        <v>12.6</v>
      </c>
      <c r="J22" s="112">
        <f t="shared" si="13"/>
        <v>7.56</v>
      </c>
      <c r="K22" s="112">
        <f t="shared" si="14"/>
        <v>5.04</v>
      </c>
      <c r="L22" s="111"/>
      <c r="M22" s="113" t="s">
        <v>11</v>
      </c>
      <c r="N22" s="84">
        <v>0.12</v>
      </c>
      <c r="O22" s="112">
        <f t="shared" si="3"/>
        <v>12.6</v>
      </c>
      <c r="P22" s="112">
        <f t="shared" si="4"/>
        <v>7.56</v>
      </c>
      <c r="Q22" s="112">
        <f t="shared" si="5"/>
        <v>5.04</v>
      </c>
      <c r="R22" s="111"/>
      <c r="S22" s="113" t="s">
        <v>11</v>
      </c>
      <c r="T22" s="85">
        <v>0.12</v>
      </c>
      <c r="U22" s="112">
        <f t="shared" si="6"/>
        <v>12.6</v>
      </c>
      <c r="V22" s="112">
        <f t="shared" si="7"/>
        <v>7.56</v>
      </c>
      <c r="W22" s="112">
        <f t="shared" si="8"/>
        <v>5.04</v>
      </c>
      <c r="X22" s="111"/>
      <c r="Y22" s="113" t="s">
        <v>11</v>
      </c>
      <c r="Z22" s="85">
        <v>0.11</v>
      </c>
      <c r="AA22" s="112">
        <f t="shared" si="9"/>
        <v>11.55</v>
      </c>
      <c r="AB22" s="112">
        <f t="shared" si="10"/>
        <v>6.93</v>
      </c>
      <c r="AC22" s="112">
        <f t="shared" si="11"/>
        <v>4.62</v>
      </c>
      <c r="AD22" s="111"/>
    </row>
    <row r="23" spans="1:30" s="99" customFormat="1" ht="15">
      <c r="A23" s="113" t="s">
        <v>12</v>
      </c>
      <c r="B23" s="84">
        <v>0.1</v>
      </c>
      <c r="C23" s="112">
        <f t="shared" si="0"/>
        <v>10.5</v>
      </c>
      <c r="D23" s="112">
        <f t="shared" si="1"/>
        <v>6.300000000000001</v>
      </c>
      <c r="E23" s="112">
        <f t="shared" si="2"/>
        <v>4.2</v>
      </c>
      <c r="F23" s="111"/>
      <c r="G23" s="113" t="s">
        <v>12</v>
      </c>
      <c r="H23" s="84">
        <v>0.1</v>
      </c>
      <c r="I23" s="112">
        <f t="shared" si="12"/>
        <v>10.5</v>
      </c>
      <c r="J23" s="112">
        <f t="shared" si="13"/>
        <v>6.300000000000001</v>
      </c>
      <c r="K23" s="112">
        <f t="shared" si="14"/>
        <v>4.2</v>
      </c>
      <c r="L23" s="111"/>
      <c r="M23" s="113" t="s">
        <v>12</v>
      </c>
      <c r="N23" s="84">
        <v>0.1</v>
      </c>
      <c r="O23" s="112">
        <f t="shared" si="3"/>
        <v>10.5</v>
      </c>
      <c r="P23" s="112">
        <f t="shared" si="4"/>
        <v>6.300000000000001</v>
      </c>
      <c r="Q23" s="112">
        <f t="shared" si="5"/>
        <v>4.2</v>
      </c>
      <c r="R23" s="111"/>
      <c r="S23" s="113" t="s">
        <v>12</v>
      </c>
      <c r="T23" s="85">
        <v>0.1</v>
      </c>
      <c r="U23" s="112">
        <f t="shared" si="6"/>
        <v>10.5</v>
      </c>
      <c r="V23" s="112">
        <f t="shared" si="7"/>
        <v>6.300000000000001</v>
      </c>
      <c r="W23" s="112">
        <f t="shared" si="8"/>
        <v>4.2</v>
      </c>
      <c r="X23" s="111"/>
      <c r="Y23" s="113" t="s">
        <v>12</v>
      </c>
      <c r="Z23" s="85">
        <v>0.1</v>
      </c>
      <c r="AA23" s="112">
        <f t="shared" si="9"/>
        <v>10.5</v>
      </c>
      <c r="AB23" s="112">
        <f t="shared" si="10"/>
        <v>6.300000000000001</v>
      </c>
      <c r="AC23" s="112">
        <f t="shared" si="11"/>
        <v>4.2</v>
      </c>
      <c r="AD23" s="111"/>
    </row>
    <row r="24" spans="1:30" s="99" customFormat="1" ht="15">
      <c r="A24" s="113" t="s">
        <v>13</v>
      </c>
      <c r="B24" s="84">
        <v>0.08</v>
      </c>
      <c r="C24" s="112">
        <f t="shared" si="0"/>
        <v>8.4</v>
      </c>
      <c r="D24" s="112">
        <f t="shared" si="1"/>
        <v>5.04</v>
      </c>
      <c r="E24" s="112">
        <f t="shared" si="2"/>
        <v>3.36</v>
      </c>
      <c r="F24" s="111"/>
      <c r="G24" s="113" t="s">
        <v>13</v>
      </c>
      <c r="H24" s="84">
        <v>0.09</v>
      </c>
      <c r="I24" s="112">
        <f t="shared" si="12"/>
        <v>9.45</v>
      </c>
      <c r="J24" s="112">
        <f t="shared" si="13"/>
        <v>5.67</v>
      </c>
      <c r="K24" s="112">
        <f t="shared" si="14"/>
        <v>3.78</v>
      </c>
      <c r="L24" s="111"/>
      <c r="M24" s="113" t="s">
        <v>13</v>
      </c>
      <c r="N24" s="84">
        <v>0.08</v>
      </c>
      <c r="O24" s="112">
        <f t="shared" si="3"/>
        <v>8.4</v>
      </c>
      <c r="P24" s="112">
        <f t="shared" si="4"/>
        <v>5.04</v>
      </c>
      <c r="Q24" s="112">
        <f t="shared" si="5"/>
        <v>3.36</v>
      </c>
      <c r="R24" s="111"/>
      <c r="S24" s="113" t="s">
        <v>13</v>
      </c>
      <c r="T24" s="85">
        <v>0.08</v>
      </c>
      <c r="U24" s="112">
        <f t="shared" si="6"/>
        <v>8.4</v>
      </c>
      <c r="V24" s="112">
        <f t="shared" si="7"/>
        <v>5.04</v>
      </c>
      <c r="W24" s="112">
        <f t="shared" si="8"/>
        <v>3.36</v>
      </c>
      <c r="X24" s="111"/>
      <c r="Y24" s="113" t="s">
        <v>13</v>
      </c>
      <c r="Z24" s="85">
        <v>0.08</v>
      </c>
      <c r="AA24" s="112">
        <f t="shared" si="9"/>
        <v>8.4</v>
      </c>
      <c r="AB24" s="112">
        <f t="shared" si="10"/>
        <v>5.04</v>
      </c>
      <c r="AC24" s="112">
        <f t="shared" si="11"/>
        <v>3.36</v>
      </c>
      <c r="AD24" s="111"/>
    </row>
    <row r="25" spans="1:30" s="99" customFormat="1" ht="15">
      <c r="A25" s="112"/>
      <c r="B25" s="112"/>
      <c r="C25" s="112"/>
      <c r="D25" s="112"/>
      <c r="E25" s="112"/>
      <c r="F25" s="111"/>
      <c r="G25" s="113" t="s">
        <v>14</v>
      </c>
      <c r="H25" s="84">
        <v>0.08</v>
      </c>
      <c r="I25" s="112">
        <f t="shared" si="12"/>
        <v>8.4</v>
      </c>
      <c r="J25" s="112">
        <f t="shared" si="13"/>
        <v>5.04</v>
      </c>
      <c r="K25" s="112">
        <f t="shared" si="14"/>
        <v>3.36</v>
      </c>
      <c r="L25" s="111"/>
      <c r="M25" s="113" t="s">
        <v>14</v>
      </c>
      <c r="N25" s="84">
        <v>0.07</v>
      </c>
      <c r="O25" s="112">
        <f t="shared" si="3"/>
        <v>7.3500000000000005</v>
      </c>
      <c r="P25" s="112">
        <f t="shared" si="4"/>
        <v>4.41</v>
      </c>
      <c r="Q25" s="112">
        <f t="shared" si="5"/>
        <v>2.9400000000000004</v>
      </c>
      <c r="R25" s="111"/>
      <c r="S25" s="113" t="s">
        <v>14</v>
      </c>
      <c r="T25" s="85">
        <v>0.07</v>
      </c>
      <c r="U25" s="112">
        <f t="shared" si="6"/>
        <v>7.3500000000000005</v>
      </c>
      <c r="V25" s="112">
        <f t="shared" si="7"/>
        <v>4.41</v>
      </c>
      <c r="W25" s="112">
        <f t="shared" si="8"/>
        <v>2.9400000000000004</v>
      </c>
      <c r="X25" s="111"/>
      <c r="Y25" s="113" t="s">
        <v>14</v>
      </c>
      <c r="Z25" s="85">
        <v>0.065</v>
      </c>
      <c r="AA25" s="112">
        <f t="shared" si="9"/>
        <v>6.825</v>
      </c>
      <c r="AB25" s="112">
        <f t="shared" si="10"/>
        <v>4.095</v>
      </c>
      <c r="AC25" s="112">
        <f t="shared" si="11"/>
        <v>2.73</v>
      </c>
      <c r="AD25" s="111"/>
    </row>
    <row r="26" spans="1:30" s="99" customFormat="1" ht="15">
      <c r="A26" s="112"/>
      <c r="B26" s="112"/>
      <c r="C26" s="112"/>
      <c r="D26" s="112"/>
      <c r="E26" s="112"/>
      <c r="F26" s="111"/>
      <c r="G26" s="112"/>
      <c r="H26" s="112"/>
      <c r="I26" s="139">
        <f>SUM(I19:I25)</f>
        <v>105</v>
      </c>
      <c r="J26" s="139">
        <f>SUM(J19:J25)</f>
        <v>63.00000000000001</v>
      </c>
      <c r="K26" s="139">
        <f>SUM(K19:K25)</f>
        <v>42</v>
      </c>
      <c r="L26" s="111"/>
      <c r="M26" s="113" t="s">
        <v>15</v>
      </c>
      <c r="N26" s="84">
        <v>0.06</v>
      </c>
      <c r="O26" s="112">
        <f t="shared" si="3"/>
        <v>6.3</v>
      </c>
      <c r="P26" s="112">
        <f t="shared" si="4"/>
        <v>3.78</v>
      </c>
      <c r="Q26" s="112">
        <f t="shared" si="5"/>
        <v>2.52</v>
      </c>
      <c r="R26" s="111"/>
      <c r="S26" s="113" t="s">
        <v>15</v>
      </c>
      <c r="T26" s="85">
        <v>0.06</v>
      </c>
      <c r="U26" s="112">
        <f t="shared" si="6"/>
        <v>6.3</v>
      </c>
      <c r="V26" s="112">
        <f t="shared" si="7"/>
        <v>3.78</v>
      </c>
      <c r="W26" s="112">
        <f t="shared" si="8"/>
        <v>2.52</v>
      </c>
      <c r="X26" s="111"/>
      <c r="Y26" s="113" t="s">
        <v>15</v>
      </c>
      <c r="Z26" s="85">
        <v>0.06</v>
      </c>
      <c r="AA26" s="112">
        <f t="shared" si="9"/>
        <v>6.3</v>
      </c>
      <c r="AB26" s="112">
        <f t="shared" si="10"/>
        <v>3.78</v>
      </c>
      <c r="AC26" s="112">
        <f t="shared" si="11"/>
        <v>2.52</v>
      </c>
      <c r="AD26" s="111"/>
    </row>
    <row r="27" spans="1:30" s="99" customFormat="1" ht="15">
      <c r="A27" s="112"/>
      <c r="B27" s="112"/>
      <c r="C27" s="112"/>
      <c r="D27" s="112"/>
      <c r="E27" s="112"/>
      <c r="F27" s="111"/>
      <c r="G27" s="112"/>
      <c r="H27" s="112"/>
      <c r="I27" s="139">
        <f>SUM(I26:K26)</f>
        <v>210</v>
      </c>
      <c r="J27" s="139"/>
      <c r="K27" s="139"/>
      <c r="L27" s="111"/>
      <c r="M27" s="112"/>
      <c r="N27" s="112"/>
      <c r="O27" s="112"/>
      <c r="P27" s="112"/>
      <c r="Q27" s="112"/>
      <c r="R27" s="111"/>
      <c r="S27" s="113" t="s">
        <v>28</v>
      </c>
      <c r="T27" s="85">
        <v>0.05</v>
      </c>
      <c r="U27" s="112">
        <f t="shared" si="6"/>
        <v>5.25</v>
      </c>
      <c r="V27" s="112">
        <f t="shared" si="7"/>
        <v>3.1500000000000004</v>
      </c>
      <c r="W27" s="112">
        <f t="shared" si="8"/>
        <v>2.1</v>
      </c>
      <c r="X27" s="111"/>
      <c r="Y27" s="113" t="s">
        <v>28</v>
      </c>
      <c r="Z27" s="85">
        <v>0.055</v>
      </c>
      <c r="AA27" s="112">
        <f t="shared" si="9"/>
        <v>5.775</v>
      </c>
      <c r="AB27" s="112">
        <f t="shared" si="10"/>
        <v>3.465</v>
      </c>
      <c r="AC27" s="112">
        <f t="shared" si="11"/>
        <v>2.31</v>
      </c>
      <c r="AD27" s="111"/>
    </row>
    <row r="28" spans="1:30" s="99" customFormat="1" ht="30">
      <c r="A28" s="112"/>
      <c r="B28" s="112"/>
      <c r="C28" s="112"/>
      <c r="D28" s="112"/>
      <c r="E28" s="112"/>
      <c r="F28" s="111"/>
      <c r="G28" s="112"/>
      <c r="H28" s="112"/>
      <c r="I28" s="112"/>
      <c r="J28" s="112"/>
      <c r="K28" s="112"/>
      <c r="L28" s="111"/>
      <c r="M28" s="112"/>
      <c r="N28" s="112"/>
      <c r="O28" s="112"/>
      <c r="P28" s="112"/>
      <c r="Q28" s="112"/>
      <c r="R28" s="111"/>
      <c r="S28" s="112"/>
      <c r="T28" s="83"/>
      <c r="U28" s="139">
        <f>SUM(U19:U27)</f>
        <v>105</v>
      </c>
      <c r="V28" s="139">
        <f>SUM(V19:V27)</f>
        <v>63.00000000000001</v>
      </c>
      <c r="W28" s="139">
        <f>SUM(W19:W27)</f>
        <v>42.00000000000001</v>
      </c>
      <c r="X28" s="111"/>
      <c r="Y28" s="113" t="s">
        <v>29</v>
      </c>
      <c r="Z28" s="85">
        <v>0.05</v>
      </c>
      <c r="AA28" s="112">
        <f t="shared" si="9"/>
        <v>5.25</v>
      </c>
      <c r="AB28" s="112">
        <f t="shared" si="10"/>
        <v>3.1500000000000004</v>
      </c>
      <c r="AC28" s="112">
        <f t="shared" si="11"/>
        <v>2.1</v>
      </c>
      <c r="AD28" s="111"/>
    </row>
    <row r="29" spans="21:23" ht="12.75">
      <c r="U29" s="140">
        <f>SUM(U28:W28)</f>
        <v>210</v>
      </c>
      <c r="V29" s="140"/>
      <c r="W29" s="140"/>
    </row>
  </sheetData>
  <sheetProtection/>
  <conditionalFormatting sqref="A11:E12">
    <cfRule type="expression" priority="1" dxfId="0" stopIfTrue="1">
      <formula>$AE$21</formula>
    </cfRule>
  </conditionalFormatting>
  <conditionalFormatting sqref="G11:K13">
    <cfRule type="expression" priority="2" dxfId="0" stopIfTrue="1">
      <formula>$AE$22</formula>
    </cfRule>
  </conditionalFormatting>
  <conditionalFormatting sqref="M11:Q14">
    <cfRule type="expression" priority="3" dxfId="0" stopIfTrue="1">
      <formula>$AE$23</formula>
    </cfRule>
  </conditionalFormatting>
  <conditionalFormatting sqref="S11:W15">
    <cfRule type="expression" priority="4" dxfId="0" stopIfTrue="1">
      <formula>$AE$24</formula>
    </cfRule>
  </conditionalFormatting>
  <conditionalFormatting sqref="Y11:AC16">
    <cfRule type="expression" priority="5" dxfId="0" stopIfTrue="1">
      <formula>$AE$25</formula>
    </cfRule>
  </conditionalFormatting>
  <conditionalFormatting sqref="A18:E24">
    <cfRule type="expression" priority="6" dxfId="0" stopIfTrue="1">
      <formula>$AE$26</formula>
    </cfRule>
  </conditionalFormatting>
  <conditionalFormatting sqref="G18:K25">
    <cfRule type="expression" priority="7" dxfId="0" stopIfTrue="1">
      <formula>$AE$27</formula>
    </cfRule>
  </conditionalFormatting>
  <conditionalFormatting sqref="M18:Q26">
    <cfRule type="expression" priority="8" dxfId="0" stopIfTrue="1">
      <formula>$AE$28</formula>
    </cfRule>
  </conditionalFormatting>
  <conditionalFormatting sqref="S18:W27">
    <cfRule type="expression" priority="9" dxfId="0" stopIfTrue="1">
      <formula>$AE$29</formula>
    </cfRule>
  </conditionalFormatting>
  <conditionalFormatting sqref="Y18:AC28">
    <cfRule type="expression" priority="10" dxfId="0" stopIfTrue="1">
      <formula>$AE$32</formula>
    </cfRule>
  </conditionalFormatting>
  <printOptions/>
  <pageMargins left="0.75" right="0.7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A1">
      <selection activeCell="G4" sqref="G4"/>
    </sheetView>
  </sheetViews>
  <sheetFormatPr defaultColWidth="9.140625" defaultRowHeight="12.75"/>
  <cols>
    <col min="4" max="4" width="12.28125" style="0" customWidth="1"/>
    <col min="7" max="7" width="14.140625" style="0" customWidth="1"/>
    <col min="9" max="9" width="10.8515625" style="0" bestFit="1" customWidth="1"/>
    <col min="17" max="17" width="9.140625" style="0" bestFit="1" customWidth="1"/>
  </cols>
  <sheetData>
    <row r="1" spans="1:27" ht="34.5" customHeight="1">
      <c r="A1" s="57" t="s">
        <v>27</v>
      </c>
      <c r="B1" s="57"/>
      <c r="C1" s="57"/>
      <c r="D1" s="57"/>
      <c r="E1" s="58"/>
      <c r="F1" s="58"/>
      <c r="G1" s="58"/>
      <c r="H1" s="5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customHeight="1">
      <c r="A2" s="48" t="s">
        <v>0</v>
      </c>
      <c r="B2" s="48"/>
      <c r="C2" s="48"/>
      <c r="D2" s="49">
        <v>27</v>
      </c>
      <c r="E2" s="2"/>
      <c r="F2" s="2"/>
      <c r="H2" s="2"/>
      <c r="I2" s="96">
        <f>SUM($D$4*K2+(25%*D5))</f>
        <v>175.5125</v>
      </c>
      <c r="J2" s="51" t="s">
        <v>5</v>
      </c>
      <c r="K2" s="52">
        <v>0.35</v>
      </c>
      <c r="L2" s="3"/>
      <c r="M2" s="2"/>
      <c r="N2" s="2"/>
      <c r="O2" s="2"/>
      <c r="P2" s="4"/>
      <c r="Q2" s="5"/>
      <c r="R2" s="182"/>
      <c r="S2" s="182"/>
      <c r="T2" s="182"/>
      <c r="U2" s="182"/>
      <c r="V2" s="182"/>
      <c r="W2" s="182"/>
      <c r="X2" s="182"/>
      <c r="Y2" s="2"/>
      <c r="Z2" s="2"/>
      <c r="AA2" s="2"/>
    </row>
    <row r="3" spans="1:27" ht="15" customHeight="1">
      <c r="A3" s="45" t="s">
        <v>1</v>
      </c>
      <c r="B3" s="45"/>
      <c r="C3" s="45"/>
      <c r="D3" s="114">
        <v>17.25</v>
      </c>
      <c r="E3" s="2"/>
      <c r="F3" s="2"/>
      <c r="H3" s="2"/>
      <c r="I3" s="131">
        <f>SUM($D$4*K3+(25%*D5))</f>
        <v>152.225</v>
      </c>
      <c r="J3" s="53" t="s">
        <v>6</v>
      </c>
      <c r="K3" s="54">
        <v>0.3</v>
      </c>
      <c r="L3" s="3"/>
      <c r="M3" s="2"/>
      <c r="N3" s="2"/>
      <c r="O3" s="3"/>
      <c r="P3" s="3"/>
      <c r="Q3" s="3"/>
      <c r="R3" s="6"/>
      <c r="S3" s="7"/>
      <c r="T3" s="7"/>
      <c r="U3" s="8"/>
      <c r="V3" s="8"/>
      <c r="W3" s="8"/>
      <c r="X3" s="2"/>
      <c r="Y3" s="2"/>
      <c r="Z3" s="2"/>
      <c r="AA3" s="2"/>
    </row>
    <row r="4" spans="1:27" ht="15" customHeight="1">
      <c r="A4" s="45" t="s">
        <v>2</v>
      </c>
      <c r="B4" s="45"/>
      <c r="C4" s="45"/>
      <c r="D4" s="46">
        <f>SUM(D2*D3)</f>
        <v>465.75</v>
      </c>
      <c r="E4" s="2"/>
      <c r="F4" s="2"/>
      <c r="H4" s="2"/>
      <c r="I4" s="131">
        <f>SUM($D$4*K4+(25%*D5))</f>
        <v>105.65</v>
      </c>
      <c r="J4" s="53" t="s">
        <v>7</v>
      </c>
      <c r="K4" s="54">
        <v>0.2</v>
      </c>
      <c r="L4" s="3"/>
      <c r="M4" s="2"/>
      <c r="N4" s="2"/>
      <c r="O4" s="3"/>
      <c r="P4" s="3"/>
      <c r="Q4" s="3"/>
      <c r="R4" s="3"/>
      <c r="S4" s="3"/>
      <c r="T4" s="3"/>
      <c r="U4" s="2"/>
      <c r="V4" s="2"/>
      <c r="W4" s="2"/>
      <c r="X4" s="2"/>
      <c r="Y4" s="2"/>
      <c r="Z4" s="2"/>
      <c r="AA4" s="2"/>
    </row>
    <row r="5" spans="1:27" ht="15" customHeight="1">
      <c r="A5" s="48" t="s">
        <v>3</v>
      </c>
      <c r="B5" s="48"/>
      <c r="C5" s="48"/>
      <c r="D5" s="50">
        <v>50</v>
      </c>
      <c r="E5" s="2"/>
      <c r="F5" s="2"/>
      <c r="H5" s="2"/>
      <c r="I5" s="131">
        <f>SUM($D$4*K5+(25%*D5))</f>
        <v>82.3625</v>
      </c>
      <c r="J5" s="55" t="s">
        <v>16</v>
      </c>
      <c r="K5" s="56">
        <v>0.15</v>
      </c>
      <c r="L5" s="3"/>
      <c r="M5" s="2"/>
      <c r="N5" s="2"/>
      <c r="O5" s="2"/>
      <c r="P5" s="3"/>
      <c r="Q5" s="9"/>
      <c r="R5" s="10"/>
      <c r="S5" s="10"/>
      <c r="T5" s="9"/>
      <c r="U5" s="9"/>
      <c r="V5" s="9"/>
      <c r="W5" s="2"/>
      <c r="X5" s="2"/>
      <c r="Y5" s="2"/>
      <c r="Z5" s="2"/>
      <c r="AA5" s="2"/>
    </row>
    <row r="6" spans="1:27" ht="15" customHeight="1">
      <c r="A6" s="45" t="s">
        <v>4</v>
      </c>
      <c r="B6" s="45"/>
      <c r="C6" s="45"/>
      <c r="D6" s="121">
        <f>SUM(D4+D5)</f>
        <v>515.75</v>
      </c>
      <c r="E6" s="2"/>
      <c r="F6" s="2"/>
      <c r="H6" s="2"/>
      <c r="I6" s="132">
        <f>SUM(I2:I5)</f>
        <v>515.7499999999999</v>
      </c>
      <c r="J6" s="2"/>
      <c r="K6" s="2"/>
      <c r="L6" s="2"/>
      <c r="M6" s="2"/>
      <c r="N6" s="2"/>
      <c r="O6" s="2"/>
      <c r="P6" s="3"/>
      <c r="Q6" s="9"/>
      <c r="R6" s="183"/>
      <c r="S6" s="183"/>
      <c r="T6" s="183"/>
      <c r="U6" s="183"/>
      <c r="V6" s="183"/>
      <c r="W6" s="183"/>
      <c r="X6" s="2"/>
      <c r="Y6" s="2"/>
      <c r="Z6" s="2"/>
      <c r="AA6" s="2"/>
    </row>
    <row r="7" spans="1:27" ht="15" customHeight="1">
      <c r="A7" s="3"/>
      <c r="B7" s="3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15" customHeight="1" thickBot="1">
      <c r="A8" s="14"/>
      <c r="B8" s="3"/>
      <c r="C8" s="15"/>
      <c r="D8" s="4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3"/>
      <c r="Q8" s="13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27" ht="15" customHeight="1">
      <c r="A9" s="16"/>
      <c r="B9" s="16"/>
      <c r="C9" s="16"/>
      <c r="D9" s="17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ht="15" customHeight="1">
      <c r="A10" s="18" t="s">
        <v>17</v>
      </c>
      <c r="B10" s="19" t="s">
        <v>18</v>
      </c>
      <c r="C10" s="20" t="s">
        <v>5</v>
      </c>
      <c r="D10" s="20" t="s">
        <v>6</v>
      </c>
      <c r="E10" s="20" t="s">
        <v>7</v>
      </c>
      <c r="F10" s="20" t="s">
        <v>16</v>
      </c>
      <c r="G10" s="21"/>
      <c r="H10" s="20"/>
      <c r="I10" s="22" t="s">
        <v>19</v>
      </c>
      <c r="J10" s="20" t="s">
        <v>5</v>
      </c>
      <c r="K10" s="20" t="s">
        <v>6</v>
      </c>
      <c r="L10" s="20" t="s">
        <v>7</v>
      </c>
      <c r="M10" s="20" t="s">
        <v>16</v>
      </c>
      <c r="N10" s="21"/>
      <c r="O10" s="20"/>
      <c r="P10" s="22" t="s">
        <v>20</v>
      </c>
      <c r="Q10" s="20" t="s">
        <v>5</v>
      </c>
      <c r="R10" s="20" t="s">
        <v>6</v>
      </c>
      <c r="S10" s="20" t="s">
        <v>7</v>
      </c>
      <c r="T10" s="20" t="s">
        <v>16</v>
      </c>
      <c r="U10" s="21"/>
      <c r="V10" s="20"/>
      <c r="W10" s="22" t="s">
        <v>21</v>
      </c>
      <c r="X10" s="20" t="s">
        <v>5</v>
      </c>
      <c r="Y10" s="20" t="s">
        <v>6</v>
      </c>
      <c r="Z10" s="20" t="s">
        <v>7</v>
      </c>
      <c r="AA10" s="20" t="s">
        <v>16</v>
      </c>
    </row>
    <row r="11" spans="1:27" ht="15" customHeight="1">
      <c r="A11" s="23" t="s">
        <v>8</v>
      </c>
      <c r="B11" s="24">
        <v>1</v>
      </c>
      <c r="C11" s="25">
        <f>I2</f>
        <v>175.5125</v>
      </c>
      <c r="D11" s="25">
        <f>I3</f>
        <v>152.225</v>
      </c>
      <c r="E11" s="25">
        <f>I4</f>
        <v>105.65</v>
      </c>
      <c r="F11" s="25">
        <f>I5</f>
        <v>82.3625</v>
      </c>
      <c r="G11" s="21"/>
      <c r="H11" s="18" t="s">
        <v>8</v>
      </c>
      <c r="I11" s="26">
        <v>0.6</v>
      </c>
      <c r="J11" s="27">
        <f aca="true" t="shared" si="0" ref="J11:M12">SUM(C$11*$I11)</f>
        <v>105.30749999999999</v>
      </c>
      <c r="K11" s="27">
        <f t="shared" si="0"/>
        <v>91.335</v>
      </c>
      <c r="L11" s="27">
        <f t="shared" si="0"/>
        <v>63.39</v>
      </c>
      <c r="M11" s="27">
        <f t="shared" si="0"/>
        <v>49.4175</v>
      </c>
      <c r="N11" s="21"/>
      <c r="O11" s="18" t="s">
        <v>8</v>
      </c>
      <c r="P11" s="26">
        <v>0.5</v>
      </c>
      <c r="Q11" s="27">
        <f aca="true" t="shared" si="1" ref="Q11:T13">SUM(C$11*$P11)</f>
        <v>87.75625</v>
      </c>
      <c r="R11" s="27">
        <f t="shared" si="1"/>
        <v>76.1125</v>
      </c>
      <c r="S11" s="27">
        <f t="shared" si="1"/>
        <v>52.825</v>
      </c>
      <c r="T11" s="27">
        <f t="shared" si="1"/>
        <v>41.18125</v>
      </c>
      <c r="U11" s="21"/>
      <c r="V11" s="18" t="s">
        <v>8</v>
      </c>
      <c r="W11" s="26">
        <v>0.4</v>
      </c>
      <c r="X11" s="27">
        <f aca="true" t="shared" si="2" ref="X11:AA14">SUM(C$11*$W11)</f>
        <v>70.205</v>
      </c>
      <c r="Y11" s="27">
        <f t="shared" si="2"/>
        <v>60.89</v>
      </c>
      <c r="Z11" s="27">
        <f t="shared" si="2"/>
        <v>42.260000000000005</v>
      </c>
      <c r="AA11" s="27">
        <f t="shared" si="2"/>
        <v>32.945</v>
      </c>
    </row>
    <row r="12" spans="1:27" ht="15" customHeight="1">
      <c r="A12" s="28"/>
      <c r="B12" s="28"/>
      <c r="C12" s="28"/>
      <c r="D12" s="28"/>
      <c r="E12" s="28"/>
      <c r="F12" s="28"/>
      <c r="G12" s="29"/>
      <c r="H12" s="23" t="s">
        <v>9</v>
      </c>
      <c r="I12" s="24">
        <v>0.4</v>
      </c>
      <c r="J12" s="25">
        <f t="shared" si="0"/>
        <v>70.205</v>
      </c>
      <c r="K12" s="25">
        <f t="shared" si="0"/>
        <v>60.89</v>
      </c>
      <c r="L12" s="25">
        <f t="shared" si="0"/>
        <v>42.260000000000005</v>
      </c>
      <c r="M12" s="25">
        <f t="shared" si="0"/>
        <v>32.945</v>
      </c>
      <c r="N12" s="21"/>
      <c r="O12" s="18" t="s">
        <v>9</v>
      </c>
      <c r="P12" s="26">
        <v>0.3</v>
      </c>
      <c r="Q12" s="27">
        <f t="shared" si="1"/>
        <v>52.653749999999995</v>
      </c>
      <c r="R12" s="27">
        <f t="shared" si="1"/>
        <v>45.6675</v>
      </c>
      <c r="S12" s="27">
        <f t="shared" si="1"/>
        <v>31.695</v>
      </c>
      <c r="T12" s="27">
        <f t="shared" si="1"/>
        <v>24.70875</v>
      </c>
      <c r="U12" s="21"/>
      <c r="V12" s="18" t="s">
        <v>9</v>
      </c>
      <c r="W12" s="26">
        <v>0.3</v>
      </c>
      <c r="X12" s="27">
        <f t="shared" si="2"/>
        <v>52.653749999999995</v>
      </c>
      <c r="Y12" s="27">
        <f t="shared" si="2"/>
        <v>45.6675</v>
      </c>
      <c r="Z12" s="27">
        <f t="shared" si="2"/>
        <v>31.695</v>
      </c>
      <c r="AA12" s="27">
        <f t="shared" si="2"/>
        <v>24.70875</v>
      </c>
    </row>
    <row r="13" spans="1:27" ht="15" customHeight="1">
      <c r="A13" s="30"/>
      <c r="B13" s="30"/>
      <c r="C13" s="30"/>
      <c r="D13" s="30"/>
      <c r="E13" s="30"/>
      <c r="F13" s="30"/>
      <c r="G13" s="31"/>
      <c r="H13" s="28"/>
      <c r="I13" s="28"/>
      <c r="J13" s="143">
        <f>SUM(J11:J12)</f>
        <v>175.5125</v>
      </c>
      <c r="K13" s="143">
        <f>SUM(K11:K12)</f>
        <v>152.225</v>
      </c>
      <c r="L13" s="143">
        <f>SUM(L11:L12)</f>
        <v>105.65</v>
      </c>
      <c r="M13" s="143">
        <f>SUM(M11:M12)</f>
        <v>82.3625</v>
      </c>
      <c r="N13" s="29"/>
      <c r="O13" s="23" t="s">
        <v>10</v>
      </c>
      <c r="P13" s="24">
        <v>0.2</v>
      </c>
      <c r="Q13" s="25">
        <f t="shared" si="1"/>
        <v>35.1025</v>
      </c>
      <c r="R13" s="25">
        <f t="shared" si="1"/>
        <v>30.445</v>
      </c>
      <c r="S13" s="25">
        <f t="shared" si="1"/>
        <v>21.130000000000003</v>
      </c>
      <c r="T13" s="25">
        <f t="shared" si="1"/>
        <v>16.4725</v>
      </c>
      <c r="U13" s="21"/>
      <c r="V13" s="18" t="s">
        <v>10</v>
      </c>
      <c r="W13" s="26">
        <v>0.2</v>
      </c>
      <c r="X13" s="27">
        <f t="shared" si="2"/>
        <v>35.1025</v>
      </c>
      <c r="Y13" s="27">
        <f t="shared" si="2"/>
        <v>30.445</v>
      </c>
      <c r="Z13" s="27">
        <f t="shared" si="2"/>
        <v>21.130000000000003</v>
      </c>
      <c r="AA13" s="27">
        <f t="shared" si="2"/>
        <v>16.4725</v>
      </c>
    </row>
    <row r="14" spans="1:27" ht="15" customHeight="1">
      <c r="A14" s="32"/>
      <c r="B14" s="32"/>
      <c r="C14" s="32"/>
      <c r="D14" s="32"/>
      <c r="E14" s="32"/>
      <c r="F14" s="32"/>
      <c r="G14" s="31"/>
      <c r="H14" s="32"/>
      <c r="I14" s="32"/>
      <c r="J14" s="144">
        <f>SUM(J13:M13)</f>
        <v>515.7499999999999</v>
      </c>
      <c r="K14" s="145"/>
      <c r="L14" s="145"/>
      <c r="M14" s="145"/>
      <c r="N14" s="31"/>
      <c r="O14" s="33"/>
      <c r="P14" s="33"/>
      <c r="Q14" s="33"/>
      <c r="R14" s="33"/>
      <c r="S14" s="33"/>
      <c r="T14" s="33"/>
      <c r="U14" s="29"/>
      <c r="V14" s="18" t="s">
        <v>11</v>
      </c>
      <c r="W14" s="26">
        <v>0.1</v>
      </c>
      <c r="X14" s="27">
        <f t="shared" si="2"/>
        <v>17.55125</v>
      </c>
      <c r="Y14" s="27">
        <f t="shared" si="2"/>
        <v>15.2225</v>
      </c>
      <c r="Z14" s="27">
        <f t="shared" si="2"/>
        <v>10.565000000000001</v>
      </c>
      <c r="AA14" s="27">
        <f t="shared" si="2"/>
        <v>8.23625</v>
      </c>
    </row>
    <row r="15" spans="1:27" ht="15" customHeight="1">
      <c r="A15" s="34" t="s">
        <v>22</v>
      </c>
      <c r="B15" s="34" t="s">
        <v>22</v>
      </c>
      <c r="C15" s="34"/>
      <c r="D15" s="34"/>
      <c r="E15" s="34"/>
      <c r="F15" s="34"/>
      <c r="G15" s="21"/>
      <c r="H15" s="34"/>
      <c r="I15" s="34"/>
      <c r="J15" s="34"/>
      <c r="K15" s="34"/>
      <c r="L15" s="34"/>
      <c r="M15" s="34"/>
      <c r="N15" s="21"/>
      <c r="O15" s="34"/>
      <c r="P15" s="34"/>
      <c r="Q15" s="34"/>
      <c r="R15" s="34"/>
      <c r="S15" s="34"/>
      <c r="T15" s="34"/>
      <c r="U15" s="21"/>
      <c r="V15" s="21"/>
      <c r="W15" s="21"/>
      <c r="X15" s="21"/>
      <c r="Y15" s="21"/>
      <c r="Z15" s="21"/>
      <c r="AA15" s="21"/>
    </row>
    <row r="16" spans="1:27" ht="15" customHeight="1">
      <c r="A16" s="18" t="s">
        <v>17</v>
      </c>
      <c r="B16" s="35" t="s">
        <v>23</v>
      </c>
      <c r="C16" s="36" t="s">
        <v>5</v>
      </c>
      <c r="D16" s="36" t="s">
        <v>6</v>
      </c>
      <c r="E16" s="36" t="s">
        <v>7</v>
      </c>
      <c r="F16" s="36" t="s">
        <v>16</v>
      </c>
      <c r="G16" s="21"/>
      <c r="H16" s="37"/>
      <c r="I16" s="22" t="s">
        <v>24</v>
      </c>
      <c r="J16" s="36" t="s">
        <v>5</v>
      </c>
      <c r="K16" s="36" t="s">
        <v>6</v>
      </c>
      <c r="L16" s="36" t="s">
        <v>7</v>
      </c>
      <c r="M16" s="36" t="s">
        <v>16</v>
      </c>
      <c r="N16" s="21"/>
      <c r="O16" s="18"/>
      <c r="P16" s="22" t="s">
        <v>25</v>
      </c>
      <c r="Q16" s="20" t="s">
        <v>5</v>
      </c>
      <c r="R16" s="20" t="s">
        <v>6</v>
      </c>
      <c r="S16" s="20" t="s">
        <v>7</v>
      </c>
      <c r="T16" s="20" t="s">
        <v>16</v>
      </c>
      <c r="U16" s="21"/>
      <c r="V16" s="20"/>
      <c r="W16" s="22" t="s">
        <v>26</v>
      </c>
      <c r="X16" s="20" t="s">
        <v>5</v>
      </c>
      <c r="Y16" s="20" t="s">
        <v>6</v>
      </c>
      <c r="Z16" s="20" t="s">
        <v>7</v>
      </c>
      <c r="AA16" s="20" t="s">
        <v>16</v>
      </c>
    </row>
    <row r="17" spans="1:27" ht="15" customHeight="1">
      <c r="A17" s="18" t="s">
        <v>8</v>
      </c>
      <c r="B17" s="38">
        <v>0.3</v>
      </c>
      <c r="C17" s="27">
        <f aca="true" t="shared" si="3" ref="C17:F21">SUM(C$11*$B17)</f>
        <v>52.653749999999995</v>
      </c>
      <c r="D17" s="27">
        <f t="shared" si="3"/>
        <v>45.6675</v>
      </c>
      <c r="E17" s="27">
        <f t="shared" si="3"/>
        <v>31.695</v>
      </c>
      <c r="F17" s="27">
        <f t="shared" si="3"/>
        <v>24.70875</v>
      </c>
      <c r="G17" s="21"/>
      <c r="H17" s="18" t="s">
        <v>8</v>
      </c>
      <c r="I17" s="26">
        <v>0.28</v>
      </c>
      <c r="J17" s="115">
        <f aca="true" t="shared" si="4" ref="J17:M22">SUM(C$11*$I17)</f>
        <v>49.1435</v>
      </c>
      <c r="K17" s="115">
        <f t="shared" si="4"/>
        <v>42.623000000000005</v>
      </c>
      <c r="L17" s="115">
        <f t="shared" si="4"/>
        <v>29.582000000000004</v>
      </c>
      <c r="M17" s="115">
        <f t="shared" si="4"/>
        <v>23.061500000000002</v>
      </c>
      <c r="N17" s="21"/>
      <c r="O17" s="18" t="s">
        <v>8</v>
      </c>
      <c r="P17" s="26">
        <v>0.26</v>
      </c>
      <c r="Q17" s="115">
        <f aca="true" t="shared" si="5" ref="Q17:T23">SUM(C$11*$P17)</f>
        <v>45.63325</v>
      </c>
      <c r="R17" s="115">
        <f t="shared" si="5"/>
        <v>39.5785</v>
      </c>
      <c r="S17" s="115">
        <f t="shared" si="5"/>
        <v>27.469</v>
      </c>
      <c r="T17" s="115">
        <f t="shared" si="5"/>
        <v>21.41425</v>
      </c>
      <c r="U17" s="21"/>
      <c r="V17" s="18" t="s">
        <v>8</v>
      </c>
      <c r="W17" s="26">
        <v>0.24</v>
      </c>
      <c r="X17" s="39">
        <f aca="true" t="shared" si="6" ref="X17:AA24">SUM(C$11*$W17)</f>
        <v>42.123</v>
      </c>
      <c r="Y17" s="39">
        <f t="shared" si="6"/>
        <v>36.534</v>
      </c>
      <c r="Z17" s="39">
        <f t="shared" si="6"/>
        <v>25.356</v>
      </c>
      <c r="AA17" s="39">
        <f t="shared" si="6"/>
        <v>19.767</v>
      </c>
    </row>
    <row r="18" spans="1:27" ht="15" customHeight="1">
      <c r="A18" s="18" t="s">
        <v>9</v>
      </c>
      <c r="B18" s="38">
        <v>0.25</v>
      </c>
      <c r="C18" s="27">
        <f t="shared" si="3"/>
        <v>43.878125</v>
      </c>
      <c r="D18" s="27">
        <f t="shared" si="3"/>
        <v>38.05625</v>
      </c>
      <c r="E18" s="27">
        <f t="shared" si="3"/>
        <v>26.4125</v>
      </c>
      <c r="F18" s="27">
        <f t="shared" si="3"/>
        <v>20.590625</v>
      </c>
      <c r="G18" s="21"/>
      <c r="H18" s="18" t="s">
        <v>9</v>
      </c>
      <c r="I18" s="26">
        <v>0.22</v>
      </c>
      <c r="J18" s="115">
        <f t="shared" si="4"/>
        <v>38.61275</v>
      </c>
      <c r="K18" s="115">
        <f t="shared" si="4"/>
        <v>33.4895</v>
      </c>
      <c r="L18" s="115">
        <f t="shared" si="4"/>
        <v>23.243000000000002</v>
      </c>
      <c r="M18" s="115">
        <f t="shared" si="4"/>
        <v>18.11975</v>
      </c>
      <c r="N18" s="21"/>
      <c r="O18" s="18" t="s">
        <v>9</v>
      </c>
      <c r="P18" s="26">
        <v>0.2</v>
      </c>
      <c r="Q18" s="115">
        <f t="shared" si="5"/>
        <v>35.1025</v>
      </c>
      <c r="R18" s="115">
        <f t="shared" si="5"/>
        <v>30.445</v>
      </c>
      <c r="S18" s="115">
        <f t="shared" si="5"/>
        <v>21.130000000000003</v>
      </c>
      <c r="T18" s="115">
        <f t="shared" si="5"/>
        <v>16.4725</v>
      </c>
      <c r="U18" s="21"/>
      <c r="V18" s="18" t="s">
        <v>9</v>
      </c>
      <c r="W18" s="26">
        <v>0.18</v>
      </c>
      <c r="X18" s="39">
        <f t="shared" si="6"/>
        <v>31.592249999999996</v>
      </c>
      <c r="Y18" s="39">
        <f t="shared" si="6"/>
        <v>27.400499999999997</v>
      </c>
      <c r="Z18" s="39">
        <f t="shared" si="6"/>
        <v>19.017</v>
      </c>
      <c r="AA18" s="39">
        <f t="shared" si="6"/>
        <v>14.825249999999999</v>
      </c>
    </row>
    <row r="19" spans="1:27" ht="15" customHeight="1">
      <c r="A19" s="18" t="s">
        <v>10</v>
      </c>
      <c r="B19" s="38">
        <v>0.2</v>
      </c>
      <c r="C19" s="27">
        <f t="shared" si="3"/>
        <v>35.1025</v>
      </c>
      <c r="D19" s="27">
        <f t="shared" si="3"/>
        <v>30.445</v>
      </c>
      <c r="E19" s="27">
        <f t="shared" si="3"/>
        <v>21.130000000000003</v>
      </c>
      <c r="F19" s="27">
        <f t="shared" si="3"/>
        <v>16.4725</v>
      </c>
      <c r="G19" s="21"/>
      <c r="H19" s="18" t="s">
        <v>10</v>
      </c>
      <c r="I19" s="26">
        <v>0.18</v>
      </c>
      <c r="J19" s="115">
        <f t="shared" si="4"/>
        <v>31.592249999999996</v>
      </c>
      <c r="K19" s="115">
        <f t="shared" si="4"/>
        <v>27.400499999999997</v>
      </c>
      <c r="L19" s="115">
        <f t="shared" si="4"/>
        <v>19.017</v>
      </c>
      <c r="M19" s="115">
        <f t="shared" si="4"/>
        <v>14.825249999999999</v>
      </c>
      <c r="N19" s="21"/>
      <c r="O19" s="18" t="s">
        <v>10</v>
      </c>
      <c r="P19" s="26">
        <v>0.15</v>
      </c>
      <c r="Q19" s="115">
        <f t="shared" si="5"/>
        <v>26.326874999999998</v>
      </c>
      <c r="R19" s="115">
        <f t="shared" si="5"/>
        <v>22.83375</v>
      </c>
      <c r="S19" s="115">
        <f t="shared" si="5"/>
        <v>15.8475</v>
      </c>
      <c r="T19" s="115">
        <f t="shared" si="5"/>
        <v>12.354375</v>
      </c>
      <c r="U19" s="21"/>
      <c r="V19" s="18" t="s">
        <v>10</v>
      </c>
      <c r="W19" s="26">
        <v>0.15</v>
      </c>
      <c r="X19" s="39">
        <f t="shared" si="6"/>
        <v>26.326874999999998</v>
      </c>
      <c r="Y19" s="39">
        <f t="shared" si="6"/>
        <v>22.83375</v>
      </c>
      <c r="Z19" s="39">
        <f t="shared" si="6"/>
        <v>15.8475</v>
      </c>
      <c r="AA19" s="39">
        <f t="shared" si="6"/>
        <v>12.354375</v>
      </c>
    </row>
    <row r="20" spans="1:27" ht="15" customHeight="1">
      <c r="A20" s="18" t="s">
        <v>11</v>
      </c>
      <c r="B20" s="38">
        <v>0.15</v>
      </c>
      <c r="C20" s="27">
        <f t="shared" si="3"/>
        <v>26.326874999999998</v>
      </c>
      <c r="D20" s="27">
        <f t="shared" si="3"/>
        <v>22.83375</v>
      </c>
      <c r="E20" s="27">
        <f t="shared" si="3"/>
        <v>15.8475</v>
      </c>
      <c r="F20" s="27">
        <f t="shared" si="3"/>
        <v>12.354375</v>
      </c>
      <c r="G20" s="21"/>
      <c r="H20" s="18" t="s">
        <v>11</v>
      </c>
      <c r="I20" s="26">
        <v>0.14</v>
      </c>
      <c r="J20" s="115">
        <f t="shared" si="4"/>
        <v>24.57175</v>
      </c>
      <c r="K20" s="115">
        <f t="shared" si="4"/>
        <v>21.311500000000002</v>
      </c>
      <c r="L20" s="115">
        <f t="shared" si="4"/>
        <v>14.791000000000002</v>
      </c>
      <c r="M20" s="115">
        <f t="shared" si="4"/>
        <v>11.530750000000001</v>
      </c>
      <c r="N20" s="21"/>
      <c r="O20" s="18" t="s">
        <v>11</v>
      </c>
      <c r="P20" s="26">
        <v>0.12</v>
      </c>
      <c r="Q20" s="115">
        <f t="shared" si="5"/>
        <v>21.0615</v>
      </c>
      <c r="R20" s="115">
        <f t="shared" si="5"/>
        <v>18.267</v>
      </c>
      <c r="S20" s="115">
        <f t="shared" si="5"/>
        <v>12.678</v>
      </c>
      <c r="T20" s="115">
        <f t="shared" si="5"/>
        <v>9.8835</v>
      </c>
      <c r="U20" s="21"/>
      <c r="V20" s="18" t="s">
        <v>11</v>
      </c>
      <c r="W20" s="26">
        <v>0.12</v>
      </c>
      <c r="X20" s="39">
        <f t="shared" si="6"/>
        <v>21.0615</v>
      </c>
      <c r="Y20" s="39">
        <f t="shared" si="6"/>
        <v>18.267</v>
      </c>
      <c r="Z20" s="39">
        <f t="shared" si="6"/>
        <v>12.678</v>
      </c>
      <c r="AA20" s="39">
        <f t="shared" si="6"/>
        <v>9.8835</v>
      </c>
    </row>
    <row r="21" spans="1:27" ht="15" customHeight="1">
      <c r="A21" s="23" t="s">
        <v>12</v>
      </c>
      <c r="B21" s="40">
        <v>0.1</v>
      </c>
      <c r="C21" s="25">
        <f t="shared" si="3"/>
        <v>17.55125</v>
      </c>
      <c r="D21" s="25">
        <f t="shared" si="3"/>
        <v>15.2225</v>
      </c>
      <c r="E21" s="25">
        <f t="shared" si="3"/>
        <v>10.565000000000001</v>
      </c>
      <c r="F21" s="25">
        <f t="shared" si="3"/>
        <v>8.23625</v>
      </c>
      <c r="G21" s="21"/>
      <c r="H21" s="18" t="s">
        <v>12</v>
      </c>
      <c r="I21" s="26">
        <v>0.1</v>
      </c>
      <c r="J21" s="115">
        <f t="shared" si="4"/>
        <v>17.55125</v>
      </c>
      <c r="K21" s="115">
        <f t="shared" si="4"/>
        <v>15.2225</v>
      </c>
      <c r="L21" s="115">
        <f t="shared" si="4"/>
        <v>10.565000000000001</v>
      </c>
      <c r="M21" s="115">
        <f t="shared" si="4"/>
        <v>8.23625</v>
      </c>
      <c r="N21" s="21"/>
      <c r="O21" s="18" t="s">
        <v>12</v>
      </c>
      <c r="P21" s="26">
        <v>0.1</v>
      </c>
      <c r="Q21" s="115">
        <f t="shared" si="5"/>
        <v>17.55125</v>
      </c>
      <c r="R21" s="115">
        <f t="shared" si="5"/>
        <v>15.2225</v>
      </c>
      <c r="S21" s="115">
        <f t="shared" si="5"/>
        <v>10.565000000000001</v>
      </c>
      <c r="T21" s="115">
        <f t="shared" si="5"/>
        <v>8.23625</v>
      </c>
      <c r="U21" s="21"/>
      <c r="V21" s="18" t="s">
        <v>12</v>
      </c>
      <c r="W21" s="26">
        <v>0.1</v>
      </c>
      <c r="X21" s="39">
        <f t="shared" si="6"/>
        <v>17.55125</v>
      </c>
      <c r="Y21" s="39">
        <f t="shared" si="6"/>
        <v>15.2225</v>
      </c>
      <c r="Z21" s="39">
        <f t="shared" si="6"/>
        <v>10.565000000000001</v>
      </c>
      <c r="AA21" s="39">
        <f t="shared" si="6"/>
        <v>8.23625</v>
      </c>
    </row>
    <row r="22" spans="1:27" ht="15" customHeight="1">
      <c r="A22" s="28"/>
      <c r="B22" s="28"/>
      <c r="C22" s="28"/>
      <c r="D22" s="28"/>
      <c r="E22" s="28"/>
      <c r="F22" s="28"/>
      <c r="G22" s="29"/>
      <c r="H22" s="23" t="s">
        <v>13</v>
      </c>
      <c r="I22" s="24">
        <v>0.08</v>
      </c>
      <c r="J22" s="116">
        <f t="shared" si="4"/>
        <v>14.040999999999999</v>
      </c>
      <c r="K22" s="116">
        <f t="shared" si="4"/>
        <v>12.177999999999999</v>
      </c>
      <c r="L22" s="116">
        <f t="shared" si="4"/>
        <v>8.452</v>
      </c>
      <c r="M22" s="116">
        <f t="shared" si="4"/>
        <v>6.5889999999999995</v>
      </c>
      <c r="N22" s="21"/>
      <c r="O22" s="18" t="s">
        <v>13</v>
      </c>
      <c r="P22" s="26">
        <v>0.09</v>
      </c>
      <c r="Q22" s="115">
        <f t="shared" si="5"/>
        <v>15.796124999999998</v>
      </c>
      <c r="R22" s="115">
        <f t="shared" si="5"/>
        <v>13.700249999999999</v>
      </c>
      <c r="S22" s="115">
        <f t="shared" si="5"/>
        <v>9.5085</v>
      </c>
      <c r="T22" s="115">
        <f t="shared" si="5"/>
        <v>7.412624999999999</v>
      </c>
      <c r="U22" s="21"/>
      <c r="V22" s="18" t="s">
        <v>13</v>
      </c>
      <c r="W22" s="26">
        <v>0.08</v>
      </c>
      <c r="X22" s="39">
        <f t="shared" si="6"/>
        <v>14.040999999999999</v>
      </c>
      <c r="Y22" s="39">
        <f t="shared" si="6"/>
        <v>12.177999999999999</v>
      </c>
      <c r="Z22" s="39">
        <f t="shared" si="6"/>
        <v>8.452</v>
      </c>
      <c r="AA22" s="39">
        <f t="shared" si="6"/>
        <v>6.5889999999999995</v>
      </c>
    </row>
    <row r="23" spans="1:27" ht="15" customHeight="1">
      <c r="A23" s="30"/>
      <c r="B23" s="30"/>
      <c r="C23" s="30"/>
      <c r="D23" s="30"/>
      <c r="E23" s="30"/>
      <c r="F23" s="30"/>
      <c r="G23" s="31"/>
      <c r="H23" s="28"/>
      <c r="I23" s="28"/>
      <c r="J23" s="28"/>
      <c r="K23" s="28"/>
      <c r="L23" s="28"/>
      <c r="M23" s="28"/>
      <c r="N23" s="29"/>
      <c r="O23" s="23" t="s">
        <v>14</v>
      </c>
      <c r="P23" s="24">
        <v>0.08</v>
      </c>
      <c r="Q23" s="116">
        <f t="shared" si="5"/>
        <v>14.040999999999999</v>
      </c>
      <c r="R23" s="116">
        <f t="shared" si="5"/>
        <v>12.177999999999999</v>
      </c>
      <c r="S23" s="116">
        <f t="shared" si="5"/>
        <v>8.452</v>
      </c>
      <c r="T23" s="116">
        <f t="shared" si="5"/>
        <v>6.5889999999999995</v>
      </c>
      <c r="U23" s="42"/>
      <c r="V23" s="18" t="s">
        <v>14</v>
      </c>
      <c r="W23" s="26">
        <v>0.07</v>
      </c>
      <c r="X23" s="39">
        <f t="shared" si="6"/>
        <v>12.285875</v>
      </c>
      <c r="Y23" s="39">
        <f t="shared" si="6"/>
        <v>10.655750000000001</v>
      </c>
      <c r="Z23" s="39">
        <f t="shared" si="6"/>
        <v>7.395500000000001</v>
      </c>
      <c r="AA23" s="39">
        <f t="shared" si="6"/>
        <v>5.765375000000001</v>
      </c>
    </row>
    <row r="24" spans="1:27" ht="15" customHeight="1">
      <c r="A24" s="32"/>
      <c r="B24" s="32"/>
      <c r="C24" s="32"/>
      <c r="D24" s="32"/>
      <c r="E24" s="32"/>
      <c r="F24" s="32"/>
      <c r="G24" s="31"/>
      <c r="H24" s="32"/>
      <c r="I24" s="32"/>
      <c r="J24" s="32"/>
      <c r="K24" s="32"/>
      <c r="L24" s="32"/>
      <c r="M24" s="32"/>
      <c r="N24" s="31"/>
      <c r="O24" s="33"/>
      <c r="P24" s="33"/>
      <c r="Q24" s="146">
        <f>SUM(Q17:Q23)</f>
        <v>175.5125</v>
      </c>
      <c r="R24" s="146">
        <f>SUM(R17:R23)</f>
        <v>152.225</v>
      </c>
      <c r="S24" s="146">
        <f>SUM(S17:S23)</f>
        <v>105.64999999999999</v>
      </c>
      <c r="T24" s="146">
        <f>SUM(T17:T23)</f>
        <v>82.3625</v>
      </c>
      <c r="U24" s="43"/>
      <c r="V24" s="44" t="s">
        <v>15</v>
      </c>
      <c r="W24" s="26">
        <v>0.06</v>
      </c>
      <c r="X24" s="39">
        <f t="shared" si="6"/>
        <v>10.53075</v>
      </c>
      <c r="Y24" s="39">
        <f t="shared" si="6"/>
        <v>9.1335</v>
      </c>
      <c r="Z24" s="39">
        <f t="shared" si="6"/>
        <v>6.339</v>
      </c>
      <c r="AA24" s="39">
        <f t="shared" si="6"/>
        <v>4.94175</v>
      </c>
    </row>
    <row r="25" spans="17:20" ht="12.75">
      <c r="Q25" s="140">
        <f>SUM(Q24:T24)</f>
        <v>515.7499999999999</v>
      </c>
      <c r="R25" s="147"/>
      <c r="S25" s="147"/>
      <c r="T25" s="147"/>
    </row>
    <row r="28" spans="8:20" ht="25.5">
      <c r="H28" s="20"/>
      <c r="I28" s="22" t="s">
        <v>32</v>
      </c>
      <c r="J28" s="20" t="s">
        <v>5</v>
      </c>
      <c r="K28" s="20" t="s">
        <v>6</v>
      </c>
      <c r="L28" s="20" t="s">
        <v>7</v>
      </c>
      <c r="M28" s="20" t="s">
        <v>16</v>
      </c>
      <c r="O28" s="20"/>
      <c r="P28" s="22" t="s">
        <v>33</v>
      </c>
      <c r="Q28" s="20" t="s">
        <v>5</v>
      </c>
      <c r="R28" s="20" t="s">
        <v>6</v>
      </c>
      <c r="S28" s="20" t="s">
        <v>7</v>
      </c>
      <c r="T28" s="20" t="s">
        <v>16</v>
      </c>
    </row>
    <row r="29" spans="8:20" ht="12.75">
      <c r="H29" s="18" t="s">
        <v>8</v>
      </c>
      <c r="I29" s="26">
        <v>0.2</v>
      </c>
      <c r="J29" s="39">
        <f aca="true" t="shared" si="7" ref="J29:M38">SUM(C$11*$I29)</f>
        <v>35.1025</v>
      </c>
      <c r="K29" s="39">
        <f t="shared" si="7"/>
        <v>30.445</v>
      </c>
      <c r="L29" s="39">
        <f t="shared" si="7"/>
        <v>21.130000000000003</v>
      </c>
      <c r="M29" s="39">
        <f t="shared" si="7"/>
        <v>16.4725</v>
      </c>
      <c r="O29" s="18" t="s">
        <v>8</v>
      </c>
      <c r="P29" s="59">
        <v>0.19</v>
      </c>
      <c r="Q29" s="39">
        <f>SUM(I2*$P29)</f>
        <v>33.347375</v>
      </c>
      <c r="R29" s="39">
        <f>SUM(I3*$P29)</f>
        <v>28.92275</v>
      </c>
      <c r="S29" s="39">
        <f>SUM(I4*$P29)</f>
        <v>20.073500000000003</v>
      </c>
      <c r="T29" s="39">
        <f>SUM(I5*$P29)</f>
        <v>15.648875</v>
      </c>
    </row>
    <row r="30" spans="8:20" ht="12.75">
      <c r="H30" s="18" t="s">
        <v>9</v>
      </c>
      <c r="I30" s="26">
        <v>0.15</v>
      </c>
      <c r="J30" s="39">
        <f t="shared" si="7"/>
        <v>26.326874999999998</v>
      </c>
      <c r="K30" s="39">
        <f t="shared" si="7"/>
        <v>22.83375</v>
      </c>
      <c r="L30" s="39">
        <f t="shared" si="7"/>
        <v>15.8475</v>
      </c>
      <c r="M30" s="39">
        <f t="shared" si="7"/>
        <v>12.354375</v>
      </c>
      <c r="O30" s="18" t="s">
        <v>9</v>
      </c>
      <c r="P30" s="59">
        <v>0.16</v>
      </c>
      <c r="Q30" s="39">
        <f>SUM(I2*$P30)</f>
        <v>28.081999999999997</v>
      </c>
      <c r="R30" s="39">
        <f>SUM(I3*$P30)</f>
        <v>24.355999999999998</v>
      </c>
      <c r="S30" s="39">
        <f>SUM(I4*$P30)</f>
        <v>16.904</v>
      </c>
      <c r="T30" s="39">
        <f>SUM(I5*$P30)</f>
        <v>13.177999999999999</v>
      </c>
    </row>
    <row r="31" spans="8:20" ht="12.75">
      <c r="H31" s="18" t="s">
        <v>10</v>
      </c>
      <c r="I31" s="26">
        <v>0.13</v>
      </c>
      <c r="J31" s="39">
        <f t="shared" si="7"/>
        <v>22.816625</v>
      </c>
      <c r="K31" s="39">
        <f t="shared" si="7"/>
        <v>19.78925</v>
      </c>
      <c r="L31" s="39">
        <f t="shared" si="7"/>
        <v>13.7345</v>
      </c>
      <c r="M31" s="39">
        <f t="shared" si="7"/>
        <v>10.707125</v>
      </c>
      <c r="O31" s="18" t="s">
        <v>10</v>
      </c>
      <c r="P31" s="59">
        <v>0.14</v>
      </c>
      <c r="Q31" s="39">
        <f>SUM(I2*$P31)</f>
        <v>24.57175</v>
      </c>
      <c r="R31" s="39">
        <f>SUM(I3*$P31)</f>
        <v>21.311500000000002</v>
      </c>
      <c r="S31" s="39">
        <f>SUM(I4*$P31)</f>
        <v>14.791000000000002</v>
      </c>
      <c r="T31" s="39">
        <f>SUM(I5*$P31)</f>
        <v>11.530750000000001</v>
      </c>
    </row>
    <row r="32" spans="8:20" ht="12.75">
      <c r="H32" s="18" t="s">
        <v>11</v>
      </c>
      <c r="I32" s="26">
        <v>0.11</v>
      </c>
      <c r="J32" s="39">
        <f t="shared" si="7"/>
        <v>19.306375</v>
      </c>
      <c r="K32" s="39">
        <f t="shared" si="7"/>
        <v>16.74475</v>
      </c>
      <c r="L32" s="39">
        <f t="shared" si="7"/>
        <v>11.621500000000001</v>
      </c>
      <c r="M32" s="39">
        <f t="shared" si="7"/>
        <v>9.059875</v>
      </c>
      <c r="O32" s="18" t="s">
        <v>11</v>
      </c>
      <c r="P32" s="59">
        <v>0.12</v>
      </c>
      <c r="Q32" s="39">
        <f>SUM(I2*$P32)</f>
        <v>21.0615</v>
      </c>
      <c r="R32" s="39">
        <f>SUM(I3*$P32)</f>
        <v>18.267</v>
      </c>
      <c r="S32" s="39">
        <f>SUM(I4*$P32)</f>
        <v>12.678</v>
      </c>
      <c r="T32" s="39">
        <f>SUM(I5*$P32)</f>
        <v>9.8835</v>
      </c>
    </row>
    <row r="33" spans="8:20" ht="12.75">
      <c r="H33" s="18" t="s">
        <v>12</v>
      </c>
      <c r="I33" s="26">
        <v>0.1</v>
      </c>
      <c r="J33" s="39">
        <f t="shared" si="7"/>
        <v>17.55125</v>
      </c>
      <c r="K33" s="39">
        <f t="shared" si="7"/>
        <v>15.2225</v>
      </c>
      <c r="L33" s="39">
        <f t="shared" si="7"/>
        <v>10.565000000000001</v>
      </c>
      <c r="M33" s="39">
        <f t="shared" si="7"/>
        <v>8.23625</v>
      </c>
      <c r="O33" s="18" t="s">
        <v>12</v>
      </c>
      <c r="P33" s="59">
        <v>0.09</v>
      </c>
      <c r="Q33" s="39">
        <f>SUM(I2*$P33)</f>
        <v>15.796124999999998</v>
      </c>
      <c r="R33" s="39">
        <f>SUM(I3*$P33)</f>
        <v>13.700249999999999</v>
      </c>
      <c r="S33" s="39">
        <f>SUM(I4*$P33)</f>
        <v>9.5085</v>
      </c>
      <c r="T33" s="39">
        <f>SUM(I5*$P33)</f>
        <v>7.412624999999999</v>
      </c>
    </row>
    <row r="34" spans="8:20" ht="12.75">
      <c r="H34" s="18" t="s">
        <v>13</v>
      </c>
      <c r="I34" s="26">
        <v>0.08</v>
      </c>
      <c r="J34" s="39">
        <f t="shared" si="7"/>
        <v>14.040999999999999</v>
      </c>
      <c r="K34" s="39">
        <f t="shared" si="7"/>
        <v>12.177999999999999</v>
      </c>
      <c r="L34" s="39">
        <f t="shared" si="7"/>
        <v>8.452</v>
      </c>
      <c r="M34" s="39">
        <f t="shared" si="7"/>
        <v>6.5889999999999995</v>
      </c>
      <c r="O34" s="18" t="s">
        <v>13</v>
      </c>
      <c r="P34" s="59">
        <v>0.07</v>
      </c>
      <c r="Q34" s="39">
        <f>SUM(I2*$P34)</f>
        <v>12.285875</v>
      </c>
      <c r="R34" s="39">
        <f>SUM(I3*$P34)</f>
        <v>10.655750000000001</v>
      </c>
      <c r="S34" s="39">
        <f>SUM(I4*$P34)</f>
        <v>7.395500000000001</v>
      </c>
      <c r="T34" s="39">
        <f>SUM(I5*$P34)</f>
        <v>5.765375000000001</v>
      </c>
    </row>
    <row r="35" spans="8:20" ht="12.75">
      <c r="H35" s="18" t="s">
        <v>14</v>
      </c>
      <c r="I35" s="59">
        <v>0.065</v>
      </c>
      <c r="J35" s="39">
        <f t="shared" si="7"/>
        <v>11.4083125</v>
      </c>
      <c r="K35" s="39">
        <f t="shared" si="7"/>
        <v>9.894625</v>
      </c>
      <c r="L35" s="39">
        <f t="shared" si="7"/>
        <v>6.86725</v>
      </c>
      <c r="M35" s="39">
        <f t="shared" si="7"/>
        <v>5.3535625</v>
      </c>
      <c r="O35" s="18" t="s">
        <v>14</v>
      </c>
      <c r="P35" s="59">
        <v>0.05</v>
      </c>
      <c r="Q35" s="39">
        <f>SUM(I2*$P35)</f>
        <v>8.775625</v>
      </c>
      <c r="R35" s="39">
        <f>SUM(I3*$P35)</f>
        <v>7.61125</v>
      </c>
      <c r="S35" s="39">
        <f>SUM(I4*$P35)</f>
        <v>5.282500000000001</v>
      </c>
      <c r="T35" s="39">
        <f>SUM(I5*$P35)</f>
        <v>4.118125</v>
      </c>
    </row>
    <row r="36" spans="8:20" ht="12.75">
      <c r="H36" s="44" t="s">
        <v>15</v>
      </c>
      <c r="I36" s="26">
        <v>0.06</v>
      </c>
      <c r="J36" s="39">
        <f t="shared" si="7"/>
        <v>10.53075</v>
      </c>
      <c r="K36" s="39">
        <f t="shared" si="7"/>
        <v>9.1335</v>
      </c>
      <c r="L36" s="39">
        <f t="shared" si="7"/>
        <v>6.339</v>
      </c>
      <c r="M36" s="39">
        <f t="shared" si="7"/>
        <v>4.94175</v>
      </c>
      <c r="O36" s="18" t="s">
        <v>15</v>
      </c>
      <c r="P36" s="59">
        <v>0.045</v>
      </c>
      <c r="Q36" s="39">
        <f>SUM(I2*$P36)</f>
        <v>7.898062499999999</v>
      </c>
      <c r="R36" s="39">
        <f>SUM(I3*$P36)</f>
        <v>6.850124999999999</v>
      </c>
      <c r="S36" s="39">
        <f>SUM(I4*$P36)</f>
        <v>4.75425</v>
      </c>
      <c r="T36" s="39">
        <f>SUM(I5*$P36)</f>
        <v>3.7063124999999997</v>
      </c>
    </row>
    <row r="37" spans="8:20" ht="12.75">
      <c r="H37" s="18" t="s">
        <v>28</v>
      </c>
      <c r="I37" s="59">
        <v>0.055</v>
      </c>
      <c r="J37" s="39">
        <f t="shared" si="7"/>
        <v>9.6531875</v>
      </c>
      <c r="K37" s="39">
        <f t="shared" si="7"/>
        <v>8.372375</v>
      </c>
      <c r="L37" s="39">
        <f t="shared" si="7"/>
        <v>5.8107500000000005</v>
      </c>
      <c r="M37" s="39">
        <f t="shared" si="7"/>
        <v>4.5299375</v>
      </c>
      <c r="O37" s="18" t="s">
        <v>28</v>
      </c>
      <c r="P37" s="59">
        <v>0.04</v>
      </c>
      <c r="Q37" s="39">
        <f>SUM(I2*$P37)</f>
        <v>7.020499999999999</v>
      </c>
      <c r="R37" s="39">
        <f>SUM(I3*$P37)</f>
        <v>6.0889999999999995</v>
      </c>
      <c r="S37" s="39">
        <f>SUM(I4*$P37)</f>
        <v>4.226</v>
      </c>
      <c r="T37" s="39">
        <f>SUM(I5*$P37)</f>
        <v>3.2944999999999998</v>
      </c>
    </row>
    <row r="38" spans="8:20" ht="12.75">
      <c r="H38" s="18" t="s">
        <v>29</v>
      </c>
      <c r="I38" s="26">
        <v>0.05</v>
      </c>
      <c r="J38" s="39">
        <f t="shared" si="7"/>
        <v>8.775625</v>
      </c>
      <c r="K38" s="39">
        <f t="shared" si="7"/>
        <v>7.61125</v>
      </c>
      <c r="L38" s="39">
        <f t="shared" si="7"/>
        <v>5.282500000000001</v>
      </c>
      <c r="M38" s="39">
        <f t="shared" si="7"/>
        <v>4.118125</v>
      </c>
      <c r="O38" s="18" t="s">
        <v>29</v>
      </c>
      <c r="P38" s="59">
        <v>0.035</v>
      </c>
      <c r="Q38" s="39">
        <f>SUM(I2*$P38)</f>
        <v>6.1429375</v>
      </c>
      <c r="R38" s="39">
        <f>SUM(I3*$P38)</f>
        <v>5.327875000000001</v>
      </c>
      <c r="S38" s="39">
        <f>SUM(I4*$P38)</f>
        <v>3.6977500000000005</v>
      </c>
      <c r="T38" s="39">
        <f>SUM(I5*$P38)</f>
        <v>2.8826875000000003</v>
      </c>
    </row>
    <row r="39" spans="15:20" ht="12.75">
      <c r="O39" s="18" t="s">
        <v>30</v>
      </c>
      <c r="P39" s="59">
        <v>0.03</v>
      </c>
      <c r="Q39" s="39">
        <f>SUM(I2*$P39)</f>
        <v>5.265375</v>
      </c>
      <c r="R39" s="39">
        <f>SUM(I3*$P39)</f>
        <v>4.56675</v>
      </c>
      <c r="S39" s="39">
        <f>SUM(I4*$P39)</f>
        <v>3.1695</v>
      </c>
      <c r="T39" s="39">
        <f>SUM(I5*$P39)</f>
        <v>2.470875</v>
      </c>
    </row>
    <row r="40" spans="15:20" ht="12.75">
      <c r="O40" s="18" t="s">
        <v>31</v>
      </c>
      <c r="P40" s="59">
        <v>0.025</v>
      </c>
      <c r="Q40" s="39">
        <f>SUM(I2*$P40)</f>
        <v>4.3878125</v>
      </c>
      <c r="R40" s="39">
        <f>SUM(I3*$P40)</f>
        <v>3.805625</v>
      </c>
      <c r="S40" s="39">
        <f>SUM(I4*$P40)</f>
        <v>2.6412500000000003</v>
      </c>
      <c r="T40" s="39">
        <f>SUM(I5*$P40)</f>
        <v>2.0590625</v>
      </c>
    </row>
  </sheetData>
  <sheetProtection/>
  <mergeCells count="2">
    <mergeCell ref="R2:X2"/>
    <mergeCell ref="R6:W6"/>
  </mergeCells>
  <conditionalFormatting sqref="V16:AA24 H28:I38 O28:P40 J28:M28 Q28:T28">
    <cfRule type="expression" priority="1" dxfId="0" stopIfTrue="1">
      <formula>$AC$8</formula>
    </cfRule>
  </conditionalFormatting>
  <conditionalFormatting sqref="O10:T13">
    <cfRule type="expression" priority="2" dxfId="0" stopIfTrue="1">
      <formula>$AC$3</formula>
    </cfRule>
  </conditionalFormatting>
  <conditionalFormatting sqref="A10:F11">
    <cfRule type="expression" priority="3" dxfId="0" stopIfTrue="1">
      <formula>$AC$1</formula>
    </cfRule>
  </conditionalFormatting>
  <conditionalFormatting sqref="H10:M12">
    <cfRule type="expression" priority="4" dxfId="0" stopIfTrue="1">
      <formula>$AC$2</formula>
    </cfRule>
  </conditionalFormatting>
  <conditionalFormatting sqref="V10:AA14">
    <cfRule type="expression" priority="5" dxfId="0" stopIfTrue="1">
      <formula>$AC$4</formula>
    </cfRule>
  </conditionalFormatting>
  <conditionalFormatting sqref="A16:F21">
    <cfRule type="expression" priority="6" dxfId="0" stopIfTrue="1">
      <formula>$AC$5</formula>
    </cfRule>
  </conditionalFormatting>
  <conditionalFormatting sqref="H16:M22">
    <cfRule type="expression" priority="7" dxfId="0" stopIfTrue="1">
      <formula>$AC$6</formula>
    </cfRule>
  </conditionalFormatting>
  <conditionalFormatting sqref="O16:T23 J29:M38 Q29:T40">
    <cfRule type="expression" priority="8" dxfId="0" stopIfTrue="1">
      <formula>$AC$7</formula>
    </cfRule>
  </conditionalFormatting>
  <printOptions/>
  <pageMargins left="0.75" right="0.75" top="1" bottom="1" header="0.5" footer="0.5"/>
  <pageSetup horizontalDpi="300" verticalDpi="300" orientation="landscape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"/>
  <sheetViews>
    <sheetView zoomScale="80" zoomScaleNormal="80" zoomScalePageLayoutView="0" workbookViewId="0" topLeftCell="A1">
      <selection activeCell="Q8" sqref="Q8"/>
    </sheetView>
  </sheetViews>
  <sheetFormatPr defaultColWidth="9.140625" defaultRowHeight="12.75"/>
  <cols>
    <col min="4" max="4" width="12.00390625" style="0" customWidth="1"/>
    <col min="9" max="9" width="12.140625" style="0" customWidth="1"/>
    <col min="17" max="17" width="9.140625" style="0" bestFit="1" customWidth="1"/>
    <col min="18" max="20" width="9.00390625" style="0" bestFit="1" customWidth="1"/>
    <col min="24" max="24" width="10.8515625" style="0" customWidth="1"/>
    <col min="25" max="25" width="11.28125" style="0" customWidth="1"/>
  </cols>
  <sheetData>
    <row r="1" spans="1:27" ht="21" customHeight="1">
      <c r="A1" s="184" t="s">
        <v>55</v>
      </c>
      <c r="B1" s="184"/>
      <c r="C1" s="184"/>
      <c r="D1" s="18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9">
        <v>131.6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customHeight="1">
      <c r="A2" s="48" t="s">
        <v>0</v>
      </c>
      <c r="B2" s="48"/>
      <c r="C2" s="48"/>
      <c r="D2" s="124">
        <v>36</v>
      </c>
      <c r="E2" s="2"/>
      <c r="F2" s="2"/>
      <c r="G2" s="2"/>
      <c r="H2" s="2"/>
      <c r="I2" s="133">
        <f>SUM($D$6*K2)</f>
        <v>201.6</v>
      </c>
      <c r="J2" s="51" t="s">
        <v>5</v>
      </c>
      <c r="K2" s="52">
        <v>0.35</v>
      </c>
      <c r="L2" s="3"/>
      <c r="M2" s="2"/>
      <c r="N2" s="2"/>
      <c r="O2" s="2"/>
      <c r="P2" s="39">
        <v>118.44</v>
      </c>
      <c r="Q2" s="5"/>
      <c r="R2" s="182"/>
      <c r="S2" s="182"/>
      <c r="T2" s="182"/>
      <c r="U2" s="182"/>
      <c r="V2" s="182"/>
      <c r="W2" s="182"/>
      <c r="X2" s="182"/>
      <c r="Y2" s="2"/>
      <c r="Z2" s="2"/>
      <c r="AA2" s="2"/>
    </row>
    <row r="3" spans="1:27" ht="15" customHeight="1">
      <c r="A3" s="45" t="s">
        <v>1</v>
      </c>
      <c r="B3" s="45"/>
      <c r="C3" s="45"/>
      <c r="D3" s="125">
        <v>16</v>
      </c>
      <c r="E3" s="2"/>
      <c r="F3" s="2"/>
      <c r="G3" s="2"/>
      <c r="H3" s="2"/>
      <c r="I3" s="134">
        <f>SUM($D$6*K3)</f>
        <v>172.79999999999998</v>
      </c>
      <c r="J3" s="53" t="s">
        <v>6</v>
      </c>
      <c r="K3" s="54">
        <v>0.3</v>
      </c>
      <c r="L3" s="3"/>
      <c r="M3" s="2"/>
      <c r="N3" s="2"/>
      <c r="O3" s="3"/>
      <c r="P3" s="41">
        <v>105.28</v>
      </c>
      <c r="Q3" s="3"/>
      <c r="R3" s="6"/>
      <c r="S3" s="7"/>
      <c r="T3" s="7"/>
      <c r="U3" s="8"/>
      <c r="V3" s="8"/>
      <c r="W3" s="8"/>
      <c r="X3" s="2"/>
      <c r="Y3" s="2"/>
      <c r="Z3" s="2"/>
      <c r="AA3" s="2"/>
    </row>
    <row r="4" spans="1:27" ht="15" customHeight="1">
      <c r="A4" s="45" t="s">
        <v>2</v>
      </c>
      <c r="B4" s="45"/>
      <c r="C4" s="45"/>
      <c r="D4" s="126">
        <f>SUM(D2*D3)</f>
        <v>576</v>
      </c>
      <c r="E4" s="2"/>
      <c r="F4" s="2"/>
      <c r="G4" s="2"/>
      <c r="H4" s="2"/>
      <c r="I4" s="134">
        <f>SUM($D$6*K4)</f>
        <v>115.2</v>
      </c>
      <c r="J4" s="53" t="s">
        <v>7</v>
      </c>
      <c r="K4" s="54">
        <v>0.2</v>
      </c>
      <c r="L4" s="3"/>
      <c r="M4" s="2"/>
      <c r="N4" s="2"/>
      <c r="O4" s="3"/>
      <c r="P4" s="3"/>
      <c r="Q4" s="3"/>
      <c r="R4" s="3"/>
      <c r="S4" s="3"/>
      <c r="T4" s="3"/>
      <c r="U4" s="2"/>
      <c r="V4" s="2"/>
      <c r="W4" s="2"/>
      <c r="X4" s="2"/>
      <c r="Y4" s="2"/>
      <c r="Z4" s="2"/>
      <c r="AA4" s="2"/>
    </row>
    <row r="5" spans="1:27" ht="15" customHeight="1">
      <c r="A5" s="48" t="s">
        <v>3</v>
      </c>
      <c r="B5" s="48"/>
      <c r="C5" s="48"/>
      <c r="D5" s="124">
        <v>0</v>
      </c>
      <c r="E5" s="2"/>
      <c r="F5" s="2"/>
      <c r="G5" s="2"/>
      <c r="H5" s="2"/>
      <c r="I5" s="135">
        <f>SUM($D$6*K5)</f>
        <v>86.39999999999999</v>
      </c>
      <c r="J5" s="55" t="s">
        <v>16</v>
      </c>
      <c r="K5" s="56">
        <v>0.15</v>
      </c>
      <c r="L5" s="3"/>
      <c r="M5" s="2"/>
      <c r="N5" s="2"/>
      <c r="O5" s="2">
        <f>PRODUCT(P5/4)</f>
        <v>88.83</v>
      </c>
      <c r="P5" s="11">
        <f>SUM(P1:P3)</f>
        <v>355.32</v>
      </c>
      <c r="Q5" s="9"/>
      <c r="R5" s="10"/>
      <c r="S5" s="10"/>
      <c r="T5" s="9"/>
      <c r="U5" s="9"/>
      <c r="V5" s="9"/>
      <c r="W5" s="2"/>
      <c r="X5" s="2"/>
      <c r="Y5" s="2"/>
      <c r="Z5" s="2"/>
      <c r="AA5" s="2"/>
    </row>
    <row r="6" spans="1:27" ht="15" customHeight="1">
      <c r="A6" s="45" t="s">
        <v>4</v>
      </c>
      <c r="B6" s="45"/>
      <c r="C6" s="45"/>
      <c r="D6" s="126">
        <f>SUM(D4+D5)</f>
        <v>576</v>
      </c>
      <c r="E6" s="2"/>
      <c r="F6" s="2"/>
      <c r="G6" s="2"/>
      <c r="H6" s="2"/>
      <c r="I6" s="136">
        <f>SUM(I2:I5)</f>
        <v>576</v>
      </c>
      <c r="J6" s="2"/>
      <c r="K6" s="2"/>
      <c r="L6" s="2"/>
      <c r="M6" s="2"/>
      <c r="N6" s="2"/>
      <c r="O6" s="2"/>
      <c r="P6" s="3"/>
      <c r="Q6" s="9"/>
      <c r="R6" s="183"/>
      <c r="S6" s="183"/>
      <c r="T6" s="183"/>
      <c r="U6" s="183"/>
      <c r="V6" s="183"/>
      <c r="W6" s="183"/>
      <c r="X6" s="2"/>
      <c r="Y6" s="2"/>
      <c r="Z6" s="2"/>
      <c r="AA6" s="2"/>
    </row>
    <row r="7" spans="1:27" ht="15" customHeight="1">
      <c r="A7" s="3"/>
      <c r="B7" s="3"/>
      <c r="C7" s="11"/>
      <c r="D7" s="12"/>
      <c r="E7" s="12"/>
      <c r="F7" s="12"/>
      <c r="G7" s="12"/>
      <c r="H7" s="12"/>
      <c r="I7" s="137"/>
      <c r="J7" s="12"/>
      <c r="K7" s="12"/>
      <c r="L7" s="12"/>
      <c r="M7" s="12"/>
      <c r="N7" s="12"/>
      <c r="O7" s="12"/>
      <c r="P7" s="13"/>
      <c r="Q7" s="13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15" customHeight="1" thickBot="1">
      <c r="A8" s="14"/>
      <c r="B8" s="3"/>
      <c r="C8" s="15"/>
      <c r="D8" s="4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3"/>
      <c r="Q8" s="13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27" ht="15" customHeight="1">
      <c r="A9" s="16"/>
      <c r="B9" s="16"/>
      <c r="C9" s="16"/>
      <c r="D9" s="17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ht="15" customHeight="1">
      <c r="A10" s="18" t="s">
        <v>17</v>
      </c>
      <c r="B10" s="19" t="s">
        <v>18</v>
      </c>
      <c r="C10" s="20" t="s">
        <v>5</v>
      </c>
      <c r="D10" s="20" t="s">
        <v>6</v>
      </c>
      <c r="E10" s="20" t="s">
        <v>7</v>
      </c>
      <c r="F10" s="20" t="s">
        <v>16</v>
      </c>
      <c r="G10" s="21"/>
      <c r="H10" s="20"/>
      <c r="I10" s="22" t="s">
        <v>19</v>
      </c>
      <c r="J10" s="20" t="s">
        <v>5</v>
      </c>
      <c r="K10" s="20" t="s">
        <v>6</v>
      </c>
      <c r="L10" s="20" t="s">
        <v>7</v>
      </c>
      <c r="M10" s="20" t="s">
        <v>16</v>
      </c>
      <c r="N10" s="21"/>
      <c r="O10" s="127"/>
      <c r="P10" s="128" t="s">
        <v>20</v>
      </c>
      <c r="Q10" s="127" t="s">
        <v>5</v>
      </c>
      <c r="R10" s="127" t="s">
        <v>6</v>
      </c>
      <c r="S10" s="127" t="s">
        <v>7</v>
      </c>
      <c r="T10" s="127" t="s">
        <v>16</v>
      </c>
      <c r="U10" s="21"/>
      <c r="V10" s="20"/>
      <c r="W10" s="22" t="s">
        <v>21</v>
      </c>
      <c r="X10" s="20" t="s">
        <v>5</v>
      </c>
      <c r="Y10" s="20" t="s">
        <v>6</v>
      </c>
      <c r="Z10" s="20" t="s">
        <v>7</v>
      </c>
      <c r="AA10" s="20" t="s">
        <v>16</v>
      </c>
    </row>
    <row r="11" spans="1:27" ht="15" customHeight="1">
      <c r="A11" s="23" t="s">
        <v>8</v>
      </c>
      <c r="B11" s="24">
        <v>1</v>
      </c>
      <c r="C11" s="25">
        <f>I2</f>
        <v>201.6</v>
      </c>
      <c r="D11" s="25">
        <f>I3</f>
        <v>172.79999999999998</v>
      </c>
      <c r="E11" s="25">
        <f>I4</f>
        <v>115.2</v>
      </c>
      <c r="F11" s="25">
        <f>I5</f>
        <v>86.39999999999999</v>
      </c>
      <c r="G11" s="21"/>
      <c r="H11" s="18" t="s">
        <v>8</v>
      </c>
      <c r="I11" s="26">
        <v>0.6</v>
      </c>
      <c r="J11" s="27">
        <f aca="true" t="shared" si="0" ref="J11:M12">SUM(C$11*$I11)</f>
        <v>120.96</v>
      </c>
      <c r="K11" s="27">
        <f t="shared" si="0"/>
        <v>103.67999999999999</v>
      </c>
      <c r="L11" s="27">
        <f t="shared" si="0"/>
        <v>69.12</v>
      </c>
      <c r="M11" s="27">
        <f t="shared" si="0"/>
        <v>51.839999999999996</v>
      </c>
      <c r="N11" s="21"/>
      <c r="O11" s="127" t="s">
        <v>8</v>
      </c>
      <c r="P11" s="127">
        <v>0.5</v>
      </c>
      <c r="Q11" s="154">
        <f aca="true" t="shared" si="1" ref="Q11:T13">SUM(C$11*$P11)</f>
        <v>100.8</v>
      </c>
      <c r="R11" s="154">
        <f t="shared" si="1"/>
        <v>86.39999999999999</v>
      </c>
      <c r="S11" s="154">
        <f t="shared" si="1"/>
        <v>57.6</v>
      </c>
      <c r="T11" s="154">
        <f t="shared" si="1"/>
        <v>43.199999999999996</v>
      </c>
      <c r="U11" s="21"/>
      <c r="V11" s="18" t="s">
        <v>8</v>
      </c>
      <c r="W11" s="26">
        <v>0.4</v>
      </c>
      <c r="X11" s="27">
        <f aca="true" t="shared" si="2" ref="X11:AA14">SUM(C$11*$W11)</f>
        <v>80.64</v>
      </c>
      <c r="Y11" s="27">
        <f t="shared" si="2"/>
        <v>69.11999999999999</v>
      </c>
      <c r="Z11" s="27">
        <f t="shared" si="2"/>
        <v>46.080000000000005</v>
      </c>
      <c r="AA11" s="27">
        <f t="shared" si="2"/>
        <v>34.559999999999995</v>
      </c>
    </row>
    <row r="12" spans="1:27" ht="15" customHeight="1">
      <c r="A12" s="28" t="s">
        <v>22</v>
      </c>
      <c r="B12" s="28" t="s">
        <v>22</v>
      </c>
      <c r="C12" s="28"/>
      <c r="D12" s="28"/>
      <c r="E12" s="28"/>
      <c r="F12" s="28"/>
      <c r="G12" s="29"/>
      <c r="H12" s="23" t="s">
        <v>9</v>
      </c>
      <c r="I12" s="24">
        <v>0.4</v>
      </c>
      <c r="J12" s="25">
        <f t="shared" si="0"/>
        <v>80.64</v>
      </c>
      <c r="K12" s="25">
        <f t="shared" si="0"/>
        <v>69.11999999999999</v>
      </c>
      <c r="L12" s="25">
        <f t="shared" si="0"/>
        <v>46.080000000000005</v>
      </c>
      <c r="M12" s="25">
        <f t="shared" si="0"/>
        <v>34.559999999999995</v>
      </c>
      <c r="N12" s="21"/>
      <c r="O12" s="127" t="s">
        <v>9</v>
      </c>
      <c r="P12" s="127">
        <v>0.3</v>
      </c>
      <c r="Q12" s="154">
        <f t="shared" si="1"/>
        <v>60.48</v>
      </c>
      <c r="R12" s="154">
        <f t="shared" si="1"/>
        <v>51.839999999999996</v>
      </c>
      <c r="S12" s="154">
        <f t="shared" si="1"/>
        <v>34.56</v>
      </c>
      <c r="T12" s="154">
        <f t="shared" si="1"/>
        <v>25.919999999999998</v>
      </c>
      <c r="U12" s="21"/>
      <c r="V12" s="18" t="s">
        <v>9</v>
      </c>
      <c r="W12" s="26">
        <v>0.3</v>
      </c>
      <c r="X12" s="27">
        <f t="shared" si="2"/>
        <v>60.48</v>
      </c>
      <c r="Y12" s="27">
        <f t="shared" si="2"/>
        <v>51.839999999999996</v>
      </c>
      <c r="Z12" s="27">
        <f t="shared" si="2"/>
        <v>34.56</v>
      </c>
      <c r="AA12" s="27">
        <f t="shared" si="2"/>
        <v>25.919999999999998</v>
      </c>
    </row>
    <row r="13" spans="1:27" ht="15" customHeight="1">
      <c r="A13" s="30" t="s">
        <v>22</v>
      </c>
      <c r="B13" s="30" t="s">
        <v>22</v>
      </c>
      <c r="C13" s="30"/>
      <c r="D13" s="30"/>
      <c r="E13" s="30"/>
      <c r="F13" s="30"/>
      <c r="G13" s="31"/>
      <c r="H13" s="28"/>
      <c r="I13" s="28"/>
      <c r="J13" s="143">
        <f>SUM(J11:J12)</f>
        <v>201.6</v>
      </c>
      <c r="K13" s="143">
        <f>SUM(K11:K12)</f>
        <v>172.79999999999998</v>
      </c>
      <c r="L13" s="143">
        <f>SUM(L11:L12)</f>
        <v>115.20000000000002</v>
      </c>
      <c r="M13" s="143">
        <f>SUM(M11:M12)</f>
        <v>86.39999999999999</v>
      </c>
      <c r="N13" s="29"/>
      <c r="O13" s="129" t="s">
        <v>10</v>
      </c>
      <c r="P13" s="129">
        <v>0.2</v>
      </c>
      <c r="Q13" s="155">
        <f t="shared" si="1"/>
        <v>40.32</v>
      </c>
      <c r="R13" s="155">
        <f t="shared" si="1"/>
        <v>34.559999999999995</v>
      </c>
      <c r="S13" s="155">
        <f t="shared" si="1"/>
        <v>23.040000000000003</v>
      </c>
      <c r="T13" s="155">
        <f t="shared" si="1"/>
        <v>17.279999999999998</v>
      </c>
      <c r="U13" s="21"/>
      <c r="V13" s="18" t="s">
        <v>10</v>
      </c>
      <c r="W13" s="26">
        <v>0.2</v>
      </c>
      <c r="X13" s="27">
        <f t="shared" si="2"/>
        <v>40.32</v>
      </c>
      <c r="Y13" s="27">
        <f t="shared" si="2"/>
        <v>34.559999999999995</v>
      </c>
      <c r="Z13" s="27">
        <f t="shared" si="2"/>
        <v>23.040000000000003</v>
      </c>
      <c r="AA13" s="27">
        <f t="shared" si="2"/>
        <v>17.279999999999998</v>
      </c>
    </row>
    <row r="14" spans="1:27" ht="15" customHeight="1">
      <c r="A14" s="32" t="s">
        <v>22</v>
      </c>
      <c r="B14" s="32" t="s">
        <v>22</v>
      </c>
      <c r="C14" s="32"/>
      <c r="D14" s="32"/>
      <c r="E14" s="32"/>
      <c r="F14" s="32"/>
      <c r="G14" s="31"/>
      <c r="H14" s="32"/>
      <c r="I14" s="32"/>
      <c r="J14" s="144">
        <f>SUM(J13:M13)</f>
        <v>576</v>
      </c>
      <c r="K14" s="145"/>
      <c r="L14" s="145"/>
      <c r="M14" s="145"/>
      <c r="N14" s="31"/>
      <c r="O14" s="130"/>
      <c r="P14" s="130"/>
      <c r="Q14" s="130"/>
      <c r="R14" s="130"/>
      <c r="S14" s="130"/>
      <c r="T14" s="130"/>
      <c r="U14" s="29"/>
      <c r="V14" s="18" t="s">
        <v>11</v>
      </c>
      <c r="W14" s="26">
        <v>0.1</v>
      </c>
      <c r="X14" s="27">
        <f t="shared" si="2"/>
        <v>20.16</v>
      </c>
      <c r="Y14" s="27">
        <f t="shared" si="2"/>
        <v>17.279999999999998</v>
      </c>
      <c r="Z14" s="27">
        <f t="shared" si="2"/>
        <v>11.520000000000001</v>
      </c>
      <c r="AA14" s="27">
        <f t="shared" si="2"/>
        <v>8.639999999999999</v>
      </c>
    </row>
    <row r="15" spans="1:27" ht="15" customHeight="1">
      <c r="A15" s="34" t="s">
        <v>22</v>
      </c>
      <c r="B15" s="34" t="s">
        <v>22</v>
      </c>
      <c r="C15" s="34"/>
      <c r="D15" s="34"/>
      <c r="E15" s="34"/>
      <c r="F15" s="34"/>
      <c r="G15" s="21"/>
      <c r="H15" s="34"/>
      <c r="I15" s="34"/>
      <c r="J15" s="34"/>
      <c r="K15" s="34"/>
      <c r="L15" s="34"/>
      <c r="M15" s="34"/>
      <c r="N15" s="21"/>
      <c r="O15" s="34"/>
      <c r="P15" s="34"/>
      <c r="Q15" s="34"/>
      <c r="R15" s="34"/>
      <c r="S15" s="34"/>
      <c r="T15" s="34"/>
      <c r="U15" s="21"/>
      <c r="V15" s="21"/>
      <c r="W15" s="21"/>
      <c r="X15" s="21"/>
      <c r="Y15" s="21"/>
      <c r="Z15" s="21"/>
      <c r="AA15" s="21"/>
    </row>
    <row r="16" spans="1:27" ht="15" customHeight="1">
      <c r="A16" s="18" t="s">
        <v>17</v>
      </c>
      <c r="B16" s="35" t="s">
        <v>23</v>
      </c>
      <c r="C16" s="36" t="s">
        <v>5</v>
      </c>
      <c r="D16" s="36" t="s">
        <v>6</v>
      </c>
      <c r="E16" s="36" t="s">
        <v>7</v>
      </c>
      <c r="F16" s="36" t="s">
        <v>16</v>
      </c>
      <c r="G16" s="21"/>
      <c r="H16" s="37"/>
      <c r="I16" s="22" t="s">
        <v>24</v>
      </c>
      <c r="J16" s="36" t="s">
        <v>5</v>
      </c>
      <c r="K16" s="36" t="s">
        <v>6</v>
      </c>
      <c r="L16" s="36" t="s">
        <v>7</v>
      </c>
      <c r="M16" s="36" t="s">
        <v>16</v>
      </c>
      <c r="N16" s="21"/>
      <c r="O16" s="18"/>
      <c r="P16" s="22" t="s">
        <v>25</v>
      </c>
      <c r="Q16" s="20" t="s">
        <v>5</v>
      </c>
      <c r="R16" s="20" t="s">
        <v>6</v>
      </c>
      <c r="S16" s="20" t="s">
        <v>7</v>
      </c>
      <c r="T16" s="20" t="s">
        <v>16</v>
      </c>
      <c r="U16" s="21"/>
      <c r="V16" s="20"/>
      <c r="W16" s="22" t="s">
        <v>26</v>
      </c>
      <c r="X16" s="20" t="s">
        <v>5</v>
      </c>
      <c r="Y16" s="20" t="s">
        <v>6</v>
      </c>
      <c r="Z16" s="20" t="s">
        <v>7</v>
      </c>
      <c r="AA16" s="20" t="s">
        <v>16</v>
      </c>
    </row>
    <row r="17" spans="1:27" ht="15" customHeight="1">
      <c r="A17" s="18" t="s">
        <v>8</v>
      </c>
      <c r="B17" s="38">
        <v>0.3</v>
      </c>
      <c r="C17" s="119">
        <f aca="true" t="shared" si="3" ref="C17:F21">SUM(C$11*$B17)</f>
        <v>60.48</v>
      </c>
      <c r="D17" s="119">
        <f t="shared" si="3"/>
        <v>51.839999999999996</v>
      </c>
      <c r="E17" s="119">
        <f t="shared" si="3"/>
        <v>34.56</v>
      </c>
      <c r="F17" s="119">
        <f t="shared" si="3"/>
        <v>25.919999999999998</v>
      </c>
      <c r="G17" s="21"/>
      <c r="H17" s="18" t="s">
        <v>8</v>
      </c>
      <c r="I17" s="26">
        <v>0.28</v>
      </c>
      <c r="J17" s="39">
        <f aca="true" t="shared" si="4" ref="J17:M22">SUM(C$11*$I17)</f>
        <v>56.448</v>
      </c>
      <c r="K17" s="39">
        <f t="shared" si="4"/>
        <v>48.384</v>
      </c>
      <c r="L17" s="39">
        <f t="shared" si="4"/>
        <v>32.25600000000001</v>
      </c>
      <c r="M17" s="39">
        <f t="shared" si="4"/>
        <v>24.192</v>
      </c>
      <c r="N17" s="21"/>
      <c r="O17" s="18" t="s">
        <v>8</v>
      </c>
      <c r="P17" s="26">
        <v>0.26</v>
      </c>
      <c r="Q17" s="39">
        <f aca="true" t="shared" si="5" ref="Q17:T23">SUM(C$11*$P17)</f>
        <v>52.416</v>
      </c>
      <c r="R17" s="39">
        <f t="shared" si="5"/>
        <v>44.928</v>
      </c>
      <c r="S17" s="39">
        <f t="shared" si="5"/>
        <v>29.952</v>
      </c>
      <c r="T17" s="39">
        <f t="shared" si="5"/>
        <v>22.464</v>
      </c>
      <c r="U17" s="21"/>
      <c r="V17" s="18" t="s">
        <v>8</v>
      </c>
      <c r="W17" s="26">
        <v>0.24</v>
      </c>
      <c r="X17" s="39">
        <f aca="true" t="shared" si="6" ref="X17:AA24">SUM(C$11*$W17)</f>
        <v>48.384</v>
      </c>
      <c r="Y17" s="39">
        <f t="shared" si="6"/>
        <v>41.471999999999994</v>
      </c>
      <c r="Z17" s="39">
        <f t="shared" si="6"/>
        <v>27.648</v>
      </c>
      <c r="AA17" s="39">
        <f t="shared" si="6"/>
        <v>20.735999999999997</v>
      </c>
    </row>
    <row r="18" spans="1:27" ht="15" customHeight="1">
      <c r="A18" s="18" t="s">
        <v>9</v>
      </c>
      <c r="B18" s="38">
        <v>0.25</v>
      </c>
      <c r="C18" s="119">
        <f t="shared" si="3"/>
        <v>50.4</v>
      </c>
      <c r="D18" s="119">
        <f t="shared" si="3"/>
        <v>43.199999999999996</v>
      </c>
      <c r="E18" s="119">
        <f t="shared" si="3"/>
        <v>28.8</v>
      </c>
      <c r="F18" s="119">
        <f t="shared" si="3"/>
        <v>21.599999999999998</v>
      </c>
      <c r="G18" s="21"/>
      <c r="H18" s="18" t="s">
        <v>9</v>
      </c>
      <c r="I18" s="26">
        <v>0.22</v>
      </c>
      <c r="J18" s="39">
        <f t="shared" si="4"/>
        <v>44.352</v>
      </c>
      <c r="K18" s="39">
        <f t="shared" si="4"/>
        <v>38.016</v>
      </c>
      <c r="L18" s="39">
        <f t="shared" si="4"/>
        <v>25.344</v>
      </c>
      <c r="M18" s="39">
        <f t="shared" si="4"/>
        <v>19.008</v>
      </c>
      <c r="N18" s="21"/>
      <c r="O18" s="18" t="s">
        <v>9</v>
      </c>
      <c r="P18" s="26">
        <v>0.2</v>
      </c>
      <c r="Q18" s="39">
        <f t="shared" si="5"/>
        <v>40.32</v>
      </c>
      <c r="R18" s="39">
        <f t="shared" si="5"/>
        <v>34.559999999999995</v>
      </c>
      <c r="S18" s="39">
        <f t="shared" si="5"/>
        <v>23.040000000000003</v>
      </c>
      <c r="T18" s="39">
        <f t="shared" si="5"/>
        <v>17.279999999999998</v>
      </c>
      <c r="U18" s="21"/>
      <c r="V18" s="18" t="s">
        <v>9</v>
      </c>
      <c r="W18" s="26">
        <v>0.18</v>
      </c>
      <c r="X18" s="39">
        <f t="shared" si="6"/>
        <v>36.288</v>
      </c>
      <c r="Y18" s="39">
        <f t="shared" si="6"/>
        <v>31.103999999999996</v>
      </c>
      <c r="Z18" s="39">
        <f t="shared" si="6"/>
        <v>20.736</v>
      </c>
      <c r="AA18" s="39">
        <f t="shared" si="6"/>
        <v>15.551999999999998</v>
      </c>
    </row>
    <row r="19" spans="1:27" ht="15" customHeight="1">
      <c r="A19" s="18" t="s">
        <v>10</v>
      </c>
      <c r="B19" s="38">
        <v>0.2</v>
      </c>
      <c r="C19" s="119">
        <f t="shared" si="3"/>
        <v>40.32</v>
      </c>
      <c r="D19" s="119">
        <f t="shared" si="3"/>
        <v>34.559999999999995</v>
      </c>
      <c r="E19" s="119">
        <f t="shared" si="3"/>
        <v>23.040000000000003</v>
      </c>
      <c r="F19" s="119">
        <f t="shared" si="3"/>
        <v>17.279999999999998</v>
      </c>
      <c r="G19" s="21"/>
      <c r="H19" s="18" t="s">
        <v>10</v>
      </c>
      <c r="I19" s="26">
        <v>0.18</v>
      </c>
      <c r="J19" s="39">
        <f t="shared" si="4"/>
        <v>36.288</v>
      </c>
      <c r="K19" s="39">
        <f t="shared" si="4"/>
        <v>31.103999999999996</v>
      </c>
      <c r="L19" s="39">
        <f t="shared" si="4"/>
        <v>20.736</v>
      </c>
      <c r="M19" s="39">
        <f t="shared" si="4"/>
        <v>15.551999999999998</v>
      </c>
      <c r="N19" s="21"/>
      <c r="O19" s="18" t="s">
        <v>10</v>
      </c>
      <c r="P19" s="26">
        <v>0.15</v>
      </c>
      <c r="Q19" s="39">
        <f t="shared" si="5"/>
        <v>30.24</v>
      </c>
      <c r="R19" s="39">
        <f t="shared" si="5"/>
        <v>25.919999999999998</v>
      </c>
      <c r="S19" s="39">
        <f t="shared" si="5"/>
        <v>17.28</v>
      </c>
      <c r="T19" s="39">
        <f t="shared" si="5"/>
        <v>12.959999999999999</v>
      </c>
      <c r="U19" s="21"/>
      <c r="V19" s="18" t="s">
        <v>10</v>
      </c>
      <c r="W19" s="26">
        <v>0.15</v>
      </c>
      <c r="X19" s="39">
        <f t="shared" si="6"/>
        <v>30.24</v>
      </c>
      <c r="Y19" s="39">
        <f t="shared" si="6"/>
        <v>25.919999999999998</v>
      </c>
      <c r="Z19" s="39">
        <f t="shared" si="6"/>
        <v>17.28</v>
      </c>
      <c r="AA19" s="39">
        <f t="shared" si="6"/>
        <v>12.959999999999999</v>
      </c>
    </row>
    <row r="20" spans="1:27" ht="15" customHeight="1">
      <c r="A20" s="18" t="s">
        <v>11</v>
      </c>
      <c r="B20" s="38">
        <v>0.15</v>
      </c>
      <c r="C20" s="119">
        <f t="shared" si="3"/>
        <v>30.24</v>
      </c>
      <c r="D20" s="119">
        <f t="shared" si="3"/>
        <v>25.919999999999998</v>
      </c>
      <c r="E20" s="119">
        <f t="shared" si="3"/>
        <v>17.28</v>
      </c>
      <c r="F20" s="119">
        <f t="shared" si="3"/>
        <v>12.959999999999999</v>
      </c>
      <c r="G20" s="21"/>
      <c r="H20" s="18" t="s">
        <v>11</v>
      </c>
      <c r="I20" s="26">
        <v>0.14</v>
      </c>
      <c r="J20" s="39">
        <f t="shared" si="4"/>
        <v>28.224</v>
      </c>
      <c r="K20" s="39">
        <f t="shared" si="4"/>
        <v>24.192</v>
      </c>
      <c r="L20" s="39">
        <f t="shared" si="4"/>
        <v>16.128000000000004</v>
      </c>
      <c r="M20" s="39">
        <f t="shared" si="4"/>
        <v>12.096</v>
      </c>
      <c r="N20" s="21"/>
      <c r="O20" s="18" t="s">
        <v>11</v>
      </c>
      <c r="P20" s="26">
        <v>0.12</v>
      </c>
      <c r="Q20" s="39">
        <f t="shared" si="5"/>
        <v>24.192</v>
      </c>
      <c r="R20" s="39">
        <f t="shared" si="5"/>
        <v>20.735999999999997</v>
      </c>
      <c r="S20" s="39">
        <f t="shared" si="5"/>
        <v>13.824</v>
      </c>
      <c r="T20" s="39">
        <f t="shared" si="5"/>
        <v>10.367999999999999</v>
      </c>
      <c r="U20" s="21"/>
      <c r="V20" s="18" t="s">
        <v>11</v>
      </c>
      <c r="W20" s="26">
        <v>0.12</v>
      </c>
      <c r="X20" s="39">
        <f t="shared" si="6"/>
        <v>24.192</v>
      </c>
      <c r="Y20" s="39">
        <f t="shared" si="6"/>
        <v>20.735999999999997</v>
      </c>
      <c r="Z20" s="39">
        <f t="shared" si="6"/>
        <v>13.824</v>
      </c>
      <c r="AA20" s="39">
        <f t="shared" si="6"/>
        <v>10.367999999999999</v>
      </c>
    </row>
    <row r="21" spans="1:27" ht="15" customHeight="1">
      <c r="A21" s="23" t="s">
        <v>12</v>
      </c>
      <c r="B21" s="40">
        <v>0.1</v>
      </c>
      <c r="C21" s="120">
        <f t="shared" si="3"/>
        <v>20.16</v>
      </c>
      <c r="D21" s="120">
        <f t="shared" si="3"/>
        <v>17.279999999999998</v>
      </c>
      <c r="E21" s="120">
        <f t="shared" si="3"/>
        <v>11.520000000000001</v>
      </c>
      <c r="F21" s="120">
        <f t="shared" si="3"/>
        <v>8.639999999999999</v>
      </c>
      <c r="G21" s="21"/>
      <c r="H21" s="18" t="s">
        <v>12</v>
      </c>
      <c r="I21" s="26">
        <v>0.1</v>
      </c>
      <c r="J21" s="39">
        <f t="shared" si="4"/>
        <v>20.16</v>
      </c>
      <c r="K21" s="39">
        <f t="shared" si="4"/>
        <v>17.279999999999998</v>
      </c>
      <c r="L21" s="39">
        <f t="shared" si="4"/>
        <v>11.520000000000001</v>
      </c>
      <c r="M21" s="39">
        <f t="shared" si="4"/>
        <v>8.639999999999999</v>
      </c>
      <c r="N21" s="21"/>
      <c r="O21" s="18" t="s">
        <v>12</v>
      </c>
      <c r="P21" s="26">
        <v>0.1</v>
      </c>
      <c r="Q21" s="39">
        <f t="shared" si="5"/>
        <v>20.16</v>
      </c>
      <c r="R21" s="39">
        <f t="shared" si="5"/>
        <v>17.279999999999998</v>
      </c>
      <c r="S21" s="39">
        <f t="shared" si="5"/>
        <v>11.520000000000001</v>
      </c>
      <c r="T21" s="39">
        <f t="shared" si="5"/>
        <v>8.639999999999999</v>
      </c>
      <c r="U21" s="21"/>
      <c r="V21" s="18" t="s">
        <v>12</v>
      </c>
      <c r="W21" s="26">
        <v>0.1</v>
      </c>
      <c r="X21" s="39">
        <f t="shared" si="6"/>
        <v>20.16</v>
      </c>
      <c r="Y21" s="39">
        <f t="shared" si="6"/>
        <v>17.279999999999998</v>
      </c>
      <c r="Z21" s="39">
        <f t="shared" si="6"/>
        <v>11.520000000000001</v>
      </c>
      <c r="AA21" s="39">
        <f t="shared" si="6"/>
        <v>8.639999999999999</v>
      </c>
    </row>
    <row r="22" spans="1:27" ht="15" customHeight="1">
      <c r="A22" s="28"/>
      <c r="B22" s="28"/>
      <c r="C22" s="28"/>
      <c r="D22" s="28"/>
      <c r="E22" s="28"/>
      <c r="F22" s="28"/>
      <c r="G22" s="29"/>
      <c r="H22" s="23" t="s">
        <v>13</v>
      </c>
      <c r="I22" s="24">
        <v>0.08</v>
      </c>
      <c r="J22" s="41">
        <f t="shared" si="4"/>
        <v>16.128</v>
      </c>
      <c r="K22" s="41">
        <f t="shared" si="4"/>
        <v>13.823999999999998</v>
      </c>
      <c r="L22" s="41">
        <f t="shared" si="4"/>
        <v>9.216000000000001</v>
      </c>
      <c r="M22" s="41">
        <f t="shared" si="4"/>
        <v>6.911999999999999</v>
      </c>
      <c r="N22" s="21"/>
      <c r="O22" s="18" t="s">
        <v>13</v>
      </c>
      <c r="P22" s="26">
        <v>0.09</v>
      </c>
      <c r="Q22" s="39">
        <f t="shared" si="5"/>
        <v>18.144</v>
      </c>
      <c r="R22" s="39">
        <f t="shared" si="5"/>
        <v>15.551999999999998</v>
      </c>
      <c r="S22" s="39">
        <f t="shared" si="5"/>
        <v>10.368</v>
      </c>
      <c r="T22" s="39">
        <f t="shared" si="5"/>
        <v>7.775999999999999</v>
      </c>
      <c r="U22" s="21"/>
      <c r="V22" s="18" t="s">
        <v>13</v>
      </c>
      <c r="W22" s="26">
        <v>0.08</v>
      </c>
      <c r="X22" s="39">
        <f t="shared" si="6"/>
        <v>16.128</v>
      </c>
      <c r="Y22" s="39">
        <f t="shared" si="6"/>
        <v>13.823999999999998</v>
      </c>
      <c r="Z22" s="39">
        <f t="shared" si="6"/>
        <v>9.216000000000001</v>
      </c>
      <c r="AA22" s="39">
        <f t="shared" si="6"/>
        <v>6.911999999999999</v>
      </c>
    </row>
    <row r="23" spans="1:27" ht="15" customHeight="1">
      <c r="A23" s="30"/>
      <c r="B23" s="30"/>
      <c r="C23" s="123">
        <f>SUM(C17:C22)</f>
        <v>201.6</v>
      </c>
      <c r="D23" s="123">
        <f>SUM(D17:D22)</f>
        <v>172.79999999999998</v>
      </c>
      <c r="E23" s="123">
        <f>SUM(E17:E22)</f>
        <v>115.2</v>
      </c>
      <c r="F23" s="123">
        <f>SUM(F17:F22)</f>
        <v>86.39999999999999</v>
      </c>
      <c r="G23" s="31"/>
      <c r="H23" s="28"/>
      <c r="I23" s="28"/>
      <c r="J23" s="28"/>
      <c r="K23" s="28"/>
      <c r="L23" s="28"/>
      <c r="M23" s="28"/>
      <c r="N23" s="29"/>
      <c r="O23" s="23" t="s">
        <v>14</v>
      </c>
      <c r="P23" s="24">
        <v>0.08</v>
      </c>
      <c r="Q23" s="41">
        <f t="shared" si="5"/>
        <v>16.128</v>
      </c>
      <c r="R23" s="41">
        <f t="shared" si="5"/>
        <v>13.823999999999998</v>
      </c>
      <c r="S23" s="41">
        <f t="shared" si="5"/>
        <v>9.216000000000001</v>
      </c>
      <c r="T23" s="41">
        <f t="shared" si="5"/>
        <v>6.911999999999999</v>
      </c>
      <c r="U23" s="42"/>
      <c r="V23" s="18" t="s">
        <v>14</v>
      </c>
      <c r="W23" s="26">
        <v>0.07</v>
      </c>
      <c r="X23" s="39">
        <f t="shared" si="6"/>
        <v>14.112</v>
      </c>
      <c r="Y23" s="39">
        <f t="shared" si="6"/>
        <v>12.096</v>
      </c>
      <c r="Z23" s="39">
        <f t="shared" si="6"/>
        <v>8.064000000000002</v>
      </c>
      <c r="AA23" s="39">
        <f t="shared" si="6"/>
        <v>6.048</v>
      </c>
    </row>
    <row r="24" spans="1:27" ht="15" customHeight="1">
      <c r="A24" s="32"/>
      <c r="B24" s="32"/>
      <c r="C24" s="32"/>
      <c r="D24" s="32"/>
      <c r="E24" s="32"/>
      <c r="F24" s="32"/>
      <c r="G24" s="31"/>
      <c r="H24" s="32"/>
      <c r="I24" s="32"/>
      <c r="J24" s="32"/>
      <c r="K24" s="32"/>
      <c r="L24" s="32"/>
      <c r="M24" s="32"/>
      <c r="N24" s="31"/>
      <c r="O24" s="66"/>
      <c r="P24" s="66"/>
      <c r="Q24" s="153">
        <f>SUM(Q17:Q23)</f>
        <v>201.59999999999997</v>
      </c>
      <c r="R24" s="153">
        <f>SUM(R17:R23)</f>
        <v>172.8</v>
      </c>
      <c r="S24" s="153">
        <f>SUM(S17:S23)</f>
        <v>115.19999999999999</v>
      </c>
      <c r="T24" s="153">
        <f>SUM(T17:T23)</f>
        <v>86.4</v>
      </c>
      <c r="U24" s="43"/>
      <c r="V24" s="44" t="s">
        <v>15</v>
      </c>
      <c r="W24" s="26">
        <v>0.06</v>
      </c>
      <c r="X24" s="39">
        <f t="shared" si="6"/>
        <v>12.096</v>
      </c>
      <c r="Y24" s="39">
        <f t="shared" si="6"/>
        <v>10.367999999999999</v>
      </c>
      <c r="Z24" s="39">
        <f t="shared" si="6"/>
        <v>6.912</v>
      </c>
      <c r="AA24" s="39">
        <f t="shared" si="6"/>
        <v>5.183999999999999</v>
      </c>
    </row>
    <row r="25" spans="24:27" ht="12.75">
      <c r="X25" s="148">
        <f>SUM(X17:X24)</f>
        <v>201.6</v>
      </c>
      <c r="Y25" s="148">
        <f>SUM(Y17:Y24)</f>
        <v>172.8</v>
      </c>
      <c r="Z25" s="148">
        <f>SUM(Z17:Z24)</f>
        <v>115.2</v>
      </c>
      <c r="AA25" s="148">
        <f>SUM(AA17:AA24)</f>
        <v>86.4</v>
      </c>
    </row>
    <row r="26" spans="24:27" ht="12.75">
      <c r="X26" s="148">
        <f>SUM(X25:AA25)</f>
        <v>576</v>
      </c>
      <c r="Y26" s="147"/>
      <c r="Z26" s="147"/>
      <c r="AA26" s="147"/>
    </row>
  </sheetData>
  <sheetProtection/>
  <mergeCells count="3">
    <mergeCell ref="A1:D1"/>
    <mergeCell ref="R2:X2"/>
    <mergeCell ref="R6:W6"/>
  </mergeCells>
  <conditionalFormatting sqref="O10:T13">
    <cfRule type="expression" priority="1" dxfId="0" stopIfTrue="1">
      <formula>$AC$3</formula>
    </cfRule>
  </conditionalFormatting>
  <conditionalFormatting sqref="A10:F11">
    <cfRule type="expression" priority="2" dxfId="0" stopIfTrue="1">
      <formula>$AC$1</formula>
    </cfRule>
  </conditionalFormatting>
  <conditionalFormatting sqref="H10:M12">
    <cfRule type="expression" priority="3" dxfId="0" stopIfTrue="1">
      <formula>$AC$2</formula>
    </cfRule>
  </conditionalFormatting>
  <conditionalFormatting sqref="V10:AA14">
    <cfRule type="expression" priority="4" dxfId="0" stopIfTrue="1">
      <formula>$AC$4</formula>
    </cfRule>
  </conditionalFormatting>
  <conditionalFormatting sqref="A16:F21">
    <cfRule type="expression" priority="5" dxfId="0" stopIfTrue="1">
      <formula>$AC$5</formula>
    </cfRule>
  </conditionalFormatting>
  <conditionalFormatting sqref="H16:M22">
    <cfRule type="expression" priority="6" dxfId="0" stopIfTrue="1">
      <formula>$AC$6</formula>
    </cfRule>
  </conditionalFormatting>
  <conditionalFormatting sqref="O16:T23 P1:P3">
    <cfRule type="expression" priority="7" dxfId="0" stopIfTrue="1">
      <formula>$AC$7</formula>
    </cfRule>
  </conditionalFormatting>
  <conditionalFormatting sqref="V16:AA24">
    <cfRule type="expression" priority="8" dxfId="0" stopIfTrue="1">
      <formula>$AC$8</formula>
    </cfRule>
  </conditionalFormatting>
  <printOptions/>
  <pageMargins left="0.75" right="0.75" top="1" bottom="1" header="0.5" footer="0.5"/>
  <pageSetup fitToHeight="0" fitToWidth="1" horizontalDpi="600" verticalDpi="600" orientation="landscape" scale="4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9"/>
  <sheetViews>
    <sheetView zoomScale="90" zoomScaleNormal="90" zoomScalePageLayoutView="0" workbookViewId="0" topLeftCell="A1">
      <selection activeCell="G6" sqref="G6"/>
    </sheetView>
  </sheetViews>
  <sheetFormatPr defaultColWidth="9.140625" defaultRowHeight="12.75"/>
  <cols>
    <col min="1" max="1" width="21.00390625" style="0" bestFit="1" customWidth="1"/>
    <col min="2" max="2" width="7.57421875" style="0" bestFit="1" customWidth="1"/>
    <col min="3" max="3" width="7.7109375" style="0" bestFit="1" customWidth="1"/>
    <col min="4" max="4" width="11.421875" style="0" bestFit="1" customWidth="1"/>
    <col min="5" max="5" width="7.7109375" style="0" bestFit="1" customWidth="1"/>
    <col min="6" max="7" width="7.57421875" style="0" bestFit="1" customWidth="1"/>
    <col min="9" max="9" width="4.57421875" style="0" bestFit="1" customWidth="1"/>
    <col min="10" max="10" width="11.421875" style="0" bestFit="1" customWidth="1"/>
    <col min="11" max="11" width="10.57421875" style="0" customWidth="1"/>
    <col min="12" max="12" width="12.00390625" style="0" customWidth="1"/>
    <col min="13" max="13" width="10.7109375" style="0" customWidth="1"/>
    <col min="14" max="14" width="10.140625" style="0" customWidth="1"/>
    <col min="15" max="15" width="10.7109375" style="0" customWidth="1"/>
    <col min="17" max="17" width="4.57421875" style="0" bestFit="1" customWidth="1"/>
    <col min="18" max="23" width="11.7109375" style="0" customWidth="1"/>
    <col min="25" max="25" width="4.57421875" style="0" bestFit="1" customWidth="1"/>
    <col min="26" max="31" width="7.57421875" style="0" bestFit="1" customWidth="1"/>
  </cols>
  <sheetData>
    <row r="1" spans="1:30" ht="21" customHeight="1">
      <c r="A1" s="184" t="s">
        <v>34</v>
      </c>
      <c r="B1" s="184"/>
      <c r="C1" s="184"/>
      <c r="D1" s="18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6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" customHeight="1">
      <c r="A2" s="48" t="s">
        <v>0</v>
      </c>
      <c r="B2" s="48"/>
      <c r="C2" s="48"/>
      <c r="D2" s="49">
        <v>20</v>
      </c>
      <c r="E2" s="2">
        <v>15</v>
      </c>
      <c r="F2" s="2"/>
      <c r="G2" s="2"/>
      <c r="H2" s="2"/>
      <c r="I2" s="2"/>
      <c r="J2" s="96">
        <f>SUM($D$6*L2)</f>
        <v>96</v>
      </c>
      <c r="K2" s="51" t="s">
        <v>5</v>
      </c>
      <c r="L2" s="52">
        <v>0.3</v>
      </c>
      <c r="M2" s="3"/>
      <c r="N2" s="2"/>
      <c r="O2" s="2"/>
      <c r="P2" s="2"/>
      <c r="Q2" s="2"/>
      <c r="R2" s="60"/>
      <c r="S2" s="5"/>
      <c r="T2" s="182"/>
      <c r="U2" s="182"/>
      <c r="V2" s="182"/>
      <c r="W2" s="182"/>
      <c r="X2" s="182"/>
      <c r="Y2" s="182"/>
      <c r="Z2" s="182"/>
      <c r="AA2" s="182"/>
      <c r="AB2" s="2"/>
      <c r="AC2" s="2"/>
      <c r="AD2" s="2"/>
    </row>
    <row r="3" spans="1:30" ht="15" customHeight="1">
      <c r="A3" s="45" t="s">
        <v>1</v>
      </c>
      <c r="B3" s="45"/>
      <c r="C3" s="45"/>
      <c r="D3" s="114">
        <v>16</v>
      </c>
      <c r="E3" s="2"/>
      <c r="F3" s="2"/>
      <c r="G3" s="2"/>
      <c r="H3" s="2"/>
      <c r="I3" s="2"/>
      <c r="J3" s="131">
        <f>SUM($D$6*L3)</f>
        <v>80</v>
      </c>
      <c r="K3" s="53" t="s">
        <v>6</v>
      </c>
      <c r="L3" s="54">
        <v>0.25</v>
      </c>
      <c r="M3" s="3"/>
      <c r="N3" s="2"/>
      <c r="O3" s="2"/>
      <c r="P3" s="2"/>
      <c r="Q3" s="3"/>
      <c r="R3" s="60"/>
      <c r="S3" s="3"/>
      <c r="T3" s="6"/>
      <c r="U3" s="7"/>
      <c r="V3" s="7"/>
      <c r="W3" s="7"/>
      <c r="X3" s="8"/>
      <c r="Y3" s="8"/>
      <c r="Z3" s="8"/>
      <c r="AA3" s="2"/>
      <c r="AB3" s="2"/>
      <c r="AC3" s="2"/>
      <c r="AD3" s="2"/>
    </row>
    <row r="4" spans="1:30" ht="15" customHeight="1">
      <c r="A4" s="45" t="s">
        <v>2</v>
      </c>
      <c r="B4" s="45"/>
      <c r="C4" s="45"/>
      <c r="D4" s="121">
        <f>SUM(D2*D3)</f>
        <v>320</v>
      </c>
      <c r="E4" s="2"/>
      <c r="F4" s="2"/>
      <c r="G4" s="2"/>
      <c r="H4" s="2"/>
      <c r="I4" s="2"/>
      <c r="J4" s="131">
        <f>SUM($D$6*L4)</f>
        <v>64</v>
      </c>
      <c r="K4" s="53" t="s">
        <v>7</v>
      </c>
      <c r="L4" s="54">
        <v>0.2</v>
      </c>
      <c r="M4" s="3"/>
      <c r="N4" s="2"/>
      <c r="O4" s="2"/>
      <c r="P4" s="2"/>
      <c r="Q4" s="3"/>
      <c r="R4" s="61"/>
      <c r="S4" s="3"/>
      <c r="T4" s="3"/>
      <c r="U4" s="3"/>
      <c r="V4" s="3"/>
      <c r="W4" s="3"/>
      <c r="X4" s="2"/>
      <c r="Y4" s="2"/>
      <c r="Z4" s="2"/>
      <c r="AA4" s="2"/>
      <c r="AB4" s="2"/>
      <c r="AC4" s="2"/>
      <c r="AD4" s="2"/>
    </row>
    <row r="5" spans="1:30" ht="15" customHeight="1">
      <c r="A5" s="48" t="s">
        <v>3</v>
      </c>
      <c r="B5" s="48"/>
      <c r="C5" s="48"/>
      <c r="D5" s="50">
        <v>0</v>
      </c>
      <c r="E5" s="2"/>
      <c r="F5" s="2"/>
      <c r="G5" s="2"/>
      <c r="H5" s="2"/>
      <c r="I5" s="2"/>
      <c r="J5" s="131">
        <f>SUM($D$6*L5)</f>
        <v>48</v>
      </c>
      <c r="K5" s="53" t="s">
        <v>16</v>
      </c>
      <c r="L5" s="54">
        <v>0.15</v>
      </c>
      <c r="M5" s="3"/>
      <c r="N5" s="2"/>
      <c r="O5" s="2"/>
      <c r="P5" s="2"/>
      <c r="Q5" s="2"/>
      <c r="R5" s="11"/>
      <c r="S5" s="9"/>
      <c r="T5" s="10"/>
      <c r="U5" s="10"/>
      <c r="V5" s="9"/>
      <c r="W5" s="9"/>
      <c r="X5" s="9"/>
      <c r="Y5" s="9"/>
      <c r="Z5" s="2"/>
      <c r="AA5" s="2"/>
      <c r="AB5" s="2"/>
      <c r="AC5" s="2"/>
      <c r="AD5" s="2"/>
    </row>
    <row r="6" spans="1:30" ht="15" customHeight="1">
      <c r="A6" s="45" t="s">
        <v>4</v>
      </c>
      <c r="B6" s="45"/>
      <c r="C6" s="45"/>
      <c r="D6" s="121">
        <f>SUM(D4+D5)</f>
        <v>320</v>
      </c>
      <c r="E6" s="2"/>
      <c r="F6" s="2"/>
      <c r="G6" s="2"/>
      <c r="H6" s="2"/>
      <c r="I6" s="2"/>
      <c r="J6" s="149">
        <f>SUM($D$6*L6)</f>
        <v>32</v>
      </c>
      <c r="K6" s="55" t="s">
        <v>35</v>
      </c>
      <c r="L6" s="56">
        <v>0.1</v>
      </c>
      <c r="M6" s="2"/>
      <c r="N6" s="2"/>
      <c r="O6" s="2"/>
      <c r="P6" s="2"/>
      <c r="Q6" s="2"/>
      <c r="R6" s="3"/>
      <c r="S6" s="9"/>
      <c r="T6" s="183"/>
      <c r="U6" s="183"/>
      <c r="V6" s="183"/>
      <c r="W6" s="183"/>
      <c r="X6" s="183"/>
      <c r="Y6" s="183"/>
      <c r="Z6" s="183"/>
      <c r="AA6" s="2"/>
      <c r="AB6" s="2"/>
      <c r="AC6" s="2"/>
      <c r="AD6" s="2"/>
    </row>
    <row r="7" spans="1:30" ht="15" customHeight="1">
      <c r="A7" s="3" t="s">
        <v>68</v>
      </c>
      <c r="B7" s="3"/>
      <c r="C7" s="11"/>
      <c r="D7" s="12"/>
      <c r="E7" s="12"/>
      <c r="F7" s="12"/>
      <c r="G7" s="12"/>
      <c r="H7" s="12"/>
      <c r="I7" s="12"/>
      <c r="J7" s="104">
        <f>SUM(J2:J6)</f>
        <v>320</v>
      </c>
      <c r="K7" s="12"/>
      <c r="L7" s="12"/>
      <c r="M7" s="12"/>
      <c r="N7" s="12"/>
      <c r="O7" s="12"/>
      <c r="P7" s="12"/>
      <c r="Q7" s="12"/>
      <c r="R7" s="13"/>
      <c r="S7" s="13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30" ht="15" customHeight="1" thickBot="1">
      <c r="A8" s="14"/>
      <c r="B8" s="3"/>
      <c r="C8" s="15"/>
      <c r="D8" s="4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3"/>
      <c r="S8" s="13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1" ht="15" customHeight="1">
      <c r="A9" s="16"/>
      <c r="B9" s="16"/>
      <c r="C9" s="16"/>
      <c r="D9" s="17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62"/>
    </row>
    <row r="10" spans="1:31" ht="15" customHeight="1">
      <c r="A10" s="18" t="s">
        <v>17</v>
      </c>
      <c r="B10" s="19" t="s">
        <v>36</v>
      </c>
      <c r="C10" s="20" t="s">
        <v>5</v>
      </c>
      <c r="D10" s="20" t="s">
        <v>6</v>
      </c>
      <c r="E10" s="20" t="s">
        <v>7</v>
      </c>
      <c r="F10" s="20" t="s">
        <v>16</v>
      </c>
      <c r="G10" s="20" t="s">
        <v>35</v>
      </c>
      <c r="H10" s="21"/>
      <c r="I10" s="20"/>
      <c r="J10" s="22" t="s">
        <v>37</v>
      </c>
      <c r="K10" s="20" t="s">
        <v>5</v>
      </c>
      <c r="L10" s="20" t="s">
        <v>6</v>
      </c>
      <c r="M10" s="20" t="s">
        <v>7</v>
      </c>
      <c r="N10" s="20" t="s">
        <v>16</v>
      </c>
      <c r="O10" s="20" t="s">
        <v>35</v>
      </c>
      <c r="P10" s="21"/>
      <c r="Q10" s="20"/>
      <c r="R10" s="22" t="s">
        <v>38</v>
      </c>
      <c r="S10" s="20" t="s">
        <v>5</v>
      </c>
      <c r="T10" s="20" t="s">
        <v>6</v>
      </c>
      <c r="U10" s="20" t="s">
        <v>7</v>
      </c>
      <c r="V10" s="20" t="s">
        <v>16</v>
      </c>
      <c r="W10" s="20" t="s">
        <v>35</v>
      </c>
      <c r="X10" s="21"/>
      <c r="Y10" s="20"/>
      <c r="Z10" s="22" t="s">
        <v>39</v>
      </c>
      <c r="AA10" s="20" t="s">
        <v>5</v>
      </c>
      <c r="AB10" s="20" t="s">
        <v>6</v>
      </c>
      <c r="AC10" s="20" t="s">
        <v>7</v>
      </c>
      <c r="AD10" s="20" t="s">
        <v>16</v>
      </c>
      <c r="AE10" s="63" t="s">
        <v>35</v>
      </c>
    </row>
    <row r="11" spans="1:31" ht="15" customHeight="1">
      <c r="A11" s="23" t="s">
        <v>8</v>
      </c>
      <c r="B11" s="24">
        <v>1</v>
      </c>
      <c r="C11" s="25">
        <f>J2</f>
        <v>96</v>
      </c>
      <c r="D11" s="25">
        <f>J3</f>
        <v>80</v>
      </c>
      <c r="E11" s="25">
        <f>J4</f>
        <v>64</v>
      </c>
      <c r="F11" s="25">
        <f>J5</f>
        <v>48</v>
      </c>
      <c r="G11" s="25">
        <f>J6</f>
        <v>32</v>
      </c>
      <c r="H11" s="21"/>
      <c r="I11" s="18" t="s">
        <v>8</v>
      </c>
      <c r="J11" s="26">
        <v>0.6</v>
      </c>
      <c r="K11" s="27">
        <f aca="true" t="shared" si="0" ref="K11:O12">SUM(C$11*$J11)</f>
        <v>57.599999999999994</v>
      </c>
      <c r="L11" s="27">
        <f t="shared" si="0"/>
        <v>48</v>
      </c>
      <c r="M11" s="27">
        <f t="shared" si="0"/>
        <v>38.4</v>
      </c>
      <c r="N11" s="27">
        <f t="shared" si="0"/>
        <v>28.799999999999997</v>
      </c>
      <c r="O11" s="27">
        <f t="shared" si="0"/>
        <v>19.2</v>
      </c>
      <c r="P11" s="21"/>
      <c r="Q11" s="18" t="s">
        <v>8</v>
      </c>
      <c r="R11" s="26">
        <v>0.5</v>
      </c>
      <c r="S11" s="27">
        <f aca="true" t="shared" si="1" ref="S11:W13">SUM(C$11*$R11)</f>
        <v>48</v>
      </c>
      <c r="T11" s="27">
        <f t="shared" si="1"/>
        <v>40</v>
      </c>
      <c r="U11" s="27">
        <f t="shared" si="1"/>
        <v>32</v>
      </c>
      <c r="V11" s="27">
        <f t="shared" si="1"/>
        <v>24</v>
      </c>
      <c r="W11" s="27">
        <f t="shared" si="1"/>
        <v>16</v>
      </c>
      <c r="X11" s="21"/>
      <c r="Y11" s="18" t="s">
        <v>8</v>
      </c>
      <c r="Z11" s="26">
        <v>0.4</v>
      </c>
      <c r="AA11" s="119">
        <f aca="true" t="shared" si="2" ref="AA11:AE14">SUM(C$11*$Z11)</f>
        <v>38.400000000000006</v>
      </c>
      <c r="AB11" s="119">
        <f t="shared" si="2"/>
        <v>32</v>
      </c>
      <c r="AC11" s="119">
        <f t="shared" si="2"/>
        <v>25.6</v>
      </c>
      <c r="AD11" s="119">
        <f t="shared" si="2"/>
        <v>19.200000000000003</v>
      </c>
      <c r="AE11" s="119">
        <f t="shared" si="2"/>
        <v>12.8</v>
      </c>
    </row>
    <row r="12" spans="1:31" ht="15" customHeight="1">
      <c r="A12" s="28" t="s">
        <v>22</v>
      </c>
      <c r="B12" s="28" t="s">
        <v>22</v>
      </c>
      <c r="C12" s="28"/>
      <c r="D12" s="28"/>
      <c r="E12" s="28"/>
      <c r="F12" s="28"/>
      <c r="G12" s="30"/>
      <c r="H12" s="29"/>
      <c r="I12" s="23" t="s">
        <v>9</v>
      </c>
      <c r="J12" s="24">
        <v>0.4</v>
      </c>
      <c r="K12" s="25">
        <f t="shared" si="0"/>
        <v>38.400000000000006</v>
      </c>
      <c r="L12" s="25">
        <f t="shared" si="0"/>
        <v>32</v>
      </c>
      <c r="M12" s="25">
        <f t="shared" si="0"/>
        <v>25.6</v>
      </c>
      <c r="N12" s="25">
        <f t="shared" si="0"/>
        <v>19.200000000000003</v>
      </c>
      <c r="O12" s="27">
        <f t="shared" si="0"/>
        <v>12.8</v>
      </c>
      <c r="P12" s="21"/>
      <c r="Q12" s="18" t="s">
        <v>9</v>
      </c>
      <c r="R12" s="26">
        <v>0.3</v>
      </c>
      <c r="S12" s="27">
        <f t="shared" si="1"/>
        <v>28.799999999999997</v>
      </c>
      <c r="T12" s="27">
        <f t="shared" si="1"/>
        <v>24</v>
      </c>
      <c r="U12" s="27">
        <f t="shared" si="1"/>
        <v>19.2</v>
      </c>
      <c r="V12" s="27">
        <f t="shared" si="1"/>
        <v>14.399999999999999</v>
      </c>
      <c r="W12" s="27">
        <f t="shared" si="1"/>
        <v>9.6</v>
      </c>
      <c r="X12" s="21"/>
      <c r="Y12" s="18" t="s">
        <v>9</v>
      </c>
      <c r="Z12" s="26">
        <v>0.3</v>
      </c>
      <c r="AA12" s="119">
        <f t="shared" si="2"/>
        <v>28.799999999999997</v>
      </c>
      <c r="AB12" s="119">
        <f t="shared" si="2"/>
        <v>24</v>
      </c>
      <c r="AC12" s="119">
        <f t="shared" si="2"/>
        <v>19.2</v>
      </c>
      <c r="AD12" s="119">
        <f t="shared" si="2"/>
        <v>14.399999999999999</v>
      </c>
      <c r="AE12" s="119">
        <f t="shared" si="2"/>
        <v>9.6</v>
      </c>
    </row>
    <row r="13" spans="1:31" ht="15" customHeight="1">
      <c r="A13" s="30" t="s">
        <v>22</v>
      </c>
      <c r="B13" s="30" t="s">
        <v>22</v>
      </c>
      <c r="C13" s="30"/>
      <c r="D13" s="30"/>
      <c r="E13" s="30"/>
      <c r="F13" s="30"/>
      <c r="G13" s="30"/>
      <c r="H13" s="31"/>
      <c r="I13" s="28"/>
      <c r="J13" s="28"/>
      <c r="K13" s="143">
        <f>SUM(K11:K12)</f>
        <v>96</v>
      </c>
      <c r="L13" s="143">
        <f>SUM(L11:L12)</f>
        <v>80</v>
      </c>
      <c r="M13" s="143">
        <f>SUM(M11:M12)</f>
        <v>64</v>
      </c>
      <c r="N13" s="143">
        <f>SUM(N11:N12)</f>
        <v>48</v>
      </c>
      <c r="O13" s="143">
        <f>SUM(O11:O12)</f>
        <v>32</v>
      </c>
      <c r="P13" s="29"/>
      <c r="Q13" s="23" t="s">
        <v>10</v>
      </c>
      <c r="R13" s="24">
        <v>0.2</v>
      </c>
      <c r="S13" s="25">
        <f t="shared" si="1"/>
        <v>19.200000000000003</v>
      </c>
      <c r="T13" s="25">
        <f t="shared" si="1"/>
        <v>16</v>
      </c>
      <c r="U13" s="25">
        <f t="shared" si="1"/>
        <v>12.8</v>
      </c>
      <c r="V13" s="25">
        <f t="shared" si="1"/>
        <v>9.600000000000001</v>
      </c>
      <c r="W13" s="25">
        <f t="shared" si="1"/>
        <v>6.4</v>
      </c>
      <c r="X13" s="21"/>
      <c r="Y13" s="18" t="s">
        <v>10</v>
      </c>
      <c r="Z13" s="26">
        <v>0.2</v>
      </c>
      <c r="AA13" s="119">
        <f t="shared" si="2"/>
        <v>19.200000000000003</v>
      </c>
      <c r="AB13" s="119">
        <f t="shared" si="2"/>
        <v>16</v>
      </c>
      <c r="AC13" s="119">
        <f t="shared" si="2"/>
        <v>12.8</v>
      </c>
      <c r="AD13" s="119">
        <f t="shared" si="2"/>
        <v>9.600000000000001</v>
      </c>
      <c r="AE13" s="119">
        <f t="shared" si="2"/>
        <v>6.4</v>
      </c>
    </row>
    <row r="14" spans="1:31" ht="15" customHeight="1">
      <c r="A14" s="32" t="s">
        <v>22</v>
      </c>
      <c r="B14" s="32" t="s">
        <v>22</v>
      </c>
      <c r="C14" s="32"/>
      <c r="D14" s="32"/>
      <c r="E14" s="32"/>
      <c r="F14" s="32"/>
      <c r="G14" s="30"/>
      <c r="H14" s="31"/>
      <c r="I14" s="32"/>
      <c r="J14" s="32"/>
      <c r="K14" s="144">
        <f>SUM(K13:O13)</f>
        <v>320</v>
      </c>
      <c r="L14" s="145"/>
      <c r="M14" s="145"/>
      <c r="N14" s="145"/>
      <c r="O14" s="150"/>
      <c r="P14" s="31"/>
      <c r="Q14" s="33"/>
      <c r="R14" s="33"/>
      <c r="S14" s="33"/>
      <c r="T14" s="33"/>
      <c r="U14" s="33"/>
      <c r="V14" s="33"/>
      <c r="W14" s="30"/>
      <c r="X14" s="29"/>
      <c r="Y14" s="18" t="s">
        <v>11</v>
      </c>
      <c r="Z14" s="26">
        <v>0.1</v>
      </c>
      <c r="AA14" s="119">
        <f t="shared" si="2"/>
        <v>9.600000000000001</v>
      </c>
      <c r="AB14" s="119">
        <f t="shared" si="2"/>
        <v>8</v>
      </c>
      <c r="AC14" s="119">
        <f t="shared" si="2"/>
        <v>6.4</v>
      </c>
      <c r="AD14" s="119">
        <f t="shared" si="2"/>
        <v>4.800000000000001</v>
      </c>
      <c r="AE14" s="119">
        <f t="shared" si="2"/>
        <v>3.2</v>
      </c>
    </row>
    <row r="15" spans="1:31" ht="15" customHeight="1">
      <c r="A15" s="34" t="s">
        <v>22</v>
      </c>
      <c r="B15" s="34" t="s">
        <v>22</v>
      </c>
      <c r="C15" s="34"/>
      <c r="D15" s="34"/>
      <c r="E15" s="34"/>
      <c r="F15" s="34"/>
      <c r="G15" s="34"/>
      <c r="H15" s="21"/>
      <c r="I15" s="34"/>
      <c r="J15" s="34"/>
      <c r="K15" s="34"/>
      <c r="L15" s="34"/>
      <c r="M15" s="34"/>
      <c r="N15" s="34"/>
      <c r="O15" s="34"/>
      <c r="P15" s="21"/>
      <c r="Q15" s="34"/>
      <c r="R15" s="34"/>
      <c r="S15" s="34"/>
      <c r="T15" s="34"/>
      <c r="U15" s="34"/>
      <c r="V15" s="34"/>
      <c r="W15" s="34"/>
      <c r="X15" s="21"/>
      <c r="Y15" s="42"/>
      <c r="Z15" s="42"/>
      <c r="AA15" s="42"/>
      <c r="AB15" s="42"/>
      <c r="AC15" s="42"/>
      <c r="AD15" s="42"/>
      <c r="AE15" s="62"/>
    </row>
    <row r="16" spans="1:31" ht="15" customHeight="1">
      <c r="A16" s="18" t="s">
        <v>17</v>
      </c>
      <c r="B16" s="35" t="s">
        <v>40</v>
      </c>
      <c r="C16" s="36" t="s">
        <v>5</v>
      </c>
      <c r="D16" s="36" t="s">
        <v>6</v>
      </c>
      <c r="E16" s="36" t="s">
        <v>7</v>
      </c>
      <c r="F16" s="36" t="s">
        <v>16</v>
      </c>
      <c r="G16" s="64" t="s">
        <v>35</v>
      </c>
      <c r="H16" s="21"/>
      <c r="I16" s="37"/>
      <c r="J16" s="22" t="s">
        <v>41</v>
      </c>
      <c r="K16" s="36" t="s">
        <v>5</v>
      </c>
      <c r="L16" s="36" t="s">
        <v>6</v>
      </c>
      <c r="M16" s="36" t="s">
        <v>7</v>
      </c>
      <c r="N16" s="36" t="s">
        <v>16</v>
      </c>
      <c r="O16" s="64" t="s">
        <v>35</v>
      </c>
      <c r="P16" s="21"/>
      <c r="Q16" s="18"/>
      <c r="R16" s="22" t="s">
        <v>42</v>
      </c>
      <c r="S16" s="20" t="s">
        <v>5</v>
      </c>
      <c r="T16" s="20" t="s">
        <v>6</v>
      </c>
      <c r="U16" s="20" t="s">
        <v>7</v>
      </c>
      <c r="V16" s="20" t="s">
        <v>16</v>
      </c>
      <c r="W16" s="20" t="s">
        <v>35</v>
      </c>
      <c r="X16" s="65"/>
      <c r="Y16" s="36"/>
      <c r="Z16" s="66" t="s">
        <v>43</v>
      </c>
      <c r="AA16" s="36" t="s">
        <v>5</v>
      </c>
      <c r="AB16" s="36" t="s">
        <v>6</v>
      </c>
      <c r="AC16" s="36" t="s">
        <v>7</v>
      </c>
      <c r="AD16" s="36" t="s">
        <v>16</v>
      </c>
      <c r="AE16" s="36" t="s">
        <v>35</v>
      </c>
    </row>
    <row r="17" spans="1:31" ht="15" customHeight="1">
      <c r="A17" s="18" t="s">
        <v>8</v>
      </c>
      <c r="B17" s="38">
        <v>0.33</v>
      </c>
      <c r="C17" s="119">
        <f aca="true" t="shared" si="3" ref="C17:G21">SUM(C$11*$B17)</f>
        <v>31.68</v>
      </c>
      <c r="D17" s="119">
        <f t="shared" si="3"/>
        <v>26.400000000000002</v>
      </c>
      <c r="E17" s="119">
        <f t="shared" si="3"/>
        <v>21.12</v>
      </c>
      <c r="F17" s="119">
        <f t="shared" si="3"/>
        <v>15.84</v>
      </c>
      <c r="G17" s="119">
        <f t="shared" si="3"/>
        <v>10.56</v>
      </c>
      <c r="H17" s="21"/>
      <c r="I17" s="18" t="s">
        <v>8</v>
      </c>
      <c r="J17" s="26">
        <v>0.29</v>
      </c>
      <c r="K17" s="115">
        <f aca="true" t="shared" si="4" ref="K17:O22">SUM(C$11*$J17)</f>
        <v>27.839999999999996</v>
      </c>
      <c r="L17" s="115">
        <f t="shared" si="4"/>
        <v>23.2</v>
      </c>
      <c r="M17" s="115">
        <f t="shared" si="4"/>
        <v>18.56</v>
      </c>
      <c r="N17" s="115">
        <f t="shared" si="4"/>
        <v>13.919999999999998</v>
      </c>
      <c r="O17" s="115">
        <f t="shared" si="4"/>
        <v>9.28</v>
      </c>
      <c r="P17" s="21"/>
      <c r="Q17" s="18" t="s">
        <v>8</v>
      </c>
      <c r="R17" s="26">
        <v>0.24</v>
      </c>
      <c r="S17" s="115">
        <f aca="true" t="shared" si="5" ref="S17:W24">SUM(C$11*$R17)</f>
        <v>23.04</v>
      </c>
      <c r="T17" s="115">
        <f t="shared" si="5"/>
        <v>19.2</v>
      </c>
      <c r="U17" s="115">
        <f t="shared" si="5"/>
        <v>15.36</v>
      </c>
      <c r="V17" s="115">
        <f t="shared" si="5"/>
        <v>11.52</v>
      </c>
      <c r="W17" s="115">
        <f t="shared" si="5"/>
        <v>7.68</v>
      </c>
      <c r="X17" s="65"/>
      <c r="Y17" s="67" t="s">
        <v>8</v>
      </c>
      <c r="Z17" s="68">
        <v>0.21</v>
      </c>
      <c r="AA17" s="69">
        <f aca="true" t="shared" si="6" ref="AA17:AE26">SUM(C$11*$Z17)</f>
        <v>20.16</v>
      </c>
      <c r="AB17" s="69">
        <f t="shared" si="6"/>
        <v>16.8</v>
      </c>
      <c r="AC17" s="69">
        <f t="shared" si="6"/>
        <v>13.44</v>
      </c>
      <c r="AD17" s="69">
        <f t="shared" si="6"/>
        <v>10.08</v>
      </c>
      <c r="AE17" s="69">
        <f t="shared" si="6"/>
        <v>6.72</v>
      </c>
    </row>
    <row r="18" spans="1:31" ht="15" customHeight="1">
      <c r="A18" s="18" t="s">
        <v>9</v>
      </c>
      <c r="B18" s="38">
        <v>0.27</v>
      </c>
      <c r="C18" s="119">
        <f t="shared" si="3"/>
        <v>25.92</v>
      </c>
      <c r="D18" s="119">
        <f t="shared" si="3"/>
        <v>21.6</v>
      </c>
      <c r="E18" s="119">
        <f t="shared" si="3"/>
        <v>17.28</v>
      </c>
      <c r="F18" s="119">
        <f t="shared" si="3"/>
        <v>12.96</v>
      </c>
      <c r="G18" s="119">
        <f t="shared" si="3"/>
        <v>8.64</v>
      </c>
      <c r="H18" s="21"/>
      <c r="I18" s="18" t="s">
        <v>9</v>
      </c>
      <c r="J18" s="26">
        <v>0.24</v>
      </c>
      <c r="K18" s="115">
        <f t="shared" si="4"/>
        <v>23.04</v>
      </c>
      <c r="L18" s="115">
        <f t="shared" si="4"/>
        <v>19.2</v>
      </c>
      <c r="M18" s="115">
        <f t="shared" si="4"/>
        <v>15.36</v>
      </c>
      <c r="N18" s="115">
        <f t="shared" si="4"/>
        <v>11.52</v>
      </c>
      <c r="O18" s="115">
        <f t="shared" si="4"/>
        <v>7.68</v>
      </c>
      <c r="P18" s="21"/>
      <c r="Q18" s="18" t="s">
        <v>9</v>
      </c>
      <c r="R18" s="26">
        <v>0.2</v>
      </c>
      <c r="S18" s="115">
        <f t="shared" si="5"/>
        <v>19.200000000000003</v>
      </c>
      <c r="T18" s="115">
        <f t="shared" si="5"/>
        <v>16</v>
      </c>
      <c r="U18" s="115">
        <f t="shared" si="5"/>
        <v>12.8</v>
      </c>
      <c r="V18" s="115">
        <f t="shared" si="5"/>
        <v>9.600000000000001</v>
      </c>
      <c r="W18" s="115">
        <f t="shared" si="5"/>
        <v>6.4</v>
      </c>
      <c r="X18" s="65"/>
      <c r="Y18" s="67" t="s">
        <v>9</v>
      </c>
      <c r="Z18" s="68">
        <v>0.18</v>
      </c>
      <c r="AA18" s="69">
        <f t="shared" si="6"/>
        <v>17.28</v>
      </c>
      <c r="AB18" s="69">
        <f t="shared" si="6"/>
        <v>14.399999999999999</v>
      </c>
      <c r="AC18" s="69">
        <f t="shared" si="6"/>
        <v>11.52</v>
      </c>
      <c r="AD18" s="69">
        <f t="shared" si="6"/>
        <v>8.64</v>
      </c>
      <c r="AE18" s="69">
        <f t="shared" si="6"/>
        <v>5.76</v>
      </c>
    </row>
    <row r="19" spans="1:31" ht="15" customHeight="1">
      <c r="A19" s="18" t="s">
        <v>10</v>
      </c>
      <c r="B19" s="38">
        <v>0.2</v>
      </c>
      <c r="C19" s="119">
        <f t="shared" si="3"/>
        <v>19.200000000000003</v>
      </c>
      <c r="D19" s="119">
        <f t="shared" si="3"/>
        <v>16</v>
      </c>
      <c r="E19" s="119">
        <f t="shared" si="3"/>
        <v>12.8</v>
      </c>
      <c r="F19" s="119">
        <f t="shared" si="3"/>
        <v>9.600000000000001</v>
      </c>
      <c r="G19" s="119">
        <f t="shared" si="3"/>
        <v>6.4</v>
      </c>
      <c r="H19" s="21"/>
      <c r="I19" s="18" t="s">
        <v>10</v>
      </c>
      <c r="J19" s="26">
        <v>0.19</v>
      </c>
      <c r="K19" s="115">
        <f t="shared" si="4"/>
        <v>18.240000000000002</v>
      </c>
      <c r="L19" s="115">
        <f t="shared" si="4"/>
        <v>15.2</v>
      </c>
      <c r="M19" s="115">
        <f t="shared" si="4"/>
        <v>12.16</v>
      </c>
      <c r="N19" s="115">
        <f t="shared" si="4"/>
        <v>9.120000000000001</v>
      </c>
      <c r="O19" s="115">
        <f t="shared" si="4"/>
        <v>6.08</v>
      </c>
      <c r="P19" s="21"/>
      <c r="Q19" s="18" t="s">
        <v>10</v>
      </c>
      <c r="R19" s="26">
        <v>0.17</v>
      </c>
      <c r="S19" s="115">
        <f t="shared" si="5"/>
        <v>16.32</v>
      </c>
      <c r="T19" s="115">
        <f t="shared" si="5"/>
        <v>13.600000000000001</v>
      </c>
      <c r="U19" s="115">
        <f t="shared" si="5"/>
        <v>10.88</v>
      </c>
      <c r="V19" s="115">
        <f t="shared" si="5"/>
        <v>8.16</v>
      </c>
      <c r="W19" s="115">
        <f t="shared" si="5"/>
        <v>5.44</v>
      </c>
      <c r="X19" s="65"/>
      <c r="Y19" s="67" t="s">
        <v>10</v>
      </c>
      <c r="Z19" s="68">
        <v>0.15</v>
      </c>
      <c r="AA19" s="69">
        <f t="shared" si="6"/>
        <v>14.399999999999999</v>
      </c>
      <c r="AB19" s="69">
        <f t="shared" si="6"/>
        <v>12</v>
      </c>
      <c r="AC19" s="69">
        <f t="shared" si="6"/>
        <v>9.6</v>
      </c>
      <c r="AD19" s="69">
        <f t="shared" si="6"/>
        <v>7.199999999999999</v>
      </c>
      <c r="AE19" s="69">
        <f t="shared" si="6"/>
        <v>4.8</v>
      </c>
    </row>
    <row r="20" spans="1:31" ht="15" customHeight="1">
      <c r="A20" s="18" t="s">
        <v>11</v>
      </c>
      <c r="B20" s="38">
        <v>0.13</v>
      </c>
      <c r="C20" s="119">
        <f t="shared" si="3"/>
        <v>12.48</v>
      </c>
      <c r="D20" s="119">
        <f t="shared" si="3"/>
        <v>10.4</v>
      </c>
      <c r="E20" s="119">
        <f t="shared" si="3"/>
        <v>8.32</v>
      </c>
      <c r="F20" s="119">
        <f t="shared" si="3"/>
        <v>6.24</v>
      </c>
      <c r="G20" s="119">
        <f t="shared" si="3"/>
        <v>4.16</v>
      </c>
      <c r="H20" s="21"/>
      <c r="I20" s="18" t="s">
        <v>11</v>
      </c>
      <c r="J20" s="26">
        <v>0.14</v>
      </c>
      <c r="K20" s="115">
        <f t="shared" si="4"/>
        <v>13.440000000000001</v>
      </c>
      <c r="L20" s="115">
        <f t="shared" si="4"/>
        <v>11.200000000000001</v>
      </c>
      <c r="M20" s="115">
        <f t="shared" si="4"/>
        <v>8.96</v>
      </c>
      <c r="N20" s="115">
        <f t="shared" si="4"/>
        <v>6.720000000000001</v>
      </c>
      <c r="O20" s="115">
        <f t="shared" si="4"/>
        <v>4.48</v>
      </c>
      <c r="P20" s="21"/>
      <c r="Q20" s="18" t="s">
        <v>11</v>
      </c>
      <c r="R20" s="26">
        <v>0.13</v>
      </c>
      <c r="S20" s="115">
        <f t="shared" si="5"/>
        <v>12.48</v>
      </c>
      <c r="T20" s="115">
        <f t="shared" si="5"/>
        <v>10.4</v>
      </c>
      <c r="U20" s="115">
        <f t="shared" si="5"/>
        <v>8.32</v>
      </c>
      <c r="V20" s="115">
        <f t="shared" si="5"/>
        <v>6.24</v>
      </c>
      <c r="W20" s="115">
        <f t="shared" si="5"/>
        <v>4.16</v>
      </c>
      <c r="X20" s="65"/>
      <c r="Y20" s="67" t="s">
        <v>11</v>
      </c>
      <c r="Z20" s="68">
        <v>0.12</v>
      </c>
      <c r="AA20" s="69">
        <f t="shared" si="6"/>
        <v>11.52</v>
      </c>
      <c r="AB20" s="69">
        <f t="shared" si="6"/>
        <v>9.6</v>
      </c>
      <c r="AC20" s="69">
        <f t="shared" si="6"/>
        <v>7.68</v>
      </c>
      <c r="AD20" s="69">
        <f t="shared" si="6"/>
        <v>5.76</v>
      </c>
      <c r="AE20" s="69">
        <f t="shared" si="6"/>
        <v>3.84</v>
      </c>
    </row>
    <row r="21" spans="1:31" ht="15" customHeight="1">
      <c r="A21" s="23" t="s">
        <v>12</v>
      </c>
      <c r="B21" s="40">
        <v>0.07</v>
      </c>
      <c r="C21" s="120">
        <f t="shared" si="3"/>
        <v>6.720000000000001</v>
      </c>
      <c r="D21" s="120">
        <f t="shared" si="3"/>
        <v>5.6000000000000005</v>
      </c>
      <c r="E21" s="120">
        <f t="shared" si="3"/>
        <v>4.48</v>
      </c>
      <c r="F21" s="120">
        <f t="shared" si="3"/>
        <v>3.3600000000000003</v>
      </c>
      <c r="G21" s="119">
        <f t="shared" si="3"/>
        <v>2.24</v>
      </c>
      <c r="H21" s="21"/>
      <c r="I21" s="18" t="s">
        <v>12</v>
      </c>
      <c r="J21" s="26">
        <v>0.09</v>
      </c>
      <c r="K21" s="115">
        <f t="shared" si="4"/>
        <v>8.64</v>
      </c>
      <c r="L21" s="115">
        <f t="shared" si="4"/>
        <v>7.199999999999999</v>
      </c>
      <c r="M21" s="115">
        <f t="shared" si="4"/>
        <v>5.76</v>
      </c>
      <c r="N21" s="115">
        <f t="shared" si="4"/>
        <v>4.32</v>
      </c>
      <c r="O21" s="116">
        <f t="shared" si="4"/>
        <v>2.88</v>
      </c>
      <c r="P21" s="21"/>
      <c r="Q21" s="18" t="s">
        <v>12</v>
      </c>
      <c r="R21" s="26">
        <v>0.1</v>
      </c>
      <c r="S21" s="115">
        <f t="shared" si="5"/>
        <v>9.600000000000001</v>
      </c>
      <c r="T21" s="115">
        <f t="shared" si="5"/>
        <v>8</v>
      </c>
      <c r="U21" s="115">
        <f t="shared" si="5"/>
        <v>6.4</v>
      </c>
      <c r="V21" s="115">
        <f t="shared" si="5"/>
        <v>4.800000000000001</v>
      </c>
      <c r="W21" s="115">
        <f t="shared" si="5"/>
        <v>3.2</v>
      </c>
      <c r="X21" s="65"/>
      <c r="Y21" s="67" t="s">
        <v>12</v>
      </c>
      <c r="Z21" s="68">
        <v>0.09</v>
      </c>
      <c r="AA21" s="69">
        <f t="shared" si="6"/>
        <v>8.64</v>
      </c>
      <c r="AB21" s="69">
        <f t="shared" si="6"/>
        <v>7.199999999999999</v>
      </c>
      <c r="AC21" s="69">
        <f t="shared" si="6"/>
        <v>5.76</v>
      </c>
      <c r="AD21" s="69">
        <f t="shared" si="6"/>
        <v>4.32</v>
      </c>
      <c r="AE21" s="69">
        <f t="shared" si="6"/>
        <v>2.88</v>
      </c>
    </row>
    <row r="22" spans="1:31" ht="15" customHeight="1">
      <c r="A22" s="28"/>
      <c r="B22" s="28"/>
      <c r="C22" s="28"/>
      <c r="D22" s="28"/>
      <c r="E22" s="28"/>
      <c r="F22" s="28"/>
      <c r="G22" s="30"/>
      <c r="H22" s="29"/>
      <c r="I22" s="23" t="s">
        <v>13</v>
      </c>
      <c r="J22" s="24">
        <v>0.05</v>
      </c>
      <c r="K22" s="116">
        <f t="shared" si="4"/>
        <v>4.800000000000001</v>
      </c>
      <c r="L22" s="116">
        <f t="shared" si="4"/>
        <v>4</v>
      </c>
      <c r="M22" s="116">
        <f t="shared" si="4"/>
        <v>3.2</v>
      </c>
      <c r="N22" s="117">
        <f t="shared" si="4"/>
        <v>2.4000000000000004</v>
      </c>
      <c r="O22" s="118">
        <f t="shared" si="4"/>
        <v>1.6</v>
      </c>
      <c r="P22" s="29"/>
      <c r="Q22" s="18" t="s">
        <v>13</v>
      </c>
      <c r="R22" s="26">
        <v>0.07</v>
      </c>
      <c r="S22" s="115">
        <f t="shared" si="5"/>
        <v>6.720000000000001</v>
      </c>
      <c r="T22" s="115">
        <f t="shared" si="5"/>
        <v>5.6000000000000005</v>
      </c>
      <c r="U22" s="115">
        <f t="shared" si="5"/>
        <v>4.48</v>
      </c>
      <c r="V22" s="115">
        <f t="shared" si="5"/>
        <v>3.3600000000000003</v>
      </c>
      <c r="W22" s="115">
        <f t="shared" si="5"/>
        <v>2.24</v>
      </c>
      <c r="X22" s="65"/>
      <c r="Y22" s="67" t="s">
        <v>13</v>
      </c>
      <c r="Z22" s="68">
        <v>0.07</v>
      </c>
      <c r="AA22" s="69">
        <f t="shared" si="6"/>
        <v>6.720000000000001</v>
      </c>
      <c r="AB22" s="69">
        <f t="shared" si="6"/>
        <v>5.6000000000000005</v>
      </c>
      <c r="AC22" s="69">
        <f t="shared" si="6"/>
        <v>4.48</v>
      </c>
      <c r="AD22" s="69">
        <f t="shared" si="6"/>
        <v>3.3600000000000003</v>
      </c>
      <c r="AE22" s="69">
        <f t="shared" si="6"/>
        <v>2.24</v>
      </c>
    </row>
    <row r="23" spans="1:31" ht="15" customHeight="1">
      <c r="A23" s="30"/>
      <c r="B23" s="30"/>
      <c r="C23" s="30"/>
      <c r="D23" s="30"/>
      <c r="E23" s="30"/>
      <c r="F23" s="30"/>
      <c r="G23" s="30"/>
      <c r="H23" s="31"/>
      <c r="I23" s="28"/>
      <c r="J23" s="28"/>
      <c r="K23" s="151">
        <f>SUM(K17:K22)</f>
        <v>96</v>
      </c>
      <c r="L23" s="151">
        <f>SUM(L17:L22)</f>
        <v>80</v>
      </c>
      <c r="M23" s="151">
        <f>SUM(M17:M22)</f>
        <v>64</v>
      </c>
      <c r="N23" s="151">
        <f>SUM(N17:N22)</f>
        <v>48</v>
      </c>
      <c r="O23" s="151">
        <f>SUM(O17:O22)</f>
        <v>32</v>
      </c>
      <c r="P23" s="29"/>
      <c r="Q23" s="23" t="s">
        <v>14</v>
      </c>
      <c r="R23" s="24">
        <v>0.05</v>
      </c>
      <c r="S23" s="116">
        <f t="shared" si="5"/>
        <v>4.800000000000001</v>
      </c>
      <c r="T23" s="116">
        <f t="shared" si="5"/>
        <v>4</v>
      </c>
      <c r="U23" s="116">
        <f t="shared" si="5"/>
        <v>3.2</v>
      </c>
      <c r="V23" s="116">
        <f t="shared" si="5"/>
        <v>2.4000000000000004</v>
      </c>
      <c r="W23" s="116">
        <f t="shared" si="5"/>
        <v>1.6</v>
      </c>
      <c r="X23" s="70"/>
      <c r="Y23" s="67" t="s">
        <v>14</v>
      </c>
      <c r="Z23" s="68">
        <v>0.06</v>
      </c>
      <c r="AA23" s="69">
        <f t="shared" si="6"/>
        <v>5.76</v>
      </c>
      <c r="AB23" s="69">
        <f t="shared" si="6"/>
        <v>4.8</v>
      </c>
      <c r="AC23" s="69">
        <f t="shared" si="6"/>
        <v>3.84</v>
      </c>
      <c r="AD23" s="69">
        <f t="shared" si="6"/>
        <v>2.88</v>
      </c>
      <c r="AE23" s="69">
        <f t="shared" si="6"/>
        <v>1.92</v>
      </c>
    </row>
    <row r="24" spans="1:31" ht="15" customHeight="1">
      <c r="A24" s="32"/>
      <c r="B24" s="32"/>
      <c r="C24" s="32"/>
      <c r="D24" s="32"/>
      <c r="E24" s="32"/>
      <c r="F24" s="32"/>
      <c r="G24" s="30"/>
      <c r="H24" s="31"/>
      <c r="I24" s="32"/>
      <c r="J24" s="32"/>
      <c r="K24" s="152">
        <f>SUM(K23:O23)</f>
        <v>320</v>
      </c>
      <c r="L24" s="145"/>
      <c r="M24" s="145"/>
      <c r="N24" s="145"/>
      <c r="O24" s="150"/>
      <c r="P24" s="31"/>
      <c r="Q24" s="18" t="s">
        <v>15</v>
      </c>
      <c r="R24" s="24">
        <v>0.04</v>
      </c>
      <c r="S24" s="116">
        <f t="shared" si="5"/>
        <v>3.84</v>
      </c>
      <c r="T24" s="116">
        <f t="shared" si="5"/>
        <v>3.2</v>
      </c>
      <c r="U24" s="116">
        <f t="shared" si="5"/>
        <v>2.56</v>
      </c>
      <c r="V24" s="116">
        <f t="shared" si="5"/>
        <v>1.92</v>
      </c>
      <c r="W24" s="116">
        <f t="shared" si="5"/>
        <v>1.28</v>
      </c>
      <c r="X24" s="43"/>
      <c r="Y24" s="67" t="s">
        <v>15</v>
      </c>
      <c r="Z24" s="68">
        <v>0.05</v>
      </c>
      <c r="AA24" s="69">
        <f t="shared" si="6"/>
        <v>4.800000000000001</v>
      </c>
      <c r="AB24" s="69">
        <f t="shared" si="6"/>
        <v>4</v>
      </c>
      <c r="AC24" s="69">
        <f t="shared" si="6"/>
        <v>3.2</v>
      </c>
      <c r="AD24" s="69">
        <f t="shared" si="6"/>
        <v>2.4000000000000004</v>
      </c>
      <c r="AE24" s="69">
        <f t="shared" si="6"/>
        <v>1.6</v>
      </c>
    </row>
    <row r="25" spans="1:31" ht="12.75">
      <c r="A25" s="62"/>
      <c r="B25" s="62"/>
      <c r="C25" s="62"/>
      <c r="D25" s="62"/>
      <c r="E25" s="62"/>
      <c r="F25" s="62"/>
      <c r="G25" s="62"/>
      <c r="H25" s="21"/>
      <c r="I25" s="62"/>
      <c r="J25" s="62"/>
      <c r="K25" s="62"/>
      <c r="L25" s="62"/>
      <c r="M25" s="62"/>
      <c r="N25" s="62"/>
      <c r="O25" s="62"/>
      <c r="P25" s="21"/>
      <c r="Q25" s="62"/>
      <c r="R25" s="62"/>
      <c r="S25" s="62"/>
      <c r="T25" s="62"/>
      <c r="U25" s="62"/>
      <c r="V25" s="62"/>
      <c r="W25" s="62"/>
      <c r="X25" s="62"/>
      <c r="Y25" s="67" t="s">
        <v>28</v>
      </c>
      <c r="Z25" s="68">
        <v>0.04</v>
      </c>
      <c r="AA25" s="69">
        <f t="shared" si="6"/>
        <v>3.84</v>
      </c>
      <c r="AB25" s="69">
        <f t="shared" si="6"/>
        <v>3.2</v>
      </c>
      <c r="AC25" s="69">
        <f t="shared" si="6"/>
        <v>2.56</v>
      </c>
      <c r="AD25" s="69">
        <f t="shared" si="6"/>
        <v>1.92</v>
      </c>
      <c r="AE25" s="69">
        <f t="shared" si="6"/>
        <v>1.28</v>
      </c>
    </row>
    <row r="26" spans="1:31" ht="12.75">
      <c r="A26" s="20"/>
      <c r="B26" s="22" t="s">
        <v>44</v>
      </c>
      <c r="C26" s="20" t="s">
        <v>5</v>
      </c>
      <c r="D26" s="20" t="s">
        <v>6</v>
      </c>
      <c r="E26" s="20" t="s">
        <v>7</v>
      </c>
      <c r="F26" s="20" t="s">
        <v>16</v>
      </c>
      <c r="G26" s="63" t="s">
        <v>35</v>
      </c>
      <c r="H26" s="21"/>
      <c r="I26" s="20"/>
      <c r="J26" s="71" t="s">
        <v>45</v>
      </c>
      <c r="K26" s="72" t="s">
        <v>5</v>
      </c>
      <c r="L26" s="72" t="s">
        <v>6</v>
      </c>
      <c r="M26" s="72" t="s">
        <v>7</v>
      </c>
      <c r="N26" s="72" t="s">
        <v>16</v>
      </c>
      <c r="O26" s="63" t="s">
        <v>35</v>
      </c>
      <c r="P26" s="21"/>
      <c r="Q26" s="20"/>
      <c r="R26" s="73" t="s">
        <v>46</v>
      </c>
      <c r="S26" s="20" t="s">
        <v>5</v>
      </c>
      <c r="T26" s="20" t="s">
        <v>6</v>
      </c>
      <c r="U26" s="20" t="s">
        <v>7</v>
      </c>
      <c r="V26" s="20" t="s">
        <v>16</v>
      </c>
      <c r="W26" s="63" t="s">
        <v>35</v>
      </c>
      <c r="X26" s="62"/>
      <c r="Y26" s="67" t="s">
        <v>29</v>
      </c>
      <c r="Z26" s="68">
        <v>0.03</v>
      </c>
      <c r="AA26" s="69">
        <f t="shared" si="6"/>
        <v>2.88</v>
      </c>
      <c r="AB26" s="69">
        <f t="shared" si="6"/>
        <v>2.4</v>
      </c>
      <c r="AC26" s="69">
        <f t="shared" si="6"/>
        <v>1.92</v>
      </c>
      <c r="AD26" s="69">
        <f t="shared" si="6"/>
        <v>1.44</v>
      </c>
      <c r="AE26" s="69">
        <f t="shared" si="6"/>
        <v>0.96</v>
      </c>
    </row>
    <row r="27" spans="1:25" ht="12.75">
      <c r="A27" s="18" t="s">
        <v>8</v>
      </c>
      <c r="B27" s="26">
        <v>0.19</v>
      </c>
      <c r="C27" s="27">
        <f aca="true" t="shared" si="7" ref="C27:G38">SUM(C$11*$B27)</f>
        <v>18.240000000000002</v>
      </c>
      <c r="D27" s="27">
        <f t="shared" si="7"/>
        <v>15.2</v>
      </c>
      <c r="E27" s="27">
        <f t="shared" si="7"/>
        <v>12.16</v>
      </c>
      <c r="F27" s="27">
        <f t="shared" si="7"/>
        <v>9.120000000000001</v>
      </c>
      <c r="G27" s="27">
        <f t="shared" si="7"/>
        <v>6.08</v>
      </c>
      <c r="H27" s="21"/>
      <c r="I27" s="74" t="s">
        <v>8</v>
      </c>
      <c r="J27" s="68">
        <v>0.18</v>
      </c>
      <c r="K27" s="69">
        <f aca="true" t="shared" si="8" ref="K27:O41">SUM(C$11*$J27)</f>
        <v>17.28</v>
      </c>
      <c r="L27" s="69">
        <f t="shared" si="8"/>
        <v>14.399999999999999</v>
      </c>
      <c r="M27" s="69">
        <f t="shared" si="8"/>
        <v>11.52</v>
      </c>
      <c r="N27" s="69">
        <f t="shared" si="8"/>
        <v>8.64</v>
      </c>
      <c r="O27" s="69">
        <f t="shared" si="8"/>
        <v>5.76</v>
      </c>
      <c r="P27" s="29"/>
      <c r="Q27" s="18" t="s">
        <v>8</v>
      </c>
      <c r="R27" s="75">
        <v>0.14</v>
      </c>
      <c r="S27" s="39">
        <f aca="true" t="shared" si="9" ref="S27:W46">SUM(C$11*$R27)</f>
        <v>13.440000000000001</v>
      </c>
      <c r="T27" s="39">
        <f t="shared" si="9"/>
        <v>11.200000000000001</v>
      </c>
      <c r="U27" s="39">
        <f t="shared" si="9"/>
        <v>8.96</v>
      </c>
      <c r="V27" s="39">
        <f t="shared" si="9"/>
        <v>6.720000000000001</v>
      </c>
      <c r="W27" s="39">
        <f t="shared" si="9"/>
        <v>4.48</v>
      </c>
      <c r="X27" s="21"/>
      <c r="Y27" s="76"/>
    </row>
    <row r="28" spans="1:25" ht="12.75">
      <c r="A28" s="18" t="s">
        <v>9</v>
      </c>
      <c r="B28" s="26">
        <v>0.15</v>
      </c>
      <c r="C28" s="27">
        <f t="shared" si="7"/>
        <v>14.399999999999999</v>
      </c>
      <c r="D28" s="27">
        <f t="shared" si="7"/>
        <v>12</v>
      </c>
      <c r="E28" s="27">
        <f t="shared" si="7"/>
        <v>9.6</v>
      </c>
      <c r="F28" s="27">
        <f t="shared" si="7"/>
        <v>7.199999999999999</v>
      </c>
      <c r="G28" s="27">
        <f t="shared" si="7"/>
        <v>4.8</v>
      </c>
      <c r="H28" s="21"/>
      <c r="I28" s="74" t="s">
        <v>9</v>
      </c>
      <c r="J28" s="68">
        <v>0.15</v>
      </c>
      <c r="K28" s="69">
        <f t="shared" si="8"/>
        <v>14.399999999999999</v>
      </c>
      <c r="L28" s="69">
        <f t="shared" si="8"/>
        <v>12</v>
      </c>
      <c r="M28" s="69">
        <f t="shared" si="8"/>
        <v>9.6</v>
      </c>
      <c r="N28" s="69">
        <f t="shared" si="8"/>
        <v>7.199999999999999</v>
      </c>
      <c r="O28" s="69">
        <f t="shared" si="8"/>
        <v>4.8</v>
      </c>
      <c r="P28" s="29"/>
      <c r="Q28" s="18" t="s">
        <v>9</v>
      </c>
      <c r="R28" s="75">
        <v>0.11</v>
      </c>
      <c r="S28" s="39">
        <f t="shared" si="9"/>
        <v>10.56</v>
      </c>
      <c r="T28" s="39">
        <f t="shared" si="9"/>
        <v>8.8</v>
      </c>
      <c r="U28" s="39">
        <f t="shared" si="9"/>
        <v>7.04</v>
      </c>
      <c r="V28" s="39">
        <f t="shared" si="9"/>
        <v>5.28</v>
      </c>
      <c r="W28" s="39">
        <f t="shared" si="9"/>
        <v>3.52</v>
      </c>
      <c r="X28" s="21"/>
      <c r="Y28" s="76"/>
    </row>
    <row r="29" spans="1:24" ht="12.75">
      <c r="A29" s="18" t="s">
        <v>10</v>
      </c>
      <c r="B29" s="26">
        <v>0.12</v>
      </c>
      <c r="C29" s="27">
        <f t="shared" si="7"/>
        <v>11.52</v>
      </c>
      <c r="D29" s="27">
        <f t="shared" si="7"/>
        <v>9.6</v>
      </c>
      <c r="E29" s="27">
        <f t="shared" si="7"/>
        <v>7.68</v>
      </c>
      <c r="F29" s="27">
        <f t="shared" si="7"/>
        <v>5.76</v>
      </c>
      <c r="G29" s="27">
        <f t="shared" si="7"/>
        <v>3.84</v>
      </c>
      <c r="H29" s="21"/>
      <c r="I29" s="74" t="s">
        <v>10</v>
      </c>
      <c r="J29" s="68">
        <v>0.12</v>
      </c>
      <c r="K29" s="69">
        <f t="shared" si="8"/>
        <v>11.52</v>
      </c>
      <c r="L29" s="69">
        <f t="shared" si="8"/>
        <v>9.6</v>
      </c>
      <c r="M29" s="69">
        <f t="shared" si="8"/>
        <v>7.68</v>
      </c>
      <c r="N29" s="69">
        <f t="shared" si="8"/>
        <v>5.76</v>
      </c>
      <c r="O29" s="69">
        <f t="shared" si="8"/>
        <v>3.84</v>
      </c>
      <c r="P29" s="29"/>
      <c r="Q29" s="18" t="s">
        <v>10</v>
      </c>
      <c r="R29" s="75">
        <v>0.09</v>
      </c>
      <c r="S29" s="39">
        <f t="shared" si="9"/>
        <v>8.64</v>
      </c>
      <c r="T29" s="39">
        <f t="shared" si="9"/>
        <v>7.199999999999999</v>
      </c>
      <c r="U29" s="39">
        <f t="shared" si="9"/>
        <v>5.76</v>
      </c>
      <c r="V29" s="39">
        <f t="shared" si="9"/>
        <v>4.32</v>
      </c>
      <c r="W29" s="39">
        <f t="shared" si="9"/>
        <v>2.88</v>
      </c>
      <c r="X29" s="21"/>
    </row>
    <row r="30" spans="1:24" ht="12.75">
      <c r="A30" s="18" t="s">
        <v>11</v>
      </c>
      <c r="B30" s="26">
        <v>0.1</v>
      </c>
      <c r="C30" s="27">
        <f t="shared" si="7"/>
        <v>9.600000000000001</v>
      </c>
      <c r="D30" s="27">
        <f t="shared" si="7"/>
        <v>8</v>
      </c>
      <c r="E30" s="27">
        <f t="shared" si="7"/>
        <v>6.4</v>
      </c>
      <c r="F30" s="27">
        <f t="shared" si="7"/>
        <v>4.800000000000001</v>
      </c>
      <c r="G30" s="27">
        <f t="shared" si="7"/>
        <v>3.2</v>
      </c>
      <c r="H30" s="21"/>
      <c r="I30" s="74" t="s">
        <v>11</v>
      </c>
      <c r="J30" s="68">
        <v>0.1</v>
      </c>
      <c r="K30" s="69">
        <f t="shared" si="8"/>
        <v>9.600000000000001</v>
      </c>
      <c r="L30" s="69">
        <f t="shared" si="8"/>
        <v>8</v>
      </c>
      <c r="M30" s="69">
        <f t="shared" si="8"/>
        <v>6.4</v>
      </c>
      <c r="N30" s="69">
        <f t="shared" si="8"/>
        <v>4.800000000000001</v>
      </c>
      <c r="O30" s="69">
        <f t="shared" si="8"/>
        <v>3.2</v>
      </c>
      <c r="P30" s="29"/>
      <c r="Q30" s="18" t="s">
        <v>11</v>
      </c>
      <c r="R30" s="75">
        <v>0.077</v>
      </c>
      <c r="S30" s="39">
        <f t="shared" si="9"/>
        <v>7.3919999999999995</v>
      </c>
      <c r="T30" s="39">
        <f t="shared" si="9"/>
        <v>6.16</v>
      </c>
      <c r="U30" s="39">
        <f t="shared" si="9"/>
        <v>4.928</v>
      </c>
      <c r="V30" s="39">
        <f t="shared" si="9"/>
        <v>3.6959999999999997</v>
      </c>
      <c r="W30" s="39">
        <f t="shared" si="9"/>
        <v>2.464</v>
      </c>
      <c r="X30" s="21"/>
    </row>
    <row r="31" spans="1:24" ht="12.75">
      <c r="A31" s="18" t="s">
        <v>12</v>
      </c>
      <c r="B31" s="26">
        <v>0.09</v>
      </c>
      <c r="C31" s="27">
        <f t="shared" si="7"/>
        <v>8.64</v>
      </c>
      <c r="D31" s="27">
        <f t="shared" si="7"/>
        <v>7.199999999999999</v>
      </c>
      <c r="E31" s="27">
        <f t="shared" si="7"/>
        <v>5.76</v>
      </c>
      <c r="F31" s="27">
        <f t="shared" si="7"/>
        <v>4.32</v>
      </c>
      <c r="G31" s="27">
        <f t="shared" si="7"/>
        <v>2.88</v>
      </c>
      <c r="H31" s="21"/>
      <c r="I31" s="74" t="s">
        <v>12</v>
      </c>
      <c r="J31" s="77">
        <v>0.085</v>
      </c>
      <c r="K31" s="69">
        <f t="shared" si="8"/>
        <v>8.16</v>
      </c>
      <c r="L31" s="69">
        <f t="shared" si="8"/>
        <v>6.800000000000001</v>
      </c>
      <c r="M31" s="69">
        <f t="shared" si="8"/>
        <v>5.44</v>
      </c>
      <c r="N31" s="69">
        <f t="shared" si="8"/>
        <v>4.08</v>
      </c>
      <c r="O31" s="69">
        <f t="shared" si="8"/>
        <v>2.72</v>
      </c>
      <c r="P31" s="29"/>
      <c r="Q31" s="18" t="s">
        <v>12</v>
      </c>
      <c r="R31" s="75">
        <v>0.07</v>
      </c>
      <c r="S31" s="39">
        <f t="shared" si="9"/>
        <v>6.720000000000001</v>
      </c>
      <c r="T31" s="39">
        <f t="shared" si="9"/>
        <v>5.6000000000000005</v>
      </c>
      <c r="U31" s="39">
        <f t="shared" si="9"/>
        <v>4.48</v>
      </c>
      <c r="V31" s="39">
        <f t="shared" si="9"/>
        <v>3.3600000000000003</v>
      </c>
      <c r="W31" s="39">
        <f t="shared" si="9"/>
        <v>2.24</v>
      </c>
      <c r="X31" s="21"/>
    </row>
    <row r="32" spans="1:24" ht="12.75">
      <c r="A32" s="18" t="s">
        <v>13</v>
      </c>
      <c r="B32" s="26">
        <v>0.08</v>
      </c>
      <c r="C32" s="27">
        <f t="shared" si="7"/>
        <v>7.68</v>
      </c>
      <c r="D32" s="27">
        <f t="shared" si="7"/>
        <v>6.4</v>
      </c>
      <c r="E32" s="27">
        <f t="shared" si="7"/>
        <v>5.12</v>
      </c>
      <c r="F32" s="27">
        <f t="shared" si="7"/>
        <v>3.84</v>
      </c>
      <c r="G32" s="27">
        <f t="shared" si="7"/>
        <v>2.56</v>
      </c>
      <c r="H32" s="21"/>
      <c r="I32" s="74" t="s">
        <v>13</v>
      </c>
      <c r="J32" s="68">
        <v>0.07</v>
      </c>
      <c r="K32" s="69">
        <f t="shared" si="8"/>
        <v>6.720000000000001</v>
      </c>
      <c r="L32" s="69">
        <f t="shared" si="8"/>
        <v>5.6000000000000005</v>
      </c>
      <c r="M32" s="69">
        <f t="shared" si="8"/>
        <v>4.48</v>
      </c>
      <c r="N32" s="69">
        <f t="shared" si="8"/>
        <v>3.3600000000000003</v>
      </c>
      <c r="O32" s="69">
        <f t="shared" si="8"/>
        <v>2.24</v>
      </c>
      <c r="P32" s="29"/>
      <c r="Q32" s="18" t="s">
        <v>13</v>
      </c>
      <c r="R32" s="75">
        <v>0.065</v>
      </c>
      <c r="S32" s="39">
        <f t="shared" si="9"/>
        <v>6.24</v>
      </c>
      <c r="T32" s="39">
        <f t="shared" si="9"/>
        <v>5.2</v>
      </c>
      <c r="U32" s="39">
        <f t="shared" si="9"/>
        <v>4.16</v>
      </c>
      <c r="V32" s="39">
        <f t="shared" si="9"/>
        <v>3.12</v>
      </c>
      <c r="W32" s="39">
        <f t="shared" si="9"/>
        <v>2.08</v>
      </c>
      <c r="X32" s="21"/>
    </row>
    <row r="33" spans="1:24" ht="12.75">
      <c r="A33" s="18" t="s">
        <v>14</v>
      </c>
      <c r="B33" s="26">
        <v>0.07</v>
      </c>
      <c r="C33" s="27">
        <f t="shared" si="7"/>
        <v>6.720000000000001</v>
      </c>
      <c r="D33" s="27">
        <f t="shared" si="7"/>
        <v>5.6000000000000005</v>
      </c>
      <c r="E33" s="27">
        <f t="shared" si="7"/>
        <v>4.48</v>
      </c>
      <c r="F33" s="27">
        <f t="shared" si="7"/>
        <v>3.3600000000000003</v>
      </c>
      <c r="G33" s="27">
        <f t="shared" si="7"/>
        <v>2.24</v>
      </c>
      <c r="H33" s="21"/>
      <c r="I33" s="74" t="s">
        <v>14</v>
      </c>
      <c r="J33" s="68">
        <v>0.06</v>
      </c>
      <c r="K33" s="69">
        <f t="shared" si="8"/>
        <v>5.76</v>
      </c>
      <c r="L33" s="69">
        <f t="shared" si="8"/>
        <v>4.8</v>
      </c>
      <c r="M33" s="69">
        <f t="shared" si="8"/>
        <v>3.84</v>
      </c>
      <c r="N33" s="69">
        <f t="shared" si="8"/>
        <v>2.88</v>
      </c>
      <c r="O33" s="69">
        <f t="shared" si="8"/>
        <v>1.92</v>
      </c>
      <c r="P33" s="29"/>
      <c r="Q33" s="18" t="s">
        <v>14</v>
      </c>
      <c r="R33" s="75">
        <v>0.06</v>
      </c>
      <c r="S33" s="39">
        <f t="shared" si="9"/>
        <v>5.76</v>
      </c>
      <c r="T33" s="39">
        <f t="shared" si="9"/>
        <v>4.8</v>
      </c>
      <c r="U33" s="39">
        <f t="shared" si="9"/>
        <v>3.84</v>
      </c>
      <c r="V33" s="39">
        <f t="shared" si="9"/>
        <v>2.88</v>
      </c>
      <c r="W33" s="39">
        <f t="shared" si="9"/>
        <v>1.92</v>
      </c>
      <c r="X33" s="21"/>
    </row>
    <row r="34" spans="1:24" ht="12.75">
      <c r="A34" s="44" t="s">
        <v>15</v>
      </c>
      <c r="B34" s="26">
        <v>0.06</v>
      </c>
      <c r="C34" s="27">
        <f t="shared" si="7"/>
        <v>5.76</v>
      </c>
      <c r="D34" s="27">
        <f t="shared" si="7"/>
        <v>4.8</v>
      </c>
      <c r="E34" s="27">
        <f t="shared" si="7"/>
        <v>3.84</v>
      </c>
      <c r="F34" s="27">
        <f t="shared" si="7"/>
        <v>2.88</v>
      </c>
      <c r="G34" s="27">
        <f t="shared" si="7"/>
        <v>1.92</v>
      </c>
      <c r="H34" s="21"/>
      <c r="I34" s="78" t="s">
        <v>15</v>
      </c>
      <c r="J34" s="68">
        <v>0.05</v>
      </c>
      <c r="K34" s="69">
        <f t="shared" si="8"/>
        <v>4.800000000000001</v>
      </c>
      <c r="L34" s="69">
        <f t="shared" si="8"/>
        <v>4</v>
      </c>
      <c r="M34" s="69">
        <f t="shared" si="8"/>
        <v>3.2</v>
      </c>
      <c r="N34" s="69">
        <f t="shared" si="8"/>
        <v>2.4000000000000004</v>
      </c>
      <c r="O34" s="69">
        <f t="shared" si="8"/>
        <v>1.6</v>
      </c>
      <c r="P34" s="29"/>
      <c r="Q34" s="44" t="s">
        <v>15</v>
      </c>
      <c r="R34" s="75">
        <v>0.055</v>
      </c>
      <c r="S34" s="39">
        <f t="shared" si="9"/>
        <v>5.28</v>
      </c>
      <c r="T34" s="39">
        <f t="shared" si="9"/>
        <v>4.4</v>
      </c>
      <c r="U34" s="39">
        <f t="shared" si="9"/>
        <v>3.52</v>
      </c>
      <c r="V34" s="39">
        <f t="shared" si="9"/>
        <v>2.64</v>
      </c>
      <c r="W34" s="39">
        <f t="shared" si="9"/>
        <v>1.76</v>
      </c>
      <c r="X34" s="21"/>
    </row>
    <row r="35" spans="1:24" ht="12.75">
      <c r="A35" s="18" t="s">
        <v>28</v>
      </c>
      <c r="B35" s="79">
        <v>0.05</v>
      </c>
      <c r="C35" s="27">
        <f t="shared" si="7"/>
        <v>4.800000000000001</v>
      </c>
      <c r="D35" s="27">
        <f t="shared" si="7"/>
        <v>4</v>
      </c>
      <c r="E35" s="27">
        <f t="shared" si="7"/>
        <v>3.2</v>
      </c>
      <c r="F35" s="27">
        <f t="shared" si="7"/>
        <v>2.4000000000000004</v>
      </c>
      <c r="G35" s="27">
        <f t="shared" si="7"/>
        <v>1.6</v>
      </c>
      <c r="H35" s="21"/>
      <c r="I35" s="74" t="s">
        <v>28</v>
      </c>
      <c r="J35" s="80">
        <v>0.0425</v>
      </c>
      <c r="K35" s="69">
        <f t="shared" si="8"/>
        <v>4.08</v>
      </c>
      <c r="L35" s="69">
        <f t="shared" si="8"/>
        <v>3.4000000000000004</v>
      </c>
      <c r="M35" s="69">
        <f t="shared" si="8"/>
        <v>2.72</v>
      </c>
      <c r="N35" s="69">
        <f t="shared" si="8"/>
        <v>2.04</v>
      </c>
      <c r="O35" s="69">
        <f t="shared" si="8"/>
        <v>1.36</v>
      </c>
      <c r="P35" s="29"/>
      <c r="Q35" s="81" t="s">
        <v>28</v>
      </c>
      <c r="R35" s="75">
        <v>0.05</v>
      </c>
      <c r="S35" s="39">
        <f t="shared" si="9"/>
        <v>4.800000000000001</v>
      </c>
      <c r="T35" s="39">
        <f t="shared" si="9"/>
        <v>4</v>
      </c>
      <c r="U35" s="39">
        <f t="shared" si="9"/>
        <v>3.2</v>
      </c>
      <c r="V35" s="39">
        <f t="shared" si="9"/>
        <v>2.4000000000000004</v>
      </c>
      <c r="W35" s="39">
        <f t="shared" si="9"/>
        <v>1.6</v>
      </c>
      <c r="X35" s="21"/>
    </row>
    <row r="36" spans="1:24" ht="12.75">
      <c r="A36" s="44" t="s">
        <v>29</v>
      </c>
      <c r="B36" s="79">
        <v>0.04</v>
      </c>
      <c r="C36" s="27">
        <f t="shared" si="7"/>
        <v>3.84</v>
      </c>
      <c r="D36" s="27">
        <f t="shared" si="7"/>
        <v>3.2</v>
      </c>
      <c r="E36" s="27">
        <f t="shared" si="7"/>
        <v>2.56</v>
      </c>
      <c r="F36" s="27">
        <f t="shared" si="7"/>
        <v>1.92</v>
      </c>
      <c r="G36" s="27">
        <f t="shared" si="7"/>
        <v>1.28</v>
      </c>
      <c r="H36" s="21"/>
      <c r="I36" s="78" t="s">
        <v>29</v>
      </c>
      <c r="J36" s="82">
        <v>0.035</v>
      </c>
      <c r="K36" s="69">
        <f t="shared" si="8"/>
        <v>3.3600000000000003</v>
      </c>
      <c r="L36" s="69">
        <f t="shared" si="8"/>
        <v>2.8000000000000003</v>
      </c>
      <c r="M36" s="69">
        <f t="shared" si="8"/>
        <v>2.24</v>
      </c>
      <c r="N36" s="69">
        <f t="shared" si="8"/>
        <v>1.6800000000000002</v>
      </c>
      <c r="O36" s="69">
        <f t="shared" si="8"/>
        <v>1.12</v>
      </c>
      <c r="P36" s="29"/>
      <c r="Q36" s="81" t="s">
        <v>29</v>
      </c>
      <c r="R36" s="75">
        <v>0.045</v>
      </c>
      <c r="S36" s="39">
        <f t="shared" si="9"/>
        <v>4.32</v>
      </c>
      <c r="T36" s="39">
        <f t="shared" si="9"/>
        <v>3.5999999999999996</v>
      </c>
      <c r="U36" s="39">
        <f t="shared" si="9"/>
        <v>2.88</v>
      </c>
      <c r="V36" s="39">
        <f t="shared" si="9"/>
        <v>2.16</v>
      </c>
      <c r="W36" s="39">
        <f t="shared" si="9"/>
        <v>1.44</v>
      </c>
      <c r="X36" s="21"/>
    </row>
    <row r="37" spans="1:24" ht="12.75">
      <c r="A37" s="18" t="s">
        <v>30</v>
      </c>
      <c r="B37" s="79">
        <v>0.03</v>
      </c>
      <c r="C37" s="27">
        <f t="shared" si="7"/>
        <v>2.88</v>
      </c>
      <c r="D37" s="27">
        <f t="shared" si="7"/>
        <v>2.4</v>
      </c>
      <c r="E37" s="27">
        <f t="shared" si="7"/>
        <v>1.92</v>
      </c>
      <c r="F37" s="27">
        <f t="shared" si="7"/>
        <v>1.44</v>
      </c>
      <c r="G37" s="27">
        <f t="shared" si="7"/>
        <v>0.96</v>
      </c>
      <c r="H37" s="21"/>
      <c r="I37" s="74" t="s">
        <v>30</v>
      </c>
      <c r="J37" s="82">
        <v>0.03</v>
      </c>
      <c r="K37" s="69">
        <f t="shared" si="8"/>
        <v>2.88</v>
      </c>
      <c r="L37" s="69">
        <f t="shared" si="8"/>
        <v>2.4</v>
      </c>
      <c r="M37" s="69">
        <f t="shared" si="8"/>
        <v>1.92</v>
      </c>
      <c r="N37" s="69">
        <f t="shared" si="8"/>
        <v>1.44</v>
      </c>
      <c r="O37" s="69">
        <f t="shared" si="8"/>
        <v>0.96</v>
      </c>
      <c r="P37" s="29"/>
      <c r="Q37" s="81" t="s">
        <v>30</v>
      </c>
      <c r="R37" s="75">
        <v>0.04</v>
      </c>
      <c r="S37" s="39">
        <f t="shared" si="9"/>
        <v>3.84</v>
      </c>
      <c r="T37" s="39">
        <f t="shared" si="9"/>
        <v>3.2</v>
      </c>
      <c r="U37" s="39">
        <f t="shared" si="9"/>
        <v>2.56</v>
      </c>
      <c r="V37" s="39">
        <f t="shared" si="9"/>
        <v>1.92</v>
      </c>
      <c r="W37" s="39">
        <f t="shared" si="9"/>
        <v>1.28</v>
      </c>
      <c r="X37" s="21"/>
    </row>
    <row r="38" spans="1:24" ht="12.75">
      <c r="A38" s="44" t="s">
        <v>31</v>
      </c>
      <c r="B38" s="79">
        <v>0.02</v>
      </c>
      <c r="C38" s="27">
        <f t="shared" si="7"/>
        <v>1.92</v>
      </c>
      <c r="D38" s="27">
        <f t="shared" si="7"/>
        <v>1.6</v>
      </c>
      <c r="E38" s="27">
        <f t="shared" si="7"/>
        <v>1.28</v>
      </c>
      <c r="F38" s="27">
        <f t="shared" si="7"/>
        <v>0.96</v>
      </c>
      <c r="G38" s="27">
        <f t="shared" si="7"/>
        <v>0.64</v>
      </c>
      <c r="H38" s="21"/>
      <c r="I38" s="78" t="s">
        <v>31</v>
      </c>
      <c r="J38" s="82">
        <v>0.025</v>
      </c>
      <c r="K38" s="69">
        <f t="shared" si="8"/>
        <v>2.4000000000000004</v>
      </c>
      <c r="L38" s="69">
        <f t="shared" si="8"/>
        <v>2</v>
      </c>
      <c r="M38" s="69">
        <f t="shared" si="8"/>
        <v>1.6</v>
      </c>
      <c r="N38" s="69">
        <f t="shared" si="8"/>
        <v>1.2000000000000002</v>
      </c>
      <c r="O38" s="69">
        <f t="shared" si="8"/>
        <v>0.8</v>
      </c>
      <c r="P38" s="29"/>
      <c r="Q38" s="81" t="s">
        <v>31</v>
      </c>
      <c r="R38" s="75">
        <v>0.037</v>
      </c>
      <c r="S38" s="39">
        <f t="shared" si="9"/>
        <v>3.5519999999999996</v>
      </c>
      <c r="T38" s="39">
        <f t="shared" si="9"/>
        <v>2.96</v>
      </c>
      <c r="U38" s="39">
        <f t="shared" si="9"/>
        <v>2.368</v>
      </c>
      <c r="V38" s="39">
        <f t="shared" si="9"/>
        <v>1.7759999999999998</v>
      </c>
      <c r="W38" s="39">
        <f t="shared" si="9"/>
        <v>1.184</v>
      </c>
      <c r="X38" s="21"/>
    </row>
    <row r="39" spans="8:24" ht="12.75">
      <c r="H39" s="21"/>
      <c r="I39" s="74" t="s">
        <v>47</v>
      </c>
      <c r="J39" s="82">
        <v>0.02</v>
      </c>
      <c r="K39" s="69">
        <f t="shared" si="8"/>
        <v>1.92</v>
      </c>
      <c r="L39" s="69">
        <f t="shared" si="8"/>
        <v>1.6</v>
      </c>
      <c r="M39" s="69">
        <f t="shared" si="8"/>
        <v>1.28</v>
      </c>
      <c r="N39" s="69">
        <f t="shared" si="8"/>
        <v>0.96</v>
      </c>
      <c r="O39" s="69">
        <f t="shared" si="8"/>
        <v>0.64</v>
      </c>
      <c r="P39" s="29"/>
      <c r="Q39" s="81" t="s">
        <v>47</v>
      </c>
      <c r="R39" s="75">
        <v>0.033</v>
      </c>
      <c r="S39" s="39">
        <f t="shared" si="9"/>
        <v>3.168</v>
      </c>
      <c r="T39" s="39">
        <f t="shared" si="9"/>
        <v>2.64</v>
      </c>
      <c r="U39" s="39">
        <f t="shared" si="9"/>
        <v>2.112</v>
      </c>
      <c r="V39" s="39">
        <f t="shared" si="9"/>
        <v>1.584</v>
      </c>
      <c r="W39" s="39">
        <f t="shared" si="9"/>
        <v>1.056</v>
      </c>
      <c r="X39" s="21"/>
    </row>
    <row r="40" spans="8:24" ht="12.75">
      <c r="H40" s="21"/>
      <c r="I40" s="78" t="s">
        <v>48</v>
      </c>
      <c r="J40" s="82">
        <v>0.0175</v>
      </c>
      <c r="K40" s="69">
        <f t="shared" si="8"/>
        <v>1.6800000000000002</v>
      </c>
      <c r="L40" s="69">
        <f t="shared" si="8"/>
        <v>1.4000000000000001</v>
      </c>
      <c r="M40" s="69">
        <f t="shared" si="8"/>
        <v>1.12</v>
      </c>
      <c r="N40" s="69">
        <f t="shared" si="8"/>
        <v>0.8400000000000001</v>
      </c>
      <c r="O40" s="69">
        <f t="shared" si="8"/>
        <v>0.56</v>
      </c>
      <c r="P40" s="29"/>
      <c r="Q40" s="81" t="s">
        <v>48</v>
      </c>
      <c r="R40" s="75">
        <v>0.029</v>
      </c>
      <c r="S40" s="39">
        <f t="shared" si="9"/>
        <v>2.7840000000000003</v>
      </c>
      <c r="T40" s="39">
        <f t="shared" si="9"/>
        <v>2.3200000000000003</v>
      </c>
      <c r="U40" s="39">
        <f t="shared" si="9"/>
        <v>1.856</v>
      </c>
      <c r="V40" s="39">
        <f t="shared" si="9"/>
        <v>1.3920000000000001</v>
      </c>
      <c r="W40" s="39">
        <f t="shared" si="9"/>
        <v>0.928</v>
      </c>
      <c r="X40" s="21"/>
    </row>
    <row r="41" spans="8:24" ht="12.75">
      <c r="H41" s="21"/>
      <c r="I41" s="74" t="s">
        <v>49</v>
      </c>
      <c r="J41" s="82">
        <v>0.015</v>
      </c>
      <c r="K41" s="69">
        <f t="shared" si="8"/>
        <v>1.44</v>
      </c>
      <c r="L41" s="69">
        <f t="shared" si="8"/>
        <v>1.2</v>
      </c>
      <c r="M41" s="69">
        <f t="shared" si="8"/>
        <v>0.96</v>
      </c>
      <c r="N41" s="69">
        <f t="shared" si="8"/>
        <v>0.72</v>
      </c>
      <c r="O41" s="69">
        <f t="shared" si="8"/>
        <v>0.48</v>
      </c>
      <c r="P41" s="29"/>
      <c r="Q41" s="81" t="s">
        <v>49</v>
      </c>
      <c r="R41" s="75">
        <v>0.025</v>
      </c>
      <c r="S41" s="39">
        <f t="shared" si="9"/>
        <v>2.4000000000000004</v>
      </c>
      <c r="T41" s="39">
        <f t="shared" si="9"/>
        <v>2</v>
      </c>
      <c r="U41" s="39">
        <f t="shared" si="9"/>
        <v>1.6</v>
      </c>
      <c r="V41" s="39">
        <f t="shared" si="9"/>
        <v>1.2000000000000002</v>
      </c>
      <c r="W41" s="39">
        <f t="shared" si="9"/>
        <v>0.8</v>
      </c>
      <c r="X41" s="21"/>
    </row>
    <row r="42" spans="8:24" ht="12.75">
      <c r="H42" s="21"/>
      <c r="P42" s="21"/>
      <c r="Q42" s="81" t="s">
        <v>50</v>
      </c>
      <c r="R42" s="75">
        <v>0.021</v>
      </c>
      <c r="S42" s="39">
        <f t="shared" si="9"/>
        <v>2.016</v>
      </c>
      <c r="T42" s="39">
        <f t="shared" si="9"/>
        <v>1.6800000000000002</v>
      </c>
      <c r="U42" s="39">
        <f t="shared" si="9"/>
        <v>1.344</v>
      </c>
      <c r="V42" s="39">
        <f t="shared" si="9"/>
        <v>1.008</v>
      </c>
      <c r="W42" s="39">
        <f t="shared" si="9"/>
        <v>0.672</v>
      </c>
      <c r="X42" s="21"/>
    </row>
    <row r="43" spans="8:24" ht="12.75">
      <c r="H43" s="21"/>
      <c r="P43" s="21"/>
      <c r="Q43" s="81" t="s">
        <v>51</v>
      </c>
      <c r="R43" s="75">
        <v>0.017</v>
      </c>
      <c r="S43" s="39">
        <f t="shared" si="9"/>
        <v>1.6320000000000001</v>
      </c>
      <c r="T43" s="39">
        <f t="shared" si="9"/>
        <v>1.36</v>
      </c>
      <c r="U43" s="39">
        <f t="shared" si="9"/>
        <v>1.088</v>
      </c>
      <c r="V43" s="39">
        <f t="shared" si="9"/>
        <v>0.8160000000000001</v>
      </c>
      <c r="W43" s="39">
        <f t="shared" si="9"/>
        <v>0.544</v>
      </c>
      <c r="X43" s="21"/>
    </row>
    <row r="44" spans="8:24" ht="12.75">
      <c r="H44" s="21"/>
      <c r="P44" s="21"/>
      <c r="Q44" s="81" t="s">
        <v>52</v>
      </c>
      <c r="R44" s="75">
        <v>0.014</v>
      </c>
      <c r="S44" s="39">
        <f t="shared" si="9"/>
        <v>1.344</v>
      </c>
      <c r="T44" s="39">
        <f t="shared" si="9"/>
        <v>1.12</v>
      </c>
      <c r="U44" s="39">
        <f t="shared" si="9"/>
        <v>0.896</v>
      </c>
      <c r="V44" s="39">
        <f t="shared" si="9"/>
        <v>0.672</v>
      </c>
      <c r="W44" s="39">
        <f t="shared" si="9"/>
        <v>0.448</v>
      </c>
      <c r="X44" s="21"/>
    </row>
    <row r="45" spans="8:24" ht="12.75">
      <c r="H45" s="21"/>
      <c r="P45" s="21"/>
      <c r="Q45" s="81" t="s">
        <v>53</v>
      </c>
      <c r="R45" s="75">
        <v>0.012</v>
      </c>
      <c r="S45" s="39">
        <f t="shared" si="9"/>
        <v>1.1520000000000001</v>
      </c>
      <c r="T45" s="39">
        <f t="shared" si="9"/>
        <v>0.96</v>
      </c>
      <c r="U45" s="39">
        <f t="shared" si="9"/>
        <v>0.768</v>
      </c>
      <c r="V45" s="39">
        <f t="shared" si="9"/>
        <v>0.5760000000000001</v>
      </c>
      <c r="W45" s="39">
        <f t="shared" si="9"/>
        <v>0.384</v>
      </c>
      <c r="X45" s="21"/>
    </row>
    <row r="46" spans="8:24" ht="12.75">
      <c r="H46" s="21"/>
      <c r="P46" s="42"/>
      <c r="Q46" s="81" t="s">
        <v>54</v>
      </c>
      <c r="R46" s="75">
        <v>0.01</v>
      </c>
      <c r="S46" s="39">
        <f t="shared" si="9"/>
        <v>0.96</v>
      </c>
      <c r="T46" s="39">
        <f t="shared" si="9"/>
        <v>0.8</v>
      </c>
      <c r="U46" s="39">
        <f t="shared" si="9"/>
        <v>0.64</v>
      </c>
      <c r="V46" s="39">
        <f t="shared" si="9"/>
        <v>0.48</v>
      </c>
      <c r="W46" s="39">
        <f t="shared" si="9"/>
        <v>0.32</v>
      </c>
      <c r="X46" s="42"/>
    </row>
    <row r="47" spans="8:24" ht="12.75">
      <c r="H47" s="21"/>
      <c r="P47" s="76"/>
      <c r="S47" s="148">
        <f>SUM(S27:S46)</f>
        <v>96</v>
      </c>
      <c r="T47" s="148">
        <f>SUM(T27:T46)</f>
        <v>79.99999999999999</v>
      </c>
      <c r="U47" s="148">
        <f>SUM(U27:U46)</f>
        <v>64.00000000000003</v>
      </c>
      <c r="V47" s="148">
        <f>SUM(V27:V46)</f>
        <v>48</v>
      </c>
      <c r="W47" s="148">
        <f>SUM(W27:W46)</f>
        <v>32.000000000000014</v>
      </c>
      <c r="X47" s="76"/>
    </row>
    <row r="48" spans="8:24" ht="12.75">
      <c r="H48" s="21"/>
      <c r="P48" s="76"/>
      <c r="S48" s="148">
        <f>SUM(S47:W47)</f>
        <v>320</v>
      </c>
      <c r="T48" s="147"/>
      <c r="U48" s="147"/>
      <c r="V48" s="147"/>
      <c r="W48" s="147"/>
      <c r="X48" s="76"/>
    </row>
    <row r="49" spans="8:24" ht="12.75">
      <c r="H49" s="21"/>
      <c r="P49" s="76"/>
      <c r="X49" s="76"/>
    </row>
  </sheetData>
  <sheetProtection/>
  <mergeCells count="3">
    <mergeCell ref="A1:D1"/>
    <mergeCell ref="T2:AA2"/>
    <mergeCell ref="T6:Z6"/>
  </mergeCells>
  <conditionalFormatting sqref="C26:G26 A26:B38 K26:O26 I35:I41 J35 I26:J34 Q26:R46 S26:W26 Y16:AD24 AE16:AE26 Y25:Y28 Z25:AD26">
    <cfRule type="expression" priority="1" dxfId="0" stopIfTrue="1">
      <formula>$AF$8</formula>
    </cfRule>
  </conditionalFormatting>
  <conditionalFormatting sqref="C27:G38 A16:G21">
    <cfRule type="expression" priority="2" dxfId="0" stopIfTrue="1">
      <formula>$AF$5</formula>
    </cfRule>
  </conditionalFormatting>
  <conditionalFormatting sqref="K27:O41 I16:O22">
    <cfRule type="expression" priority="3" dxfId="0" stopIfTrue="1">
      <formula>$AF$6</formula>
    </cfRule>
  </conditionalFormatting>
  <conditionalFormatting sqref="S27:W46 R1:R3 Q16:W24">
    <cfRule type="expression" priority="4" dxfId="0" stopIfTrue="1">
      <formula>$AF$7</formula>
    </cfRule>
  </conditionalFormatting>
  <conditionalFormatting sqref="Q10:W13">
    <cfRule type="expression" priority="5" dxfId="0" stopIfTrue="1">
      <formula>$AF$3</formula>
    </cfRule>
  </conditionalFormatting>
  <conditionalFormatting sqref="A10:G11">
    <cfRule type="expression" priority="6" dxfId="0" stopIfTrue="1">
      <formula>$AF$1</formula>
    </cfRule>
  </conditionalFormatting>
  <conditionalFormatting sqref="I10:O12">
    <cfRule type="expression" priority="7" dxfId="0" stopIfTrue="1">
      <formula>$AF$2</formula>
    </cfRule>
  </conditionalFormatting>
  <conditionalFormatting sqref="Y10:AE14">
    <cfRule type="expression" priority="8" dxfId="0" stopIfTrue="1">
      <formula>$AF$4</formula>
    </cfRule>
  </conditionalFormatting>
  <printOptions/>
  <pageMargins left="0.75" right="0.75" top="1" bottom="1" header="0.5" footer="0.5"/>
  <pageSetup fitToHeight="0" fitToWidth="1" horizontalDpi="300" verticalDpi="300" orientation="landscape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Creations By Canchaser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Terri A Haub</dc:creator>
  <cp:keywords/>
  <dc:description/>
  <cp:lastModifiedBy>Owner</cp:lastModifiedBy>
  <cp:lastPrinted>2015-05-10T18:28:24Z</cp:lastPrinted>
  <dcterms:created xsi:type="dcterms:W3CDTF">2005-07-11T02:15:55Z</dcterms:created>
  <dcterms:modified xsi:type="dcterms:W3CDTF">2020-06-14T17:42:39Z</dcterms:modified>
  <cp:category/>
  <cp:version/>
  <cp:contentType/>
  <cp:contentStatus/>
</cp:coreProperties>
</file>