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tabRatio="874" firstSheet="2" activeTab="1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Time Slots &amp; Exh. " sheetId="34" r:id="rId18"/>
    <sheet name="Poles Calculations" sheetId="16" state="hidden" r:id="rId19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  <definedName name="_xlnm.Print_Area" localSheetId="5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4"/>
  <c r="W10" i="13" l="1"/>
  <c r="W12" s="1"/>
  <c r="AB9"/>
  <c r="AB6" s="1"/>
  <c r="AA9"/>
  <c r="Z9"/>
  <c r="Z7" s="1"/>
  <c r="Y9"/>
  <c r="Y7" s="1"/>
  <c r="AB8"/>
  <c r="AA8"/>
  <c r="AA7"/>
  <c r="AA6"/>
  <c r="AA5"/>
  <c r="AA4"/>
  <c r="AC2"/>
  <c r="W13" l="1"/>
  <c r="Z8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3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F3" i="25" l="1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50" s="1"/>
  <c r="G50" s="1"/>
  <c r="F81" i="8"/>
  <c r="B81" i="29"/>
  <c r="F81" s="1"/>
  <c r="G81" s="1"/>
  <c r="F20" i="8"/>
  <c r="B20" i="29"/>
  <c r="F20" s="1"/>
  <c r="G20" s="1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44" s="1"/>
  <c r="G144" s="1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185" i="29" l="1"/>
  <c r="G185" s="1"/>
  <c r="F17"/>
  <c r="G17" s="1"/>
  <c r="F164"/>
  <c r="G164" s="1"/>
  <c r="F70"/>
  <c r="G70" s="1"/>
  <c r="F236"/>
  <c r="G236" s="1"/>
  <c r="F51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H28" s="1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H24" s="1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A40"/>
  <c r="H40" s="1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H44" s="1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3"/>
  <c r="H33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A14"/>
  <c r="A16"/>
  <c r="H16" s="1"/>
  <c r="A13"/>
  <c r="H13" s="1"/>
  <c r="A12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A10" i="25"/>
  <c r="H10" s="1"/>
  <c r="A2" i="29"/>
  <c r="H2" s="1"/>
  <c r="A8" i="25"/>
  <c r="H8" s="1"/>
  <c r="A11" i="29"/>
  <c r="A2" i="25"/>
  <c r="A7" i="29"/>
  <c r="H7" s="1"/>
  <c r="A10"/>
  <c r="A9" i="25"/>
  <c r="H9" s="1"/>
  <c r="A7"/>
  <c r="H7" s="1"/>
  <c r="H10" i="29" l="1"/>
  <c r="H12"/>
  <c r="H15"/>
  <c r="H14"/>
  <c r="H8"/>
  <c r="H9"/>
  <c r="AD3" i="25"/>
  <c r="K5" s="1"/>
  <c r="H2"/>
  <c r="D3" i="26"/>
  <c r="E3" s="1"/>
  <c r="D242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9"/>
  <c r="E9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4"/>
  <c r="E4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"/>
  <c r="E2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10"/>
  <c r="E10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5"/>
  <c r="E5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1"/>
  <c r="E11" s="1"/>
  <c r="D157"/>
  <c r="E157" s="1"/>
  <c r="D95"/>
  <c r="E95" s="1"/>
  <c r="D47"/>
  <c r="E47" s="1"/>
  <c r="D12"/>
  <c r="E12" s="1"/>
  <c r="D231"/>
  <c r="E231" s="1"/>
  <c r="D182"/>
  <c r="E182" s="1"/>
  <c r="D152"/>
  <c r="E152" s="1"/>
  <c r="D136"/>
  <c r="E136" s="1"/>
  <c r="D101"/>
  <c r="E101" s="1"/>
  <c r="D54"/>
  <c r="E54" s="1"/>
  <c r="D7"/>
  <c r="E7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6"/>
  <c r="E6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8"/>
  <c r="E8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A6" i="21" s="1"/>
  <c r="S99" i="8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D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H4" s="1"/>
  <c r="A6" i="8"/>
  <c r="A6" i="25" s="1"/>
  <c r="A3" i="8"/>
  <c r="A3" i="25" s="1"/>
  <c r="A5" i="8"/>
  <c r="A5" i="25" s="1"/>
  <c r="H5" s="1"/>
  <c r="A5" i="19"/>
  <c r="D5" s="1"/>
  <c r="A4"/>
  <c r="D4" s="1"/>
  <c r="A3"/>
  <c r="D3" s="1"/>
  <c r="A6"/>
  <c r="D6" s="1"/>
  <c r="A2"/>
  <c r="F3" i="16"/>
  <c r="J5" i="13" s="1"/>
  <c r="A15" i="26" l="1"/>
  <c r="A24"/>
  <c r="A212"/>
  <c r="A32"/>
  <c r="A101"/>
  <c r="A130"/>
  <c r="A128"/>
  <c r="A27"/>
  <c r="A43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20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D2" i="19"/>
  <c r="F2" s="1"/>
  <c r="T2" i="29"/>
  <c r="F2"/>
  <c r="G2" s="1"/>
  <c r="H3" i="25"/>
  <c r="K11"/>
  <c r="K13" s="1"/>
  <c r="H6"/>
  <c r="A11" i="26"/>
  <c r="D10" i="19"/>
  <c r="F10" s="1"/>
  <c r="F102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T3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G9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"/>
  <c r="G47"/>
  <c r="G5"/>
  <c r="T6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A8" i="26"/>
  <c r="A14"/>
  <c r="A10"/>
  <c r="A12"/>
  <c r="T7" i="19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A7" i="26"/>
  <c r="A3"/>
  <c r="A4"/>
  <c r="AD6" i="25"/>
  <c r="AD7"/>
  <c r="K9" s="1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20" i="13" l="1"/>
  <c r="A16"/>
  <c r="A15"/>
  <c r="A21"/>
  <c r="A18"/>
  <c r="A17"/>
  <c r="A12"/>
  <c r="T10" i="19"/>
  <c r="G10"/>
  <c r="J11"/>
  <c r="J13" s="1"/>
  <c r="M20" s="1"/>
  <c r="T3" i="29"/>
  <c r="F3"/>
  <c r="G3" s="1"/>
  <c r="T5"/>
  <c r="F5"/>
  <c r="G5" s="1"/>
  <c r="T4"/>
  <c r="F4"/>
  <c r="T6"/>
  <c r="F6"/>
  <c r="G6" s="1"/>
  <c r="W2" i="25"/>
  <c r="X2" s="1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G6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4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G3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T4"/>
  <c r="T5"/>
  <c r="F5"/>
  <c r="F76"/>
  <c r="F198"/>
  <c r="F16"/>
  <c r="F138"/>
  <c r="F178"/>
  <c r="F114"/>
  <c r="F187"/>
  <c r="F154"/>
  <c r="F126"/>
  <c r="F66"/>
  <c r="F38"/>
  <c r="F254"/>
  <c r="F136"/>
  <c r="F3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6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9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T112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9"/>
  <c r="T14"/>
  <c r="T19"/>
  <c r="G2"/>
  <c r="T2"/>
  <c r="AC3"/>
  <c r="W4" i="25"/>
  <c r="AA4" s="1"/>
  <c r="W8"/>
  <c r="Y8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W10" i="25"/>
  <c r="W213"/>
  <c r="W86"/>
  <c r="W56"/>
  <c r="W63"/>
  <c r="W89"/>
  <c r="W35"/>
  <c r="W84"/>
  <c r="W148"/>
  <c r="W162"/>
  <c r="W275"/>
  <c r="W244"/>
  <c r="W70"/>
  <c r="W15"/>
  <c r="W253"/>
  <c r="W198"/>
  <c r="W157"/>
  <c r="W220"/>
  <c r="W246"/>
  <c r="W74"/>
  <c r="W6"/>
  <c r="W120"/>
  <c r="W41"/>
  <c r="W110"/>
  <c r="W169"/>
  <c r="W196"/>
  <c r="W149"/>
  <c r="W260"/>
  <c r="W184"/>
  <c r="W66"/>
  <c r="W7"/>
  <c r="W277"/>
  <c r="W140"/>
  <c r="W139"/>
  <c r="W39"/>
  <c r="W279"/>
  <c r="W227"/>
  <c r="W188"/>
  <c r="W99"/>
  <c r="W116"/>
  <c r="W87"/>
  <c r="W14"/>
  <c r="W129"/>
  <c r="W49"/>
  <c r="W9"/>
  <c r="W135"/>
  <c r="W118"/>
  <c r="W228"/>
  <c r="W224"/>
  <c r="W72"/>
  <c r="W53"/>
  <c r="W43"/>
  <c r="W171"/>
  <c r="W194"/>
  <c r="W266"/>
  <c r="W237"/>
  <c r="W181"/>
  <c r="W226"/>
  <c r="W233"/>
  <c r="W166"/>
  <c r="W58"/>
  <c r="W82"/>
  <c r="W97"/>
  <c r="W38"/>
  <c r="W101"/>
  <c r="W146"/>
  <c r="W143"/>
  <c r="W240"/>
  <c r="W231"/>
  <c r="W138"/>
  <c r="W18"/>
  <c r="W155"/>
  <c r="W76"/>
  <c r="W73"/>
  <c r="W71"/>
  <c r="W78"/>
  <c r="W29"/>
  <c r="W20"/>
  <c r="W225"/>
  <c r="W282"/>
  <c r="W189"/>
  <c r="W243"/>
  <c r="W54"/>
  <c r="W109"/>
  <c r="W248"/>
  <c r="W256"/>
  <c r="W170"/>
  <c r="W185"/>
  <c r="W192"/>
  <c r="W159"/>
  <c r="W46"/>
  <c r="W51"/>
  <c r="W88"/>
  <c r="W32"/>
  <c r="W81"/>
  <c r="W250"/>
  <c r="W152"/>
  <c r="W200"/>
  <c r="W254"/>
  <c r="W216"/>
  <c r="W85"/>
  <c r="W249"/>
  <c r="W212"/>
  <c r="W239"/>
  <c r="W103"/>
  <c r="W286"/>
  <c r="W245"/>
  <c r="W187"/>
  <c r="W150"/>
  <c r="W178"/>
  <c r="W199"/>
  <c r="W60"/>
  <c r="W3"/>
  <c r="W105"/>
  <c r="W40"/>
  <c r="W104"/>
  <c r="W180"/>
  <c r="W218"/>
  <c r="W173"/>
  <c r="W247"/>
  <c r="W172"/>
  <c r="W65"/>
  <c r="W252"/>
  <c r="W202"/>
  <c r="W127"/>
  <c r="W276"/>
  <c r="W223"/>
  <c r="W280"/>
  <c r="W141"/>
  <c r="W175"/>
  <c r="W145"/>
  <c r="W42"/>
  <c r="W123"/>
  <c r="W80"/>
  <c r="W30"/>
  <c r="W50"/>
  <c r="W206"/>
  <c r="W222"/>
  <c r="W182"/>
  <c r="W258"/>
  <c r="W121"/>
  <c r="W17"/>
  <c r="K8"/>
  <c r="W132"/>
  <c r="W111"/>
  <c r="W59"/>
  <c r="W154"/>
  <c r="W61"/>
  <c r="W21"/>
  <c r="W235"/>
  <c r="W193"/>
  <c r="W176"/>
  <c r="W210"/>
  <c r="W278"/>
  <c r="W161"/>
  <c r="W55"/>
  <c r="W269"/>
  <c r="W273"/>
  <c r="W219"/>
  <c r="W114"/>
  <c r="W160"/>
  <c r="W137"/>
  <c r="W36"/>
  <c r="W211"/>
  <c r="W69"/>
  <c r="W28"/>
  <c r="W267"/>
  <c r="W179"/>
  <c r="W214"/>
  <c r="W284"/>
  <c r="W156"/>
  <c r="W37"/>
  <c r="W270"/>
  <c r="W265"/>
  <c r="W167"/>
  <c r="W75"/>
  <c r="W283"/>
  <c r="W229"/>
  <c r="W147"/>
  <c r="W153"/>
  <c r="W177"/>
  <c r="W151"/>
  <c r="W44"/>
  <c r="W19"/>
  <c r="W83"/>
  <c r="W31"/>
  <c r="W68"/>
  <c r="W274"/>
  <c r="W158"/>
  <c r="W203"/>
  <c r="W257"/>
  <c r="W142"/>
  <c r="W24"/>
  <c r="W236"/>
  <c r="W191"/>
  <c r="W164"/>
  <c r="W262"/>
  <c r="W242"/>
  <c r="W208"/>
  <c r="W107"/>
  <c r="W133"/>
  <c r="W122"/>
  <c r="W33"/>
  <c r="W195"/>
  <c r="W62"/>
  <c r="W23"/>
  <c r="W232"/>
  <c r="W281"/>
  <c r="W165"/>
  <c r="W207"/>
  <c r="W271"/>
  <c r="W64"/>
  <c r="W27"/>
  <c r="W98"/>
  <c r="W108"/>
  <c r="W45"/>
  <c r="W124"/>
  <c r="W47"/>
  <c r="W112"/>
  <c r="W119"/>
  <c r="W102"/>
  <c r="W190"/>
  <c r="W285"/>
  <c r="W264"/>
  <c r="W134"/>
  <c r="W5"/>
  <c r="W241"/>
  <c r="W230"/>
  <c r="W201"/>
  <c r="W100"/>
  <c r="W117"/>
  <c r="W96"/>
  <c r="W16"/>
  <c r="W136"/>
  <c r="W52"/>
  <c r="W13"/>
  <c r="W128"/>
  <c r="W115"/>
  <c r="W204"/>
  <c r="W215"/>
  <c r="W268"/>
  <c r="W131"/>
  <c r="W11"/>
  <c r="W255"/>
  <c r="W163"/>
  <c r="W92"/>
  <c r="W57"/>
  <c r="W263"/>
  <c r="W259"/>
  <c r="W209"/>
  <c r="W113"/>
  <c r="W144"/>
  <c r="W130"/>
  <c r="W34"/>
  <c r="W205"/>
  <c r="W67"/>
  <c r="W25"/>
  <c r="W22"/>
  <c r="W91"/>
  <c r="W183"/>
  <c r="W221"/>
  <c r="W251"/>
  <c r="W125"/>
  <c r="W197"/>
  <c r="W234"/>
  <c r="W106"/>
  <c r="W26"/>
  <c r="W272"/>
  <c r="W217"/>
  <c r="W174"/>
  <c r="W90"/>
  <c r="W93"/>
  <c r="W77"/>
  <c r="W12"/>
  <c r="W126"/>
  <c r="W48"/>
  <c r="W95"/>
  <c r="W94"/>
  <c r="W186"/>
  <c r="W238"/>
  <c r="W261"/>
  <c r="W168"/>
  <c r="W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P10" i="25"/>
  <c r="AP12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K11" i="29"/>
  <c r="K13" s="1"/>
  <c r="D182" i="30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M26" i="19"/>
  <c r="M14"/>
  <c r="M8"/>
  <c r="N8" s="1"/>
  <c r="O8" s="1"/>
  <c r="P8" s="1"/>
  <c r="M32"/>
  <c r="AO10"/>
  <c r="AO12" s="1"/>
  <c r="AR9" s="1"/>
  <c r="H3" i="29"/>
  <c r="H4"/>
  <c r="D2" i="18"/>
  <c r="E2" s="1"/>
  <c r="D3"/>
  <c r="E3" s="1"/>
  <c r="D19"/>
  <c r="E19" s="1"/>
  <c r="D35"/>
  <c r="E35" s="1"/>
  <c r="D51"/>
  <c r="E51" s="1"/>
  <c r="D67"/>
  <c r="E67" s="1"/>
  <c r="D83"/>
  <c r="E83" s="1"/>
  <c r="D8"/>
  <c r="E8" s="1"/>
  <c r="D24"/>
  <c r="E24" s="1"/>
  <c r="D40"/>
  <c r="E40" s="1"/>
  <c r="D56"/>
  <c r="E56" s="1"/>
  <c r="D72"/>
  <c r="E72" s="1"/>
  <c r="D88"/>
  <c r="E88" s="1"/>
  <c r="D17"/>
  <c r="E17" s="1"/>
  <c r="D33"/>
  <c r="E33" s="1"/>
  <c r="D49"/>
  <c r="E49" s="1"/>
  <c r="D65"/>
  <c r="E65" s="1"/>
  <c r="D81"/>
  <c r="E81" s="1"/>
  <c r="D10"/>
  <c r="E10" s="1"/>
  <c r="D26"/>
  <c r="E26" s="1"/>
  <c r="D42"/>
  <c r="E42" s="1"/>
  <c r="D58"/>
  <c r="E58" s="1"/>
  <c r="D74"/>
  <c r="E74" s="1"/>
  <c r="D90"/>
  <c r="E90" s="1"/>
  <c r="D106"/>
  <c r="E106" s="1"/>
  <c r="D122"/>
  <c r="E122" s="1"/>
  <c r="D138"/>
  <c r="E138" s="1"/>
  <c r="D154"/>
  <c r="E154" s="1"/>
  <c r="D170"/>
  <c r="E170" s="1"/>
  <c r="D186"/>
  <c r="E186" s="1"/>
  <c r="D202"/>
  <c r="E202" s="1"/>
  <c r="D218"/>
  <c r="E218" s="1"/>
  <c r="D238"/>
  <c r="E238" s="1"/>
  <c r="D103"/>
  <c r="E103" s="1"/>
  <c r="D119"/>
  <c r="E119" s="1"/>
  <c r="D135"/>
  <c r="E135" s="1"/>
  <c r="D151"/>
  <c r="E151" s="1"/>
  <c r="D167"/>
  <c r="E167" s="1"/>
  <c r="D183"/>
  <c r="E183" s="1"/>
  <c r="D199"/>
  <c r="E199" s="1"/>
  <c r="D215"/>
  <c r="E215" s="1"/>
  <c r="D231"/>
  <c r="E231" s="1"/>
  <c r="D247"/>
  <c r="E247" s="1"/>
  <c r="D92"/>
  <c r="E92" s="1"/>
  <c r="D108"/>
  <c r="E108" s="1"/>
  <c r="D124"/>
  <c r="E124" s="1"/>
  <c r="D140"/>
  <c r="E140" s="1"/>
  <c r="D156"/>
  <c r="E156" s="1"/>
  <c r="D172"/>
  <c r="E172" s="1"/>
  <c r="D188"/>
  <c r="E188" s="1"/>
  <c r="D204"/>
  <c r="E204" s="1"/>
  <c r="D220"/>
  <c r="E220" s="1"/>
  <c r="D236"/>
  <c r="E236" s="1"/>
  <c r="D97"/>
  <c r="E97" s="1"/>
  <c r="D113"/>
  <c r="E113" s="1"/>
  <c r="D129"/>
  <c r="E129" s="1"/>
  <c r="D145"/>
  <c r="E145" s="1"/>
  <c r="D161"/>
  <c r="E161" s="1"/>
  <c r="D177"/>
  <c r="E177" s="1"/>
  <c r="D193"/>
  <c r="E193" s="1"/>
  <c r="D209"/>
  <c r="E209" s="1"/>
  <c r="D225"/>
  <c r="E225" s="1"/>
  <c r="D241"/>
  <c r="E241" s="1"/>
  <c r="D242"/>
  <c r="E242" s="1"/>
  <c r="D7"/>
  <c r="E7" s="1"/>
  <c r="D23"/>
  <c r="E23" s="1"/>
  <c r="D39"/>
  <c r="E39" s="1"/>
  <c r="D55"/>
  <c r="E55" s="1"/>
  <c r="D71"/>
  <c r="E71" s="1"/>
  <c r="D87"/>
  <c r="E87" s="1"/>
  <c r="D12"/>
  <c r="E12" s="1"/>
  <c r="D28"/>
  <c r="E28" s="1"/>
  <c r="D44"/>
  <c r="E44" s="1"/>
  <c r="D60"/>
  <c r="E60" s="1"/>
  <c r="D76"/>
  <c r="E76" s="1"/>
  <c r="D5"/>
  <c r="E5" s="1"/>
  <c r="D21"/>
  <c r="E21" s="1"/>
  <c r="D37"/>
  <c r="E37" s="1"/>
  <c r="D53"/>
  <c r="E53" s="1"/>
  <c r="D69"/>
  <c r="E69" s="1"/>
  <c r="D85"/>
  <c r="E85" s="1"/>
  <c r="D14"/>
  <c r="E14" s="1"/>
  <c r="D30"/>
  <c r="E30" s="1"/>
  <c r="D46"/>
  <c r="E46" s="1"/>
  <c r="D62"/>
  <c r="E62" s="1"/>
  <c r="D78"/>
  <c r="E78" s="1"/>
  <c r="D94"/>
  <c r="E94" s="1"/>
  <c r="D110"/>
  <c r="E110" s="1"/>
  <c r="D126"/>
  <c r="E126" s="1"/>
  <c r="D142"/>
  <c r="E142" s="1"/>
  <c r="D158"/>
  <c r="E158" s="1"/>
  <c r="D174"/>
  <c r="E174" s="1"/>
  <c r="D190"/>
  <c r="E190" s="1"/>
  <c r="D206"/>
  <c r="E206" s="1"/>
  <c r="D222"/>
  <c r="E222" s="1"/>
  <c r="D246"/>
  <c r="E246" s="1"/>
  <c r="D107"/>
  <c r="E107" s="1"/>
  <c r="D123"/>
  <c r="E123" s="1"/>
  <c r="D139"/>
  <c r="E139" s="1"/>
  <c r="D155"/>
  <c r="E155" s="1"/>
  <c r="D171"/>
  <c r="E171" s="1"/>
  <c r="D187"/>
  <c r="E187" s="1"/>
  <c r="D203"/>
  <c r="E203" s="1"/>
  <c r="D219"/>
  <c r="E219" s="1"/>
  <c r="D235"/>
  <c r="E235" s="1"/>
  <c r="D251"/>
  <c r="E251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4"/>
  <c r="E244" s="1"/>
  <c r="D101"/>
  <c r="E101" s="1"/>
  <c r="D117"/>
  <c r="E117" s="1"/>
  <c r="D133"/>
  <c r="E133" s="1"/>
  <c r="D149"/>
  <c r="E149" s="1"/>
  <c r="D165"/>
  <c r="E165" s="1"/>
  <c r="D181"/>
  <c r="E181" s="1"/>
  <c r="D197"/>
  <c r="E197" s="1"/>
  <c r="D213"/>
  <c r="E213" s="1"/>
  <c r="D229"/>
  <c r="E229" s="1"/>
  <c r="D245"/>
  <c r="E245" s="1"/>
  <c r="D250"/>
  <c r="E250" s="1"/>
  <c r="D11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9"/>
  <c r="E9" s="1"/>
  <c r="D25"/>
  <c r="E25" s="1"/>
  <c r="D41"/>
  <c r="E41" s="1"/>
  <c r="D57"/>
  <c r="E57" s="1"/>
  <c r="D73"/>
  <c r="E73" s="1"/>
  <c r="D89"/>
  <c r="E89" s="1"/>
  <c r="D18"/>
  <c r="E18" s="1"/>
  <c r="D34"/>
  <c r="E34" s="1"/>
  <c r="D50"/>
  <c r="E50" s="1"/>
  <c r="D66"/>
  <c r="E66" s="1"/>
  <c r="D82"/>
  <c r="E82" s="1"/>
  <c r="D98"/>
  <c r="E98" s="1"/>
  <c r="D114"/>
  <c r="E114" s="1"/>
  <c r="D130"/>
  <c r="E130" s="1"/>
  <c r="D146"/>
  <c r="E146" s="1"/>
  <c r="D162"/>
  <c r="E162" s="1"/>
  <c r="D178"/>
  <c r="E178" s="1"/>
  <c r="D194"/>
  <c r="E194" s="1"/>
  <c r="D210"/>
  <c r="E210" s="1"/>
  <c r="D226"/>
  <c r="E226" s="1"/>
  <c r="D95"/>
  <c r="E95" s="1"/>
  <c r="D111"/>
  <c r="E111" s="1"/>
  <c r="D127"/>
  <c r="E127" s="1"/>
  <c r="D143"/>
  <c r="E143" s="1"/>
  <c r="D159"/>
  <c r="E159" s="1"/>
  <c r="D175"/>
  <c r="E175" s="1"/>
  <c r="D191"/>
  <c r="E191" s="1"/>
  <c r="D207"/>
  <c r="E207" s="1"/>
  <c r="D223"/>
  <c r="E223" s="1"/>
  <c r="D239"/>
  <c r="E239" s="1"/>
  <c r="D240"/>
  <c r="E240" s="1"/>
  <c r="D100"/>
  <c r="E100" s="1"/>
  <c r="D116"/>
  <c r="E116" s="1"/>
  <c r="D132"/>
  <c r="E132" s="1"/>
  <c r="D148"/>
  <c r="E148" s="1"/>
  <c r="D164"/>
  <c r="E164" s="1"/>
  <c r="D180"/>
  <c r="E180" s="1"/>
  <c r="D196"/>
  <c r="E196" s="1"/>
  <c r="D212"/>
  <c r="E212" s="1"/>
  <c r="D228"/>
  <c r="E228" s="1"/>
  <c r="D105"/>
  <c r="E105" s="1"/>
  <c r="D121"/>
  <c r="E121" s="1"/>
  <c r="D137"/>
  <c r="E137" s="1"/>
  <c r="D153"/>
  <c r="E153" s="1"/>
  <c r="D169"/>
  <c r="E169" s="1"/>
  <c r="D185"/>
  <c r="E185" s="1"/>
  <c r="D201"/>
  <c r="E201" s="1"/>
  <c r="D217"/>
  <c r="E217" s="1"/>
  <c r="D233"/>
  <c r="E233" s="1"/>
  <c r="D249"/>
  <c r="E249" s="1"/>
  <c r="D15"/>
  <c r="E15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7"/>
  <c r="E237" s="1"/>
  <c r="D234"/>
  <c r="E234" s="1"/>
  <c r="AC4" i="19"/>
  <c r="J5"/>
  <c r="AP13" i="25"/>
  <c r="N8"/>
  <c r="S8" s="1"/>
  <c r="N32"/>
  <c r="S32" s="1"/>
  <c r="N20"/>
  <c r="S20" s="1"/>
  <c r="N14"/>
  <c r="S14" s="1"/>
  <c r="N26"/>
  <c r="S26" s="1"/>
  <c r="Z4"/>
  <c r="AB4"/>
  <c r="Y4"/>
  <c r="X4"/>
  <c r="X8"/>
  <c r="AA8"/>
  <c r="AB8"/>
  <c r="Z8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238" i="25"/>
  <c r="AA238"/>
  <c r="AB238"/>
  <c r="Z238"/>
  <c r="Y238"/>
  <c r="AA48"/>
  <c r="Z48"/>
  <c r="AB48"/>
  <c r="Y48"/>
  <c r="X48"/>
  <c r="AA93"/>
  <c r="Z93"/>
  <c r="AB93"/>
  <c r="Y93"/>
  <c r="X93"/>
  <c r="Y272"/>
  <c r="X272"/>
  <c r="AA272"/>
  <c r="AB272"/>
  <c r="Z272"/>
  <c r="AB197"/>
  <c r="AA197"/>
  <c r="Z197"/>
  <c r="X197"/>
  <c r="Y197"/>
  <c r="X183"/>
  <c r="AA183"/>
  <c r="Z183"/>
  <c r="AB183"/>
  <c r="Y183"/>
  <c r="X67"/>
  <c r="AB67"/>
  <c r="AA67"/>
  <c r="Y67"/>
  <c r="Z67"/>
  <c r="AB144"/>
  <c r="Y144"/>
  <c r="AA144"/>
  <c r="X144"/>
  <c r="Z144"/>
  <c r="AA263"/>
  <c r="Z263"/>
  <c r="AB263"/>
  <c r="Y263"/>
  <c r="X263"/>
  <c r="X255"/>
  <c r="AB255"/>
  <c r="AA255"/>
  <c r="Y255"/>
  <c r="Z255"/>
  <c r="X215"/>
  <c r="AA215"/>
  <c r="Z215"/>
  <c r="AB215"/>
  <c r="Y215"/>
  <c r="X13"/>
  <c r="AB13"/>
  <c r="Z13"/>
  <c r="AA13"/>
  <c r="Y13"/>
  <c r="X96"/>
  <c r="AB96"/>
  <c r="AA96"/>
  <c r="Y96"/>
  <c r="Z96"/>
  <c r="AA230"/>
  <c r="Y230"/>
  <c r="AB230"/>
  <c r="Z230"/>
  <c r="X230"/>
  <c r="X264"/>
  <c r="AA264"/>
  <c r="Y264"/>
  <c r="Z264"/>
  <c r="AB264"/>
  <c r="X119"/>
  <c r="AA119"/>
  <c r="Z119"/>
  <c r="AB119"/>
  <c r="Y119"/>
  <c r="X45"/>
  <c r="AA45"/>
  <c r="Y45"/>
  <c r="Z45"/>
  <c r="AB45"/>
  <c r="AA27"/>
  <c r="Y27"/>
  <c r="Z27"/>
  <c r="AB27"/>
  <c r="X27"/>
  <c r="X165"/>
  <c r="Y165"/>
  <c r="AA165"/>
  <c r="AB165"/>
  <c r="Z165"/>
  <c r="X62"/>
  <c r="Y62"/>
  <c r="AA62"/>
  <c r="Z62"/>
  <c r="AB62"/>
  <c r="X133"/>
  <c r="AA133"/>
  <c r="AB133"/>
  <c r="Z133"/>
  <c r="Y133"/>
  <c r="AB262"/>
  <c r="AA262"/>
  <c r="Y262"/>
  <c r="X262"/>
  <c r="Z262"/>
  <c r="AA24"/>
  <c r="Z24"/>
  <c r="X24"/>
  <c r="Y24"/>
  <c r="AB24"/>
  <c r="X158"/>
  <c r="Y158"/>
  <c r="AA158"/>
  <c r="Z158"/>
  <c r="AB158"/>
  <c r="X83"/>
  <c r="Y83"/>
  <c r="AA83"/>
  <c r="AB83"/>
  <c r="Z83"/>
  <c r="X177"/>
  <c r="AA177"/>
  <c r="Y177"/>
  <c r="AB177"/>
  <c r="Z177"/>
  <c r="AA283"/>
  <c r="AB283"/>
  <c r="Z283"/>
  <c r="X283"/>
  <c r="Y283"/>
  <c r="AA270"/>
  <c r="AB270"/>
  <c r="Y270"/>
  <c r="Z270"/>
  <c r="X270"/>
  <c r="AB214"/>
  <c r="AA214"/>
  <c r="Z214"/>
  <c r="X214"/>
  <c r="Y214"/>
  <c r="X69"/>
  <c r="Z69"/>
  <c r="Y69"/>
  <c r="AA69"/>
  <c r="AB69"/>
  <c r="Y160"/>
  <c r="X160"/>
  <c r="AA160"/>
  <c r="AB160"/>
  <c r="Z160"/>
  <c r="AB269"/>
  <c r="Y269"/>
  <c r="AA269"/>
  <c r="X269"/>
  <c r="Z269"/>
  <c r="X210"/>
  <c r="AA210"/>
  <c r="Y210"/>
  <c r="Z210"/>
  <c r="AB210"/>
  <c r="AA21"/>
  <c r="Z21"/>
  <c r="AB21"/>
  <c r="Y21"/>
  <c r="X21"/>
  <c r="X111"/>
  <c r="AA111"/>
  <c r="Y111"/>
  <c r="Z111"/>
  <c r="AB111"/>
  <c r="AB121"/>
  <c r="X121"/>
  <c r="Z121"/>
  <c r="Y121"/>
  <c r="AA121"/>
  <c r="X206"/>
  <c r="AA206"/>
  <c r="Y206"/>
  <c r="Z206"/>
  <c r="AB206"/>
  <c r="X123"/>
  <c r="AA123"/>
  <c r="AB123"/>
  <c r="Z123"/>
  <c r="Y123"/>
  <c r="X141"/>
  <c r="AA141"/>
  <c r="Z141"/>
  <c r="AB141"/>
  <c r="Y141"/>
  <c r="AA127"/>
  <c r="Y127"/>
  <c r="AB127"/>
  <c r="Z127"/>
  <c r="X127"/>
  <c r="Y172"/>
  <c r="Z172"/>
  <c r="X172"/>
  <c r="AB172"/>
  <c r="AA172"/>
  <c r="Y180"/>
  <c r="AA180"/>
  <c r="X180"/>
  <c r="Z180"/>
  <c r="AB180"/>
  <c r="X3"/>
  <c r="Y3"/>
  <c r="Z3"/>
  <c r="AA3"/>
  <c r="AB3"/>
  <c r="AB150"/>
  <c r="X150"/>
  <c r="AA150"/>
  <c r="Y150"/>
  <c r="Z150"/>
  <c r="Z103"/>
  <c r="X103"/>
  <c r="Y103"/>
  <c r="AB103"/>
  <c r="AA103"/>
  <c r="AA85"/>
  <c r="AB85"/>
  <c r="Z85"/>
  <c r="X85"/>
  <c r="Y85"/>
  <c r="X152"/>
  <c r="AA152"/>
  <c r="Z152"/>
  <c r="AB152"/>
  <c r="Y152"/>
  <c r="Z88"/>
  <c r="X88"/>
  <c r="AB88"/>
  <c r="AA88"/>
  <c r="Y88"/>
  <c r="AA192"/>
  <c r="AB192"/>
  <c r="Z192"/>
  <c r="Y192"/>
  <c r="X192"/>
  <c r="AB248"/>
  <c r="Y248"/>
  <c r="AA248"/>
  <c r="X248"/>
  <c r="Z248"/>
  <c r="AA189"/>
  <c r="AB189"/>
  <c r="Z189"/>
  <c r="Y189"/>
  <c r="X189"/>
  <c r="X29"/>
  <c r="AB29"/>
  <c r="Z29"/>
  <c r="AA29"/>
  <c r="Y29"/>
  <c r="AA76"/>
  <c r="Y76"/>
  <c r="Z76"/>
  <c r="AB76"/>
  <c r="X76"/>
  <c r="X231"/>
  <c r="Z231"/>
  <c r="Y231"/>
  <c r="AA231"/>
  <c r="AB231"/>
  <c r="X101"/>
  <c r="AA101"/>
  <c r="Y101"/>
  <c r="Z101"/>
  <c r="AB101"/>
  <c r="AA58"/>
  <c r="Z58"/>
  <c r="AB58"/>
  <c r="Y58"/>
  <c r="X58"/>
  <c r="AA181"/>
  <c r="Y181"/>
  <c r="AB181"/>
  <c r="Z181"/>
  <c r="X181"/>
  <c r="AA171"/>
  <c r="Z171"/>
  <c r="AB171"/>
  <c r="Y171"/>
  <c r="X171"/>
  <c r="X224"/>
  <c r="Z224"/>
  <c r="Y224"/>
  <c r="AA224"/>
  <c r="AB224"/>
  <c r="AA9"/>
  <c r="Z9"/>
  <c r="AB9"/>
  <c r="Y9"/>
  <c r="X9"/>
  <c r="AA87"/>
  <c r="X87"/>
  <c r="Z87"/>
  <c r="AB87"/>
  <c r="Y87"/>
  <c r="AA227"/>
  <c r="Z227"/>
  <c r="AB227"/>
  <c r="Y227"/>
  <c r="X227"/>
  <c r="AB140"/>
  <c r="Y140"/>
  <c r="AA140"/>
  <c r="X140"/>
  <c r="Z140"/>
  <c r="X184"/>
  <c r="AB184"/>
  <c r="AA184"/>
  <c r="Y184"/>
  <c r="Z184"/>
  <c r="AB169"/>
  <c r="AA169"/>
  <c r="Z169"/>
  <c r="X169"/>
  <c r="Y169"/>
  <c r="AA6"/>
  <c r="Y6"/>
  <c r="AB6"/>
  <c r="Z6"/>
  <c r="X6"/>
  <c r="AA157"/>
  <c r="Y157"/>
  <c r="AB157"/>
  <c r="Z157"/>
  <c r="X157"/>
  <c r="AA70"/>
  <c r="X70"/>
  <c r="Z70"/>
  <c r="AB70"/>
  <c r="Y70"/>
  <c r="AB148"/>
  <c r="X148"/>
  <c r="AA148"/>
  <c r="Y148"/>
  <c r="Z148"/>
  <c r="Y63"/>
  <c r="AA63"/>
  <c r="AB63"/>
  <c r="Z63"/>
  <c r="X63"/>
  <c r="AB10"/>
  <c r="X10"/>
  <c r="Y10"/>
  <c r="AA10"/>
  <c r="Z10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79" i="25"/>
  <c r="Z79"/>
  <c r="Y79"/>
  <c r="AA79"/>
  <c r="AB79"/>
  <c r="X186"/>
  <c r="Z186"/>
  <c r="Y186"/>
  <c r="AA186"/>
  <c r="AB186"/>
  <c r="Y126"/>
  <c r="AB126"/>
  <c r="AA126"/>
  <c r="Z126"/>
  <c r="X126"/>
  <c r="X90"/>
  <c r="AA90"/>
  <c r="Z90"/>
  <c r="AB90"/>
  <c r="Y90"/>
  <c r="AB26"/>
  <c r="X26"/>
  <c r="AA26"/>
  <c r="Y26"/>
  <c r="Z26"/>
  <c r="AB125"/>
  <c r="X125"/>
  <c r="AA125"/>
  <c r="Y125"/>
  <c r="Z125"/>
  <c r="Y91"/>
  <c r="AB91"/>
  <c r="X91"/>
  <c r="Z91"/>
  <c r="AA91"/>
  <c r="X205"/>
  <c r="AA205"/>
  <c r="Z205"/>
  <c r="AB205"/>
  <c r="Y205"/>
  <c r="Z113"/>
  <c r="AB113"/>
  <c r="Y113"/>
  <c r="AA113"/>
  <c r="X113"/>
  <c r="Z57"/>
  <c r="AB57"/>
  <c r="X57"/>
  <c r="AA57"/>
  <c r="Y57"/>
  <c r="AB11"/>
  <c r="X11"/>
  <c r="Z11"/>
  <c r="Y11"/>
  <c r="AA11"/>
  <c r="Y204"/>
  <c r="X204"/>
  <c r="AB204"/>
  <c r="Z204"/>
  <c r="AA204"/>
  <c r="AB52"/>
  <c r="X52"/>
  <c r="Z52"/>
  <c r="Y52"/>
  <c r="AA52"/>
  <c r="X117"/>
  <c r="AA117"/>
  <c r="Z117"/>
  <c r="AB117"/>
  <c r="Y117"/>
  <c r="Z241"/>
  <c r="X241"/>
  <c r="AB241"/>
  <c r="AA241"/>
  <c r="Y241"/>
  <c r="Y285"/>
  <c r="AA285"/>
  <c r="X285"/>
  <c r="Z285"/>
  <c r="AB285"/>
  <c r="Y112"/>
  <c r="AB112"/>
  <c r="AA112"/>
  <c r="Z112"/>
  <c r="X112"/>
  <c r="AB108"/>
  <c r="X108"/>
  <c r="AA108"/>
  <c r="Y108"/>
  <c r="Z108"/>
  <c r="AB64"/>
  <c r="Z64"/>
  <c r="AA64"/>
  <c r="Y64"/>
  <c r="X64"/>
  <c r="AB281"/>
  <c r="AA281"/>
  <c r="X281"/>
  <c r="Z281"/>
  <c r="Y281"/>
  <c r="X195"/>
  <c r="Z195"/>
  <c r="AB195"/>
  <c r="AA195"/>
  <c r="Y195"/>
  <c r="X107"/>
  <c r="Z107"/>
  <c r="AA107"/>
  <c r="Y107"/>
  <c r="AB107"/>
  <c r="X164"/>
  <c r="Y164"/>
  <c r="AB164"/>
  <c r="AA164"/>
  <c r="Z164"/>
  <c r="AB142"/>
  <c r="AA142"/>
  <c r="X142"/>
  <c r="Z142"/>
  <c r="Y142"/>
  <c r="AB274"/>
  <c r="AA274"/>
  <c r="Y274"/>
  <c r="X274"/>
  <c r="Z274"/>
  <c r="AB19"/>
  <c r="AA19"/>
  <c r="X19"/>
  <c r="Z19"/>
  <c r="Y19"/>
  <c r="Z153"/>
  <c r="X153"/>
  <c r="AA153"/>
  <c r="Y153"/>
  <c r="AB153"/>
  <c r="X75"/>
  <c r="Z75"/>
  <c r="AA75"/>
  <c r="Y75"/>
  <c r="AB75"/>
  <c r="X37"/>
  <c r="Z37"/>
  <c r="AB37"/>
  <c r="AA37"/>
  <c r="Y37"/>
  <c r="AB179"/>
  <c r="X179"/>
  <c r="Z179"/>
  <c r="Y179"/>
  <c r="AA179"/>
  <c r="Z211"/>
  <c r="AB211"/>
  <c r="Y211"/>
  <c r="AA211"/>
  <c r="X211"/>
  <c r="X114"/>
  <c r="AA114"/>
  <c r="Z114"/>
  <c r="AB114"/>
  <c r="Y114"/>
  <c r="AB55"/>
  <c r="X55"/>
  <c r="AA55"/>
  <c r="Y55"/>
  <c r="Z55"/>
  <c r="Y176"/>
  <c r="X176"/>
  <c r="AB176"/>
  <c r="Z176"/>
  <c r="AA176"/>
  <c r="X61"/>
  <c r="AA61"/>
  <c r="Y61"/>
  <c r="AB61"/>
  <c r="Z61"/>
  <c r="AB132"/>
  <c r="X132"/>
  <c r="AA132"/>
  <c r="Y132"/>
  <c r="Z132"/>
  <c r="X258"/>
  <c r="Z258"/>
  <c r="AB258"/>
  <c r="Y258"/>
  <c r="AA258"/>
  <c r="AA50"/>
  <c r="Y50"/>
  <c r="Z50"/>
  <c r="X50"/>
  <c r="AB50"/>
  <c r="X42"/>
  <c r="AA42"/>
  <c r="Y42"/>
  <c r="Z42"/>
  <c r="AB42"/>
  <c r="Z280"/>
  <c r="AB280"/>
  <c r="Y280"/>
  <c r="X280"/>
  <c r="AA280"/>
  <c r="X202"/>
  <c r="Z202"/>
  <c r="AA202"/>
  <c r="Y202"/>
  <c r="AB202"/>
  <c r="AB247"/>
  <c r="AA247"/>
  <c r="Z247"/>
  <c r="X247"/>
  <c r="Y247"/>
  <c r="AA104"/>
  <c r="Y104"/>
  <c r="Z104"/>
  <c r="AB104"/>
  <c r="X104"/>
  <c r="AB60"/>
  <c r="Z60"/>
  <c r="AA60"/>
  <c r="Y60"/>
  <c r="X60"/>
  <c r="AA187"/>
  <c r="Y187"/>
  <c r="AB187"/>
  <c r="Z187"/>
  <c r="X187"/>
  <c r="Z239"/>
  <c r="AB239"/>
  <c r="Y239"/>
  <c r="X239"/>
  <c r="AA239"/>
  <c r="AB216"/>
  <c r="AA216"/>
  <c r="Y216"/>
  <c r="Z216"/>
  <c r="X216"/>
  <c r="Y250"/>
  <c r="Z250"/>
  <c r="AB250"/>
  <c r="X250"/>
  <c r="AA250"/>
  <c r="Y51"/>
  <c r="X51"/>
  <c r="AB51"/>
  <c r="AA51"/>
  <c r="Z51"/>
  <c r="Y185"/>
  <c r="AB185"/>
  <c r="Z185"/>
  <c r="X185"/>
  <c r="AA185"/>
  <c r="AA109"/>
  <c r="AB109"/>
  <c r="Y109"/>
  <c r="Z109"/>
  <c r="X109"/>
  <c r="AA282"/>
  <c r="Z282"/>
  <c r="X282"/>
  <c r="Y282"/>
  <c r="AB282"/>
  <c r="Z78"/>
  <c r="X78"/>
  <c r="AB78"/>
  <c r="Y78"/>
  <c r="AA78"/>
  <c r="Y155"/>
  <c r="Z155"/>
  <c r="X155"/>
  <c r="AB155"/>
  <c r="AA155"/>
  <c r="AB240"/>
  <c r="X240"/>
  <c r="AA240"/>
  <c r="Y240"/>
  <c r="Z240"/>
  <c r="AB38"/>
  <c r="X38"/>
  <c r="Z38"/>
  <c r="Y38"/>
  <c r="AA38"/>
  <c r="Y166"/>
  <c r="AA166"/>
  <c r="X166"/>
  <c r="Z166"/>
  <c r="AB166"/>
  <c r="X237"/>
  <c r="AA237"/>
  <c r="Z237"/>
  <c r="AB237"/>
  <c r="Y237"/>
  <c r="Z43"/>
  <c r="AB43"/>
  <c r="Y43"/>
  <c r="AA43"/>
  <c r="X43"/>
  <c r="AB228"/>
  <c r="X228"/>
  <c r="AA228"/>
  <c r="Y228"/>
  <c r="Z228"/>
  <c r="Y49"/>
  <c r="X49"/>
  <c r="AB49"/>
  <c r="Z49"/>
  <c r="AA49"/>
  <c r="Z116"/>
  <c r="AB116"/>
  <c r="Y116"/>
  <c r="AA116"/>
  <c r="X116"/>
  <c r="Z279"/>
  <c r="Y279"/>
  <c r="X279"/>
  <c r="AA279"/>
  <c r="AB279"/>
  <c r="AB277"/>
  <c r="X277"/>
  <c r="AA277"/>
  <c r="Y277"/>
  <c r="Z277"/>
  <c r="AB260"/>
  <c r="X260"/>
  <c r="AA260"/>
  <c r="Y260"/>
  <c r="Z260"/>
  <c r="X110"/>
  <c r="AA110"/>
  <c r="Z110"/>
  <c r="AB110"/>
  <c r="Y110"/>
  <c r="Z74"/>
  <c r="AB74"/>
  <c r="X74"/>
  <c r="AA74"/>
  <c r="Y74"/>
  <c r="Z198"/>
  <c r="AB198"/>
  <c r="Y198"/>
  <c r="AA198"/>
  <c r="X198"/>
  <c r="Z244"/>
  <c r="AB244"/>
  <c r="Y244"/>
  <c r="AA244"/>
  <c r="X244"/>
  <c r="Z84"/>
  <c r="X84"/>
  <c r="Y84"/>
  <c r="AA84"/>
  <c r="AB84"/>
  <c r="Z56"/>
  <c r="X56"/>
  <c r="Y56"/>
  <c r="AB56"/>
  <c r="AA56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X168" i="25"/>
  <c r="AA168"/>
  <c r="Z168"/>
  <c r="AB168"/>
  <c r="Y168"/>
  <c r="AB94"/>
  <c r="X94"/>
  <c r="AA94"/>
  <c r="Y94"/>
  <c r="Z94"/>
  <c r="AA12"/>
  <c r="Y12"/>
  <c r="Z12"/>
  <c r="X12"/>
  <c r="AB12"/>
  <c r="AA174"/>
  <c r="X174"/>
  <c r="Z174"/>
  <c r="AB174"/>
  <c r="Y174"/>
  <c r="AA106"/>
  <c r="X106"/>
  <c r="Z106"/>
  <c r="AB106"/>
  <c r="Y106"/>
  <c r="Z251"/>
  <c r="AA251"/>
  <c r="Y251"/>
  <c r="AB251"/>
  <c r="X251"/>
  <c r="AB22"/>
  <c r="Y22"/>
  <c r="X22"/>
  <c r="AA22"/>
  <c r="Z22"/>
  <c r="AB34"/>
  <c r="Z34"/>
  <c r="X34"/>
  <c r="AA34"/>
  <c r="Y34"/>
  <c r="AB209"/>
  <c r="Y209"/>
  <c r="X209"/>
  <c r="AA209"/>
  <c r="Z209"/>
  <c r="AA92"/>
  <c r="X92"/>
  <c r="Z92"/>
  <c r="AB92"/>
  <c r="Y92"/>
  <c r="AB131"/>
  <c r="Y131"/>
  <c r="X131"/>
  <c r="AA131"/>
  <c r="Z131"/>
  <c r="Z115"/>
  <c r="X115"/>
  <c r="Y115"/>
  <c r="AB115"/>
  <c r="AA115"/>
  <c r="Z136"/>
  <c r="AB136"/>
  <c r="Y136"/>
  <c r="AA136"/>
  <c r="X136"/>
  <c r="AB100"/>
  <c r="Y100"/>
  <c r="X100"/>
  <c r="AA100"/>
  <c r="Z100"/>
  <c r="Z5"/>
  <c r="X5"/>
  <c r="Y5"/>
  <c r="AB5"/>
  <c r="AA5"/>
  <c r="Z190"/>
  <c r="AA190"/>
  <c r="Y190"/>
  <c r="X190"/>
  <c r="AB190"/>
  <c r="AA47"/>
  <c r="X47"/>
  <c r="Z47"/>
  <c r="AB47"/>
  <c r="Y47"/>
  <c r="Z98"/>
  <c r="AB98"/>
  <c r="Y98"/>
  <c r="AA98"/>
  <c r="X98"/>
  <c r="Z271"/>
  <c r="AB271"/>
  <c r="X271"/>
  <c r="Y271"/>
  <c r="AA271"/>
  <c r="Z232"/>
  <c r="AB232"/>
  <c r="AA232"/>
  <c r="Y232"/>
  <c r="X232"/>
  <c r="AA33"/>
  <c r="Y33"/>
  <c r="AB33"/>
  <c r="Z33"/>
  <c r="X33"/>
  <c r="AA208"/>
  <c r="Y208"/>
  <c r="AB208"/>
  <c r="Z208"/>
  <c r="X208"/>
  <c r="AA191"/>
  <c r="AB191"/>
  <c r="X191"/>
  <c r="Z191"/>
  <c r="Y191"/>
  <c r="Y257"/>
  <c r="AA257"/>
  <c r="X257"/>
  <c r="AB257"/>
  <c r="Z257"/>
  <c r="AB68"/>
  <c r="Z68"/>
  <c r="AA68"/>
  <c r="X68"/>
  <c r="Y68"/>
  <c r="AB44"/>
  <c r="Z44"/>
  <c r="AA44"/>
  <c r="X44"/>
  <c r="Y44"/>
  <c r="AB147"/>
  <c r="Y147"/>
  <c r="AA147"/>
  <c r="X147"/>
  <c r="Z147"/>
  <c r="AA167"/>
  <c r="AB167"/>
  <c r="Y167"/>
  <c r="Z167"/>
  <c r="X167"/>
  <c r="Z156"/>
  <c r="X156"/>
  <c r="AB156"/>
  <c r="Y156"/>
  <c r="AA156"/>
  <c r="Y267"/>
  <c r="Z267"/>
  <c r="AB267"/>
  <c r="X267"/>
  <c r="AA267"/>
  <c r="Z36"/>
  <c r="X36"/>
  <c r="Y36"/>
  <c r="AA36"/>
  <c r="AB36"/>
  <c r="AA219"/>
  <c r="AB219"/>
  <c r="Z219"/>
  <c r="Y219"/>
  <c r="X219"/>
  <c r="AB161"/>
  <c r="Y161"/>
  <c r="X161"/>
  <c r="AA161"/>
  <c r="Z161"/>
  <c r="Z193"/>
  <c r="AB193"/>
  <c r="Y193"/>
  <c r="AA193"/>
  <c r="X193"/>
  <c r="AB154"/>
  <c r="Y154"/>
  <c r="X154"/>
  <c r="AA154"/>
  <c r="Z154"/>
  <c r="AB182"/>
  <c r="X182"/>
  <c r="Z182"/>
  <c r="Y182"/>
  <c r="AA182"/>
  <c r="AB30"/>
  <c r="Z30"/>
  <c r="AA30"/>
  <c r="Y30"/>
  <c r="X30"/>
  <c r="Y145"/>
  <c r="AA145"/>
  <c r="AB145"/>
  <c r="X145"/>
  <c r="Z145"/>
  <c r="X223"/>
  <c r="AA223"/>
  <c r="AB223"/>
  <c r="Z223"/>
  <c r="Y223"/>
  <c r="Y252"/>
  <c r="AA252"/>
  <c r="X252"/>
  <c r="Z252"/>
  <c r="AB252"/>
  <c r="Z173"/>
  <c r="X173"/>
  <c r="Y173"/>
  <c r="AB173"/>
  <c r="AA173"/>
  <c r="AA40"/>
  <c r="X40"/>
  <c r="Z40"/>
  <c r="AB40"/>
  <c r="Y40"/>
  <c r="AB199"/>
  <c r="X199"/>
  <c r="AA199"/>
  <c r="Y199"/>
  <c r="Z199"/>
  <c r="AA245"/>
  <c r="AB245"/>
  <c r="Z245"/>
  <c r="Y245"/>
  <c r="X245"/>
  <c r="AB212"/>
  <c r="Y212"/>
  <c r="X212"/>
  <c r="AA212"/>
  <c r="Z212"/>
  <c r="Y254"/>
  <c r="X254"/>
  <c r="AB254"/>
  <c r="Z254"/>
  <c r="AA254"/>
  <c r="AA81"/>
  <c r="AB81"/>
  <c r="X81"/>
  <c r="Z81"/>
  <c r="Y81"/>
  <c r="AA46"/>
  <c r="AB46"/>
  <c r="Z46"/>
  <c r="X46"/>
  <c r="Y46"/>
  <c r="Z170"/>
  <c r="Y170"/>
  <c r="AA170"/>
  <c r="AB170"/>
  <c r="X170"/>
  <c r="AA54"/>
  <c r="AB54"/>
  <c r="Z54"/>
  <c r="Y54"/>
  <c r="X54"/>
  <c r="Z225"/>
  <c r="AB225"/>
  <c r="Y225"/>
  <c r="AA225"/>
  <c r="X225"/>
  <c r="Z71"/>
  <c r="Y71"/>
  <c r="X71"/>
  <c r="AA71"/>
  <c r="AB71"/>
  <c r="X18"/>
  <c r="Y18"/>
  <c r="Z18"/>
  <c r="AA18"/>
  <c r="AB18"/>
  <c r="Z143"/>
  <c r="AA143"/>
  <c r="Y143"/>
  <c r="AB143"/>
  <c r="X143"/>
  <c r="Y97"/>
  <c r="AA97"/>
  <c r="AB97"/>
  <c r="X97"/>
  <c r="Z97"/>
  <c r="AA233"/>
  <c r="AB233"/>
  <c r="Z233"/>
  <c r="Y233"/>
  <c r="X233"/>
  <c r="AB266"/>
  <c r="Y266"/>
  <c r="X266"/>
  <c r="AA266"/>
  <c r="Z266"/>
  <c r="Z53"/>
  <c r="X53"/>
  <c r="Y53"/>
  <c r="AA53"/>
  <c r="AB53"/>
  <c r="Y118"/>
  <c r="AA118"/>
  <c r="AB118"/>
  <c r="X118"/>
  <c r="Z118"/>
  <c r="Z129"/>
  <c r="AB129"/>
  <c r="Y129"/>
  <c r="AA129"/>
  <c r="X129"/>
  <c r="AA99"/>
  <c r="X99"/>
  <c r="Z99"/>
  <c r="AB99"/>
  <c r="Y99"/>
  <c r="Z39"/>
  <c r="X39"/>
  <c r="Y39"/>
  <c r="AB39"/>
  <c r="AA39"/>
  <c r="Z7"/>
  <c r="AB7"/>
  <c r="Y7"/>
  <c r="AA7"/>
  <c r="X7"/>
  <c r="Z149"/>
  <c r="AA149"/>
  <c r="Y149"/>
  <c r="AB149"/>
  <c r="X149"/>
  <c r="AB41"/>
  <c r="Y41"/>
  <c r="X41"/>
  <c r="AA41"/>
  <c r="Z41"/>
  <c r="AB246"/>
  <c r="Y246"/>
  <c r="X246"/>
  <c r="AA246"/>
  <c r="Z246"/>
  <c r="Y253"/>
  <c r="Z253"/>
  <c r="AB253"/>
  <c r="X253"/>
  <c r="AA253"/>
  <c r="AA275"/>
  <c r="Z275"/>
  <c r="X275"/>
  <c r="Y275"/>
  <c r="AB275"/>
  <c r="Z35"/>
  <c r="Y35"/>
  <c r="AA35"/>
  <c r="AB35"/>
  <c r="X35"/>
  <c r="AA86"/>
  <c r="Y86"/>
  <c r="Z86"/>
  <c r="AB86"/>
  <c r="X86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61" i="25"/>
  <c r="X261"/>
  <c r="Y261"/>
  <c r="AB261"/>
  <c r="AA261"/>
  <c r="Z95"/>
  <c r="AA95"/>
  <c r="Y95"/>
  <c r="X95"/>
  <c r="AB95"/>
  <c r="AB77"/>
  <c r="Z77"/>
  <c r="AA77"/>
  <c r="Y77"/>
  <c r="X77"/>
  <c r="Z217"/>
  <c r="Y217"/>
  <c r="AA217"/>
  <c r="AB217"/>
  <c r="X217"/>
  <c r="Z234"/>
  <c r="AB234"/>
  <c r="Y234"/>
  <c r="X234"/>
  <c r="AA234"/>
  <c r="AA221"/>
  <c r="Y221"/>
  <c r="Z221"/>
  <c r="AB221"/>
  <c r="X221"/>
  <c r="AB25"/>
  <c r="Z25"/>
  <c r="AA25"/>
  <c r="Y25"/>
  <c r="X25"/>
  <c r="X130"/>
  <c r="AA130"/>
  <c r="AB130"/>
  <c r="Z130"/>
  <c r="Y130"/>
  <c r="Z259"/>
  <c r="AB259"/>
  <c r="Y259"/>
  <c r="X259"/>
  <c r="AA259"/>
  <c r="Y163"/>
  <c r="AA163"/>
  <c r="AB163"/>
  <c r="Z163"/>
  <c r="X163"/>
  <c r="X268"/>
  <c r="Z268"/>
  <c r="AA268"/>
  <c r="Y268"/>
  <c r="AB268"/>
  <c r="Z128"/>
  <c r="Y128"/>
  <c r="AA128"/>
  <c r="AB128"/>
  <c r="X128"/>
  <c r="Z16"/>
  <c r="AB16"/>
  <c r="Y16"/>
  <c r="X16"/>
  <c r="AA16"/>
  <c r="X201"/>
  <c r="AA201"/>
  <c r="Y201"/>
  <c r="Z201"/>
  <c r="AB201"/>
  <c r="Y134"/>
  <c r="AB134"/>
  <c r="Z134"/>
  <c r="X134"/>
  <c r="AA134"/>
  <c r="X102"/>
  <c r="Z102"/>
  <c r="AA102"/>
  <c r="Y102"/>
  <c r="AB102"/>
  <c r="Z124"/>
  <c r="AB124"/>
  <c r="Y124"/>
  <c r="X124"/>
  <c r="AA124"/>
  <c r="Z2"/>
  <c r="AB2"/>
  <c r="Y2"/>
  <c r="AA2"/>
  <c r="AA207"/>
  <c r="Y207"/>
  <c r="X207"/>
  <c r="Z207"/>
  <c r="AB207"/>
  <c r="X23"/>
  <c r="Z23"/>
  <c r="AA23"/>
  <c r="Y23"/>
  <c r="AB23"/>
  <c r="X122"/>
  <c r="Y122"/>
  <c r="AB122"/>
  <c r="Z122"/>
  <c r="AA122"/>
  <c r="Y242"/>
  <c r="X242"/>
  <c r="AB242"/>
  <c r="AA242"/>
  <c r="Z242"/>
  <c r="Y236"/>
  <c r="Z236"/>
  <c r="X236"/>
  <c r="AA236"/>
  <c r="AB236"/>
  <c r="AA203"/>
  <c r="AB203"/>
  <c r="Y203"/>
  <c r="X203"/>
  <c r="Z203"/>
  <c r="Y31"/>
  <c r="Z31"/>
  <c r="X31"/>
  <c r="AA31"/>
  <c r="AB31"/>
  <c r="AA151"/>
  <c r="AB151"/>
  <c r="Y151"/>
  <c r="X151"/>
  <c r="Z151"/>
  <c r="AB229"/>
  <c r="Z229"/>
  <c r="Y229"/>
  <c r="AA229"/>
  <c r="X229"/>
  <c r="Y265"/>
  <c r="Z265"/>
  <c r="AA265"/>
  <c r="AB265"/>
  <c r="X265"/>
  <c r="AB284"/>
  <c r="Z284"/>
  <c r="AA284"/>
  <c r="Y284"/>
  <c r="X284"/>
  <c r="AB28"/>
  <c r="Z28"/>
  <c r="AA28"/>
  <c r="Y28"/>
  <c r="X28"/>
  <c r="X137"/>
  <c r="AA137"/>
  <c r="AB137"/>
  <c r="Z137"/>
  <c r="Y137"/>
  <c r="Z273"/>
  <c r="AB273"/>
  <c r="Y273"/>
  <c r="X273"/>
  <c r="AA273"/>
  <c r="AA278"/>
  <c r="Z278"/>
  <c r="AB278"/>
  <c r="Y278"/>
  <c r="X278"/>
  <c r="AA235"/>
  <c r="Z235"/>
  <c r="X235"/>
  <c r="Y235"/>
  <c r="AB235"/>
  <c r="AA59"/>
  <c r="Y59"/>
  <c r="Z59"/>
  <c r="AB59"/>
  <c r="X59"/>
  <c r="Y17"/>
  <c r="AB17"/>
  <c r="AA17"/>
  <c r="X17"/>
  <c r="Z17"/>
  <c r="Z222"/>
  <c r="X222"/>
  <c r="Y222"/>
  <c r="AB222"/>
  <c r="AA222"/>
  <c r="Y80"/>
  <c r="X80"/>
  <c r="AA80"/>
  <c r="Z80"/>
  <c r="AB80"/>
  <c r="X175"/>
  <c r="Z175"/>
  <c r="Y175"/>
  <c r="AA175"/>
  <c r="AB175"/>
  <c r="AA276"/>
  <c r="Y276"/>
  <c r="Z276"/>
  <c r="AB276"/>
  <c r="X276"/>
  <c r="X65"/>
  <c r="AA65"/>
  <c r="Z65"/>
  <c r="AB65"/>
  <c r="Y65"/>
  <c r="X218"/>
  <c r="Y218"/>
  <c r="Z218"/>
  <c r="AA218"/>
  <c r="AB218"/>
  <c r="AB105"/>
  <c r="AA105"/>
  <c r="Z105"/>
  <c r="X105"/>
  <c r="Y105"/>
  <c r="X178"/>
  <c r="Y178"/>
  <c r="AB178"/>
  <c r="AA178"/>
  <c r="Z178"/>
  <c r="Z286"/>
  <c r="AB286"/>
  <c r="Y286"/>
  <c r="AA286"/>
  <c r="X286"/>
  <c r="AA249"/>
  <c r="Z249"/>
  <c r="AB249"/>
  <c r="Y249"/>
  <c r="X249"/>
  <c r="Y200"/>
  <c r="AA200"/>
  <c r="AB200"/>
  <c r="X200"/>
  <c r="Z200"/>
  <c r="X32"/>
  <c r="AA32"/>
  <c r="AB32"/>
  <c r="Z32"/>
  <c r="Y32"/>
  <c r="Z159"/>
  <c r="AB159"/>
  <c r="Y159"/>
  <c r="AA159"/>
  <c r="X159"/>
  <c r="X256"/>
  <c r="AA256"/>
  <c r="Y256"/>
  <c r="AB256"/>
  <c r="Z256"/>
  <c r="AB243"/>
  <c r="X243"/>
  <c r="Z243"/>
  <c r="Y243"/>
  <c r="AA243"/>
  <c r="AA20"/>
  <c r="AB20"/>
  <c r="Y20"/>
  <c r="X20"/>
  <c r="Z20"/>
  <c r="Z73"/>
  <c r="X73"/>
  <c r="Y73"/>
  <c r="AB73"/>
  <c r="AA73"/>
  <c r="X138"/>
  <c r="Z138"/>
  <c r="AB138"/>
  <c r="AA138"/>
  <c r="Y138"/>
  <c r="Y146"/>
  <c r="AA146"/>
  <c r="X146"/>
  <c r="Z146"/>
  <c r="AB146"/>
  <c r="Y82"/>
  <c r="AB82"/>
  <c r="Z82"/>
  <c r="X82"/>
  <c r="AA82"/>
  <c r="X226"/>
  <c r="AA226"/>
  <c r="AB226"/>
  <c r="Z226"/>
  <c r="Y226"/>
  <c r="X194"/>
  <c r="AA194"/>
  <c r="AB194"/>
  <c r="Z194"/>
  <c r="Y194"/>
  <c r="Z72"/>
  <c r="AB72"/>
  <c r="Y72"/>
  <c r="X72"/>
  <c r="AA72"/>
  <c r="Z135"/>
  <c r="Y135"/>
  <c r="AA135"/>
  <c r="AB135"/>
  <c r="X135"/>
  <c r="Z14"/>
  <c r="AB14"/>
  <c r="Y14"/>
  <c r="X14"/>
  <c r="AA14"/>
  <c r="Z188"/>
  <c r="AB188"/>
  <c r="Y188"/>
  <c r="X188"/>
  <c r="AA188"/>
  <c r="AA139"/>
  <c r="Z139"/>
  <c r="X139"/>
  <c r="Y139"/>
  <c r="AB139"/>
  <c r="AA66"/>
  <c r="Y66"/>
  <c r="Z66"/>
  <c r="AB66"/>
  <c r="X66"/>
  <c r="AA196"/>
  <c r="Y196"/>
  <c r="Z196"/>
  <c r="AB196"/>
  <c r="X196"/>
  <c r="AB120"/>
  <c r="AA120"/>
  <c r="Y120"/>
  <c r="Z120"/>
  <c r="X120"/>
  <c r="Z220"/>
  <c r="AB220"/>
  <c r="Y220"/>
  <c r="X220"/>
  <c r="AA220"/>
  <c r="Z15"/>
  <c r="AB15"/>
  <c r="Y15"/>
  <c r="X15"/>
  <c r="AA15"/>
  <c r="X162"/>
  <c r="AA162"/>
  <c r="Y162"/>
  <c r="Z162"/>
  <c r="AB162"/>
  <c r="AA89"/>
  <c r="Z89"/>
  <c r="AB89"/>
  <c r="Y89"/>
  <c r="X89"/>
  <c r="X213"/>
  <c r="AA213"/>
  <c r="Y213"/>
  <c r="Z213"/>
  <c r="AB213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T6" i="32" l="1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AO13" i="19"/>
  <c r="AS9"/>
  <c r="AS8" s="1"/>
  <c r="AH26" s="1"/>
  <c r="Q20" s="1"/>
  <c r="AQ9"/>
  <c r="AQ4" s="1"/>
  <c r="AH10" s="1"/>
  <c r="Q4" s="1"/>
  <c r="AT9"/>
  <c r="AT6" s="1"/>
  <c r="AH30" s="1"/>
  <c r="Q24" s="1"/>
  <c r="B221" i="18"/>
  <c r="C221"/>
  <c r="A221"/>
  <c r="C157"/>
  <c r="B157"/>
  <c r="A157"/>
  <c r="C93"/>
  <c r="B93"/>
  <c r="A93"/>
  <c r="C184"/>
  <c r="B184"/>
  <c r="A184"/>
  <c r="C120"/>
  <c r="B120"/>
  <c r="A120"/>
  <c r="C227"/>
  <c r="B227"/>
  <c r="A227"/>
  <c r="C163"/>
  <c r="B163"/>
  <c r="A163"/>
  <c r="C99"/>
  <c r="B99"/>
  <c r="A99"/>
  <c r="B182"/>
  <c r="C182"/>
  <c r="A182"/>
  <c r="C118"/>
  <c r="B118"/>
  <c r="A118"/>
  <c r="C54"/>
  <c r="B54"/>
  <c r="A54"/>
  <c r="C77"/>
  <c r="B77"/>
  <c r="A77"/>
  <c r="B13"/>
  <c r="C13"/>
  <c r="A13"/>
  <c r="C36"/>
  <c r="B36"/>
  <c r="A36"/>
  <c r="B63"/>
  <c r="C63"/>
  <c r="A63"/>
  <c r="C249"/>
  <c r="B249"/>
  <c r="A249"/>
  <c r="C185"/>
  <c r="B185"/>
  <c r="A185"/>
  <c r="C121"/>
  <c r="B121"/>
  <c r="A121"/>
  <c r="C212"/>
  <c r="B212"/>
  <c r="A212"/>
  <c r="C148"/>
  <c r="B148"/>
  <c r="A148"/>
  <c r="C240"/>
  <c r="B240"/>
  <c r="A240"/>
  <c r="C191"/>
  <c r="B191"/>
  <c r="A191"/>
  <c r="B127"/>
  <c r="C127"/>
  <c r="A127"/>
  <c r="C210"/>
  <c r="B210"/>
  <c r="A210"/>
  <c r="C146"/>
  <c r="B146"/>
  <c r="A146"/>
  <c r="B82"/>
  <c r="C82"/>
  <c r="A82"/>
  <c r="B18"/>
  <c r="C18"/>
  <c r="A18"/>
  <c r="C41"/>
  <c r="B41"/>
  <c r="A41"/>
  <c r="C64"/>
  <c r="B64"/>
  <c r="A64"/>
  <c r="C91"/>
  <c r="B91"/>
  <c r="A91"/>
  <c r="C27"/>
  <c r="B27"/>
  <c r="A27"/>
  <c r="C229"/>
  <c r="B229"/>
  <c r="A229"/>
  <c r="C165"/>
  <c r="B165"/>
  <c r="A165"/>
  <c r="C101"/>
  <c r="B101"/>
  <c r="A101"/>
  <c r="C192"/>
  <c r="B192"/>
  <c r="A192"/>
  <c r="C128"/>
  <c r="B128"/>
  <c r="A128"/>
  <c r="C235"/>
  <c r="B235"/>
  <c r="A235"/>
  <c r="C171"/>
  <c r="B171"/>
  <c r="A171"/>
  <c r="C107"/>
  <c r="B107"/>
  <c r="A107"/>
  <c r="C190"/>
  <c r="B190"/>
  <c r="A190"/>
  <c r="C126"/>
  <c r="B126"/>
  <c r="A126"/>
  <c r="C62"/>
  <c r="B62"/>
  <c r="A62"/>
  <c r="B85"/>
  <c r="C85"/>
  <c r="A85"/>
  <c r="C21"/>
  <c r="B21"/>
  <c r="A21"/>
  <c r="C44"/>
  <c r="B44"/>
  <c r="A44"/>
  <c r="C71"/>
  <c r="B71"/>
  <c r="A71"/>
  <c r="B7"/>
  <c r="C7"/>
  <c r="A7"/>
  <c r="C209"/>
  <c r="B209"/>
  <c r="A209"/>
  <c r="C145"/>
  <c r="B145"/>
  <c r="A145"/>
  <c r="C236"/>
  <c r="B236"/>
  <c r="A236"/>
  <c r="C172"/>
  <c r="B172"/>
  <c r="A172"/>
  <c r="C108"/>
  <c r="B108"/>
  <c r="A108"/>
  <c r="C215"/>
  <c r="B215"/>
  <c r="A215"/>
  <c r="C151"/>
  <c r="B151"/>
  <c r="A151"/>
  <c r="C238"/>
  <c r="B238"/>
  <c r="A238"/>
  <c r="C170"/>
  <c r="B170"/>
  <c r="A170"/>
  <c r="C106"/>
  <c r="B106"/>
  <c r="A106"/>
  <c r="C42"/>
  <c r="B42"/>
  <c r="A42"/>
  <c r="B65"/>
  <c r="C65"/>
  <c r="A65"/>
  <c r="C88"/>
  <c r="B88"/>
  <c r="A88"/>
  <c r="C24"/>
  <c r="B24"/>
  <c r="A24"/>
  <c r="C51"/>
  <c r="B51"/>
  <c r="A51"/>
  <c r="AC5" i="19"/>
  <c r="J6"/>
  <c r="C205" i="18"/>
  <c r="B205"/>
  <c r="A205"/>
  <c r="C141"/>
  <c r="B141"/>
  <c r="A141"/>
  <c r="C232"/>
  <c r="B232"/>
  <c r="A232"/>
  <c r="C168"/>
  <c r="B168"/>
  <c r="A168"/>
  <c r="C104"/>
  <c r="B104"/>
  <c r="A104"/>
  <c r="C211"/>
  <c r="B211"/>
  <c r="A211"/>
  <c r="C147"/>
  <c r="B147"/>
  <c r="A147"/>
  <c r="C230"/>
  <c r="B230"/>
  <c r="A230"/>
  <c r="C166"/>
  <c r="B166"/>
  <c r="A166"/>
  <c r="C102"/>
  <c r="B102"/>
  <c r="A102"/>
  <c r="C38"/>
  <c r="B38"/>
  <c r="A38"/>
  <c r="C61"/>
  <c r="B61"/>
  <c r="A61"/>
  <c r="C84"/>
  <c r="B84"/>
  <c r="A84"/>
  <c r="C20"/>
  <c r="B20"/>
  <c r="A20"/>
  <c r="C47"/>
  <c r="B47"/>
  <c r="A47"/>
  <c r="C233"/>
  <c r="B233"/>
  <c r="A233"/>
  <c r="C169"/>
  <c r="B169"/>
  <c r="A169"/>
  <c r="C105"/>
  <c r="B105"/>
  <c r="A105"/>
  <c r="C196"/>
  <c r="B196"/>
  <c r="A196"/>
  <c r="C132"/>
  <c r="B132"/>
  <c r="A132"/>
  <c r="C239"/>
  <c r="B239"/>
  <c r="A239"/>
  <c r="C175"/>
  <c r="B175"/>
  <c r="A175"/>
  <c r="C111"/>
  <c r="B111"/>
  <c r="A111"/>
  <c r="C194"/>
  <c r="B194"/>
  <c r="A194"/>
  <c r="C130"/>
  <c r="B130"/>
  <c r="A130"/>
  <c r="C66"/>
  <c r="B66"/>
  <c r="A66"/>
  <c r="C89"/>
  <c r="B89"/>
  <c r="A89"/>
  <c r="C25"/>
  <c r="B25"/>
  <c r="A25"/>
  <c r="C48"/>
  <c r="B48"/>
  <c r="A48"/>
  <c r="C75"/>
  <c r="B75"/>
  <c r="A75"/>
  <c r="C11"/>
  <c r="B11"/>
  <c r="A11"/>
  <c r="C213"/>
  <c r="B213"/>
  <c r="A213"/>
  <c r="C149"/>
  <c r="B149"/>
  <c r="A149"/>
  <c r="C244"/>
  <c r="B244"/>
  <c r="A244"/>
  <c r="C176"/>
  <c r="B176"/>
  <c r="A176"/>
  <c r="B112"/>
  <c r="C112"/>
  <c r="A112"/>
  <c r="C219"/>
  <c r="B219"/>
  <c r="A219"/>
  <c r="B155"/>
  <c r="C155"/>
  <c r="A155"/>
  <c r="B246"/>
  <c r="C246"/>
  <c r="A246"/>
  <c r="C174"/>
  <c r="B174"/>
  <c r="A174"/>
  <c r="B110"/>
  <c r="C110"/>
  <c r="A110"/>
  <c r="C46"/>
  <c r="B46"/>
  <c r="A46"/>
  <c r="C69"/>
  <c r="B69"/>
  <c r="A69"/>
  <c r="C5"/>
  <c r="B5"/>
  <c r="A5"/>
  <c r="C28"/>
  <c r="B28"/>
  <c r="A28"/>
  <c r="C55"/>
  <c r="B55"/>
  <c r="A55"/>
  <c r="B242"/>
  <c r="C242"/>
  <c r="A242"/>
  <c r="C193"/>
  <c r="B193"/>
  <c r="A193"/>
  <c r="B129"/>
  <c r="C129"/>
  <c r="A129"/>
  <c r="B220"/>
  <c r="C220"/>
  <c r="A220"/>
  <c r="C156"/>
  <c r="B156"/>
  <c r="A156"/>
  <c r="C92"/>
  <c r="B92"/>
  <c r="A92"/>
  <c r="B199"/>
  <c r="C199"/>
  <c r="A199"/>
  <c r="C135"/>
  <c r="B135"/>
  <c r="A135"/>
  <c r="C218"/>
  <c r="B218"/>
  <c r="A218"/>
  <c r="B154"/>
  <c r="C154"/>
  <c r="A154"/>
  <c r="C90"/>
  <c r="B90"/>
  <c r="A90"/>
  <c r="C26"/>
  <c r="B26"/>
  <c r="A26"/>
  <c r="C49"/>
  <c r="B49"/>
  <c r="A49"/>
  <c r="C72"/>
  <c r="B72"/>
  <c r="A72"/>
  <c r="B8"/>
  <c r="C8"/>
  <c r="A8"/>
  <c r="C35"/>
  <c r="B35"/>
  <c r="A35"/>
  <c r="C234"/>
  <c r="B234"/>
  <c r="A234"/>
  <c r="B189"/>
  <c r="C189"/>
  <c r="A189"/>
  <c r="B125"/>
  <c r="C125"/>
  <c r="A125"/>
  <c r="C216"/>
  <c r="B216"/>
  <c r="A216"/>
  <c r="C152"/>
  <c r="B152"/>
  <c r="A152"/>
  <c r="C248"/>
  <c r="B248"/>
  <c r="A248"/>
  <c r="C195"/>
  <c r="B195"/>
  <c r="A195"/>
  <c r="C131"/>
  <c r="B131"/>
  <c r="A131"/>
  <c r="C214"/>
  <c r="B214"/>
  <c r="A214"/>
  <c r="C150"/>
  <c r="B150"/>
  <c r="A150"/>
  <c r="C86"/>
  <c r="B86"/>
  <c r="A86"/>
  <c r="C22"/>
  <c r="B22"/>
  <c r="A22"/>
  <c r="C45"/>
  <c r="B45"/>
  <c r="A45"/>
  <c r="C68"/>
  <c r="B68"/>
  <c r="A68"/>
  <c r="B4"/>
  <c r="C4"/>
  <c r="A4"/>
  <c r="B31"/>
  <c r="C31"/>
  <c r="A31"/>
  <c r="C217"/>
  <c r="B217"/>
  <c r="A217"/>
  <c r="C153"/>
  <c r="B153"/>
  <c r="A153"/>
  <c r="B2"/>
  <c r="C2"/>
  <c r="A2"/>
  <c r="C180"/>
  <c r="B180"/>
  <c r="A180"/>
  <c r="C116"/>
  <c r="B116"/>
  <c r="A116"/>
  <c r="C223"/>
  <c r="B223"/>
  <c r="A223"/>
  <c r="C159"/>
  <c r="B159"/>
  <c r="A159"/>
  <c r="B95"/>
  <c r="C95"/>
  <c r="A95"/>
  <c r="C178"/>
  <c r="B178"/>
  <c r="A178"/>
  <c r="C114"/>
  <c r="B114"/>
  <c r="A114"/>
  <c r="C50"/>
  <c r="B50"/>
  <c r="A50"/>
  <c r="C73"/>
  <c r="B73"/>
  <c r="A73"/>
  <c r="C9"/>
  <c r="B9"/>
  <c r="A9"/>
  <c r="C32"/>
  <c r="B32"/>
  <c r="A32"/>
  <c r="C59"/>
  <c r="B59"/>
  <c r="A59"/>
  <c r="C250"/>
  <c r="B250"/>
  <c r="A250"/>
  <c r="C197"/>
  <c r="B197"/>
  <c r="A197"/>
  <c r="C133"/>
  <c r="B133"/>
  <c r="A133"/>
  <c r="C224"/>
  <c r="B224"/>
  <c r="A224"/>
  <c r="C160"/>
  <c r="B160"/>
  <c r="A160"/>
  <c r="B96"/>
  <c r="C96"/>
  <c r="A96"/>
  <c r="C203"/>
  <c r="B203"/>
  <c r="A203"/>
  <c r="C139"/>
  <c r="B139"/>
  <c r="A139"/>
  <c r="C222"/>
  <c r="B222"/>
  <c r="A222"/>
  <c r="C158"/>
  <c r="B158"/>
  <c r="A158"/>
  <c r="C94"/>
  <c r="B94"/>
  <c r="A94"/>
  <c r="C30"/>
  <c r="B30"/>
  <c r="A30"/>
  <c r="C53"/>
  <c r="B53"/>
  <c r="A53"/>
  <c r="C76"/>
  <c r="B76"/>
  <c r="A76"/>
  <c r="C12"/>
  <c r="B12"/>
  <c r="A12"/>
  <c r="C39"/>
  <c r="B39"/>
  <c r="A39"/>
  <c r="C241"/>
  <c r="B241"/>
  <c r="A241"/>
  <c r="C177"/>
  <c r="B177"/>
  <c r="A177"/>
  <c r="C113"/>
  <c r="B113"/>
  <c r="A113"/>
  <c r="C204"/>
  <c r="B204"/>
  <c r="A204"/>
  <c r="C140"/>
  <c r="B140"/>
  <c r="A140"/>
  <c r="B247"/>
  <c r="C247"/>
  <c r="A247"/>
  <c r="C183"/>
  <c r="B183"/>
  <c r="A183"/>
  <c r="C119"/>
  <c r="B119"/>
  <c r="A119"/>
  <c r="C202"/>
  <c r="B202"/>
  <c r="A202"/>
  <c r="B138"/>
  <c r="C138"/>
  <c r="A138"/>
  <c r="C74"/>
  <c r="B74"/>
  <c r="A74"/>
  <c r="C10"/>
  <c r="B10"/>
  <c r="A10"/>
  <c r="B33"/>
  <c r="C33"/>
  <c r="A33"/>
  <c r="C56"/>
  <c r="B56"/>
  <c r="A56"/>
  <c r="C83"/>
  <c r="B83"/>
  <c r="A83"/>
  <c r="C19"/>
  <c r="B19"/>
  <c r="A19"/>
  <c r="C237"/>
  <c r="B237"/>
  <c r="A237"/>
  <c r="C173"/>
  <c r="B173"/>
  <c r="A173"/>
  <c r="B109"/>
  <c r="C109"/>
  <c r="A109"/>
  <c r="B200"/>
  <c r="C200"/>
  <c r="A200"/>
  <c r="C136"/>
  <c r="B136"/>
  <c r="A136"/>
  <c r="B243"/>
  <c r="C243"/>
  <c r="A243"/>
  <c r="B179"/>
  <c r="C179"/>
  <c r="A179"/>
  <c r="C115"/>
  <c r="B115"/>
  <c r="A115"/>
  <c r="C198"/>
  <c r="B198"/>
  <c r="A198"/>
  <c r="C134"/>
  <c r="B134"/>
  <c r="A134"/>
  <c r="C70"/>
  <c r="B70"/>
  <c r="A70"/>
  <c r="B6"/>
  <c r="C6"/>
  <c r="A6"/>
  <c r="C29"/>
  <c r="B29"/>
  <c r="A29"/>
  <c r="C52"/>
  <c r="B52"/>
  <c r="A52"/>
  <c r="C79"/>
  <c r="B79"/>
  <c r="A79"/>
  <c r="C15"/>
  <c r="B15"/>
  <c r="A15"/>
  <c r="C201"/>
  <c r="B201"/>
  <c r="A201"/>
  <c r="C137"/>
  <c r="B137"/>
  <c r="A137"/>
  <c r="C228"/>
  <c r="B228"/>
  <c r="A228"/>
  <c r="C164"/>
  <c r="B164"/>
  <c r="A164"/>
  <c r="B100"/>
  <c r="C100"/>
  <c r="A100"/>
  <c r="C207"/>
  <c r="B207"/>
  <c r="A207"/>
  <c r="C143"/>
  <c r="B143"/>
  <c r="A143"/>
  <c r="C226"/>
  <c r="B226"/>
  <c r="A226"/>
  <c r="C162"/>
  <c r="B162"/>
  <c r="A162"/>
  <c r="C98"/>
  <c r="B98"/>
  <c r="A98"/>
  <c r="B34"/>
  <c r="C34"/>
  <c r="A34"/>
  <c r="C57"/>
  <c r="B57"/>
  <c r="A57"/>
  <c r="C80"/>
  <c r="B80"/>
  <c r="A80"/>
  <c r="C16"/>
  <c r="B16"/>
  <c r="A16"/>
  <c r="C43"/>
  <c r="B43"/>
  <c r="A43"/>
  <c r="C245"/>
  <c r="B245"/>
  <c r="A245"/>
  <c r="C181"/>
  <c r="B181"/>
  <c r="A181"/>
  <c r="C117"/>
  <c r="B117"/>
  <c r="A117"/>
  <c r="C208"/>
  <c r="B208"/>
  <c r="A208"/>
  <c r="C144"/>
  <c r="B144"/>
  <c r="A144"/>
  <c r="C251"/>
  <c r="B251"/>
  <c r="A251"/>
  <c r="C187"/>
  <c r="B187"/>
  <c r="A187"/>
  <c r="C123"/>
  <c r="B123"/>
  <c r="A123"/>
  <c r="C206"/>
  <c r="B206"/>
  <c r="A206"/>
  <c r="C142"/>
  <c r="B142"/>
  <c r="A142"/>
  <c r="C78"/>
  <c r="B78"/>
  <c r="A78"/>
  <c r="C14"/>
  <c r="B14"/>
  <c r="A14"/>
  <c r="C37"/>
  <c r="B37"/>
  <c r="A37"/>
  <c r="C60"/>
  <c r="B60"/>
  <c r="A60"/>
  <c r="C87"/>
  <c r="B87"/>
  <c r="A87"/>
  <c r="C23"/>
  <c r="B23"/>
  <c r="A23"/>
  <c r="C225"/>
  <c r="B225"/>
  <c r="A225"/>
  <c r="B161"/>
  <c r="C161"/>
  <c r="A161"/>
  <c r="B97"/>
  <c r="C97"/>
  <c r="A97"/>
  <c r="B188"/>
  <c r="C188"/>
  <c r="A188"/>
  <c r="C124"/>
  <c r="B124"/>
  <c r="A124"/>
  <c r="B231"/>
  <c r="C231"/>
  <c r="A231"/>
  <c r="C167"/>
  <c r="B167"/>
  <c r="A167"/>
  <c r="C103"/>
  <c r="B103"/>
  <c r="A103"/>
  <c r="B186"/>
  <c r="C186"/>
  <c r="A186"/>
  <c r="C122"/>
  <c r="B122"/>
  <c r="A122"/>
  <c r="C58"/>
  <c r="B58"/>
  <c r="A58"/>
  <c r="C81"/>
  <c r="B81"/>
  <c r="A81"/>
  <c r="C17"/>
  <c r="B17"/>
  <c r="A17"/>
  <c r="C40"/>
  <c r="B40"/>
  <c r="A40"/>
  <c r="C67"/>
  <c r="B67"/>
  <c r="A67"/>
  <c r="C3"/>
  <c r="B3"/>
  <c r="A3"/>
  <c r="B12" i="16"/>
  <c r="AH27" i="25"/>
  <c r="AH33"/>
  <c r="AH15"/>
  <c r="AH21"/>
  <c r="AH39"/>
  <c r="D33" i="16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AH22"/>
  <c r="AH12"/>
  <c r="C66" i="16"/>
  <c r="B33"/>
  <c r="D12"/>
  <c r="B62"/>
  <c r="C8"/>
  <c r="C14"/>
  <c r="AH20" i="25"/>
  <c r="AH17"/>
  <c r="AH16"/>
  <c r="AH19"/>
  <c r="AH18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AH38" i="25"/>
  <c r="AH35"/>
  <c r="AK34" s="1"/>
  <c r="AH37"/>
  <c r="AH36"/>
  <c r="AH34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H26" i="25"/>
  <c r="AH25"/>
  <c r="AH23"/>
  <c r="AH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AH32" i="25"/>
  <c r="AH30"/>
  <c r="AH31"/>
  <c r="AH29"/>
  <c r="AH28"/>
  <c r="AH14"/>
  <c r="AH10"/>
  <c r="AH11"/>
  <c r="AH13"/>
  <c r="N10" i="27"/>
  <c r="AC16"/>
  <c r="M10" s="1"/>
  <c r="AR4" i="19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O10" i="32" l="1"/>
  <c r="AO12" s="1"/>
  <c r="AS9" s="1"/>
  <c r="D172" i="33"/>
  <c r="E172" s="1"/>
  <c r="B172" s="1"/>
  <c r="AS5" i="19"/>
  <c r="AH23" s="1"/>
  <c r="Q17" s="1"/>
  <c r="AS4"/>
  <c r="AH22" s="1"/>
  <c r="Q16" s="1"/>
  <c r="D205" i="33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AQ7" i="19"/>
  <c r="AH13" s="1"/>
  <c r="Q7" s="1"/>
  <c r="AQ6"/>
  <c r="AH12" s="1"/>
  <c r="Q6" s="1"/>
  <c r="AQ8"/>
  <c r="AH14" s="1"/>
  <c r="Q8" s="1"/>
  <c r="AQ5"/>
  <c r="AH11" s="1"/>
  <c r="Q5" s="1"/>
  <c r="AT7"/>
  <c r="AH31" s="1"/>
  <c r="Q25" s="1"/>
  <c r="AS6"/>
  <c r="AH24" s="1"/>
  <c r="Q18" s="1"/>
  <c r="AS7"/>
  <c r="AH25" s="1"/>
  <c r="Q19" s="1"/>
  <c r="AT5"/>
  <c r="AH29" s="1"/>
  <c r="Q23" s="1"/>
  <c r="AT4"/>
  <c r="AH28" s="1"/>
  <c r="Q22" s="1"/>
  <c r="AT8"/>
  <c r="AH32" s="1"/>
  <c r="Q26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AK10" i="25"/>
  <c r="J7" i="19"/>
  <c r="AC6"/>
  <c r="V4" s="1"/>
  <c r="AK14" i="25"/>
  <c r="R26"/>
  <c r="R25"/>
  <c r="R24"/>
  <c r="R23"/>
  <c r="AK30"/>
  <c r="AK28"/>
  <c r="AK16"/>
  <c r="AK23"/>
  <c r="AK22"/>
  <c r="AK29"/>
  <c r="AK20"/>
  <c r="AG21"/>
  <c r="AF21"/>
  <c r="AE21" s="1"/>
  <c r="AL21" s="1"/>
  <c r="AG15"/>
  <c r="AF15"/>
  <c r="AE15" s="1"/>
  <c r="AL15" s="1"/>
  <c r="AK13"/>
  <c r="AG33"/>
  <c r="AK32"/>
  <c r="AF33"/>
  <c r="AE33" s="1"/>
  <c r="AL33" s="1"/>
  <c r="AG39"/>
  <c r="AK38"/>
  <c r="AF39"/>
  <c r="AE39" s="1"/>
  <c r="AG27"/>
  <c r="AK26"/>
  <c r="AF27"/>
  <c r="AE27" s="1"/>
  <c r="AL27" s="1"/>
  <c r="AK17"/>
  <c r="AK12"/>
  <c r="AK31"/>
  <c r="AK36"/>
  <c r="AK19"/>
  <c r="AK24"/>
  <c r="AK37"/>
  <c r="AK18"/>
  <c r="AK11"/>
  <c r="AK25"/>
  <c r="AK35"/>
  <c r="AG11"/>
  <c r="AF11"/>
  <c r="AF28"/>
  <c r="AG28"/>
  <c r="P22" s="1"/>
  <c r="Q22"/>
  <c r="AG32"/>
  <c r="AF32"/>
  <c r="AF24"/>
  <c r="AG24"/>
  <c r="AG26"/>
  <c r="AF26"/>
  <c r="AF36"/>
  <c r="AG36"/>
  <c r="AG19"/>
  <c r="AF19"/>
  <c r="Q4"/>
  <c r="AF10"/>
  <c r="AG10"/>
  <c r="P4" s="1"/>
  <c r="AF29"/>
  <c r="AG29"/>
  <c r="AS9" i="29"/>
  <c r="AU9"/>
  <c r="AV9"/>
  <c r="AT9"/>
  <c r="AQ13"/>
  <c r="Q16" i="25"/>
  <c r="AG22"/>
  <c r="P16" s="1"/>
  <c r="AF22"/>
  <c r="AG37"/>
  <c r="AF37"/>
  <c r="AG16"/>
  <c r="P10" s="1"/>
  <c r="AF16"/>
  <c r="Q10"/>
  <c r="AF12"/>
  <c r="AG12"/>
  <c r="AF31"/>
  <c r="AG31"/>
  <c r="AG23"/>
  <c r="AF23"/>
  <c r="AF35"/>
  <c r="AG35"/>
  <c r="AG17"/>
  <c r="AF17"/>
  <c r="AF13"/>
  <c r="AG13"/>
  <c r="AG14"/>
  <c r="AF14"/>
  <c r="AF30"/>
  <c r="AG30"/>
  <c r="AF25"/>
  <c r="AG25"/>
  <c r="AF34"/>
  <c r="AE34" s="1"/>
  <c r="Q28"/>
  <c r="AG34"/>
  <c r="P28" s="1"/>
  <c r="AF38"/>
  <c r="AE38" s="1"/>
  <c r="AG38"/>
  <c r="AG18"/>
  <c r="AF18"/>
  <c r="AF20"/>
  <c r="AG20"/>
  <c r="B2" i="17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E20" i="25" l="1"/>
  <c r="AL20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AE22" i="25"/>
  <c r="AL22" s="1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V252" i="19"/>
  <c r="V243"/>
  <c r="V95"/>
  <c r="V35"/>
  <c r="V247"/>
  <c r="V159"/>
  <c r="V119"/>
  <c r="V213"/>
  <c r="V224"/>
  <c r="V56"/>
  <c r="V274"/>
  <c r="V217"/>
  <c r="V240"/>
  <c r="V53"/>
  <c r="V154"/>
  <c r="V136"/>
  <c r="V153"/>
  <c r="V259"/>
  <c r="V94"/>
  <c r="V92"/>
  <c r="V253"/>
  <c r="V215"/>
  <c r="V269"/>
  <c r="V278"/>
  <c r="V256"/>
  <c r="V123"/>
  <c r="V101"/>
  <c r="V182"/>
  <c r="V164"/>
  <c r="V140"/>
  <c r="V48"/>
  <c r="V171"/>
  <c r="V230"/>
  <c r="V212"/>
  <c r="V79"/>
  <c r="V69"/>
  <c r="V170"/>
  <c r="V152"/>
  <c r="V19"/>
  <c r="V275"/>
  <c r="V110"/>
  <c r="V108"/>
  <c r="V34"/>
  <c r="V231"/>
  <c r="V14"/>
  <c r="V16"/>
  <c r="V272"/>
  <c r="V139"/>
  <c r="V117"/>
  <c r="V198"/>
  <c r="V180"/>
  <c r="V31"/>
  <c r="V285"/>
  <c r="V97"/>
  <c r="V138"/>
  <c r="V78"/>
  <c r="V91"/>
  <c r="V223"/>
  <c r="V40"/>
  <c r="V163"/>
  <c r="V258"/>
  <c r="V46"/>
  <c r="V141"/>
  <c r="V181"/>
  <c r="V93"/>
  <c r="V178"/>
  <c r="V68"/>
  <c r="V270"/>
  <c r="V206"/>
  <c r="V65"/>
  <c r="V105"/>
  <c r="V184"/>
  <c r="V41"/>
  <c r="V188"/>
  <c r="V96"/>
  <c r="V282"/>
  <c r="V71"/>
  <c r="V130"/>
  <c r="V42"/>
  <c r="V22"/>
  <c r="V127"/>
  <c r="V121"/>
  <c r="V218"/>
  <c r="V200"/>
  <c r="V67"/>
  <c r="V57"/>
  <c r="V158"/>
  <c r="V156"/>
  <c r="V23"/>
  <c r="V279"/>
  <c r="V82"/>
  <c r="V64"/>
  <c r="V193"/>
  <c r="V187"/>
  <c r="V205"/>
  <c r="V246"/>
  <c r="V228"/>
  <c r="V268"/>
  <c r="V113"/>
  <c r="V176"/>
  <c r="V17"/>
  <c r="V20"/>
  <c r="V276"/>
  <c r="V143"/>
  <c r="V149"/>
  <c r="V234"/>
  <c r="V216"/>
  <c r="V83"/>
  <c r="V73"/>
  <c r="V174"/>
  <c r="V172"/>
  <c r="V39"/>
  <c r="V13"/>
  <c r="V98"/>
  <c r="V80"/>
  <c r="V225"/>
  <c r="V203"/>
  <c r="V237"/>
  <c r="V266"/>
  <c r="V244"/>
  <c r="V21"/>
  <c r="V227"/>
  <c r="V160"/>
  <c r="V120"/>
  <c r="V76"/>
  <c r="V150"/>
  <c r="V85"/>
  <c r="V168"/>
  <c r="V25"/>
  <c r="V124"/>
  <c r="V32"/>
  <c r="V214"/>
  <c r="V104"/>
  <c r="V190"/>
  <c r="V27"/>
  <c r="V201"/>
  <c r="V248"/>
  <c r="V185"/>
  <c r="V132"/>
  <c r="V74"/>
  <c r="V177"/>
  <c r="V221"/>
  <c r="V55"/>
  <c r="V261"/>
  <c r="V260"/>
  <c r="V199"/>
  <c r="V262"/>
  <c r="V107"/>
  <c r="V166"/>
  <c r="V191"/>
  <c r="V245"/>
  <c r="V286"/>
  <c r="V264"/>
  <c r="V131"/>
  <c r="V125"/>
  <c r="V222"/>
  <c r="V220"/>
  <c r="V87"/>
  <c r="V61"/>
  <c r="V146"/>
  <c r="V128"/>
  <c r="V265"/>
  <c r="V251"/>
  <c r="V54"/>
  <c r="V36"/>
  <c r="V129"/>
  <c r="V7"/>
  <c r="V66"/>
  <c r="V161"/>
  <c r="V173"/>
  <c r="V84"/>
  <c r="V277"/>
  <c r="V207"/>
  <c r="V30"/>
  <c r="V24"/>
  <c r="V280"/>
  <c r="V147"/>
  <c r="V157"/>
  <c r="V238"/>
  <c r="V236"/>
  <c r="V103"/>
  <c r="V77"/>
  <c r="V162"/>
  <c r="V144"/>
  <c r="V250"/>
  <c r="V267"/>
  <c r="V70"/>
  <c r="V52"/>
  <c r="V169"/>
  <c r="V254"/>
  <c r="V37"/>
  <c r="V242"/>
  <c r="V186"/>
  <c r="V126"/>
  <c r="V155"/>
  <c r="V99"/>
  <c r="V86"/>
  <c r="V109"/>
  <c r="V239"/>
  <c r="V179"/>
  <c r="V114"/>
  <c r="V281"/>
  <c r="V229"/>
  <c r="V81"/>
  <c r="V63"/>
  <c r="V263"/>
  <c r="V122"/>
  <c r="V62"/>
  <c r="V47"/>
  <c r="V26"/>
  <c r="V183"/>
  <c r="V50"/>
  <c r="V58"/>
  <c r="V137"/>
  <c r="V189"/>
  <c r="V249"/>
  <c r="V89"/>
  <c r="V196"/>
  <c r="V232"/>
  <c r="V60"/>
  <c r="V283"/>
  <c r="V175"/>
  <c r="V115"/>
  <c r="V197"/>
  <c r="V111"/>
  <c r="V202"/>
  <c r="V51"/>
  <c r="V142"/>
  <c r="V29"/>
  <c r="V219"/>
  <c r="V204"/>
  <c r="V45"/>
  <c r="V112"/>
  <c r="V235"/>
  <c r="V233"/>
  <c r="V255"/>
  <c r="V90"/>
  <c r="V72"/>
  <c r="V209"/>
  <c r="V195"/>
  <c r="V257"/>
  <c r="V28"/>
  <c r="V284"/>
  <c r="V151"/>
  <c r="V133"/>
  <c r="V210"/>
  <c r="V192"/>
  <c r="V59"/>
  <c r="V33"/>
  <c r="V118"/>
  <c r="V100"/>
  <c r="V273"/>
  <c r="V135"/>
  <c r="V194"/>
  <c r="V43"/>
  <c r="V102"/>
  <c r="V148"/>
  <c r="V15"/>
  <c r="V271"/>
  <c r="V106"/>
  <c r="V88"/>
  <c r="V241"/>
  <c r="V211"/>
  <c r="V38"/>
  <c r="V44"/>
  <c r="V145"/>
  <c r="V167"/>
  <c r="V165"/>
  <c r="V226"/>
  <c r="V208"/>
  <c r="V75"/>
  <c r="V49"/>
  <c r="V134"/>
  <c r="V116"/>
  <c r="V18"/>
  <c r="AE26" i="25"/>
  <c r="AL26" s="1"/>
  <c r="V2" i="19"/>
  <c r="V12"/>
  <c r="V11"/>
  <c r="V10"/>
  <c r="V3"/>
  <c r="V9"/>
  <c r="Y4"/>
  <c r="Z4"/>
  <c r="X4"/>
  <c r="AA4"/>
  <c r="W4"/>
  <c r="V8"/>
  <c r="W8" s="1"/>
  <c r="V6"/>
  <c r="X6" s="1"/>
  <c r="V5"/>
  <c r="Z5" s="1"/>
  <c r="AE32" i="25"/>
  <c r="AL32" s="1"/>
  <c r="AE16"/>
  <c r="AL16" s="1"/>
  <c r="R16"/>
  <c r="O26"/>
  <c r="P26" s="1"/>
  <c r="Q26" s="1"/>
  <c r="O32"/>
  <c r="P32" s="1"/>
  <c r="Q32" s="1"/>
  <c r="AE14"/>
  <c r="AL14" s="1"/>
  <c r="AE10"/>
  <c r="AL10" s="1"/>
  <c r="O20"/>
  <c r="P20" s="1"/>
  <c r="Q20" s="1"/>
  <c r="O14"/>
  <c r="P14" s="1"/>
  <c r="Q14" s="1"/>
  <c r="AE28"/>
  <c r="AL28" s="1"/>
  <c r="AE18"/>
  <c r="AE31"/>
  <c r="AE29"/>
  <c r="AL29" s="1"/>
  <c r="AE19"/>
  <c r="AE30"/>
  <c r="AE35"/>
  <c r="AE23"/>
  <c r="AL23" s="1"/>
  <c r="AE24"/>
  <c r="AE17"/>
  <c r="AL17" s="1"/>
  <c r="AE37"/>
  <c r="N31" s="1"/>
  <c r="S31" s="1"/>
  <c r="AE25"/>
  <c r="AE36"/>
  <c r="N30" s="1"/>
  <c r="S30" s="1"/>
  <c r="AE11"/>
  <c r="AL11" s="1"/>
  <c r="AE13"/>
  <c r="AE1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N28" i="25"/>
  <c r="S28" s="1"/>
  <c r="O28"/>
  <c r="AS5" i="29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O4" i="25"/>
  <c r="O22"/>
  <c r="H4" i="26"/>
  <c r="O16" i="25"/>
  <c r="AT4" i="29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O10" i="25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R4" i="32" l="1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19" i="25"/>
  <c r="N13"/>
  <c r="S13" s="1"/>
  <c r="AL25"/>
  <c r="N19"/>
  <c r="S19" s="1"/>
  <c r="AL13"/>
  <c r="N7"/>
  <c r="S7" s="1"/>
  <c r="AL31"/>
  <c r="N25"/>
  <c r="S25" s="1"/>
  <c r="AL30"/>
  <c r="N24"/>
  <c r="S24" s="1"/>
  <c r="AL18"/>
  <c r="N12"/>
  <c r="S12" s="1"/>
  <c r="AL24"/>
  <c r="N18"/>
  <c r="AL12"/>
  <c r="N6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N16" i="25"/>
  <c r="S16" s="1"/>
  <c r="V90" i="32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N10" i="25"/>
  <c r="S10" s="1"/>
  <c r="N22"/>
  <c r="S22" s="1"/>
  <c r="Y165" i="19"/>
  <c r="W165"/>
  <c r="Z165"/>
  <c r="X165"/>
  <c r="AA165"/>
  <c r="Z273"/>
  <c r="Y273"/>
  <c r="X273"/>
  <c r="W273"/>
  <c r="AA273"/>
  <c r="Z195"/>
  <c r="AA195"/>
  <c r="Y195"/>
  <c r="X195"/>
  <c r="W195"/>
  <c r="X197"/>
  <c r="AA197"/>
  <c r="Y197"/>
  <c r="Z197"/>
  <c r="W197"/>
  <c r="AA62"/>
  <c r="Y62"/>
  <c r="Z62"/>
  <c r="W62"/>
  <c r="X62"/>
  <c r="Y242"/>
  <c r="W242"/>
  <c r="AA242"/>
  <c r="X242"/>
  <c r="Z242"/>
  <c r="Z280"/>
  <c r="Y280"/>
  <c r="X280"/>
  <c r="AA280"/>
  <c r="W280"/>
  <c r="X146"/>
  <c r="Z146"/>
  <c r="Y146"/>
  <c r="AA146"/>
  <c r="W146"/>
  <c r="Y74"/>
  <c r="X74"/>
  <c r="Z74"/>
  <c r="W74"/>
  <c r="AA74"/>
  <c r="X168"/>
  <c r="Z168"/>
  <c r="W168"/>
  <c r="AA168"/>
  <c r="Y168"/>
  <c r="Y244"/>
  <c r="AA244"/>
  <c r="Z244"/>
  <c r="X244"/>
  <c r="W244"/>
  <c r="Y39"/>
  <c r="Z39"/>
  <c r="W39"/>
  <c r="AA39"/>
  <c r="X39"/>
  <c r="AA176"/>
  <c r="X176"/>
  <c r="W176"/>
  <c r="Y176"/>
  <c r="Z176"/>
  <c r="X156"/>
  <c r="Y156"/>
  <c r="W156"/>
  <c r="AA156"/>
  <c r="Z156"/>
  <c r="Z22"/>
  <c r="X22"/>
  <c r="AA22"/>
  <c r="W22"/>
  <c r="Y22"/>
  <c r="Z184"/>
  <c r="X184"/>
  <c r="Y184"/>
  <c r="W184"/>
  <c r="AA184"/>
  <c r="Y270"/>
  <c r="Z270"/>
  <c r="W270"/>
  <c r="X270"/>
  <c r="AA270"/>
  <c r="Z181"/>
  <c r="X181"/>
  <c r="AA181"/>
  <c r="W181"/>
  <c r="Y181"/>
  <c r="Y163"/>
  <c r="AA163"/>
  <c r="Z163"/>
  <c r="W163"/>
  <c r="X163"/>
  <c r="X78"/>
  <c r="Y78"/>
  <c r="AA78"/>
  <c r="Z78"/>
  <c r="W78"/>
  <c r="W31"/>
  <c r="X31"/>
  <c r="Y31"/>
  <c r="AA31"/>
  <c r="Z31"/>
  <c r="Z231"/>
  <c r="Y231"/>
  <c r="X231"/>
  <c r="W231"/>
  <c r="AA231"/>
  <c r="W275"/>
  <c r="AA275"/>
  <c r="X275"/>
  <c r="Y275"/>
  <c r="Z275"/>
  <c r="Z69"/>
  <c r="W69"/>
  <c r="AA69"/>
  <c r="X69"/>
  <c r="Y69"/>
  <c r="X171"/>
  <c r="Y171"/>
  <c r="Z171"/>
  <c r="W171"/>
  <c r="AA171"/>
  <c r="AA182"/>
  <c r="X182"/>
  <c r="Z182"/>
  <c r="Y182"/>
  <c r="W182"/>
  <c r="Y278"/>
  <c r="W278"/>
  <c r="AA278"/>
  <c r="X278"/>
  <c r="Z278"/>
  <c r="AA92"/>
  <c r="Y92"/>
  <c r="W92"/>
  <c r="Z92"/>
  <c r="X92"/>
  <c r="AA136"/>
  <c r="Y136"/>
  <c r="W136"/>
  <c r="Z136"/>
  <c r="X136"/>
  <c r="Z217"/>
  <c r="Y217"/>
  <c r="X217"/>
  <c r="W217"/>
  <c r="AA217"/>
  <c r="W213"/>
  <c r="AA213"/>
  <c r="Y213"/>
  <c r="Z213"/>
  <c r="X213"/>
  <c r="W35"/>
  <c r="Y35"/>
  <c r="X35"/>
  <c r="AA35"/>
  <c r="Z35"/>
  <c r="AA49"/>
  <c r="X49"/>
  <c r="Z49"/>
  <c r="Y49"/>
  <c r="W49"/>
  <c r="X102"/>
  <c r="Y102"/>
  <c r="AA102"/>
  <c r="Z102"/>
  <c r="W102"/>
  <c r="X255"/>
  <c r="Z255"/>
  <c r="Y255"/>
  <c r="W255"/>
  <c r="AA255"/>
  <c r="AA60"/>
  <c r="X60"/>
  <c r="W60"/>
  <c r="Z60"/>
  <c r="Y60"/>
  <c r="W81"/>
  <c r="Y81"/>
  <c r="AA81"/>
  <c r="X81"/>
  <c r="Z81"/>
  <c r="Z52"/>
  <c r="X52"/>
  <c r="W52"/>
  <c r="Y52"/>
  <c r="AA52"/>
  <c r="X277"/>
  <c r="W277"/>
  <c r="AA277"/>
  <c r="Z277"/>
  <c r="Y277"/>
  <c r="W222"/>
  <c r="X222"/>
  <c r="AA222"/>
  <c r="Z222"/>
  <c r="Y222"/>
  <c r="Z261"/>
  <c r="Y261"/>
  <c r="AA261"/>
  <c r="X261"/>
  <c r="W261"/>
  <c r="X201"/>
  <c r="AA201"/>
  <c r="Y201"/>
  <c r="Z201"/>
  <c r="W201"/>
  <c r="Y120"/>
  <c r="W120"/>
  <c r="X120"/>
  <c r="AA120"/>
  <c r="Z120"/>
  <c r="W225"/>
  <c r="Y225"/>
  <c r="X225"/>
  <c r="Z225"/>
  <c r="AA225"/>
  <c r="W83"/>
  <c r="Z83"/>
  <c r="AA83"/>
  <c r="X83"/>
  <c r="Y83"/>
  <c r="AA64"/>
  <c r="Y64"/>
  <c r="W64"/>
  <c r="Z64"/>
  <c r="X64"/>
  <c r="AA200"/>
  <c r="X200"/>
  <c r="W200"/>
  <c r="Z200"/>
  <c r="Y200"/>
  <c r="Y282"/>
  <c r="W282"/>
  <c r="AA282"/>
  <c r="X282"/>
  <c r="Z282"/>
  <c r="AA139"/>
  <c r="X139"/>
  <c r="Y139"/>
  <c r="Z139"/>
  <c r="W139"/>
  <c r="Z18"/>
  <c r="W18"/>
  <c r="Y18"/>
  <c r="X18"/>
  <c r="AA18"/>
  <c r="X75"/>
  <c r="Y75"/>
  <c r="W75"/>
  <c r="AA75"/>
  <c r="Z75"/>
  <c r="X167"/>
  <c r="Y167"/>
  <c r="AA167"/>
  <c r="W167"/>
  <c r="Z167"/>
  <c r="X211"/>
  <c r="Z211"/>
  <c r="Y211"/>
  <c r="W211"/>
  <c r="AA211"/>
  <c r="X271"/>
  <c r="W271"/>
  <c r="AA271"/>
  <c r="Y271"/>
  <c r="Z271"/>
  <c r="W43"/>
  <c r="Z43"/>
  <c r="X43"/>
  <c r="AA43"/>
  <c r="Y43"/>
  <c r="Z100"/>
  <c r="X100"/>
  <c r="AA100"/>
  <c r="W100"/>
  <c r="Y100"/>
  <c r="AA192"/>
  <c r="X192"/>
  <c r="W192"/>
  <c r="Z192"/>
  <c r="Y192"/>
  <c r="Y284"/>
  <c r="W284"/>
  <c r="X284"/>
  <c r="AA284"/>
  <c r="Z284"/>
  <c r="Z209"/>
  <c r="Y209"/>
  <c r="W209"/>
  <c r="AA209"/>
  <c r="X209"/>
  <c r="W233"/>
  <c r="AA233"/>
  <c r="Y233"/>
  <c r="Z233"/>
  <c r="X233"/>
  <c r="Y204"/>
  <c r="X204"/>
  <c r="W204"/>
  <c r="Z204"/>
  <c r="AA204"/>
  <c r="Y51"/>
  <c r="W51"/>
  <c r="Z51"/>
  <c r="AA51"/>
  <c r="X51"/>
  <c r="X115"/>
  <c r="Y115"/>
  <c r="Z115"/>
  <c r="W115"/>
  <c r="AA115"/>
  <c r="Z232"/>
  <c r="Y232"/>
  <c r="AA232"/>
  <c r="W232"/>
  <c r="X232"/>
  <c r="Z189"/>
  <c r="Y189"/>
  <c r="X189"/>
  <c r="AA189"/>
  <c r="W189"/>
  <c r="Y183"/>
  <c r="AA183"/>
  <c r="Z183"/>
  <c r="W183"/>
  <c r="X183"/>
  <c r="Y122"/>
  <c r="X122"/>
  <c r="Z122"/>
  <c r="W122"/>
  <c r="AA122"/>
  <c r="AA229"/>
  <c r="X229"/>
  <c r="Y229"/>
  <c r="W229"/>
  <c r="Z229"/>
  <c r="Z239"/>
  <c r="Y239"/>
  <c r="X239"/>
  <c r="W239"/>
  <c r="AA239"/>
  <c r="Y155"/>
  <c r="AA155"/>
  <c r="Z155"/>
  <c r="X155"/>
  <c r="W155"/>
  <c r="X37"/>
  <c r="AA37"/>
  <c r="W37"/>
  <c r="Y37"/>
  <c r="Z37"/>
  <c r="W70"/>
  <c r="X70"/>
  <c r="AA70"/>
  <c r="Y70"/>
  <c r="Z70"/>
  <c r="AA162"/>
  <c r="X162"/>
  <c r="Z162"/>
  <c r="Y162"/>
  <c r="W162"/>
  <c r="Y238"/>
  <c r="Z238"/>
  <c r="W238"/>
  <c r="AA238"/>
  <c r="X238"/>
  <c r="Z24"/>
  <c r="W24"/>
  <c r="AA24"/>
  <c r="X24"/>
  <c r="Y24"/>
  <c r="X84"/>
  <c r="AA84"/>
  <c r="W84"/>
  <c r="Y84"/>
  <c r="Z84"/>
  <c r="Y7"/>
  <c r="AA7"/>
  <c r="W7"/>
  <c r="X7"/>
  <c r="Z7"/>
  <c r="X251"/>
  <c r="W251"/>
  <c r="AA251"/>
  <c r="Y251"/>
  <c r="Z251"/>
  <c r="X61"/>
  <c r="Y61"/>
  <c r="W61"/>
  <c r="AA61"/>
  <c r="Z61"/>
  <c r="AA125"/>
  <c r="X125"/>
  <c r="W125"/>
  <c r="Z125"/>
  <c r="Y125"/>
  <c r="X245"/>
  <c r="W245"/>
  <c r="AA245"/>
  <c r="Z245"/>
  <c r="Y245"/>
  <c r="W262"/>
  <c r="Y262"/>
  <c r="X262"/>
  <c r="AA262"/>
  <c r="Z262"/>
  <c r="X55"/>
  <c r="Y55"/>
  <c r="W55"/>
  <c r="AA55"/>
  <c r="Z55"/>
  <c r="Z132"/>
  <c r="X132"/>
  <c r="Y132"/>
  <c r="AA132"/>
  <c r="W132"/>
  <c r="Z27"/>
  <c r="AA27"/>
  <c r="W27"/>
  <c r="X27"/>
  <c r="Y27"/>
  <c r="W32"/>
  <c r="X32"/>
  <c r="Y32"/>
  <c r="Z32"/>
  <c r="AA32"/>
  <c r="X85"/>
  <c r="Z85"/>
  <c r="Y85"/>
  <c r="W85"/>
  <c r="AA85"/>
  <c r="W160"/>
  <c r="Z160"/>
  <c r="Y160"/>
  <c r="AA160"/>
  <c r="X160"/>
  <c r="AA266"/>
  <c r="X266"/>
  <c r="W266"/>
  <c r="Z266"/>
  <c r="Y266"/>
  <c r="Y80"/>
  <c r="W80"/>
  <c r="Z80"/>
  <c r="X80"/>
  <c r="AA80"/>
  <c r="AA172"/>
  <c r="X172"/>
  <c r="W172"/>
  <c r="Y172"/>
  <c r="Z172"/>
  <c r="Y216"/>
  <c r="AA216"/>
  <c r="W216"/>
  <c r="X216"/>
  <c r="Z216"/>
  <c r="W276"/>
  <c r="X276"/>
  <c r="AA276"/>
  <c r="Z276"/>
  <c r="Y276"/>
  <c r="W113"/>
  <c r="Y113"/>
  <c r="AA113"/>
  <c r="X113"/>
  <c r="Z113"/>
  <c r="Y205"/>
  <c r="Z205"/>
  <c r="AA205"/>
  <c r="W205"/>
  <c r="X205"/>
  <c r="AA82"/>
  <c r="Y82"/>
  <c r="X82"/>
  <c r="Z82"/>
  <c r="W82"/>
  <c r="W158"/>
  <c r="Y158"/>
  <c r="AA158"/>
  <c r="X158"/>
  <c r="Z158"/>
  <c r="W218"/>
  <c r="Z218"/>
  <c r="Y218"/>
  <c r="AA218"/>
  <c r="X218"/>
  <c r="X42"/>
  <c r="Y42"/>
  <c r="AA42"/>
  <c r="Z42"/>
  <c r="W42"/>
  <c r="Z96"/>
  <c r="AA96"/>
  <c r="Y96"/>
  <c r="W96"/>
  <c r="X96"/>
  <c r="Z105"/>
  <c r="W105"/>
  <c r="Y105"/>
  <c r="AA105"/>
  <c r="X105"/>
  <c r="AA68"/>
  <c r="Y68"/>
  <c r="W68"/>
  <c r="Z68"/>
  <c r="X68"/>
  <c r="Z141"/>
  <c r="AA141"/>
  <c r="X141"/>
  <c r="Y141"/>
  <c r="W141"/>
  <c r="Z40"/>
  <c r="W40"/>
  <c r="X40"/>
  <c r="Y40"/>
  <c r="AA40"/>
  <c r="AA138"/>
  <c r="Y138"/>
  <c r="X138"/>
  <c r="Z138"/>
  <c r="W138"/>
  <c r="Z180"/>
  <c r="Y180"/>
  <c r="W180"/>
  <c r="AA180"/>
  <c r="X180"/>
  <c r="Z272"/>
  <c r="Y272"/>
  <c r="AA272"/>
  <c r="W272"/>
  <c r="X272"/>
  <c r="Y34"/>
  <c r="X34"/>
  <c r="Z34"/>
  <c r="AA34"/>
  <c r="W34"/>
  <c r="Z19"/>
  <c r="W19"/>
  <c r="Y19"/>
  <c r="AA19"/>
  <c r="X19"/>
  <c r="W79"/>
  <c r="Z79"/>
  <c r="AA79"/>
  <c r="X79"/>
  <c r="Y79"/>
  <c r="Z48"/>
  <c r="W48"/>
  <c r="X48"/>
  <c r="Y48"/>
  <c r="AA48"/>
  <c r="AA101"/>
  <c r="X101"/>
  <c r="W101"/>
  <c r="Z101"/>
  <c r="Y101"/>
  <c r="W269"/>
  <c r="AA269"/>
  <c r="X269"/>
  <c r="Y269"/>
  <c r="Z269"/>
  <c r="Z94"/>
  <c r="W94"/>
  <c r="AA94"/>
  <c r="Y94"/>
  <c r="X94"/>
  <c r="W154"/>
  <c r="Y154"/>
  <c r="AA154"/>
  <c r="Z154"/>
  <c r="X154"/>
  <c r="X274"/>
  <c r="AA274"/>
  <c r="Z274"/>
  <c r="Y274"/>
  <c r="W274"/>
  <c r="AA119"/>
  <c r="X119"/>
  <c r="Y119"/>
  <c r="Z119"/>
  <c r="W119"/>
  <c r="X95"/>
  <c r="Y95"/>
  <c r="W95"/>
  <c r="AA95"/>
  <c r="Z95"/>
  <c r="Z38"/>
  <c r="AA38"/>
  <c r="X38"/>
  <c r="W38"/>
  <c r="Y38"/>
  <c r="AA59"/>
  <c r="X59"/>
  <c r="W59"/>
  <c r="Z59"/>
  <c r="Y59"/>
  <c r="AA45"/>
  <c r="W45"/>
  <c r="Y45"/>
  <c r="X45"/>
  <c r="Z45"/>
  <c r="X249"/>
  <c r="W249"/>
  <c r="AA249"/>
  <c r="Y249"/>
  <c r="Z249"/>
  <c r="Z179"/>
  <c r="W179"/>
  <c r="AA179"/>
  <c r="Y179"/>
  <c r="X179"/>
  <c r="W144"/>
  <c r="Y144"/>
  <c r="AA144"/>
  <c r="X144"/>
  <c r="Z144"/>
  <c r="W66"/>
  <c r="Z66"/>
  <c r="AA66"/>
  <c r="X66"/>
  <c r="Y66"/>
  <c r="Y286"/>
  <c r="Z286"/>
  <c r="W286"/>
  <c r="AA286"/>
  <c r="X286"/>
  <c r="Y143"/>
  <c r="W143"/>
  <c r="Z143"/>
  <c r="AA143"/>
  <c r="X143"/>
  <c r="Y116"/>
  <c r="W116"/>
  <c r="AA116"/>
  <c r="Z116"/>
  <c r="X116"/>
  <c r="Z208"/>
  <c r="AA208"/>
  <c r="X208"/>
  <c r="Y208"/>
  <c r="W208"/>
  <c r="X145"/>
  <c r="Y145"/>
  <c r="W145"/>
  <c r="AA145"/>
  <c r="Z145"/>
  <c r="Z241"/>
  <c r="Y241"/>
  <c r="X241"/>
  <c r="W241"/>
  <c r="AA241"/>
  <c r="AA15"/>
  <c r="X15"/>
  <c r="W15"/>
  <c r="Y15"/>
  <c r="Z15"/>
  <c r="W194"/>
  <c r="Y194"/>
  <c r="X194"/>
  <c r="Z194"/>
  <c r="AA194"/>
  <c r="W118"/>
  <c r="AA118"/>
  <c r="Y118"/>
  <c r="Z118"/>
  <c r="X118"/>
  <c r="X210"/>
  <c r="AA210"/>
  <c r="Y210"/>
  <c r="Z210"/>
  <c r="W210"/>
  <c r="Y28"/>
  <c r="W28"/>
  <c r="AA28"/>
  <c r="Z28"/>
  <c r="X28"/>
  <c r="X72"/>
  <c r="AA72"/>
  <c r="W72"/>
  <c r="Y72"/>
  <c r="Z72"/>
  <c r="W235"/>
  <c r="Z235"/>
  <c r="X235"/>
  <c r="AA235"/>
  <c r="Y235"/>
  <c r="X219"/>
  <c r="Z219"/>
  <c r="Y219"/>
  <c r="W219"/>
  <c r="AA219"/>
  <c r="X202"/>
  <c r="Z202"/>
  <c r="Y202"/>
  <c r="AA202"/>
  <c r="W202"/>
  <c r="Z175"/>
  <c r="AA175"/>
  <c r="W175"/>
  <c r="Y175"/>
  <c r="X175"/>
  <c r="X196"/>
  <c r="Z196"/>
  <c r="Y196"/>
  <c r="W196"/>
  <c r="AA196"/>
  <c r="AA137"/>
  <c r="Z137"/>
  <c r="Y137"/>
  <c r="W137"/>
  <c r="X137"/>
  <c r="X26"/>
  <c r="Y26"/>
  <c r="AA26"/>
  <c r="W26"/>
  <c r="Z26"/>
  <c r="X263"/>
  <c r="W263"/>
  <c r="Z263"/>
  <c r="AA263"/>
  <c r="Y263"/>
  <c r="W281"/>
  <c r="X281"/>
  <c r="Y281"/>
  <c r="AA281"/>
  <c r="Z281"/>
  <c r="W109"/>
  <c r="Y109"/>
  <c r="AA109"/>
  <c r="X109"/>
  <c r="Z109"/>
  <c r="Y126"/>
  <c r="AA126"/>
  <c r="Z126"/>
  <c r="W126"/>
  <c r="X126"/>
  <c r="Z254"/>
  <c r="W254"/>
  <c r="X254"/>
  <c r="Y254"/>
  <c r="AA254"/>
  <c r="X267"/>
  <c r="Z267"/>
  <c r="Y267"/>
  <c r="W267"/>
  <c r="AA267"/>
  <c r="AA77"/>
  <c r="X77"/>
  <c r="W77"/>
  <c r="Z77"/>
  <c r="Y77"/>
  <c r="X157"/>
  <c r="AA157"/>
  <c r="Y157"/>
  <c r="Z157"/>
  <c r="W157"/>
  <c r="Y30"/>
  <c r="AA30"/>
  <c r="Z30"/>
  <c r="W30"/>
  <c r="X30"/>
  <c r="X173"/>
  <c r="AA173"/>
  <c r="Y173"/>
  <c r="Z173"/>
  <c r="W173"/>
  <c r="AA129"/>
  <c r="Y129"/>
  <c r="W129"/>
  <c r="X129"/>
  <c r="Z129"/>
  <c r="X265"/>
  <c r="Y265"/>
  <c r="Z265"/>
  <c r="W265"/>
  <c r="AA265"/>
  <c r="AA87"/>
  <c r="Z87"/>
  <c r="X87"/>
  <c r="W87"/>
  <c r="Y87"/>
  <c r="X131"/>
  <c r="Z131"/>
  <c r="AA131"/>
  <c r="W131"/>
  <c r="Y131"/>
  <c r="W191"/>
  <c r="Y191"/>
  <c r="AA191"/>
  <c r="X191"/>
  <c r="Z191"/>
  <c r="X199"/>
  <c r="W199"/>
  <c r="AA199"/>
  <c r="Y199"/>
  <c r="Z199"/>
  <c r="X221"/>
  <c r="W221"/>
  <c r="Z221"/>
  <c r="AA221"/>
  <c r="Y221"/>
  <c r="Y185"/>
  <c r="W185"/>
  <c r="AA185"/>
  <c r="Z185"/>
  <c r="X185"/>
  <c r="W190"/>
  <c r="Y190"/>
  <c r="AA190"/>
  <c r="X190"/>
  <c r="Z190"/>
  <c r="Z124"/>
  <c r="X124"/>
  <c r="Y124"/>
  <c r="AA124"/>
  <c r="W124"/>
  <c r="W150"/>
  <c r="Y150"/>
  <c r="X150"/>
  <c r="Z150"/>
  <c r="AA150"/>
  <c r="AA227"/>
  <c r="Z227"/>
  <c r="Y227"/>
  <c r="X227"/>
  <c r="W227"/>
  <c r="X237"/>
  <c r="Z237"/>
  <c r="Y237"/>
  <c r="W237"/>
  <c r="AA237"/>
  <c r="W98"/>
  <c r="AA98"/>
  <c r="Y98"/>
  <c r="Z98"/>
  <c r="X98"/>
  <c r="X174"/>
  <c r="AA174"/>
  <c r="Y174"/>
  <c r="Z174"/>
  <c r="W174"/>
  <c r="W234"/>
  <c r="X234"/>
  <c r="AA234"/>
  <c r="Z234"/>
  <c r="Y234"/>
  <c r="AA20"/>
  <c r="Y20"/>
  <c r="W20"/>
  <c r="Z20"/>
  <c r="X20"/>
  <c r="Y268"/>
  <c r="AA268"/>
  <c r="W268"/>
  <c r="X268"/>
  <c r="Z268"/>
  <c r="Y187"/>
  <c r="AA187"/>
  <c r="Z187"/>
  <c r="W187"/>
  <c r="X187"/>
  <c r="W279"/>
  <c r="Z279"/>
  <c r="X279"/>
  <c r="AA279"/>
  <c r="Y279"/>
  <c r="X57"/>
  <c r="Z57"/>
  <c r="Y57"/>
  <c r="W57"/>
  <c r="AA57"/>
  <c r="X121"/>
  <c r="Z121"/>
  <c r="W121"/>
  <c r="AA121"/>
  <c r="Y121"/>
  <c r="Z130"/>
  <c r="W130"/>
  <c r="AA130"/>
  <c r="X130"/>
  <c r="Y130"/>
  <c r="W188"/>
  <c r="Y188"/>
  <c r="AA188"/>
  <c r="X188"/>
  <c r="Z188"/>
  <c r="W65"/>
  <c r="Y65"/>
  <c r="AA65"/>
  <c r="X65"/>
  <c r="Z65"/>
  <c r="Z178"/>
  <c r="W178"/>
  <c r="Y178"/>
  <c r="AA178"/>
  <c r="X178"/>
  <c r="Z46"/>
  <c r="W46"/>
  <c r="X46"/>
  <c r="AA46"/>
  <c r="Y46"/>
  <c r="Z223"/>
  <c r="Y223"/>
  <c r="X223"/>
  <c r="W223"/>
  <c r="AA223"/>
  <c r="Z97"/>
  <c r="W97"/>
  <c r="Y97"/>
  <c r="AA97"/>
  <c r="X97"/>
  <c r="W198"/>
  <c r="Y198"/>
  <c r="AA198"/>
  <c r="X198"/>
  <c r="Z198"/>
  <c r="Z16"/>
  <c r="X16"/>
  <c r="AA16"/>
  <c r="Y16"/>
  <c r="W16"/>
  <c r="X108"/>
  <c r="AA108"/>
  <c r="W108"/>
  <c r="Y108"/>
  <c r="Z108"/>
  <c r="Z152"/>
  <c r="W152"/>
  <c r="Y152"/>
  <c r="AA152"/>
  <c r="X152"/>
  <c r="X212"/>
  <c r="W212"/>
  <c r="Y212"/>
  <c r="Z212"/>
  <c r="AA212"/>
  <c r="AA140"/>
  <c r="X140"/>
  <c r="W140"/>
  <c r="Y140"/>
  <c r="Z140"/>
  <c r="X123"/>
  <c r="Y123"/>
  <c r="W123"/>
  <c r="AA123"/>
  <c r="Z123"/>
  <c r="AA215"/>
  <c r="Z215"/>
  <c r="W215"/>
  <c r="X215"/>
  <c r="Y215"/>
  <c r="Z259"/>
  <c r="Y259"/>
  <c r="X259"/>
  <c r="W259"/>
  <c r="AA259"/>
  <c r="Y53"/>
  <c r="W53"/>
  <c r="Z53"/>
  <c r="AA53"/>
  <c r="X53"/>
  <c r="Z56"/>
  <c r="AA56"/>
  <c r="X56"/>
  <c r="W56"/>
  <c r="Y56"/>
  <c r="Z159"/>
  <c r="W159"/>
  <c r="X159"/>
  <c r="AA159"/>
  <c r="Y159"/>
  <c r="Z243"/>
  <c r="Y243"/>
  <c r="X243"/>
  <c r="W243"/>
  <c r="AA243"/>
  <c r="Y106"/>
  <c r="X106"/>
  <c r="Z106"/>
  <c r="AA106"/>
  <c r="W106"/>
  <c r="Y151"/>
  <c r="AA151"/>
  <c r="Z151"/>
  <c r="W151"/>
  <c r="X151"/>
  <c r="W142"/>
  <c r="X142"/>
  <c r="Y142"/>
  <c r="Z142"/>
  <c r="AA142"/>
  <c r="Z50"/>
  <c r="W50"/>
  <c r="X50"/>
  <c r="AA50"/>
  <c r="Y50"/>
  <c r="AA99"/>
  <c r="X99"/>
  <c r="Y99"/>
  <c r="Z99"/>
  <c r="W99"/>
  <c r="X236"/>
  <c r="AA236"/>
  <c r="Y236"/>
  <c r="Z236"/>
  <c r="W236"/>
  <c r="X54"/>
  <c r="Y54"/>
  <c r="AA54"/>
  <c r="Z54"/>
  <c r="W54"/>
  <c r="Y107"/>
  <c r="W107"/>
  <c r="AA107"/>
  <c r="X107"/>
  <c r="Z107"/>
  <c r="W214"/>
  <c r="Y214"/>
  <c r="AA214"/>
  <c r="X214"/>
  <c r="Z214"/>
  <c r="X246"/>
  <c r="AA246"/>
  <c r="Z246"/>
  <c r="Y246"/>
  <c r="W246"/>
  <c r="Z134"/>
  <c r="W134"/>
  <c r="AA134"/>
  <c r="Y134"/>
  <c r="X134"/>
  <c r="X226"/>
  <c r="AA226"/>
  <c r="Z226"/>
  <c r="Y226"/>
  <c r="W226"/>
  <c r="X44"/>
  <c r="Y44"/>
  <c r="W44"/>
  <c r="Z44"/>
  <c r="AA44"/>
  <c r="Y88"/>
  <c r="W88"/>
  <c r="Z88"/>
  <c r="X88"/>
  <c r="AA88"/>
  <c r="AA148"/>
  <c r="W148"/>
  <c r="Y148"/>
  <c r="X148"/>
  <c r="Z148"/>
  <c r="Y135"/>
  <c r="W135"/>
  <c r="Z135"/>
  <c r="AA135"/>
  <c r="X135"/>
  <c r="W33"/>
  <c r="Y33"/>
  <c r="Z33"/>
  <c r="X33"/>
  <c r="AA33"/>
  <c r="Z133"/>
  <c r="W133"/>
  <c r="Y133"/>
  <c r="AA133"/>
  <c r="X133"/>
  <c r="Z257"/>
  <c r="Y257"/>
  <c r="W257"/>
  <c r="AA257"/>
  <c r="X257"/>
  <c r="Z90"/>
  <c r="Y90"/>
  <c r="W90"/>
  <c r="AA90"/>
  <c r="X90"/>
  <c r="AA112"/>
  <c r="Y112"/>
  <c r="W112"/>
  <c r="Z112"/>
  <c r="X112"/>
  <c r="X29"/>
  <c r="AA29"/>
  <c r="Y29"/>
  <c r="Z29"/>
  <c r="W29"/>
  <c r="X111"/>
  <c r="Z111"/>
  <c r="W111"/>
  <c r="AA111"/>
  <c r="Y111"/>
  <c r="W283"/>
  <c r="AA283"/>
  <c r="Z283"/>
  <c r="X283"/>
  <c r="Y283"/>
  <c r="X89"/>
  <c r="Z89"/>
  <c r="Y89"/>
  <c r="W89"/>
  <c r="AA89"/>
  <c r="Z58"/>
  <c r="W58"/>
  <c r="Y58"/>
  <c r="X58"/>
  <c r="AA58"/>
  <c r="Y47"/>
  <c r="Z47"/>
  <c r="AA47"/>
  <c r="W47"/>
  <c r="X47"/>
  <c r="W63"/>
  <c r="Z63"/>
  <c r="AA63"/>
  <c r="X63"/>
  <c r="Y63"/>
  <c r="Y114"/>
  <c r="X114"/>
  <c r="Z114"/>
  <c r="W114"/>
  <c r="AA114"/>
  <c r="Z86"/>
  <c r="W86"/>
  <c r="AA86"/>
  <c r="X86"/>
  <c r="Y86"/>
  <c r="Z186"/>
  <c r="W186"/>
  <c r="Y186"/>
  <c r="AA186"/>
  <c r="X186"/>
  <c r="X169"/>
  <c r="AA169"/>
  <c r="W169"/>
  <c r="Y169"/>
  <c r="Z169"/>
  <c r="AA250"/>
  <c r="X250"/>
  <c r="W250"/>
  <c r="Z250"/>
  <c r="Y250"/>
  <c r="W103"/>
  <c r="Z103"/>
  <c r="AA103"/>
  <c r="X103"/>
  <c r="Y103"/>
  <c r="X147"/>
  <c r="Z147"/>
  <c r="W147"/>
  <c r="AA147"/>
  <c r="Y147"/>
  <c r="AA207"/>
  <c r="W207"/>
  <c r="Y207"/>
  <c r="Z207"/>
  <c r="X207"/>
  <c r="AA161"/>
  <c r="Y161"/>
  <c r="W161"/>
  <c r="Z161"/>
  <c r="X161"/>
  <c r="X36"/>
  <c r="AA36"/>
  <c r="Z36"/>
  <c r="W36"/>
  <c r="Y36"/>
  <c r="X128"/>
  <c r="AA128"/>
  <c r="W128"/>
  <c r="Y128"/>
  <c r="Z128"/>
  <c r="Y220"/>
  <c r="Z220"/>
  <c r="X220"/>
  <c r="W220"/>
  <c r="AA220"/>
  <c r="Y264"/>
  <c r="AA264"/>
  <c r="X264"/>
  <c r="Z264"/>
  <c r="W264"/>
  <c r="W166"/>
  <c r="Y166"/>
  <c r="AA166"/>
  <c r="X166"/>
  <c r="Z166"/>
  <c r="X260"/>
  <c r="AA260"/>
  <c r="Z260"/>
  <c r="Y260"/>
  <c r="W260"/>
  <c r="Y177"/>
  <c r="W177"/>
  <c r="Z177"/>
  <c r="X177"/>
  <c r="AA177"/>
  <c r="Z248"/>
  <c r="AA248"/>
  <c r="X248"/>
  <c r="W248"/>
  <c r="Y248"/>
  <c r="AA104"/>
  <c r="Y104"/>
  <c r="W104"/>
  <c r="X104"/>
  <c r="Z104"/>
  <c r="Z25"/>
  <c r="W25"/>
  <c r="X25"/>
  <c r="AA25"/>
  <c r="Y25"/>
  <c r="Y76"/>
  <c r="W76"/>
  <c r="X76"/>
  <c r="AA76"/>
  <c r="Z76"/>
  <c r="X21"/>
  <c r="Y21"/>
  <c r="W21"/>
  <c r="AA21"/>
  <c r="Z21"/>
  <c r="Y203"/>
  <c r="AA203"/>
  <c r="Z203"/>
  <c r="W203"/>
  <c r="X203"/>
  <c r="X13"/>
  <c r="Z13"/>
  <c r="Y13"/>
  <c r="W13"/>
  <c r="AA13"/>
  <c r="Z73"/>
  <c r="W73"/>
  <c r="Y73"/>
  <c r="AA73"/>
  <c r="X73"/>
  <c r="X149"/>
  <c r="Y149"/>
  <c r="AA149"/>
  <c r="Z149"/>
  <c r="W149"/>
  <c r="Y17"/>
  <c r="W17"/>
  <c r="Z17"/>
  <c r="AA17"/>
  <c r="X17"/>
  <c r="AA228"/>
  <c r="X228"/>
  <c r="W228"/>
  <c r="Z228"/>
  <c r="Y228"/>
  <c r="Y193"/>
  <c r="W193"/>
  <c r="Z193"/>
  <c r="X193"/>
  <c r="AA193"/>
  <c r="X23"/>
  <c r="Z23"/>
  <c r="W23"/>
  <c r="AA23"/>
  <c r="Y23"/>
  <c r="Y67"/>
  <c r="Z67"/>
  <c r="W67"/>
  <c r="AA67"/>
  <c r="X67"/>
  <c r="W127"/>
  <c r="Z127"/>
  <c r="AA127"/>
  <c r="X127"/>
  <c r="Y127"/>
  <c r="W71"/>
  <c r="Z71"/>
  <c r="AA71"/>
  <c r="X71"/>
  <c r="Y71"/>
  <c r="X41"/>
  <c r="Z41"/>
  <c r="Y41"/>
  <c r="W41"/>
  <c r="AA41"/>
  <c r="AA206"/>
  <c r="Z206"/>
  <c r="X206"/>
  <c r="Y206"/>
  <c r="W206"/>
  <c r="X93"/>
  <c r="W93"/>
  <c r="AA93"/>
  <c r="Z93"/>
  <c r="Y93"/>
  <c r="W258"/>
  <c r="X258"/>
  <c r="AA258"/>
  <c r="Z258"/>
  <c r="Y258"/>
  <c r="AA91"/>
  <c r="X91"/>
  <c r="Y91"/>
  <c r="W91"/>
  <c r="Z91"/>
  <c r="Z285"/>
  <c r="Y285"/>
  <c r="AA285"/>
  <c r="X285"/>
  <c r="W285"/>
  <c r="W117"/>
  <c r="Y117"/>
  <c r="AA117"/>
  <c r="X117"/>
  <c r="Z117"/>
  <c r="AA14"/>
  <c r="Y14"/>
  <c r="W14"/>
  <c r="Z14"/>
  <c r="X14"/>
  <c r="X110"/>
  <c r="Z110"/>
  <c r="W110"/>
  <c r="AA110"/>
  <c r="Y110"/>
  <c r="W170"/>
  <c r="Y170"/>
  <c r="AA170"/>
  <c r="X170"/>
  <c r="Z170"/>
  <c r="Y230"/>
  <c r="W230"/>
  <c r="AA230"/>
  <c r="X230"/>
  <c r="Z230"/>
  <c r="W164"/>
  <c r="Z164"/>
  <c r="AA164"/>
  <c r="X164"/>
  <c r="Y164"/>
  <c r="X256"/>
  <c r="W256"/>
  <c r="Y256"/>
  <c r="Z256"/>
  <c r="AA256"/>
  <c r="X253"/>
  <c r="Z253"/>
  <c r="Y253"/>
  <c r="W253"/>
  <c r="AA253"/>
  <c r="AA153"/>
  <c r="Y153"/>
  <c r="W153"/>
  <c r="X153"/>
  <c r="Z153"/>
  <c r="X240"/>
  <c r="W240"/>
  <c r="Z240"/>
  <c r="Y240"/>
  <c r="AA240"/>
  <c r="AA224"/>
  <c r="W224"/>
  <c r="X224"/>
  <c r="Z224"/>
  <c r="Y224"/>
  <c r="X247"/>
  <c r="Z247"/>
  <c r="Y247"/>
  <c r="W247"/>
  <c r="AA247"/>
  <c r="AA252"/>
  <c r="X252"/>
  <c r="W252"/>
  <c r="Z252"/>
  <c r="Y252"/>
  <c r="X2"/>
  <c r="Z2"/>
  <c r="Y2"/>
  <c r="AA2"/>
  <c r="W2"/>
  <c r="Z6"/>
  <c r="X12"/>
  <c r="Y12"/>
  <c r="AA12"/>
  <c r="Z12"/>
  <c r="W12"/>
  <c r="W6"/>
  <c r="AA11"/>
  <c r="X11"/>
  <c r="Y11"/>
  <c r="W11"/>
  <c r="Z11"/>
  <c r="W5"/>
  <c r="X10"/>
  <c r="AA10"/>
  <c r="Y10"/>
  <c r="W10"/>
  <c r="Z10"/>
  <c r="AA5"/>
  <c r="X8"/>
  <c r="X3"/>
  <c r="W3"/>
  <c r="Y3"/>
  <c r="Z3"/>
  <c r="AA3"/>
  <c r="AA6"/>
  <c r="AA8"/>
  <c r="X5"/>
  <c r="Y6"/>
  <c r="Y8"/>
  <c r="AA9"/>
  <c r="X9"/>
  <c r="Y9"/>
  <c r="W9"/>
  <c r="Z9"/>
  <c r="Z8"/>
  <c r="Y5"/>
  <c r="R10" i="25"/>
  <c r="R17"/>
  <c r="N5"/>
  <c r="N11"/>
  <c r="O11" s="1"/>
  <c r="P11" s="1"/>
  <c r="Q11" s="1"/>
  <c r="R4"/>
  <c r="N17"/>
  <c r="S17" s="1"/>
  <c r="N29"/>
  <c r="S29" s="1"/>
  <c r="O30"/>
  <c r="P30" s="1"/>
  <c r="Q30" s="1"/>
  <c r="N23"/>
  <c r="O31"/>
  <c r="P31" s="1"/>
  <c r="Q31" s="1"/>
  <c r="O8"/>
  <c r="P8" s="1"/>
  <c r="Q8" s="1"/>
  <c r="N4"/>
  <c r="R18"/>
  <c r="R13" i="16"/>
  <c r="R15" s="1"/>
  <c r="R16" s="1"/>
  <c r="M13" i="13"/>
  <c r="N13" s="1"/>
  <c r="O13" s="1"/>
  <c r="P13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S6" i="25" l="1"/>
  <c r="S18"/>
  <c r="W6" i="32"/>
  <c r="O13" i="25"/>
  <c r="P13" s="1"/>
  <c r="Q13" s="1"/>
  <c r="AB4" i="29"/>
  <c r="O18" i="25"/>
  <c r="P18" s="1"/>
  <c r="Q18" s="1"/>
  <c r="O7"/>
  <c r="P7" s="1"/>
  <c r="Q7" s="1"/>
  <c r="O6"/>
  <c r="P6" s="1"/>
  <c r="Q6" s="1"/>
  <c r="O19"/>
  <c r="P19" s="1"/>
  <c r="Q19" s="1"/>
  <c r="O25"/>
  <c r="P25" s="1"/>
  <c r="Q25" s="1"/>
  <c r="Y4" i="29"/>
  <c r="AC4"/>
  <c r="O24" i="25"/>
  <c r="P24" s="1"/>
  <c r="Q24" s="1"/>
  <c r="Z4" i="29"/>
  <c r="O12" i="25"/>
  <c r="P12" s="1"/>
  <c r="Q12" s="1"/>
  <c r="Y42" i="29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AG20" i="19"/>
  <c r="AF20" s="1"/>
  <c r="AG17"/>
  <c r="AE17" s="1"/>
  <c r="AD17" s="1"/>
  <c r="M11" s="1"/>
  <c r="AG29"/>
  <c r="AF29" s="1"/>
  <c r="AG31"/>
  <c r="AF31" s="1"/>
  <c r="AG16"/>
  <c r="AF16" s="1"/>
  <c r="AG19"/>
  <c r="AF19" s="1"/>
  <c r="AG32"/>
  <c r="AF32" s="1"/>
  <c r="AG10"/>
  <c r="AE10" s="1"/>
  <c r="AD10" s="1"/>
  <c r="AG30"/>
  <c r="AE30" s="1"/>
  <c r="AD30" s="1"/>
  <c r="M24" s="1"/>
  <c r="AG37"/>
  <c r="AE37" s="1"/>
  <c r="AD37" s="1"/>
  <c r="AG28"/>
  <c r="AF28" s="1"/>
  <c r="AG35"/>
  <c r="AE35" s="1"/>
  <c r="AD35" s="1"/>
  <c r="M29" s="1"/>
  <c r="AG18"/>
  <c r="AF18" s="1"/>
  <c r="AG22"/>
  <c r="AF22" s="1"/>
  <c r="AG38"/>
  <c r="AF38" s="1"/>
  <c r="AG24"/>
  <c r="AF24" s="1"/>
  <c r="AG13"/>
  <c r="AF13" s="1"/>
  <c r="AG34"/>
  <c r="AF34" s="1"/>
  <c r="AG23"/>
  <c r="AF23" s="1"/>
  <c r="AG25"/>
  <c r="AE25" s="1"/>
  <c r="AD25" s="1"/>
  <c r="AG11"/>
  <c r="AF11" s="1"/>
  <c r="AG26"/>
  <c r="AE26" s="1"/>
  <c r="AD26" s="1"/>
  <c r="N20" s="1"/>
  <c r="O20" s="1"/>
  <c r="P20" s="1"/>
  <c r="AG12"/>
  <c r="AF12" s="1"/>
  <c r="AG36"/>
  <c r="AF36" s="1"/>
  <c r="AG14"/>
  <c r="AF14" s="1"/>
  <c r="S11" i="25"/>
  <c r="S23"/>
  <c r="O5"/>
  <c r="P5" s="1"/>
  <c r="Q5" s="1"/>
  <c r="O17"/>
  <c r="P17" s="1"/>
  <c r="Q17" s="1"/>
  <c r="R5"/>
  <c r="S5"/>
  <c r="S4"/>
  <c r="O23"/>
  <c r="P23" s="1"/>
  <c r="Q23" s="1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AF17" i="19" l="1"/>
  <c r="AF37"/>
  <c r="AE19"/>
  <c r="AD19" s="1"/>
  <c r="AE29"/>
  <c r="AD29" s="1"/>
  <c r="M23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E20" i="19"/>
  <c r="AD20" s="1"/>
  <c r="N14" s="1"/>
  <c r="O14" s="1"/>
  <c r="P14" s="1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AE24" i="19"/>
  <c r="AD24" s="1"/>
  <c r="M18" s="1"/>
  <c r="AF35"/>
  <c r="AE36"/>
  <c r="AD36" s="1"/>
  <c r="M30" s="1"/>
  <c r="AF10"/>
  <c r="AF25"/>
  <c r="AE31"/>
  <c r="AD31" s="1"/>
  <c r="AE28"/>
  <c r="AD28" s="1"/>
  <c r="AE16"/>
  <c r="AD16" s="1"/>
  <c r="AE13"/>
  <c r="AD13" s="1"/>
  <c r="M7" s="1"/>
  <c r="N7" s="1"/>
  <c r="O7" s="1"/>
  <c r="P7" s="1"/>
  <c r="AF30"/>
  <c r="AE11"/>
  <c r="AD11" s="1"/>
  <c r="M5" s="1"/>
  <c r="AE14"/>
  <c r="AD14" s="1"/>
  <c r="AE32"/>
  <c r="AD32" s="1"/>
  <c r="N26" s="1"/>
  <c r="O26" s="1"/>
  <c r="P26" s="1"/>
  <c r="AE38"/>
  <c r="AD38" s="1"/>
  <c r="N32" s="1"/>
  <c r="O32" s="1"/>
  <c r="P32" s="1"/>
  <c r="AF26"/>
  <c r="AE34"/>
  <c r="AD34" s="1"/>
  <c r="AE22"/>
  <c r="AD22" s="1"/>
  <c r="AE18"/>
  <c r="AD18" s="1"/>
  <c r="M12" s="1"/>
  <c r="AE23"/>
  <c r="AD23" s="1"/>
  <c r="M17" s="1"/>
  <c r="AE12"/>
  <c r="AD12" s="1"/>
  <c r="M6" s="1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AH26" i="29" l="1"/>
  <c r="AG19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J8" i="19"/>
  <c r="P18" i="29" l="1"/>
  <c r="Q18" s="1"/>
  <c r="P12"/>
  <c r="Q12" s="1"/>
  <c r="P24"/>
  <c r="Q24" s="1"/>
  <c r="P6"/>
  <c r="Q6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4" i="18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<sst xmlns="http://schemas.openxmlformats.org/spreadsheetml/2006/main" count="789" uniqueCount="217">
  <si>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</si>
  <si>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</si>
  <si>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</si>
  <si>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</si>
  <si>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</si>
  <si>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</si>
  <si>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</si>
  <si>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</si>
  <si>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</si>
  <si>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</si>
  <si>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</si>
  <si>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</si>
  <si>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</si>
  <si>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</si>
  <si>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</si>
  <si>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</si>
  <si>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</si>
  <si>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</si>
  <si>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</si>
  <si>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</si>
  <si>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</si>
  <si>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</si>
  <si>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</si>
  <si>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</si>
  <si>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</si>
  <si>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</si>
  <si>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</si>
  <si>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</si>
  <si>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</si>
  <si>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</si>
  <si>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</si>
  <si>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</si>
  <si>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</si>
  <si>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</si>
  <si>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</si>
  <si>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</si>
  <si>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</si>
  <si>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</si>
  <si>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</si>
  <si>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</si>
  <si>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</si>
  <si>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</si>
  <si>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</si>
  <si>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</si>
  <si>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</si>
  <si>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</si>
  <si>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</si>
  <si>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</si>
  <si>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</si>
  <si>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</si>
  <si>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</si>
  <si>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</si>
  <si>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</si>
  <si>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</si>
  <si>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</si>
  <si>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</si>
  <si>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</si>
  <si>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</si>
  <si>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</si>
  <si>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</si>
  <si>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</si>
  <si>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</si>
  <si>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</si>
  <si>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</si>
  <si>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</si>
  <si>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</si>
  <si>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</si>
  <si>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</si>
  <si>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</si>
  <si>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</si>
  <si>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</si>
  <si>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</si>
  <si>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</si>
  <si>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</si>
  <si>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</si>
  <si>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</si>
  <si>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</si>
  <si>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</si>
  <si>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</si>
  <si>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</si>
  <si>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</si>
  <si>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</si>
  <si>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</si>
  <si>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</si>
  <si>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</si>
  <si>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</si>
  <si>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</si>
  <si>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</si>
  <si>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</si>
  <si>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</si>
  <si>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</si>
  <si>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oco</t>
  </si>
  <si>
    <t>Kensey Allen</t>
  </si>
  <si>
    <t>Maggie Noonan</t>
  </si>
  <si>
    <t>Chief</t>
  </si>
  <si>
    <t>Brittany Dieters</t>
  </si>
  <si>
    <t>Rook</t>
  </si>
  <si>
    <t>oy</t>
  </si>
  <si>
    <t>TIme Slots</t>
  </si>
  <si>
    <t>10:30-11:00</t>
  </si>
  <si>
    <t>11:00-11:30</t>
  </si>
  <si>
    <t>11:30-12:00</t>
  </si>
  <si>
    <t>Exhibitions</t>
  </si>
  <si>
    <t>Aleah Marco</t>
  </si>
  <si>
    <t>Sandy Highland</t>
  </si>
  <si>
    <t>Abbi Graham</t>
  </si>
  <si>
    <t>Sara Rose</t>
  </si>
  <si>
    <t>Margaret Miller</t>
  </si>
  <si>
    <t>Elaine Hagen</t>
  </si>
  <si>
    <t>Cami Wolles</t>
  </si>
  <si>
    <t>Sarah Hossle</t>
  </si>
  <si>
    <t>Autumn Maxfield</t>
  </si>
  <si>
    <t>total</t>
  </si>
  <si>
    <t>Olivia S.</t>
  </si>
  <si>
    <t>Maggie N.</t>
  </si>
  <si>
    <t>Lainie S.</t>
  </si>
  <si>
    <t xml:space="preserve">Lainie S. </t>
  </si>
  <si>
    <t>Sara Jo Lamb</t>
  </si>
  <si>
    <t xml:space="preserve">Keva L. </t>
  </si>
  <si>
    <t>Elaine H.</t>
  </si>
  <si>
    <t>Mike B</t>
  </si>
  <si>
    <t>Lexy Steffel</t>
  </si>
  <si>
    <t>Olivia S</t>
  </si>
  <si>
    <t>Margaret M</t>
  </si>
  <si>
    <t>Raelin J</t>
  </si>
  <si>
    <t>Maggie N</t>
  </si>
  <si>
    <t>Lainie S</t>
  </si>
  <si>
    <t>Sara Jo</t>
  </si>
  <si>
    <t>Kensey A</t>
  </si>
  <si>
    <t>Keva L</t>
  </si>
  <si>
    <t>Kylee A</t>
  </si>
  <si>
    <t>Cami W</t>
  </si>
  <si>
    <t>Tayler J</t>
  </si>
  <si>
    <t>Brittany D.</t>
  </si>
  <si>
    <t>Megan Thorson</t>
  </si>
  <si>
    <t>Gracey S</t>
  </si>
  <si>
    <t>Kelsey Ehret</t>
  </si>
  <si>
    <t>Olivia Selleck</t>
  </si>
  <si>
    <t>TresTimesTheDynamite</t>
  </si>
  <si>
    <t>Seven</t>
  </si>
  <si>
    <t>Bugged for a dance</t>
  </si>
  <si>
    <t>Lainie Scholtz</t>
  </si>
  <si>
    <t xml:space="preserve">Scout </t>
  </si>
  <si>
    <t>Fling</t>
  </si>
  <si>
    <t xml:space="preserve">LCF </t>
  </si>
  <si>
    <t>Sara Hossle</t>
  </si>
  <si>
    <t>Jill Hins</t>
  </si>
  <si>
    <t xml:space="preserve">Gracey Stephens </t>
  </si>
  <si>
    <t>Sarah Rose</t>
  </si>
  <si>
    <t>Dextor</t>
  </si>
  <si>
    <t>Keva Lindquist</t>
  </si>
  <si>
    <t>Jill</t>
  </si>
  <si>
    <t>Kylee Ackerman</t>
  </si>
  <si>
    <t>Driftwood Pine Fritz</t>
  </si>
  <si>
    <t>Nellie</t>
  </si>
  <si>
    <t>Kamryn Chapman</t>
  </si>
  <si>
    <t>Firewater Marvel Ice</t>
  </si>
  <si>
    <t>BW so bada lover</t>
  </si>
  <si>
    <t>MIP Streakin Seltzer</t>
  </si>
  <si>
    <t>Tayler Jutz</t>
  </si>
  <si>
    <t>BW Hunka Da Devil</t>
  </si>
  <si>
    <t>Bonita</t>
  </si>
  <si>
    <t>Speck</t>
  </si>
  <si>
    <t>Foreman</t>
  </si>
  <si>
    <t>Split</t>
  </si>
  <si>
    <t>Abbie Walbaum</t>
  </si>
  <si>
    <t>Rouge Success</t>
  </si>
  <si>
    <t>My Firewater Sparklin</t>
  </si>
  <si>
    <t>Trigger</t>
  </si>
  <si>
    <t>snookie</t>
  </si>
  <si>
    <t>Joey</t>
  </si>
  <si>
    <t xml:space="preserve">A Guy With Fame </t>
  </si>
  <si>
    <t>Horse 1</t>
  </si>
  <si>
    <t>Brilee Rieck</t>
  </si>
  <si>
    <t>Baca Doc Frost</t>
  </si>
  <si>
    <t>Addison Locke</t>
  </si>
  <si>
    <t>Jess</t>
  </si>
  <si>
    <t>addison Locke</t>
  </si>
  <si>
    <t>Eva Schafer</t>
  </si>
  <si>
    <t>Zipper</t>
  </si>
  <si>
    <t>co</t>
  </si>
  <si>
    <t>Kaylee Hieronimus</t>
  </si>
  <si>
    <t>Charlie</t>
  </si>
  <si>
    <t>Natalie Hieronimus</t>
  </si>
  <si>
    <t xml:space="preserve">BW Double Take Dash </t>
  </si>
  <si>
    <t>Lenae Weirsma</t>
  </si>
  <si>
    <t>Lenae Wiersma</t>
  </si>
  <si>
    <t>Bobbie</t>
  </si>
  <si>
    <t>Brandy</t>
  </si>
  <si>
    <t>Sawyers Joe Glo</t>
  </si>
  <si>
    <t>Yo A Famous Gal I No!</t>
  </si>
  <si>
    <t>Tessa b</t>
  </si>
  <si>
    <t>Kaleigh Maras</t>
  </si>
  <si>
    <t>Major Perks</t>
  </si>
  <si>
    <t>Lily Frost</t>
  </si>
  <si>
    <t>JD Lonsum Ann</t>
  </si>
  <si>
    <t>Alaina Thorson</t>
  </si>
  <si>
    <t>Remy</t>
  </si>
  <si>
    <t>Ali Dieters</t>
  </si>
  <si>
    <t>Jasper</t>
  </si>
  <si>
    <t>Emily Dieters</t>
  </si>
  <si>
    <t>Spirit</t>
  </si>
  <si>
    <t>aleiah marco</t>
  </si>
  <si>
    <t>Double D</t>
  </si>
  <si>
    <t>Brittany D</t>
  </si>
  <si>
    <t>Kennedy Stephens</t>
  </si>
  <si>
    <t>Pete</t>
  </si>
  <si>
    <t>Trinity Chapman</t>
  </si>
  <si>
    <t>Fancy</t>
  </si>
  <si>
    <t>Blake Chapman</t>
  </si>
  <si>
    <t>Raisin</t>
  </si>
  <si>
    <t>Rochelle Chapman</t>
  </si>
  <si>
    <t>Gabby</t>
  </si>
  <si>
    <t>Rykel Ruink</t>
  </si>
  <si>
    <t>Scratch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</si>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</sst>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13" borderId="0" xfId="0" applyFill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39850"/>
          <a:ext cx="5959475" cy="98742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84200" y="5086350"/>
          <a:ext cx="4400550" cy="911225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55625" y="6473825"/>
          <a:ext cx="4352925" cy="939800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661274"/>
          <a:ext cx="5940425" cy="31083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84200" y="11918950"/>
          <a:ext cx="5184775" cy="85725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65150" y="13522325"/>
          <a:ext cx="5251450" cy="85407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8" t="s">
        <v>36</v>
      </c>
      <c r="B1" s="238"/>
      <c r="C1" s="238"/>
    </row>
    <row r="2" spans="1:13" ht="16.5" customHeight="1" thickBot="1">
      <c r="A2" s="239" t="s">
        <v>38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3" ht="15" customHeight="1">
      <c r="B3" s="149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41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70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39" t="s">
        <v>39</v>
      </c>
      <c r="B16" s="240"/>
      <c r="C16" s="240"/>
      <c r="D16" s="240"/>
      <c r="E16" s="240"/>
      <c r="F16" s="240"/>
      <c r="G16" s="240"/>
      <c r="H16" s="240"/>
      <c r="I16" s="240"/>
      <c r="J16" s="241"/>
    </row>
    <row r="17" spans="2:27" ht="15" customHeight="1">
      <c r="B17" s="152" t="s">
        <v>61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59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48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49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50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51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39" t="s">
        <v>52</v>
      </c>
      <c r="B57" s="240"/>
      <c r="C57" s="240"/>
      <c r="D57" s="240"/>
      <c r="E57" s="240"/>
      <c r="F57" s="240"/>
      <c r="G57" s="240"/>
      <c r="H57" s="240"/>
      <c r="I57" s="240"/>
      <c r="J57" s="241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53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55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60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63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64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39" t="s">
        <v>37</v>
      </c>
      <c r="B76" s="240"/>
      <c r="C76" s="240"/>
      <c r="D76" s="240"/>
      <c r="E76" s="240"/>
      <c r="F76" s="240"/>
      <c r="G76" s="240"/>
      <c r="H76" s="240"/>
      <c r="I76" s="240"/>
      <c r="J76" s="241"/>
    </row>
    <row r="77" spans="1:12" ht="15" customHeight="1">
      <c r="A77" s="229" t="s">
        <v>65</v>
      </c>
      <c r="B77" s="230"/>
      <c r="C77" s="230"/>
      <c r="D77" s="230"/>
      <c r="E77" s="230"/>
      <c r="F77" s="230"/>
      <c r="G77" s="230"/>
      <c r="H77" s="230"/>
      <c r="I77" s="230"/>
      <c r="J77" s="231"/>
      <c r="K77" s="148"/>
      <c r="L77" s="148"/>
    </row>
    <row r="78" spans="1:12">
      <c r="A78" s="232"/>
      <c r="B78" s="233"/>
      <c r="C78" s="233"/>
      <c r="D78" s="233"/>
      <c r="E78" s="233"/>
      <c r="F78" s="233"/>
      <c r="G78" s="233"/>
      <c r="H78" s="233"/>
      <c r="I78" s="233"/>
      <c r="J78" s="234"/>
      <c r="K78" s="148"/>
      <c r="L78" s="148"/>
    </row>
    <row r="79" spans="1:12" ht="15.75" thickBot="1">
      <c r="A79" s="235"/>
      <c r="B79" s="236"/>
      <c r="C79" s="236"/>
      <c r="D79" s="236"/>
      <c r="E79" s="236"/>
      <c r="F79" s="236"/>
      <c r="G79" s="236"/>
      <c r="H79" s="236"/>
      <c r="I79" s="236"/>
      <c r="J79" s="237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66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B286"/>
  <sheetViews>
    <sheetView zoomScale="80" zoomScaleNormal="80" workbookViewId="0">
      <pane ySplit="1" topLeftCell="A11" activePane="bottomLeft" state="frozen"/>
      <selection pane="bottomLeft" activeCell="D13" sqref="D13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4" width="9.140625" style="21" hidden="1" customWidth="1"/>
    <col min="55" max="58" width="0" style="21" hidden="1" customWidth="1"/>
    <col min="59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/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Kaylee Hieronimus</v>
      </c>
      <c r="C2" s="23" t="str">
        <f>IFERROR(Draw!H2,"")</f>
        <v>Double D</v>
      </c>
      <c r="D2" s="59">
        <v>16.018999999999998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4000.000000001</v>
      </c>
      <c r="G2" s="107" t="str">
        <f>IF(F2&lt;4000,F2,"")</f>
        <v/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Kaylee HieronimusDouble D</v>
      </c>
      <c r="U2" s="109">
        <f>D2</f>
        <v>16.018999999999998</v>
      </c>
      <c r="X2" s="3" t="str">
        <f>IFERROR(VLOOKUP('Open 2'!F2,$AE$3:$AF$7,2,TRUE),"")</f>
        <v>4D</v>
      </c>
      <c r="Y2" s="8" t="str">
        <f>IFERROR(IF(X2=$Y$1,'Open 2'!F2,""),"")</f>
        <v/>
      </c>
      <c r="Z2" s="8" t="str">
        <f>IFERROR(IF(X2=$Z$1,'Open 2'!F2,""),"")</f>
        <v/>
      </c>
      <c r="AA2" s="8" t="str">
        <f>IFERROR(IF(X2=$AA$1,'Open 2'!F2,""),"")</f>
        <v/>
      </c>
      <c r="AB2" s="8">
        <f>IFERROR(IF($X2=$AB$1,'Open 2'!F2,""),"")</f>
        <v>4000.000000001</v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Autumn Maxfield</v>
      </c>
      <c r="C3" s="23" t="str">
        <f>IFERROR(Draw!H3,"")</f>
        <v>Split</v>
      </c>
      <c r="D3" s="60">
        <v>16.776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4000.000000002</v>
      </c>
      <c r="G3" s="107" t="str">
        <f t="shared" ref="G3:G66" si="0">IF(F3&lt;4000,F3,"")</f>
        <v/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60" t="s">
        <v>80</v>
      </c>
      <c r="J3" s="261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Autumn MaxfieldSplit</v>
      </c>
      <c r="U3" s="109">
        <f t="shared" ref="U3:U66" si="2">D3</f>
        <v>16.776</v>
      </c>
      <c r="X3" s="3" t="str">
        <f>IFERROR(VLOOKUP('Open 2'!F3,$AE$3:$AF$7,2,TRUE),"")</f>
        <v>4D</v>
      </c>
      <c r="Y3" s="8" t="str">
        <f>IFERROR(IF(X3=$Y$1,'Open 2'!F3,""),"")</f>
        <v/>
      </c>
      <c r="Z3" s="8" t="str">
        <f>IFERROR(IF(X3=$Z$1,'Open 2'!F3,""),"")</f>
        <v/>
      </c>
      <c r="AA3" s="8" t="str">
        <f>IFERROR(IF(X3=$AA$1,'Open 2'!F3,""),"")</f>
        <v/>
      </c>
      <c r="AB3" s="8">
        <f>IFERROR(IF($X3=$AB$1,'Open 2'!F3,""),"")</f>
        <v>4000.000000002</v>
      </c>
      <c r="AC3" s="8" t="str">
        <f>IFERROR(IF(X3=$AC$1,'Open 2'!F3,""),"")</f>
        <v/>
      </c>
      <c r="AD3" s="18"/>
      <c r="AE3" s="9">
        <f>MIN('Open 2'!G:G)</f>
        <v>14.336000008000001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Kylee Ackerman</v>
      </c>
      <c r="C4" s="23" t="str">
        <f>IFERROR(Draw!H4,"")</f>
        <v>Driftwood Pine Fritz</v>
      </c>
      <c r="D4" s="61">
        <v>918.14499999999998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918.14500000299995</v>
      </c>
      <c r="G4" s="107">
        <f t="shared" si="0"/>
        <v>918.14500000299995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62" t="s">
        <v>3</v>
      </c>
      <c r="N4" s="46" t="str">
        <f>'Open 2'!AF10</f>
        <v>1st</v>
      </c>
      <c r="O4" s="29" t="str">
        <f>'Open 2'!AG10</f>
        <v>Sarah Hossle</v>
      </c>
      <c r="P4" s="29" t="str">
        <f>'Open 2'!AH10</f>
        <v>Trigger</v>
      </c>
      <c r="Q4" s="47">
        <f>'Open 2'!AI10</f>
        <v>14.336000008000001</v>
      </c>
      <c r="R4" s="181">
        <f>AJ10</f>
        <v>62.999999999999993</v>
      </c>
      <c r="T4" s="21" t="str">
        <f t="shared" si="1"/>
        <v>Kylee AckermanDriftwood Pine Fritz</v>
      </c>
      <c r="U4" s="109">
        <f t="shared" si="2"/>
        <v>918.14499999999998</v>
      </c>
      <c r="X4" s="3" t="str">
        <f>IFERROR(VLOOKUP('Open 2'!F4,$AE$3:$AF$7,2,TRUE),"")</f>
        <v>4D</v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>
        <f>IFERROR(IF($X4=$AB$1,'Open 2'!F4,""),"")</f>
        <v>918.14500000299995</v>
      </c>
      <c r="AC4" s="8" t="str">
        <f>IFERROR(IF(X4=$AC$1,'Open 2'!F4,""),"")</f>
        <v/>
      </c>
      <c r="AD4" s="18"/>
      <c r="AE4" s="10">
        <f>AE3+0.5</f>
        <v>14.836000008000001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62.999999999999993</v>
      </c>
      <c r="AT4" s="177">
        <f t="shared" si="3"/>
        <v>54</v>
      </c>
      <c r="AU4" s="177">
        <f t="shared" si="3"/>
        <v>36</v>
      </c>
      <c r="AV4" s="177">
        <f t="shared" si="3"/>
        <v>27</v>
      </c>
    </row>
    <row r="5" spans="1:49" ht="16.5" thickBot="1">
      <c r="A5" s="22">
        <f>IF(B5="","",Draw!F5)</f>
        <v>4</v>
      </c>
      <c r="B5" s="23" t="str">
        <f>IFERROR(Draw!G5,"")</f>
        <v>Brittany Dieters</v>
      </c>
      <c r="C5" s="23" t="str">
        <f>IFERROR(Draw!H5,"")</f>
        <v xml:space="preserve">A Guy With Fame </v>
      </c>
      <c r="D5" s="62" t="s">
        <v>215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1000.000000004</v>
      </c>
      <c r="G5" s="107">
        <f t="shared" si="0"/>
        <v>1000.000000004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14.336000008000001</v>
      </c>
      <c r="M5" s="263"/>
      <c r="N5" s="37" t="str">
        <f>IF($K$13&lt;"2","",'Open 2'!AF11)</f>
        <v/>
      </c>
      <c r="O5" s="26" t="str">
        <f>IF(N5="","",'Open 2'!AG11)</f>
        <v/>
      </c>
      <c r="P5" s="26" t="str">
        <f>IF(O5="","",'Open 2'!AH11)</f>
        <v/>
      </c>
      <c r="Q5" s="48" t="str">
        <f>IF(P5="","",'Open 2'!AI11)</f>
        <v/>
      </c>
      <c r="R5" s="182" t="str">
        <f>AJ11</f>
        <v/>
      </c>
      <c r="T5" s="21" t="str">
        <f t="shared" si="1"/>
        <v xml:space="preserve">Brittany DietersA Guy With Fame </v>
      </c>
      <c r="U5" s="109" t="str">
        <f t="shared" si="2"/>
        <v>nt</v>
      </c>
      <c r="X5" s="3" t="str">
        <f>IFERROR(VLOOKUP('Open 2'!F5,$AE$3:$AF$7,2,TRUE),"")</f>
        <v>4D</v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>
        <f>IFERROR(IF($X5=$AB$1,'Open 2'!F5,""),"")</f>
        <v>1000.000000004</v>
      </c>
      <c r="AC5" s="8" t="str">
        <f>IFERROR(IF(X5=$AC$1,'Open 2'!F5,""),"")</f>
        <v/>
      </c>
      <c r="AD5" s="18"/>
      <c r="AE5" s="10">
        <f>AE4+0.5</f>
        <v>15.336000008000001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0</v>
      </c>
      <c r="AT5" s="177">
        <f t="shared" si="3"/>
        <v>0</v>
      </c>
      <c r="AU5" s="177">
        <f t="shared" si="3"/>
        <v>0</v>
      </c>
      <c r="AV5" s="177">
        <f t="shared" si="3"/>
        <v>0</v>
      </c>
    </row>
    <row r="6" spans="1:49" ht="16.5" thickBot="1">
      <c r="A6" s="22">
        <f>IF(B6="","",Draw!F6)</f>
        <v>5</v>
      </c>
      <c r="B6" s="23" t="str">
        <f>IFERROR(Draw!G6,"")</f>
        <v>Elaine Hagen</v>
      </c>
      <c r="C6" s="23" t="str">
        <f>IFERROR(Draw!H6,"")</f>
        <v>MIP Streakin Seltzer</v>
      </c>
      <c r="D6" s="62">
        <v>16.363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16.363000005</v>
      </c>
      <c r="G6" s="107">
        <f t="shared" si="0"/>
        <v>16.363000005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14.836000008000001</v>
      </c>
      <c r="M6" s="263"/>
      <c r="N6" s="37" t="str">
        <f>IF($K$13&lt;"3","",'Open 2'!AF12)</f>
        <v/>
      </c>
      <c r="O6" s="26" t="str">
        <f>IF(N6="","",'Open 2'!AG12)</f>
        <v/>
      </c>
      <c r="P6" s="26" t="str">
        <f>IF(O6="","",'Open 2'!AH12)</f>
        <v/>
      </c>
      <c r="Q6" s="48" t="str">
        <f>IF(P6="","",'Open 2'!AI12)</f>
        <v/>
      </c>
      <c r="R6" s="182" t="str">
        <f>AJ12</f>
        <v/>
      </c>
      <c r="T6" s="21" t="str">
        <f t="shared" si="1"/>
        <v>Elaine HagenMIP Streakin Seltzer</v>
      </c>
      <c r="U6" s="109">
        <f t="shared" si="2"/>
        <v>16.363</v>
      </c>
      <c r="X6" s="3" t="str">
        <f>IFERROR(VLOOKUP('Open 2'!F6,$AE$3:$AF$7,2,TRUE),"")</f>
        <v>4D</v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>
        <f>IFERROR(IF($X6=$AB$1,'Open 2'!F6,""),"")</f>
        <v>16.363000005</v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16.336000007999999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0</v>
      </c>
      <c r="AT6" s="177">
        <f t="shared" si="3"/>
        <v>0</v>
      </c>
      <c r="AU6" s="177">
        <f t="shared" si="3"/>
        <v>0</v>
      </c>
      <c r="AV6" s="177">
        <f t="shared" si="3"/>
        <v>0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15.336000008000001</v>
      </c>
      <c r="M7" s="263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Kelsey Ehret</v>
      </c>
      <c r="C8" s="23" t="str">
        <f>IFERROR(Draw!H8,"")</f>
        <v>My Firewater Sparklin</v>
      </c>
      <c r="D8" s="61">
        <v>915.52499999999998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915.52500000700002</v>
      </c>
      <c r="G8" s="107">
        <f t="shared" si="0"/>
        <v>915.52500000700002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16.336000007999999</v>
      </c>
      <c r="M8" s="264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Kelsey EhretMy Firewater Sparklin</v>
      </c>
      <c r="U8" s="109">
        <f t="shared" si="2"/>
        <v>915.52499999999998</v>
      </c>
      <c r="X8" s="3" t="str">
        <f>IFERROR(VLOOKUP('Open 2'!F8,$AE$3:$AF$7,2,TRUE),"")</f>
        <v>4D</v>
      </c>
      <c r="Y8" s="8" t="str">
        <f>IFERROR(IF(X8=$Y$1,'Open 2'!F8,""),"")</f>
        <v/>
      </c>
      <c r="Z8" s="8" t="str">
        <f>IFERROR(IF(X8=$Z$1,'Open 2'!F8,""),"")</f>
        <v/>
      </c>
      <c r="AA8" s="8" t="str">
        <f>IFERROR(IF(X8=$AA$1,'Open 2'!F8,""),"")</f>
        <v/>
      </c>
      <c r="AB8" s="8">
        <f>IFERROR(IF($X8=$AB$1,'Open 2'!F8,""),"")</f>
        <v>915.52500000700002</v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Sarah Hossle</v>
      </c>
      <c r="C9" s="23" t="str">
        <f>IFERROR(Draw!H9,"")</f>
        <v>Trigger</v>
      </c>
      <c r="D9" s="60">
        <v>14.336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14.336000008000001</v>
      </c>
      <c r="G9" s="107">
        <f t="shared" si="0"/>
        <v>14.336000008000001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Sarah HossleTrigger</v>
      </c>
      <c r="U9" s="109">
        <f t="shared" si="2"/>
        <v>14.336</v>
      </c>
      <c r="X9" s="3" t="str">
        <f>IFERROR(VLOOKUP('Open 2'!F9,$AE$3:$AF$7,2,TRUE),"")</f>
        <v>1D</v>
      </c>
      <c r="Y9" s="8">
        <f>IFERROR(IF(X9=$Y$1,'Open 2'!F9,""),"")</f>
        <v>14.336000008000001</v>
      </c>
      <c r="Z9" s="8" t="str">
        <f>IFERROR(IF(X9=$Z$1,'Open 2'!F9,""),"")</f>
        <v/>
      </c>
      <c r="AA9" s="8" t="str">
        <f>IFERROR(IF(X9=$AA$1,'Open 2'!F9,""),"")</f>
        <v/>
      </c>
      <c r="AB9" s="8" t="str">
        <f>IFERROR(IF($X9=$AB$1,'Open 2'!F9,""),"")</f>
        <v/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62.999999999999993</v>
      </c>
      <c r="AT9" s="176">
        <f>AT2*$AQ$12</f>
        <v>54</v>
      </c>
      <c r="AU9" s="176">
        <f>AU2*$AQ$12</f>
        <v>36</v>
      </c>
      <c r="AV9" s="176">
        <f>AV2*$AQ$12</f>
        <v>27</v>
      </c>
    </row>
    <row r="10" spans="1:49" ht="16.5" thickBot="1">
      <c r="A10" s="22">
        <f>IF(B10="","",Draw!F10)</f>
        <v>8</v>
      </c>
      <c r="B10" s="23" t="str">
        <f>IFERROR(Draw!G10,"")</f>
        <v>Aleah Marco</v>
      </c>
      <c r="C10" s="23" t="str">
        <f>IFERROR(Draw!H10,"")</f>
        <v>Horse 1</v>
      </c>
      <c r="D10" s="59">
        <v>14.868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14.868000009000001</v>
      </c>
      <c r="G10" s="107">
        <f t="shared" si="0"/>
        <v>14.868000009000001</v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7"/>
      <c r="K10" s="90"/>
      <c r="L10" s="57">
        <v>1</v>
      </c>
      <c r="M10" s="265" t="s">
        <v>4</v>
      </c>
      <c r="N10" s="46" t="str">
        <f>'Open 2'!AF16</f>
        <v>1st</v>
      </c>
      <c r="O10" s="29" t="str">
        <f>'Open 2'!AG16</f>
        <v>Aleah Marco</v>
      </c>
      <c r="P10" s="29" t="str">
        <f>'Open 2'!AH16</f>
        <v>Horse 1</v>
      </c>
      <c r="Q10" s="47">
        <f>'Open 2'!AI16</f>
        <v>14.868000009000001</v>
      </c>
      <c r="R10" s="181">
        <f>AJ16</f>
        <v>54</v>
      </c>
      <c r="T10" s="21" t="str">
        <f t="shared" si="1"/>
        <v>Aleah MarcoHorse 1</v>
      </c>
      <c r="U10" s="109">
        <f t="shared" si="2"/>
        <v>14.868</v>
      </c>
      <c r="X10" s="3" t="str">
        <f>IFERROR(VLOOKUP('Open 2'!F10,$AE$3:$AF$7,2,TRUE),"")</f>
        <v>2D</v>
      </c>
      <c r="Y10" s="8" t="str">
        <f>IFERROR(IF(X10=$Y$1,'Open 2'!F10,""),"")</f>
        <v/>
      </c>
      <c r="Z10" s="8">
        <f>IFERROR(IF(X10=$Z$1,'Open 2'!F10,""),"")</f>
        <v>14.868000009000001</v>
      </c>
      <c r="AA10" s="8" t="str">
        <f>IFERROR(IF(X10=$AA$1,'Open 2'!F10,""),"")</f>
        <v/>
      </c>
      <c r="AB10" s="8" t="str">
        <f>IFERROR(IF($X10=$AB$1,'Open 2'!F10,""),"")</f>
        <v/>
      </c>
      <c r="AC10" s="8" t="str">
        <f>IFERROR(IF(X10=$AC$1,'Open 2'!F10,""),"")</f>
        <v/>
      </c>
      <c r="AD10" s="18" t="s">
        <v>20</v>
      </c>
      <c r="AE10" s="283" t="s">
        <v>3</v>
      </c>
      <c r="AF10" s="73" t="str">
        <f>IF(AG10="-","-",AD10)</f>
        <v>1st</v>
      </c>
      <c r="AG10" s="73" t="str">
        <f>IFERROR(INDEX('Open 2'!B:F,MATCH(AI10,'Open 2'!$F:$F,0),1),"-")</f>
        <v>Sarah Hossle</v>
      </c>
      <c r="AH10" s="73" t="str">
        <f>IFERROR(INDEX('Open 2'!$B:$F,MATCH(AI10,'Open 2'!$F:$F,0),2),"-")</f>
        <v>Trigger</v>
      </c>
      <c r="AI10" s="8">
        <f>IFERROR(SMALL($Y$2:$Y$286,AK10),"-")</f>
        <v>14.336000008000001</v>
      </c>
      <c r="AJ10" s="178">
        <f>IF(AS4&gt;0,AS4,"")</f>
        <v>62.999999999999993</v>
      </c>
      <c r="AK10">
        <v>1</v>
      </c>
      <c r="AL10"/>
      <c r="AM10"/>
      <c r="AN10" s="270" t="s">
        <v>75</v>
      </c>
      <c r="AO10" s="270"/>
      <c r="AP10" s="270"/>
      <c r="AQ10" s="21">
        <f>K11</f>
        <v>8</v>
      </c>
    </row>
    <row r="11" spans="1:49" ht="16.5" thickBot="1">
      <c r="A11" s="22">
        <f>IF(B11="","",Draw!F11)</f>
        <v>9</v>
      </c>
      <c r="B11" s="23" t="str">
        <f>IFERROR(Draw!G11,"")</f>
        <v>Addison Locke</v>
      </c>
      <c r="C11" s="23" t="str">
        <f>IFERROR(Draw!H11,"")</f>
        <v>Jess</v>
      </c>
      <c r="D11" s="60">
        <v>14.906000000000001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14.906000010000001</v>
      </c>
      <c r="G11" s="107">
        <f t="shared" si="0"/>
        <v>14.906000010000001</v>
      </c>
      <c r="H11" s="90"/>
      <c r="I11" s="260" t="s">
        <v>77</v>
      </c>
      <c r="J11" s="261"/>
      <c r="K11" s="219">
        <f>COUNTIF('Open 2'!$A$2:$A$286,"&gt;0")+COUNTIF('Open 2'!$A$2:$A$286,"co")+COUNTIF('Open 2'!$A$2:$A$286,"yco")-COUNTIF(D2:D286,"scratch")-COUNTIF(F2:F286,"&gt;=4000")</f>
        <v>8</v>
      </c>
      <c r="L11" s="58">
        <v>2</v>
      </c>
      <c r="M11" s="266"/>
      <c r="N11" s="37" t="str">
        <f>IF($K$13&lt;"2","",'Open 2'!AF17)</f>
        <v/>
      </c>
      <c r="O11" s="26" t="str">
        <f>IF(N11="","",'Open 2'!AG17)</f>
        <v/>
      </c>
      <c r="P11" s="26" t="str">
        <f>IF(O11="","",'Open 2'!AH17)</f>
        <v/>
      </c>
      <c r="Q11" s="48" t="str">
        <f>IF(P11="","",'Open 2'!AI17)</f>
        <v/>
      </c>
      <c r="R11" s="182" t="str">
        <f>AJ17</f>
        <v/>
      </c>
      <c r="T11" s="21" t="str">
        <f t="shared" si="1"/>
        <v>Addison LockeJess</v>
      </c>
      <c r="U11" s="109">
        <f t="shared" si="2"/>
        <v>14.906000000000001</v>
      </c>
      <c r="X11" s="3" t="str">
        <f>IFERROR(VLOOKUP('Open 2'!F11,$AE$3:$AF$7,2,TRUE),"")</f>
        <v>2D</v>
      </c>
      <c r="Y11" s="8" t="str">
        <f>IFERROR(IF(X11=$Y$1,'Open 2'!F11,""),"")</f>
        <v/>
      </c>
      <c r="Z11" s="8">
        <f>IFERROR(IF(X11=$Z$1,'Open 2'!F11,""),"")</f>
        <v>14.906000010000001</v>
      </c>
      <c r="AA11" s="8" t="str">
        <f>IFERROR(IF(X11=$AA$1,'Open 2'!F11,""),"")</f>
        <v/>
      </c>
      <c r="AB11" s="8" t="str">
        <f>IFERROR(IF($X11=$AB$1,'Open 2'!F11,""),"")</f>
        <v/>
      </c>
      <c r="AC11" s="8" t="str">
        <f>IFERROR(IF(X11=$AC$1,'Open 2'!F11,""),"")</f>
        <v/>
      </c>
      <c r="AD11" s="18" t="s">
        <v>21</v>
      </c>
      <c r="AE11" s="269"/>
      <c r="AF11" s="73" t="str">
        <f>IF(AG11="-","-",AD11)</f>
        <v>2nd</v>
      </c>
      <c r="AG11" s="73" t="str">
        <f>IFERROR(INDEX('Open 2'!B:F,MATCH(AI11,'Open 2'!$F:$F,0),1),"-")</f>
        <v>Sara Jo Lamb</v>
      </c>
      <c r="AH11" s="73" t="str">
        <f>IFERROR(INDEX('Open 2'!$B:$F,MATCH(AI11,'Open 2'!$F:$F,0),2),"-")</f>
        <v xml:space="preserve">LCF </v>
      </c>
      <c r="AI11" s="8">
        <f>IFERROR(SMALL($Y$2:$Y$286,AK11),"-")</f>
        <v>14.499000011</v>
      </c>
      <c r="AJ11" s="178" t="str">
        <f>IF(AS5&gt;0,AS5,"")</f>
        <v/>
      </c>
      <c r="AK11">
        <v>2</v>
      </c>
      <c r="AL11"/>
      <c r="AM11"/>
      <c r="AN11" s="270" t="s">
        <v>76</v>
      </c>
      <c r="AO11" s="270"/>
      <c r="AP11" s="270"/>
      <c r="AQ11" s="176">
        <v>22.5</v>
      </c>
    </row>
    <row r="12" spans="1:49" ht="16.5" thickBot="1">
      <c r="A12" s="22" t="str">
        <f>IF(B12="","",Draw!F12)</f>
        <v>co</v>
      </c>
      <c r="B12" s="23" t="str">
        <f>IFERROR(Draw!G12,"")</f>
        <v>Sara Jo Lamb</v>
      </c>
      <c r="C12" s="23" t="str">
        <f>IFERROR(Draw!H12,"")</f>
        <v xml:space="preserve">LCF </v>
      </c>
      <c r="D12" s="62">
        <v>14.499000000000001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14.499000011</v>
      </c>
      <c r="G12" s="107">
        <f t="shared" si="0"/>
        <v>14.499000011</v>
      </c>
      <c r="H12" s="90">
        <f>IF(A12="co",VLOOKUP(CONCATENATE(B12,C12),'Open 1'!T:U,2,FALSE),IF(A12="yco",VLOOKUP(CONCATENATE(B12,C12),Youth!S:U,2,FALSE),IF(OR(AND(D12&gt;1,D12&lt;1050),D12="nt",D12="",D12="scratch"),"","Not valid")))</f>
        <v>14.499000000000001</v>
      </c>
      <c r="L12" s="58">
        <v>3</v>
      </c>
      <c r="M12" s="266"/>
      <c r="N12" s="37" t="str">
        <f>IF($K$13&lt;"3","",'Open 2'!AF18)</f>
        <v/>
      </c>
      <c r="O12" s="26" t="str">
        <f>IF(N12="","",'Open 2'!AG18)</f>
        <v/>
      </c>
      <c r="P12" s="26" t="str">
        <f>IF(O12="","",'Open 2'!AH18)</f>
        <v/>
      </c>
      <c r="Q12" s="48" t="str">
        <f>IF(P12="","",'Open 2'!AI18)</f>
        <v/>
      </c>
      <c r="R12" s="182" t="str">
        <f>AJ18</f>
        <v/>
      </c>
      <c r="T12" s="21" t="str">
        <f t="shared" si="1"/>
        <v xml:space="preserve">Sara Jo LambLCF </v>
      </c>
      <c r="U12" s="109">
        <f t="shared" si="2"/>
        <v>14.499000000000001</v>
      </c>
      <c r="X12" s="3" t="str">
        <f>IFERROR(VLOOKUP('Open 2'!F12,$AE$3:$AF$7,2,TRUE),"")</f>
        <v>1D</v>
      </c>
      <c r="Y12" s="8">
        <f>IFERROR(IF(X12=$Y$1,'Open 2'!F12,""),"")</f>
        <v>14.499000011</v>
      </c>
      <c r="Z12" s="8" t="str">
        <f>IFERROR(IF(X12=$Z$1,'Open 2'!F12,""),"")</f>
        <v/>
      </c>
      <c r="AA12" s="8" t="str">
        <f>IFERROR(IF(X12=$AA$1,'Open 2'!F12,""),"")</f>
        <v/>
      </c>
      <c r="AB12" s="8" t="str">
        <f>IFERROR(IF($X12=$AB$1,'Open 2'!F12,""),"")</f>
        <v/>
      </c>
      <c r="AC12" s="8" t="str">
        <f>IFERROR(IF(X12=$AC$1,'Open 2'!F12,""),"")</f>
        <v/>
      </c>
      <c r="AD12" s="18" t="s">
        <v>24</v>
      </c>
      <c r="AE12" s="269"/>
      <c r="AF12" s="73" t="str">
        <f>IF(AG12="-","-",AD12)</f>
        <v>-</v>
      </c>
      <c r="AG12" s="73" t="str">
        <f>IFERROR(INDEX('Open 2'!B:F,MATCH(AI12,'Open 2'!$F:$F,0),1),"-")</f>
        <v>-</v>
      </c>
      <c r="AH12" s="73" t="str">
        <f>IFERROR(INDEX('Open 2'!$B:$F,MATCH(AI12,'Open 2'!$F:$F,0),2),"-")</f>
        <v>-</v>
      </c>
      <c r="AI12" s="8" t="str">
        <f>IFERROR(SMALL($Y$2:$Y$286,AK12),"-")</f>
        <v>-</v>
      </c>
      <c r="AJ12" s="178" t="str">
        <f>IF(AS6&gt;0,AS6,"")</f>
        <v/>
      </c>
      <c r="AK12">
        <v>3</v>
      </c>
      <c r="AL12"/>
      <c r="AM12"/>
      <c r="AN12" s="270" t="s">
        <v>78</v>
      </c>
      <c r="AO12" s="270"/>
      <c r="AP12" s="270"/>
      <c r="AQ12" s="176">
        <f>(AQ10*AQ11)+K3</f>
        <v>180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1</v>
      </c>
      <c r="L13" s="58">
        <v>4</v>
      </c>
      <c r="M13" s="266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69"/>
      <c r="AF13" s="73" t="str">
        <f>IF(AG13="-","-",AD13)</f>
        <v>-</v>
      </c>
      <c r="AG13" s="73" t="str">
        <f>IFERROR(INDEX('Open 2'!B:F,MATCH(AI13,'Open 2'!$F:$F,0),1),"-")</f>
        <v>-</v>
      </c>
      <c r="AH13" s="73" t="str">
        <f>IFERROR(INDEX('Open 2'!$B:$F,MATCH(AI13,'Open 2'!$F:$F,0),2),"-")</f>
        <v>-</v>
      </c>
      <c r="AI13" s="8" t="str">
        <f>IFERROR(SMALL($Y$2:$Y$286,AK13),"-")</f>
        <v>-</v>
      </c>
      <c r="AJ13" s="178" t="str">
        <f>IF(AS7&gt;0,AS7,"")</f>
        <v/>
      </c>
      <c r="AK13">
        <v>4</v>
      </c>
      <c r="AL13"/>
      <c r="AM13"/>
      <c r="AN13" s="270" t="s">
        <v>10</v>
      </c>
      <c r="AO13" s="270"/>
      <c r="AP13" s="270"/>
      <c r="AQ13" s="176">
        <f>AQ12*AW2</f>
        <v>179.99999999999997</v>
      </c>
    </row>
    <row r="14" spans="1:49" ht="16.5" thickBot="1">
      <c r="A14" s="22" t="str">
        <f>IF(B14="","",Draw!F14)</f>
        <v/>
      </c>
      <c r="B14" s="23" t="str">
        <f>IFERROR(Draw!G14,"")</f>
        <v/>
      </c>
      <c r="C14" s="23" t="str">
        <f>IFERROR(Draw!H14,"")</f>
        <v/>
      </c>
      <c r="D14" s="59"/>
      <c r="E14" s="106">
        <v>1.3000000000000001E-8</v>
      </c>
      <c r="F14" s="107" t="str">
        <f>IF(INDEX('Enter Draw'!$D$3:$D$252,MATCH(CONCATENATE('Open 2'!B14,'Open 2'!C14),'Enter Draw'!$Z$3:$Z$252,0),1)="oy",4000+E14,IF(D14="scratch",3000+E14,IF(D14="nt",1000+E14,IF((D14+E14)&gt;5,D14+E14,""))))</f>
        <v/>
      </c>
      <c r="G14" s="107" t="str">
        <f t="shared" si="0"/>
        <v/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67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/>
      </c>
      <c r="U14" s="109">
        <f t="shared" si="2"/>
        <v>0</v>
      </c>
      <c r="X14" s="3" t="str">
        <f>IFERROR(VLOOKUP('Open 2'!F14,$AE$3:$AF$7,2,TRUE),"")</f>
        <v/>
      </c>
      <c r="Y14" s="8" t="str">
        <f>IFERROR(IF(X14=$Y$1,'Open 2'!F14,""),"")</f>
        <v/>
      </c>
      <c r="Z14" s="8" t="str">
        <f>IFERROR(IF(X14=$Z$1,'Open 2'!F14,""),"")</f>
        <v/>
      </c>
      <c r="AA14" s="8" t="str">
        <f>IFERROR(IF(X14=$AA$1,'Open 2'!F14,""),"")</f>
        <v/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69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 t="str">
        <f>IF(B15="","",Draw!F15)</f>
        <v/>
      </c>
      <c r="B15" s="23" t="str">
        <f>IFERROR(Draw!G15,"")</f>
        <v/>
      </c>
      <c r="C15" s="23" t="str">
        <f>IFERROR(Draw!H15,"")</f>
        <v/>
      </c>
      <c r="D15" s="64"/>
      <c r="E15" s="106">
        <v>1.4E-8</v>
      </c>
      <c r="F15" s="107" t="str">
        <f>IF(INDEX('Enter Draw'!$D$3:$D$252,MATCH(CONCATENATE('Open 2'!B15,'Open 2'!C15),'Enter Draw'!$Z$3:$Z$252,0),1)="oy",4000+E15,IF(D15="scratch",3000+E15,IF(D15="nt",1000+E15,IF((D15+E15)&gt;5,D15+E15,""))))</f>
        <v/>
      </c>
      <c r="G15" s="107" t="str">
        <f t="shared" si="0"/>
        <v/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75" t="s">
        <v>27</v>
      </c>
      <c r="K15" s="276"/>
      <c r="L15" s="58"/>
      <c r="M15" s="41"/>
      <c r="N15" s="50"/>
      <c r="O15" s="28"/>
      <c r="P15" s="28"/>
      <c r="Q15" s="51"/>
      <c r="R15" s="184"/>
      <c r="T15" s="21" t="str">
        <f t="shared" si="1"/>
        <v/>
      </c>
      <c r="U15" s="109">
        <f t="shared" si="2"/>
        <v>0</v>
      </c>
      <c r="X15" s="3" t="str">
        <f>IFERROR(VLOOKUP('Open 2'!F15,$AE$3:$AF$7,2,TRUE),"")</f>
        <v/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 t="str">
        <f>IFERROR(IF($X15=$AB$1,'Open 2'!F15,""),"")</f>
        <v/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 t="str">
        <f>IF(B16="","",Draw!F16)</f>
        <v/>
      </c>
      <c r="B16" s="23" t="str">
        <f>IFERROR(Draw!G16,"")</f>
        <v/>
      </c>
      <c r="C16" s="23" t="str">
        <f>IFERROR(Draw!H16,"")</f>
        <v/>
      </c>
      <c r="D16" s="60"/>
      <c r="E16" s="106">
        <v>1.4999999999999999E-8</v>
      </c>
      <c r="F16" s="107" t="str">
        <f>IF(INDEX('Enter Draw'!$D$3:$D$252,MATCH(CONCATENATE('Open 2'!B16,'Open 2'!C16),'Enter Draw'!$Z$3:$Z$252,0),1)="oy",4000+E16,IF(D16="scratch",3000+E16,IF(D16="nt",1000+E16,IF((D16+E16)&gt;5,D16+E16,""))))</f>
        <v/>
      </c>
      <c r="G16" s="107" t="str">
        <f t="shared" si="0"/>
        <v/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77" t="s">
        <v>5</v>
      </c>
      <c r="N16" s="46" t="str">
        <f>'Open 2'!AF22</f>
        <v>-</v>
      </c>
      <c r="O16" s="29" t="str">
        <f>'Open 2'!AG22</f>
        <v>-</v>
      </c>
      <c r="P16" s="29" t="str">
        <f>'Open 2'!AH22</f>
        <v>-</v>
      </c>
      <c r="Q16" s="47" t="str">
        <f>'Open 2'!AI22</f>
        <v>-</v>
      </c>
      <c r="R16" s="181">
        <f>AJ22</f>
        <v>36</v>
      </c>
      <c r="T16" s="21" t="str">
        <f t="shared" si="1"/>
        <v/>
      </c>
      <c r="U16" s="109">
        <f t="shared" si="2"/>
        <v>0</v>
      </c>
      <c r="X16" s="3" t="str">
        <f>IFERROR(VLOOKUP('Open 2'!F16,$AE$3:$AF$7,2,TRUE),"")</f>
        <v/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 t="str">
        <f>IFERROR(IF($X16=$AB$1,'Open 2'!F16,""),"")</f>
        <v/>
      </c>
      <c r="AC16" s="8" t="str">
        <f>IFERROR(IF(X16=$AC$1,'Open 2'!F16,""),"")</f>
        <v/>
      </c>
      <c r="AD16" s="18" t="s">
        <v>20</v>
      </c>
      <c r="AE16" s="269" t="s">
        <v>4</v>
      </c>
      <c r="AF16" s="19" t="str">
        <f>IF(AG16="-","-",AD16)</f>
        <v>1st</v>
      </c>
      <c r="AG16" s="19" t="str">
        <f>IFERROR(INDEX('Open 2'!B:F,MATCH(AI16,'Open 2'!F:F,0),1),"-")</f>
        <v>Aleah Marco</v>
      </c>
      <c r="AH16" s="19" t="str">
        <f>IFERROR(INDEX('Open 2'!B:F,MATCH(AI16,'Open 2'!F:F,0),2),"-")</f>
        <v>Horse 1</v>
      </c>
      <c r="AI16" s="4">
        <f>IFERROR(SMALL($Z$2:$Z$286,AK16),"-")</f>
        <v>14.868000009000001</v>
      </c>
      <c r="AJ16" s="179">
        <f>IF(AT4&gt;0,AT4,"")</f>
        <v>54</v>
      </c>
      <c r="AK16">
        <v>1</v>
      </c>
      <c r="AL16"/>
      <c r="AM16"/>
    </row>
    <row r="17" spans="1:39">
      <c r="A17" s="22" t="str">
        <f>IF(B17="","",Draw!F17)</f>
        <v/>
      </c>
      <c r="B17" s="23" t="str">
        <f>IFERROR(Draw!G17,"")</f>
        <v/>
      </c>
      <c r="C17" s="23" t="str">
        <f>IFERROR(Draw!H17,"")</f>
        <v/>
      </c>
      <c r="D17" s="60"/>
      <c r="E17" s="106">
        <v>1.6000000000000001E-8</v>
      </c>
      <c r="F17" s="107" t="str">
        <f>IF(INDEX('Enter Draw'!$D$3:$D$252,MATCH(CONCATENATE('Open 2'!B17,'Open 2'!C17),'Enter Draw'!$Z$3:$Z$252,0),1)="oy",4000+E17,IF(D17="scratch",3000+E17,IF(D17="nt",1000+E17,IF((D17+E17)&gt;5,D17+E17,""))))</f>
        <v/>
      </c>
      <c r="G17" s="107" t="str">
        <f t="shared" si="0"/>
        <v/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78"/>
      <c r="N17" s="37" t="str">
        <f>IF($K$13&lt;"2","",'Open 2'!AF23)</f>
        <v/>
      </c>
      <c r="O17" s="26" t="str">
        <f>IF(N17="","",'Open 2'!AG23)</f>
        <v/>
      </c>
      <c r="P17" s="26" t="str">
        <f>IF(O17="","",'Open 2'!AH23)</f>
        <v/>
      </c>
      <c r="Q17" s="48" t="str">
        <f>IF(P17="","",'Open 2'!AI23)</f>
        <v/>
      </c>
      <c r="R17" s="182" t="str">
        <f>AJ23</f>
        <v/>
      </c>
      <c r="T17" s="21" t="str">
        <f t="shared" si="1"/>
        <v/>
      </c>
      <c r="U17" s="109">
        <f t="shared" si="2"/>
        <v>0</v>
      </c>
      <c r="X17" s="3" t="str">
        <f>IFERROR(VLOOKUP('Open 2'!F17,$AE$3:$AF$7,2,TRUE),"")</f>
        <v/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 t="str">
        <f>IFERROR(IF($X17=$AB$1,'Open 2'!F17,""),"")</f>
        <v/>
      </c>
      <c r="AC17" s="8" t="str">
        <f>IFERROR(IF(X17=$AC$1,'Open 2'!F17,""),"")</f>
        <v/>
      </c>
      <c r="AD17" s="18" t="s">
        <v>21</v>
      </c>
      <c r="AE17" s="269"/>
      <c r="AF17" s="19" t="str">
        <f>IF(AG17="-","-",AD17)</f>
        <v>2nd</v>
      </c>
      <c r="AG17" s="19" t="str">
        <f>IFERROR(INDEX('Open 2'!B:F,MATCH(AI17,'Open 2'!F:F,0),1),"-")</f>
        <v>Addison Locke</v>
      </c>
      <c r="AH17" s="19" t="str">
        <f>IFERROR(INDEX('Open 2'!B:F,MATCH(AI17,'Open 2'!F:F,0),2),"-")</f>
        <v>Jess</v>
      </c>
      <c r="AI17" s="4">
        <f>IFERROR(SMALL($Z$2:$Z$286,AK17),"-")</f>
        <v>14.906000010000001</v>
      </c>
      <c r="AJ17" s="179" t="str">
        <f>IF(AT5&gt;0,AT5,"")</f>
        <v/>
      </c>
      <c r="AK17">
        <v>2</v>
      </c>
      <c r="AL17"/>
      <c r="AM17"/>
    </row>
    <row r="18" spans="1:39" ht="16.5" thickBot="1">
      <c r="A18" s="22" t="str">
        <f>IF(B18="","",Draw!F18)</f>
        <v/>
      </c>
      <c r="B18" s="23" t="str">
        <f>IFERROR(Draw!G18,"")</f>
        <v/>
      </c>
      <c r="C18" s="23" t="str">
        <f>IFERROR(Draw!H18,"")</f>
        <v/>
      </c>
      <c r="D18" s="61"/>
      <c r="E18" s="106">
        <v>1.7E-8</v>
      </c>
      <c r="F18" s="107" t="str">
        <f>IF(INDEX('Enter Draw'!$D$3:$D$252,MATCH(CONCATENATE('Open 2'!B18,'Open 2'!C18),'Enter Draw'!$Z$3:$Z$252,0),1)="oy",4000+E18,IF(D18="scratch",3000+E18,IF(D18="nt",1000+E18,IF((D18+E18)&gt;5,D18+E18,""))))</f>
        <v/>
      </c>
      <c r="G18" s="107" t="str">
        <f t="shared" si="0"/>
        <v/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71</v>
      </c>
      <c r="M18" s="278"/>
      <c r="N18" s="37" t="str">
        <f>IF($K$13&lt;"3","",'Open 2'!AF24)</f>
        <v/>
      </c>
      <c r="O18" s="26" t="str">
        <f>IF(N18="","",'Open 2'!AG24)</f>
        <v/>
      </c>
      <c r="P18" s="26" t="str">
        <f>IF(O18="","",'Open 2'!AH24)</f>
        <v/>
      </c>
      <c r="Q18" s="48" t="str">
        <f>IF(P18="","",'Open 2'!AI24)</f>
        <v/>
      </c>
      <c r="R18" s="182" t="str">
        <f>AJ24</f>
        <v/>
      </c>
      <c r="T18" s="21" t="str">
        <f t="shared" si="1"/>
        <v/>
      </c>
      <c r="U18" s="109">
        <f t="shared" si="2"/>
        <v>0</v>
      </c>
      <c r="X18" s="3" t="str">
        <f>IFERROR(VLOOKUP('Open 2'!F18,$AE$3:$AF$7,2,TRUE),"")</f>
        <v/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69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9" t="str">
        <f>IF(AT6&gt;0,AT6,"")</f>
        <v/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78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69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 t="str">
        <f>IF(B20="","",Draw!F20)</f>
        <v/>
      </c>
      <c r="B20" s="23" t="str">
        <f>IFERROR(Draw!G20,"")</f>
        <v/>
      </c>
      <c r="C20" s="23" t="str">
        <f>IFERROR(Draw!H20,"")</f>
        <v/>
      </c>
      <c r="D20" s="59"/>
      <c r="E20" s="106">
        <v>1.9000000000000001E-8</v>
      </c>
      <c r="F20" s="107" t="str">
        <f>IF(INDEX('Enter Draw'!$D$3:$D$252,MATCH(CONCATENATE('Open 2'!B20,'Open 2'!C20),'Enter Draw'!$Z$3:$Z$252,0),1)="oy",4000+E20,IF(D20="scratch",3000+E20,IF(D20="nt",1000+E20,IF((D20+E20)&gt;5,D20+E20,""))))</f>
        <v/>
      </c>
      <c r="G20" s="107" t="str">
        <f t="shared" si="0"/>
        <v/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79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/>
      </c>
      <c r="U20" s="109">
        <f t="shared" si="2"/>
        <v>0</v>
      </c>
      <c r="X20" s="3" t="str">
        <f>IFERROR(VLOOKUP('Open 2'!F20,$AE$3:$AF$7,2,TRUE),"")</f>
        <v/>
      </c>
      <c r="Y20" s="8" t="str">
        <f>IFERROR(IF(X20=$Y$1,'Open 2'!F20,""),"")</f>
        <v/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69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 t="str">
        <f>IF(B21="","",Draw!F21)</f>
        <v/>
      </c>
      <c r="B21" s="23" t="str">
        <f>IFERROR(Draw!G21,"")</f>
        <v/>
      </c>
      <c r="C21" s="23" t="str">
        <f>IFERROR(Draw!H21,"")</f>
        <v/>
      </c>
      <c r="D21" s="60"/>
      <c r="E21" s="106">
        <v>2E-8</v>
      </c>
      <c r="F21" s="107" t="str">
        <f>IF(INDEX('Enter Draw'!$D$3:$D$252,MATCH(CONCATENATE('Open 2'!B21,'Open 2'!C21),'Enter Draw'!$Z$3:$Z$252,0),1)="oy",4000+E21,IF(D21="scratch",3000+E21,IF(D21="nt",1000+E21,IF((D21+E21)&gt;5,D21+E21,""))))</f>
        <v/>
      </c>
      <c r="G21" s="107" t="str">
        <f t="shared" si="0"/>
        <v/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4"/>
      <c r="T21" s="21" t="str">
        <f t="shared" si="1"/>
        <v/>
      </c>
      <c r="U21" s="109">
        <f t="shared" si="2"/>
        <v>0</v>
      </c>
      <c r="X21" s="3" t="str">
        <f>IFERROR(VLOOKUP('Open 2'!F21,$AE$3:$AF$7,2,TRUE),"")</f>
        <v/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 t="str">
        <f>IF(B22="","",Draw!F22)</f>
        <v/>
      </c>
      <c r="B22" s="23" t="str">
        <f>IFERROR(Draw!G22,"")</f>
        <v/>
      </c>
      <c r="C22" s="23" t="str">
        <f>IFERROR(Draw!H22,"")</f>
        <v/>
      </c>
      <c r="D22" s="60"/>
      <c r="E22" s="106">
        <v>2.0999999999999999E-8</v>
      </c>
      <c r="F22" s="107" t="str">
        <f>IF(INDEX('Enter Draw'!$D$3:$D$252,MATCH(CONCATENATE('Open 2'!B22,'Open 2'!C22),'Enter Draw'!$Z$3:$Z$252,0),1)="oy",4000+E22,IF(D22="scratch",3000+E22,IF(D22="nt",1000+E22,IF((D22+E22)&gt;5,D22+E22,""))))</f>
        <v/>
      </c>
      <c r="G22" s="107" t="str">
        <f t="shared" si="0"/>
        <v/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80" t="s">
        <v>6</v>
      </c>
      <c r="N22" s="46" t="str">
        <f>'Open 2'!AF28</f>
        <v>1st</v>
      </c>
      <c r="O22" s="29" t="str">
        <f>'Open 2'!AG28</f>
        <v>Elaine Hagen</v>
      </c>
      <c r="P22" s="29" t="str">
        <f>'Open 2'!AH28</f>
        <v>MIP Streakin Seltzer</v>
      </c>
      <c r="Q22" s="47">
        <f>'Open 2'!AI28</f>
        <v>16.363000005</v>
      </c>
      <c r="R22" s="181">
        <f>AJ28</f>
        <v>27</v>
      </c>
      <c r="T22" s="21" t="str">
        <f t="shared" si="1"/>
        <v/>
      </c>
      <c r="U22" s="109">
        <f t="shared" si="2"/>
        <v>0</v>
      </c>
      <c r="X22" s="3" t="str">
        <f>IFERROR(VLOOKUP('Open 2'!F22,$AE$3:$AF$7,2,TRUE),"")</f>
        <v/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 t="str">
        <f>IFERROR(IF($X22=$AB$1,'Open 2'!F22,""),"")</f>
        <v/>
      </c>
      <c r="AC22" s="8" t="str">
        <f>IFERROR(IF(X22=$AC$1,'Open 2'!F22,""),"")</f>
        <v/>
      </c>
      <c r="AD22" s="18" t="s">
        <v>20</v>
      </c>
      <c r="AE22" s="269" t="s">
        <v>5</v>
      </c>
      <c r="AF22" s="19" t="str">
        <f>IF(AG22="-","-","1st")</f>
        <v>-</v>
      </c>
      <c r="AG22" s="19" t="str">
        <f>IFERROR(INDEX('Open 2'!B:F,MATCH(AI22,'Open 2'!F:F,0),1),"-")</f>
        <v>-</v>
      </c>
      <c r="AH22" s="19" t="str">
        <f>IFERROR(INDEX('Open 2'!B:F,MATCH(AI22,'Open 2'!F:F,0),2),"-")</f>
        <v>-</v>
      </c>
      <c r="AI22" s="78" t="str">
        <f>IFERROR(SMALL($AA$2:$AA$286,AK22),"-")</f>
        <v>-</v>
      </c>
      <c r="AJ22" s="179">
        <f>IF(AU4&gt;0,AU4,"")</f>
        <v>36</v>
      </c>
      <c r="AK22">
        <v>1</v>
      </c>
      <c r="AL22"/>
      <c r="AM22"/>
    </row>
    <row r="23" spans="1:39">
      <c r="A23" s="22" t="str">
        <f>IF(B23="","",Draw!F23)</f>
        <v/>
      </c>
      <c r="B23" s="23" t="str">
        <f>IFERROR(Draw!G23,"")</f>
        <v/>
      </c>
      <c r="C23" s="23" t="str">
        <f>IFERROR(Draw!H23,"")</f>
        <v/>
      </c>
      <c r="D23" s="60"/>
      <c r="E23" s="106">
        <v>2.1999999999999998E-8</v>
      </c>
      <c r="F23" s="107" t="str">
        <f>IF(INDEX('Enter Draw'!$D$3:$D$252,MATCH(CONCATENATE('Open 2'!B23,'Open 2'!C23),'Enter Draw'!$Z$3:$Z$252,0),1)="oy",4000+E23,IF(D23="scratch",3000+E23,IF(D23="nt",1000+E23,IF((D23+E23)&gt;5,D23+E23,""))))</f>
        <v/>
      </c>
      <c r="G23" s="107" t="str">
        <f t="shared" si="0"/>
        <v/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81"/>
      <c r="N23" s="37" t="str">
        <f>IF($K$13&lt;"2","",'Open 2'!AF29)</f>
        <v/>
      </c>
      <c r="O23" s="26" t="str">
        <f>IF(N23="","",'Open 2'!AG29)</f>
        <v/>
      </c>
      <c r="P23" s="26" t="str">
        <f>IF(O23="","",'Open 2'!AH29)</f>
        <v/>
      </c>
      <c r="Q23" s="48" t="str">
        <f>IF(P23="","",'Open 2'!AI29)</f>
        <v/>
      </c>
      <c r="R23" s="182" t="str">
        <f>AJ29</f>
        <v/>
      </c>
      <c r="T23" s="21" t="str">
        <f t="shared" si="1"/>
        <v/>
      </c>
      <c r="U23" s="109">
        <f t="shared" si="2"/>
        <v>0</v>
      </c>
      <c r="X23" s="3" t="str">
        <f>IFERROR(VLOOKUP('Open 2'!F23,$AE$3:$AF$7,2,TRUE),"")</f>
        <v/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 t="str">
        <f>IFERROR(IF($X23=$AB$1,'Open 2'!F23,""),"")</f>
        <v/>
      </c>
      <c r="AC23" s="8" t="str">
        <f>IFERROR(IF(X23=$AC$1,'Open 2'!F23,""),"")</f>
        <v/>
      </c>
      <c r="AD23" s="18" t="s">
        <v>21</v>
      </c>
      <c r="AE23" s="269"/>
      <c r="AF23" s="19" t="str">
        <f>IF(AG23="-","-","2nd")</f>
        <v>-</v>
      </c>
      <c r="AG23" s="19" t="str">
        <f>IFERROR(INDEX('Open 2'!B:F,MATCH(AI23,'Open 2'!F:F,0),1),"-")</f>
        <v>-</v>
      </c>
      <c r="AH23" s="19" t="str">
        <f>IFERROR(INDEX('Open 2'!B:F,MATCH(AI23,'Open 2'!F:F,0),2),"-")</f>
        <v>-</v>
      </c>
      <c r="AI23" s="78" t="str">
        <f>IFERROR(SMALL($AA$2:$AA$286,AK23),"-")</f>
        <v>-</v>
      </c>
      <c r="AJ23" s="179" t="str">
        <f>IF(AU5&gt;0,AU5,"")</f>
        <v/>
      </c>
      <c r="AK23">
        <v>2</v>
      </c>
      <c r="AL23"/>
      <c r="AM23"/>
    </row>
    <row r="24" spans="1:39">
      <c r="A24" s="22" t="str">
        <f>IF(B24="","",Draw!F24)</f>
        <v/>
      </c>
      <c r="B24" s="23" t="str">
        <f>IFERROR(Draw!G24,"")</f>
        <v/>
      </c>
      <c r="C24" s="23" t="str">
        <f>IFERROR(Draw!H24,"")</f>
        <v/>
      </c>
      <c r="D24" s="62"/>
      <c r="E24" s="106">
        <v>2.3000000000000001E-8</v>
      </c>
      <c r="F24" s="107" t="str">
        <f>IF(INDEX('Enter Draw'!$D$3:$D$252,MATCH(CONCATENATE('Open 2'!B24,'Open 2'!C24),'Enter Draw'!$Z$3:$Z$252,0),1)="oy",4000+E24,IF(D24="scratch",3000+E24,IF(D24="nt",1000+E24,IF((D24+E24)&gt;5,D24+E24,""))))</f>
        <v/>
      </c>
      <c r="G24" s="107" t="str">
        <f t="shared" si="0"/>
        <v/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81"/>
      <c r="N24" s="37" t="str">
        <f>IF($K$13&lt;"3","",'Open 2'!AF30)</f>
        <v/>
      </c>
      <c r="O24" s="26" t="str">
        <f>IF(N24="","",'Open 2'!AG30)</f>
        <v/>
      </c>
      <c r="P24" s="26" t="str">
        <f>IF(O24="","",'Open 2'!AH30)</f>
        <v/>
      </c>
      <c r="Q24" s="48" t="str">
        <f>IF(P24="","",'Open 2'!AI30)</f>
        <v/>
      </c>
      <c r="R24" s="182" t="str">
        <f>AJ30</f>
        <v/>
      </c>
      <c r="T24" s="21" t="str">
        <f t="shared" si="1"/>
        <v/>
      </c>
      <c r="U24" s="109">
        <f t="shared" si="2"/>
        <v>0</v>
      </c>
      <c r="X24" s="3" t="str">
        <f>IFERROR(VLOOKUP('Open 2'!F24,$AE$3:$AF$7,2,TRUE),"")</f>
        <v/>
      </c>
      <c r="Y24" s="8" t="str">
        <f>IFERROR(IF(X24=$Y$1,'Open 2'!F24,""),"")</f>
        <v/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69"/>
      <c r="AF24" s="19" t="str">
        <f>IF(AG24="-","-","3rd")</f>
        <v>-</v>
      </c>
      <c r="AG24" s="19" t="str">
        <f>IFERROR(INDEX('Open 2'!B:F,MATCH(AI24,'Open 2'!F:F,0),1),"-")</f>
        <v>-</v>
      </c>
      <c r="AH24" s="19" t="str">
        <f>IFERROR(INDEX('Open 2'!B:F,MATCH(AI24,'Open 2'!F:F,0),2),"-")</f>
        <v>-</v>
      </c>
      <c r="AI24" s="78" t="str">
        <f>IFERROR(SMALL($AA$2:$AA$286,AK24),"-")</f>
        <v>-</v>
      </c>
      <c r="AJ24" s="179" t="str">
        <f>IF(AU6&gt;0,AU6,"")</f>
        <v/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81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2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69"/>
      <c r="AF25" s="19" t="str">
        <f>IF(AG25="-","-","4th")</f>
        <v>-</v>
      </c>
      <c r="AG25" s="19" t="str">
        <f>IFERROR(INDEX('Open 2'!B:F,MATCH(AI25,'Open 2'!F:F,0),1),"-")</f>
        <v>-</v>
      </c>
      <c r="AH25" s="19" t="str">
        <f>IFERROR(INDEX('Open 2'!B:F,MATCH(AI25,'Open 2'!F:F,0),2),"-")</f>
        <v>-</v>
      </c>
      <c r="AI25" s="78" t="str">
        <f>IFERROR(SMALL($AA$2:$AA$286,AK25),"-")</f>
        <v>-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 t="str">
        <f>IF(B26="","",Draw!F26)</f>
        <v/>
      </c>
      <c r="B26" s="23" t="str">
        <f>IFERROR(Draw!G26,"")</f>
        <v/>
      </c>
      <c r="C26" s="23" t="str">
        <f>IFERROR(Draw!H26,"")</f>
        <v/>
      </c>
      <c r="D26" s="168"/>
      <c r="E26" s="106">
        <v>2.4999999999999999E-8</v>
      </c>
      <c r="F26" s="107" t="str">
        <f>IF(INDEX('Enter Draw'!$D$3:$D$252,MATCH(CONCATENATE('Open 2'!B26,'Open 2'!C26),'Enter Draw'!$Z$3:$Z$252,0),1)="oy",4000+E26,IF(D26="scratch",3000+E26,IF(D26="nt",1000+E26,IF((D26+E26)&gt;5,D26+E26,""))))</f>
        <v/>
      </c>
      <c r="G26" s="107" t="str">
        <f t="shared" si="0"/>
        <v/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82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/>
      </c>
      <c r="U26" s="109">
        <f t="shared" si="2"/>
        <v>0</v>
      </c>
      <c r="X26" s="3" t="str">
        <f>IFERROR(VLOOKUP('Open 2'!F26,$AE$3:$AF$7,2,TRUE),"")</f>
        <v/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69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 t="str">
        <f>IF(B27="","",Draw!F27)</f>
        <v/>
      </c>
      <c r="B27" s="23" t="str">
        <f>IFERROR(Draw!G27,"")</f>
        <v/>
      </c>
      <c r="C27" s="23" t="str">
        <f>IFERROR(Draw!H27,"")</f>
        <v/>
      </c>
      <c r="D27" s="60"/>
      <c r="E27" s="106">
        <v>2.6000000000000001E-8</v>
      </c>
      <c r="F27" s="107" t="str">
        <f>IF(INDEX('Enter Draw'!$D$3:$D$252,MATCH(CONCATENATE('Open 2'!B27,'Open 2'!C27),'Enter Draw'!$Z$3:$Z$252,0),1)="oy",4000+E27,IF(D27="scratch",3000+E27,IF(D27="nt",1000+E27,IF((D27+E27)&gt;5,D27+E27,""))))</f>
        <v/>
      </c>
      <c r="G27" s="107" t="str">
        <f t="shared" si="0"/>
        <v/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1"/>
        <v/>
      </c>
      <c r="U27" s="109">
        <f t="shared" si="2"/>
        <v>0</v>
      </c>
      <c r="X27" s="3" t="str">
        <f>IFERROR(VLOOKUP('Open 2'!F27,$AE$3:$AF$7,2,TRUE),"")</f>
        <v/>
      </c>
      <c r="Y27" s="8" t="str">
        <f>IFERROR(IF(X27=$Y$1,'Open 2'!F27,""),"")</f>
        <v/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 t="str">
        <f>IF(B28="","",Draw!F28)</f>
        <v/>
      </c>
      <c r="B28" s="23" t="str">
        <f>IFERROR(Draw!G28,"")</f>
        <v/>
      </c>
      <c r="C28" s="23" t="str">
        <f>IFERROR(Draw!H28,"")</f>
        <v/>
      </c>
      <c r="D28" s="59"/>
      <c r="E28" s="106">
        <v>2.7E-8</v>
      </c>
      <c r="F28" s="107" t="str">
        <f>IF(INDEX('Enter Draw'!$D$3:$D$252,MATCH(CONCATENATE('Open 2'!B28,'Open 2'!C28),'Enter Draw'!$Z$3:$Z$252,0),1)="oy",4000+E28,IF(D28="scratch",3000+E28,IF(D28="nt",1000+E28,IF((D28+E28)&gt;5,D28+E28,""))))</f>
        <v/>
      </c>
      <c r="G28" s="107" t="str">
        <f t="shared" si="0"/>
        <v/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71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/>
      </c>
      <c r="U28" s="109">
        <f t="shared" si="2"/>
        <v>0</v>
      </c>
      <c r="X28" s="3" t="str">
        <f>IFERROR(VLOOKUP('Open 2'!F28,$AE$3:$AF$7,2,TRUE),"")</f>
        <v/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69" t="s">
        <v>6</v>
      </c>
      <c r="AF28" s="19" t="str">
        <f>IF(AG28="-","-","1st")</f>
        <v>1st</v>
      </c>
      <c r="AG28" s="19" t="str">
        <f>IFERROR(INDEX('Open 2'!B:F,MATCH(AI28,'Open 2'!F:F,0),1),"-")</f>
        <v>Elaine Hagen</v>
      </c>
      <c r="AH28" s="19" t="str">
        <f>IFERROR(INDEX('Open 2'!B:F,MATCH(AI28,'Open 2'!F:F,0),2),"-")</f>
        <v>MIP Streakin Seltzer</v>
      </c>
      <c r="AI28" s="4">
        <f>IFERROR(IF(SMALL($AB$2:$AB$286,AK28)&lt;900,SMALL($AB$2:$AB$286,AK28),"-"),"-")</f>
        <v>16.363000005</v>
      </c>
      <c r="AJ28" s="179">
        <f>IF(AV4&gt;0,AV4,"")</f>
        <v>27</v>
      </c>
      <c r="AK28">
        <v>1</v>
      </c>
      <c r="AL28"/>
      <c r="AM28"/>
    </row>
    <row r="29" spans="1:39">
      <c r="A29" s="22" t="str">
        <f>IF(B29="","",Draw!F29)</f>
        <v/>
      </c>
      <c r="B29" s="23" t="str">
        <f>IFERROR(Draw!G29,"")</f>
        <v/>
      </c>
      <c r="C29" s="23" t="str">
        <f>IFERROR(Draw!H29,"")</f>
        <v/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0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72"/>
      <c r="N29" s="37" t="str">
        <f>IF($K$13&lt;"2","",'Open 2'!AF35)</f>
        <v/>
      </c>
      <c r="O29" s="26" t="str">
        <f>IF(N29="","",'Open 2'!AG35)</f>
        <v/>
      </c>
      <c r="P29" s="26" t="str">
        <f>IF(O29="","",'Open 2'!AH35)</f>
        <v/>
      </c>
      <c r="Q29" s="48" t="str">
        <f>IF(P29="","",'Open 2'!AI35)</f>
        <v/>
      </c>
      <c r="R29" s="182"/>
      <c r="T29" s="21" t="str">
        <f t="shared" si="1"/>
        <v/>
      </c>
      <c r="U29" s="109">
        <f t="shared" si="2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69"/>
      <c r="AF29" s="19" t="str">
        <f>IF(AG29="-","-","2nd")</f>
        <v>-</v>
      </c>
      <c r="AG29" s="19" t="str">
        <f>IFERROR(INDEX('Open 2'!B:F,MATCH(AI29,'Open 2'!F:F,0),1),"-")</f>
        <v>-</v>
      </c>
      <c r="AH29" s="19" t="str">
        <f>IFERROR(INDEX('Open 2'!B:F,MATCH(AI29,'Open 2'!F:F,0),2),"-")</f>
        <v>-</v>
      </c>
      <c r="AI29" s="4" t="str">
        <f>IFERROR(IF(SMALL($AB$2:$AB$286,AK29)&lt;900,SMALL($AB$2:$AB$286,AK29),"-"),"-")</f>
        <v>-</v>
      </c>
      <c r="AJ29" s="179" t="str">
        <f>IF(AV5&gt;0,AV5,"")</f>
        <v/>
      </c>
      <c r="AK29">
        <v>2</v>
      </c>
      <c r="AL29"/>
      <c r="AM29"/>
    </row>
    <row r="30" spans="1:39">
      <c r="A30" s="22" t="str">
        <f>IF(B30="","",Draw!F30)</f>
        <v/>
      </c>
      <c r="B30" s="23" t="str">
        <f>IFERROR(Draw!G30,"")</f>
        <v/>
      </c>
      <c r="C30" s="23" t="str">
        <f>IFERROR(Draw!H30,"")</f>
        <v/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0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72"/>
      <c r="N30" s="37" t="str">
        <f>IF($K$13&lt;"3","",'Open 2'!AF36)</f>
        <v/>
      </c>
      <c r="O30" s="26" t="str">
        <f>IF(N30="","",'Open 2'!AG36)</f>
        <v/>
      </c>
      <c r="P30" s="26" t="str">
        <f>IF(O30="","",'Open 2'!AH36)</f>
        <v/>
      </c>
      <c r="Q30" s="48" t="str">
        <f>IF(P30="","",'Open 2'!AI36)</f>
        <v/>
      </c>
      <c r="R30" s="182"/>
      <c r="T30" s="21" t="str">
        <f t="shared" si="1"/>
        <v/>
      </c>
      <c r="U30" s="109">
        <f t="shared" si="2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69"/>
      <c r="AF30" s="19" t="str">
        <f>IF(AG30="-","-","3rd")</f>
        <v>-</v>
      </c>
      <c r="AG30" s="19" t="str">
        <f>IFERROR(INDEX('Open 2'!B:F,MATCH(AI30,'Open 2'!F:F,0),1),"-")</f>
        <v>-</v>
      </c>
      <c r="AH30" s="19" t="str">
        <f>IFERROR(INDEX('Open 2'!B:F,MATCH(AI30,'Open 2'!F:F,0),2),"-")</f>
        <v>-</v>
      </c>
      <c r="AI30" s="4" t="str">
        <f>IFERROR(IF(SMALL($AB$2:$AB$286,AK30)&lt;900,SMALL($AB$2:$AB$286,AK30),"-"),"-")</f>
        <v>-</v>
      </c>
      <c r="AJ30" s="179" t="str">
        <f>IF(AV6&gt;0,AV6,"")</f>
        <v/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72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2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69"/>
      <c r="AF31" s="19" t="str">
        <f>IF(AG31="-","-","4th")</f>
        <v>-</v>
      </c>
      <c r="AG31" s="19" t="str">
        <f>IFERROR(INDEX('Open 2'!B:F,MATCH(AI31,'Open 2'!F:F,0),1),"-")</f>
        <v>-</v>
      </c>
      <c r="AH31" s="19" t="str">
        <f>IFERROR(INDEX('Open 2'!B:F,MATCH(AI31,'Open 2'!F:F,0),2),"-")</f>
        <v>-</v>
      </c>
      <c r="AI31" s="4" t="str">
        <f>IFERROR(IF(SMALL($AB$2:$AB$286,AK31)&lt;900,SMALL($AB$2:$AB$286,AK31),"-"),"-")</f>
        <v>-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/>
      </c>
      <c r="B32" s="23" t="str">
        <f>IFERROR(Draw!G32,"")</f>
        <v/>
      </c>
      <c r="C32" s="23" t="str">
        <f>IFERROR(Draw!H32,"")</f>
        <v/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0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3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/>
      </c>
      <c r="U32" s="109">
        <f t="shared" si="2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69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/>
      </c>
      <c r="U33" s="109">
        <f t="shared" si="2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/>
      </c>
      <c r="U34" s="109">
        <f t="shared" si="2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69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2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69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69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69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4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4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5">CONCATENATE(B67,C67)</f>
        <v/>
      </c>
      <c r="U67" s="109">
        <f t="shared" ref="U67:U130" si="6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4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5"/>
        <v/>
      </c>
      <c r="U68" s="109">
        <f t="shared" si="6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4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5"/>
        <v/>
      </c>
      <c r="U69" s="109">
        <f t="shared" si="6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4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5"/>
        <v/>
      </c>
      <c r="U70" s="109">
        <f t="shared" si="6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4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5"/>
        <v/>
      </c>
      <c r="U71" s="109">
        <f t="shared" si="6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4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5"/>
        <v/>
      </c>
      <c r="U72" s="109">
        <f t="shared" si="6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4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5"/>
        <v/>
      </c>
      <c r="U73" s="109">
        <f t="shared" si="6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4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5"/>
        <v/>
      </c>
      <c r="U74" s="109">
        <f t="shared" si="6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4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5"/>
        <v/>
      </c>
      <c r="U75" s="109">
        <f t="shared" si="6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4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5"/>
        <v/>
      </c>
      <c r="U76" s="109">
        <f t="shared" si="6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4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5"/>
        <v/>
      </c>
      <c r="U77" s="109">
        <f t="shared" si="6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4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5"/>
        <v/>
      </c>
      <c r="U78" s="109">
        <f t="shared" si="6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4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5"/>
        <v/>
      </c>
      <c r="U79" s="109">
        <f t="shared" si="6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4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5"/>
        <v/>
      </c>
      <c r="U80" s="109">
        <f t="shared" si="6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4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5"/>
        <v/>
      </c>
      <c r="U81" s="109">
        <f t="shared" si="6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4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5"/>
        <v/>
      </c>
      <c r="U82" s="109">
        <f t="shared" si="6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4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5"/>
        <v/>
      </c>
      <c r="U83" s="109">
        <f t="shared" si="6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4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5"/>
        <v/>
      </c>
      <c r="U84" s="109">
        <f t="shared" si="6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4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5"/>
        <v/>
      </c>
      <c r="U85" s="109">
        <f t="shared" si="6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4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5"/>
        <v/>
      </c>
      <c r="U86" s="109">
        <f t="shared" si="6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4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5"/>
        <v/>
      </c>
      <c r="U87" s="109">
        <f t="shared" si="6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4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5"/>
        <v/>
      </c>
      <c r="U88" s="109">
        <f t="shared" si="6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4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5"/>
        <v/>
      </c>
      <c r="U89" s="109">
        <f t="shared" si="6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4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5"/>
        <v/>
      </c>
      <c r="U90" s="109">
        <f t="shared" si="6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4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5"/>
        <v/>
      </c>
      <c r="U91" s="109">
        <f t="shared" si="6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4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5"/>
        <v/>
      </c>
      <c r="U92" s="109">
        <f t="shared" si="6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4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5"/>
        <v/>
      </c>
      <c r="U93" s="109">
        <f t="shared" si="6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4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5"/>
        <v/>
      </c>
      <c r="U94" s="109">
        <f t="shared" si="6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4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5"/>
        <v/>
      </c>
      <c r="U95" s="109">
        <f t="shared" si="6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4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5"/>
        <v/>
      </c>
      <c r="U96" s="109">
        <f t="shared" si="6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4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5"/>
        <v/>
      </c>
      <c r="U97" s="109">
        <f t="shared" si="6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4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5"/>
        <v/>
      </c>
      <c r="U98" s="109">
        <f t="shared" si="6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4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5"/>
        <v/>
      </c>
      <c r="U99" s="109">
        <f t="shared" si="6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4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5"/>
        <v/>
      </c>
      <c r="U100" s="109">
        <f t="shared" si="6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4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5"/>
        <v/>
      </c>
      <c r="U101" s="109">
        <f t="shared" si="6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4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5"/>
        <v/>
      </c>
      <c r="U102" s="109">
        <f t="shared" si="6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4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5"/>
        <v/>
      </c>
      <c r="U103" s="109">
        <f t="shared" si="6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4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5"/>
        <v/>
      </c>
      <c r="U104" s="109">
        <f t="shared" si="6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4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5"/>
        <v/>
      </c>
      <c r="U105" s="109">
        <f t="shared" si="6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4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5"/>
        <v/>
      </c>
      <c r="U106" s="109">
        <f t="shared" si="6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4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5"/>
        <v/>
      </c>
      <c r="U107" s="109">
        <f t="shared" si="6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4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5"/>
        <v/>
      </c>
      <c r="U108" s="109">
        <f t="shared" si="6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4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5"/>
        <v/>
      </c>
      <c r="U109" s="109">
        <f t="shared" si="6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4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5"/>
        <v/>
      </c>
      <c r="U110" s="109">
        <f t="shared" si="6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4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5"/>
        <v/>
      </c>
      <c r="U111" s="109">
        <f t="shared" si="6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4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5"/>
        <v/>
      </c>
      <c r="U112" s="109">
        <f t="shared" si="6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4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5"/>
        <v/>
      </c>
      <c r="U113" s="109">
        <f t="shared" si="6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4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5"/>
        <v/>
      </c>
      <c r="U114" s="109">
        <f t="shared" si="6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4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5"/>
        <v/>
      </c>
      <c r="U115" s="109">
        <f t="shared" si="6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4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5"/>
        <v/>
      </c>
      <c r="U116" s="109">
        <f t="shared" si="6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4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5"/>
        <v/>
      </c>
      <c r="U117" s="109">
        <f t="shared" si="6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4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5"/>
        <v/>
      </c>
      <c r="U118" s="109">
        <f t="shared" si="6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4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5"/>
        <v/>
      </c>
      <c r="U119" s="109">
        <f t="shared" si="6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4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5"/>
        <v/>
      </c>
      <c r="U120" s="109">
        <f t="shared" si="6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4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5"/>
        <v/>
      </c>
      <c r="U121" s="109">
        <f t="shared" si="6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4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5"/>
        <v/>
      </c>
      <c r="U122" s="109">
        <f t="shared" si="6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4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5"/>
        <v/>
      </c>
      <c r="U123" s="109">
        <f t="shared" si="6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4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5"/>
        <v/>
      </c>
      <c r="U124" s="109">
        <f t="shared" si="6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4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5"/>
        <v/>
      </c>
      <c r="U125" s="109">
        <f t="shared" si="6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4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5"/>
        <v/>
      </c>
      <c r="U126" s="109">
        <f t="shared" si="6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4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5"/>
        <v/>
      </c>
      <c r="U127" s="109">
        <f t="shared" si="6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4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5"/>
        <v/>
      </c>
      <c r="U128" s="109">
        <f t="shared" si="6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4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5"/>
        <v/>
      </c>
      <c r="U129" s="109">
        <f t="shared" si="6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4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5"/>
        <v/>
      </c>
      <c r="U130" s="109">
        <f t="shared" si="6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7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8">CONCATENATE(B131,C131)</f>
        <v/>
      </c>
      <c r="U131" s="109">
        <f t="shared" ref="U131:U194" si="9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7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8"/>
        <v/>
      </c>
      <c r="U132" s="109">
        <f t="shared" si="9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7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8"/>
        <v/>
      </c>
      <c r="U133" s="109">
        <f t="shared" si="9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7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8"/>
        <v/>
      </c>
      <c r="U134" s="109">
        <f t="shared" si="9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7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8"/>
        <v/>
      </c>
      <c r="U135" s="109">
        <f t="shared" si="9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7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8"/>
        <v/>
      </c>
      <c r="U136" s="109">
        <f t="shared" si="9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7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8"/>
        <v/>
      </c>
      <c r="U137" s="109">
        <f t="shared" si="9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7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8"/>
        <v/>
      </c>
      <c r="U138" s="109">
        <f t="shared" si="9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7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8"/>
        <v/>
      </c>
      <c r="U139" s="109">
        <f t="shared" si="9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7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8"/>
        <v/>
      </c>
      <c r="U140" s="109">
        <f t="shared" si="9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7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8"/>
        <v/>
      </c>
      <c r="U141" s="109">
        <f t="shared" si="9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7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8"/>
        <v/>
      </c>
      <c r="U142" s="109">
        <f t="shared" si="9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7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8"/>
        <v/>
      </c>
      <c r="U143" s="109">
        <f t="shared" si="9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7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8"/>
        <v/>
      </c>
      <c r="U144" s="109">
        <f t="shared" si="9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7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8"/>
        <v/>
      </c>
      <c r="U145" s="109">
        <f t="shared" si="9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7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8"/>
        <v/>
      </c>
      <c r="U146" s="109">
        <f t="shared" si="9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7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8"/>
        <v/>
      </c>
      <c r="U147" s="109">
        <f t="shared" si="9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7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8"/>
        <v/>
      </c>
      <c r="U148" s="109">
        <f t="shared" si="9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7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8"/>
        <v/>
      </c>
      <c r="U149" s="109">
        <f t="shared" si="9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7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8"/>
        <v/>
      </c>
      <c r="U150" s="109">
        <f t="shared" si="9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7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8"/>
        <v/>
      </c>
      <c r="U151" s="109">
        <f t="shared" si="9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7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8"/>
        <v/>
      </c>
      <c r="U152" s="109">
        <f t="shared" si="9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7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8"/>
        <v/>
      </c>
      <c r="U153" s="109">
        <f t="shared" si="9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7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8"/>
        <v/>
      </c>
      <c r="U154" s="109">
        <f t="shared" si="9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7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8"/>
        <v/>
      </c>
      <c r="U155" s="109">
        <f t="shared" si="9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7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8"/>
        <v/>
      </c>
      <c r="U156" s="109">
        <f t="shared" si="9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7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8"/>
        <v/>
      </c>
      <c r="U157" s="109">
        <f t="shared" si="9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7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8"/>
        <v/>
      </c>
      <c r="U158" s="109">
        <f t="shared" si="9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7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8"/>
        <v/>
      </c>
      <c r="U159" s="109">
        <f t="shared" si="9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7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8"/>
        <v/>
      </c>
      <c r="U160" s="109">
        <f t="shared" si="9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7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8"/>
        <v/>
      </c>
      <c r="U161" s="109">
        <f t="shared" si="9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7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8"/>
        <v/>
      </c>
      <c r="U162" s="109">
        <f t="shared" si="9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7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8"/>
        <v/>
      </c>
      <c r="U163" s="109">
        <f t="shared" si="9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7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8"/>
        <v/>
      </c>
      <c r="U164" s="109">
        <f t="shared" si="9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7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8"/>
        <v/>
      </c>
      <c r="U165" s="109">
        <f t="shared" si="9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7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8"/>
        <v/>
      </c>
      <c r="U166" s="109">
        <f t="shared" si="9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7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8"/>
        <v/>
      </c>
      <c r="U167" s="109">
        <f t="shared" si="9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7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8"/>
        <v/>
      </c>
      <c r="U168" s="109">
        <f t="shared" si="9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7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8"/>
        <v/>
      </c>
      <c r="U169" s="109">
        <f t="shared" si="9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7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8"/>
        <v/>
      </c>
      <c r="U170" s="109">
        <f t="shared" si="9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7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8"/>
        <v/>
      </c>
      <c r="U171" s="109">
        <f t="shared" si="9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7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8"/>
        <v/>
      </c>
      <c r="U172" s="109">
        <f t="shared" si="9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7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8"/>
        <v/>
      </c>
      <c r="U173" s="109">
        <f t="shared" si="9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7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8"/>
        <v/>
      </c>
      <c r="U174" s="109">
        <f t="shared" si="9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7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8"/>
        <v/>
      </c>
      <c r="U175" s="109">
        <f t="shared" si="9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7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8"/>
        <v/>
      </c>
      <c r="U176" s="109">
        <f t="shared" si="9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7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8"/>
        <v/>
      </c>
      <c r="U177" s="109">
        <f t="shared" si="9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7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8"/>
        <v/>
      </c>
      <c r="U178" s="109">
        <f t="shared" si="9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7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8"/>
        <v/>
      </c>
      <c r="U179" s="109">
        <f t="shared" si="9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7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8"/>
        <v/>
      </c>
      <c r="U180" s="109">
        <f t="shared" si="9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7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8"/>
        <v/>
      </c>
      <c r="U181" s="109">
        <f t="shared" si="9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7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8"/>
        <v/>
      </c>
      <c r="U182" s="109">
        <f t="shared" si="9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7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8"/>
        <v/>
      </c>
      <c r="U183" s="109">
        <f t="shared" si="9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7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8"/>
        <v/>
      </c>
      <c r="U184" s="109">
        <f t="shared" si="9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7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8"/>
        <v/>
      </c>
      <c r="U185" s="109">
        <f t="shared" si="9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7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8"/>
        <v/>
      </c>
      <c r="U186" s="109">
        <f t="shared" si="9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7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8"/>
        <v/>
      </c>
      <c r="U187" s="109">
        <f t="shared" si="9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7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8"/>
        <v/>
      </c>
      <c r="U188" s="109">
        <f t="shared" si="9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7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8"/>
        <v/>
      </c>
      <c r="U189" s="109">
        <f t="shared" si="9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7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8"/>
        <v/>
      </c>
      <c r="U190" s="109">
        <f t="shared" si="9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7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8"/>
        <v/>
      </c>
      <c r="U191" s="109">
        <f t="shared" si="9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7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8"/>
        <v/>
      </c>
      <c r="U192" s="109">
        <f t="shared" si="9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7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8"/>
        <v/>
      </c>
      <c r="U193" s="109">
        <f t="shared" si="9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7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8"/>
        <v/>
      </c>
      <c r="U194" s="109">
        <f t="shared" si="9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0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1">CONCATENATE(B195,C195)</f>
        <v/>
      </c>
      <c r="U195" s="109">
        <f t="shared" ref="U195:U258" si="12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0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1"/>
        <v/>
      </c>
      <c r="U196" s="109">
        <f t="shared" si="12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0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1"/>
        <v/>
      </c>
      <c r="U197" s="109">
        <f t="shared" si="12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0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1"/>
        <v/>
      </c>
      <c r="U198" s="109">
        <f t="shared" si="12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0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1"/>
        <v/>
      </c>
      <c r="U199" s="109">
        <f t="shared" si="12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0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1"/>
        <v/>
      </c>
      <c r="U200" s="109">
        <f t="shared" si="12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0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1"/>
        <v/>
      </c>
      <c r="U201" s="109">
        <f t="shared" si="12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0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1"/>
        <v/>
      </c>
      <c r="U202" s="109">
        <f t="shared" si="12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0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1"/>
        <v/>
      </c>
      <c r="U203" s="109">
        <f t="shared" si="12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0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1"/>
        <v/>
      </c>
      <c r="U204" s="109">
        <f t="shared" si="12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0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1"/>
        <v/>
      </c>
      <c r="U205" s="109">
        <f t="shared" si="12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0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1"/>
        <v/>
      </c>
      <c r="U206" s="109">
        <f t="shared" si="12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0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1"/>
        <v/>
      </c>
      <c r="U207" s="109">
        <f t="shared" si="12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0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1"/>
        <v/>
      </c>
      <c r="U208" s="109">
        <f t="shared" si="12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0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1"/>
        <v/>
      </c>
      <c r="U209" s="109">
        <f t="shared" si="12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5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0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1"/>
        <v/>
      </c>
      <c r="U210" s="109">
        <f t="shared" si="12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0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1"/>
        <v/>
      </c>
      <c r="U211" s="109">
        <f t="shared" si="12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0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1"/>
        <v/>
      </c>
      <c r="U212" s="109">
        <f t="shared" si="12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0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1"/>
        <v/>
      </c>
      <c r="U213" s="109">
        <f t="shared" si="12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0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1"/>
        <v/>
      </c>
      <c r="U214" s="109">
        <f t="shared" si="12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0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1"/>
        <v/>
      </c>
      <c r="U215" s="109">
        <f t="shared" si="12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0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1"/>
        <v/>
      </c>
      <c r="U216" s="109">
        <f t="shared" si="12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0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1"/>
        <v/>
      </c>
      <c r="U217" s="109">
        <f t="shared" si="12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0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1"/>
        <v/>
      </c>
      <c r="U218" s="109">
        <f t="shared" si="12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0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1"/>
        <v/>
      </c>
      <c r="U219" s="109">
        <f t="shared" si="12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0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1"/>
        <v/>
      </c>
      <c r="U220" s="109">
        <f t="shared" si="12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0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1"/>
        <v/>
      </c>
      <c r="U221" s="109">
        <f t="shared" si="12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0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1"/>
        <v/>
      </c>
      <c r="U222" s="109">
        <f t="shared" si="12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0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1"/>
        <v/>
      </c>
      <c r="U223" s="109">
        <f t="shared" si="12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0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1"/>
        <v/>
      </c>
      <c r="U224" s="109">
        <f t="shared" si="12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0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1"/>
        <v/>
      </c>
      <c r="U225" s="109">
        <f t="shared" si="12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0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1"/>
        <v/>
      </c>
      <c r="U226" s="109">
        <f t="shared" si="12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0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1"/>
        <v/>
      </c>
      <c r="U227" s="109">
        <f t="shared" si="12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0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1"/>
        <v/>
      </c>
      <c r="U228" s="109">
        <f t="shared" si="12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0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1"/>
        <v/>
      </c>
      <c r="U229" s="109">
        <f t="shared" si="12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0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1"/>
        <v/>
      </c>
      <c r="U230" s="109">
        <f t="shared" si="12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0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1"/>
        <v/>
      </c>
      <c r="U231" s="109">
        <f t="shared" si="12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0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1"/>
        <v/>
      </c>
      <c r="U232" s="109">
        <f t="shared" si="12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0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1"/>
        <v/>
      </c>
      <c r="U233" s="109">
        <f t="shared" si="12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0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1"/>
        <v/>
      </c>
      <c r="U234" s="109">
        <f t="shared" si="12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0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1"/>
        <v/>
      </c>
      <c r="U235" s="109">
        <f t="shared" si="12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0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1"/>
        <v/>
      </c>
      <c r="U236" s="109">
        <f t="shared" si="12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0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1"/>
        <v/>
      </c>
      <c r="U237" s="109">
        <f t="shared" si="12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0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1"/>
        <v/>
      </c>
      <c r="U238" s="109">
        <f t="shared" si="12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0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1"/>
        <v/>
      </c>
      <c r="U239" s="109">
        <f t="shared" si="12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0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1"/>
        <v/>
      </c>
      <c r="U240" s="109">
        <f t="shared" si="12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0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1"/>
        <v/>
      </c>
      <c r="U241" s="109">
        <f t="shared" si="12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0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1"/>
        <v/>
      </c>
      <c r="U242" s="109">
        <f t="shared" si="12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0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1"/>
        <v/>
      </c>
      <c r="U243" s="109">
        <f t="shared" si="12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0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1"/>
        <v/>
      </c>
      <c r="U244" s="109">
        <f t="shared" si="12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0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1"/>
        <v/>
      </c>
      <c r="U245" s="109">
        <f t="shared" si="12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0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1"/>
        <v/>
      </c>
      <c r="U246" s="109">
        <f t="shared" si="12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0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1"/>
        <v/>
      </c>
      <c r="U247" s="109">
        <f t="shared" si="12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0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1"/>
        <v/>
      </c>
      <c r="U248" s="109">
        <f t="shared" si="12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0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1"/>
        <v/>
      </c>
      <c r="U249" s="109">
        <f t="shared" si="12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0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1"/>
        <v/>
      </c>
      <c r="U250" s="109">
        <f t="shared" si="12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0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1"/>
        <v/>
      </c>
      <c r="U251" s="109">
        <f t="shared" si="12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0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1"/>
        <v/>
      </c>
      <c r="U252" s="109">
        <f t="shared" si="12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0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1"/>
        <v/>
      </c>
      <c r="U253" s="109">
        <f t="shared" si="12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0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1"/>
        <v/>
      </c>
      <c r="U254" s="109">
        <f t="shared" si="12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0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1"/>
        <v/>
      </c>
      <c r="U255" s="109">
        <f t="shared" si="12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0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1"/>
        <v/>
      </c>
      <c r="U256" s="109">
        <f t="shared" si="12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0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1"/>
        <v/>
      </c>
      <c r="U257" s="109">
        <f t="shared" si="12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0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1"/>
        <v/>
      </c>
      <c r="U258" s="109">
        <f t="shared" si="12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3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4">CONCATENATE(B259,C259)</f>
        <v/>
      </c>
      <c r="U259" s="109">
        <f t="shared" ref="U259:U286" si="15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3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4"/>
        <v/>
      </c>
      <c r="U260" s="109">
        <f t="shared" si="15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3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4"/>
        <v/>
      </c>
      <c r="U261" s="109">
        <f t="shared" si="15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3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4"/>
        <v/>
      </c>
      <c r="U262" s="109">
        <f t="shared" si="15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3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4"/>
        <v/>
      </c>
      <c r="U263" s="109">
        <f t="shared" si="15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3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4"/>
        <v/>
      </c>
      <c r="U264" s="109">
        <f t="shared" si="15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3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4"/>
        <v/>
      </c>
      <c r="U265" s="109">
        <f t="shared" si="15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3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4"/>
        <v/>
      </c>
      <c r="U266" s="109">
        <f t="shared" si="15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3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4"/>
        <v/>
      </c>
      <c r="U267" s="109">
        <f t="shared" si="15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3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4"/>
        <v/>
      </c>
      <c r="U268" s="109">
        <f t="shared" si="15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3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4"/>
        <v/>
      </c>
      <c r="U269" s="109">
        <f t="shared" si="15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3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4"/>
        <v/>
      </c>
      <c r="U270" s="109">
        <f t="shared" si="15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3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4"/>
        <v/>
      </c>
      <c r="U271" s="109">
        <f t="shared" si="15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3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4"/>
        <v/>
      </c>
      <c r="U272" s="109">
        <f t="shared" si="15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3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4"/>
        <v/>
      </c>
      <c r="U273" s="109">
        <f t="shared" si="15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3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4"/>
        <v/>
      </c>
      <c r="U274" s="109">
        <f t="shared" si="15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3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4"/>
        <v/>
      </c>
      <c r="U275" s="109">
        <f t="shared" si="15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3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4"/>
        <v/>
      </c>
      <c r="U276" s="109">
        <f t="shared" si="15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3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4"/>
        <v/>
      </c>
      <c r="U277" s="109">
        <f t="shared" si="15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3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4"/>
        <v/>
      </c>
      <c r="U278" s="109">
        <f t="shared" si="15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3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4"/>
        <v/>
      </c>
      <c r="U279" s="109">
        <f t="shared" si="15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3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4"/>
        <v/>
      </c>
      <c r="U280" s="109">
        <f t="shared" si="15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3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4"/>
        <v/>
      </c>
      <c r="U281" s="109">
        <f t="shared" si="15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3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4"/>
        <v/>
      </c>
      <c r="U282" s="109">
        <f t="shared" si="15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3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4"/>
        <v/>
      </c>
      <c r="U283" s="109">
        <f t="shared" si="15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3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4"/>
        <v/>
      </c>
      <c r="U284" s="109">
        <f t="shared" si="15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3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4"/>
        <v/>
      </c>
      <c r="U285" s="109">
        <f t="shared" si="15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3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4"/>
        <v/>
      </c>
      <c r="U286" s="109">
        <f t="shared" si="15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  <mergeCell ref="I3:J3"/>
    <mergeCell ref="M4:M8"/>
    <mergeCell ref="M10:M14"/>
    <mergeCell ref="AE10:AE14"/>
    <mergeCell ref="AN10:AP10"/>
    <mergeCell ref="AN11:AP11"/>
    <mergeCell ref="AN12:AP12"/>
    <mergeCell ref="I11:J11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7" sqref="J7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7</v>
      </c>
      <c r="B2" s="95" t="str">
        <f>IFERROR(IF(INDEX('Open 2'!$A:$F,MATCH('Open 2 Results'!$E2,'Open 2'!$F:$F,0),2)&gt;0,INDEX('Open 2'!$A:$F,MATCH('Open 2 Results'!$E2,'Open 2'!$F:$F,0),2),""),"")</f>
        <v>Sarah Hossle</v>
      </c>
      <c r="C2" s="95" t="str">
        <f>IFERROR(IF(INDEX('Open 2'!$A:$F,MATCH('Open 2 Results'!$E2,'Open 2'!$F:$F,0),3)&gt;0,INDEX('Open 2'!$A:$F,MATCH('Open 2 Results'!$E2,'Open 2'!$F:$F,0),3),""),"")</f>
        <v>Trigger</v>
      </c>
      <c r="D2" s="96">
        <f>IFERROR(IF(AND(SMALL('Open 2'!F:F,L2)&gt;1000,SMALL('Open 2'!F:F,L2)&lt;3000),"nt",IF(SMALL('Open 2'!F:F,L2)&gt;3000,"",SMALL('Open 2'!F:F,L2))),"")</f>
        <v>14.336000008000001</v>
      </c>
      <c r="E2" s="132">
        <f>IF(D2="nt",IFERROR(SMALL('Open 2'!F:F,L2),""),IF(D2&gt;3000,"",IFERROR(SMALL('Open 2'!F:F,L2),"")))</f>
        <v>14.336000008000001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 t="str">
        <f>IFERROR(IF(INDEX('Open 2'!$A:$F,MATCH('Open 2 Results'!$E3,'Open 2'!$F:$F,0),1)&gt;0,INDEX('Open 2'!$A:$F,MATCH('Open 2 Results'!$E3,'Open 2'!$F:$F,0),1),""),"")</f>
        <v>co</v>
      </c>
      <c r="B3" s="95" t="str">
        <f>IFERROR(IF(INDEX('Open 2'!$A:$F,MATCH('Open 2 Results'!$E3,'Open 2'!$F:$F,0),2)&gt;0,INDEX('Open 2'!$A:$F,MATCH('Open 2 Results'!$E3,'Open 2'!$F:$F,0),2),""),"")</f>
        <v>Sara Jo Lamb</v>
      </c>
      <c r="C3" s="95" t="str">
        <f>IFERROR(IF(INDEX('Open 2'!$A:$F,MATCH('Open 2 Results'!$E3,'Open 2'!$F:$F,0),3)&gt;0,INDEX('Open 2'!$A:$F,MATCH('Open 2 Results'!$E3,'Open 2'!$F:$F,0),3),""),"")</f>
        <v xml:space="preserve">LCF </v>
      </c>
      <c r="D3" s="96">
        <f>IFERROR(IF(AND(SMALL('Open 2'!F:F,L3)&gt;1000,SMALL('Open 2'!F:F,L3)&lt;3000),"nt",IF(SMALL('Open 2'!F:F,L3)&gt;3000,"",SMALL('Open 2'!F:F,L3))),"")</f>
        <v>14.499000011</v>
      </c>
      <c r="E3" s="132">
        <f>IF(D3="nt",IFERROR(SMALL('Open 2'!F:F,L3),""),IF(D3&gt;3000,"",IFERROR(SMALL('Open 2'!F:F,L3),"")))</f>
        <v>14.499000011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14.336000008000001</v>
      </c>
      <c r="I3" s="68" t="s">
        <v>3</v>
      </c>
      <c r="J3" s="141">
        <v>5</v>
      </c>
      <c r="K3" s="141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8</v>
      </c>
      <c r="B4" s="95" t="str">
        <f>IFERROR(IF(INDEX('Open 2'!$A:$F,MATCH('Open 2 Results'!$E4,'Open 2'!$F:$F,0),2)&gt;0,INDEX('Open 2'!$A:$F,MATCH('Open 2 Results'!$E4,'Open 2'!$F:$F,0),2),""),"")</f>
        <v>Aleah Marco</v>
      </c>
      <c r="C4" s="95" t="str">
        <f>IFERROR(IF(INDEX('Open 2'!$A:$F,MATCH('Open 2 Results'!$E4,'Open 2'!$F:$F,0),3)&gt;0,INDEX('Open 2'!$A:$F,MATCH('Open 2 Results'!$E4,'Open 2'!$F:$F,0),3),""),"")</f>
        <v>Horse 1</v>
      </c>
      <c r="D4" s="96">
        <f>IFERROR(IF(AND(SMALL('Open 2'!F:F,L4)&gt;1000,SMALL('Open 2'!F:F,L4)&lt;3000),"nt",IF(SMALL('Open 2'!F:F,L4)&gt;3000,"",SMALL('Open 2'!F:F,L4))),"")</f>
        <v>14.868000009000001</v>
      </c>
      <c r="E4" s="132">
        <f>IF(D4="nt",IFERROR(SMALL('Open 2'!F:F,L4),""),IF(D4&gt;3000,"",IFERROR(SMALL('Open 2'!F:F,L4),"")))</f>
        <v>14.868000009000001</v>
      </c>
      <c r="F4" s="97" t="str">
        <f t="shared" si="0"/>
        <v>2D</v>
      </c>
      <c r="G4" s="104" t="str">
        <f t="shared" si="1"/>
        <v>2D</v>
      </c>
      <c r="H4" s="90">
        <f>'Open 2'!Q10</f>
        <v>14.868000009000001</v>
      </c>
      <c r="I4" s="98" t="s">
        <v>4</v>
      </c>
      <c r="J4" s="189"/>
      <c r="K4" s="141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9</v>
      </c>
      <c r="B5" s="95" t="str">
        <f>IFERROR(IF(INDEX('Open 2'!$A:$F,MATCH('Open 2 Results'!$E5,'Open 2'!$F:$F,0),2)&gt;0,INDEX('Open 2'!$A:$F,MATCH('Open 2 Results'!$E5,'Open 2'!$F:$F,0),2),""),"")</f>
        <v>Addison Locke</v>
      </c>
      <c r="C5" s="95" t="str">
        <f>IFERROR(IF(INDEX('Open 2'!$A:$F,MATCH('Open 2 Results'!$E5,'Open 2'!$F:$F,0),3)&gt;0,INDEX('Open 2'!$A:$F,MATCH('Open 2 Results'!$E5,'Open 2'!$F:$F,0),3),""),"")</f>
        <v>Jess</v>
      </c>
      <c r="D5" s="96">
        <f>IFERROR(IF(AND(SMALL('Open 2'!F:F,L5)&gt;1000,SMALL('Open 2'!F:F,L5)&lt;3000),"nt",IF(SMALL('Open 2'!F:F,L5)&gt;3000,"",SMALL('Open 2'!F:F,L5))),"")</f>
        <v>14.906000010000001</v>
      </c>
      <c r="E5" s="132">
        <f>IF(D5="nt",IFERROR(SMALL('Open 2'!F:F,L5),""),IF(D5&gt;3000,"",IFERROR(SMALL('Open 2'!F:F,L5),"")))</f>
        <v>14.906000010000001</v>
      </c>
      <c r="F5" s="97" t="str">
        <f t="shared" si="0"/>
        <v>2D</v>
      </c>
      <c r="G5" s="104" t="str">
        <f t="shared" si="1"/>
        <v/>
      </c>
      <c r="H5" s="90" t="str">
        <f>'Open 2'!Q16</f>
        <v>-</v>
      </c>
      <c r="I5" s="98" t="s">
        <v>5</v>
      </c>
      <c r="J5" s="189"/>
      <c r="K5" s="142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5</v>
      </c>
      <c r="B6" s="95" t="str">
        <f>IFERROR(IF(INDEX('Open 2'!$A:$F,MATCH('Open 2 Results'!$E6,'Open 2'!$F:$F,0),2)&gt;0,INDEX('Open 2'!$A:$F,MATCH('Open 2 Results'!$E6,'Open 2'!$F:$F,0),2),""),"")</f>
        <v>Elaine Hagen</v>
      </c>
      <c r="C6" s="95" t="str">
        <f>IFERROR(IF(INDEX('Open 2'!$A:$F,MATCH('Open 2 Results'!$E6,'Open 2'!$F:$F,0),3)&gt;0,INDEX('Open 2'!$A:$F,MATCH('Open 2 Results'!$E6,'Open 2'!$F:$F,0),3),""),"")</f>
        <v>MIP Streakin Seltzer</v>
      </c>
      <c r="D6" s="96">
        <f>IFERROR(IF(AND(SMALL('Open 2'!F:F,L6)&gt;1000,SMALL('Open 2'!F:F,L6)&lt;3000),"nt",IF(SMALL('Open 2'!F:F,L6)&gt;3000,"",SMALL('Open 2'!F:F,L6))),"")</f>
        <v>16.363000005</v>
      </c>
      <c r="E6" s="132">
        <f>IF(D6="nt",IFERROR(SMALL('Open 2'!F:F,L6),""),IF(D6&gt;3000,"",IFERROR(SMALL('Open 2'!F:F,L6),"")))</f>
        <v>16.363000005</v>
      </c>
      <c r="F6" s="97" t="str">
        <f t="shared" si="0"/>
        <v>4D</v>
      </c>
      <c r="G6" s="104" t="str">
        <f t="shared" si="1"/>
        <v>4D</v>
      </c>
      <c r="H6" s="90">
        <f>'Open 2'!Q22</f>
        <v>16.363000005</v>
      </c>
      <c r="I6" s="98" t="s">
        <v>6</v>
      </c>
      <c r="J6" s="189">
        <v>5</v>
      </c>
      <c r="K6" s="141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6</v>
      </c>
      <c r="B7" s="95" t="str">
        <f>IFERROR(IF(INDEX('Open 2'!$A:$F,MATCH('Open 2 Results'!$E7,'Open 2'!$F:$F,0),2)&gt;0,INDEX('Open 2'!$A:$F,MATCH('Open 2 Results'!$E7,'Open 2'!$F:$F,0),2),""),"")</f>
        <v>Kelsey Ehret</v>
      </c>
      <c r="C7" s="95" t="str">
        <f>IFERROR(IF(INDEX('Open 2'!$A:$F,MATCH('Open 2 Results'!$E7,'Open 2'!$F:$F,0),3)&gt;0,INDEX('Open 2'!$A:$F,MATCH('Open 2 Results'!$E7,'Open 2'!$F:$F,0),3),""),"")</f>
        <v>My Firewater Sparklin</v>
      </c>
      <c r="D7" s="96">
        <f>IFERROR(IF(AND(SMALL('Open 2'!F:F,L7)&gt;1000,SMALL('Open 2'!F:F,L7)&lt;3000),"nt",IF(SMALL('Open 2'!F:F,L7)&gt;3000,"",SMALL('Open 2'!F:F,L7))),"")</f>
        <v>915.52500000700002</v>
      </c>
      <c r="E7" s="132">
        <f>IF(D7="nt",IFERROR(SMALL('Open 2'!F:F,L7),""),IF(D7&gt;3000,"",IFERROR(SMALL('Open 2'!F:F,L7),"")))</f>
        <v>915.52500000700002</v>
      </c>
      <c r="F7" s="97" t="str">
        <f t="shared" si="0"/>
        <v>4D</v>
      </c>
      <c r="G7" s="104" t="str">
        <f t="shared" si="1"/>
        <v/>
      </c>
      <c r="H7" s="68" t="str">
        <f>'Open 2'!Q28</f>
        <v>-</v>
      </c>
      <c r="I7" s="98" t="s">
        <v>13</v>
      </c>
      <c r="J7" s="189"/>
      <c r="K7" s="141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3</v>
      </c>
      <c r="B8" s="95" t="str">
        <f>IFERROR(IF(INDEX('Open 2'!$A:$F,MATCH('Open 2 Results'!$E8,'Open 2'!$F:$F,0),2)&gt;0,INDEX('Open 2'!$A:$F,MATCH('Open 2 Results'!$E8,'Open 2'!$F:$F,0),2),""),"")</f>
        <v>Kylee Ackerman</v>
      </c>
      <c r="C8" s="95" t="str">
        <f>IFERROR(IF(INDEX('Open 2'!$A:$F,MATCH('Open 2 Results'!$E8,'Open 2'!$F:$F,0),3)&gt;0,INDEX('Open 2'!$A:$F,MATCH('Open 2 Results'!$E8,'Open 2'!$F:$F,0),3),""),"")</f>
        <v>Driftwood Pine Fritz</v>
      </c>
      <c r="D8" s="96">
        <f>IFERROR(IF(AND(SMALL('Open 2'!F:F,L8)&gt;1000,SMALL('Open 2'!F:F,L8)&lt;3000),"nt",IF(SMALL('Open 2'!F:F,L8)&gt;3000,"",SMALL('Open 2'!F:F,L8))),"")</f>
        <v>918.14500000299995</v>
      </c>
      <c r="E8" s="132">
        <f>IF(D8="nt",IFERROR(SMALL('Open 2'!F:F,L8),""),IF(D8&gt;3000,"",IFERROR(SMALL('Open 2'!F:F,L8),"")))</f>
        <v>918.14500000299995</v>
      </c>
      <c r="F8" s="97" t="str">
        <f t="shared" si="0"/>
        <v>4D</v>
      </c>
      <c r="G8" s="104" t="str">
        <f t="shared" si="1"/>
        <v/>
      </c>
      <c r="J8" s="188"/>
      <c r="K8" s="141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4</v>
      </c>
      <c r="B9" s="95" t="str">
        <f>IFERROR(IF(INDEX('Open 2'!$A:$F,MATCH('Open 2 Results'!$E9,'Open 2'!$F:$F,0),2)&gt;0,INDEX('Open 2'!$A:$F,MATCH('Open 2 Results'!$E9,'Open 2'!$F:$F,0),2),""),"")</f>
        <v>Brittany Dieters</v>
      </c>
      <c r="C9" s="95" t="str">
        <f>IFERROR(IF(INDEX('Open 2'!$A:$F,MATCH('Open 2 Results'!$E9,'Open 2'!$F:$F,0),3)&gt;0,INDEX('Open 2'!$A:$F,MATCH('Open 2 Results'!$E9,'Open 2'!$F:$F,0),3),""),"")</f>
        <v xml:space="preserve">A Guy With Fame </v>
      </c>
      <c r="D9" s="96" t="str">
        <f>IFERROR(IF(AND(SMALL('Open 2'!F:F,L9)&gt;1000,SMALL('Open 2'!F:F,L9)&lt;3000),"nt",IF(SMALL('Open 2'!F:F,L9)&gt;3000,"",SMALL('Open 2'!F:F,L9))),"")</f>
        <v>nt</v>
      </c>
      <c r="E9" s="132">
        <f>IF(D9="nt",IFERROR(SMALL('Open 2'!F:F,L9),""),IF(D9&gt;3000,"",IFERROR(SMALL('Open 2'!F:F,L9),"")))</f>
        <v>1000.000000004</v>
      </c>
      <c r="F9" s="97" t="str">
        <f t="shared" si="0"/>
        <v>3D</v>
      </c>
      <c r="G9" s="104" t="str">
        <f t="shared" si="1"/>
        <v/>
      </c>
      <c r="J9" s="188"/>
      <c r="K9" s="141"/>
      <c r="L9" s="68">
        <v>8</v>
      </c>
    </row>
    <row r="10" spans="1:12">
      <c r="A10" s="22" t="str">
        <f>IFERROR(IF(INDEX('Open 2'!$A:$F,MATCH('Open 2 Results'!$E10,'Open 2'!$F:$F,0),1)&gt;0,INDEX('Open 2'!$A:$F,MATCH('Open 2 Results'!$E10,'Open 2'!$F:$F,0),1),""),"")</f>
        <v/>
      </c>
      <c r="B10" s="95" t="str">
        <f>IFERROR(IF(INDEX('Open 2'!$A:$F,MATCH('Open 2 Results'!$E10,'Open 2'!$F:$F,0),2)&gt;0,INDEX('Open 2'!$A:$F,MATCH('Open 2 Results'!$E10,'Open 2'!$F:$F,0),2),""),"")</f>
        <v/>
      </c>
      <c r="C10" s="95" t="str">
        <f>IFERROR(IF(INDEX('Open 2'!$A:$F,MATCH('Open 2 Results'!$E10,'Open 2'!$F:$F,0),3)&gt;0,INDEX('Open 2'!$A:$F,MATCH('Open 2 Results'!$E10,'Open 2'!$F:$F,0),3),""),"")</f>
        <v/>
      </c>
      <c r="D10" s="96" t="str">
        <f>IFERROR(IF(AND(SMALL('Open 2'!F:F,L10)&gt;1000,SMALL('Open 2'!F:F,L10)&lt;3000),"nt",IF(SMALL('Open 2'!F:F,L10)&gt;3000,"",SMALL('Open 2'!F:F,L10))),"")</f>
        <v/>
      </c>
      <c r="E10" s="132" t="str">
        <f>IF(D10="nt",IFERROR(SMALL('Open 2'!F:F,L10),""),IF(D10&gt;3000,"",IFERROR(SMALL('Open 2'!F:F,L10),"")))</f>
        <v/>
      </c>
      <c r="F10" s="97" t="str">
        <f t="shared" si="0"/>
        <v/>
      </c>
      <c r="G10" s="104" t="str">
        <f t="shared" si="1"/>
        <v/>
      </c>
      <c r="J10" s="188"/>
      <c r="K10" s="141"/>
      <c r="L10" s="68">
        <v>9</v>
      </c>
    </row>
    <row r="11" spans="1:12">
      <c r="A11" s="22" t="str">
        <f>IFERROR(IF(INDEX('Open 2'!$A:$F,MATCH('Open 2 Results'!$E11,'Open 2'!$F:$F,0),1)&gt;0,INDEX('Open 2'!$A:$F,MATCH('Open 2 Results'!$E11,'Open 2'!$F:$F,0),1),""),"")</f>
        <v/>
      </c>
      <c r="B11" s="95" t="str">
        <f>IFERROR(IF(INDEX('Open 2'!$A:$F,MATCH('Open 2 Results'!$E11,'Open 2'!$F:$F,0),2)&gt;0,INDEX('Open 2'!$A:$F,MATCH('Open 2 Results'!$E11,'Open 2'!$F:$F,0),2),""),"")</f>
        <v/>
      </c>
      <c r="C11" s="95" t="str">
        <f>IFERROR(IF(INDEX('Open 2'!$A:$F,MATCH('Open 2 Results'!$E11,'Open 2'!$F:$F,0),3)&gt;0,INDEX('Open 2'!$A:$F,MATCH('Open 2 Results'!$E11,'Open 2'!$F:$F,0),3),""),"")</f>
        <v/>
      </c>
      <c r="D11" s="96" t="str">
        <f>IFERROR(IF(AND(SMALL('Open 2'!F:F,L11)&gt;1000,SMALL('Open 2'!F:F,L11)&lt;3000),"nt",IF(SMALL('Open 2'!F:F,L11)&gt;3000,"",SMALL('Open 2'!F:F,L11))),"")</f>
        <v/>
      </c>
      <c r="E11" s="132" t="str">
        <f>IF(D11="nt",IFERROR(SMALL('Open 2'!F:F,L11),""),IF(D11&gt;3000,"",IFERROR(SMALL('Open 2'!F:F,L11),"")))</f>
        <v/>
      </c>
      <c r="F11" s="97" t="str">
        <f t="shared" si="0"/>
        <v/>
      </c>
      <c r="G11" s="104" t="str">
        <f t="shared" si="1"/>
        <v/>
      </c>
      <c r="J11" s="188"/>
      <c r="K11" s="141"/>
      <c r="L11" s="68">
        <v>10</v>
      </c>
    </row>
    <row r="12" spans="1:12">
      <c r="A12" s="22" t="str">
        <f>IFERROR(IF(INDEX('Open 2'!$A:$F,MATCH('Open 2 Results'!$E12,'Open 2'!$F:$F,0),1)&gt;0,INDEX('Open 2'!$A:$F,MATCH('Open 2 Results'!$E12,'Open 2'!$F:$F,0),1),""),"")</f>
        <v/>
      </c>
      <c r="B12" s="95" t="str">
        <f>IFERROR(IF(INDEX('Open 2'!$A:$F,MATCH('Open 2 Results'!$E12,'Open 2'!$F:$F,0),2)&gt;0,INDEX('Open 2'!$A:$F,MATCH('Open 2 Results'!$E12,'Open 2'!$F:$F,0),2),""),"")</f>
        <v/>
      </c>
      <c r="C12" s="95" t="str">
        <f>IFERROR(IF(INDEX('Open 2'!$A:$F,MATCH('Open 2 Results'!$E12,'Open 2'!$F:$F,0),3)&gt;0,INDEX('Open 2'!$A:$F,MATCH('Open 2 Results'!$E12,'Open 2'!$F:$F,0),3),""),"")</f>
        <v/>
      </c>
      <c r="D12" s="96" t="str">
        <f>IFERROR(IF(AND(SMALL('Open 2'!F:F,L12)&gt;1000,SMALL('Open 2'!F:F,L12)&lt;3000),"nt",IF(SMALL('Open 2'!F:F,L12)&gt;3000,"",SMALL('Open 2'!F:F,L12))),"")</f>
        <v/>
      </c>
      <c r="E12" s="132" t="str">
        <f>IF(D12="nt",IFERROR(SMALL('Open 2'!F:F,L12),""),IF(D12&gt;3000,"",IFERROR(SMALL('Open 2'!F:F,L12),"")))</f>
        <v/>
      </c>
      <c r="F12" s="97" t="str">
        <f t="shared" si="0"/>
        <v/>
      </c>
      <c r="G12" s="104" t="str">
        <f t="shared" si="1"/>
        <v/>
      </c>
      <c r="J12" s="188"/>
      <c r="K12" s="141"/>
      <c r="L12" s="68">
        <v>11</v>
      </c>
    </row>
    <row r="13" spans="1:12">
      <c r="A13" s="22" t="str">
        <f>IFERROR(IF(INDEX('Open 2'!$A:$F,MATCH('Open 2 Results'!$E13,'Open 2'!$F:$F,0),1)&gt;0,INDEX('Open 2'!$A:$F,MATCH('Open 2 Results'!$E13,'Open 2'!$F:$F,0),1),""),"")</f>
        <v/>
      </c>
      <c r="B13" s="95" t="str">
        <f>IFERROR(IF(INDEX('Open 2'!$A:$F,MATCH('Open 2 Results'!$E13,'Open 2'!$F:$F,0),2)&gt;0,INDEX('Open 2'!$A:$F,MATCH('Open 2 Results'!$E13,'Open 2'!$F:$F,0),2),""),"")</f>
        <v/>
      </c>
      <c r="C13" s="95" t="str">
        <f>IFERROR(IF(INDEX('Open 2'!$A:$F,MATCH('Open 2 Results'!$E13,'Open 2'!$F:$F,0),3)&gt;0,INDEX('Open 2'!$A:$F,MATCH('Open 2 Results'!$E13,'Open 2'!$F:$F,0),3),""),"")</f>
        <v/>
      </c>
      <c r="D13" s="96" t="str">
        <f>IFERROR(IF(AND(SMALL('Open 2'!F:F,L13)&gt;1000,SMALL('Open 2'!F:F,L13)&lt;3000),"nt",IF(SMALL('Open 2'!F:F,L13)&gt;3000,"",SMALL('Open 2'!F:F,L13))),"")</f>
        <v/>
      </c>
      <c r="E13" s="132" t="str">
        <f>IF(D13="nt",IFERROR(SMALL('Open 2'!F:F,L13),""),IF(D13&gt;3000,"",IFERROR(SMALL('Open 2'!F:F,L13),"")))</f>
        <v/>
      </c>
      <c r="F13" s="97" t="str">
        <f t="shared" si="0"/>
        <v/>
      </c>
      <c r="G13" s="104" t="str">
        <f t="shared" si="1"/>
        <v/>
      </c>
      <c r="J13" s="188"/>
      <c r="K13" s="141"/>
      <c r="L13" s="68">
        <v>12</v>
      </c>
    </row>
    <row r="14" spans="1:12">
      <c r="A14" s="22" t="str">
        <f>IFERROR(IF(INDEX('Open 2'!$A:$F,MATCH('Open 2 Results'!$E14,'Open 2'!$F:$F,0),1)&gt;0,INDEX('Open 2'!$A:$F,MATCH('Open 2 Results'!$E14,'Open 2'!$F:$F,0),1),""),"")</f>
        <v/>
      </c>
      <c r="B14" s="95" t="str">
        <f>IFERROR(IF(INDEX('Open 2'!$A:$F,MATCH('Open 2 Results'!$E14,'Open 2'!$F:$F,0),2)&gt;0,INDEX('Open 2'!$A:$F,MATCH('Open 2 Results'!$E14,'Open 2'!$F:$F,0),2),""),"")</f>
        <v/>
      </c>
      <c r="C14" s="95" t="str">
        <f>IFERROR(IF(INDEX('Open 2'!$A:$F,MATCH('Open 2 Results'!$E14,'Open 2'!$F:$F,0),3)&gt;0,INDEX('Open 2'!$A:$F,MATCH('Open 2 Results'!$E14,'Open 2'!$F:$F,0),3),""),"")</f>
        <v/>
      </c>
      <c r="D14" s="96" t="str">
        <f>IFERROR(IF(AND(SMALL('Open 2'!F:F,L14)&gt;1000,SMALL('Open 2'!F:F,L14)&lt;3000),"nt",IF(SMALL('Open 2'!F:F,L14)&gt;3000,"",SMALL('Open 2'!F:F,L14))),"")</f>
        <v/>
      </c>
      <c r="E14" s="132" t="str">
        <f>IF(D14="nt",IFERROR(SMALL('Open 2'!F:F,L14),""),IF(D14&gt;3000,"",IFERROR(SMALL('Open 2'!F:F,L14),"")))</f>
        <v/>
      </c>
      <c r="F14" s="97" t="str">
        <f t="shared" si="0"/>
        <v/>
      </c>
      <c r="G14" s="104" t="str">
        <f t="shared" si="1"/>
        <v/>
      </c>
      <c r="J14" s="188"/>
      <c r="K14" s="141"/>
      <c r="L14" s="68">
        <v>13</v>
      </c>
    </row>
    <row r="15" spans="1:12">
      <c r="A15" s="22" t="str">
        <f>IFERROR(IF(INDEX('Open 2'!$A:$F,MATCH('Open 2 Results'!$E15,'Open 2'!$F:$F,0),1)&gt;0,INDEX('Open 2'!$A:$F,MATCH('Open 2 Results'!$E15,'Open 2'!$F:$F,0),1),""),"")</f>
        <v/>
      </c>
      <c r="B15" s="95" t="str">
        <f>IFERROR(IF(INDEX('Open 2'!$A:$F,MATCH('Open 2 Results'!$E15,'Open 2'!$F:$F,0),2)&gt;0,INDEX('Open 2'!$A:$F,MATCH('Open 2 Results'!$E15,'Open 2'!$F:$F,0),2),""),"")</f>
        <v/>
      </c>
      <c r="C15" s="95" t="str">
        <f>IFERROR(IF(INDEX('Open 2'!$A:$F,MATCH('Open 2 Results'!$E15,'Open 2'!$F:$F,0),3)&gt;0,INDEX('Open 2'!$A:$F,MATCH('Open 2 Results'!$E15,'Open 2'!$F:$F,0),3),""),"")</f>
        <v/>
      </c>
      <c r="D15" s="96" t="str">
        <f>IFERROR(IF(AND(SMALL('Open 2'!F:F,L15)&gt;1000,SMALL('Open 2'!F:F,L15)&lt;3000),"nt",IF(SMALL('Open 2'!F:F,L15)&gt;3000,"",SMALL('Open 2'!F:F,L15))),"")</f>
        <v/>
      </c>
      <c r="E15" s="132" t="str">
        <f>IF(D15="nt",IFERROR(SMALL('Open 2'!F:F,L15),""),IF(D15&gt;3000,"",IFERROR(SMALL('Open 2'!F:F,L15),"")))</f>
        <v/>
      </c>
      <c r="F15" s="97" t="str">
        <f t="shared" si="0"/>
        <v/>
      </c>
      <c r="G15" s="104" t="str">
        <f t="shared" si="1"/>
        <v/>
      </c>
      <c r="J15" s="188"/>
      <c r="K15" s="141"/>
      <c r="L15" s="68">
        <v>14</v>
      </c>
    </row>
    <row r="16" spans="1:12">
      <c r="A16" s="22" t="str">
        <f>IFERROR(IF(INDEX('Open 2'!$A:$F,MATCH('Open 2 Results'!$E16,'Open 2'!$F:$F,0),1)&gt;0,INDEX('Open 2'!$A:$F,MATCH('Open 2 Results'!$E16,'Open 2'!$F:$F,0),1),""),"")</f>
        <v/>
      </c>
      <c r="B16" s="95" t="str">
        <f>IFERROR(IF(INDEX('Open 2'!$A:$F,MATCH('Open 2 Results'!$E16,'Open 2'!$F:$F,0),2)&gt;0,INDEX('Open 2'!$A:$F,MATCH('Open 2 Results'!$E16,'Open 2'!$F:$F,0),2),""),"")</f>
        <v/>
      </c>
      <c r="C16" s="95" t="str">
        <f>IFERROR(IF(INDEX('Open 2'!$A:$F,MATCH('Open 2 Results'!$E16,'Open 2'!$F:$F,0),3)&gt;0,INDEX('Open 2'!$A:$F,MATCH('Open 2 Results'!$E16,'Open 2'!$F:$F,0),3),""),"")</f>
        <v/>
      </c>
      <c r="D16" s="96" t="str">
        <f>IFERROR(IF(AND(SMALL('Open 2'!F:F,L16)&gt;1000,SMALL('Open 2'!F:F,L16)&lt;3000),"nt",IF(SMALL('Open 2'!F:F,L16)&gt;3000,"",SMALL('Open 2'!F:F,L16))),"")</f>
        <v/>
      </c>
      <c r="E16" s="132" t="str">
        <f>IF(D16="nt",IFERROR(SMALL('Open 2'!F:F,L16),""),IF(D16&gt;3000,"",IFERROR(SMALL('Open 2'!F:F,L16),"")))</f>
        <v/>
      </c>
      <c r="F16" s="97" t="str">
        <f t="shared" si="0"/>
        <v/>
      </c>
      <c r="G16" s="104" t="str">
        <f t="shared" si="1"/>
        <v/>
      </c>
      <c r="J16" s="188"/>
      <c r="K16" s="141"/>
      <c r="L16" s="68">
        <v>15</v>
      </c>
    </row>
    <row r="17" spans="1:12">
      <c r="A17" s="22" t="str">
        <f>IFERROR(IF(INDEX('Open 2'!$A:$F,MATCH('Open 2 Results'!$E17,'Open 2'!$F:$F,0),1)&gt;0,INDEX('Open 2'!$A:$F,MATCH('Open 2 Results'!$E17,'Open 2'!$F:$F,0),1),""),"")</f>
        <v/>
      </c>
      <c r="B17" s="95" t="str">
        <f>IFERROR(IF(INDEX('Open 2'!$A:$F,MATCH('Open 2 Results'!$E17,'Open 2'!$F:$F,0),2)&gt;0,INDEX('Open 2'!$A:$F,MATCH('Open 2 Results'!$E17,'Open 2'!$F:$F,0),2),""),"")</f>
        <v/>
      </c>
      <c r="C17" s="95" t="str">
        <f>IFERROR(IF(INDEX('Open 2'!$A:$F,MATCH('Open 2 Results'!$E17,'Open 2'!$F:$F,0),3)&gt;0,INDEX('Open 2'!$A:$F,MATCH('Open 2 Results'!$E17,'Open 2'!$F:$F,0),3),""),"")</f>
        <v/>
      </c>
      <c r="D17" s="96" t="str">
        <f>IFERROR(IF(AND(SMALL('Open 2'!F:F,L17)&gt;1000,SMALL('Open 2'!F:F,L17)&lt;3000),"nt",IF(SMALL('Open 2'!F:F,L17)&gt;3000,"",SMALL('Open 2'!F:F,L17))),"")</f>
        <v/>
      </c>
      <c r="E17" s="132" t="str">
        <f>IF(D17="nt",IFERROR(SMALL('Open 2'!F:F,L17),""),IF(D17&gt;3000,"",IFERROR(SMALL('Open 2'!F:F,L17),"")))</f>
        <v/>
      </c>
      <c r="F17" s="97" t="str">
        <f t="shared" si="0"/>
        <v/>
      </c>
      <c r="G17" s="104" t="str">
        <f t="shared" si="1"/>
        <v/>
      </c>
      <c r="J17" s="188"/>
      <c r="K17" s="141"/>
      <c r="L17" s="68">
        <v>16</v>
      </c>
    </row>
    <row r="18" spans="1:12">
      <c r="A18" s="22" t="str">
        <f>IFERROR(IF(INDEX('Open 2'!$A:$F,MATCH('Open 2 Results'!$E18,'Open 2'!$F:$F,0),1)&gt;0,INDEX('Open 2'!$A:$F,MATCH('Open 2 Results'!$E18,'Open 2'!$F:$F,0),1),""),"")</f>
        <v/>
      </c>
      <c r="B18" s="95" t="str">
        <f>IFERROR(IF(INDEX('Open 2'!$A:$F,MATCH('Open 2 Results'!$E18,'Open 2'!$F:$F,0),2)&gt;0,INDEX('Open 2'!$A:$F,MATCH('Open 2 Results'!$E18,'Open 2'!$F:$F,0),2),""),"")</f>
        <v/>
      </c>
      <c r="C18" s="95" t="str">
        <f>IFERROR(IF(INDEX('Open 2'!$A:$F,MATCH('Open 2 Results'!$E18,'Open 2'!$F:$F,0),3)&gt;0,INDEX('Open 2'!$A:$F,MATCH('Open 2 Results'!$E18,'Open 2'!$F:$F,0),3),""),"")</f>
        <v/>
      </c>
      <c r="D18" s="96" t="str">
        <f>IFERROR(IF(AND(SMALL('Open 2'!F:F,L18)&gt;1000,SMALL('Open 2'!F:F,L18)&lt;3000),"nt",IF(SMALL('Open 2'!F:F,L18)&gt;3000,"",SMALL('Open 2'!F:F,L18))),"")</f>
        <v/>
      </c>
      <c r="E18" s="132" t="str">
        <f>IF(D18="nt",IFERROR(SMALL('Open 2'!F:F,L18),""),IF(D18&gt;3000,"",IFERROR(SMALL('Open 2'!F:F,L18),"")))</f>
        <v/>
      </c>
      <c r="F18" s="97" t="str">
        <f t="shared" si="0"/>
        <v/>
      </c>
      <c r="G18" s="104" t="str">
        <f t="shared" si="1"/>
        <v/>
      </c>
      <c r="J18" s="188"/>
      <c r="K18" s="141"/>
      <c r="L18" s="68">
        <v>17</v>
      </c>
    </row>
    <row r="19" spans="1:12">
      <c r="A19" s="22" t="str">
        <f>IFERROR(IF(INDEX('Open 2'!$A:$F,MATCH('Open 2 Results'!$E19,'Open 2'!$F:$F,0),1)&gt;0,INDEX('Open 2'!$A:$F,MATCH('Open 2 Results'!$E19,'Open 2'!$F:$F,0),1),""),"")</f>
        <v/>
      </c>
      <c r="B19" s="95" t="str">
        <f>IFERROR(IF(INDEX('Open 2'!$A:$F,MATCH('Open 2 Results'!$E19,'Open 2'!$F:$F,0),2)&gt;0,INDEX('Open 2'!$A:$F,MATCH('Open 2 Results'!$E19,'Open 2'!$F:$F,0),2),""),"")</f>
        <v/>
      </c>
      <c r="C19" s="95" t="str">
        <f>IFERROR(IF(INDEX('Open 2'!$A:$F,MATCH('Open 2 Results'!$E19,'Open 2'!$F:$F,0),3)&gt;0,INDEX('Open 2'!$A:$F,MATCH('Open 2 Results'!$E19,'Open 2'!$F:$F,0),3),""),"")</f>
        <v/>
      </c>
      <c r="D19" s="96" t="str">
        <f>IFERROR(IF(AND(SMALL('Open 2'!F:F,L19)&gt;1000,SMALL('Open 2'!F:F,L19)&lt;3000),"nt",IF(SMALL('Open 2'!F:F,L19)&gt;3000,"",SMALL('Open 2'!F:F,L19))),"")</f>
        <v/>
      </c>
      <c r="E19" s="132" t="str">
        <f>IF(D19="nt",IFERROR(SMALL('Open 2'!F:F,L19),""),IF(D19&gt;3000,"",IFERROR(SMALL('Open 2'!F:F,L19),"")))</f>
        <v/>
      </c>
      <c r="F19" s="97" t="str">
        <f t="shared" si="0"/>
        <v/>
      </c>
      <c r="G19" s="104" t="str">
        <f t="shared" si="1"/>
        <v/>
      </c>
      <c r="J19" s="188"/>
      <c r="K19" s="141"/>
      <c r="L19" s="68">
        <v>18</v>
      </c>
    </row>
    <row r="20" spans="1:12">
      <c r="A20" s="22" t="str">
        <f>IFERROR(IF(INDEX('Open 2'!$A:$F,MATCH('Open 2 Results'!$E20,'Open 2'!$F:$F,0),1)&gt;0,INDEX('Open 2'!$A:$F,MATCH('Open 2 Results'!$E20,'Open 2'!$F:$F,0),1),""),"")</f>
        <v/>
      </c>
      <c r="B20" s="95" t="str">
        <f>IFERROR(IF(INDEX('Open 2'!$A:$F,MATCH('Open 2 Results'!$E20,'Open 2'!$F:$F,0),2)&gt;0,INDEX('Open 2'!$A:$F,MATCH('Open 2 Results'!$E20,'Open 2'!$F:$F,0),2),""),"")</f>
        <v/>
      </c>
      <c r="C20" s="95" t="str">
        <f>IFERROR(IF(INDEX('Open 2'!$A:$F,MATCH('Open 2 Results'!$E20,'Open 2'!$F:$F,0),3)&gt;0,INDEX('Open 2'!$A:$F,MATCH('Open 2 Results'!$E20,'Open 2'!$F:$F,0),3),""),"")</f>
        <v/>
      </c>
      <c r="D20" s="96" t="str">
        <f>IFERROR(IF(AND(SMALL('Open 2'!F:F,L20)&gt;1000,SMALL('Open 2'!F:F,L20)&lt;3000),"nt",IF(SMALL('Open 2'!F:F,L20)&gt;3000,"",SMALL('Open 2'!F:F,L20))),"")</f>
        <v/>
      </c>
      <c r="E20" s="132" t="str">
        <f>IF(D20="nt",IFERROR(SMALL('Open 2'!F:F,L20),""),IF(D20&gt;3000,"",IFERROR(SMALL('Open 2'!F:F,L20),"")))</f>
        <v/>
      </c>
      <c r="F20" s="97" t="str">
        <f t="shared" si="0"/>
        <v/>
      </c>
      <c r="G20" s="104" t="str">
        <f t="shared" si="1"/>
        <v/>
      </c>
      <c r="J20" s="188"/>
      <c r="K20" s="141"/>
      <c r="L20" s="68">
        <v>19</v>
      </c>
    </row>
    <row r="21" spans="1:12">
      <c r="A21" s="22" t="str">
        <f>IFERROR(IF(INDEX('Open 2'!$A:$F,MATCH('Open 2 Results'!$E21,'Open 2'!$F:$F,0),1)&gt;0,INDEX('Open 2'!$A:$F,MATCH('Open 2 Results'!$E21,'Open 2'!$F:$F,0),1),""),"")</f>
        <v/>
      </c>
      <c r="B21" s="95" t="str">
        <f>IFERROR(IF(INDEX('Open 2'!$A:$F,MATCH('Open 2 Results'!$E21,'Open 2'!$F:$F,0),2)&gt;0,INDEX('Open 2'!$A:$F,MATCH('Open 2 Results'!$E21,'Open 2'!$F:$F,0),2),""),"")</f>
        <v/>
      </c>
      <c r="C21" s="95" t="str">
        <f>IFERROR(IF(INDEX('Open 2'!$A:$F,MATCH('Open 2 Results'!$E21,'Open 2'!$F:$F,0),3)&gt;0,INDEX('Open 2'!$A:$F,MATCH('Open 2 Results'!$E21,'Open 2'!$F:$F,0),3),""),"")</f>
        <v/>
      </c>
      <c r="D21" s="96" t="str">
        <f>IFERROR(IF(AND(SMALL('Open 2'!F:F,L21)&gt;1000,SMALL('Open 2'!F:F,L21)&lt;3000),"nt",IF(SMALL('Open 2'!F:F,L21)&gt;3000,"",SMALL('Open 2'!F:F,L21))),"")</f>
        <v/>
      </c>
      <c r="E21" s="132" t="str">
        <f>IF(D21="nt",IFERROR(SMALL('Open 2'!F:F,L21),""),IF(D21&gt;3000,"",IFERROR(SMALL('Open 2'!F:F,L21),"")))</f>
        <v/>
      </c>
      <c r="F21" s="97" t="str">
        <f t="shared" si="0"/>
        <v/>
      </c>
      <c r="G21" s="104" t="str">
        <f t="shared" si="1"/>
        <v/>
      </c>
      <c r="J21" s="188"/>
      <c r="K21" s="141"/>
      <c r="L21" s="68">
        <v>20</v>
      </c>
    </row>
    <row r="22" spans="1:12">
      <c r="A22" s="22" t="str">
        <f>IFERROR(IF(INDEX('Open 2'!$A:$F,MATCH('Open 2 Results'!$E22,'Open 2'!$F:$F,0),1)&gt;0,INDEX('Open 2'!$A:$F,MATCH('Open 2 Results'!$E22,'Open 2'!$F:$F,0),1),""),"")</f>
        <v/>
      </c>
      <c r="B22" s="95" t="str">
        <f>IFERROR(IF(INDEX('Open 2'!$A:$F,MATCH('Open 2 Results'!$E22,'Open 2'!$F:$F,0),2)&gt;0,INDEX('Open 2'!$A:$F,MATCH('Open 2 Results'!$E22,'Open 2'!$F:$F,0),2),""),"")</f>
        <v/>
      </c>
      <c r="C22" s="95" t="str">
        <f>IFERROR(IF(INDEX('Open 2'!$A:$F,MATCH('Open 2 Results'!$E22,'Open 2'!$F:$F,0),3)&gt;0,INDEX('Open 2'!$A:$F,MATCH('Open 2 Results'!$E22,'Open 2'!$F:$F,0),3),""),"")</f>
        <v/>
      </c>
      <c r="D22" s="96" t="str">
        <f>IFERROR(IF(AND(SMALL('Open 2'!F:F,L22)&gt;1000,SMALL('Open 2'!F:F,L22)&lt;3000),"nt",IF(SMALL('Open 2'!F:F,L22)&gt;3000,"",SMALL('Open 2'!F:F,L22))),"")</f>
        <v/>
      </c>
      <c r="E22" s="132" t="str">
        <f>IF(D22="nt",IFERROR(SMALL('Open 2'!F:F,L22),""),IF(D22&gt;3000,"",IFERROR(SMALL('Open 2'!F:F,L22),"")))</f>
        <v/>
      </c>
      <c r="F22" s="97" t="str">
        <f t="shared" si="0"/>
        <v/>
      </c>
      <c r="G22" s="104" t="str">
        <f t="shared" si="1"/>
        <v/>
      </c>
      <c r="J22" s="188"/>
      <c r="K22" s="141"/>
      <c r="L22" s="68">
        <v>21</v>
      </c>
    </row>
    <row r="23" spans="1:12">
      <c r="A23" s="22" t="str">
        <f>IFERROR(IF(INDEX('Open 2'!$A:$F,MATCH('Open 2 Results'!$E23,'Open 2'!$F:$F,0),1)&gt;0,INDEX('Open 2'!$A:$F,MATCH('Open 2 Results'!$E23,'Open 2'!$F:$F,0),1),""),"")</f>
        <v/>
      </c>
      <c r="B23" s="95" t="str">
        <f>IFERROR(IF(INDEX('Open 2'!$A:$F,MATCH('Open 2 Results'!$E23,'Open 2'!$F:$F,0),2)&gt;0,INDEX('Open 2'!$A:$F,MATCH('Open 2 Results'!$E23,'Open 2'!$F:$F,0),2),""),"")</f>
        <v/>
      </c>
      <c r="C23" s="95" t="str">
        <f>IFERROR(IF(INDEX('Open 2'!$A:$F,MATCH('Open 2 Results'!$E23,'Open 2'!$F:$F,0),3)&gt;0,INDEX('Open 2'!$A:$F,MATCH('Open 2 Results'!$E23,'Open 2'!$F:$F,0),3),""),"")</f>
        <v/>
      </c>
      <c r="D23" s="96" t="str">
        <f>IFERROR(IF(AND(SMALL('Open 2'!F:F,L23)&gt;1000,SMALL('Open 2'!F:F,L23)&lt;3000),"nt",IF(SMALL('Open 2'!F:F,L23)&gt;3000,"",SMALL('Open 2'!F:F,L23))),"")</f>
        <v/>
      </c>
      <c r="E23" s="132" t="str">
        <f>IF(D23="nt",IFERROR(SMALL('Open 2'!F:F,L23),""),IF(D23&gt;3000,"",IFERROR(SMALL('Open 2'!F:F,L23),"")))</f>
        <v/>
      </c>
      <c r="F23" s="97" t="str">
        <f t="shared" si="0"/>
        <v/>
      </c>
      <c r="G23" s="104" t="str">
        <f t="shared" si="1"/>
        <v/>
      </c>
      <c r="J23" s="188"/>
      <c r="K23" s="141"/>
      <c r="L23" s="68">
        <v>22</v>
      </c>
    </row>
    <row r="24" spans="1:12">
      <c r="A24" s="22" t="str">
        <f>IFERROR(IF(INDEX('Open 2'!$A:$F,MATCH('Open 2 Results'!$E24,'Open 2'!$F:$F,0),1)&gt;0,INDEX('Open 2'!$A:$F,MATCH('Open 2 Results'!$E24,'Open 2'!$F:$F,0),1),""),"")</f>
        <v/>
      </c>
      <c r="B24" s="95" t="str">
        <f>IFERROR(IF(INDEX('Open 2'!$A:$F,MATCH('Open 2 Results'!$E24,'Open 2'!$F:$F,0),2)&gt;0,INDEX('Open 2'!$A:$F,MATCH('Open 2 Results'!$E24,'Open 2'!$F:$F,0),2),""),"")</f>
        <v/>
      </c>
      <c r="C24" s="95" t="str">
        <f>IFERROR(IF(INDEX('Open 2'!$A:$F,MATCH('Open 2 Results'!$E24,'Open 2'!$F:$F,0),3)&gt;0,INDEX('Open 2'!$A:$F,MATCH('Open 2 Results'!$E24,'Open 2'!$F:$F,0),3),""),"")</f>
        <v/>
      </c>
      <c r="D24" s="96" t="str">
        <f>IFERROR(IF(AND(SMALL('Open 2'!F:F,L24)&gt;1000,SMALL('Open 2'!F:F,L24)&lt;3000),"nt",IF(SMALL('Open 2'!F:F,L24)&gt;3000,"",SMALL('Open 2'!F:F,L24))),"")</f>
        <v/>
      </c>
      <c r="E24" s="132" t="str">
        <f>IF(D24="nt",IFERROR(SMALL('Open 2'!F:F,L24),""),IF(D24&gt;3000,"",IFERROR(SMALL('Open 2'!F:F,L24),"")))</f>
        <v/>
      </c>
      <c r="F24" s="97" t="str">
        <f t="shared" si="0"/>
        <v/>
      </c>
      <c r="G24" s="104" t="str">
        <f t="shared" si="1"/>
        <v/>
      </c>
      <c r="J24" s="188"/>
      <c r="K24" s="141"/>
      <c r="L24" s="68">
        <v>23</v>
      </c>
    </row>
    <row r="25" spans="1:12">
      <c r="A25" s="22" t="str">
        <f>IFERROR(IF(INDEX('Open 2'!$A:$F,MATCH('Open 2 Results'!$E25,'Open 2'!$F:$F,0),1)&gt;0,INDEX('Open 2'!$A:$F,MATCH('Open 2 Results'!$E25,'Open 2'!$F:$F,0),1),""),"")</f>
        <v/>
      </c>
      <c r="B25" s="95" t="str">
        <f>IFERROR(IF(INDEX('Open 2'!$A:$F,MATCH('Open 2 Results'!$E25,'Open 2'!$F:$F,0),2)&gt;0,INDEX('Open 2'!$A:$F,MATCH('Open 2 Results'!$E25,'Open 2'!$F:$F,0),2),""),"")</f>
        <v/>
      </c>
      <c r="C25" s="95" t="str">
        <f>IFERROR(IF(INDEX('Open 2'!$A:$F,MATCH('Open 2 Results'!$E25,'Open 2'!$F:$F,0),3)&gt;0,INDEX('Open 2'!$A:$F,MATCH('Open 2 Results'!$E25,'Open 2'!$F:$F,0),3),""),"")</f>
        <v/>
      </c>
      <c r="D25" s="96" t="str">
        <f>IFERROR(IF(AND(SMALL('Open 2'!F:F,L25)&gt;1000,SMALL('Open 2'!F:F,L25)&lt;3000),"nt",IF(SMALL('Open 2'!F:F,L25)&gt;3000,"",SMALL('Open 2'!F:F,L25))),"")</f>
        <v/>
      </c>
      <c r="E25" s="132" t="str">
        <f>IF(D25="nt",IFERROR(SMALL('Open 2'!F:F,L25),""),IF(D25&gt;3000,"",IFERROR(SMALL('Open 2'!F:F,L25),"")))</f>
        <v/>
      </c>
      <c r="F25" s="97" t="str">
        <f t="shared" si="0"/>
        <v/>
      </c>
      <c r="G25" s="104" t="str">
        <f t="shared" si="1"/>
        <v/>
      </c>
      <c r="J25" s="188"/>
      <c r="K25" s="141"/>
      <c r="L25" s="68">
        <v>24</v>
      </c>
    </row>
    <row r="26" spans="1:12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2'!F:F,L26)&gt;1000,SMALL('Open 2'!F:F,L26)&lt;3000),"nt",IF(SMALL('Open 2'!F:F,L26)&gt;3000,"",SMALL('Open 2'!F:F,L26))),"")</f>
        <v/>
      </c>
      <c r="E26" s="132" t="str">
        <f>IF(D26="nt",IFERROR(SMALL('Open 2'!F:F,L26),""),IF(D26&gt;3000,"",IFERROR(SMALL('Open 2'!F:F,L26),"")))</f>
        <v/>
      </c>
      <c r="F26" s="97" t="str">
        <f t="shared" si="0"/>
        <v/>
      </c>
      <c r="G26" s="104" t="str">
        <f t="shared" si="1"/>
        <v/>
      </c>
      <c r="J26" s="188"/>
      <c r="K26" s="141"/>
      <c r="L26" s="68">
        <v>25</v>
      </c>
    </row>
    <row r="27" spans="1:12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2'!F:F,L27)&gt;1000,SMALL('Open 2'!F:F,L27)&lt;3000),"nt",IF(SMALL('Open 2'!F:F,L27)&gt;3000,"",SMALL('Open 2'!F:F,L27))),"")</f>
        <v/>
      </c>
      <c r="E27" s="132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8"/>
      <c r="K27" s="141"/>
      <c r="L27" s="68">
        <v>26</v>
      </c>
    </row>
    <row r="28" spans="1:12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2'!F:F,L28)&gt;1000,SMALL('Open 2'!F:F,L28)&lt;3000),"nt",IF(SMALL('Open 2'!F:F,L28)&gt;3000,"",SMALL('Open 2'!F:F,L28))),"")</f>
        <v/>
      </c>
      <c r="E28" s="132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8"/>
      <c r="K28" s="141"/>
      <c r="L28" s="68">
        <v>27</v>
      </c>
    </row>
    <row r="29" spans="1:12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2'!F:F,L29)&gt;1000,SMALL('Open 2'!F:F,L29)&lt;3000),"nt",IF(SMALL('Open 2'!F:F,L29)&gt;3000,"",SMALL('Open 2'!F:F,L29))),"")</f>
        <v/>
      </c>
      <c r="E29" s="132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8"/>
      <c r="K29" s="141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2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8"/>
      <c r="K30" s="141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2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2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2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2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2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2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2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2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2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2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2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2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2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2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2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2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2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2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2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2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2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2" t="str">
        <f>IF(D52="nt",IFERROR(SMALL('Open 2'!F:F,L52),""),IF(D52&gt;3000,"",IFERROR(SMALL('Open 2'!F:F,L52),"")))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2" t="str">
        <f>IF(D53="nt",IFERROR(SMALL('Open 2'!F:F,L53),""),IF(D53&gt;3000,"",IFERROR(SMALL('Open 2'!F:F,L53),"")))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2" t="str">
        <f>IF(D54="nt",IFERROR(SMALL('Open 2'!F:F,L54),""),IF(D54&gt;3000,"",IFERROR(SMALL('Open 2'!F:F,L54),"")))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2" t="str">
        <f>IF(D55="nt",IFERROR(SMALL('Open 2'!F:F,L55),""),IF(D55&gt;3000,"",IFERROR(SMALL('Open 2'!F:F,L55),"")))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2" t="str">
        <f>IF(D56="nt",IFERROR(SMALL('Open 2'!F:F,L56),""),IF(D56&gt;3000,"",IFERROR(SMALL('Open 2'!F:F,L56),"")))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2" t="str">
        <f>IF(D57="nt",IFERROR(SMALL('Open 2'!F:F,L57),""),IF(D57&gt;3000,"",IFERROR(SMALL('Open 2'!F:F,L57),"")))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2" t="str">
        <f>IF(D58="nt",IFERROR(SMALL('Open 2'!F:F,L58),""),IF(D58&gt;3000,"",IFERROR(SMALL('Open 2'!F:F,L58),"")))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2" t="str">
        <f>IF(D59="nt",IFERROR(SMALL('Open 2'!F:F,L59),""),IF(D59&gt;3000,"",IFERROR(SMALL('Open 2'!F:F,L59),"")))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2" t="str">
        <f>IF(D60="nt",IFERROR(SMALL('Open 2'!F:F,L60),""),IF(D60&gt;3000,"",IFERROR(SMALL('Open 2'!F:F,L60),"")))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2" t="str">
        <f>IF(D61="nt",IFERROR(SMALL('Open 2'!F:F,L61),""),IF(D61&gt;3000,"",IFERROR(SMALL('Open 2'!F:F,L61),"")))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2" t="str">
        <f>IF(D62="nt",IFERROR(SMALL('Open 2'!F:F,L62),""),IF(D62&gt;3000,"",IFERROR(SMALL('Open 2'!F:F,L62),"")))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2" t="str">
        <f>IF(D63="nt",IFERROR(SMALL('Open 2'!F:F,L63),""),IF(D63&gt;3000,"",IFERROR(SMALL('Open 2'!F:F,L63),"")))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2" t="str">
        <f>IF(D64="nt",IFERROR(SMALL('Open 2'!F:F,L64),""),IF(D64&gt;3000,"",IFERROR(SMALL('Open 2'!F:F,L64),"")))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2" t="str">
        <f>IF(D65="nt",IFERROR(SMALL('Open 2'!F:F,L65),""),IF(D65&gt;3000,"",IFERROR(SMALL('Open 2'!F:F,L65),"")))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2" t="str">
        <f>IF(D66="nt",IFERROR(SMALL('Open 2'!F:F,L66),""),IF(D66&gt;3000,"",IFERROR(SMALL('Open 2'!F:F,L66),"")))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2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2" t="str">
        <f>IF(D68="nt",IFERROR(SMALL('Open 2'!F:F,L68),""),IF(D68&gt;3000,"",IFERROR(SMALL('Open 2'!F:F,L68),"")))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2" t="str">
        <f>IF(D69="nt",IFERROR(SMALL('Open 2'!F:F,L69),""),IF(D69&gt;3000,"",IFERROR(SMALL('Open 2'!F:F,L69),"")))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2" t="str">
        <f>IF(D70="nt",IFERROR(SMALL('Open 2'!F:F,L70),""),IF(D70&gt;3000,"",IFERROR(SMALL('Open 2'!F:F,L70),"")))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2" t="str">
        <f>IF(D71="nt",IFERROR(SMALL('Open 2'!F:F,L71),""),IF(D71&gt;3000,"",IFERROR(SMALL('Open 2'!F:F,L71),"")))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2" t="str">
        <f>IF(D72="nt",IFERROR(SMALL('Open 2'!F:F,L72),""),IF(D72&gt;3000,"",IFERROR(SMALL('Open 2'!F:F,L72),"")))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2" t="str">
        <f>IF(D73="nt",IFERROR(SMALL('Open 2'!F:F,L73),""),IF(D73&gt;3000,"",IFERROR(SMALL('Open 2'!F:F,L73),"")))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2" t="str">
        <f>IF(D74="nt",IFERROR(SMALL('Open 2'!F:F,L74),""),IF(D74&gt;3000,"",IFERROR(SMALL('Open 2'!F:F,L74),"")))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2" t="str">
        <f>IF(D75="nt",IFERROR(SMALL('Open 2'!F:F,L75),""),IF(D75&gt;3000,"",IFERROR(SMALL('Open 2'!F:F,L75),"")))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2" t="str">
        <f>IF(D76="nt",IFERROR(SMALL('Open 2'!F:F,L76),""),IF(D76&gt;3000,"",IFERROR(SMALL('Open 2'!F:F,L76),"")))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2" t="str">
        <f>IF(D77="nt",IFERROR(SMALL('Open 2'!F:F,L77),""),IF(D77&gt;3000,"",IFERROR(SMALL('Open 2'!F:F,L77),"")))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2" t="str">
        <f>IF(D78="nt",IFERROR(SMALL('Open 2'!F:F,L78),""),IF(D78&gt;3000,"",IFERROR(SMALL('Open 2'!F:F,L78),"")))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2" t="str">
        <f>IF(D79="nt",IFERROR(SMALL('Open 2'!F:F,L79),""),IF(D79&gt;3000,"",IFERROR(SMALL('Open 2'!F:F,L79),"")))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2" t="str">
        <f>IF(D80="nt",IFERROR(SMALL('Open 2'!F:F,L80),""),IF(D80&gt;3000,"",IFERROR(SMALL('Open 2'!F:F,L80),"")))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2" t="str">
        <f>IF(D81="nt",IFERROR(SMALL('Open 2'!F:F,L81),""),IF(D81&gt;3000,"",IFERROR(SMALL('Open 2'!F:F,L81),"")))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2" t="str">
        <f>IF(D82="nt",IFERROR(SMALL('Open 2'!F:F,L82),""),IF(D82&gt;3000,"",IFERROR(SMALL('Open 2'!F:F,L82),"")))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2" t="str">
        <f>IF(D83="nt",IFERROR(SMALL('Open 2'!F:F,L83),""),IF(D83&gt;3000,"",IFERROR(SMALL('Open 2'!F:F,L83),"")))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2" t="str">
        <f>IF(D84="nt",IFERROR(SMALL('Open 2'!F:F,L84),""),IF(D84&gt;3000,"",IFERROR(SMALL('Open 2'!F:F,L84),"")))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2" t="str">
        <f>IF(D85="nt",IFERROR(SMALL('Open 2'!F:F,L85),""),IF(D85&gt;3000,"",IFERROR(SMALL('Open 2'!F:F,L85),"")))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2" t="str">
        <f>IF(D86="nt",IFERROR(SMALL('Open 2'!F:F,L86),""),IF(D86&gt;3000,"",IFERROR(SMALL('Open 2'!F:F,L86),"")))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2" t="str">
        <f>IF(D87="nt",IFERROR(SMALL('Open 2'!F:F,L87),""),IF(D87&gt;3000,"",IFERROR(SMALL('Open 2'!F:F,L87),"")))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2" t="str">
        <f>IF(D88="nt",IFERROR(SMALL('Open 2'!F:F,L88),""),IF(D88&gt;3000,"",IFERROR(SMALL('Open 2'!F:F,L88),"")))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2" t="str">
        <f>IF(D89="nt",IFERROR(SMALL('Open 2'!F:F,L89),""),IF(D89&gt;3000,"",IFERROR(SMALL('Open 2'!F:F,L89),"")))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2" t="str">
        <f>IF(D90="nt",IFERROR(SMALL('Open 2'!F:F,L90),""),IF(D90&gt;3000,"",IFERROR(SMALL('Open 2'!F:F,L90),"")))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2" t="str">
        <f>IF(D91="nt",IFERROR(SMALL('Open 2'!F:F,L91),""),IF(D91&gt;3000,"",IFERROR(SMALL('Open 2'!F:F,L91),"")))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2" t="str">
        <f>IF(D92="nt",IFERROR(SMALL('Open 2'!F:F,L92),""),IF(D92&gt;3000,"",IFERROR(SMALL('Open 2'!F:F,L92),"")))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2" t="str">
        <f>IF(D93="nt",IFERROR(SMALL('Open 2'!F:F,L93),""),IF(D93&gt;3000,"",IFERROR(SMALL('Open 2'!F:F,L93),"")))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2" t="str">
        <f>IF(D94="nt",IFERROR(SMALL('Open 2'!F:F,L94),""),IF(D94&gt;3000,"",IFERROR(SMALL('Open 2'!F:F,L94),"")))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2" t="str">
        <f>IF(D95="nt",IFERROR(SMALL('Open 2'!F:F,L95),""),IF(D95&gt;3000,"",IFERROR(SMALL('Open 2'!F:F,L95),"")))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2" t="str">
        <f>IF(D96="nt",IFERROR(SMALL('Open 2'!F:F,L96),""),IF(D96&gt;3000,"",IFERROR(SMALL('Open 2'!F:F,L96),"")))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2" t="str">
        <f>IF(D97="nt",IFERROR(SMALL('Open 2'!F:F,L97),""),IF(D97&gt;3000,"",IFERROR(SMALL('Open 2'!F:F,L97),"")))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2" t="str">
        <f>IF(D98="nt",IFERROR(SMALL('Open 2'!F:F,L98),""),IF(D98&gt;3000,"",IFERROR(SMALL('Open 2'!F:F,L98),"")))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2" t="str">
        <f>IF(D99="nt",IFERROR(SMALL('Open 2'!F:F,L99),""),IF(D99&gt;3000,"",IFERROR(SMALL('Open 2'!F:F,L99),"")))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2" t="str">
        <f>IF(D100="nt",IFERROR(SMALL('Open 2'!F:F,L100),""),IF(D100&gt;3000,"",IFERROR(SMALL('Open 2'!F:F,L100),"")))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2" t="str">
        <f>IF(D101="nt",IFERROR(SMALL('Open 2'!F:F,L101),""),IF(D101&gt;3000,"",IFERROR(SMALL('Open 2'!F:F,L101),"")))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2" t="str">
        <f>IF(D102="nt",IFERROR(SMALL('Open 2'!F:F,L102),""),IF(D102&gt;3000,"",IFERROR(SMALL('Open 2'!F:F,L102),"")))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2" t="str">
        <f>IF(D103="nt",IFERROR(SMALL('Open 2'!F:F,L103),""),IF(D103&gt;3000,"",IFERROR(SMALL('Open 2'!F:F,L103),"")))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2" t="str">
        <f>IF(D104="nt",IFERROR(SMALL('Open 2'!F:F,L104),""),IF(D104&gt;3000,"",IFERROR(SMALL('Open 2'!F:F,L104),"")))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2" t="str">
        <f>IF(D105="nt",IFERROR(SMALL('Open 2'!F:F,L105),""),IF(D105&gt;3000,"",IFERROR(SMALL('Open 2'!F:F,L105),"")))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2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2" t="str">
        <f>IF(D107="nt",IFERROR(SMALL('Open 2'!F:F,L107),""),IF(D107&gt;3000,"",IFERROR(SMALL('Open 2'!F:F,L107),"")))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2" t="str">
        <f>IF(D108="nt",IFERROR(SMALL('Open 2'!F:F,L108),""),IF(D108&gt;3000,"",IFERROR(SMALL('Open 2'!F:F,L108),"")))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2" t="str">
        <f>IF(D109="nt",IFERROR(SMALL('Open 2'!F:F,L109),""),IF(D109&gt;3000,"",IFERROR(SMALL('Open 2'!F:F,L109),"")))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2" t="str">
        <f>IF(D110="nt",IFERROR(SMALL('Open 2'!F:F,L110),""),IF(D110&gt;3000,"",IFERROR(SMALL('Open 2'!F:F,L110),"")))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2" t="str">
        <f>IF(D111="nt",IFERROR(SMALL('Open 2'!F:F,L111),""),IF(D111&gt;3000,"",IFERROR(SMALL('Open 2'!F:F,L111),"")))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2" t="str">
        <f>IF(D112="nt",IFERROR(SMALL('Open 2'!F:F,L112),""),IF(D112&gt;3000,"",IFERROR(SMALL('Open 2'!F:F,L112),"")))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2" t="str">
        <f>IF(D113="nt",IFERROR(SMALL('Open 2'!F:F,L113),""),IF(D113&gt;3000,"",IFERROR(SMALL('Open 2'!F:F,L113),"")))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2" t="str">
        <f>IF(D114="nt",IFERROR(SMALL('Open 2'!F:F,L114),""),IF(D114&gt;3000,"",IFERROR(SMALL('Open 2'!F:F,L114),"")))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2" t="str">
        <f>IF(D115="nt",IFERROR(SMALL('Open 2'!F:F,L115),""),IF(D115&gt;3000,"",IFERROR(SMALL('Open 2'!F:F,L115),"")))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2" t="str">
        <f>IF(D116="nt",IFERROR(SMALL('Open 2'!F:F,L116),""),IF(D116&gt;3000,"",IFERROR(SMALL('Open 2'!F:F,L116),"")))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2" t="str">
        <f>IF(D117="nt",IFERROR(SMALL('Open 2'!F:F,L117),""),IF(D117&gt;3000,"",IFERROR(SMALL('Open 2'!F:F,L117),"")))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2" t="str">
        <f>IF(D118="nt",IFERROR(SMALL('Open 2'!F:F,L118),""),IF(D118&gt;3000,"",IFERROR(SMALL('Open 2'!F:F,L118),"")))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2" t="str">
        <f>IF(D119="nt",IFERROR(SMALL('Open 2'!F:F,L119),""),IF(D119&gt;3000,"",IFERROR(SMALL('Open 2'!F:F,L119),"")))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2" t="str">
        <f>IF(D120="nt",IFERROR(SMALL('Open 2'!F:F,L120),""),IF(D120&gt;3000,"",IFERROR(SMALL('Open 2'!F:F,L120),"")))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2" t="str">
        <f>IF(D121="nt",IFERROR(SMALL('Open 2'!F:F,L121),""),IF(D121&gt;3000,"",IFERROR(SMALL('Open 2'!F:F,L121),"")))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2" t="str">
        <f>IF(D122="nt",IFERROR(SMALL('Open 2'!F:F,L122),""),IF(D122&gt;3000,"",IFERROR(SMALL('Open 2'!F:F,L122),"")))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2" t="str">
        <f>IF(D123="nt",IFERROR(SMALL('Open 2'!F:F,L123),""),IF(D123&gt;3000,"",IFERROR(SMALL('Open 2'!F:F,L123),"")))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2" t="str">
        <f>IF(D124="nt",IFERROR(SMALL('Open 2'!F:F,L124),""),IF(D124&gt;3000,"",IFERROR(SMALL('Open 2'!F:F,L124),"")))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2" t="str">
        <f>IF(D125="nt",IFERROR(SMALL('Open 2'!F:F,L125),""),IF(D125&gt;3000,"",IFERROR(SMALL('Open 2'!F:F,L125),"")))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2" t="str">
        <f>IF(D126="nt",IFERROR(SMALL('Open 2'!F:F,L126),""),IF(D126&gt;3000,"",IFERROR(SMALL('Open 2'!F:F,L126),"")))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2" t="str">
        <f>IF(D127="nt",IFERROR(SMALL('Open 2'!F:F,L127),""),IF(D127&gt;3000,"",IFERROR(SMALL('Open 2'!F:F,L127),"")))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2" t="str">
        <f>IF(D128="nt",IFERROR(SMALL('Open 2'!F:F,L128),""),IF(D128&gt;3000,"",IFERROR(SMALL('Open 2'!F:F,L128),"")))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2" t="str">
        <f>IF(D129="nt",IFERROR(SMALL('Open 2'!F:F,L129),""),IF(D129&gt;3000,"",IFERROR(SMALL('Open 2'!F:F,L129),"")))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2" t="str">
        <f>IF(D130="nt",IFERROR(SMALL('Open 2'!F:F,L130),""),IF(D130&gt;3000,"",IFERROR(SMALL('Open 2'!F:F,L130),"")))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2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2" t="str">
        <f>IF(D132="nt",IFERROR(SMALL('Open 2'!F:F,L132),""),IF(D132&gt;3000,"",IFERROR(SMALL('Open 2'!F:F,L132),"")))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2" t="str">
        <f>IF(D133="nt",IFERROR(SMALL('Open 2'!F:F,L133),""),IF(D133&gt;3000,"",IFERROR(SMALL('Open 2'!F:F,L133),"")))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2" t="str">
        <f>IF(D134="nt",IFERROR(SMALL('Open 2'!F:F,L134),""),IF(D134&gt;3000,"",IFERROR(SMALL('Open 2'!F:F,L134),"")))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2" t="str">
        <f>IF(D135="nt",IFERROR(SMALL('Open 2'!F:F,L135),""),IF(D135&gt;3000,"",IFERROR(SMALL('Open 2'!F:F,L135),"")))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2" t="str">
        <f>IF(D136="nt",IFERROR(SMALL('Open 2'!F:F,L136),""),IF(D136&gt;3000,"",IFERROR(SMALL('Open 2'!F:F,L136),"")))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2" t="str">
        <f>IF(D137="nt",IFERROR(SMALL('Open 2'!F:F,L137),""),IF(D137&gt;3000,"",IFERROR(SMALL('Open 2'!F:F,L137),"")))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2" t="str">
        <f>IF(D138="nt",IFERROR(SMALL('Open 2'!F:F,L138),""),IF(D138&gt;3000,"",IFERROR(SMALL('Open 2'!F:F,L138),"")))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2" t="str">
        <f>IF(D139="nt",IFERROR(SMALL('Open 2'!F:F,L139),""),IF(D139&gt;3000,"",IFERROR(SMALL('Open 2'!F:F,L139),"")))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2" t="str">
        <f>IF(D140="nt",IFERROR(SMALL('Open 2'!F:F,L140),""),IF(D140&gt;3000,"",IFERROR(SMALL('Open 2'!F:F,L140),"")))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2" t="str">
        <f>IF(D141="nt",IFERROR(SMALL('Open 2'!F:F,L141),""),IF(D141&gt;3000,"",IFERROR(SMALL('Open 2'!F:F,L141),"")))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2" t="str">
        <f>IF(D142="nt",IFERROR(SMALL('Open 2'!F:F,L142),""),IF(D142&gt;3000,"",IFERROR(SMALL('Open 2'!F:F,L142),"")))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2" t="str">
        <f>IF(D143="nt",IFERROR(SMALL('Open 2'!F:F,L143),""),IF(D143&gt;3000,"",IFERROR(SMALL('Open 2'!F:F,L143),"")))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2" t="str">
        <f>IF(D144="nt",IFERROR(SMALL('Open 2'!F:F,L144),""),IF(D144&gt;3000,"",IFERROR(SMALL('Open 2'!F:F,L144),"")))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2" t="str">
        <f>IF(D145="nt",IFERROR(SMALL('Open 2'!F:F,L145),""),IF(D145&gt;3000,"",IFERROR(SMALL('Open 2'!F:F,L145),"")))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2" t="str">
        <f>IF(D146="nt",IFERROR(SMALL('Open 2'!F:F,L146),""),IF(D146&gt;3000,"",IFERROR(SMALL('Open 2'!F:F,L146),"")))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2" t="str">
        <f>IF(D147="nt",IFERROR(SMALL('Open 2'!F:F,L147),""),IF(D147&gt;3000,"",IFERROR(SMALL('Open 2'!F:F,L147),"")))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2" t="str">
        <f>IF(D148="nt",IFERROR(SMALL('Open 2'!F:F,L148),""),IF(D148&gt;3000,"",IFERROR(SMALL('Open 2'!F:F,L148),"")))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2" t="str">
        <f>IF(D149="nt",IFERROR(SMALL('Open 2'!F:F,L149),""),IF(D149&gt;3000,"",IFERROR(SMALL('Open 2'!F:F,L149),"")))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2" t="str">
        <f>IF(D150="nt",IFERROR(SMALL('Open 2'!F:F,L150),""),IF(D150&gt;3000,"",IFERROR(SMALL('Open 2'!F:F,L150),"")))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2" t="str">
        <f>IF(D151="nt",IFERROR(SMALL('Open 2'!F:F,L151),""),IF(D151&gt;3000,"",IFERROR(SMALL('Open 2'!F:F,L151),"")))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2" t="str">
        <f>IF(D152="nt",IFERROR(SMALL('Open 2'!F:F,L152),""),IF(D152&gt;3000,"",IFERROR(SMALL('Open 2'!F:F,L152),"")))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2" t="str">
        <f>IF(D153="nt",IFERROR(SMALL('Open 2'!F:F,L153),""),IF(D153&gt;3000,"",IFERROR(SMALL('Open 2'!F:F,L153),"")))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2" t="str">
        <f>IF(D154="nt",IFERROR(SMALL('Open 2'!F:F,L154),""),IF(D154&gt;3000,"",IFERROR(SMALL('Open 2'!F:F,L154),"")))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2" t="str">
        <f>IF(D155="nt",IFERROR(SMALL('Open 2'!F:F,L155),""),IF(D155&gt;3000,"",IFERROR(SMALL('Open 2'!F:F,L155),"")))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2" t="str">
        <f>IF(D156="nt",IFERROR(SMALL('Open 2'!F:F,L156),""),IF(D156&gt;3000,"",IFERROR(SMALL('Open 2'!F:F,L156),"")))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2" t="str">
        <f>IF(D157="nt",IFERROR(SMALL('Open 2'!F:F,L157),""),IF(D157&gt;3000,"",IFERROR(SMALL('Open 2'!F:F,L157),"")))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2" t="str">
        <f>IF(D158="nt",IFERROR(SMALL('Open 2'!F:F,L158),""),IF(D158&gt;3000,"",IFERROR(SMALL('Open 2'!F:F,L158),"")))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2" t="str">
        <f>IF(D159="nt",IFERROR(SMALL('Open 2'!F:F,L159),""),IF(D159&gt;3000,"",IFERROR(SMALL('Open 2'!F:F,L159),"")))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2" t="str">
        <f>IF(D160="nt",IFERROR(SMALL('Open 2'!F:F,L160),""),IF(D160&gt;3000,"",IFERROR(SMALL('Open 2'!F:F,L160),"")))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2" t="str">
        <f>IF(D161="nt",IFERROR(SMALL('Open 2'!F:F,L161),""),IF(D161&gt;3000,"",IFERROR(SMALL('Open 2'!F:F,L161),"")))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2" t="str">
        <f>IF(D162="nt",IFERROR(SMALL('Open 2'!F:F,L162),""),IF(D162&gt;3000,"",IFERROR(SMALL('Open 2'!F:F,L162),"")))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2" t="str">
        <f>IF(D163="nt",IFERROR(SMALL('Open 2'!F:F,L163),""),IF(D163&gt;3000,"",IFERROR(SMALL('Open 2'!F:F,L163),"")))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2" t="str">
        <f>IF(D164="nt",IFERROR(SMALL('Open 2'!F:F,L164),""),IF(D164&gt;3000,"",IFERROR(SMALL('Open 2'!F:F,L164),"")))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2" t="str">
        <f>IF(D165="nt",IFERROR(SMALL('Open 2'!F:F,L165),""),IF(D165&gt;3000,"",IFERROR(SMALL('Open 2'!F:F,L165),"")))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2" t="str">
        <f>IF(D166="nt",IFERROR(SMALL('Open 2'!F:F,L166),""),IF(D166&gt;3000,"",IFERROR(SMALL('Open 2'!F:F,L166),"")))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2" t="str">
        <f>IF(D167="nt",IFERROR(SMALL('Open 2'!F:F,L167),""),IF(D167&gt;3000,"",IFERROR(SMALL('Open 2'!F:F,L167),"")))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2" t="str">
        <f>IF(D168="nt",IFERROR(SMALL('Open 2'!F:F,L168),""),IF(D168&gt;3000,"",IFERROR(SMALL('Open 2'!F:F,L168),"")))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2" t="str">
        <f>IF(D169="nt",IFERROR(SMALL('Open 2'!F:F,L169),""),IF(D169&gt;3000,"",IFERROR(SMALL('Open 2'!F:F,L169),"")))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2" t="str">
        <f>IF(D170="nt",IFERROR(SMALL('Open 2'!F:F,L170),""),IF(D170&gt;3000,"",IFERROR(SMALL('Open 2'!F:F,L170),"")))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2" t="str">
        <f>IF(D171="nt",IFERROR(SMALL('Open 2'!F:F,L171),""),IF(D171&gt;3000,"",IFERROR(SMALL('Open 2'!F:F,L171),"")))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2" t="str">
        <f>IF(D172="nt",IFERROR(SMALL('Open 2'!F:F,L172),""),IF(D172&gt;3000,"",IFERROR(SMALL('Open 2'!F:F,L172),"")))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2" t="str">
        <f>IF(D173="nt",IFERROR(SMALL('Open 2'!F:F,L173),""),IF(D173&gt;3000,"",IFERROR(SMALL('Open 2'!F:F,L173),"")))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2" t="str">
        <f>IF(D174="nt",IFERROR(SMALL('Open 2'!F:F,L174),""),IF(D174&gt;3000,"",IFERROR(SMALL('Open 2'!F:F,L174),"")))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2" t="str">
        <f>IF(D175="nt",IFERROR(SMALL('Open 2'!F:F,L175),""),IF(D175&gt;3000,"",IFERROR(SMALL('Open 2'!F:F,L175),"")))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2" t="str">
        <f>IF(D176="nt",IFERROR(SMALL('Open 2'!F:F,L176),""),IF(D176&gt;3000,"",IFERROR(SMALL('Open 2'!F:F,L176),"")))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2" t="str">
        <f>IF(D177="nt",IFERROR(SMALL('Open 2'!F:F,L177),""),IF(D177&gt;3000,"",IFERROR(SMALL('Open 2'!F:F,L177),"")))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2" t="str">
        <f>IF(D178="nt",IFERROR(SMALL('Open 2'!F:F,L178),""),IF(D178&gt;3000,"",IFERROR(SMALL('Open 2'!F:F,L178),"")))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2" t="str">
        <f>IF(D179="nt",IFERROR(SMALL('Open 2'!F:F,L179),""),IF(D179&gt;3000,"",IFERROR(SMALL('Open 2'!F:F,L179),"")))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2" t="str">
        <f>IF(D180="nt",IFERROR(SMALL('Open 2'!F:F,L180),""),IF(D180&gt;3000,"",IFERROR(SMALL('Open 2'!F:F,L180),"")))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2" t="str">
        <f>IF(D181="nt",IFERROR(SMALL('Open 2'!F:F,L181),""),IF(D181&gt;3000,"",IFERROR(SMALL('Open 2'!F:F,L181),"")))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2" t="str">
        <f>IF(D182="nt",IFERROR(SMALL('Open 2'!F:F,L182),""),IF(D182&gt;3000,"",IFERROR(SMALL('Open 2'!F:F,L182),"")))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2" t="str">
        <f>IF(D183="nt",IFERROR(SMALL('Open 2'!F:F,L183),""),IF(D183&gt;3000,"",IFERROR(SMALL('Open 2'!F:F,L183),"")))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2" t="str">
        <f>IF(D184="nt",IFERROR(SMALL('Open 2'!F:F,L184),""),IF(D184&gt;3000,"",IFERROR(SMALL('Open 2'!F:F,L184),"")))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2" t="str">
        <f>IF(D185="nt",IFERROR(SMALL('Open 2'!F:F,L185),""),IF(D185&gt;3000,"",IFERROR(SMALL('Open 2'!F:F,L185),"")))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2" t="str">
        <f>IF(D186="nt",IFERROR(SMALL('Open 2'!F:F,L186),""),IF(D186&gt;3000,"",IFERROR(SMALL('Open 2'!F:F,L186),"")))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2" t="str">
        <f>IF(D187="nt",IFERROR(SMALL('Open 2'!F:F,L187),""),IF(D187&gt;3000,"",IFERROR(SMALL('Open 2'!F:F,L187),"")))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2" t="str">
        <f>IF(D188="nt",IFERROR(SMALL('Open 2'!F:F,L188),""),IF(D188&gt;3000,"",IFERROR(SMALL('Open 2'!F:F,L188),"")))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2" t="str">
        <f>IF(D189="nt",IFERROR(SMALL('Open 2'!F:F,L189),""),IF(D189&gt;3000,"",IFERROR(SMALL('Open 2'!F:F,L189),"")))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2" t="str">
        <f>IF(D190="nt",IFERROR(SMALL('Open 2'!F:F,L190),""),IF(D190&gt;3000,"",IFERROR(SMALL('Open 2'!F:F,L190),"")))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2" t="str">
        <f>IF(D191="nt",IFERROR(SMALL('Open 2'!F:F,L191),""),IF(D191&gt;3000,"",IFERROR(SMALL('Open 2'!F:F,L191),"")))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2" t="str">
        <f>IF(D192="nt",IFERROR(SMALL('Open 2'!F:F,L192),""),IF(D192&gt;3000,"",IFERROR(SMALL('Open 2'!F:F,L192),"")))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2" t="str">
        <f>IF(D193="nt",IFERROR(SMALL('Open 2'!F:F,L193),""),IF(D193&gt;3000,"",IFERROR(SMALL('Open 2'!F:F,L193),"")))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2" t="str">
        <f>IF(D194="nt",IFERROR(SMALL('Open 2'!F:F,L194),""),IF(D194&gt;3000,"",IFERROR(SMALL('Open 2'!F:F,L194),"")))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2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2" t="str">
        <f>IF(D196="nt",IFERROR(SMALL('Open 2'!F:F,L196),""),IF(D196&gt;3000,"",IFERROR(SMALL('Open 2'!F:F,L196),"")))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2" t="str">
        <f>IF(D197="nt",IFERROR(SMALL('Open 2'!F:F,L197),""),IF(D197&gt;3000,"",IFERROR(SMALL('Open 2'!F:F,L197),"")))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2" t="str">
        <f>IF(D198="nt",IFERROR(SMALL('Open 2'!F:F,L198),""),IF(D198&gt;3000,"",IFERROR(SMALL('Open 2'!F:F,L198),"")))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2" t="str">
        <f>IF(D199="nt",IFERROR(SMALL('Open 2'!F:F,L199),""),IF(D199&gt;3000,"",IFERROR(SMALL('Open 2'!F:F,L199),"")))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2" t="str">
        <f>IF(D200="nt",IFERROR(SMALL('Open 2'!F:F,L200),""),IF(D200&gt;3000,"",IFERROR(SMALL('Open 2'!F:F,L200),"")))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2" t="str">
        <f>IF(D201="nt",IFERROR(SMALL('Open 2'!F:F,L201),""),IF(D201&gt;3000,"",IFERROR(SMALL('Open 2'!F:F,L201),"")))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2" t="str">
        <f>IF(D202="nt",IFERROR(SMALL('Open 2'!F:F,L202),""),IF(D202&gt;3000,"",IFERROR(SMALL('Open 2'!F:F,L202),"")))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2" t="str">
        <f>IF(D203="nt",IFERROR(SMALL('Open 2'!F:F,L203),""),IF(D203&gt;3000,"",IFERROR(SMALL('Open 2'!F:F,L203),"")))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2" t="str">
        <f>IF(D204="nt",IFERROR(SMALL('Open 2'!F:F,L204),""),IF(D204&gt;3000,"",IFERROR(SMALL('Open 2'!F:F,L204),"")))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2" t="str">
        <f>IF(D205="nt",IFERROR(SMALL('Open 2'!F:F,L205),""),IF(D205&gt;3000,"",IFERROR(SMALL('Open 2'!F:F,L205),"")))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2" t="str">
        <f>IF(D206="nt",IFERROR(SMALL('Open 2'!F:F,L206),""),IF(D206&gt;3000,"",IFERROR(SMALL('Open 2'!F:F,L206),"")))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2" t="str">
        <f>IF(D207="nt",IFERROR(SMALL('Open 2'!F:F,L207),""),IF(D207&gt;3000,"",IFERROR(SMALL('Open 2'!F:F,L207),"")))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2" t="str">
        <f>IF(D208="nt",IFERROR(SMALL('Open 2'!F:F,L208),""),IF(D208&gt;3000,"",IFERROR(SMALL('Open 2'!F:F,L208),"")))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2" t="str">
        <f>IF(D209="nt",IFERROR(SMALL('Open 2'!F:F,L209),""),IF(D209&gt;3000,"",IFERROR(SMALL('Open 2'!F:F,L209),"")))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2" t="str">
        <f>IF(D210="nt",IFERROR(SMALL('Open 2'!F:F,L210),""),IF(D210&gt;3000,"",IFERROR(SMALL('Open 2'!F:F,L210),"")))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2" t="str">
        <f>IF(D211="nt",IFERROR(SMALL('Open 2'!F:F,L211),""),IF(D211&gt;3000,"",IFERROR(SMALL('Open 2'!F:F,L211),"")))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2" t="str">
        <f>IF(D212="nt",IFERROR(SMALL('Open 2'!F:F,L212),""),IF(D212&gt;3000,"",IFERROR(SMALL('Open 2'!F:F,L212),"")))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2" t="str">
        <f>IF(D213="nt",IFERROR(SMALL('Open 2'!F:F,L213),""),IF(D213&gt;3000,"",IFERROR(SMALL('Open 2'!F:F,L213),"")))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2" t="str">
        <f>IF(D214="nt",IFERROR(SMALL('Open 2'!F:F,L214),""),IF(D214&gt;3000,"",IFERROR(SMALL('Open 2'!F:F,L214),"")))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2" t="str">
        <f>IF(D215="nt",IFERROR(SMALL('Open 2'!F:F,L215),""),IF(D215&gt;3000,"",IFERROR(SMALL('Open 2'!F:F,L215),"")))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2" t="str">
        <f>IF(D216="nt",IFERROR(SMALL('Open 2'!F:F,L216),""),IF(D216&gt;3000,"",IFERROR(SMALL('Open 2'!F:F,L216),"")))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2" t="str">
        <f>IF(D217="nt",IFERROR(SMALL('Open 2'!F:F,L217),""),IF(D217&gt;3000,"",IFERROR(SMALL('Open 2'!F:F,L217),"")))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2" t="str">
        <f>IF(D218="nt",IFERROR(SMALL('Open 2'!F:F,L218),""),IF(D218&gt;3000,"",IFERROR(SMALL('Open 2'!F:F,L218),"")))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2" t="str">
        <f>IF(D219="nt",IFERROR(SMALL('Open 2'!F:F,L219),""),IF(D219&gt;3000,"",IFERROR(SMALL('Open 2'!F:F,L219),"")))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2" t="str">
        <f>IF(D220="nt",IFERROR(SMALL('Open 2'!F:F,L220),""),IF(D220&gt;3000,"",IFERROR(SMALL('Open 2'!F:F,L220),"")))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2" t="str">
        <f>IF(D221="nt",IFERROR(SMALL('Open 2'!F:F,L221),""),IF(D221&gt;3000,"",IFERROR(SMALL('Open 2'!F:F,L221),"")))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2" t="str">
        <f>IF(D222="nt",IFERROR(SMALL('Open 2'!F:F,L222),""),IF(D222&gt;3000,"",IFERROR(SMALL('Open 2'!F:F,L222),"")))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2" t="str">
        <f>IF(D223="nt",IFERROR(SMALL('Open 2'!F:F,L223),""),IF(D223&gt;3000,"",IFERROR(SMALL('Open 2'!F:F,L223),"")))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2" t="str">
        <f>IF(D224="nt",IFERROR(SMALL('Open 2'!F:F,L224),""),IF(D224&gt;3000,"",IFERROR(SMALL('Open 2'!F:F,L224),"")))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2" t="str">
        <f>IF(D225="nt",IFERROR(SMALL('Open 2'!F:F,L225),""),IF(D225&gt;3000,"",IFERROR(SMALL('Open 2'!F:F,L225),"")))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2" t="str">
        <f>IF(D226="nt",IFERROR(SMALL('Open 2'!F:F,L226),""),IF(D226&gt;3000,"",IFERROR(SMALL('Open 2'!F:F,L226),"")))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2" t="str">
        <f>IF(D227="nt",IFERROR(SMALL('Open 2'!F:F,L227),""),IF(D227&gt;3000,"",IFERROR(SMALL('Open 2'!F:F,L227),"")))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2" t="str">
        <f>IF(D228="nt",IFERROR(SMALL('Open 2'!F:F,L228),""),IF(D228&gt;3000,"",IFERROR(SMALL('Open 2'!F:F,L228),"")))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2" t="str">
        <f>IF(D229="nt",IFERROR(SMALL('Open 2'!F:F,L229),""),IF(D229&gt;3000,"",IFERROR(SMALL('Open 2'!F:F,L229),"")))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2" t="str">
        <f>IF(D230="nt",IFERROR(SMALL('Open 2'!F:F,L230),""),IF(D230&gt;3000,"",IFERROR(SMALL('Open 2'!F:F,L230),"")))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2" t="str">
        <f>IF(D231="nt",IFERROR(SMALL('Open 2'!F:F,L231),""),IF(D231&gt;3000,"",IFERROR(SMALL('Open 2'!F:F,L231),"")))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2" t="str">
        <f>IF(D232="nt",IFERROR(SMALL('Open 2'!F:F,L232),""),IF(D232&gt;3000,"",IFERROR(SMALL('Open 2'!F:F,L232),"")))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2" t="str">
        <f>IF(D233="nt",IFERROR(SMALL('Open 2'!F:F,L233),""),IF(D233&gt;3000,"",IFERROR(SMALL('Open 2'!F:F,L233),"")))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2" t="str">
        <f>IF(D234="nt",IFERROR(SMALL('Open 2'!F:F,L234),""),IF(D234&gt;3000,"",IFERROR(SMALL('Open 2'!F:F,L234),"")))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2" t="str">
        <f>IF(D235="nt",IFERROR(SMALL('Open 2'!F:F,L235),""),IF(D235&gt;3000,"",IFERROR(SMALL('Open 2'!F:F,L235),"")))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2" t="str">
        <f>IF(D236="nt",IFERROR(SMALL('Open 2'!F:F,L236),""),IF(D236&gt;3000,"",IFERROR(SMALL('Open 2'!F:F,L236),"")))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2" t="str">
        <f>IF(D237="nt",IFERROR(SMALL('Open 2'!F:F,L237),""),IF(D237&gt;3000,"",IFERROR(SMALL('Open 2'!F:F,L237),"")))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2" t="str">
        <f>IF(D238="nt",IFERROR(SMALL('Open 2'!F:F,L238),""),IF(D238&gt;3000,"",IFERROR(SMALL('Open 2'!F:F,L238),"")))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2" t="str">
        <f>IF(D239="nt",IFERROR(SMALL('Open 2'!F:F,L239),""),IF(D239&gt;3000,"",IFERROR(SMALL('Open 2'!F:F,L239),"")))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2" t="str">
        <f>IF(D240="nt",IFERROR(SMALL('Open 2'!F:F,L240),""),IF(D240&gt;3000,"",IFERROR(SMALL('Open 2'!F:F,L240),"")))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2" t="str">
        <f>IF(D241="nt",IFERROR(SMALL('Open 2'!F:F,L241),""),IF(D241&gt;3000,"",IFERROR(SMALL('Open 2'!F:F,L241),"")))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2" t="str">
        <f>IF(D242="nt",IFERROR(SMALL('Open 2'!F:F,L242),""),IF(D242&gt;3000,"",IFERROR(SMALL('Open 2'!F:F,L242),"")))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2" t="str">
        <f>IF(D243="nt",IFERROR(SMALL('Open 2'!F:F,L243),""),IF(D243&gt;3000,"",IFERROR(SMALL('Open 2'!F:F,L243),"")))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2" t="str">
        <f>IF(D244="nt",IFERROR(SMALL('Open 2'!F:F,L244),""),IF(D244&gt;3000,"",IFERROR(SMALL('Open 2'!F:F,L244),"")))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2" t="str">
        <f>IF(D245="nt",IFERROR(SMALL('Open 2'!F:F,L245),""),IF(D245&gt;3000,"",IFERROR(SMALL('Open 2'!F:F,L245),"")))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2" t="str">
        <f>IF(D246="nt",IFERROR(SMALL('Open 2'!F:F,L246),""),IF(D246&gt;3000,"",IFERROR(SMALL('Open 2'!F:F,L246),"")))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2" t="str">
        <f>IF(D247="nt",IFERROR(SMALL('Open 2'!F:F,L247),""),IF(D247&gt;3000,"",IFERROR(SMALL('Open 2'!F:F,L247),"")))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2" t="str">
        <f>IF(D248="nt",IFERROR(SMALL('Open 2'!F:F,L248),""),IF(D248&gt;3000,"",IFERROR(SMALL('Open 2'!F:F,L248),"")))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2" t="str">
        <f>IF(D249="nt",IFERROR(SMALL('Open 2'!F:F,L249),""),IF(D249&gt;3000,"",IFERROR(SMALL('Open 2'!F:F,L249),"")))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2" t="str">
        <f>IF(D250="nt",IFERROR(SMALL('Open 2'!F:F,L250),""),IF(D250&gt;3000,"",IFERROR(SMALL('Open 2'!F:F,L250),"")))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2" t="str">
        <f>IF(D251="nt",IFERROR(SMALL('Open 2'!F:F,L251),""),IF(D251&gt;3000,"",IFERROR(SMALL('Open 2'!F:F,L251),"")))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>Aleah Marco</v>
      </c>
      <c r="C2" s="23" t="str">
        <f>IFERROR(Draw!Z2,"")</f>
        <v>Horse 1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>oco</v>
      </c>
      <c r="B3" s="23" t="str">
        <f>IFERROR(Draw!Y3,"")</f>
        <v>Addison Locke</v>
      </c>
      <c r="C3" s="23" t="str">
        <f>IFERROR(Draw!Z3,"")</f>
        <v>Jess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oy</v>
      </c>
      <c r="B4" s="23" t="str">
        <f>IFERROR(Draw!Y4,"")</f>
        <v>Autumn Maxfield</v>
      </c>
      <c r="C4" s="23" t="str">
        <f>IFERROR(Draw!Z4,"")</f>
        <v>Split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62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Kaylee Hieronimus</v>
      </c>
      <c r="C5" s="23" t="str">
        <f>IFERROR(Draw!Z5,"")</f>
        <v>Double D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63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63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63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64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65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83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70" t="s">
        <v>75</v>
      </c>
      <c r="AL10" s="270"/>
      <c r="AM10" s="270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66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69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70" t="s">
        <v>76</v>
      </c>
      <c r="AL11" s="270"/>
      <c r="AM11" s="270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66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69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70" t="s">
        <v>78</v>
      </c>
      <c r="AL12" s="270"/>
      <c r="AM12" s="270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5" t="s">
        <v>27</v>
      </c>
      <c r="J13" s="276"/>
      <c r="K13" s="58">
        <v>4</v>
      </c>
      <c r="L13" s="266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69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70" t="s">
        <v>10</v>
      </c>
      <c r="AL13" s="270"/>
      <c r="AM13" s="270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67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69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71</v>
      </c>
      <c r="L16" s="277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69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78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69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4" t="s">
        <v>77</v>
      </c>
      <c r="I18" s="285"/>
      <c r="J18" s="174">
        <f>(COUNTIF('2nd Youth'!$A$2:$A$286,"&gt;0"))</f>
        <v>0</v>
      </c>
      <c r="L18" s="278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69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78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69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79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69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80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69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81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69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81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69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81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69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82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69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71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69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72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69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72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69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72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69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3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69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69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69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69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69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4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>Aleah Marco</v>
      </c>
      <c r="C2" s="95" t="str">
        <f>IFERROR(IF(INDEX('2nd Youth'!$A:$F,MATCH('2nd Youth Results'!$E2,'2nd Youth'!$F:$F,0),3)&gt;0,INDEX('2nd Youth'!$A:$F,MATCH('2nd Youth Results'!$E2,'2nd Youth'!$F:$F,0),3),""),"")</f>
        <v>Horse 1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>Aleah Marco</v>
      </c>
      <c r="C3" s="95" t="str">
        <f>IFERROR(IF(INDEX('2nd Youth'!$A:$F,MATCH('2nd Youth Results'!$E3,'2nd Youth'!$F:$F,0),3)&gt;0,INDEX('2nd Youth'!$A:$F,MATCH('2nd Youth Results'!$E3,'2nd Youth'!$F:$F,0),3),""),"")</f>
        <v>Horse 1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>Aleah Marco</v>
      </c>
      <c r="C4" s="95" t="str">
        <f>IFERROR(IF(INDEX('2nd Youth'!$A:$F,MATCH('2nd Youth Results'!$E4,'2nd Youth'!$F:$F,0),3)&gt;0,INDEX('2nd Youth'!$A:$F,MATCH('2nd Youth Results'!$E4,'2nd Youth'!$F:$F,0),3),""),"")</f>
        <v>Horse 1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>Aleah Marco</v>
      </c>
      <c r="C5" s="95" t="str">
        <f>IFERROR(IF(INDEX('2nd Youth'!$A:$F,MATCH('2nd Youth Results'!$E5,'2nd Youth'!$F:$F,0),3)&gt;0,INDEX('2nd Youth'!$A:$F,MATCH('2nd Youth Results'!$E5,'2nd Youth'!$F:$F,0),3),""),"")</f>
        <v>Horse 1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>Aleah Marco</v>
      </c>
      <c r="C6" s="95" t="str">
        <f>IFERROR(IF(INDEX('2nd Youth'!$A:$F,MATCH('2nd Youth Results'!$E6,'2nd Youth'!$F:$F,0),3)&gt;0,INDEX('2nd Youth'!$A:$F,MATCH('2nd Youth Results'!$E6,'2nd Youth'!$F:$F,0),3),""),"")</f>
        <v>Horse 1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>Aleah Marco</v>
      </c>
      <c r="C7" s="95" t="str">
        <f>IFERROR(IF(INDEX('2nd Youth'!$A:$F,MATCH('2nd Youth Results'!$E7,'2nd Youth'!$F:$F,0),3)&gt;0,INDEX('2nd Youth'!$A:$F,MATCH('2nd Youth Results'!$E7,'2nd Youth'!$F:$F,0),3),""),"")</f>
        <v>Horse 1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>Aleah Marco</v>
      </c>
      <c r="C8" s="95" t="str">
        <f>IFERROR(IF(INDEX('2nd Youth'!$A:$F,MATCH('2nd Youth Results'!$E8,'2nd Youth'!$F:$F,0),3)&gt;0,INDEX('2nd Youth'!$A:$F,MATCH('2nd Youth Results'!$E8,'2nd Youth'!$F:$F,0),3),""),"")</f>
        <v>Horse 1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>Aleah Marco</v>
      </c>
      <c r="C9" s="95" t="str">
        <f>IFERROR(IF(INDEX('2nd Youth'!$A:$F,MATCH('2nd Youth Results'!$E9,'2nd Youth'!$F:$F,0),3)&gt;0,INDEX('2nd Youth'!$A:$F,MATCH('2nd Youth Results'!$E9,'2nd Youth'!$F:$F,0),3),""),"")</f>
        <v>Horse 1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>Aleah Marco</v>
      </c>
      <c r="C10" s="95" t="str">
        <f>IFERROR(IF(INDEX('2nd Youth'!$A:$F,MATCH('2nd Youth Results'!$E10,'2nd Youth'!$F:$F,0),3)&gt;0,INDEX('2nd Youth'!$A:$F,MATCH('2nd Youth Results'!$E10,'2nd Youth'!$F:$F,0),3),""),"")</f>
        <v>Horse 1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>Aleah Marco</v>
      </c>
      <c r="C11" s="95" t="str">
        <f>IFERROR(IF(INDEX('2nd Youth'!$A:$F,MATCH('2nd Youth Results'!$E11,'2nd Youth'!$F:$F,0),3)&gt;0,INDEX('2nd Youth'!$A:$F,MATCH('2nd Youth Results'!$E11,'2nd Youth'!$F:$F,0),3),""),"")</f>
        <v>Horse 1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>Aleah Marco</v>
      </c>
      <c r="C12" s="95" t="str">
        <f>IFERROR(IF(INDEX('2nd Youth'!$A:$F,MATCH('2nd Youth Results'!$E12,'2nd Youth'!$F:$F,0),3)&gt;0,INDEX('2nd Youth'!$A:$F,MATCH('2nd Youth Results'!$E12,'2nd Youth'!$F:$F,0),3),""),"")</f>
        <v>Horse 1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>Aleah Marco</v>
      </c>
      <c r="C13" s="95" t="str">
        <f>IFERROR(IF(INDEX('2nd Youth'!$A:$F,MATCH('2nd Youth Results'!$E13,'2nd Youth'!$F:$F,0),3)&gt;0,INDEX('2nd Youth'!$A:$F,MATCH('2nd Youth Results'!$E13,'2nd Youth'!$F:$F,0),3),""),"")</f>
        <v>Horse 1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>Aleah Marco</v>
      </c>
      <c r="C14" s="95" t="str">
        <f>IFERROR(IF(INDEX('2nd Youth'!$A:$F,MATCH('2nd Youth Results'!$E14,'2nd Youth'!$F:$F,0),3)&gt;0,INDEX('2nd Youth'!$A:$F,MATCH('2nd Youth Results'!$E14,'2nd Youth'!$F:$F,0),3),""),"")</f>
        <v>Horse 1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>Aleah Marco</v>
      </c>
      <c r="C15" s="95" t="str">
        <f>IFERROR(IF(INDEX('2nd Youth'!$A:$F,MATCH('2nd Youth Results'!$E15,'2nd Youth'!$F:$F,0),3)&gt;0,INDEX('2nd Youth'!$A:$F,MATCH('2nd Youth Results'!$E15,'2nd Youth'!$F:$F,0),3),""),"")</f>
        <v>Horse 1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>Aleah Marco</v>
      </c>
      <c r="C16" s="95" t="str">
        <f>IFERROR(IF(INDEX('2nd Youth'!$A:$F,MATCH('2nd Youth Results'!$E16,'2nd Youth'!$F:$F,0),3)&gt;0,INDEX('2nd Youth'!$A:$F,MATCH('2nd Youth Results'!$E16,'2nd Youth'!$F:$F,0),3),""),"")</f>
        <v>Horse 1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>Aleah Marco</v>
      </c>
      <c r="C17" s="95" t="str">
        <f>IFERROR(IF(INDEX('2nd Youth'!$A:$F,MATCH('2nd Youth Results'!$E17,'2nd Youth'!$F:$F,0),3)&gt;0,INDEX('2nd Youth'!$A:$F,MATCH('2nd Youth Results'!$E17,'2nd Youth'!$F:$F,0),3),""),"")</f>
        <v>Horse 1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>Aleah Marco</v>
      </c>
      <c r="C18" s="95" t="str">
        <f>IFERROR(IF(INDEX('2nd Youth'!$A:$F,MATCH('2nd Youth Results'!$E18,'2nd Youth'!$F:$F,0),3)&gt;0,INDEX('2nd Youth'!$A:$F,MATCH('2nd Youth Results'!$E18,'2nd Youth'!$F:$F,0),3),""),"")</f>
        <v>Horse 1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>Aleah Marco</v>
      </c>
      <c r="C19" s="95" t="str">
        <f>IFERROR(IF(INDEX('2nd Youth'!$A:$F,MATCH('2nd Youth Results'!$E19,'2nd Youth'!$F:$F,0),3)&gt;0,INDEX('2nd Youth'!$A:$F,MATCH('2nd Youth Results'!$E19,'2nd Youth'!$F:$F,0),3),""),"")</f>
        <v>Horse 1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>Aleah Marco</v>
      </c>
      <c r="C20" s="95" t="str">
        <f>IFERROR(IF(INDEX('2nd Youth'!$A:$F,MATCH('2nd Youth Results'!$E20,'2nd Youth'!$F:$F,0),3)&gt;0,INDEX('2nd Youth'!$A:$F,MATCH('2nd Youth Results'!$E20,'2nd Youth'!$F:$F,0),3),""),"")</f>
        <v>Horse 1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>Aleah Marco</v>
      </c>
      <c r="C21" s="95" t="str">
        <f>IFERROR(IF(INDEX('2nd Youth'!$A:$F,MATCH('2nd Youth Results'!$E21,'2nd Youth'!$F:$F,0),3)&gt;0,INDEX('2nd Youth'!$A:$F,MATCH('2nd Youth Results'!$E21,'2nd Youth'!$F:$F,0),3),""),"")</f>
        <v>Horse 1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>Aleah Marco</v>
      </c>
      <c r="C22" s="95" t="str">
        <f>IFERROR(IF(INDEX('2nd Youth'!$A:$F,MATCH('2nd Youth Results'!$E22,'2nd Youth'!$F:$F,0),3)&gt;0,INDEX('2nd Youth'!$A:$F,MATCH('2nd Youth Results'!$E22,'2nd Youth'!$F:$F,0),3),""),"")</f>
        <v>Horse 1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>Aleah Marco</v>
      </c>
      <c r="C23" s="95" t="str">
        <f>IFERROR(IF(INDEX('2nd Youth'!$A:$F,MATCH('2nd Youth Results'!$E23,'2nd Youth'!$F:$F,0),3)&gt;0,INDEX('2nd Youth'!$A:$F,MATCH('2nd Youth Results'!$E23,'2nd Youth'!$F:$F,0),3),""),"")</f>
        <v>Horse 1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>Aleah Marco</v>
      </c>
      <c r="C24" s="95" t="str">
        <f>IFERROR(IF(INDEX('2nd Youth'!$A:$F,MATCH('2nd Youth Results'!$E24,'2nd Youth'!$F:$F,0),3)&gt;0,INDEX('2nd Youth'!$A:$F,MATCH('2nd Youth Results'!$E24,'2nd Youth'!$F:$F,0),3),""),"")</f>
        <v>Horse 1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>Aleah Marco</v>
      </c>
      <c r="C25" s="95" t="str">
        <f>IFERROR(IF(INDEX('2nd Youth'!$A:$F,MATCH('2nd Youth Results'!$E25,'2nd Youth'!$F:$F,0),3)&gt;0,INDEX('2nd Youth'!$A:$F,MATCH('2nd Youth Results'!$E25,'2nd Youth'!$F:$F,0),3),""),"")</f>
        <v>Horse 1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>Aleah Marco</v>
      </c>
      <c r="C26" s="95" t="str">
        <f>IFERROR(IF(INDEX('2nd Youth'!$A:$F,MATCH('2nd Youth Results'!$E26,'2nd Youth'!$F:$F,0),3)&gt;0,INDEX('2nd Youth'!$A:$F,MATCH('2nd Youth Results'!$E26,'2nd Youth'!$F:$F,0),3),""),"")</f>
        <v>Horse 1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>Aleah Marco</v>
      </c>
      <c r="C27" s="95" t="str">
        <f>IFERROR(IF(INDEX('2nd Youth'!$A:$F,MATCH('2nd Youth Results'!$E27,'2nd Youth'!$F:$F,0),3)&gt;0,INDEX('2nd Youth'!$A:$F,MATCH('2nd Youth Results'!$E27,'2nd Youth'!$F:$F,0),3),""),"")</f>
        <v>Horse 1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>Aleah Marco</v>
      </c>
      <c r="C28" s="95" t="str">
        <f>IFERROR(IF(INDEX('2nd Youth'!$A:$F,MATCH('2nd Youth Results'!$E28,'2nd Youth'!$F:$F,0),3)&gt;0,INDEX('2nd Youth'!$A:$F,MATCH('2nd Youth Results'!$E28,'2nd Youth'!$F:$F,0),3),""),"")</f>
        <v>Horse 1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>Aleah Marco</v>
      </c>
      <c r="C29" s="95" t="str">
        <f>IFERROR(IF(INDEX('2nd Youth'!$A:$F,MATCH('2nd Youth Results'!$E29,'2nd Youth'!$F:$F,0),3)&gt;0,INDEX('2nd Youth'!$A:$F,MATCH('2nd Youth Results'!$E29,'2nd Youth'!$F:$F,0),3),""),"")</f>
        <v>Horse 1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>Aleah Marco</v>
      </c>
      <c r="C30" s="95" t="str">
        <f>IFERROR(IF(INDEX('2nd Youth'!$A:$F,MATCH('2nd Youth Results'!$E30,'2nd Youth'!$F:$F,0),3)&gt;0,INDEX('2nd Youth'!$A:$F,MATCH('2nd Youth Results'!$E30,'2nd Youth'!$F:$F,0),3),""),"")</f>
        <v>Horse 1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>Aleah Marco</v>
      </c>
      <c r="C31" s="95" t="str">
        <f>IFERROR(IF(INDEX('2nd Youth'!$A:$F,MATCH('2nd Youth Results'!$E31,'2nd Youth'!$F:$F,0),3)&gt;0,INDEX('2nd Youth'!$A:$F,MATCH('2nd Youth Results'!$E31,'2nd Youth'!$F:$F,0),3),""),"")</f>
        <v>Horse 1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>Aleah Marco</v>
      </c>
      <c r="C32" s="95" t="str">
        <f>IFERROR(IF(INDEX('2nd Youth'!$A:$F,MATCH('2nd Youth Results'!$E32,'2nd Youth'!$F:$F,0),3)&gt;0,INDEX('2nd Youth'!$A:$F,MATCH('2nd Youth Results'!$E32,'2nd Youth'!$F:$F,0),3),""),"")</f>
        <v>Horse 1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>Aleah Marco</v>
      </c>
      <c r="C33" s="95" t="str">
        <f>IFERROR(IF(INDEX('2nd Youth'!$A:$F,MATCH('2nd Youth Results'!$E33,'2nd Youth'!$F:$F,0),3)&gt;0,INDEX('2nd Youth'!$A:$F,MATCH('2nd Youth Results'!$E33,'2nd Youth'!$F:$F,0),3),""),"")</f>
        <v>Horse 1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>Aleah Marco</v>
      </c>
      <c r="C34" s="95" t="str">
        <f>IFERROR(IF(INDEX('2nd Youth'!$A:$F,MATCH('2nd Youth Results'!$E34,'2nd Youth'!$F:$F,0),3)&gt;0,INDEX('2nd Youth'!$A:$F,MATCH('2nd Youth Results'!$E34,'2nd Youth'!$F:$F,0),3),""),"")</f>
        <v>Horse 1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>Aleah Marco</v>
      </c>
      <c r="C35" s="95" t="str">
        <f>IFERROR(IF(INDEX('2nd Youth'!$A:$F,MATCH('2nd Youth Results'!$E35,'2nd Youth'!$F:$F,0),3)&gt;0,INDEX('2nd Youth'!$A:$F,MATCH('2nd Youth Results'!$E35,'2nd Youth'!$F:$F,0),3),""),"")</f>
        <v>Horse 1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>Aleah Marco</v>
      </c>
      <c r="C36" s="95" t="str">
        <f>IFERROR(IF(INDEX('2nd Youth'!$A:$F,MATCH('2nd Youth Results'!$E36,'2nd Youth'!$F:$F,0),3)&gt;0,INDEX('2nd Youth'!$A:$F,MATCH('2nd Youth Results'!$E36,'2nd Youth'!$F:$F,0),3),""),"")</f>
        <v>Horse 1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>Aleah Marco</v>
      </c>
      <c r="C37" s="95" t="str">
        <f>IFERROR(IF(INDEX('2nd Youth'!$A:$F,MATCH('2nd Youth Results'!$E37,'2nd Youth'!$F:$F,0),3)&gt;0,INDEX('2nd Youth'!$A:$F,MATCH('2nd Youth Results'!$E37,'2nd Youth'!$F:$F,0),3),""),"")</f>
        <v>Horse 1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>Aleah Marco</v>
      </c>
      <c r="C38" s="95" t="str">
        <f>IFERROR(IF(INDEX('2nd Youth'!$A:$F,MATCH('2nd Youth Results'!$E38,'2nd Youth'!$F:$F,0),3)&gt;0,INDEX('2nd Youth'!$A:$F,MATCH('2nd Youth Results'!$E38,'2nd Youth'!$F:$F,0),3),""),"")</f>
        <v>Horse 1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>Aleah Marco</v>
      </c>
      <c r="C39" s="95" t="str">
        <f>IFERROR(IF(INDEX('2nd Youth'!$A:$F,MATCH('2nd Youth Results'!$E39,'2nd Youth'!$F:$F,0),3)&gt;0,INDEX('2nd Youth'!$A:$F,MATCH('2nd Youth Results'!$E39,'2nd Youth'!$F:$F,0),3),""),"")</f>
        <v>Horse 1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>Aleah Marco</v>
      </c>
      <c r="C40" s="95" t="str">
        <f>IFERROR(IF(INDEX('2nd Youth'!$A:$F,MATCH('2nd Youth Results'!$E40,'2nd Youth'!$F:$F,0),3)&gt;0,INDEX('2nd Youth'!$A:$F,MATCH('2nd Youth Results'!$E40,'2nd Youth'!$F:$F,0),3),""),"")</f>
        <v>Horse 1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>Aleah Marco</v>
      </c>
      <c r="C41" s="95" t="str">
        <f>IFERROR(IF(INDEX('2nd Youth'!$A:$F,MATCH('2nd Youth Results'!$E41,'2nd Youth'!$F:$F,0),3)&gt;0,INDEX('2nd Youth'!$A:$F,MATCH('2nd Youth Results'!$E41,'2nd Youth'!$F:$F,0),3),""),"")</f>
        <v>Horse 1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>Aleah Marco</v>
      </c>
      <c r="C42" s="95" t="str">
        <f>IFERROR(IF(INDEX('2nd Youth'!$A:$F,MATCH('2nd Youth Results'!$E42,'2nd Youth'!$F:$F,0),3)&gt;0,INDEX('2nd Youth'!$A:$F,MATCH('2nd Youth Results'!$E42,'2nd Youth'!$F:$F,0),3),""),"")</f>
        <v>Horse 1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>Aleah Marco</v>
      </c>
      <c r="C43" s="95" t="str">
        <f>IFERROR(IF(INDEX('2nd Youth'!$A:$F,MATCH('2nd Youth Results'!$E43,'2nd Youth'!$F:$F,0),3)&gt;0,INDEX('2nd Youth'!$A:$F,MATCH('2nd Youth Results'!$E43,'2nd Youth'!$F:$F,0),3),""),"")</f>
        <v>Horse 1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>Aleah Marco</v>
      </c>
      <c r="C44" s="95" t="str">
        <f>IFERROR(IF(INDEX('2nd Youth'!$A:$F,MATCH('2nd Youth Results'!$E44,'2nd Youth'!$F:$F,0),3)&gt;0,INDEX('2nd Youth'!$A:$F,MATCH('2nd Youth Results'!$E44,'2nd Youth'!$F:$F,0),3),""),"")</f>
        <v>Horse 1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>Aleah Marco</v>
      </c>
      <c r="C45" s="95" t="str">
        <f>IFERROR(IF(INDEX('2nd Youth'!$A:$F,MATCH('2nd Youth Results'!$E45,'2nd Youth'!$F:$F,0),3)&gt;0,INDEX('2nd Youth'!$A:$F,MATCH('2nd Youth Results'!$E45,'2nd Youth'!$F:$F,0),3),""),"")</f>
        <v>Horse 1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>Aleah Marco</v>
      </c>
      <c r="C46" s="95" t="str">
        <f>IFERROR(IF(INDEX('2nd Youth'!$A:$F,MATCH('2nd Youth Results'!$E46,'2nd Youth'!$F:$F,0),3)&gt;0,INDEX('2nd Youth'!$A:$F,MATCH('2nd Youth Results'!$E46,'2nd Youth'!$F:$F,0),3),""),"")</f>
        <v>Horse 1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>Aleah Marco</v>
      </c>
      <c r="C47" s="95" t="str">
        <f>IFERROR(IF(INDEX('2nd Youth'!$A:$F,MATCH('2nd Youth Results'!$E47,'2nd Youth'!$F:$F,0),3)&gt;0,INDEX('2nd Youth'!$A:$F,MATCH('2nd Youth Results'!$E47,'2nd Youth'!$F:$F,0),3),""),"")</f>
        <v>Horse 1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>Aleah Marco</v>
      </c>
      <c r="C48" s="95" t="str">
        <f>IFERROR(IF(INDEX('2nd Youth'!$A:$F,MATCH('2nd Youth Results'!$E48,'2nd Youth'!$F:$F,0),3)&gt;0,INDEX('2nd Youth'!$A:$F,MATCH('2nd Youth Results'!$E48,'2nd Youth'!$F:$F,0),3),""),"")</f>
        <v>Horse 1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>Aleah Marco</v>
      </c>
      <c r="C49" s="95" t="str">
        <f>IFERROR(IF(INDEX('2nd Youth'!$A:$F,MATCH('2nd Youth Results'!$E49,'2nd Youth'!$F:$F,0),3)&gt;0,INDEX('2nd Youth'!$A:$F,MATCH('2nd Youth Results'!$E49,'2nd Youth'!$F:$F,0),3),""),"")</f>
        <v>Horse 1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>Aleah Marco</v>
      </c>
      <c r="C50" s="95" t="str">
        <f>IFERROR(IF(INDEX('2nd Youth'!$A:$F,MATCH('2nd Youth Results'!$E50,'2nd Youth'!$F:$F,0),3)&gt;0,INDEX('2nd Youth'!$A:$F,MATCH('2nd Youth Results'!$E50,'2nd Youth'!$F:$F,0),3),""),"")</f>
        <v>Horse 1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>Aleah Marco</v>
      </c>
      <c r="C51" s="95" t="str">
        <f>IFERROR(IF(INDEX('2nd Youth'!$A:$F,MATCH('2nd Youth Results'!$E51,'2nd Youth'!$F:$F,0),3)&gt;0,INDEX('2nd Youth'!$A:$F,MATCH('2nd Youth Results'!$E51,'2nd Youth'!$F:$F,0),3),""),"")</f>
        <v>Horse 1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>Aleah Marco</v>
      </c>
      <c r="C52" s="95" t="str">
        <f>IFERROR(IF(INDEX('2nd Youth'!$A:$F,MATCH('2nd Youth Results'!$E52,'2nd Youth'!$F:$F,0),3)&gt;0,INDEX('2nd Youth'!$A:$F,MATCH('2nd Youth Results'!$E52,'2nd Youth'!$F:$F,0),3),""),"")</f>
        <v>Horse 1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>Aleah Marco</v>
      </c>
      <c r="C53" s="95" t="str">
        <f>IFERROR(IF(INDEX('2nd Youth'!$A:$F,MATCH('2nd Youth Results'!$E53,'2nd Youth'!$F:$F,0),3)&gt;0,INDEX('2nd Youth'!$A:$F,MATCH('2nd Youth Results'!$E53,'2nd Youth'!$F:$F,0),3),""),"")</f>
        <v>Horse 1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>Aleah Marco</v>
      </c>
      <c r="C54" s="95" t="str">
        <f>IFERROR(IF(INDEX('2nd Youth'!$A:$F,MATCH('2nd Youth Results'!$E54,'2nd Youth'!$F:$F,0),3)&gt;0,INDEX('2nd Youth'!$A:$F,MATCH('2nd Youth Results'!$E54,'2nd Youth'!$F:$F,0),3),""),"")</f>
        <v>Horse 1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>Aleah Marco</v>
      </c>
      <c r="C55" s="95" t="str">
        <f>IFERROR(IF(INDEX('2nd Youth'!$A:$F,MATCH('2nd Youth Results'!$E55,'2nd Youth'!$F:$F,0),3)&gt;0,INDEX('2nd Youth'!$A:$F,MATCH('2nd Youth Results'!$E55,'2nd Youth'!$F:$F,0),3),""),"")</f>
        <v>Horse 1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>Aleah Marco</v>
      </c>
      <c r="C56" s="95" t="str">
        <f>IFERROR(IF(INDEX('2nd Youth'!$A:$F,MATCH('2nd Youth Results'!$E56,'2nd Youth'!$F:$F,0),3)&gt;0,INDEX('2nd Youth'!$A:$F,MATCH('2nd Youth Results'!$E56,'2nd Youth'!$F:$F,0),3),""),"")</f>
        <v>Horse 1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>Aleah Marco</v>
      </c>
      <c r="C57" s="95" t="str">
        <f>IFERROR(IF(INDEX('2nd Youth'!$A:$F,MATCH('2nd Youth Results'!$E57,'2nd Youth'!$F:$F,0),3)&gt;0,INDEX('2nd Youth'!$A:$F,MATCH('2nd Youth Results'!$E57,'2nd Youth'!$F:$F,0),3),""),"")</f>
        <v>Horse 1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>Aleah Marco</v>
      </c>
      <c r="C58" s="95" t="str">
        <f>IFERROR(IF(INDEX('2nd Youth'!$A:$F,MATCH('2nd Youth Results'!$E58,'2nd Youth'!$F:$F,0),3)&gt;0,INDEX('2nd Youth'!$A:$F,MATCH('2nd Youth Results'!$E58,'2nd Youth'!$F:$F,0),3),""),"")</f>
        <v>Horse 1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>Aleah Marco</v>
      </c>
      <c r="C59" s="95" t="str">
        <f>IFERROR(IF(INDEX('2nd Youth'!$A:$F,MATCH('2nd Youth Results'!$E59,'2nd Youth'!$F:$F,0),3)&gt;0,INDEX('2nd Youth'!$A:$F,MATCH('2nd Youth Results'!$E59,'2nd Youth'!$F:$F,0),3),""),"")</f>
        <v>Horse 1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>Aleah Marco</v>
      </c>
      <c r="C60" s="95" t="str">
        <f>IFERROR(IF(INDEX('2nd Youth'!$A:$F,MATCH('2nd Youth Results'!$E60,'2nd Youth'!$F:$F,0),3)&gt;0,INDEX('2nd Youth'!$A:$F,MATCH('2nd Youth Results'!$E60,'2nd Youth'!$F:$F,0),3),""),"")</f>
        <v>Horse 1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>Aleah Marco</v>
      </c>
      <c r="C61" s="95" t="str">
        <f>IFERROR(IF(INDEX('2nd Youth'!$A:$F,MATCH('2nd Youth Results'!$E61,'2nd Youth'!$F:$F,0),3)&gt;0,INDEX('2nd Youth'!$A:$F,MATCH('2nd Youth Results'!$E61,'2nd Youth'!$F:$F,0),3),""),"")</f>
        <v>Horse 1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>Aleah Marco</v>
      </c>
      <c r="C62" s="95" t="str">
        <f>IFERROR(IF(INDEX('2nd Youth'!$A:$F,MATCH('2nd Youth Results'!$E62,'2nd Youth'!$F:$F,0),3)&gt;0,INDEX('2nd Youth'!$A:$F,MATCH('2nd Youth Results'!$E62,'2nd Youth'!$F:$F,0),3),""),"")</f>
        <v>Horse 1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>Aleah Marco</v>
      </c>
      <c r="C63" s="95" t="str">
        <f>IFERROR(IF(INDEX('2nd Youth'!$A:$F,MATCH('2nd Youth Results'!$E63,'2nd Youth'!$F:$F,0),3)&gt;0,INDEX('2nd Youth'!$A:$F,MATCH('2nd Youth Results'!$E63,'2nd Youth'!$F:$F,0),3),""),"")</f>
        <v>Horse 1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>Aleah Marco</v>
      </c>
      <c r="C64" s="95" t="str">
        <f>IFERROR(IF(INDEX('2nd Youth'!$A:$F,MATCH('2nd Youth Results'!$E64,'2nd Youth'!$F:$F,0),3)&gt;0,INDEX('2nd Youth'!$A:$F,MATCH('2nd Youth Results'!$E64,'2nd Youth'!$F:$F,0),3),""),"")</f>
        <v>Horse 1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>Aleah Marco</v>
      </c>
      <c r="C65" s="95" t="str">
        <f>IFERROR(IF(INDEX('2nd Youth'!$A:$F,MATCH('2nd Youth Results'!$E65,'2nd Youth'!$F:$F,0),3)&gt;0,INDEX('2nd Youth'!$A:$F,MATCH('2nd Youth Results'!$E65,'2nd Youth'!$F:$F,0),3),""),"")</f>
        <v>Horse 1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>Aleah Marco</v>
      </c>
      <c r="C66" s="95" t="str">
        <f>IFERROR(IF(INDEX('2nd Youth'!$A:$F,MATCH('2nd Youth Results'!$E66,'2nd Youth'!$F:$F,0),3)&gt;0,INDEX('2nd Youth'!$A:$F,MATCH('2nd Youth Results'!$E66,'2nd Youth'!$F:$F,0),3),""),"")</f>
        <v>Horse 1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>Aleah Marco</v>
      </c>
      <c r="C67" s="95" t="str">
        <f>IFERROR(IF(INDEX('2nd Youth'!$A:$F,MATCH('2nd Youth Results'!$E67,'2nd Youth'!$F:$F,0),3)&gt;0,INDEX('2nd Youth'!$A:$F,MATCH('2nd Youth Results'!$E67,'2nd Youth'!$F:$F,0),3),""),"")</f>
        <v>Horse 1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>Aleah Marco</v>
      </c>
      <c r="C68" s="95" t="str">
        <f>IFERROR(IF(INDEX('2nd Youth'!$A:$F,MATCH('2nd Youth Results'!$E68,'2nd Youth'!$F:$F,0),3)&gt;0,INDEX('2nd Youth'!$A:$F,MATCH('2nd Youth Results'!$E68,'2nd Youth'!$F:$F,0),3),""),"")</f>
        <v>Horse 1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>Aleah Marco</v>
      </c>
      <c r="C69" s="95" t="str">
        <f>IFERROR(IF(INDEX('2nd Youth'!$A:$F,MATCH('2nd Youth Results'!$E69,'2nd Youth'!$F:$F,0),3)&gt;0,INDEX('2nd Youth'!$A:$F,MATCH('2nd Youth Results'!$E69,'2nd Youth'!$F:$F,0),3),""),"")</f>
        <v>Horse 1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>Aleah Marco</v>
      </c>
      <c r="C70" s="95" t="str">
        <f>IFERROR(IF(INDEX('2nd Youth'!$A:$F,MATCH('2nd Youth Results'!$E70,'2nd Youth'!$F:$F,0),3)&gt;0,INDEX('2nd Youth'!$A:$F,MATCH('2nd Youth Results'!$E70,'2nd Youth'!$F:$F,0),3),""),"")</f>
        <v>Horse 1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>Aleah Marco</v>
      </c>
      <c r="C71" s="95" t="str">
        <f>IFERROR(IF(INDEX('2nd Youth'!$A:$F,MATCH('2nd Youth Results'!$E71,'2nd Youth'!$F:$F,0),3)&gt;0,INDEX('2nd Youth'!$A:$F,MATCH('2nd Youth Results'!$E71,'2nd Youth'!$F:$F,0),3),""),"")</f>
        <v>Horse 1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>Aleah Marco</v>
      </c>
      <c r="C72" s="95" t="str">
        <f>IFERROR(IF(INDEX('2nd Youth'!$A:$F,MATCH('2nd Youth Results'!$E72,'2nd Youth'!$F:$F,0),3)&gt;0,INDEX('2nd Youth'!$A:$F,MATCH('2nd Youth Results'!$E72,'2nd Youth'!$F:$F,0),3),""),"")</f>
        <v>Horse 1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>Aleah Marco</v>
      </c>
      <c r="C73" s="95" t="str">
        <f>IFERROR(IF(INDEX('2nd Youth'!$A:$F,MATCH('2nd Youth Results'!$E73,'2nd Youth'!$F:$F,0),3)&gt;0,INDEX('2nd Youth'!$A:$F,MATCH('2nd Youth Results'!$E73,'2nd Youth'!$F:$F,0),3),""),"")</f>
        <v>Horse 1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>Aleah Marco</v>
      </c>
      <c r="C74" s="95" t="str">
        <f>IFERROR(IF(INDEX('2nd Youth'!$A:$F,MATCH('2nd Youth Results'!$E74,'2nd Youth'!$F:$F,0),3)&gt;0,INDEX('2nd Youth'!$A:$F,MATCH('2nd Youth Results'!$E74,'2nd Youth'!$F:$F,0),3),""),"")</f>
        <v>Horse 1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>Aleah Marco</v>
      </c>
      <c r="C75" s="95" t="str">
        <f>IFERROR(IF(INDEX('2nd Youth'!$A:$F,MATCH('2nd Youth Results'!$E75,'2nd Youth'!$F:$F,0),3)&gt;0,INDEX('2nd Youth'!$A:$F,MATCH('2nd Youth Results'!$E75,'2nd Youth'!$F:$F,0),3),""),"")</f>
        <v>Horse 1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>Aleah Marco</v>
      </c>
      <c r="C76" s="95" t="str">
        <f>IFERROR(IF(INDEX('2nd Youth'!$A:$F,MATCH('2nd Youth Results'!$E76,'2nd Youth'!$F:$F,0),3)&gt;0,INDEX('2nd Youth'!$A:$F,MATCH('2nd Youth Results'!$E76,'2nd Youth'!$F:$F,0),3),""),"")</f>
        <v>Horse 1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>Aleah Marco</v>
      </c>
      <c r="C77" s="95" t="str">
        <f>IFERROR(IF(INDEX('2nd Youth'!$A:$F,MATCH('2nd Youth Results'!$E77,'2nd Youth'!$F:$F,0),3)&gt;0,INDEX('2nd Youth'!$A:$F,MATCH('2nd Youth Results'!$E77,'2nd Youth'!$F:$F,0),3),""),"")</f>
        <v>Horse 1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>Aleah Marco</v>
      </c>
      <c r="C78" s="95" t="str">
        <f>IFERROR(IF(INDEX('2nd Youth'!$A:$F,MATCH('2nd Youth Results'!$E78,'2nd Youth'!$F:$F,0),3)&gt;0,INDEX('2nd Youth'!$A:$F,MATCH('2nd Youth Results'!$E78,'2nd Youth'!$F:$F,0),3),""),"")</f>
        <v>Horse 1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>Aleah Marco</v>
      </c>
      <c r="C79" s="95" t="str">
        <f>IFERROR(IF(INDEX('2nd Youth'!$A:$F,MATCH('2nd Youth Results'!$E79,'2nd Youth'!$F:$F,0),3)&gt;0,INDEX('2nd Youth'!$A:$F,MATCH('2nd Youth Results'!$E79,'2nd Youth'!$F:$F,0),3),""),"")</f>
        <v>Horse 1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>Aleah Marco</v>
      </c>
      <c r="C80" s="95" t="str">
        <f>IFERROR(IF(INDEX('2nd Youth'!$A:$F,MATCH('2nd Youth Results'!$E80,'2nd Youth'!$F:$F,0),3)&gt;0,INDEX('2nd Youth'!$A:$F,MATCH('2nd Youth Results'!$E80,'2nd Youth'!$F:$F,0),3),""),"")</f>
        <v>Horse 1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>Aleah Marco</v>
      </c>
      <c r="C81" s="95" t="str">
        <f>IFERROR(IF(INDEX('2nd Youth'!$A:$F,MATCH('2nd Youth Results'!$E81,'2nd Youth'!$F:$F,0),3)&gt;0,INDEX('2nd Youth'!$A:$F,MATCH('2nd Youth Results'!$E81,'2nd Youth'!$F:$F,0),3),""),"")</f>
        <v>Horse 1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>Aleah Marco</v>
      </c>
      <c r="C82" s="95" t="str">
        <f>IFERROR(IF(INDEX('2nd Youth'!$A:$F,MATCH('2nd Youth Results'!$E82,'2nd Youth'!$F:$F,0),3)&gt;0,INDEX('2nd Youth'!$A:$F,MATCH('2nd Youth Results'!$E82,'2nd Youth'!$F:$F,0),3),""),"")</f>
        <v>Horse 1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>Aleah Marco</v>
      </c>
      <c r="C83" s="95" t="str">
        <f>IFERROR(IF(INDEX('2nd Youth'!$A:$F,MATCH('2nd Youth Results'!$E83,'2nd Youth'!$F:$F,0),3)&gt;0,INDEX('2nd Youth'!$A:$F,MATCH('2nd Youth Results'!$E83,'2nd Youth'!$F:$F,0),3),""),"")</f>
        <v>Horse 1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>Aleah Marco</v>
      </c>
      <c r="C84" s="95" t="str">
        <f>IFERROR(IF(INDEX('2nd Youth'!$A:$F,MATCH('2nd Youth Results'!$E84,'2nd Youth'!$F:$F,0),3)&gt;0,INDEX('2nd Youth'!$A:$F,MATCH('2nd Youth Results'!$E84,'2nd Youth'!$F:$F,0),3),""),"")</f>
        <v>Horse 1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>Aleah Marco</v>
      </c>
      <c r="C85" s="95" t="str">
        <f>IFERROR(IF(INDEX('2nd Youth'!$A:$F,MATCH('2nd Youth Results'!$E85,'2nd Youth'!$F:$F,0),3)&gt;0,INDEX('2nd Youth'!$A:$F,MATCH('2nd Youth Results'!$E85,'2nd Youth'!$F:$F,0),3),""),"")</f>
        <v>Horse 1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>Aleah Marco</v>
      </c>
      <c r="C86" s="95" t="str">
        <f>IFERROR(IF(INDEX('2nd Youth'!$A:$F,MATCH('2nd Youth Results'!$E86,'2nd Youth'!$F:$F,0),3)&gt;0,INDEX('2nd Youth'!$A:$F,MATCH('2nd Youth Results'!$E86,'2nd Youth'!$F:$F,0),3),""),"")</f>
        <v>Horse 1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>Aleah Marco</v>
      </c>
      <c r="C87" s="95" t="str">
        <f>IFERROR(IF(INDEX('2nd Youth'!$A:$F,MATCH('2nd Youth Results'!$E87,'2nd Youth'!$F:$F,0),3)&gt;0,INDEX('2nd Youth'!$A:$F,MATCH('2nd Youth Results'!$E87,'2nd Youth'!$F:$F,0),3),""),"")</f>
        <v>Horse 1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>Aleah Marco</v>
      </c>
      <c r="C88" s="95" t="str">
        <f>IFERROR(IF(INDEX('2nd Youth'!$A:$F,MATCH('2nd Youth Results'!$E88,'2nd Youth'!$F:$F,0),3)&gt;0,INDEX('2nd Youth'!$A:$F,MATCH('2nd Youth Results'!$E88,'2nd Youth'!$F:$F,0),3),""),"")</f>
        <v>Horse 1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>Aleah Marco</v>
      </c>
      <c r="C89" s="95" t="str">
        <f>IFERROR(IF(INDEX('2nd Youth'!$A:$F,MATCH('2nd Youth Results'!$E89,'2nd Youth'!$F:$F,0),3)&gt;0,INDEX('2nd Youth'!$A:$F,MATCH('2nd Youth Results'!$E89,'2nd Youth'!$F:$F,0),3),""),"")</f>
        <v>Horse 1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>Aleah Marco</v>
      </c>
      <c r="C90" s="95" t="str">
        <f>IFERROR(IF(INDEX('2nd Youth'!$A:$F,MATCH('2nd Youth Results'!$E90,'2nd Youth'!$F:$F,0),3)&gt;0,INDEX('2nd Youth'!$A:$F,MATCH('2nd Youth Results'!$E90,'2nd Youth'!$F:$F,0),3),""),"")</f>
        <v>Horse 1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>Aleah Marco</v>
      </c>
      <c r="C91" s="95" t="str">
        <f>IFERROR(IF(INDEX('2nd Youth'!$A:$F,MATCH('2nd Youth Results'!$E91,'2nd Youth'!$F:$F,0),3)&gt;0,INDEX('2nd Youth'!$A:$F,MATCH('2nd Youth Results'!$E91,'2nd Youth'!$F:$F,0),3),""),"")</f>
        <v>Horse 1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>Aleah Marco</v>
      </c>
      <c r="C92" s="95" t="str">
        <f>IFERROR(IF(INDEX('2nd Youth'!$A:$F,MATCH('2nd Youth Results'!$E92,'2nd Youth'!$F:$F,0),3)&gt;0,INDEX('2nd Youth'!$A:$F,MATCH('2nd Youth Results'!$E92,'2nd Youth'!$F:$F,0),3),""),"")</f>
        <v>Horse 1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>Aleah Marco</v>
      </c>
      <c r="C93" s="95" t="str">
        <f>IFERROR(IF(INDEX('2nd Youth'!$A:$F,MATCH('2nd Youth Results'!$E93,'2nd Youth'!$F:$F,0),3)&gt;0,INDEX('2nd Youth'!$A:$F,MATCH('2nd Youth Results'!$E93,'2nd Youth'!$F:$F,0),3),""),"")</f>
        <v>Horse 1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>Aleah Marco</v>
      </c>
      <c r="C94" s="95" t="str">
        <f>IFERROR(IF(INDEX('2nd Youth'!$A:$F,MATCH('2nd Youth Results'!$E94,'2nd Youth'!$F:$F,0),3)&gt;0,INDEX('2nd Youth'!$A:$F,MATCH('2nd Youth Results'!$E94,'2nd Youth'!$F:$F,0),3),""),"")</f>
        <v>Horse 1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>Aleah Marco</v>
      </c>
      <c r="C95" s="95" t="str">
        <f>IFERROR(IF(INDEX('2nd Youth'!$A:$F,MATCH('2nd Youth Results'!$E95,'2nd Youth'!$F:$F,0),3)&gt;0,INDEX('2nd Youth'!$A:$F,MATCH('2nd Youth Results'!$E95,'2nd Youth'!$F:$F,0),3),""),"")</f>
        <v>Horse 1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>Aleah Marco</v>
      </c>
      <c r="C96" s="95" t="str">
        <f>IFERROR(IF(INDEX('2nd Youth'!$A:$F,MATCH('2nd Youth Results'!$E96,'2nd Youth'!$F:$F,0),3)&gt;0,INDEX('2nd Youth'!$A:$F,MATCH('2nd Youth Results'!$E96,'2nd Youth'!$F:$F,0),3),""),"")</f>
        <v>Horse 1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>Aleah Marco</v>
      </c>
      <c r="C97" s="95" t="str">
        <f>IFERROR(IF(INDEX('2nd Youth'!$A:$F,MATCH('2nd Youth Results'!$E97,'2nd Youth'!$F:$F,0),3)&gt;0,INDEX('2nd Youth'!$A:$F,MATCH('2nd Youth Results'!$E97,'2nd Youth'!$F:$F,0),3),""),"")</f>
        <v>Horse 1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>Aleah Marco</v>
      </c>
      <c r="C98" s="95" t="str">
        <f>IFERROR(IF(INDEX('2nd Youth'!$A:$F,MATCH('2nd Youth Results'!$E98,'2nd Youth'!$F:$F,0),3)&gt;0,INDEX('2nd Youth'!$A:$F,MATCH('2nd Youth Results'!$E98,'2nd Youth'!$F:$F,0),3),""),"")</f>
        <v>Horse 1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>Aleah Marco</v>
      </c>
      <c r="C99" s="95" t="str">
        <f>IFERROR(IF(INDEX('2nd Youth'!$A:$F,MATCH('2nd Youth Results'!$E99,'2nd Youth'!$F:$F,0),3)&gt;0,INDEX('2nd Youth'!$A:$F,MATCH('2nd Youth Results'!$E99,'2nd Youth'!$F:$F,0),3),""),"")</f>
        <v>Horse 1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>Aleah Marco</v>
      </c>
      <c r="C100" s="95" t="str">
        <f>IFERROR(IF(INDEX('2nd Youth'!$A:$F,MATCH('2nd Youth Results'!$E100,'2nd Youth'!$F:$F,0),3)&gt;0,INDEX('2nd Youth'!$A:$F,MATCH('2nd Youth Results'!$E100,'2nd Youth'!$F:$F,0),3),""),"")</f>
        <v>Horse 1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>Aleah Marco</v>
      </c>
      <c r="C101" s="95" t="str">
        <f>IFERROR(IF(INDEX('2nd Youth'!$A:$F,MATCH('2nd Youth Results'!$E101,'2nd Youth'!$F:$F,0),3)&gt;0,INDEX('2nd Youth'!$A:$F,MATCH('2nd Youth Results'!$E101,'2nd Youth'!$F:$F,0),3),""),"")</f>
        <v>Horse 1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>Aleah Marco</v>
      </c>
      <c r="C102" s="95" t="str">
        <f>IFERROR(IF(INDEX('2nd Youth'!$A:$F,MATCH('2nd Youth Results'!$E102,'2nd Youth'!$F:$F,0),3)&gt;0,INDEX('2nd Youth'!$A:$F,MATCH('2nd Youth Results'!$E102,'2nd Youth'!$F:$F,0),3),""),"")</f>
        <v>Horse 1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>Aleah Marco</v>
      </c>
      <c r="C103" s="95" t="str">
        <f>IFERROR(IF(INDEX('2nd Youth'!$A:$F,MATCH('2nd Youth Results'!$E103,'2nd Youth'!$F:$F,0),3)&gt;0,INDEX('2nd Youth'!$A:$F,MATCH('2nd Youth Results'!$E103,'2nd Youth'!$F:$F,0),3),""),"")</f>
        <v>Horse 1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>Aleah Marco</v>
      </c>
      <c r="C104" s="95" t="str">
        <f>IFERROR(IF(INDEX('2nd Youth'!$A:$F,MATCH('2nd Youth Results'!$E104,'2nd Youth'!$F:$F,0),3)&gt;0,INDEX('2nd Youth'!$A:$F,MATCH('2nd Youth Results'!$E104,'2nd Youth'!$F:$F,0),3),""),"")</f>
        <v>Horse 1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>Aleah Marco</v>
      </c>
      <c r="C105" s="95" t="str">
        <f>IFERROR(IF(INDEX('2nd Youth'!$A:$F,MATCH('2nd Youth Results'!$E105,'2nd Youth'!$F:$F,0),3)&gt;0,INDEX('2nd Youth'!$A:$F,MATCH('2nd Youth Results'!$E105,'2nd Youth'!$F:$F,0),3),""),"")</f>
        <v>Horse 1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>Aleah Marco</v>
      </c>
      <c r="C106" s="95" t="str">
        <f>IFERROR(IF(INDEX('2nd Youth'!$A:$F,MATCH('2nd Youth Results'!$E106,'2nd Youth'!$F:$F,0),3)&gt;0,INDEX('2nd Youth'!$A:$F,MATCH('2nd Youth Results'!$E106,'2nd Youth'!$F:$F,0),3),""),"")</f>
        <v>Horse 1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>Aleah Marco</v>
      </c>
      <c r="C107" s="95" t="str">
        <f>IFERROR(IF(INDEX('2nd Youth'!$A:$F,MATCH('2nd Youth Results'!$E107,'2nd Youth'!$F:$F,0),3)&gt;0,INDEX('2nd Youth'!$A:$F,MATCH('2nd Youth Results'!$E107,'2nd Youth'!$F:$F,0),3),""),"")</f>
        <v>Horse 1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>Aleah Marco</v>
      </c>
      <c r="C108" s="95" t="str">
        <f>IFERROR(IF(INDEX('2nd Youth'!$A:$F,MATCH('2nd Youth Results'!$E108,'2nd Youth'!$F:$F,0),3)&gt;0,INDEX('2nd Youth'!$A:$F,MATCH('2nd Youth Results'!$E108,'2nd Youth'!$F:$F,0),3),""),"")</f>
        <v>Horse 1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>Aleah Marco</v>
      </c>
      <c r="C109" s="95" t="str">
        <f>IFERROR(IF(INDEX('2nd Youth'!$A:$F,MATCH('2nd Youth Results'!$E109,'2nd Youth'!$F:$F,0),3)&gt;0,INDEX('2nd Youth'!$A:$F,MATCH('2nd Youth Results'!$E109,'2nd Youth'!$F:$F,0),3),""),"")</f>
        <v>Horse 1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>Aleah Marco</v>
      </c>
      <c r="C110" s="95" t="str">
        <f>IFERROR(IF(INDEX('2nd Youth'!$A:$F,MATCH('2nd Youth Results'!$E110,'2nd Youth'!$F:$F,0),3)&gt;0,INDEX('2nd Youth'!$A:$F,MATCH('2nd Youth Results'!$E110,'2nd Youth'!$F:$F,0),3),""),"")</f>
        <v>Horse 1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>Aleah Marco</v>
      </c>
      <c r="C111" s="95" t="str">
        <f>IFERROR(IF(INDEX('2nd Youth'!$A:$F,MATCH('2nd Youth Results'!$E111,'2nd Youth'!$F:$F,0),3)&gt;0,INDEX('2nd Youth'!$A:$F,MATCH('2nd Youth Results'!$E111,'2nd Youth'!$F:$F,0),3),""),"")</f>
        <v>Horse 1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>Aleah Marco</v>
      </c>
      <c r="C112" s="95" t="str">
        <f>IFERROR(IF(INDEX('2nd Youth'!$A:$F,MATCH('2nd Youth Results'!$E112,'2nd Youth'!$F:$F,0),3)&gt;0,INDEX('2nd Youth'!$A:$F,MATCH('2nd Youth Results'!$E112,'2nd Youth'!$F:$F,0),3),""),"")</f>
        <v>Horse 1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>Aleah Marco</v>
      </c>
      <c r="C113" s="95" t="str">
        <f>IFERROR(IF(INDEX('2nd Youth'!$A:$F,MATCH('2nd Youth Results'!$E113,'2nd Youth'!$F:$F,0),3)&gt;0,INDEX('2nd Youth'!$A:$F,MATCH('2nd Youth Results'!$E113,'2nd Youth'!$F:$F,0),3),""),"")</f>
        <v>Horse 1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>Aleah Marco</v>
      </c>
      <c r="C114" s="95" t="str">
        <f>IFERROR(IF(INDEX('2nd Youth'!$A:$F,MATCH('2nd Youth Results'!$E114,'2nd Youth'!$F:$F,0),3)&gt;0,INDEX('2nd Youth'!$A:$F,MATCH('2nd Youth Results'!$E114,'2nd Youth'!$F:$F,0),3),""),"")</f>
        <v>Horse 1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>Aleah Marco</v>
      </c>
      <c r="C115" s="95" t="str">
        <f>IFERROR(IF(INDEX('2nd Youth'!$A:$F,MATCH('2nd Youth Results'!$E115,'2nd Youth'!$F:$F,0),3)&gt;0,INDEX('2nd Youth'!$A:$F,MATCH('2nd Youth Results'!$E115,'2nd Youth'!$F:$F,0),3),""),"")</f>
        <v>Horse 1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>Aleah Marco</v>
      </c>
      <c r="C116" s="95" t="str">
        <f>IFERROR(IF(INDEX('2nd Youth'!$A:$F,MATCH('2nd Youth Results'!$E116,'2nd Youth'!$F:$F,0),3)&gt;0,INDEX('2nd Youth'!$A:$F,MATCH('2nd Youth Results'!$E116,'2nd Youth'!$F:$F,0),3),""),"")</f>
        <v>Horse 1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>Aleah Marco</v>
      </c>
      <c r="C117" s="95" t="str">
        <f>IFERROR(IF(INDEX('2nd Youth'!$A:$F,MATCH('2nd Youth Results'!$E117,'2nd Youth'!$F:$F,0),3)&gt;0,INDEX('2nd Youth'!$A:$F,MATCH('2nd Youth Results'!$E117,'2nd Youth'!$F:$F,0),3),""),"")</f>
        <v>Horse 1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>Aleah Marco</v>
      </c>
      <c r="C118" s="95" t="str">
        <f>IFERROR(IF(INDEX('2nd Youth'!$A:$F,MATCH('2nd Youth Results'!$E118,'2nd Youth'!$F:$F,0),3)&gt;0,INDEX('2nd Youth'!$A:$F,MATCH('2nd Youth Results'!$E118,'2nd Youth'!$F:$F,0),3),""),"")</f>
        <v>Horse 1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>Aleah Marco</v>
      </c>
      <c r="C119" s="95" t="str">
        <f>IFERROR(IF(INDEX('2nd Youth'!$A:$F,MATCH('2nd Youth Results'!$E119,'2nd Youth'!$F:$F,0),3)&gt;0,INDEX('2nd Youth'!$A:$F,MATCH('2nd Youth Results'!$E119,'2nd Youth'!$F:$F,0),3),""),"")</f>
        <v>Horse 1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>Aleah Marco</v>
      </c>
      <c r="C120" s="95" t="str">
        <f>IFERROR(IF(INDEX('2nd Youth'!$A:$F,MATCH('2nd Youth Results'!$E120,'2nd Youth'!$F:$F,0),3)&gt;0,INDEX('2nd Youth'!$A:$F,MATCH('2nd Youth Results'!$E120,'2nd Youth'!$F:$F,0),3),""),"")</f>
        <v>Horse 1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>Aleah Marco</v>
      </c>
      <c r="C121" s="95" t="str">
        <f>IFERROR(IF(INDEX('2nd Youth'!$A:$F,MATCH('2nd Youth Results'!$E121,'2nd Youth'!$F:$F,0),3)&gt;0,INDEX('2nd Youth'!$A:$F,MATCH('2nd Youth Results'!$E121,'2nd Youth'!$F:$F,0),3),""),"")</f>
        <v>Horse 1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>Aleah Marco</v>
      </c>
      <c r="C122" s="95" t="str">
        <f>IFERROR(IF(INDEX('2nd Youth'!$A:$F,MATCH('2nd Youth Results'!$E122,'2nd Youth'!$F:$F,0),3)&gt;0,INDEX('2nd Youth'!$A:$F,MATCH('2nd Youth Results'!$E122,'2nd Youth'!$F:$F,0),3),""),"")</f>
        <v>Horse 1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>Aleah Marco</v>
      </c>
      <c r="C123" s="95" t="str">
        <f>IFERROR(IF(INDEX('2nd Youth'!$A:$F,MATCH('2nd Youth Results'!$E123,'2nd Youth'!$F:$F,0),3)&gt;0,INDEX('2nd Youth'!$A:$F,MATCH('2nd Youth Results'!$E123,'2nd Youth'!$F:$F,0),3),""),"")</f>
        <v>Horse 1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>Aleah Marco</v>
      </c>
      <c r="C124" s="95" t="str">
        <f>IFERROR(IF(INDEX('2nd Youth'!$A:$F,MATCH('2nd Youth Results'!$E124,'2nd Youth'!$F:$F,0),3)&gt;0,INDEX('2nd Youth'!$A:$F,MATCH('2nd Youth Results'!$E124,'2nd Youth'!$F:$F,0),3),""),"")</f>
        <v>Horse 1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>Aleah Marco</v>
      </c>
      <c r="C125" s="95" t="str">
        <f>IFERROR(IF(INDEX('2nd Youth'!$A:$F,MATCH('2nd Youth Results'!$E125,'2nd Youth'!$F:$F,0),3)&gt;0,INDEX('2nd Youth'!$A:$F,MATCH('2nd Youth Results'!$E125,'2nd Youth'!$F:$F,0),3),""),"")</f>
        <v>Horse 1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>Aleah Marco</v>
      </c>
      <c r="C126" s="95" t="str">
        <f>IFERROR(IF(INDEX('2nd Youth'!$A:$F,MATCH('2nd Youth Results'!$E126,'2nd Youth'!$F:$F,0),3)&gt;0,INDEX('2nd Youth'!$A:$F,MATCH('2nd Youth Results'!$E126,'2nd Youth'!$F:$F,0),3),""),"")</f>
        <v>Horse 1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>Aleah Marco</v>
      </c>
      <c r="C127" s="95" t="str">
        <f>IFERROR(IF(INDEX('2nd Youth'!$A:$F,MATCH('2nd Youth Results'!$E127,'2nd Youth'!$F:$F,0),3)&gt;0,INDEX('2nd Youth'!$A:$F,MATCH('2nd Youth Results'!$E127,'2nd Youth'!$F:$F,0),3),""),"")</f>
        <v>Horse 1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>Aleah Marco</v>
      </c>
      <c r="C128" s="95" t="str">
        <f>IFERROR(IF(INDEX('2nd Youth'!$A:$F,MATCH('2nd Youth Results'!$E128,'2nd Youth'!$F:$F,0),3)&gt;0,INDEX('2nd Youth'!$A:$F,MATCH('2nd Youth Results'!$E128,'2nd Youth'!$F:$F,0),3),""),"")</f>
        <v>Horse 1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>Aleah Marco</v>
      </c>
      <c r="C129" s="95" t="str">
        <f>IFERROR(IF(INDEX('2nd Youth'!$A:$F,MATCH('2nd Youth Results'!$E129,'2nd Youth'!$F:$F,0),3)&gt;0,INDEX('2nd Youth'!$A:$F,MATCH('2nd Youth Results'!$E129,'2nd Youth'!$F:$F,0),3),""),"")</f>
        <v>Horse 1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>Aleah Marco</v>
      </c>
      <c r="C130" s="95" t="str">
        <f>IFERROR(IF(INDEX('2nd Youth'!$A:$F,MATCH('2nd Youth Results'!$E130,'2nd Youth'!$F:$F,0),3)&gt;0,INDEX('2nd Youth'!$A:$F,MATCH('2nd Youth Results'!$E130,'2nd Youth'!$F:$F,0),3),""),"")</f>
        <v>Horse 1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>Aleah Marco</v>
      </c>
      <c r="C131" s="95" t="str">
        <f>IFERROR(IF(INDEX('2nd Youth'!$A:$F,MATCH('2nd Youth Results'!$E131,'2nd Youth'!$F:$F,0),3)&gt;0,INDEX('2nd Youth'!$A:$F,MATCH('2nd Youth Results'!$E131,'2nd Youth'!$F:$F,0),3),""),"")</f>
        <v>Horse 1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>Aleah Marco</v>
      </c>
      <c r="C132" s="95" t="str">
        <f>IFERROR(IF(INDEX('2nd Youth'!$A:$F,MATCH('2nd Youth Results'!$E132,'2nd Youth'!$F:$F,0),3)&gt;0,INDEX('2nd Youth'!$A:$F,MATCH('2nd Youth Results'!$E132,'2nd Youth'!$F:$F,0),3),""),"")</f>
        <v>Horse 1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>Aleah Marco</v>
      </c>
      <c r="C133" s="95" t="str">
        <f>IFERROR(IF(INDEX('2nd Youth'!$A:$F,MATCH('2nd Youth Results'!$E133,'2nd Youth'!$F:$F,0),3)&gt;0,INDEX('2nd Youth'!$A:$F,MATCH('2nd Youth Results'!$E133,'2nd Youth'!$F:$F,0),3),""),"")</f>
        <v>Horse 1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>Aleah Marco</v>
      </c>
      <c r="C134" s="95" t="str">
        <f>IFERROR(IF(INDEX('2nd Youth'!$A:$F,MATCH('2nd Youth Results'!$E134,'2nd Youth'!$F:$F,0),3)&gt;0,INDEX('2nd Youth'!$A:$F,MATCH('2nd Youth Results'!$E134,'2nd Youth'!$F:$F,0),3),""),"")</f>
        <v>Horse 1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>Aleah Marco</v>
      </c>
      <c r="C135" s="95" t="str">
        <f>IFERROR(IF(INDEX('2nd Youth'!$A:$F,MATCH('2nd Youth Results'!$E135,'2nd Youth'!$F:$F,0),3)&gt;0,INDEX('2nd Youth'!$A:$F,MATCH('2nd Youth Results'!$E135,'2nd Youth'!$F:$F,0),3),""),"")</f>
        <v>Horse 1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>Aleah Marco</v>
      </c>
      <c r="C136" s="95" t="str">
        <f>IFERROR(IF(INDEX('2nd Youth'!$A:$F,MATCH('2nd Youth Results'!$E136,'2nd Youth'!$F:$F,0),3)&gt;0,INDEX('2nd Youth'!$A:$F,MATCH('2nd Youth Results'!$E136,'2nd Youth'!$F:$F,0),3),""),"")</f>
        <v>Horse 1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>Aleah Marco</v>
      </c>
      <c r="C137" s="95" t="str">
        <f>IFERROR(IF(INDEX('2nd Youth'!$A:$F,MATCH('2nd Youth Results'!$E137,'2nd Youth'!$F:$F,0),3)&gt;0,INDEX('2nd Youth'!$A:$F,MATCH('2nd Youth Results'!$E137,'2nd Youth'!$F:$F,0),3),""),"")</f>
        <v>Horse 1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>Aleah Marco</v>
      </c>
      <c r="C138" s="95" t="str">
        <f>IFERROR(IF(INDEX('2nd Youth'!$A:$F,MATCH('2nd Youth Results'!$E138,'2nd Youth'!$F:$F,0),3)&gt;0,INDEX('2nd Youth'!$A:$F,MATCH('2nd Youth Results'!$E138,'2nd Youth'!$F:$F,0),3),""),"")</f>
        <v>Horse 1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>Aleah Marco</v>
      </c>
      <c r="C139" s="95" t="str">
        <f>IFERROR(IF(INDEX('2nd Youth'!$A:$F,MATCH('2nd Youth Results'!$E139,'2nd Youth'!$F:$F,0),3)&gt;0,INDEX('2nd Youth'!$A:$F,MATCH('2nd Youth Results'!$E139,'2nd Youth'!$F:$F,0),3),""),"")</f>
        <v>Horse 1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>Aleah Marco</v>
      </c>
      <c r="C140" s="95" t="str">
        <f>IFERROR(IF(INDEX('2nd Youth'!$A:$F,MATCH('2nd Youth Results'!$E140,'2nd Youth'!$F:$F,0),3)&gt;0,INDEX('2nd Youth'!$A:$F,MATCH('2nd Youth Results'!$E140,'2nd Youth'!$F:$F,0),3),""),"")</f>
        <v>Horse 1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>Aleah Marco</v>
      </c>
      <c r="C141" s="95" t="str">
        <f>IFERROR(IF(INDEX('2nd Youth'!$A:$F,MATCH('2nd Youth Results'!$E141,'2nd Youth'!$F:$F,0),3)&gt;0,INDEX('2nd Youth'!$A:$F,MATCH('2nd Youth Results'!$E141,'2nd Youth'!$F:$F,0),3),""),"")</f>
        <v>Horse 1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>Aleah Marco</v>
      </c>
      <c r="C142" s="95" t="str">
        <f>IFERROR(IF(INDEX('2nd Youth'!$A:$F,MATCH('2nd Youth Results'!$E142,'2nd Youth'!$F:$F,0),3)&gt;0,INDEX('2nd Youth'!$A:$F,MATCH('2nd Youth Results'!$E142,'2nd Youth'!$F:$F,0),3),""),"")</f>
        <v>Horse 1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>Aleah Marco</v>
      </c>
      <c r="C143" s="95" t="str">
        <f>IFERROR(IF(INDEX('2nd Youth'!$A:$F,MATCH('2nd Youth Results'!$E143,'2nd Youth'!$F:$F,0),3)&gt;0,INDEX('2nd Youth'!$A:$F,MATCH('2nd Youth Results'!$E143,'2nd Youth'!$F:$F,0),3),""),"")</f>
        <v>Horse 1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>Aleah Marco</v>
      </c>
      <c r="C144" s="95" t="str">
        <f>IFERROR(IF(INDEX('2nd Youth'!$A:$F,MATCH('2nd Youth Results'!$E144,'2nd Youth'!$F:$F,0),3)&gt;0,INDEX('2nd Youth'!$A:$F,MATCH('2nd Youth Results'!$E144,'2nd Youth'!$F:$F,0),3),""),"")</f>
        <v>Horse 1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>Aleah Marco</v>
      </c>
      <c r="C145" s="95" t="str">
        <f>IFERROR(IF(INDEX('2nd Youth'!$A:$F,MATCH('2nd Youth Results'!$E145,'2nd Youth'!$F:$F,0),3)&gt;0,INDEX('2nd Youth'!$A:$F,MATCH('2nd Youth Results'!$E145,'2nd Youth'!$F:$F,0),3),""),"")</f>
        <v>Horse 1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>Aleah Marco</v>
      </c>
      <c r="C146" s="95" t="str">
        <f>IFERROR(IF(INDEX('2nd Youth'!$A:$F,MATCH('2nd Youth Results'!$E146,'2nd Youth'!$F:$F,0),3)&gt;0,INDEX('2nd Youth'!$A:$F,MATCH('2nd Youth Results'!$E146,'2nd Youth'!$F:$F,0),3),""),"")</f>
        <v>Horse 1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>Aleah Marco</v>
      </c>
      <c r="C147" s="95" t="str">
        <f>IFERROR(IF(INDEX('2nd Youth'!$A:$F,MATCH('2nd Youth Results'!$E147,'2nd Youth'!$F:$F,0),3)&gt;0,INDEX('2nd Youth'!$A:$F,MATCH('2nd Youth Results'!$E147,'2nd Youth'!$F:$F,0),3),""),"")</f>
        <v>Horse 1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>Aleah Marco</v>
      </c>
      <c r="C148" s="95" t="str">
        <f>IFERROR(IF(INDEX('2nd Youth'!$A:$F,MATCH('2nd Youth Results'!$E148,'2nd Youth'!$F:$F,0),3)&gt;0,INDEX('2nd Youth'!$A:$F,MATCH('2nd Youth Results'!$E148,'2nd Youth'!$F:$F,0),3),""),"")</f>
        <v>Horse 1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>Aleah Marco</v>
      </c>
      <c r="C149" s="95" t="str">
        <f>IFERROR(IF(INDEX('2nd Youth'!$A:$F,MATCH('2nd Youth Results'!$E149,'2nd Youth'!$F:$F,0),3)&gt;0,INDEX('2nd Youth'!$A:$F,MATCH('2nd Youth Results'!$E149,'2nd Youth'!$F:$F,0),3),""),"")</f>
        <v>Horse 1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>Aleah Marco</v>
      </c>
      <c r="C150" s="95" t="str">
        <f>IFERROR(IF(INDEX('2nd Youth'!$A:$F,MATCH('2nd Youth Results'!$E150,'2nd Youth'!$F:$F,0),3)&gt;0,INDEX('2nd Youth'!$A:$F,MATCH('2nd Youth Results'!$E150,'2nd Youth'!$F:$F,0),3),""),"")</f>
        <v>Horse 1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>Aleah Marco</v>
      </c>
      <c r="C151" s="95" t="str">
        <f>IFERROR(IF(INDEX('2nd Youth'!$A:$F,MATCH('2nd Youth Results'!$E151,'2nd Youth'!$F:$F,0),3)&gt;0,INDEX('2nd Youth'!$A:$F,MATCH('2nd Youth Results'!$E151,'2nd Youth'!$F:$F,0),3),""),"")</f>
        <v>Horse 1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>Aleah Marco</v>
      </c>
      <c r="C152" s="95" t="str">
        <f>IFERROR(IF(INDEX('2nd Youth'!$A:$F,MATCH('2nd Youth Results'!$E152,'2nd Youth'!$F:$F,0),3)&gt;0,INDEX('2nd Youth'!$A:$F,MATCH('2nd Youth Results'!$E152,'2nd Youth'!$F:$F,0),3),""),"")</f>
        <v>Horse 1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>Aleah Marco</v>
      </c>
      <c r="C153" s="95" t="str">
        <f>IFERROR(IF(INDEX('2nd Youth'!$A:$F,MATCH('2nd Youth Results'!$E153,'2nd Youth'!$F:$F,0),3)&gt;0,INDEX('2nd Youth'!$A:$F,MATCH('2nd Youth Results'!$E153,'2nd Youth'!$F:$F,0),3),""),"")</f>
        <v>Horse 1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>Aleah Marco</v>
      </c>
      <c r="C154" s="95" t="str">
        <f>IFERROR(IF(INDEX('2nd Youth'!$A:$F,MATCH('2nd Youth Results'!$E154,'2nd Youth'!$F:$F,0),3)&gt;0,INDEX('2nd Youth'!$A:$F,MATCH('2nd Youth Results'!$E154,'2nd Youth'!$F:$F,0),3),""),"")</f>
        <v>Horse 1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>Aleah Marco</v>
      </c>
      <c r="C155" s="95" t="str">
        <f>IFERROR(IF(INDEX('2nd Youth'!$A:$F,MATCH('2nd Youth Results'!$E155,'2nd Youth'!$F:$F,0),3)&gt;0,INDEX('2nd Youth'!$A:$F,MATCH('2nd Youth Results'!$E155,'2nd Youth'!$F:$F,0),3),""),"")</f>
        <v>Horse 1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>Aleah Marco</v>
      </c>
      <c r="C156" s="95" t="str">
        <f>IFERROR(IF(INDEX('2nd Youth'!$A:$F,MATCH('2nd Youth Results'!$E156,'2nd Youth'!$F:$F,0),3)&gt;0,INDEX('2nd Youth'!$A:$F,MATCH('2nd Youth Results'!$E156,'2nd Youth'!$F:$F,0),3),""),"")</f>
        <v>Horse 1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>Aleah Marco</v>
      </c>
      <c r="C157" s="95" t="str">
        <f>IFERROR(IF(INDEX('2nd Youth'!$A:$F,MATCH('2nd Youth Results'!$E157,'2nd Youth'!$F:$F,0),3)&gt;0,INDEX('2nd Youth'!$A:$F,MATCH('2nd Youth Results'!$E157,'2nd Youth'!$F:$F,0),3),""),"")</f>
        <v>Horse 1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>Aleah Marco</v>
      </c>
      <c r="C158" s="95" t="str">
        <f>IFERROR(IF(INDEX('2nd Youth'!$A:$F,MATCH('2nd Youth Results'!$E158,'2nd Youth'!$F:$F,0),3)&gt;0,INDEX('2nd Youth'!$A:$F,MATCH('2nd Youth Results'!$E158,'2nd Youth'!$F:$F,0),3),""),"")</f>
        <v>Horse 1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>Aleah Marco</v>
      </c>
      <c r="C159" s="95" t="str">
        <f>IFERROR(IF(INDEX('2nd Youth'!$A:$F,MATCH('2nd Youth Results'!$E159,'2nd Youth'!$F:$F,0),3)&gt;0,INDEX('2nd Youth'!$A:$F,MATCH('2nd Youth Results'!$E159,'2nd Youth'!$F:$F,0),3),""),"")</f>
        <v>Horse 1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>Aleah Marco</v>
      </c>
      <c r="C160" s="95" t="str">
        <f>IFERROR(IF(INDEX('2nd Youth'!$A:$F,MATCH('2nd Youth Results'!$E160,'2nd Youth'!$F:$F,0),3)&gt;0,INDEX('2nd Youth'!$A:$F,MATCH('2nd Youth Results'!$E160,'2nd Youth'!$F:$F,0),3),""),"")</f>
        <v>Horse 1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>Aleah Marco</v>
      </c>
      <c r="C161" s="95" t="str">
        <f>IFERROR(IF(INDEX('2nd Youth'!$A:$F,MATCH('2nd Youth Results'!$E161,'2nd Youth'!$F:$F,0),3)&gt;0,INDEX('2nd Youth'!$A:$F,MATCH('2nd Youth Results'!$E161,'2nd Youth'!$F:$F,0),3),""),"")</f>
        <v>Horse 1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>Aleah Marco</v>
      </c>
      <c r="C162" s="95" t="str">
        <f>IFERROR(IF(INDEX('2nd Youth'!$A:$F,MATCH('2nd Youth Results'!$E162,'2nd Youth'!$F:$F,0),3)&gt;0,INDEX('2nd Youth'!$A:$F,MATCH('2nd Youth Results'!$E162,'2nd Youth'!$F:$F,0),3),""),"")</f>
        <v>Horse 1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>Aleah Marco</v>
      </c>
      <c r="C163" s="95" t="str">
        <f>IFERROR(IF(INDEX('2nd Youth'!$A:$F,MATCH('2nd Youth Results'!$E163,'2nd Youth'!$F:$F,0),3)&gt;0,INDEX('2nd Youth'!$A:$F,MATCH('2nd Youth Results'!$E163,'2nd Youth'!$F:$F,0),3),""),"")</f>
        <v>Horse 1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>Aleah Marco</v>
      </c>
      <c r="C164" s="95" t="str">
        <f>IFERROR(IF(INDEX('2nd Youth'!$A:$F,MATCH('2nd Youth Results'!$E164,'2nd Youth'!$F:$F,0),3)&gt;0,INDEX('2nd Youth'!$A:$F,MATCH('2nd Youth Results'!$E164,'2nd Youth'!$F:$F,0),3),""),"")</f>
        <v>Horse 1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>Aleah Marco</v>
      </c>
      <c r="C165" s="95" t="str">
        <f>IFERROR(IF(INDEX('2nd Youth'!$A:$F,MATCH('2nd Youth Results'!$E165,'2nd Youth'!$F:$F,0),3)&gt;0,INDEX('2nd Youth'!$A:$F,MATCH('2nd Youth Results'!$E165,'2nd Youth'!$F:$F,0),3),""),"")</f>
        <v>Horse 1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>Aleah Marco</v>
      </c>
      <c r="C166" s="95" t="str">
        <f>IFERROR(IF(INDEX('2nd Youth'!$A:$F,MATCH('2nd Youth Results'!$E166,'2nd Youth'!$F:$F,0),3)&gt;0,INDEX('2nd Youth'!$A:$F,MATCH('2nd Youth Results'!$E166,'2nd Youth'!$F:$F,0),3),""),"")</f>
        <v>Horse 1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>Aleah Marco</v>
      </c>
      <c r="C167" s="95" t="str">
        <f>IFERROR(IF(INDEX('2nd Youth'!$A:$F,MATCH('2nd Youth Results'!$E167,'2nd Youth'!$F:$F,0),3)&gt;0,INDEX('2nd Youth'!$A:$F,MATCH('2nd Youth Results'!$E167,'2nd Youth'!$F:$F,0),3),""),"")</f>
        <v>Horse 1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>Aleah Marco</v>
      </c>
      <c r="C168" s="95" t="str">
        <f>IFERROR(IF(INDEX('2nd Youth'!$A:$F,MATCH('2nd Youth Results'!$E168,'2nd Youth'!$F:$F,0),3)&gt;0,INDEX('2nd Youth'!$A:$F,MATCH('2nd Youth Results'!$E168,'2nd Youth'!$F:$F,0),3),""),"")</f>
        <v>Horse 1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>Aleah Marco</v>
      </c>
      <c r="C169" s="95" t="str">
        <f>IFERROR(IF(INDEX('2nd Youth'!$A:$F,MATCH('2nd Youth Results'!$E169,'2nd Youth'!$F:$F,0),3)&gt;0,INDEX('2nd Youth'!$A:$F,MATCH('2nd Youth Results'!$E169,'2nd Youth'!$F:$F,0),3),""),"")</f>
        <v>Horse 1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>Aleah Marco</v>
      </c>
      <c r="C170" s="95" t="str">
        <f>IFERROR(IF(INDEX('2nd Youth'!$A:$F,MATCH('2nd Youth Results'!$E170,'2nd Youth'!$F:$F,0),3)&gt;0,INDEX('2nd Youth'!$A:$F,MATCH('2nd Youth Results'!$E170,'2nd Youth'!$F:$F,0),3),""),"")</f>
        <v>Horse 1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>Aleah Marco</v>
      </c>
      <c r="C171" s="95" t="str">
        <f>IFERROR(IF(INDEX('2nd Youth'!$A:$F,MATCH('2nd Youth Results'!$E171,'2nd Youth'!$F:$F,0),3)&gt;0,INDEX('2nd Youth'!$A:$F,MATCH('2nd Youth Results'!$E171,'2nd Youth'!$F:$F,0),3),""),"")</f>
        <v>Horse 1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>Aleah Marco</v>
      </c>
      <c r="C172" s="95" t="str">
        <f>IFERROR(IF(INDEX('2nd Youth'!$A:$F,MATCH('2nd Youth Results'!$E172,'2nd Youth'!$F:$F,0),3)&gt;0,INDEX('2nd Youth'!$A:$F,MATCH('2nd Youth Results'!$E172,'2nd Youth'!$F:$F,0),3),""),"")</f>
        <v>Horse 1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>Aleah Marco</v>
      </c>
      <c r="C173" s="95" t="str">
        <f>IFERROR(IF(INDEX('2nd Youth'!$A:$F,MATCH('2nd Youth Results'!$E173,'2nd Youth'!$F:$F,0),3)&gt;0,INDEX('2nd Youth'!$A:$F,MATCH('2nd Youth Results'!$E173,'2nd Youth'!$F:$F,0),3),""),"")</f>
        <v>Horse 1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>Aleah Marco</v>
      </c>
      <c r="C174" s="95" t="str">
        <f>IFERROR(IF(INDEX('2nd Youth'!$A:$F,MATCH('2nd Youth Results'!$E174,'2nd Youth'!$F:$F,0),3)&gt;0,INDEX('2nd Youth'!$A:$F,MATCH('2nd Youth Results'!$E174,'2nd Youth'!$F:$F,0),3),""),"")</f>
        <v>Horse 1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>Aleah Marco</v>
      </c>
      <c r="C175" s="95" t="str">
        <f>IFERROR(IF(INDEX('2nd Youth'!$A:$F,MATCH('2nd Youth Results'!$E175,'2nd Youth'!$F:$F,0),3)&gt;0,INDEX('2nd Youth'!$A:$F,MATCH('2nd Youth Results'!$E175,'2nd Youth'!$F:$F,0),3),""),"")</f>
        <v>Horse 1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>Aleah Marco</v>
      </c>
      <c r="C176" s="95" t="str">
        <f>IFERROR(IF(INDEX('2nd Youth'!$A:$F,MATCH('2nd Youth Results'!$E176,'2nd Youth'!$F:$F,0),3)&gt;0,INDEX('2nd Youth'!$A:$F,MATCH('2nd Youth Results'!$E176,'2nd Youth'!$F:$F,0),3),""),"")</f>
        <v>Horse 1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>Aleah Marco</v>
      </c>
      <c r="C177" s="95" t="str">
        <f>IFERROR(IF(INDEX('2nd Youth'!$A:$F,MATCH('2nd Youth Results'!$E177,'2nd Youth'!$F:$F,0),3)&gt;0,INDEX('2nd Youth'!$A:$F,MATCH('2nd Youth Results'!$E177,'2nd Youth'!$F:$F,0),3),""),"")</f>
        <v>Horse 1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>Aleah Marco</v>
      </c>
      <c r="C178" s="95" t="str">
        <f>IFERROR(IF(INDEX('2nd Youth'!$A:$F,MATCH('2nd Youth Results'!$E178,'2nd Youth'!$F:$F,0),3)&gt;0,INDEX('2nd Youth'!$A:$F,MATCH('2nd Youth Results'!$E178,'2nd Youth'!$F:$F,0),3),""),"")</f>
        <v>Horse 1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>Aleah Marco</v>
      </c>
      <c r="C179" s="95" t="str">
        <f>IFERROR(IF(INDEX('2nd Youth'!$A:$F,MATCH('2nd Youth Results'!$E179,'2nd Youth'!$F:$F,0),3)&gt;0,INDEX('2nd Youth'!$A:$F,MATCH('2nd Youth Results'!$E179,'2nd Youth'!$F:$F,0),3),""),"")</f>
        <v>Horse 1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>Aleah Marco</v>
      </c>
      <c r="C180" s="95" t="str">
        <f>IFERROR(IF(INDEX('2nd Youth'!$A:$F,MATCH('2nd Youth Results'!$E180,'2nd Youth'!$F:$F,0),3)&gt;0,INDEX('2nd Youth'!$A:$F,MATCH('2nd Youth Results'!$E180,'2nd Youth'!$F:$F,0),3),""),"")</f>
        <v>Horse 1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>Aleah Marco</v>
      </c>
      <c r="C181" s="95" t="str">
        <f>IFERROR(IF(INDEX('2nd Youth'!$A:$F,MATCH('2nd Youth Results'!$E181,'2nd Youth'!$F:$F,0),3)&gt;0,INDEX('2nd Youth'!$A:$F,MATCH('2nd Youth Results'!$E181,'2nd Youth'!$F:$F,0),3),""),"")</f>
        <v>Horse 1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>Aleah Marco</v>
      </c>
      <c r="C182" s="95" t="str">
        <f>IFERROR(IF(INDEX('2nd Youth'!$A:$F,MATCH('2nd Youth Results'!$E182,'2nd Youth'!$F:$F,0),3)&gt;0,INDEX('2nd Youth'!$A:$F,MATCH('2nd Youth Results'!$E182,'2nd Youth'!$F:$F,0),3),""),"")</f>
        <v>Horse 1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>Aleah Marco</v>
      </c>
      <c r="C183" s="95" t="str">
        <f>IFERROR(IF(INDEX('2nd Youth'!$A:$F,MATCH('2nd Youth Results'!$E183,'2nd Youth'!$F:$F,0),3)&gt;0,INDEX('2nd Youth'!$A:$F,MATCH('2nd Youth Results'!$E183,'2nd Youth'!$F:$F,0),3),""),"")</f>
        <v>Horse 1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>Aleah Marco</v>
      </c>
      <c r="C184" s="95" t="str">
        <f>IFERROR(IF(INDEX('2nd Youth'!$A:$F,MATCH('2nd Youth Results'!$E184,'2nd Youth'!$F:$F,0),3)&gt;0,INDEX('2nd Youth'!$A:$F,MATCH('2nd Youth Results'!$E184,'2nd Youth'!$F:$F,0),3),""),"")</f>
        <v>Horse 1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>Aleah Marco</v>
      </c>
      <c r="C185" s="95" t="str">
        <f>IFERROR(IF(INDEX('2nd Youth'!$A:$F,MATCH('2nd Youth Results'!$E185,'2nd Youth'!$F:$F,0),3)&gt;0,INDEX('2nd Youth'!$A:$F,MATCH('2nd Youth Results'!$E185,'2nd Youth'!$F:$F,0),3),""),"")</f>
        <v>Horse 1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>Aleah Marco</v>
      </c>
      <c r="C186" s="95" t="str">
        <f>IFERROR(IF(INDEX('2nd Youth'!$A:$F,MATCH('2nd Youth Results'!$E186,'2nd Youth'!$F:$F,0),3)&gt;0,INDEX('2nd Youth'!$A:$F,MATCH('2nd Youth Results'!$E186,'2nd Youth'!$F:$F,0),3),""),"")</f>
        <v>Horse 1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>Aleah Marco</v>
      </c>
      <c r="C187" s="95" t="str">
        <f>IFERROR(IF(INDEX('2nd Youth'!$A:$F,MATCH('2nd Youth Results'!$E187,'2nd Youth'!$F:$F,0),3)&gt;0,INDEX('2nd Youth'!$A:$F,MATCH('2nd Youth Results'!$E187,'2nd Youth'!$F:$F,0),3),""),"")</f>
        <v>Horse 1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>Aleah Marco</v>
      </c>
      <c r="C188" s="95" t="str">
        <f>IFERROR(IF(INDEX('2nd Youth'!$A:$F,MATCH('2nd Youth Results'!$E188,'2nd Youth'!$F:$F,0),3)&gt;0,INDEX('2nd Youth'!$A:$F,MATCH('2nd Youth Results'!$E188,'2nd Youth'!$F:$F,0),3),""),"")</f>
        <v>Horse 1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>Aleah Marco</v>
      </c>
      <c r="C189" s="95" t="str">
        <f>IFERROR(IF(INDEX('2nd Youth'!$A:$F,MATCH('2nd Youth Results'!$E189,'2nd Youth'!$F:$F,0),3)&gt;0,INDEX('2nd Youth'!$A:$F,MATCH('2nd Youth Results'!$E189,'2nd Youth'!$F:$F,0),3),""),"")</f>
        <v>Horse 1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>Aleah Marco</v>
      </c>
      <c r="C190" s="95" t="str">
        <f>IFERROR(IF(INDEX('2nd Youth'!$A:$F,MATCH('2nd Youth Results'!$E190,'2nd Youth'!$F:$F,0),3)&gt;0,INDEX('2nd Youth'!$A:$F,MATCH('2nd Youth Results'!$E190,'2nd Youth'!$F:$F,0),3),""),"")</f>
        <v>Horse 1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>Aleah Marco</v>
      </c>
      <c r="C191" s="95" t="str">
        <f>IFERROR(IF(INDEX('2nd Youth'!$A:$F,MATCH('2nd Youth Results'!$E191,'2nd Youth'!$F:$F,0),3)&gt;0,INDEX('2nd Youth'!$A:$F,MATCH('2nd Youth Results'!$E191,'2nd Youth'!$F:$F,0),3),""),"")</f>
        <v>Horse 1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>Aleah Marco</v>
      </c>
      <c r="C192" s="95" t="str">
        <f>IFERROR(IF(INDEX('2nd Youth'!$A:$F,MATCH('2nd Youth Results'!$E192,'2nd Youth'!$F:$F,0),3)&gt;0,INDEX('2nd Youth'!$A:$F,MATCH('2nd Youth Results'!$E192,'2nd Youth'!$F:$F,0),3),""),"")</f>
        <v>Horse 1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>Aleah Marco</v>
      </c>
      <c r="C193" s="95" t="str">
        <f>IFERROR(IF(INDEX('2nd Youth'!$A:$F,MATCH('2nd Youth Results'!$E193,'2nd Youth'!$F:$F,0),3)&gt;0,INDEX('2nd Youth'!$A:$F,MATCH('2nd Youth Results'!$E193,'2nd Youth'!$F:$F,0),3),""),"")</f>
        <v>Horse 1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>Aleah Marco</v>
      </c>
      <c r="C194" s="95" t="str">
        <f>IFERROR(IF(INDEX('2nd Youth'!$A:$F,MATCH('2nd Youth Results'!$E194,'2nd Youth'!$F:$F,0),3)&gt;0,INDEX('2nd Youth'!$A:$F,MATCH('2nd Youth Results'!$E194,'2nd Youth'!$F:$F,0),3),""),"")</f>
        <v>Horse 1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>Aleah Marco</v>
      </c>
      <c r="C195" s="95" t="str">
        <f>IFERROR(IF(INDEX('2nd Youth'!$A:$F,MATCH('2nd Youth Results'!$E195,'2nd Youth'!$F:$F,0),3)&gt;0,INDEX('2nd Youth'!$A:$F,MATCH('2nd Youth Results'!$E195,'2nd Youth'!$F:$F,0),3),""),"")</f>
        <v>Horse 1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>Aleah Marco</v>
      </c>
      <c r="C196" s="95" t="str">
        <f>IFERROR(IF(INDEX('2nd Youth'!$A:$F,MATCH('2nd Youth Results'!$E196,'2nd Youth'!$F:$F,0),3)&gt;0,INDEX('2nd Youth'!$A:$F,MATCH('2nd Youth Results'!$E196,'2nd Youth'!$F:$F,0),3),""),"")</f>
        <v>Horse 1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>Aleah Marco</v>
      </c>
      <c r="C197" s="95" t="str">
        <f>IFERROR(IF(INDEX('2nd Youth'!$A:$F,MATCH('2nd Youth Results'!$E197,'2nd Youth'!$F:$F,0),3)&gt;0,INDEX('2nd Youth'!$A:$F,MATCH('2nd Youth Results'!$E197,'2nd Youth'!$F:$F,0),3),""),"")</f>
        <v>Horse 1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>Aleah Marco</v>
      </c>
      <c r="C198" s="95" t="str">
        <f>IFERROR(IF(INDEX('2nd Youth'!$A:$F,MATCH('2nd Youth Results'!$E198,'2nd Youth'!$F:$F,0),3)&gt;0,INDEX('2nd Youth'!$A:$F,MATCH('2nd Youth Results'!$E198,'2nd Youth'!$F:$F,0),3),""),"")</f>
        <v>Horse 1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>Aleah Marco</v>
      </c>
      <c r="C199" s="95" t="str">
        <f>IFERROR(IF(INDEX('2nd Youth'!$A:$F,MATCH('2nd Youth Results'!$E199,'2nd Youth'!$F:$F,0),3)&gt;0,INDEX('2nd Youth'!$A:$F,MATCH('2nd Youth Results'!$E199,'2nd Youth'!$F:$F,0),3),""),"")</f>
        <v>Horse 1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>Aleah Marco</v>
      </c>
      <c r="C200" s="95" t="str">
        <f>IFERROR(IF(INDEX('2nd Youth'!$A:$F,MATCH('2nd Youth Results'!$E200,'2nd Youth'!$F:$F,0),3)&gt;0,INDEX('2nd Youth'!$A:$F,MATCH('2nd Youth Results'!$E200,'2nd Youth'!$F:$F,0),3),""),"")</f>
        <v>Horse 1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>Aleah Marco</v>
      </c>
      <c r="C201" s="95" t="str">
        <f>IFERROR(IF(INDEX('2nd Youth'!$A:$F,MATCH('2nd Youth Results'!$E201,'2nd Youth'!$F:$F,0),3)&gt;0,INDEX('2nd Youth'!$A:$F,MATCH('2nd Youth Results'!$E201,'2nd Youth'!$F:$F,0),3),""),"")</f>
        <v>Horse 1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>Aleah Marco</v>
      </c>
      <c r="C202" s="95" t="str">
        <f>IFERROR(IF(INDEX('2nd Youth'!$A:$F,MATCH('2nd Youth Results'!$E202,'2nd Youth'!$F:$F,0),3)&gt;0,INDEX('2nd Youth'!$A:$F,MATCH('2nd Youth Results'!$E202,'2nd Youth'!$F:$F,0),3),""),"")</f>
        <v>Horse 1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>Aleah Marco</v>
      </c>
      <c r="C203" s="95" t="str">
        <f>IFERROR(IF(INDEX('2nd Youth'!$A:$F,MATCH('2nd Youth Results'!$E203,'2nd Youth'!$F:$F,0),3)&gt;0,INDEX('2nd Youth'!$A:$F,MATCH('2nd Youth Results'!$E203,'2nd Youth'!$F:$F,0),3),""),"")</f>
        <v>Horse 1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>Aleah Marco</v>
      </c>
      <c r="C204" s="95" t="str">
        <f>IFERROR(IF(INDEX('2nd Youth'!$A:$F,MATCH('2nd Youth Results'!$E204,'2nd Youth'!$F:$F,0),3)&gt;0,INDEX('2nd Youth'!$A:$F,MATCH('2nd Youth Results'!$E204,'2nd Youth'!$F:$F,0),3),""),"")</f>
        <v>Horse 1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>Aleah Marco</v>
      </c>
      <c r="C205" s="95" t="str">
        <f>IFERROR(IF(INDEX('2nd Youth'!$A:$F,MATCH('2nd Youth Results'!$E205,'2nd Youth'!$F:$F,0),3)&gt;0,INDEX('2nd Youth'!$A:$F,MATCH('2nd Youth Results'!$E205,'2nd Youth'!$F:$F,0),3),""),"")</f>
        <v>Horse 1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>Aleah Marco</v>
      </c>
      <c r="C206" s="95" t="str">
        <f>IFERROR(IF(INDEX('2nd Youth'!$A:$F,MATCH('2nd Youth Results'!$E206,'2nd Youth'!$F:$F,0),3)&gt;0,INDEX('2nd Youth'!$A:$F,MATCH('2nd Youth Results'!$E206,'2nd Youth'!$F:$F,0),3),""),"")</f>
        <v>Horse 1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>Aleah Marco</v>
      </c>
      <c r="C207" s="95" t="str">
        <f>IFERROR(IF(INDEX('2nd Youth'!$A:$F,MATCH('2nd Youth Results'!$E207,'2nd Youth'!$F:$F,0),3)&gt;0,INDEX('2nd Youth'!$A:$F,MATCH('2nd Youth Results'!$E207,'2nd Youth'!$F:$F,0),3),""),"")</f>
        <v>Horse 1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>Aleah Marco</v>
      </c>
      <c r="C208" s="95" t="str">
        <f>IFERROR(IF(INDEX('2nd Youth'!$A:$F,MATCH('2nd Youth Results'!$E208,'2nd Youth'!$F:$F,0),3)&gt;0,INDEX('2nd Youth'!$A:$F,MATCH('2nd Youth Results'!$E208,'2nd Youth'!$F:$F,0),3),""),"")</f>
        <v>Horse 1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>Aleah Marco</v>
      </c>
      <c r="C209" s="95" t="str">
        <f>IFERROR(IF(INDEX('2nd Youth'!$A:$F,MATCH('2nd Youth Results'!$E209,'2nd Youth'!$F:$F,0),3)&gt;0,INDEX('2nd Youth'!$A:$F,MATCH('2nd Youth Results'!$E209,'2nd Youth'!$F:$F,0),3),""),"")</f>
        <v>Horse 1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>Aleah Marco</v>
      </c>
      <c r="C210" s="95" t="str">
        <f>IFERROR(IF(INDEX('2nd Youth'!$A:$F,MATCH('2nd Youth Results'!$E210,'2nd Youth'!$F:$F,0),3)&gt;0,INDEX('2nd Youth'!$A:$F,MATCH('2nd Youth Results'!$E210,'2nd Youth'!$F:$F,0),3),""),"")</f>
        <v>Horse 1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>Aleah Marco</v>
      </c>
      <c r="C211" s="95" t="str">
        <f>IFERROR(IF(INDEX('2nd Youth'!$A:$F,MATCH('2nd Youth Results'!$E211,'2nd Youth'!$F:$F,0),3)&gt;0,INDEX('2nd Youth'!$A:$F,MATCH('2nd Youth Results'!$E211,'2nd Youth'!$F:$F,0),3),""),"")</f>
        <v>Horse 1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>Aleah Marco</v>
      </c>
      <c r="C212" s="95" t="str">
        <f>IFERROR(IF(INDEX('2nd Youth'!$A:$F,MATCH('2nd Youth Results'!$E212,'2nd Youth'!$F:$F,0),3)&gt;0,INDEX('2nd Youth'!$A:$F,MATCH('2nd Youth Results'!$E212,'2nd Youth'!$F:$F,0),3),""),"")</f>
        <v>Horse 1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>Aleah Marco</v>
      </c>
      <c r="C213" s="95" t="str">
        <f>IFERROR(IF(INDEX('2nd Youth'!$A:$F,MATCH('2nd Youth Results'!$E213,'2nd Youth'!$F:$F,0),3)&gt;0,INDEX('2nd Youth'!$A:$F,MATCH('2nd Youth Results'!$E213,'2nd Youth'!$F:$F,0),3),""),"")</f>
        <v>Horse 1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>Aleah Marco</v>
      </c>
      <c r="C214" s="95" t="str">
        <f>IFERROR(IF(INDEX('2nd Youth'!$A:$F,MATCH('2nd Youth Results'!$E214,'2nd Youth'!$F:$F,0),3)&gt;0,INDEX('2nd Youth'!$A:$F,MATCH('2nd Youth Results'!$E214,'2nd Youth'!$F:$F,0),3),""),"")</f>
        <v>Horse 1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>Aleah Marco</v>
      </c>
      <c r="C215" s="95" t="str">
        <f>IFERROR(IF(INDEX('2nd Youth'!$A:$F,MATCH('2nd Youth Results'!$E215,'2nd Youth'!$F:$F,0),3)&gt;0,INDEX('2nd Youth'!$A:$F,MATCH('2nd Youth Results'!$E215,'2nd Youth'!$F:$F,0),3),""),"")</f>
        <v>Horse 1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>Aleah Marco</v>
      </c>
      <c r="C216" s="95" t="str">
        <f>IFERROR(IF(INDEX('2nd Youth'!$A:$F,MATCH('2nd Youth Results'!$E216,'2nd Youth'!$F:$F,0),3)&gt;0,INDEX('2nd Youth'!$A:$F,MATCH('2nd Youth Results'!$E216,'2nd Youth'!$F:$F,0),3),""),"")</f>
        <v>Horse 1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>Aleah Marco</v>
      </c>
      <c r="C217" s="95" t="str">
        <f>IFERROR(IF(INDEX('2nd Youth'!$A:$F,MATCH('2nd Youth Results'!$E217,'2nd Youth'!$F:$F,0),3)&gt;0,INDEX('2nd Youth'!$A:$F,MATCH('2nd Youth Results'!$E217,'2nd Youth'!$F:$F,0),3),""),"")</f>
        <v>Horse 1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>Aleah Marco</v>
      </c>
      <c r="C218" s="95" t="str">
        <f>IFERROR(IF(INDEX('2nd Youth'!$A:$F,MATCH('2nd Youth Results'!$E218,'2nd Youth'!$F:$F,0),3)&gt;0,INDEX('2nd Youth'!$A:$F,MATCH('2nd Youth Results'!$E218,'2nd Youth'!$F:$F,0),3),""),"")</f>
        <v>Horse 1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>Aleah Marco</v>
      </c>
      <c r="C219" s="95" t="str">
        <f>IFERROR(IF(INDEX('2nd Youth'!$A:$F,MATCH('2nd Youth Results'!$E219,'2nd Youth'!$F:$F,0),3)&gt;0,INDEX('2nd Youth'!$A:$F,MATCH('2nd Youth Results'!$E219,'2nd Youth'!$F:$F,0),3),""),"")</f>
        <v>Horse 1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>Aleah Marco</v>
      </c>
      <c r="C220" s="95" t="str">
        <f>IFERROR(IF(INDEX('2nd Youth'!$A:$F,MATCH('2nd Youth Results'!$E220,'2nd Youth'!$F:$F,0),3)&gt;0,INDEX('2nd Youth'!$A:$F,MATCH('2nd Youth Results'!$E220,'2nd Youth'!$F:$F,0),3),""),"")</f>
        <v>Horse 1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>Aleah Marco</v>
      </c>
      <c r="C221" s="95" t="str">
        <f>IFERROR(IF(INDEX('2nd Youth'!$A:$F,MATCH('2nd Youth Results'!$E221,'2nd Youth'!$F:$F,0),3)&gt;0,INDEX('2nd Youth'!$A:$F,MATCH('2nd Youth Results'!$E221,'2nd Youth'!$F:$F,0),3),""),"")</f>
        <v>Horse 1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>Aleah Marco</v>
      </c>
      <c r="C222" s="95" t="str">
        <f>IFERROR(IF(INDEX('2nd Youth'!$A:$F,MATCH('2nd Youth Results'!$E222,'2nd Youth'!$F:$F,0),3)&gt;0,INDEX('2nd Youth'!$A:$F,MATCH('2nd Youth Results'!$E222,'2nd Youth'!$F:$F,0),3),""),"")</f>
        <v>Horse 1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>Aleah Marco</v>
      </c>
      <c r="C223" s="95" t="str">
        <f>IFERROR(IF(INDEX('2nd Youth'!$A:$F,MATCH('2nd Youth Results'!$E223,'2nd Youth'!$F:$F,0),3)&gt;0,INDEX('2nd Youth'!$A:$F,MATCH('2nd Youth Results'!$E223,'2nd Youth'!$F:$F,0),3),""),"")</f>
        <v>Horse 1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>Aleah Marco</v>
      </c>
      <c r="C224" s="95" t="str">
        <f>IFERROR(IF(INDEX('2nd Youth'!$A:$F,MATCH('2nd Youth Results'!$E224,'2nd Youth'!$F:$F,0),3)&gt;0,INDEX('2nd Youth'!$A:$F,MATCH('2nd Youth Results'!$E224,'2nd Youth'!$F:$F,0),3),""),"")</f>
        <v>Horse 1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>Aleah Marco</v>
      </c>
      <c r="C225" s="95" t="str">
        <f>IFERROR(IF(INDEX('2nd Youth'!$A:$F,MATCH('2nd Youth Results'!$E225,'2nd Youth'!$F:$F,0),3)&gt;0,INDEX('2nd Youth'!$A:$F,MATCH('2nd Youth Results'!$E225,'2nd Youth'!$F:$F,0),3),""),"")</f>
        <v>Horse 1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>Aleah Marco</v>
      </c>
      <c r="C226" s="95" t="str">
        <f>IFERROR(IF(INDEX('2nd Youth'!$A:$F,MATCH('2nd Youth Results'!$E226,'2nd Youth'!$F:$F,0),3)&gt;0,INDEX('2nd Youth'!$A:$F,MATCH('2nd Youth Results'!$E226,'2nd Youth'!$F:$F,0),3),""),"")</f>
        <v>Horse 1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>Aleah Marco</v>
      </c>
      <c r="C227" s="95" t="str">
        <f>IFERROR(IF(INDEX('2nd Youth'!$A:$F,MATCH('2nd Youth Results'!$E227,'2nd Youth'!$F:$F,0),3)&gt;0,INDEX('2nd Youth'!$A:$F,MATCH('2nd Youth Results'!$E227,'2nd Youth'!$F:$F,0),3),""),"")</f>
        <v>Horse 1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>Aleah Marco</v>
      </c>
      <c r="C228" s="95" t="str">
        <f>IFERROR(IF(INDEX('2nd Youth'!$A:$F,MATCH('2nd Youth Results'!$E228,'2nd Youth'!$F:$F,0),3)&gt;0,INDEX('2nd Youth'!$A:$F,MATCH('2nd Youth Results'!$E228,'2nd Youth'!$F:$F,0),3),""),"")</f>
        <v>Horse 1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>Aleah Marco</v>
      </c>
      <c r="C229" s="95" t="str">
        <f>IFERROR(IF(INDEX('2nd Youth'!$A:$F,MATCH('2nd Youth Results'!$E229,'2nd Youth'!$F:$F,0),3)&gt;0,INDEX('2nd Youth'!$A:$F,MATCH('2nd Youth Results'!$E229,'2nd Youth'!$F:$F,0),3),""),"")</f>
        <v>Horse 1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>Aleah Marco</v>
      </c>
      <c r="C230" s="95" t="str">
        <f>IFERROR(IF(INDEX('2nd Youth'!$A:$F,MATCH('2nd Youth Results'!$E230,'2nd Youth'!$F:$F,0),3)&gt;0,INDEX('2nd Youth'!$A:$F,MATCH('2nd Youth Results'!$E230,'2nd Youth'!$F:$F,0),3),""),"")</f>
        <v>Horse 1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>Aleah Marco</v>
      </c>
      <c r="C231" s="95" t="str">
        <f>IFERROR(IF(INDEX('2nd Youth'!$A:$F,MATCH('2nd Youth Results'!$E231,'2nd Youth'!$F:$F,0),3)&gt;0,INDEX('2nd Youth'!$A:$F,MATCH('2nd Youth Results'!$E231,'2nd Youth'!$F:$F,0),3),""),"")</f>
        <v>Horse 1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>Aleah Marco</v>
      </c>
      <c r="C232" s="95" t="str">
        <f>IFERROR(IF(INDEX('2nd Youth'!$A:$F,MATCH('2nd Youth Results'!$E232,'2nd Youth'!$F:$F,0),3)&gt;0,INDEX('2nd Youth'!$A:$F,MATCH('2nd Youth Results'!$E232,'2nd Youth'!$F:$F,0),3),""),"")</f>
        <v>Horse 1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>Aleah Marco</v>
      </c>
      <c r="C233" s="95" t="str">
        <f>IFERROR(IF(INDEX('2nd Youth'!$A:$F,MATCH('2nd Youth Results'!$E233,'2nd Youth'!$F:$F,0),3)&gt;0,INDEX('2nd Youth'!$A:$F,MATCH('2nd Youth Results'!$E233,'2nd Youth'!$F:$F,0),3),""),"")</f>
        <v>Horse 1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>Aleah Marco</v>
      </c>
      <c r="C234" s="95" t="str">
        <f>IFERROR(IF(INDEX('2nd Youth'!$A:$F,MATCH('2nd Youth Results'!$E234,'2nd Youth'!$F:$F,0),3)&gt;0,INDEX('2nd Youth'!$A:$F,MATCH('2nd Youth Results'!$E234,'2nd Youth'!$F:$F,0),3),""),"")</f>
        <v>Horse 1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>Aleah Marco</v>
      </c>
      <c r="C235" s="95" t="str">
        <f>IFERROR(IF(INDEX('2nd Youth'!$A:$F,MATCH('2nd Youth Results'!$E235,'2nd Youth'!$F:$F,0),3)&gt;0,INDEX('2nd Youth'!$A:$F,MATCH('2nd Youth Results'!$E235,'2nd Youth'!$F:$F,0),3),""),"")</f>
        <v>Horse 1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>Aleah Marco</v>
      </c>
      <c r="C236" s="95" t="str">
        <f>IFERROR(IF(INDEX('2nd Youth'!$A:$F,MATCH('2nd Youth Results'!$E236,'2nd Youth'!$F:$F,0),3)&gt;0,INDEX('2nd Youth'!$A:$F,MATCH('2nd Youth Results'!$E236,'2nd Youth'!$F:$F,0),3),""),"")</f>
        <v>Horse 1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>Aleah Marco</v>
      </c>
      <c r="C237" s="95" t="str">
        <f>IFERROR(IF(INDEX('2nd Youth'!$A:$F,MATCH('2nd Youth Results'!$E237,'2nd Youth'!$F:$F,0),3)&gt;0,INDEX('2nd Youth'!$A:$F,MATCH('2nd Youth Results'!$E237,'2nd Youth'!$F:$F,0),3),""),"")</f>
        <v>Horse 1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>Aleah Marco</v>
      </c>
      <c r="C238" s="95" t="str">
        <f>IFERROR(IF(INDEX('2nd Youth'!$A:$F,MATCH('2nd Youth Results'!$E238,'2nd Youth'!$F:$F,0),3)&gt;0,INDEX('2nd Youth'!$A:$F,MATCH('2nd Youth Results'!$E238,'2nd Youth'!$F:$F,0),3),""),"")</f>
        <v>Horse 1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>Aleah Marco</v>
      </c>
      <c r="C239" s="95" t="str">
        <f>IFERROR(IF(INDEX('2nd Youth'!$A:$F,MATCH('2nd Youth Results'!$E239,'2nd Youth'!$F:$F,0),3)&gt;0,INDEX('2nd Youth'!$A:$F,MATCH('2nd Youth Results'!$E239,'2nd Youth'!$F:$F,0),3),""),"")</f>
        <v>Horse 1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>Aleah Marco</v>
      </c>
      <c r="C240" s="95" t="str">
        <f>IFERROR(IF(INDEX('2nd Youth'!$A:$F,MATCH('2nd Youth Results'!$E240,'2nd Youth'!$F:$F,0),3)&gt;0,INDEX('2nd Youth'!$A:$F,MATCH('2nd Youth Results'!$E240,'2nd Youth'!$F:$F,0),3),""),"")</f>
        <v>Horse 1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>Aleah Marco</v>
      </c>
      <c r="C241" s="95" t="str">
        <f>IFERROR(IF(INDEX('2nd Youth'!$A:$F,MATCH('2nd Youth Results'!$E241,'2nd Youth'!$F:$F,0),3)&gt;0,INDEX('2nd Youth'!$A:$F,MATCH('2nd Youth Results'!$E241,'2nd Youth'!$F:$F,0),3),""),"")</f>
        <v>Horse 1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>Aleah Marco</v>
      </c>
      <c r="C242" s="95" t="str">
        <f>IFERROR(IF(INDEX('2nd Youth'!$A:$F,MATCH('2nd Youth Results'!$E242,'2nd Youth'!$F:$F,0),3)&gt;0,INDEX('2nd Youth'!$A:$F,MATCH('2nd Youth Results'!$E242,'2nd Youth'!$F:$F,0),3),""),"")</f>
        <v>Horse 1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>Aleah Marco</v>
      </c>
      <c r="C243" s="95" t="str">
        <f>IFERROR(IF(INDEX('2nd Youth'!$A:$F,MATCH('2nd Youth Results'!$E243,'2nd Youth'!$F:$F,0),3)&gt;0,INDEX('2nd Youth'!$A:$F,MATCH('2nd Youth Results'!$E243,'2nd Youth'!$F:$F,0),3),""),"")</f>
        <v>Horse 1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>Aleah Marco</v>
      </c>
      <c r="C244" s="95" t="str">
        <f>IFERROR(IF(INDEX('2nd Youth'!$A:$F,MATCH('2nd Youth Results'!$E244,'2nd Youth'!$F:$F,0),3)&gt;0,INDEX('2nd Youth'!$A:$F,MATCH('2nd Youth Results'!$E244,'2nd Youth'!$F:$F,0),3),""),"")</f>
        <v>Horse 1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>Aleah Marco</v>
      </c>
      <c r="C245" s="95" t="str">
        <f>IFERROR(IF(INDEX('2nd Youth'!$A:$F,MATCH('2nd Youth Results'!$E245,'2nd Youth'!$F:$F,0),3)&gt;0,INDEX('2nd Youth'!$A:$F,MATCH('2nd Youth Results'!$E245,'2nd Youth'!$F:$F,0),3),""),"")</f>
        <v>Horse 1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>Aleah Marco</v>
      </c>
      <c r="C246" s="95" t="str">
        <f>IFERROR(IF(INDEX('2nd Youth'!$A:$F,MATCH('2nd Youth Results'!$E246,'2nd Youth'!$F:$F,0),3)&gt;0,INDEX('2nd Youth'!$A:$F,MATCH('2nd Youth Results'!$E246,'2nd Youth'!$F:$F,0),3),""),"")</f>
        <v>Horse 1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>Aleah Marco</v>
      </c>
      <c r="C247" s="95" t="str">
        <f>IFERROR(IF(INDEX('2nd Youth'!$A:$F,MATCH('2nd Youth Results'!$E247,'2nd Youth'!$F:$F,0),3)&gt;0,INDEX('2nd Youth'!$A:$F,MATCH('2nd Youth Results'!$E247,'2nd Youth'!$F:$F,0),3),""),"")</f>
        <v>Horse 1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>Aleah Marco</v>
      </c>
      <c r="C248" s="95" t="str">
        <f>IFERROR(IF(INDEX('2nd Youth'!$A:$F,MATCH('2nd Youth Results'!$E248,'2nd Youth'!$F:$F,0),3)&gt;0,INDEX('2nd Youth'!$A:$F,MATCH('2nd Youth Results'!$E248,'2nd Youth'!$F:$F,0),3),""),"")</f>
        <v>Horse 1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>Aleah Marco</v>
      </c>
      <c r="C249" s="95" t="str">
        <f>IFERROR(IF(INDEX('2nd Youth'!$A:$F,MATCH('2nd Youth Results'!$E249,'2nd Youth'!$F:$F,0),3)&gt;0,INDEX('2nd Youth'!$A:$F,MATCH('2nd Youth Results'!$E249,'2nd Youth'!$F:$F,0),3),""),"")</f>
        <v>Horse 1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>Aleah Marco</v>
      </c>
      <c r="C250" s="95" t="str">
        <f>IFERROR(IF(INDEX('2nd Youth'!$A:$F,MATCH('2nd Youth Results'!$E250,'2nd Youth'!$F:$F,0),3)&gt;0,INDEX('2nd Youth'!$A:$F,MATCH('2nd Youth Results'!$E250,'2nd Youth'!$F:$F,0),3),""),"")</f>
        <v>Horse 1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>Aleah Marco</v>
      </c>
      <c r="C251" s="95" t="str">
        <f>IFERROR(IF(INDEX('2nd Youth'!$A:$F,MATCH('2nd Youth Results'!$E251,'2nd Youth'!$F:$F,0),3)&gt;0,INDEX('2nd Youth'!$A:$F,MATCH('2nd Youth Results'!$E251,'2nd Youth'!$F:$F,0),3),""),"")</f>
        <v>Horse 1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W286"/>
  <sheetViews>
    <sheetView zoomScale="74" zoomScaleNormal="90" workbookViewId="0">
      <pane ySplit="1" topLeftCell="A2" activePane="bottomLeft" state="frozen"/>
      <selection pane="bottomLeft" activeCell="S1" sqref="S1:BA1048576"/>
    </sheetView>
  </sheetViews>
  <sheetFormatPr defaultColWidth="9.140625" defaultRowHeight="15.75"/>
  <cols>
    <col min="1" max="1" width="6.85546875" style="22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hidden="1" customWidth="1"/>
    <col min="50" max="53" width="0" style="21" hidden="1" customWidth="1"/>
    <col min="54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>Aleah Marco</v>
      </c>
      <c r="C2" s="23" t="str">
        <f>IFERROR(Draw!Z2,"")</f>
        <v>Horse 1</v>
      </c>
      <c r="D2" s="96">
        <f>IF(OR(A2="oco",A2="oy"),VLOOKUP(CONCATENATE(B2,C2),'Open 2'!T:U,2,FALSE),"")</f>
        <v>14.868</v>
      </c>
      <c r="E2" s="106">
        <v>1.0000000000000001E-9</v>
      </c>
      <c r="F2" s="107">
        <f>IFERROR(IF(D2="scratch",3000+E2,IF(D2="nt",1000+E2,IF((D2+E2)&gt;5,D2+E2,""))),"")</f>
        <v>14.868000001</v>
      </c>
      <c r="G2" s="201" t="str">
        <f>IF(OR(AND(D2&gt;1,D2&lt;1050),D2="nt",D2="",D2="scratch"),"","Not valid")</f>
        <v/>
      </c>
      <c r="S2" s="21" t="str">
        <f>CONCATENATE(B2,C2)</f>
        <v>Aleah MarcoHorse 1</v>
      </c>
      <c r="T2" s="109">
        <f t="shared" ref="T2:T65" si="0">D2</f>
        <v>14.868</v>
      </c>
      <c r="V2" s="3" t="str">
        <f>IFERROR(VLOOKUP('Youth 2'!F2,$AC$3:$AD$7,2,TRUE),"")</f>
        <v>1D</v>
      </c>
      <c r="W2" s="8">
        <f>IFERROR(IF(V2=$W$1,'Youth 2'!F2,""),"")</f>
        <v>14.868000001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0.3</v>
      </c>
      <c r="AR2" s="172">
        <v>0.2</v>
      </c>
      <c r="AS2" s="172">
        <v>0.15</v>
      </c>
      <c r="AT2" s="172">
        <v>0.1</v>
      </c>
      <c r="AU2" s="172">
        <v>0.75</v>
      </c>
    </row>
    <row r="3" spans="1:47" ht="16.5" thickBot="1">
      <c r="A3" s="22" t="str">
        <f>IF(B3="","",Draw!X3)</f>
        <v>oco</v>
      </c>
      <c r="B3" s="23" t="str">
        <f>IFERROR(Draw!Y3,"")</f>
        <v>Addison Locke</v>
      </c>
      <c r="C3" s="23" t="str">
        <f>IFERROR(Draw!Z3,"")</f>
        <v>Jess</v>
      </c>
      <c r="D3" s="96">
        <f>IF(OR(A3="oco",A3="oy"),VLOOKUP(CONCATENATE(B3,C3),'Open 2'!T:U,2,FALSE),"")</f>
        <v>14.906000000000001</v>
      </c>
      <c r="E3" s="106">
        <v>2.0000000000000001E-9</v>
      </c>
      <c r="F3" s="107">
        <f t="shared" ref="F3:F66" si="1">IFERROR(IF(D3="scratch",3000+E3,IF(D3="nt",1000+E3,IF((D3+E3)&gt;5,D3+E3,""))),"")</f>
        <v>14.906000002000001</v>
      </c>
      <c r="G3" s="201" t="str">
        <f t="shared" ref="G3:G66" si="2">IF(OR(AND(D3&gt;1,D3&lt;1050),D3="nt",D3="",D3="scratch"),"","Not valid")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Addison LockeJess</v>
      </c>
      <c r="T3" s="109">
        <f t="shared" si="0"/>
        <v>14.906000000000001</v>
      </c>
      <c r="V3" s="3" t="str">
        <f>IFERROR(VLOOKUP('Youth 2'!F3,$AC$3:$AD$7,2,TRUE),"")</f>
        <v>1D</v>
      </c>
      <c r="W3" s="8">
        <f>IFERROR(IF(V3=$W$1,'Youth 2'!F3,""),"")</f>
        <v>14.906000002000001</v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>
        <f>MIN('Youth 2'!D:D)</f>
        <v>14.868</v>
      </c>
      <c r="AD3" s="12" t="s">
        <v>3</v>
      </c>
      <c r="AE3" s="72"/>
      <c r="AF3"/>
      <c r="AG3"/>
      <c r="AH3"/>
      <c r="AI3"/>
      <c r="AJ3"/>
      <c r="AK3"/>
      <c r="AQ3" s="221" t="s">
        <v>3</v>
      </c>
      <c r="AR3" s="221" t="s">
        <v>4</v>
      </c>
      <c r="AS3" s="221" t="s">
        <v>5</v>
      </c>
      <c r="AT3" s="221" t="s">
        <v>6</v>
      </c>
      <c r="AU3" s="221"/>
    </row>
    <row r="4" spans="1:47" ht="16.5" thickBot="1">
      <c r="A4" s="22" t="str">
        <f>IF(B4="","",Draw!X4)</f>
        <v>oy</v>
      </c>
      <c r="B4" s="23" t="str">
        <f>IFERROR(Draw!Y4,"")</f>
        <v>Autumn Maxfield</v>
      </c>
      <c r="C4" s="23" t="str">
        <f>IFERROR(Draw!Z4,"")</f>
        <v>Split</v>
      </c>
      <c r="D4" s="96">
        <f>IF(OR(A4="oco",A4="oy"),VLOOKUP(CONCATENATE(B4,C4),'Open 2'!T:U,2,FALSE),"")</f>
        <v>16.776</v>
      </c>
      <c r="E4" s="106">
        <v>3E-9</v>
      </c>
      <c r="F4" s="107">
        <f t="shared" si="1"/>
        <v>16.776000003</v>
      </c>
      <c r="G4" s="201" t="str">
        <f t="shared" si="2"/>
        <v/>
      </c>
      <c r="H4" s="24"/>
      <c r="L4" s="262" t="s">
        <v>3</v>
      </c>
      <c r="M4" s="46" t="str">
        <f>'Youth 2'!AD10</f>
        <v>1st</v>
      </c>
      <c r="N4" s="29" t="str">
        <f>'Youth 2'!AE10</f>
        <v>Aleah Marco</v>
      </c>
      <c r="O4" s="29" t="str">
        <f>'Youth 2'!AF10</f>
        <v>Horse 1</v>
      </c>
      <c r="P4" s="47">
        <f>'Youth 2'!AG10</f>
        <v>14.868000001</v>
      </c>
      <c r="Q4" s="181">
        <f>AH10</f>
        <v>24</v>
      </c>
      <c r="S4" s="21" t="str">
        <f t="shared" si="3"/>
        <v>Autumn MaxfieldSplit</v>
      </c>
      <c r="T4" s="109">
        <f t="shared" si="0"/>
        <v>16.776</v>
      </c>
      <c r="V4" s="3" t="str">
        <f>IFERROR(VLOOKUP('Youth 2'!F4,$AC$3:$AD$7,2,TRUE),"")</f>
        <v>3D</v>
      </c>
      <c r="W4" s="8" t="str">
        <f>IFERROR(IF(V4=$W$1,'Youth 2'!F4,""),"")</f>
        <v/>
      </c>
      <c r="X4" s="8" t="str">
        <f>IFERROR(IF(V4=$X$1,'Youth 2'!F4,""),"")</f>
        <v/>
      </c>
      <c r="Y4" s="8">
        <f>IFERROR(IF(V4=$Y$1,'Youth 2'!F4,""),"")</f>
        <v>16.776000003</v>
      </c>
      <c r="Z4" s="8" t="str">
        <f>IFERROR(IF($V4=$Z$1,'Youth 2'!F4,""),"")</f>
        <v/>
      </c>
      <c r="AA4" s="8" t="str">
        <f>IFERROR(IF(V4=$AA$1,'Youth 2'!F4,""),"")</f>
        <v/>
      </c>
      <c r="AB4" s="18"/>
      <c r="AC4" s="10">
        <f>AC3+0.5</f>
        <v>15.368</v>
      </c>
      <c r="AD4" s="13" t="s">
        <v>4</v>
      </c>
      <c r="AE4" s="72"/>
      <c r="AF4" s="220">
        <f>SMALL(D2:D18,1)</f>
        <v>14.868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24</v>
      </c>
      <c r="AR4" s="177">
        <f t="shared" si="4"/>
        <v>16</v>
      </c>
      <c r="AS4" s="177">
        <f t="shared" si="4"/>
        <v>12</v>
      </c>
      <c r="AT4" s="177">
        <f t="shared" si="4"/>
        <v>8</v>
      </c>
    </row>
    <row r="5" spans="1:47" ht="16.5" thickBot="1">
      <c r="A5" s="22" t="str">
        <f>IF(B5="","",Draw!X5)</f>
        <v>oy</v>
      </c>
      <c r="B5" s="23" t="str">
        <f>IFERROR(Draw!Y5,"")</f>
        <v>Kaylee Hieronimus</v>
      </c>
      <c r="C5" s="23" t="str">
        <f>IFERROR(Draw!Z5,"")</f>
        <v>Double D</v>
      </c>
      <c r="D5" s="96">
        <f>IF(OR(A5="oco",A5="oy"),VLOOKUP(CONCATENATE(B5,C5),'Open 2'!T:U,2,FALSE),"")</f>
        <v>16.018999999999998</v>
      </c>
      <c r="E5" s="106">
        <v>4.0000000000000002E-9</v>
      </c>
      <c r="F5" s="107">
        <f t="shared" si="1"/>
        <v>16.019000003999999</v>
      </c>
      <c r="G5" s="201" t="str">
        <f t="shared" si="2"/>
        <v/>
      </c>
      <c r="I5" s="93" t="s">
        <v>3</v>
      </c>
      <c r="J5" s="88">
        <f>'Youth 2'!AC3</f>
        <v>14.868</v>
      </c>
      <c r="L5" s="263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Kaylee HieronimusDouble D</v>
      </c>
      <c r="T5" s="109">
        <f t="shared" si="0"/>
        <v>16.018999999999998</v>
      </c>
      <c r="V5" s="3" t="str">
        <f>IFERROR(VLOOKUP('Youth 2'!F5,$AC$3:$AD$7,2,TRUE),"")</f>
        <v>3D</v>
      </c>
      <c r="W5" s="8" t="str">
        <f>IFERROR(IF(V5=$W$1,'Youth 2'!F5,""),"")</f>
        <v/>
      </c>
      <c r="X5" s="8" t="str">
        <f>IFERROR(IF(V5=$X$1,'Youth 2'!F5,""),"")</f>
        <v/>
      </c>
      <c r="Y5" s="8">
        <f>IFERROR(IF(V5=$Y$1,'Youth 2'!F5,""),"")</f>
        <v>16.019000003999999</v>
      </c>
      <c r="Z5" s="8" t="str">
        <f>IFERROR(IF($V5=$Z$1,'Youth 2'!F5,""),"")</f>
        <v/>
      </c>
      <c r="AA5" s="8" t="str">
        <f>IFERROR(IF(V5=$AA$1,'Youth 2'!F5,""),"")</f>
        <v/>
      </c>
      <c r="AB5" s="18"/>
      <c r="AC5" s="10">
        <f>AC4+0.5</f>
        <v>15.868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96" t="str">
        <f>IF(OR(A6="oco",A6="oy"),VLOOKUP(CONCATENATE(B6,C6),'Open 2'!T:U,2,FALSE),"")</f>
        <v/>
      </c>
      <c r="E6" s="106">
        <v>5.0000000000000001E-9</v>
      </c>
      <c r="F6" s="107" t="str">
        <f t="shared" si="1"/>
        <v/>
      </c>
      <c r="G6" s="201" t="str">
        <f t="shared" si="2"/>
        <v/>
      </c>
      <c r="I6" s="54" t="s">
        <v>4</v>
      </c>
      <c r="J6" s="88">
        <f>'Youth 2'!AC4</f>
        <v>15.368</v>
      </c>
      <c r="L6" s="263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/>
      </c>
      <c r="T6" s="109" t="str">
        <f t="shared" si="0"/>
        <v/>
      </c>
      <c r="V6" s="3" t="str">
        <f>IFERROR(VLOOKUP('Youth 2'!F6,$AC$3:$AD$7,2,TRUE),"")</f>
        <v/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16.868000000000002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'Youth 2'!AC5</f>
        <v>15.868</v>
      </c>
      <c r="L7" s="263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96" t="str">
        <f>IF(OR(A8="oco",A8="oy"),VLOOKUP(CONCATENATE(B8,C8),'Open 2'!T:U,2,FALSE),"")</f>
        <v/>
      </c>
      <c r="E8" s="106">
        <v>6.9999999999999998E-9</v>
      </c>
      <c r="F8" s="107" t="str">
        <f t="shared" si="1"/>
        <v/>
      </c>
      <c r="G8" s="201" t="str">
        <f t="shared" si="2"/>
        <v/>
      </c>
      <c r="I8" s="92" t="s">
        <v>6</v>
      </c>
      <c r="J8" s="89">
        <f>'Youth 2'!AC6</f>
        <v>16.868000000000002</v>
      </c>
      <c r="L8" s="264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'Youth 2'!AC7</f>
        <v>-</v>
      </c>
      <c r="K9" s="22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24</v>
      </c>
      <c r="AR9" s="176">
        <f>AR2*$AO$12</f>
        <v>16</v>
      </c>
      <c r="AS9" s="176">
        <f>AS2*$AO$12</f>
        <v>12</v>
      </c>
      <c r="AT9" s="176">
        <f>AT2*$AO$12</f>
        <v>8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5" t="s">
        <v>4</v>
      </c>
      <c r="M10" s="46" t="str">
        <f>'Youth 2'!AD16</f>
        <v>-</v>
      </c>
      <c r="N10" s="29" t="str">
        <f>'Youth 2'!AE16</f>
        <v>-</v>
      </c>
      <c r="O10" s="29" t="str">
        <f>'Youth 2'!AF16</f>
        <v>-</v>
      </c>
      <c r="P10" s="47" t="str">
        <f>'Youth 2'!AG16</f>
        <v>-</v>
      </c>
      <c r="Q10" s="181">
        <f>AH16</f>
        <v>16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83" t="s">
        <v>3</v>
      </c>
      <c r="AD10" s="73" t="str">
        <f>IF(AE10="-","-",AB10)</f>
        <v>1st</v>
      </c>
      <c r="AE10" s="73" t="str">
        <f>IFERROR(INDEX('Youth 2'!B:F,MATCH(AG10,'Youth 2'!$F:$F,0),1),"-")</f>
        <v>Aleah Marco</v>
      </c>
      <c r="AF10" s="73" t="str">
        <f>IFERROR(INDEX('Youth 2'!$B:$F,MATCH(AG10,'Youth 2'!$F:$F,0),2),"-")</f>
        <v>Horse 1</v>
      </c>
      <c r="AG10" s="8">
        <f>IFERROR(SMALL($W$2:$W$286,AI10),"-")</f>
        <v>14.868000001</v>
      </c>
      <c r="AH10" s="178">
        <f>IF(AQ4&gt;0,AQ4,"")</f>
        <v>24</v>
      </c>
      <c r="AI10">
        <v>1</v>
      </c>
      <c r="AJ10"/>
      <c r="AK10"/>
      <c r="AL10" s="270" t="s">
        <v>75</v>
      </c>
      <c r="AM10" s="270"/>
      <c r="AN10" s="270"/>
      <c r="AO10" s="21">
        <f>J11</f>
        <v>4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60" t="s">
        <v>77</v>
      </c>
      <c r="I11" s="261"/>
      <c r="J11" s="219">
        <f>COUNTIF('Youth 2'!$A$2:$A$286,"&gt;0")+COUNTIF('Youth 2'!$A$2:$A$286,"oco")+COUNTIF('Youth 2'!$A$2:$A$286,"oy")-COUNTIF(D2:D286,"scratch")</f>
        <v>4</v>
      </c>
      <c r="K11" s="58">
        <v>2</v>
      </c>
      <c r="L11" s="266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69"/>
      <c r="AD11" s="73" t="str">
        <f>IF(AE11="-","-",AB11)</f>
        <v>2nd</v>
      </c>
      <c r="AE11" s="73" t="str">
        <f>IFERROR(INDEX('Youth 2'!B:F,MATCH(AG11,'Youth 2'!$F:$F,0),1),"-")</f>
        <v>Addison Locke</v>
      </c>
      <c r="AF11" s="73" t="str">
        <f>IFERROR(INDEX('Youth 2'!$B:$F,MATCH(AG11,'Youth 2'!$F:$F,0),2),"-")</f>
        <v>Jess</v>
      </c>
      <c r="AG11" s="8">
        <f>IFERROR(SMALL($W$2:$W$286,AI11),"-")</f>
        <v>14.906000002000001</v>
      </c>
      <c r="AH11" s="178" t="str">
        <f>IF(AQ5&gt;0,AQ5,"")</f>
        <v/>
      </c>
      <c r="AI11">
        <v>2</v>
      </c>
      <c r="AJ11"/>
      <c r="AK11"/>
      <c r="AL11" s="270" t="s">
        <v>76</v>
      </c>
      <c r="AM11" s="270"/>
      <c r="AN11" s="270"/>
      <c r="AO11" s="176">
        <v>20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6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69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70" t="s">
        <v>78</v>
      </c>
      <c r="AM12" s="270"/>
      <c r="AN12" s="270"/>
      <c r="AO12" s="176">
        <f>(AO10*AO11)+J3</f>
        <v>80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6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69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70" t="s">
        <v>10</v>
      </c>
      <c r="AM13" s="270"/>
      <c r="AN13" s="270"/>
      <c r="AO13" s="176">
        <f>AO12*AU2</f>
        <v>60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7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69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5" t="s">
        <v>27</v>
      </c>
      <c r="J15" s="276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7" t="s">
        <v>5</v>
      </c>
      <c r="M16" s="46" t="str">
        <f>'Youth 2'!AD22</f>
        <v>1st</v>
      </c>
      <c r="N16" s="29" t="str">
        <f>'Youth 2'!AE22</f>
        <v>Kaylee Hieronimus</v>
      </c>
      <c r="O16" s="29" t="str">
        <f>'Youth 2'!AF22</f>
        <v>Double D</v>
      </c>
      <c r="P16" s="47">
        <f>'Youth 2'!AG22</f>
        <v>16.019000003999999</v>
      </c>
      <c r="Q16" s="181">
        <f>AH22</f>
        <v>12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69" t="s">
        <v>4</v>
      </c>
      <c r="AD16" s="19" t="str">
        <f>IF(AE16="-","-",AB16)</f>
        <v>-</v>
      </c>
      <c r="AE16" s="19" t="str">
        <f>IFERROR(INDEX('Youth 2'!B:F,MATCH(AG16,'Youth 2'!F:F,0),1),"-")</f>
        <v>-</v>
      </c>
      <c r="AF16" s="19" t="str">
        <f>IFERROR(INDEX('Youth 2'!B:F,MATCH(AG16,'Youth 2'!F:F,0),2),"-")</f>
        <v>-</v>
      </c>
      <c r="AG16" s="4" t="str">
        <f>IFERROR(SMALL($X$2:$X$286,AI16),"-")</f>
        <v>-</v>
      </c>
      <c r="AH16" s="179">
        <f>IF(AR4&gt;0,AR4,"")</f>
        <v>16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8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69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8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69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8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69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9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69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80" t="s">
        <v>6</v>
      </c>
      <c r="M22" s="46" t="str">
        <f>'Youth 2'!AD28</f>
        <v>-</v>
      </c>
      <c r="N22" s="29" t="str">
        <f>'Youth 2'!AE28</f>
        <v>-</v>
      </c>
      <c r="O22" s="29" t="str">
        <f>'Youth 2'!AF28</f>
        <v>-</v>
      </c>
      <c r="P22" s="47" t="str">
        <f>'Youth 2'!AG28</f>
        <v>-</v>
      </c>
      <c r="Q22" s="181">
        <f>AH28</f>
        <v>8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69" t="s">
        <v>5</v>
      </c>
      <c r="AD22" s="19" t="str">
        <f>IF(AE22="-","-","1st")</f>
        <v>1st</v>
      </c>
      <c r="AE22" s="19" t="str">
        <f>IFERROR(INDEX('Youth 2'!B:F,MATCH(AG22,'Youth 2'!F:F,0),1),"-")</f>
        <v>Kaylee Hieronimus</v>
      </c>
      <c r="AF22" s="19" t="str">
        <f>IFERROR(INDEX('Youth 2'!B:F,MATCH(AG22,'Youth 2'!F:F,0),2),"-")</f>
        <v>Double D</v>
      </c>
      <c r="AG22" s="78">
        <f>IFERROR(SMALL($Y$2:$Y$286,AI22),"-")</f>
        <v>16.019000003999999</v>
      </c>
      <c r="AH22" s="179">
        <f>IF(AS4&gt;0,AS4,"")</f>
        <v>12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81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69"/>
      <c r="AD23" s="19" t="str">
        <f>IF(AE23="-","-","2nd")</f>
        <v>2nd</v>
      </c>
      <c r="AE23" s="19" t="str">
        <f>IFERROR(INDEX('Youth 2'!B:F,MATCH(AG23,'Youth 2'!F:F,0),1),"-")</f>
        <v>Autumn Maxfield</v>
      </c>
      <c r="AF23" s="19" t="str">
        <f>IFERROR(INDEX('Youth 2'!B:F,MATCH(AG23,'Youth 2'!F:F,0),2),"-")</f>
        <v>Split</v>
      </c>
      <c r="AG23" s="78">
        <f>IFERROR(SMALL($Y$2:$Y$286,AI23),"-")</f>
        <v>16.776000003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81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69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81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69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82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69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71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69" t="s">
        <v>6</v>
      </c>
      <c r="AD28" s="19" t="str">
        <f>IF(AE28="-","-","1st")</f>
        <v>-</v>
      </c>
      <c r="AE28" s="19" t="str">
        <f>IFERROR(INDEX('Youth 2'!B:F,MATCH(AG28,'Youth 2'!F:F,0),1),"-")</f>
        <v>-</v>
      </c>
      <c r="AF28" s="19" t="str">
        <f>IFERROR(INDEX('Youth 2'!B:F,MATCH(AG28,'Youth 2'!F:F,0),2),"-")</f>
        <v>-</v>
      </c>
      <c r="AG28" s="4" t="str">
        <f>IFERROR(IF(SMALL($Z$2:$Z$286,AI28)&lt;900,SMALL($Z$2:$Z$286,AI28),"-"),"-")</f>
        <v>-</v>
      </c>
      <c r="AH28" s="179">
        <f>IF(AT4&gt;0,AT4,"")</f>
        <v>8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72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69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72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69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72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69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3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69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69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69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69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69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4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34:AC38"/>
    <mergeCell ref="I15:J15"/>
    <mergeCell ref="L16:L20"/>
    <mergeCell ref="AC16:AC20"/>
    <mergeCell ref="L22:L26"/>
    <mergeCell ref="AC22:AC26"/>
    <mergeCell ref="L28:L32"/>
    <mergeCell ref="AC28:AC32"/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oco</v>
      </c>
      <c r="B2" s="95" t="str">
        <f>IFERROR(IF(INDEX('Youth 2'!$A:$F,MATCH('Youth Results 2'!$E2,'Youth 2'!$F:$F,0),2)&gt;0,INDEX('Youth 2'!$A:$F,MATCH('Youth Results 2'!$E2,'Youth 2'!$F:$F,0),2),""),"")</f>
        <v>Aleah Marco</v>
      </c>
      <c r="C2" s="95" t="str">
        <f>IFERROR(IF(INDEX('Youth 2'!$A:$F,MATCH('Youth Results 2'!$E2,'Youth 2'!$F:$F,0),3)&gt;0,INDEX('Youth 2'!$A:$F,MATCH('Youth Results 2'!$E2,'Youth 2'!$F:$F,0),3),""),"")</f>
        <v>Horse 1</v>
      </c>
      <c r="D2" s="96">
        <f>IFERROR(IF(AND(SMALL('Youth 2'!F:F,K2)&gt;1000,SMALL('Youth 2'!F:F,K2)&lt;3000),"nt",IF(SMALL('Youth 2'!F:F,K2)&gt;3000,"",SMALL('Youth 2'!F:F,K2))),"")</f>
        <v>14.868000001</v>
      </c>
      <c r="E2" s="132">
        <f>IF(D2="nt",IFERROR(SMALL('Youth 2'!F:F,K2),""),IF(D2&gt;3000,"",IFERROR(SMALL('Youth 2'!F:F,K2),"")))</f>
        <v>14.868000001</v>
      </c>
      <c r="F2" s="97" t="str">
        <f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oco</v>
      </c>
      <c r="B3" s="95" t="str">
        <f>IFERROR(IF(INDEX('Youth 2'!$A:$F,MATCH('Youth Results 2'!$E3,'Youth 2'!$F:$F,0),2)&gt;0,INDEX('Youth 2'!$A:$F,MATCH('Youth Results 2'!$E3,'Youth 2'!$F:$F,0),2),""),"")</f>
        <v>Addison Locke</v>
      </c>
      <c r="C3" s="95" t="str">
        <f>IFERROR(IF(INDEX('Youth 2'!$A:$F,MATCH('Youth Results 2'!$E3,'Youth 2'!$F:$F,0),3)&gt;0,INDEX('Youth 2'!$A:$F,MATCH('Youth Results 2'!$E3,'Youth 2'!$F:$F,0),3),""),"")</f>
        <v>Jess</v>
      </c>
      <c r="D3" s="96">
        <f>IFERROR(IF(AND(SMALL('Youth 2'!F:F,K3)&gt;1000,SMALL('Youth 2'!F:F,K3)&lt;3000),"nt",IF(SMALL('Youth 2'!F:F,K3)&gt;3000,"",SMALL('Youth 2'!F:F,K3))),"")</f>
        <v>14.906000002000001</v>
      </c>
      <c r="E3" s="132">
        <f>IF(D3="nt",IFERROR(SMALL('Youth 2'!F:F,K3),""),IF(D3&gt;3000,"",IFERROR(SMALL('Youth 2'!F:F,K3),"")))</f>
        <v>14.906000002000001</v>
      </c>
      <c r="F3" s="97" t="str">
        <f t="shared" ref="F3:F51" si="0">IFERROR(VLOOKUP(D3,$H$3:$I$6,2,TRUE),"")</f>
        <v>1D</v>
      </c>
      <c r="G3" s="104" t="str">
        <f t="shared" ref="G3:G66" si="1">IFERROR(VLOOKUP(D3,$H$3:$I$7,2,FALSE),"")</f>
        <v/>
      </c>
      <c r="H3" s="90">
        <f>'Youth 2'!P4</f>
        <v>14.868000001</v>
      </c>
      <c r="I3" s="68" t="s">
        <v>3</v>
      </c>
      <c r="J3" s="141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oy</v>
      </c>
      <c r="B4" s="95" t="str">
        <f>IFERROR(IF(INDEX('Youth 2'!$A:$F,MATCH('Youth Results 2'!$E4,'Youth 2'!$F:$F,0),2)&gt;0,INDEX('Youth 2'!$A:$F,MATCH('Youth Results 2'!$E4,'Youth 2'!$F:$F,0),2),""),"")</f>
        <v>Kaylee Hieronimus</v>
      </c>
      <c r="C4" s="95" t="str">
        <f>IFERROR(IF(INDEX('Youth 2'!$A:$F,MATCH('Youth Results 2'!$E4,'Youth 2'!$F:$F,0),3)&gt;0,INDEX('Youth 2'!$A:$F,MATCH('Youth Results 2'!$E4,'Youth 2'!$F:$F,0),3),""),"")</f>
        <v>Double D</v>
      </c>
      <c r="D4" s="96">
        <f>IFERROR(IF(AND(SMALL('Youth 2'!F:F,K4)&gt;1000,SMALL('Youth 2'!F:F,K4)&lt;3000),"nt",IF(SMALL('Youth 2'!F:F,K4)&gt;3000,"",SMALL('Youth 2'!F:F,K4))),"")</f>
        <v>16.019000003999999</v>
      </c>
      <c r="E4" s="132">
        <f>IF(D4="nt",IFERROR(SMALL('Youth 2'!F:F,K4),""),IF(D4&gt;3000,"",IFERROR(SMALL('Youth 2'!F:F,K4),"")))</f>
        <v>16.019000003999999</v>
      </c>
      <c r="F4" s="97" t="str">
        <f t="shared" si="0"/>
        <v>3D</v>
      </c>
      <c r="G4" s="104" t="str">
        <f t="shared" si="1"/>
        <v>3D</v>
      </c>
      <c r="H4" s="90" t="str">
        <f>'Youth 2'!P10</f>
        <v>-</v>
      </c>
      <c r="I4" s="98" t="s">
        <v>4</v>
      </c>
      <c r="J4" s="141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oy</v>
      </c>
      <c r="B5" s="95" t="str">
        <f>IFERROR(IF(INDEX('Youth 2'!$A:$F,MATCH('Youth Results 2'!$E5,'Youth 2'!$F:$F,0),2)&gt;0,INDEX('Youth 2'!$A:$F,MATCH('Youth Results 2'!$E5,'Youth 2'!$F:$F,0),2),""),"")</f>
        <v>Autumn Maxfield</v>
      </c>
      <c r="C5" s="95" t="str">
        <f>IFERROR(IF(INDEX('Youth 2'!$A:$F,MATCH('Youth Results 2'!$E5,'Youth 2'!$F:$F,0),3)&gt;0,INDEX('Youth 2'!$A:$F,MATCH('Youth Results 2'!$E5,'Youth 2'!$F:$F,0),3),""),"")</f>
        <v>Split</v>
      </c>
      <c r="D5" s="96">
        <f>IFERROR(IF(AND(SMALL('Youth 2'!F:F,K5)&gt;1000,SMALL('Youth 2'!F:F,K5)&lt;3000),"nt",IF(SMALL('Youth 2'!F:F,K5)&gt;3000,"",SMALL('Youth 2'!F:F,K5))),"")</f>
        <v>16.776000003</v>
      </c>
      <c r="E5" s="132">
        <f>IF(D5="nt",IFERROR(SMALL('Youth 2'!F:F,K5),""),IF(D5&gt;3000,"",IFERROR(SMALL('Youth 2'!F:F,K5),"")))</f>
        <v>16.776000003</v>
      </c>
      <c r="F5" s="97" t="str">
        <f t="shared" si="0"/>
        <v>3D</v>
      </c>
      <c r="G5" s="104" t="str">
        <f t="shared" si="1"/>
        <v/>
      </c>
      <c r="H5" s="90">
        <f>'Youth 2'!P16</f>
        <v>16.019000003999999</v>
      </c>
      <c r="I5" s="98" t="s">
        <v>5</v>
      </c>
      <c r="J5" s="142">
        <v>5</v>
      </c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2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2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zoomScale="70" zoomScaleNormal="70" workbookViewId="0">
      <pane ySplit="1" topLeftCell="A2" activePane="bottomLeft" state="frozen"/>
      <selection pane="bottomLeft" activeCell="D6" sqref="D6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0" style="21" hidden="1" customWidth="1"/>
    <col min="3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/>
    </row>
    <row r="2" spans="1:29" ht="16.5" thickBot="1">
      <c r="A2" s="22">
        <f>IF(B2="","",Draw!J2)</f>
        <v>1</v>
      </c>
      <c r="B2" s="23" t="str">
        <f>IFERROR(Draw!K2,"")</f>
        <v>Autumn Maxfield</v>
      </c>
      <c r="C2" s="23" t="str">
        <f>IFERROR(Draw!L2,"")</f>
        <v>Split</v>
      </c>
      <c r="D2" s="59">
        <v>927.06100000000004</v>
      </c>
      <c r="E2" s="24">
        <v>1E-8</v>
      </c>
      <c r="F2" s="107">
        <f>IF(D2="scratch",3000+E2,IF(D2="nt",1000+E2,IF((D2+E2)&gt;5,D2+E2,"")))</f>
        <v>927.06100001000004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Sarah Hossle</v>
      </c>
      <c r="C3" s="27" t="str">
        <f>IFERROR(Draw!L3,"")</f>
        <v>snookie</v>
      </c>
      <c r="D3" s="60">
        <v>22.437999999999999</v>
      </c>
      <c r="E3" s="24">
        <v>2E-8</v>
      </c>
      <c r="F3" s="107">
        <f t="shared" ref="F3:F66" si="0">IF(D3="scratch",3000+E3,IF(D3="nt",1000+E3,IF((D3+E3)&gt;5,D3+E3,"")))</f>
        <v>22.43800002</v>
      </c>
      <c r="G3" s="90" t="str">
        <f>IF(OR(AND(D3&gt;1,D3&lt;1050),D3="nt",D3="",D3="scratch"),"","Not a valid input")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5" t="s">
        <v>3</v>
      </c>
      <c r="Z3" s="225" t="s">
        <v>4</v>
      </c>
      <c r="AA3" s="225" t="s">
        <v>5</v>
      </c>
      <c r="AB3" s="225" t="s">
        <v>6</v>
      </c>
      <c r="AC3" s="225"/>
    </row>
    <row r="4" spans="1:29" ht="16.5" thickBot="1">
      <c r="A4" s="25">
        <f>IF(B4="","",Draw!J4)</f>
        <v>3</v>
      </c>
      <c r="B4" s="27" t="str">
        <f>IFERROR(Draw!K4,"")</f>
        <v>Brittany Dieters</v>
      </c>
      <c r="C4" s="27" t="str">
        <f>IFERROR(Draw!L4,"")</f>
        <v xml:space="preserve">A Guy With Fame </v>
      </c>
      <c r="D4" s="61">
        <v>926.82899999999995</v>
      </c>
      <c r="E4" s="24">
        <v>2.9999999999999997E-8</v>
      </c>
      <c r="F4" s="107">
        <f t="shared" si="0"/>
        <v>926.82900002999997</v>
      </c>
      <c r="G4" s="90" t="str">
        <f>IF(OR(AND(D4&gt;1,D4&lt;1050),D4="nt",D4="",D4="scratch"),"","Not a valid input")</f>
        <v/>
      </c>
      <c r="L4" s="262" t="s">
        <v>3</v>
      </c>
      <c r="M4" s="46" t="str">
        <f>'Poles Calculations'!G8</f>
        <v>1st</v>
      </c>
      <c r="N4" s="29" t="str">
        <f>'Poles Calculations'!H8</f>
        <v>Sarah Hossle</v>
      </c>
      <c r="O4" s="29" t="str">
        <f>'Poles Calculations'!I8</f>
        <v>snookie</v>
      </c>
      <c r="P4" s="47">
        <f>'Poles Calculations'!J8</f>
        <v>22.43800002</v>
      </c>
      <c r="Q4" s="191">
        <f>'Poles Calculations'!K8</f>
        <v>40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Lily Frost</v>
      </c>
      <c r="C5" s="27" t="str">
        <f>IFERROR(Draw!L5,"")</f>
        <v>JD Lonsum Ann</v>
      </c>
      <c r="D5" s="62" t="s">
        <v>215</v>
      </c>
      <c r="E5" s="24">
        <v>4.0000000000000001E-8</v>
      </c>
      <c r="F5" s="107">
        <f t="shared" si="0"/>
        <v>1000.00000004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22.437999999999999</v>
      </c>
      <c r="L5" s="263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 t="str">
        <f>IF(B6="","",Draw!J6)</f>
        <v/>
      </c>
      <c r="B6" s="27" t="str">
        <f>IFERROR(Draw!K6,"")</f>
        <v/>
      </c>
      <c r="C6" s="27" t="str">
        <f>IFERROR(Draw!L6,"")</f>
        <v/>
      </c>
      <c r="D6" s="62"/>
      <c r="E6" s="24">
        <v>4.9999999999999998E-8</v>
      </c>
      <c r="F6" s="107" t="str">
        <f t="shared" si="0"/>
        <v/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24.437999999999999</v>
      </c>
      <c r="L6" s="263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26.437999999999999</v>
      </c>
      <c r="L7" s="263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 t="str">
        <f>IF(B8="","",Draw!J8)</f>
        <v/>
      </c>
      <c r="B8" s="27" t="str">
        <f>IFERROR(Draw!K8,"")</f>
        <v/>
      </c>
      <c r="C8" s="27" t="str">
        <f>IFERROR(Draw!L8,"")</f>
        <v/>
      </c>
      <c r="D8" s="59"/>
      <c r="E8" s="24">
        <v>7.0000000000000005E-8</v>
      </c>
      <c r="F8" s="107" t="str">
        <f t="shared" si="0"/>
        <v/>
      </c>
      <c r="G8" s="90" t="str">
        <f t="shared" ref="G8:G71" si="2">IF(OR(AND(D8&gt;1,D8&lt;1050),D8="nt",D8="",D8="scratch"),"","Not a valid input")</f>
        <v/>
      </c>
      <c r="I8" s="197"/>
      <c r="J8" s="90"/>
      <c r="L8" s="264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2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 t="str">
        <f>IF(B9="","",Draw!J9)</f>
        <v/>
      </c>
      <c r="B9" s="27" t="str">
        <f>IFERROR(Draw!K9,"")</f>
        <v/>
      </c>
      <c r="C9" s="27" t="str">
        <f>IFERROR(Draw!L9,"")</f>
        <v/>
      </c>
      <c r="D9" s="60"/>
      <c r="E9" s="24">
        <v>8.0000000000000002E-8</v>
      </c>
      <c r="F9" s="107" t="str">
        <f t="shared" si="0"/>
        <v/>
      </c>
      <c r="G9" s="90" t="str">
        <f t="shared" si="2"/>
        <v/>
      </c>
      <c r="H9" s="260" t="s">
        <v>77</v>
      </c>
      <c r="I9" s="261"/>
      <c r="J9" s="219">
        <v>4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 t="str">
        <f>IF(B10="","",Draw!J10)</f>
        <v/>
      </c>
      <c r="B10" s="27" t="str">
        <f>IFERROR(Draw!K10,"")</f>
        <v/>
      </c>
      <c r="C10" s="27" t="str">
        <f>IFERROR(Draw!L10,"")</f>
        <v/>
      </c>
      <c r="D10" s="61"/>
      <c r="E10" s="24">
        <v>8.9999999999999999E-8</v>
      </c>
      <c r="F10" s="107" t="str">
        <f t="shared" si="0"/>
        <v/>
      </c>
      <c r="G10" s="90" t="str">
        <f t="shared" si="2"/>
        <v/>
      </c>
      <c r="K10" s="57">
        <v>1</v>
      </c>
      <c r="L10" s="286" t="s">
        <v>4</v>
      </c>
      <c r="M10" s="46" t="str">
        <f>'Poles Calculations'!G14</f>
        <v>-</v>
      </c>
      <c r="N10" s="29" t="str">
        <f>'Poles Calculations'!H14</f>
        <v>-</v>
      </c>
      <c r="O10" s="29" t="str">
        <f>'Poles Calculations'!I14</f>
        <v>-</v>
      </c>
      <c r="P10" s="47" t="str">
        <f>'Poles Calculations'!J14</f>
        <v>-</v>
      </c>
      <c r="Q10" s="193">
        <f>'Poles Calculations'!K14</f>
        <v>24</v>
      </c>
      <c r="T10" s="270" t="s">
        <v>75</v>
      </c>
      <c r="U10" s="270"/>
      <c r="V10" s="270"/>
      <c r="W10" s="127">
        <f>J9</f>
        <v>4</v>
      </c>
    </row>
    <row r="11" spans="1:29" ht="16.5" thickBot="1">
      <c r="A11" s="25" t="str">
        <f>IF(B11="","",Draw!J11)</f>
        <v/>
      </c>
      <c r="B11" s="27" t="str">
        <f>IFERROR(Draw!K11,"")</f>
        <v/>
      </c>
      <c r="C11" s="27" t="str">
        <f>IFERROR(Draw!L11,"")</f>
        <v/>
      </c>
      <c r="D11" s="62"/>
      <c r="E11" s="24">
        <v>9.9999999999999995E-8</v>
      </c>
      <c r="F11" s="107" t="str">
        <f t="shared" si="0"/>
        <v/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287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70" t="s">
        <v>76</v>
      </c>
      <c r="U11" s="270"/>
      <c r="V11" s="270"/>
      <c r="W11" s="176">
        <v>20</v>
      </c>
    </row>
    <row r="12" spans="1:29" ht="16.5" thickBot="1">
      <c r="A12" s="25" t="str">
        <f>IF(B12="","",Draw!J12)</f>
        <v/>
      </c>
      <c r="B12" s="27" t="str">
        <f>IFERROR(Draw!K12,"")</f>
        <v/>
      </c>
      <c r="C12" s="27" t="str">
        <f>IFERROR(Draw!L12,"")</f>
        <v/>
      </c>
      <c r="D12" s="62"/>
      <c r="E12" s="24">
        <v>1.1000000000000001E-7</v>
      </c>
      <c r="F12" s="107" t="str">
        <f t="shared" si="0"/>
        <v/>
      </c>
      <c r="G12" s="90" t="str">
        <f t="shared" si="2"/>
        <v/>
      </c>
      <c r="H12" s="56"/>
      <c r="K12" s="58">
        <v>3</v>
      </c>
      <c r="L12" s="287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70" t="s">
        <v>78</v>
      </c>
      <c r="U12" s="270"/>
      <c r="V12" s="270"/>
      <c r="W12" s="176">
        <f>W10*W11</f>
        <v>80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5" t="s">
        <v>27</v>
      </c>
      <c r="J13" s="276"/>
      <c r="K13" s="58">
        <v>4</v>
      </c>
      <c r="L13" s="287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4" t="str">
        <f>'Poles Calculations'!K17</f>
        <v/>
      </c>
      <c r="T13" s="270" t="s">
        <v>10</v>
      </c>
      <c r="U13" s="270"/>
      <c r="V13" s="270"/>
      <c r="W13" s="176">
        <f>W12*AC2</f>
        <v>79.999999999999986</v>
      </c>
    </row>
    <row r="14" spans="1:29" ht="16.5" thickBot="1">
      <c r="A14" s="25" t="str">
        <f>IF(B14="","",Draw!J14)</f>
        <v/>
      </c>
      <c r="B14" s="27" t="str">
        <f>IFERROR(Draw!K14,"")</f>
        <v/>
      </c>
      <c r="C14" s="27" t="str">
        <f>IFERROR(Draw!L14,"")</f>
        <v/>
      </c>
      <c r="D14" s="59"/>
      <c r="E14" s="24">
        <v>1.3E-7</v>
      </c>
      <c r="F14" s="107" t="str">
        <f t="shared" si="0"/>
        <v/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288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 t="str">
        <f>IF(B15="","",Draw!J15)</f>
        <v/>
      </c>
      <c r="B15" s="27" t="str">
        <f>IFERROR(Draw!K15,"")</f>
        <v/>
      </c>
      <c r="C15" s="27" t="str">
        <f>IFERROR(Draw!L15,"")</f>
        <v/>
      </c>
      <c r="D15" s="60"/>
      <c r="E15" s="24">
        <v>1.4000000000000001E-7</v>
      </c>
      <c r="F15" s="107" t="str">
        <f t="shared" si="0"/>
        <v/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 t="str">
        <f>IF(B16="","",Draw!J16)</f>
        <v/>
      </c>
      <c r="B16" s="27" t="str">
        <f>IFERROR(Draw!K16,"")</f>
        <v/>
      </c>
      <c r="C16" s="27" t="str">
        <f>IFERROR(Draw!L16,"")</f>
        <v/>
      </c>
      <c r="D16" s="61"/>
      <c r="E16" s="24">
        <v>1.4999999999999999E-7</v>
      </c>
      <c r="F16" s="107" t="str">
        <f t="shared" si="0"/>
        <v/>
      </c>
      <c r="G16" s="90" t="str">
        <f t="shared" si="2"/>
        <v/>
      </c>
      <c r="H16" s="56"/>
      <c r="I16" s="140" t="s">
        <v>32</v>
      </c>
      <c r="J16" s="138" t="s">
        <v>71</v>
      </c>
      <c r="L16" s="289" t="s">
        <v>5</v>
      </c>
      <c r="M16" s="46" t="str">
        <f>'Poles Calculations'!G20</f>
        <v>-</v>
      </c>
      <c r="N16" s="29" t="str">
        <f>'Poles Calculations'!H20</f>
        <v>-</v>
      </c>
      <c r="O16" s="29" t="str">
        <f>'Poles Calculations'!I20</f>
        <v>-</v>
      </c>
      <c r="P16" s="47" t="str">
        <f>'Poles Calculations'!J20</f>
        <v>-</v>
      </c>
      <c r="Q16" s="193">
        <f>'Poles Calculations'!K20</f>
        <v>16</v>
      </c>
    </row>
    <row r="17" spans="1:17">
      <c r="A17" s="25" t="str">
        <f>IF(B17="","",Draw!J17)</f>
        <v/>
      </c>
      <c r="B17" s="27" t="str">
        <f>IFERROR(Draw!K17,"")</f>
        <v/>
      </c>
      <c r="C17" s="27" t="str">
        <f>IFERROR(Draw!L17,"")</f>
        <v/>
      </c>
      <c r="D17" s="62"/>
      <c r="E17" s="24">
        <v>1.6E-7</v>
      </c>
      <c r="F17" s="107" t="str">
        <f t="shared" si="0"/>
        <v/>
      </c>
      <c r="G17" s="90" t="str">
        <f t="shared" si="2"/>
        <v/>
      </c>
      <c r="H17" s="56"/>
      <c r="J17" s="56"/>
      <c r="L17" s="290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290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290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4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91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2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2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2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L16:L20"/>
    <mergeCell ref="I13:J13"/>
    <mergeCell ref="H9:I9"/>
    <mergeCell ref="T10:V10"/>
    <mergeCell ref="T11:V11"/>
    <mergeCell ref="T12:V12"/>
    <mergeCell ref="T13:V13"/>
    <mergeCell ref="H3:I3"/>
    <mergeCell ref="L4:L8"/>
    <mergeCell ref="L10:L14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>
        <f>IFERROR(IF(INDEX(Poles!$A:$F,MATCH('Poles Results'!$E2,Poles!$F:$F,0),1)&gt;0,INDEX(Poles!$A:$F,MATCH('Poles Results'!$E2,Poles!$F:$F,0),1),""),"")</f>
        <v>2</v>
      </c>
      <c r="B2" s="95" t="str">
        <f>IFERROR(IF(INDEX(Poles!$A:$F,MATCH('Poles Results'!$E2,Poles!$F:$F,0),2)&gt;0,INDEX(Poles!$A:$F,MATCH('Poles Results'!$E2,Poles!$F:$F,0),2),""),"")</f>
        <v>Sarah Hossle</v>
      </c>
      <c r="C2" s="95" t="str">
        <f>IFERROR(IF(INDEX(Poles!$A:$F,MATCH('Poles Results'!E2,Poles!$F:$F,0),3)&gt;0,INDEX(Poles!$A:$F,MATCH('Poles Results'!E2,Poles!$F:$F,0),3),""),"")</f>
        <v>snookie</v>
      </c>
      <c r="D2" s="96">
        <f>IFERROR(IF(AND(SMALL(Poles!F:F,K2)&gt;1000,SMALL(Poles!F:F,K2)&lt;3000),"nt",IF(SMALL(Poles!F:F,K2)&gt;3000,"",SMALL(Poles!F:F,K2))),"")</f>
        <v>22.43800002</v>
      </c>
      <c r="E2" s="132">
        <f>IF(D2="nt",IFERROR(SMALL(Poles!F:F,K2),""),IF(D2&gt;3000,"",IFERROR(SMALL(Poles!F:F,K2),"")))</f>
        <v>22.43800002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/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3</v>
      </c>
      <c r="B3" s="95" t="str">
        <f>IFERROR(IF(INDEX(Poles!$A:$F,MATCH('Poles Results'!$E3,Poles!$F:$F,0),2)&gt;0,INDEX(Poles!$A:$F,MATCH('Poles Results'!$E3,Poles!$F:$F,0),2),""),"")</f>
        <v>Brittany Dieters</v>
      </c>
      <c r="C3" s="95" t="str">
        <f>IFERROR(IF(INDEX(Poles!$A:$F,MATCH('Poles Results'!E3,Poles!$F:$F,0),3)&gt;0,INDEX(Poles!$A:$F,MATCH('Poles Results'!E3,Poles!$F:$F,0),3),""),"")</f>
        <v xml:space="preserve">A Guy With Fame </v>
      </c>
      <c r="D3" s="96">
        <f>IFERROR(IF(AND(SMALL(Poles!F:F,K3)&gt;1000,SMALL(Poles!F:F,K3)&lt;3000),"nt",IF(SMALL(Poles!F:F,K3)&gt;3000,"",SMALL(Poles!F:F,K3))),"")</f>
        <v>926.82900002999997</v>
      </c>
      <c r="E3" s="132">
        <f>IF(D3="nt",IFERROR(SMALL(Poles!F:F,K3),""),IF(D3&gt;3000,"",IFERROR(SMALL(Poles!F:F,K3),"")))</f>
        <v>926.82900002999997</v>
      </c>
      <c r="F3" s="97" t="str">
        <f t="shared" si="0"/>
        <v>1D</v>
      </c>
      <c r="G3" s="104" t="str">
        <f t="shared" si="1"/>
        <v/>
      </c>
      <c r="H3" s="90">
        <f>Poles!P4</f>
        <v>22.43800002</v>
      </c>
      <c r="I3" s="68" t="s">
        <v>3</v>
      </c>
      <c r="J3" s="141"/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1</v>
      </c>
      <c r="B4" s="95" t="str">
        <f>IFERROR(IF(INDEX(Poles!$A:$F,MATCH('Poles Results'!$E4,Poles!$F:$F,0),2)&gt;0,INDEX(Poles!$A:$F,MATCH('Poles Results'!$E4,Poles!$F:$F,0),2),""),"")</f>
        <v>Autumn Maxfield</v>
      </c>
      <c r="C4" s="95" t="str">
        <f>IFERROR(IF(INDEX(Poles!$A:$F,MATCH('Poles Results'!E4,Poles!$F:$F,0),3)&gt;0,INDEX(Poles!$A:$F,MATCH('Poles Results'!E4,Poles!$F:$F,0),3),""),"")</f>
        <v>Split</v>
      </c>
      <c r="D4" s="96">
        <f>IFERROR(IF(AND(SMALL(Poles!F:F,K4)&gt;1000,SMALL(Poles!F:F,K4)&lt;3000),"nt",IF(SMALL(Poles!F:F,K4)&gt;3000,"",SMALL(Poles!F:F,K4))),"")</f>
        <v>927.06100001000004</v>
      </c>
      <c r="E4" s="132">
        <f>IF(D4="nt",IFERROR(SMALL(Poles!F:F,K4),""),IF(D4&gt;3000,"",IFERROR(SMALL(Poles!F:F,K4),"")))</f>
        <v>927.06100001000004</v>
      </c>
      <c r="F4" s="97" t="str">
        <f t="shared" si="0"/>
        <v>1D</v>
      </c>
      <c r="G4" s="104" t="str">
        <f t="shared" si="1"/>
        <v/>
      </c>
      <c r="H4" s="90" t="str">
        <f>Poles!P10</f>
        <v>-</v>
      </c>
      <c r="I4" s="98" t="s">
        <v>4</v>
      </c>
      <c r="J4" s="141" t="s">
        <v>216</v>
      </c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4</v>
      </c>
      <c r="B5" s="95" t="str">
        <f>IFERROR(IF(INDEX(Poles!$A:$F,MATCH('Poles Results'!$E5,Poles!$F:$F,0),2)&gt;0,INDEX(Poles!$A:$F,MATCH('Poles Results'!$E5,Poles!$F:$F,0),2),""),"")</f>
        <v>Lily Frost</v>
      </c>
      <c r="C5" s="95" t="str">
        <f>IFERROR(IF(INDEX(Poles!$A:$F,MATCH('Poles Results'!E5,Poles!$F:$F,0),3)&gt;0,INDEX(Poles!$A:$F,MATCH('Poles Results'!E5,Poles!$F:$F,0),3),""),"")</f>
        <v>JD Lonsum Ann</v>
      </c>
      <c r="D5" s="96" t="str">
        <f>IFERROR(IF(AND(SMALL(Poles!F:F,K5)&gt;1000,SMALL(Poles!F:F,K5)&lt;3000),"nt",IF(SMALL(Poles!F:F,K5)&gt;3000,"",SMALL(Poles!F:F,K5))),"")</f>
        <v>nt</v>
      </c>
      <c r="E5" s="132">
        <f>IF(D5="nt",IFERROR(SMALL(Poles!F:F,K5),""),IF(D5&gt;3000,"",IFERROR(SMALL(Poles!F:F,K5),"")))</f>
        <v>1000.00000004</v>
      </c>
      <c r="F5" s="97" t="str">
        <f t="shared" si="0"/>
        <v>3D</v>
      </c>
      <c r="G5" s="104" t="str">
        <f t="shared" si="1"/>
        <v/>
      </c>
      <c r="H5" s="90" t="str">
        <f>Poles!P16</f>
        <v>-</v>
      </c>
      <c r="I5" s="98" t="s">
        <v>5</v>
      </c>
      <c r="J5" s="142"/>
      <c r="K5" s="68">
        <v>4</v>
      </c>
    </row>
    <row r="6" spans="1:11">
      <c r="A6" s="22" t="str">
        <f>IFERROR(IF(INDEX(Poles!$A:$F,MATCH('Poles Results'!$E6,Poles!$F:$F,0),1)&gt;0,INDEX(Poles!$A:$F,MATCH('Poles Results'!$E6,Poles!$F:$F,0),1),""),"")</f>
        <v/>
      </c>
      <c r="B6" s="95" t="str">
        <f>IFERROR(IF(INDEX(Poles!$A:$F,MATCH('Poles Results'!$E6,Poles!$F:$F,0),2)&gt;0,INDEX(Poles!$A:$F,MATCH('Poles Results'!$E6,Poles!$F:$F,0),2),""),"")</f>
        <v/>
      </c>
      <c r="C6" s="95" t="str">
        <f>IFERROR(IF(INDEX(Poles!$A:$F,MATCH('Poles Results'!E6,Poles!$F:$F,0),3)&gt;0,INDEX(Poles!$A:$F,MATCH('Poles Results'!E6,Poles!$F:$F,0),3),""),"")</f>
        <v/>
      </c>
      <c r="D6" s="96" t="str">
        <f>IFERROR(IF(AND(SMALL(Poles!F:F,K6)&gt;1000,SMALL(Poles!F:F,K6)&lt;3000),"nt",IF(SMALL(Poles!F:F,K6)&gt;3000,"",SMALL(Poles!F:F,K6))),"")</f>
        <v/>
      </c>
      <c r="E6" s="132" t="str">
        <f>IF(D6="nt",IFERROR(SMALL(Poles!F:F,K6),""),IF(D6&gt;3000,"",IFERROR(SMALL(Poles!F:F,K6),"")))</f>
        <v/>
      </c>
      <c r="F6" s="97" t="str">
        <f t="shared" si="0"/>
        <v/>
      </c>
      <c r="G6" s="104" t="str">
        <f t="shared" si="1"/>
        <v/>
      </c>
      <c r="J6" s="141"/>
      <c r="K6" s="68">
        <v>5</v>
      </c>
    </row>
    <row r="7" spans="1:11">
      <c r="A7" s="22" t="str">
        <f>IFERROR(IF(INDEX(Poles!$A:$F,MATCH('Poles Results'!$E7,Poles!$F:$F,0),1)&gt;0,INDEX(Poles!$A:$F,MATCH('Poles Results'!$E7,Poles!$F:$F,0),1),""),"")</f>
        <v/>
      </c>
      <c r="B7" s="95" t="str">
        <f>IFERROR(IF(INDEX(Poles!$A:$F,MATCH('Poles Results'!$E7,Poles!$F:$F,0),2)&gt;0,INDEX(Poles!$A:$F,MATCH('Poles Results'!$E7,Poles!$F:$F,0),2),""),"")</f>
        <v/>
      </c>
      <c r="C7" s="95" t="str">
        <f>IFERROR(IF(INDEX(Poles!$A:$F,MATCH('Poles Results'!E7,Poles!$F:$F,0),3)&gt;0,INDEX(Poles!$A:$F,MATCH('Poles Results'!E7,Poles!$F:$F,0),3),""),"")</f>
        <v/>
      </c>
      <c r="D7" s="96" t="str">
        <f>IFERROR(IF(AND(SMALL(Poles!F:F,K7)&gt;1000,SMALL(Poles!F:F,K7)&lt;3000),"nt",IF(SMALL(Poles!F:F,K7)&gt;3000,"",SMALL(Poles!F:F,K7))),"")</f>
        <v/>
      </c>
      <c r="E7" s="132" t="str">
        <f>IF(D7="nt",IFERROR(SMALL(Poles!F:F,K7),""),IF(D7&gt;3000,"",IFERROR(SMALL(Poles!F:F,K7),"")))</f>
        <v/>
      </c>
      <c r="F7" s="97" t="str">
        <f t="shared" si="0"/>
        <v/>
      </c>
      <c r="G7" s="104" t="str">
        <f t="shared" si="1"/>
        <v/>
      </c>
      <c r="J7" s="141"/>
      <c r="K7" s="68">
        <v>6</v>
      </c>
    </row>
    <row r="8" spans="1:11">
      <c r="A8" s="22" t="str">
        <f>IFERROR(IF(INDEX(Poles!$A:$F,MATCH('Poles Results'!$E8,Poles!$F:$F,0),1)&gt;0,INDEX(Poles!$A:$F,MATCH('Poles Results'!$E8,Poles!$F:$F,0),1),""),"")</f>
        <v/>
      </c>
      <c r="B8" s="95" t="str">
        <f>IFERROR(IF(INDEX(Poles!$A:$F,MATCH('Poles Results'!$E8,Poles!$F:$F,0),2)&gt;0,INDEX(Poles!$A:$F,MATCH('Poles Results'!$E8,Poles!$F:$F,0),2),""),"")</f>
        <v/>
      </c>
      <c r="C8" s="95" t="str">
        <f>IFERROR(IF(INDEX(Poles!$A:$F,MATCH('Poles Results'!E8,Poles!$F:$F,0),3)&gt;0,INDEX(Poles!$A:$F,MATCH('Poles Results'!E8,Poles!$F:$F,0),3),""),"")</f>
        <v/>
      </c>
      <c r="D8" s="96" t="str">
        <f>IFERROR(IF(AND(SMALL(Poles!F:F,K8)&gt;1000,SMALL(Poles!F:F,K8)&lt;3000),"nt",IF(SMALL(Poles!F:F,K8)&gt;3000,"",SMALL(Poles!F:F,K8))),"")</f>
        <v/>
      </c>
      <c r="E8" s="132" t="str">
        <f>IF(D8="nt",IFERROR(SMALL(Poles!F:F,K8),""),IF(D8&gt;3000,"",IFERROR(SMALL(Poles!F:F,K8),"")))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IFERROR(IF(INDEX(Poles!$A:$F,MATCH('Poles Results'!$E9,Poles!$F:$F,0),1)&gt;0,INDEX(Poles!$A:$F,MATCH('Poles Results'!$E9,Poles!$F:$F,0),1),""),"")</f>
        <v/>
      </c>
      <c r="B9" s="95" t="str">
        <f>IFERROR(IF(INDEX(Poles!$A:$F,MATCH('Poles Results'!$E9,Poles!$F:$F,0),2)&gt;0,INDEX(Poles!$A:$F,MATCH('Poles Results'!$E9,Poles!$F:$F,0),2),""),"")</f>
        <v/>
      </c>
      <c r="C9" s="95" t="str">
        <f>IFERROR(IF(INDEX(Poles!$A:$F,MATCH('Poles Results'!E9,Poles!$F:$F,0),3)&gt;0,INDEX(Poles!$A:$F,MATCH('Poles Results'!E9,Poles!$F:$F,0),3),""),"")</f>
        <v/>
      </c>
      <c r="D9" s="96" t="str">
        <f>IFERROR(IF(AND(SMALL(Poles!F:F,K9)&gt;1000,SMALL(Poles!F:F,K9)&lt;3000),"nt",IF(SMALL(Poles!F:F,K9)&gt;3000,"",SMALL(Poles!F:F,K9))),"")</f>
        <v/>
      </c>
      <c r="E9" s="132" t="str">
        <f>IF(D9="nt",IFERROR(SMALL(Poles!F:F,K9),""),IF(D9&gt;3000,"",IFERROR(SMALL(Poles!F:F,K9),"")))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IFERROR(IF(INDEX(Poles!$A:$F,MATCH('Poles Results'!$E10,Poles!$F:$F,0),1)&gt;0,INDEX(Poles!$A:$F,MATCH('Poles Results'!$E10,Poles!$F:$F,0),1),""),"")</f>
        <v/>
      </c>
      <c r="B10" s="95" t="str">
        <f>IFERROR(IF(INDEX(Poles!$A:$F,MATCH('Poles Results'!$E10,Poles!$F:$F,0),2)&gt;0,INDEX(Poles!$A:$F,MATCH('Poles Results'!$E10,Poles!$F:$F,0),2),""),"")</f>
        <v/>
      </c>
      <c r="C10" s="95" t="str">
        <f>IFERROR(IF(INDEX(Poles!$A:$F,MATCH('Poles Results'!E10,Poles!$F:$F,0),3)&gt;0,INDEX(Poles!$A:$F,MATCH('Poles Results'!E10,Poles!$F:$F,0),3),""),"")</f>
        <v/>
      </c>
      <c r="D10" s="96" t="str">
        <f>IFERROR(IF(AND(SMALL(Poles!F:F,K10)&gt;1000,SMALL(Poles!F:F,K10)&lt;3000),"nt",IF(SMALL(Poles!F:F,K10)&gt;3000,"",SMALL(Poles!F:F,K10))),"")</f>
        <v/>
      </c>
      <c r="E10" s="132" t="str">
        <f>IF(D10="nt",IFERROR(SMALL(Poles!F:F,K10),""),IF(D10&gt;3000,"",IFERROR(SMALL(Poles!F:F,K10),"")))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IFERROR(IF(INDEX(Poles!$A:$F,MATCH('Poles Results'!$E11,Poles!$F:$F,0),1)&gt;0,INDEX(Poles!$A:$F,MATCH('Poles Results'!$E11,Poles!$F:$F,0),1),""),"")</f>
        <v/>
      </c>
      <c r="B11" s="95" t="str">
        <f>IFERROR(IF(INDEX(Poles!$A:$F,MATCH('Poles Results'!$E11,Poles!$F:$F,0),2)&gt;0,INDEX(Poles!$A:$F,MATCH('Poles Results'!$E11,Poles!$F:$F,0),2),""),"")</f>
        <v/>
      </c>
      <c r="C11" s="95" t="str">
        <f>IFERROR(IF(INDEX(Poles!$A:$F,MATCH('Poles Results'!E11,Poles!$F:$F,0),3)&gt;0,INDEX(Poles!$A:$F,MATCH('Poles Results'!E11,Poles!$F:$F,0),3),""),"")</f>
        <v/>
      </c>
      <c r="D11" s="96" t="str">
        <f>IFERROR(IF(AND(SMALL(Poles!F:F,K11)&gt;1000,SMALL(Poles!F:F,K11)&lt;3000),"nt",IF(SMALL(Poles!F:F,K11)&gt;3000,"",SMALL(Poles!F:F,K11))),"")</f>
        <v/>
      </c>
      <c r="E11" s="132" t="str">
        <f>IF(D11="nt",IFERROR(SMALL(Poles!F:F,K11),""),IF(D11&gt;3000,"",IFERROR(SMALL(Poles!F:F,K11),"")))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IFERROR(IF(INDEX(Poles!$A:$F,MATCH('Poles Results'!$E12,Poles!$F:$F,0),1)&gt;0,INDEX(Poles!$A:$F,MATCH('Poles Results'!$E12,Poles!$F:$F,0),1),""),"")</f>
        <v/>
      </c>
      <c r="B12" s="95" t="str">
        <f>IFERROR(IF(INDEX(Poles!$A:$F,MATCH('Poles Results'!$E12,Poles!$F:$F,0),2)&gt;0,INDEX(Poles!$A:$F,MATCH('Poles Results'!$E12,Poles!$F:$F,0),2),""),"")</f>
        <v/>
      </c>
      <c r="C12" s="95" t="str">
        <f>IFERROR(IF(INDEX(Poles!$A:$F,MATCH('Poles Results'!E12,Poles!$F:$F,0),3)&gt;0,INDEX(Poles!$A:$F,MATCH('Poles Results'!E12,Poles!$F:$F,0),3),""),"")</f>
        <v/>
      </c>
      <c r="D12" s="96" t="str">
        <f>IFERROR(IF(AND(SMALL(Poles!F:F,K12)&gt;1000,SMALL(Poles!F:F,K12)&lt;3000),"nt",IF(SMALL(Poles!F:F,K12)&gt;3000,"",SMALL(Poles!F:F,K12))),"")</f>
        <v/>
      </c>
      <c r="E12" s="132" t="str">
        <f>IF(D12="nt",IFERROR(SMALL(Poles!F:F,K12),""),IF(D12&gt;3000,"",IFERROR(SMALL(Poles!F:F,K12),"")))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IFERROR(IF(INDEX(Poles!$A:$F,MATCH('Poles Results'!$E13,Poles!$F:$F,0),1)&gt;0,INDEX(Poles!$A:$F,MATCH('Poles Results'!$E13,Poles!$F:$F,0),1),""),"")</f>
        <v/>
      </c>
      <c r="B13" s="95" t="str">
        <f>IFERROR(IF(INDEX(Poles!$A:$F,MATCH('Poles Results'!$E13,Poles!$F:$F,0),2)&gt;0,INDEX(Poles!$A:$F,MATCH('Poles Results'!$E13,Poles!$F:$F,0),2),""),"")</f>
        <v/>
      </c>
      <c r="C13" s="95" t="str">
        <f>IFERROR(IF(INDEX(Poles!$A:$F,MATCH('Poles Results'!E13,Poles!$F:$F,0),3)&gt;0,INDEX(Poles!$A:$F,MATCH('Poles Results'!E13,Poles!$F:$F,0),3),""),"")</f>
        <v/>
      </c>
      <c r="D13" s="96" t="str">
        <f>IFERROR(IF(AND(SMALL(Poles!F:F,K13)&gt;1000,SMALL(Poles!F:F,K13)&lt;3000),"nt",IF(SMALL(Poles!F:F,K13)&gt;3000,"",SMALL(Poles!F:F,K13))),"")</f>
        <v/>
      </c>
      <c r="E13" s="132" t="str">
        <f>IF(D13="nt",IFERROR(SMALL(Poles!F:F,K13),""),IF(D13&gt;3000,"",IFERROR(SMALL(Poles!F:F,K13),"")))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IFERROR(IF(INDEX(Poles!$A:$F,MATCH('Poles Results'!$E14,Poles!$F:$F,0),1)&gt;0,INDEX(Poles!$A:$F,MATCH('Poles Results'!$E14,Poles!$F:$F,0),1),""),"")</f>
        <v/>
      </c>
      <c r="B14" s="95" t="str">
        <f>IFERROR(IF(INDEX(Poles!$A:$F,MATCH('Poles Results'!$E14,Poles!$F:$F,0),2)&gt;0,INDEX(Poles!$A:$F,MATCH('Poles Results'!$E14,Poles!$F:$F,0),2),""),"")</f>
        <v/>
      </c>
      <c r="C14" s="95" t="str">
        <f>IFERROR(IF(INDEX(Poles!$A:$F,MATCH('Poles Results'!E14,Poles!$F:$F,0),3)&gt;0,INDEX(Poles!$A:$F,MATCH('Poles Results'!E14,Poles!$F:$F,0),3),""),"")</f>
        <v/>
      </c>
      <c r="D14" s="96" t="str">
        <f>IFERROR(IF(AND(SMALL(Poles!F:F,K14)&gt;1000,SMALL(Poles!F:F,K14)&lt;3000),"nt",IF(SMALL(Poles!F:F,K14)&gt;3000,"",SMALL(Poles!F:F,K14))),"")</f>
        <v/>
      </c>
      <c r="E14" s="132" t="str">
        <f>IF(D14="nt",IFERROR(SMALL(Poles!F:F,K14),""),IF(D14&gt;3000,"",IFERROR(SMALL(Poles!F:F,K14),"")))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IFERROR(IF(INDEX(Poles!$A:$F,MATCH('Poles Results'!$E15,Poles!$F:$F,0),1)&gt;0,INDEX(Poles!$A:$F,MATCH('Poles Results'!$E15,Poles!$F:$F,0),1),""),"")</f>
        <v/>
      </c>
      <c r="B15" s="95" t="str">
        <f>IFERROR(IF(INDEX(Poles!$A:$F,MATCH('Poles Results'!$E15,Poles!$F:$F,0),2)&gt;0,INDEX(Poles!$A:$F,MATCH('Poles Results'!$E15,Poles!$F:$F,0),2),""),"")</f>
        <v/>
      </c>
      <c r="C15" s="95" t="str">
        <f>IFERROR(IF(INDEX(Poles!$A:$F,MATCH('Poles Results'!E15,Poles!$F:$F,0),3)&gt;0,INDEX(Poles!$A:$F,MATCH('Poles Results'!E15,Poles!$F:$F,0),3),""),"")</f>
        <v/>
      </c>
      <c r="D15" s="96" t="str">
        <f>IFERROR(IF(AND(SMALL(Poles!F:F,K15)&gt;1000,SMALL(Poles!F:F,K15)&lt;3000),"nt",IF(SMALL(Poles!F:F,K15)&gt;3000,"",SMALL(Poles!F:F,K15))),"")</f>
        <v/>
      </c>
      <c r="E15" s="132" t="str">
        <f>IF(D15="nt",IFERROR(SMALL(Poles!F:F,K15),""),IF(D15&gt;3000,"",IFERROR(SMALL(Poles!F:F,K15),"")))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2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24"/>
  <sheetViews>
    <sheetView zoomScale="90" zoomScaleNormal="90" workbookViewId="0">
      <selection activeCell="B22" sqref="B22"/>
    </sheetView>
  </sheetViews>
  <sheetFormatPr defaultRowHeight="15"/>
  <cols>
    <col min="2" max="2" width="11.42578125" bestFit="1" customWidth="1"/>
    <col min="3" max="4" width="14.7109375" bestFit="1" customWidth="1"/>
    <col min="9" max="9" width="13.85546875" customWidth="1"/>
  </cols>
  <sheetData>
    <row r="1" spans="1:10">
      <c r="A1" s="226" t="s">
        <v>98</v>
      </c>
      <c r="B1" s="226" t="s">
        <v>99</v>
      </c>
      <c r="C1" s="226" t="s">
        <v>100</v>
      </c>
      <c r="D1" s="226" t="s">
        <v>101</v>
      </c>
      <c r="I1" s="227" t="s">
        <v>102</v>
      </c>
    </row>
    <row r="2" spans="1:10">
      <c r="A2">
        <v>1</v>
      </c>
      <c r="B2" t="s">
        <v>113</v>
      </c>
      <c r="C2" t="s">
        <v>113</v>
      </c>
      <c r="D2" t="s">
        <v>105</v>
      </c>
      <c r="I2" s="1" t="s">
        <v>122</v>
      </c>
      <c r="J2">
        <v>4</v>
      </c>
    </row>
    <row r="3" spans="1:10">
      <c r="A3">
        <v>2</v>
      </c>
      <c r="B3" t="s">
        <v>120</v>
      </c>
      <c r="C3" t="s">
        <v>114</v>
      </c>
      <c r="D3" t="s">
        <v>115</v>
      </c>
      <c r="I3" s="1" t="s">
        <v>123</v>
      </c>
      <c r="J3">
        <v>2</v>
      </c>
    </row>
    <row r="4" spans="1:10">
      <c r="A4">
        <v>3</v>
      </c>
      <c r="B4" t="s">
        <v>121</v>
      </c>
      <c r="C4" t="s">
        <v>116</v>
      </c>
      <c r="D4" t="s">
        <v>117</v>
      </c>
      <c r="I4" s="1" t="s">
        <v>124</v>
      </c>
      <c r="J4">
        <v>3</v>
      </c>
    </row>
    <row r="5" spans="1:10">
      <c r="A5">
        <v>4</v>
      </c>
      <c r="C5" t="s">
        <v>108</v>
      </c>
      <c r="D5" t="s">
        <v>106</v>
      </c>
      <c r="I5" s="1" t="s">
        <v>125</v>
      </c>
      <c r="J5">
        <v>2</v>
      </c>
    </row>
    <row r="6" spans="1:10">
      <c r="A6">
        <v>5</v>
      </c>
      <c r="C6" t="s">
        <v>104</v>
      </c>
      <c r="D6" t="s">
        <v>92</v>
      </c>
      <c r="I6" s="1" t="s">
        <v>126</v>
      </c>
      <c r="J6">
        <v>2</v>
      </c>
    </row>
    <row r="7" spans="1:10">
      <c r="A7">
        <v>6</v>
      </c>
      <c r="C7" t="s">
        <v>120</v>
      </c>
      <c r="D7" t="s">
        <v>118</v>
      </c>
      <c r="I7" s="1" t="s">
        <v>127</v>
      </c>
      <c r="J7">
        <v>2</v>
      </c>
    </row>
    <row r="8" spans="1:10">
      <c r="A8">
        <v>7</v>
      </c>
      <c r="C8" t="s">
        <v>121</v>
      </c>
      <c r="D8" t="s">
        <v>119</v>
      </c>
      <c r="I8" s="1" t="s">
        <v>128</v>
      </c>
      <c r="J8">
        <v>2</v>
      </c>
    </row>
    <row r="9" spans="1:10">
      <c r="A9">
        <v>8</v>
      </c>
      <c r="C9" t="s">
        <v>133</v>
      </c>
      <c r="D9" t="s">
        <v>104</v>
      </c>
      <c r="I9" s="1" t="s">
        <v>129</v>
      </c>
      <c r="J9">
        <v>2</v>
      </c>
    </row>
    <row r="10" spans="1:10">
      <c r="A10">
        <v>9</v>
      </c>
      <c r="C10" t="s">
        <v>145</v>
      </c>
      <c r="D10" t="s">
        <v>120</v>
      </c>
      <c r="I10" s="1" t="s">
        <v>130</v>
      </c>
      <c r="J10">
        <v>1</v>
      </c>
    </row>
    <row r="11" spans="1:10">
      <c r="A11">
        <v>10</v>
      </c>
      <c r="C11" t="s">
        <v>177</v>
      </c>
      <c r="D11" t="s">
        <v>134</v>
      </c>
      <c r="I11" s="1" t="s">
        <v>131</v>
      </c>
      <c r="J11">
        <v>3</v>
      </c>
    </row>
    <row r="12" spans="1:10">
      <c r="A12">
        <v>11</v>
      </c>
      <c r="D12" t="s">
        <v>146</v>
      </c>
      <c r="I12" s="1" t="s">
        <v>132</v>
      </c>
      <c r="J12">
        <v>2</v>
      </c>
    </row>
    <row r="13" spans="1:10">
      <c r="A13">
        <v>12</v>
      </c>
      <c r="D13" t="s">
        <v>147</v>
      </c>
      <c r="I13" s="1" t="s">
        <v>120</v>
      </c>
      <c r="J13">
        <v>2</v>
      </c>
    </row>
    <row r="14" spans="1:10">
      <c r="A14">
        <v>13</v>
      </c>
      <c r="D14" t="s">
        <v>103</v>
      </c>
      <c r="I14" s="1" t="s">
        <v>135</v>
      </c>
      <c r="J14">
        <v>4</v>
      </c>
    </row>
    <row r="15" spans="1:10">
      <c r="A15">
        <v>14</v>
      </c>
      <c r="D15" t="s">
        <v>204</v>
      </c>
      <c r="I15" s="1" t="s">
        <v>136</v>
      </c>
      <c r="J15">
        <v>2</v>
      </c>
    </row>
    <row r="16" spans="1:10">
      <c r="A16">
        <v>15</v>
      </c>
      <c r="I16" s="1" t="s">
        <v>175</v>
      </c>
      <c r="J16">
        <v>2</v>
      </c>
    </row>
    <row r="17" spans="9:10">
      <c r="I17" s="1" t="s">
        <v>104</v>
      </c>
      <c r="J17">
        <v>2</v>
      </c>
    </row>
    <row r="18" spans="9:10">
      <c r="I18" s="1" t="s">
        <v>185</v>
      </c>
      <c r="J18">
        <v>2</v>
      </c>
    </row>
    <row r="19" spans="9:10">
      <c r="I19" s="1" t="s">
        <v>191</v>
      </c>
      <c r="J19">
        <v>1</v>
      </c>
    </row>
    <row r="20" spans="9:10">
      <c r="I20" s="1" t="s">
        <v>202</v>
      </c>
      <c r="J20">
        <v>1</v>
      </c>
    </row>
    <row r="21" spans="9:10">
      <c r="I21" s="1"/>
    </row>
    <row r="22" spans="9:10">
      <c r="I22" s="1"/>
    </row>
    <row r="23" spans="9:10">
      <c r="I23" s="1" t="s">
        <v>112</v>
      </c>
      <c r="J23" s="228">
        <f>SUM(J2:J22)</f>
        <v>41</v>
      </c>
    </row>
    <row r="24" spans="9:10">
      <c r="I24" s="1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927.06100001000004</v>
      </c>
      <c r="E2" s="18"/>
    </row>
    <row r="3" spans="1:23">
      <c r="A3" s="3" t="str">
        <f>IFERROR(VLOOKUP(Poles!F3,$F$3:$G$5,2,TRUE),"")</f>
        <v>1D</v>
      </c>
      <c r="B3" s="8">
        <f>IFERROR(IF(A3=$B$1,Poles!F3,""),"")</f>
        <v>22.43800002</v>
      </c>
      <c r="C3" s="8" t="str">
        <f>IFERROR(IF(A3=$C$1,Poles!F3,""),"")</f>
        <v/>
      </c>
      <c r="D3" s="8" t="str">
        <f>IFERROR(IF(A3=$D$1,Poles!F3,""),"")</f>
        <v/>
      </c>
      <c r="E3" s="18"/>
      <c r="F3" s="9">
        <f>MIN(Poles!D:D)</f>
        <v>22.437999999999999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926.82900002999997</v>
      </c>
      <c r="E4" s="18"/>
      <c r="F4" s="10">
        <f>(F3+2)</f>
        <v>24.437999999999999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1000.00000004</v>
      </c>
      <c r="E5" s="18"/>
      <c r="F5" s="11">
        <f>(F4+2)</f>
        <v>26.437999999999999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/>
      </c>
      <c r="B6" s="8" t="str">
        <f>IFERROR(IF(A6=$B$1,Poles!F6,""),"")</f>
        <v/>
      </c>
      <c r="C6" s="8" t="str">
        <f>IFERROR(IF(A6=$C$1,Poles!F6,""),"")</f>
        <v/>
      </c>
      <c r="D6" s="8" t="str">
        <f>IFERROR(IF(A6=$D$1,Poles!F6,""),"")</f>
        <v/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40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24</v>
      </c>
      <c r="V7" s="177">
        <f t="shared" si="0"/>
        <v>16</v>
      </c>
      <c r="W7" s="21"/>
    </row>
    <row r="8" spans="1:23" ht="15.75">
      <c r="A8" s="3" t="str">
        <f>IFERROR(VLOOKUP(Poles!F8,$F$3:$G$5,2,TRUE),"")</f>
        <v/>
      </c>
      <c r="B8" s="8" t="str">
        <f>IFERROR(IF(A8=$B$1,Poles!F8,""),"")</f>
        <v/>
      </c>
      <c r="C8" s="8" t="str">
        <f>IFERROR(IF(A8=$C$1,Poles!F8,""),"")</f>
        <v/>
      </c>
      <c r="D8" s="8" t="str">
        <f>IFERROR(IF(A8=$D$1,Poles!F8,""),"")</f>
        <v/>
      </c>
      <c r="E8" s="18"/>
      <c r="F8" s="283" t="s">
        <v>3</v>
      </c>
      <c r="G8" s="73" t="str">
        <f>IF(H8="-","-","1st")</f>
        <v>1st</v>
      </c>
      <c r="H8" s="73" t="str">
        <f>IFERROR(INDEX(Poles!$B:$F,MATCH(J8,Poles!$F:$F,0),1),"-")</f>
        <v>Sarah Hossle</v>
      </c>
      <c r="I8" s="73" t="str">
        <f>IFERROR(INDEX(Poles!$B:$F,MATCH(J8,Poles!$F:$F,0),2),"-")</f>
        <v>snookie</v>
      </c>
      <c r="J8" s="8">
        <f>IFERROR(SMALL($B$2:$B$300,L8),"-")</f>
        <v>22.43800002</v>
      </c>
      <c r="K8" s="178">
        <f>IF(T7&gt;0,T7,"")</f>
        <v>40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/>
      </c>
      <c r="B9" s="8" t="str">
        <f>IFERROR(IF(A9=$B$1,Poles!F9,""),"")</f>
        <v/>
      </c>
      <c r="C9" s="8" t="str">
        <f>IFERROR(IF(A9=$C$1,Poles!F9,""),"")</f>
        <v/>
      </c>
      <c r="D9" s="8" t="str">
        <f>IFERROR(IF(A9=$D$1,Poles!F9,""),"")</f>
        <v/>
      </c>
      <c r="E9" s="18"/>
      <c r="F9" s="269"/>
      <c r="G9" s="19" t="str">
        <f>IF(H9="-","-","2nd")</f>
        <v>-</v>
      </c>
      <c r="H9" s="73" t="str">
        <f>IFERROR(INDEX(Poles!$B:$F,MATCH(J9,Poles!$F:$F,0),1),"-")</f>
        <v>-</v>
      </c>
      <c r="I9" s="73" t="str">
        <f>IFERROR(INDEX(Poles!$B:$F,MATCH(J9,Poles!$F:$F,0),2),"-")</f>
        <v>-</v>
      </c>
      <c r="J9" s="8" t="str">
        <f>IFERROR(SMALL($B$2:$B$300,L9),"-")</f>
        <v>-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/>
      </c>
      <c r="B10" s="8" t="str">
        <f>IFERROR(IF(A10=$B$1,Poles!F10,""),"")</f>
        <v/>
      </c>
      <c r="C10" s="8" t="str">
        <f>IFERROR(IF(A10=$C$1,Poles!F10,""),"")</f>
        <v/>
      </c>
      <c r="D10" s="8" t="str">
        <f>IFERROR(IF(A10=$D$1,Poles!F10,""),"")</f>
        <v/>
      </c>
      <c r="E10" s="18"/>
      <c r="F10" s="269"/>
      <c r="G10" s="19" t="str">
        <f>IF(H10="-","-","3rd")</f>
        <v>-</v>
      </c>
      <c r="H10" s="73" t="str">
        <f>IFERROR(INDEX(Poles!$B:$F,MATCH(J10,Poles!$F:$F,0),1),"-")</f>
        <v>-</v>
      </c>
      <c r="I10" s="73" t="str">
        <f>IFERROR(INDEX(Poles!$B:$F,MATCH(J10,Poles!$F:$F,0),2),"-")</f>
        <v>-</v>
      </c>
      <c r="J10" s="8" t="str">
        <f>IFERROR(SMALL($B$2:$B$300,L10),"-")</f>
        <v>-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/>
      </c>
      <c r="B11" s="8" t="str">
        <f>IFERROR(IF(A11=$B$1,Poles!F11,""),"")</f>
        <v/>
      </c>
      <c r="C11" s="8" t="str">
        <f>IFERROR(IF(A11=$C$1,Poles!F11,""),"")</f>
        <v/>
      </c>
      <c r="D11" s="8" t="str">
        <f>IFERROR(IF(A11=$D$1,Poles!F11,""),"")</f>
        <v/>
      </c>
      <c r="E11" s="18"/>
      <c r="F11" s="269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/>
      </c>
      <c r="B12" s="8" t="str">
        <f>IFERROR(IF(A12=$B$1,Poles!F12,""),"")</f>
        <v/>
      </c>
      <c r="C12" s="8" t="str">
        <f>IFERROR(IF(A12=$C$1,Poles!F12,""),"")</f>
        <v/>
      </c>
      <c r="D12" s="8" t="str">
        <f>IFERROR(IF(A12=$D$1,Poles!F12,""),"")</f>
        <v/>
      </c>
      <c r="E12" s="18"/>
      <c r="F12" s="269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40</v>
      </c>
      <c r="U12" s="176">
        <f>U5*$R$15</f>
        <v>24</v>
      </c>
      <c r="V12" s="176">
        <f>V5*$R$15</f>
        <v>16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70" t="s">
        <v>75</v>
      </c>
      <c r="P13" s="270"/>
      <c r="Q13" s="270"/>
      <c r="R13" s="21">
        <f>Poles!J9</f>
        <v>4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/>
      </c>
      <c r="B14" s="8" t="str">
        <f>IFERROR(IF(A14=$B$1,Poles!F14,""),"")</f>
        <v/>
      </c>
      <c r="C14" s="8" t="str">
        <f>IFERROR(IF(A14=$C$1,Poles!F14,""),"")</f>
        <v/>
      </c>
      <c r="D14" s="8" t="str">
        <f>IFERROR(IF(A14=$D$1,Poles!F14,""),"")</f>
        <v/>
      </c>
      <c r="E14" s="18"/>
      <c r="F14" s="269" t="s">
        <v>4</v>
      </c>
      <c r="G14" s="19" t="str">
        <f>IF(H14="-","-","1st")</f>
        <v>-</v>
      </c>
      <c r="H14" s="19" t="str">
        <f>IFERROR(INDEX(Poles!B:F,MATCH(J14,Poles!F:F,0),1),"-")</f>
        <v>-</v>
      </c>
      <c r="I14" s="19" t="str">
        <f>IFERROR(INDEX(Poles!B:F,MATCH(J14,Poles!F:F,0),2),"-")</f>
        <v>-</v>
      </c>
      <c r="J14" s="4" t="str">
        <f>IFERROR(SMALL($C$2:$C$300,L14),"-")</f>
        <v>-</v>
      </c>
      <c r="K14" s="179">
        <f>IF(U7&gt;0,U7,"")</f>
        <v>24</v>
      </c>
      <c r="L14">
        <v>1</v>
      </c>
      <c r="O14" s="270" t="s">
        <v>76</v>
      </c>
      <c r="P14" s="270"/>
      <c r="Q14" s="270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/>
      </c>
      <c r="B15" s="8" t="str">
        <f>IFERROR(IF(A15=$B$1,Poles!F15,""),"")</f>
        <v/>
      </c>
      <c r="C15" s="8" t="str">
        <f>IFERROR(IF(A15=$C$1,Poles!F15,""),"")</f>
        <v/>
      </c>
      <c r="D15" s="8" t="str">
        <f>IFERROR(IF(A15=$D$1,Poles!F15,""),"")</f>
        <v/>
      </c>
      <c r="E15" s="18"/>
      <c r="F15" s="269"/>
      <c r="G15" s="19" t="str">
        <f>IF(H15="-","-","2nd")</f>
        <v>-</v>
      </c>
      <c r="H15" s="19" t="str">
        <f>IFERROR(INDEX(Poles!B:F,MATCH(J15,Poles!F:F,0),1),"-")</f>
        <v>-</v>
      </c>
      <c r="I15" s="19" t="str">
        <f>IFERROR(INDEX(Poles!B:F,MATCH(J15,Poles!F:F,0),2),"-")</f>
        <v>-</v>
      </c>
      <c r="J15" s="4" t="str">
        <f>IFERROR(SMALL($C$2:$C$300,L15),"-")</f>
        <v>-</v>
      </c>
      <c r="K15" s="179" t="str">
        <f>IF(U8&gt;0,U8,"")</f>
        <v/>
      </c>
      <c r="L15">
        <v>2</v>
      </c>
      <c r="O15" s="270" t="s">
        <v>78</v>
      </c>
      <c r="P15" s="270"/>
      <c r="Q15" s="270"/>
      <c r="R15" s="176">
        <f>(R13*R14)+Poles!J3</f>
        <v>80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/>
      </c>
      <c r="B16" s="8" t="str">
        <f>IFERROR(IF(A16=$B$1,Poles!F16,""),"")</f>
        <v/>
      </c>
      <c r="C16" s="8" t="str">
        <f>IFERROR(IF(A16=$C$1,Poles!F16,""),"")</f>
        <v/>
      </c>
      <c r="D16" s="8" t="str">
        <f>IFERROR(IF(A16=$D$1,Poles!F16,""),"")</f>
        <v/>
      </c>
      <c r="E16" s="18"/>
      <c r="F16" s="269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 t="str">
        <f>IF(U9&gt;0,U9,"")</f>
        <v/>
      </c>
      <c r="L16">
        <v>3</v>
      </c>
      <c r="O16" s="270" t="s">
        <v>10</v>
      </c>
      <c r="P16" s="270"/>
      <c r="Q16" s="270"/>
      <c r="R16" s="176">
        <f>R15*W5</f>
        <v>80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/>
      </c>
      <c r="B17" s="8" t="str">
        <f>IFERROR(IF(A17=$B$1,Poles!F17,""),"")</f>
        <v/>
      </c>
      <c r="C17" s="8" t="str">
        <f>IFERROR(IF(A17=$C$1,Poles!F17,""),"")</f>
        <v/>
      </c>
      <c r="D17" s="8" t="str">
        <f>IFERROR(IF(A17=$D$1,Poles!F17,""),"")</f>
        <v/>
      </c>
      <c r="E17" s="18"/>
      <c r="F17" s="269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69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69" t="s">
        <v>5</v>
      </c>
      <c r="G20" s="19" t="str">
        <f>IF(H20="-","-","1st")</f>
        <v>-</v>
      </c>
      <c r="H20" s="19" t="str">
        <f>IFERROR(INDEX(Poles!B:F,MATCH(J20,Poles!F:F,0),1),"-")</f>
        <v>-</v>
      </c>
      <c r="I20" s="19" t="str">
        <f>IFERROR(INDEX(Poles!B:F,MATCH(J20,Poles!F:F,0),2),"-")</f>
        <v>-</v>
      </c>
      <c r="J20" s="78" t="str">
        <f>IFERROR(IF(SMALL($D$2:$D$300,L20)&lt;900,SMALL($D$2:$D$300,L20),"-"),"-")</f>
        <v>-</v>
      </c>
      <c r="K20" s="179">
        <f>IF(V7&gt;0,V7,"")</f>
        <v>16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69"/>
      <c r="G21" s="19" t="str">
        <f>IF(H21="-","-","2nd")</f>
        <v>-</v>
      </c>
      <c r="H21" s="19" t="str">
        <f>IFERROR(INDEX(Poles!B:F,MATCH(J21,Poles!F:F,0),1),"-")</f>
        <v>-</v>
      </c>
      <c r="I21" s="19" t="str">
        <f>IFERROR(INDEX(Poles!B:F,MATCH(J21,Poles!F:F,0),2),"-")</f>
        <v>-</v>
      </c>
      <c r="J21" s="78" t="str">
        <f>IFERROR(IF(SMALL($D$2:$D$300,L21)&lt;900,SMALL($D$2:$D$300,L21),"-"),"-")</f>
        <v>-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69"/>
      <c r="G22" s="19" t="str">
        <f>IF(H22="-","-","3rd")</f>
        <v>-</v>
      </c>
      <c r="H22" s="19" t="str">
        <f>IFERROR(INDEX(Poles!B:F,MATCH(J22,Poles!F:F,0),1),"-")</f>
        <v>-</v>
      </c>
      <c r="I22" s="19" t="str">
        <f>IFERROR(INDEX(Poles!B:F,MATCH(J22,Poles!F:F,0),2),"-")</f>
        <v>-</v>
      </c>
      <c r="J22" s="78" t="str">
        <f>IFERROR(IF(SMALL($D$2:$D$300,L22)&lt;900,SMALL($D$2:$D$300,L22),"-"),"-")</f>
        <v>-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69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4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2" t="s">
        <v>84</v>
      </c>
    </row>
    <row r="4" spans="2:2">
      <c r="B4" s="15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27" activePane="bottomLeft" state="frozen"/>
      <selection pane="bottomLeft" activeCell="E34" sqref="E34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52" t="s">
        <v>7</v>
      </c>
      <c r="B1" s="253"/>
      <c r="C1" s="253"/>
      <c r="D1" s="253"/>
      <c r="E1" s="253"/>
      <c r="F1" s="254"/>
      <c r="G1" s="248" t="s">
        <v>19</v>
      </c>
      <c r="H1" s="250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79</v>
      </c>
      <c r="E2" s="113" t="s">
        <v>15</v>
      </c>
      <c r="F2" s="147" t="s">
        <v>16</v>
      </c>
      <c r="G2" s="249"/>
      <c r="H2" s="251"/>
      <c r="J2" s="31" t="s">
        <v>20</v>
      </c>
      <c r="K2" s="31" t="s">
        <v>21</v>
      </c>
      <c r="L2" s="31" t="s">
        <v>22</v>
      </c>
      <c r="M2" s="134" t="s">
        <v>73</v>
      </c>
      <c r="N2" s="31" t="s">
        <v>23</v>
      </c>
      <c r="O2" s="31" t="s">
        <v>74</v>
      </c>
      <c r="P2" s="204"/>
    </row>
    <row r="3" spans="1:26">
      <c r="A3" s="128"/>
      <c r="B3" s="122"/>
      <c r="C3" s="122">
        <v>16</v>
      </c>
      <c r="D3" s="122"/>
      <c r="E3" s="122"/>
      <c r="F3" s="206"/>
      <c r="G3" s="129" t="s">
        <v>137</v>
      </c>
      <c r="H3" s="130" t="s">
        <v>138</v>
      </c>
      <c r="I3" s="21">
        <v>1.0000000000000001E-9</v>
      </c>
      <c r="J3" s="21">
        <f>IF(C3="yco",1000+I3,IF((C3+$I3)&lt;1,"",C3+$I3))</f>
        <v>16.000000001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5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Olivia SelleckTresTimesTheDynamite</v>
      </c>
    </row>
    <row r="4" spans="1:26" ht="15.75" customHeight="1">
      <c r="A4" s="38"/>
      <c r="B4" s="120"/>
      <c r="C4" s="120">
        <v>28</v>
      </c>
      <c r="D4" s="120"/>
      <c r="E4" s="120"/>
      <c r="F4" s="123"/>
      <c r="G4" s="110" t="s">
        <v>107</v>
      </c>
      <c r="H4" s="39" t="s">
        <v>139</v>
      </c>
      <c r="I4" s="21">
        <v>2.0000000000000001E-9</v>
      </c>
      <c r="J4" s="21">
        <f>IF(C4="yco",1000+I4,IF((C4+$I4)&lt;1,"",C4+$I4))</f>
        <v>28.000000002</v>
      </c>
      <c r="K4" s="21" t="str">
        <f t="shared" ref="K4:K67" si="1">IF(E4="co",1000+I4,IF(E4="yco",2000+I4,IF((E4+$I4)&lt;1,"",E4+$I4)))</f>
        <v/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5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>Margaret MillerSeven</v>
      </c>
    </row>
    <row r="5" spans="1:26" ht="16.5" thickBot="1">
      <c r="A5" s="38"/>
      <c r="B5" s="120"/>
      <c r="C5" s="120">
        <v>17</v>
      </c>
      <c r="D5" s="120"/>
      <c r="E5" s="120"/>
      <c r="F5" s="123"/>
      <c r="G5" s="110" t="s">
        <v>207</v>
      </c>
      <c r="H5" s="39" t="s">
        <v>208</v>
      </c>
      <c r="I5" s="21">
        <v>3E-9</v>
      </c>
      <c r="J5" s="21">
        <f>IF(C5="yco",1000+I5,IF((C5+$I5)&lt;1,"",C5+$I5))</f>
        <v>17.000000003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5" t="str">
        <f t="shared" si="5"/>
        <v/>
      </c>
      <c r="R5"/>
      <c r="S5"/>
      <c r="T5"/>
      <c r="U5"/>
      <c r="V5"/>
      <c r="Z5" s="21" t="str">
        <f t="shared" si="6"/>
        <v>Trinity ChapmanFancy</v>
      </c>
    </row>
    <row r="6" spans="1:26" ht="15.75" customHeight="1">
      <c r="A6" s="38"/>
      <c r="B6" s="120"/>
      <c r="C6" s="120">
        <v>4</v>
      </c>
      <c r="D6" s="120"/>
      <c r="E6" s="120"/>
      <c r="F6" s="123"/>
      <c r="G6" s="110" t="s">
        <v>93</v>
      </c>
      <c r="H6" s="39" t="s">
        <v>94</v>
      </c>
      <c r="I6" s="21">
        <v>4.0000000000000002E-9</v>
      </c>
      <c r="J6" s="213">
        <f>IF(C6="yco",1000+I6,IF((C6+$I6)&lt;1,"",C6+$I6))</f>
        <v>4.0000000040000003</v>
      </c>
      <c r="K6" s="21" t="str">
        <f t="shared" si="1"/>
        <v/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5" t="str">
        <f t="shared" si="5"/>
        <v/>
      </c>
      <c r="R6" s="242" t="s">
        <v>81</v>
      </c>
      <c r="S6" s="255"/>
      <c r="T6" s="255"/>
      <c r="U6" s="255"/>
      <c r="V6" s="256"/>
      <c r="Z6" s="21" t="str">
        <f t="shared" si="6"/>
        <v>Maggie NoonanChief</v>
      </c>
    </row>
    <row r="7" spans="1:26" ht="16.5" thickBot="1">
      <c r="A7" s="38"/>
      <c r="B7" s="207"/>
      <c r="C7" s="120">
        <v>27</v>
      </c>
      <c r="D7" s="120"/>
      <c r="E7" s="120"/>
      <c r="F7" s="123"/>
      <c r="G7" s="110" t="s">
        <v>93</v>
      </c>
      <c r="H7" s="39" t="s">
        <v>96</v>
      </c>
      <c r="I7" s="21">
        <v>5.0000000000000001E-9</v>
      </c>
      <c r="J7" s="21">
        <f t="shared" ref="J7:J68" si="7">IF(C7="yco",1000+I7,IF((C7+$I7)&lt;1,"",C7+$I7))</f>
        <v>27.000000005</v>
      </c>
      <c r="K7" s="21" t="str">
        <f t="shared" si="1"/>
        <v/>
      </c>
      <c r="L7" s="21" t="str">
        <f t="shared" si="2"/>
        <v/>
      </c>
      <c r="M7" s="127" t="str">
        <f t="shared" si="3"/>
        <v/>
      </c>
      <c r="N7" s="127" t="str">
        <f t="shared" si="0"/>
        <v/>
      </c>
      <c r="O7" s="127" t="str">
        <f t="shared" si="4"/>
        <v/>
      </c>
      <c r="P7" s="205" t="str">
        <f t="shared" si="5"/>
        <v/>
      </c>
      <c r="R7" s="257"/>
      <c r="S7" s="258"/>
      <c r="T7" s="258"/>
      <c r="U7" s="258"/>
      <c r="V7" s="259"/>
      <c r="Z7" s="21" t="str">
        <f t="shared" si="6"/>
        <v>Maggie NoonanRook</v>
      </c>
    </row>
    <row r="8" spans="1:26" ht="15.75" customHeight="1">
      <c r="A8" s="38"/>
      <c r="B8" s="120"/>
      <c r="C8" s="120">
        <v>14</v>
      </c>
      <c r="D8" s="120"/>
      <c r="E8" s="120"/>
      <c r="F8" s="123"/>
      <c r="G8" s="110" t="s">
        <v>105</v>
      </c>
      <c r="H8" s="39" t="s">
        <v>140</v>
      </c>
      <c r="I8" s="21">
        <v>6E-9</v>
      </c>
      <c r="J8" s="21">
        <f t="shared" si="7"/>
        <v>14.000000006</v>
      </c>
      <c r="K8" s="21" t="str">
        <f t="shared" si="1"/>
        <v/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5" t="str">
        <f t="shared" si="5"/>
        <v/>
      </c>
      <c r="R8" s="242" t="s">
        <v>87</v>
      </c>
      <c r="S8" s="243"/>
      <c r="T8" s="243"/>
      <c r="U8" s="243"/>
      <c r="V8" s="244"/>
      <c r="Z8" s="21" t="str">
        <f t="shared" si="6"/>
        <v>Abbi GrahamBugged for a dance</v>
      </c>
    </row>
    <row r="9" spans="1:26" ht="16.5" thickBot="1">
      <c r="A9" s="38"/>
      <c r="B9" s="120"/>
      <c r="C9" s="120">
        <v>3</v>
      </c>
      <c r="D9" s="120"/>
      <c r="E9" s="120"/>
      <c r="F9" s="123"/>
      <c r="G9" s="110" t="s">
        <v>141</v>
      </c>
      <c r="H9" s="39" t="s">
        <v>142</v>
      </c>
      <c r="I9" s="21">
        <v>6.9999999999999998E-9</v>
      </c>
      <c r="J9" s="21">
        <f t="shared" si="7"/>
        <v>3.0000000070000001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5" t="str">
        <f t="shared" si="5"/>
        <v/>
      </c>
      <c r="R9" s="245"/>
      <c r="S9" s="246"/>
      <c r="T9" s="246"/>
      <c r="U9" s="246"/>
      <c r="V9" s="247"/>
      <c r="Z9" s="21" t="str">
        <f t="shared" si="6"/>
        <v xml:space="preserve">Lainie ScholtzScout </v>
      </c>
    </row>
    <row r="10" spans="1:26">
      <c r="A10" s="38"/>
      <c r="B10" s="120"/>
      <c r="C10" s="120">
        <v>28</v>
      </c>
      <c r="D10" s="120"/>
      <c r="E10" s="120"/>
      <c r="F10" s="123"/>
      <c r="G10" s="110" t="s">
        <v>141</v>
      </c>
      <c r="H10" s="39" t="s">
        <v>143</v>
      </c>
      <c r="I10" s="21">
        <v>8.0000000000000005E-9</v>
      </c>
      <c r="J10" s="21">
        <f t="shared" si="7"/>
        <v>28.000000008000001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5" t="str">
        <f t="shared" si="5"/>
        <v/>
      </c>
      <c r="R10" s="242" t="s">
        <v>89</v>
      </c>
      <c r="S10" s="243"/>
      <c r="T10" s="243"/>
      <c r="U10" s="243"/>
      <c r="V10" s="244"/>
      <c r="Z10" s="21" t="str">
        <f t="shared" si="6"/>
        <v>Lainie ScholtzFling</v>
      </c>
    </row>
    <row r="11" spans="1:26" ht="16.5" thickBot="1">
      <c r="A11" s="38"/>
      <c r="B11" s="120"/>
      <c r="C11" s="120">
        <v>13</v>
      </c>
      <c r="D11" s="120"/>
      <c r="E11" s="120" t="s">
        <v>180</v>
      </c>
      <c r="F11" s="123"/>
      <c r="G11" s="110" t="s">
        <v>117</v>
      </c>
      <c r="H11" s="39" t="s">
        <v>144</v>
      </c>
      <c r="I11" s="21">
        <v>8.9999999999999995E-9</v>
      </c>
      <c r="J11" s="21">
        <f t="shared" si="7"/>
        <v>13.000000009000001</v>
      </c>
      <c r="K11" s="21">
        <f t="shared" si="1"/>
        <v>1000.000000009</v>
      </c>
      <c r="L11" s="21" t="str">
        <f t="shared" si="2"/>
        <v/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5" t="str">
        <f t="shared" si="5"/>
        <v/>
      </c>
      <c r="R11" s="245"/>
      <c r="S11" s="246"/>
      <c r="T11" s="246"/>
      <c r="U11" s="246"/>
      <c r="V11" s="247"/>
      <c r="Z11" s="21" t="str">
        <f t="shared" si="6"/>
        <v xml:space="preserve">Sara Jo LambLCF </v>
      </c>
    </row>
    <row r="12" spans="1:26" ht="15.75" customHeight="1">
      <c r="A12" s="38"/>
      <c r="B12" s="120"/>
      <c r="C12" s="121">
        <v>33</v>
      </c>
      <c r="D12" s="121"/>
      <c r="E12" s="121"/>
      <c r="F12" s="124"/>
      <c r="G12" s="110" t="s">
        <v>148</v>
      </c>
      <c r="H12" s="39" t="s">
        <v>149</v>
      </c>
      <c r="I12" s="21">
        <v>1E-8</v>
      </c>
      <c r="J12" s="21">
        <f t="shared" si="7"/>
        <v>33.000000010000001</v>
      </c>
      <c r="K12" s="21" t="str">
        <f t="shared" si="1"/>
        <v/>
      </c>
      <c r="L12" s="21" t="str">
        <f t="shared" si="2"/>
        <v/>
      </c>
      <c r="M12" s="127" t="str">
        <f t="shared" si="3"/>
        <v/>
      </c>
      <c r="N12" s="127" t="str">
        <f t="shared" si="0"/>
        <v/>
      </c>
      <c r="O12" s="127" t="str">
        <f t="shared" si="4"/>
        <v/>
      </c>
      <c r="P12" s="205" t="str">
        <f t="shared" si="5"/>
        <v/>
      </c>
      <c r="Z12" s="21" t="str">
        <f t="shared" si="6"/>
        <v>Sarah RoseDextor</v>
      </c>
    </row>
    <row r="13" spans="1:26">
      <c r="A13" s="38"/>
      <c r="B13" s="120"/>
      <c r="C13" s="120">
        <v>18</v>
      </c>
      <c r="D13" s="120"/>
      <c r="E13" s="120"/>
      <c r="F13" s="123"/>
      <c r="G13" s="110" t="s">
        <v>150</v>
      </c>
      <c r="H13" s="39" t="s">
        <v>151</v>
      </c>
      <c r="I13" s="21">
        <v>1.0999999999999999E-8</v>
      </c>
      <c r="J13" s="21">
        <f t="shared" si="7"/>
        <v>18.000000011000001</v>
      </c>
      <c r="K13" s="21" t="str">
        <f t="shared" si="1"/>
        <v/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5" t="str">
        <f t="shared" si="5"/>
        <v/>
      </c>
      <c r="R13" s="223" t="s">
        <v>90</v>
      </c>
      <c r="Z13" s="21" t="str">
        <f t="shared" si="6"/>
        <v>Keva LindquistJill</v>
      </c>
    </row>
    <row r="14" spans="1:26">
      <c r="A14" s="38"/>
      <c r="B14" s="120"/>
      <c r="C14" s="120">
        <v>12</v>
      </c>
      <c r="D14" s="120"/>
      <c r="E14" s="120">
        <v>12</v>
      </c>
      <c r="F14" s="123"/>
      <c r="G14" s="110" t="s">
        <v>152</v>
      </c>
      <c r="H14" s="39" t="s">
        <v>153</v>
      </c>
      <c r="I14" s="21">
        <v>1.2E-8</v>
      </c>
      <c r="J14" s="21">
        <f t="shared" si="7"/>
        <v>12.000000011999999</v>
      </c>
      <c r="K14" s="21">
        <f t="shared" si="1"/>
        <v>12.000000011999999</v>
      </c>
      <c r="L14" s="21" t="str">
        <f t="shared" si="2"/>
        <v/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5" t="str">
        <f t="shared" si="5"/>
        <v/>
      </c>
      <c r="R14" s="224" t="s">
        <v>86</v>
      </c>
      <c r="Z14" s="21" t="str">
        <f t="shared" si="6"/>
        <v>Kylee AckermanDriftwood Pine Fritz</v>
      </c>
    </row>
    <row r="15" spans="1:26">
      <c r="A15" s="38"/>
      <c r="B15" s="120" t="s">
        <v>91</v>
      </c>
      <c r="C15" s="120">
        <v>24</v>
      </c>
      <c r="D15" s="120"/>
      <c r="E15" s="120"/>
      <c r="F15" s="123"/>
      <c r="G15" s="110" t="s">
        <v>109</v>
      </c>
      <c r="H15" s="39" t="s">
        <v>154</v>
      </c>
      <c r="I15" s="21">
        <v>1.3000000000000001E-8</v>
      </c>
      <c r="J15" s="21">
        <f t="shared" si="7"/>
        <v>24.000000013000001</v>
      </c>
      <c r="K15" s="21" t="str">
        <f t="shared" si="1"/>
        <v/>
      </c>
      <c r="L15" s="21" t="str">
        <f t="shared" si="2"/>
        <v/>
      </c>
      <c r="M15" s="127">
        <f t="shared" si="3"/>
        <v>1000.000000013</v>
      </c>
      <c r="N15" s="127" t="str">
        <f t="shared" si="0"/>
        <v/>
      </c>
      <c r="O15" s="127" t="str">
        <f t="shared" si="4"/>
        <v/>
      </c>
      <c r="P15" s="205" t="str">
        <f t="shared" si="5"/>
        <v/>
      </c>
      <c r="R15" s="222"/>
      <c r="Z15" s="21" t="str">
        <f t="shared" si="6"/>
        <v>Cami WollesNellie</v>
      </c>
    </row>
    <row r="16" spans="1:26">
      <c r="A16" s="38"/>
      <c r="B16" s="120"/>
      <c r="C16" s="120">
        <v>2</v>
      </c>
      <c r="D16" s="120"/>
      <c r="E16" s="120"/>
      <c r="F16" s="123"/>
      <c r="G16" s="110" t="s">
        <v>155</v>
      </c>
      <c r="H16" s="39" t="s">
        <v>156</v>
      </c>
      <c r="I16" s="21">
        <v>1.4E-8</v>
      </c>
      <c r="J16" s="21">
        <f t="shared" si="7"/>
        <v>2.0000000139999998</v>
      </c>
      <c r="K16" s="21" t="str">
        <f t="shared" si="1"/>
        <v/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5" t="str">
        <f t="shared" si="5"/>
        <v/>
      </c>
      <c r="R16" s="222" t="s">
        <v>88</v>
      </c>
      <c r="Z16" s="21" t="str">
        <f t="shared" si="6"/>
        <v>Kamryn ChapmanFirewater Marvel Ice</v>
      </c>
    </row>
    <row r="17" spans="1:26">
      <c r="A17" s="38"/>
      <c r="B17" s="120"/>
      <c r="C17" s="120">
        <v>29</v>
      </c>
      <c r="D17" s="120"/>
      <c r="E17" s="120"/>
      <c r="F17" s="123"/>
      <c r="G17" s="110" t="s">
        <v>155</v>
      </c>
      <c r="H17" s="39" t="s">
        <v>157</v>
      </c>
      <c r="I17" s="21">
        <v>1.4999999999999999E-8</v>
      </c>
      <c r="J17" s="21">
        <f t="shared" si="7"/>
        <v>29.000000015000001</v>
      </c>
      <c r="K17" s="21" t="str">
        <f t="shared" si="1"/>
        <v/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5" t="str">
        <f t="shared" si="5"/>
        <v/>
      </c>
      <c r="R17" s="222"/>
      <c r="Z17" s="21" t="str">
        <f t="shared" si="6"/>
        <v>Kamryn ChapmanBW so bada lover</v>
      </c>
    </row>
    <row r="18" spans="1:26">
      <c r="A18" s="38"/>
      <c r="B18" s="120"/>
      <c r="C18" s="120">
        <v>19</v>
      </c>
      <c r="D18" s="120"/>
      <c r="E18" s="120">
        <v>19</v>
      </c>
      <c r="F18" s="123"/>
      <c r="G18" s="110" t="s">
        <v>108</v>
      </c>
      <c r="H18" s="39" t="s">
        <v>158</v>
      </c>
      <c r="I18" s="21">
        <v>1.6000000000000001E-8</v>
      </c>
      <c r="J18" s="21">
        <f t="shared" si="7"/>
        <v>19.000000016000001</v>
      </c>
      <c r="K18" s="21">
        <f t="shared" si="1"/>
        <v>19.000000016000001</v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5" t="str">
        <f t="shared" si="5"/>
        <v/>
      </c>
      <c r="Z18" s="21" t="str">
        <f t="shared" si="6"/>
        <v>Elaine HagenMIP Streakin Seltzer</v>
      </c>
    </row>
    <row r="19" spans="1:26">
      <c r="A19" s="38"/>
      <c r="B19" s="120"/>
      <c r="C19" s="120">
        <v>36</v>
      </c>
      <c r="D19" s="120"/>
      <c r="E19" s="120"/>
      <c r="F19" s="123"/>
      <c r="G19" s="110" t="s">
        <v>159</v>
      </c>
      <c r="H19" s="39" t="s">
        <v>160</v>
      </c>
      <c r="I19" s="21">
        <v>1.7E-8</v>
      </c>
      <c r="J19" s="21">
        <f t="shared" si="7"/>
        <v>36.000000016999998</v>
      </c>
      <c r="K19" s="21" t="str">
        <f t="shared" si="1"/>
        <v/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5" t="str">
        <f t="shared" si="5"/>
        <v/>
      </c>
      <c r="Z19" s="21" t="str">
        <f t="shared" si="6"/>
        <v>Tayler JutzBW Hunka Da Devil</v>
      </c>
    </row>
    <row r="20" spans="1:26">
      <c r="A20" s="38"/>
      <c r="B20" s="120"/>
      <c r="C20" s="121">
        <v>1</v>
      </c>
      <c r="D20" s="121"/>
      <c r="E20" s="121"/>
      <c r="F20" s="124"/>
      <c r="G20" s="110" t="s">
        <v>104</v>
      </c>
      <c r="H20" s="39" t="s">
        <v>161</v>
      </c>
      <c r="I20" s="21">
        <v>1.7999999999999999E-8</v>
      </c>
      <c r="J20" s="21">
        <f t="shared" si="7"/>
        <v>1.0000000179999999</v>
      </c>
      <c r="K20" s="21" t="str">
        <f t="shared" si="1"/>
        <v/>
      </c>
      <c r="L20" s="21" t="str">
        <f t="shared" si="2"/>
        <v/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5" t="str">
        <f t="shared" si="5"/>
        <v/>
      </c>
      <c r="Z20" s="21" t="str">
        <f t="shared" si="6"/>
        <v>Sandy HighlandBonita</v>
      </c>
    </row>
    <row r="21" spans="1:26">
      <c r="A21" s="38"/>
      <c r="B21" s="120"/>
      <c r="C21" s="120">
        <v>20</v>
      </c>
      <c r="D21" s="120"/>
      <c r="E21" s="120"/>
      <c r="F21" s="123"/>
      <c r="G21" s="110" t="s">
        <v>104</v>
      </c>
      <c r="H21" s="39" t="s">
        <v>162</v>
      </c>
      <c r="I21" s="21">
        <v>1.9000000000000001E-8</v>
      </c>
      <c r="J21" s="21">
        <f t="shared" si="7"/>
        <v>20.000000019000002</v>
      </c>
      <c r="K21" s="21" t="str">
        <f t="shared" si="1"/>
        <v/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5" t="str">
        <f t="shared" si="5"/>
        <v/>
      </c>
      <c r="Z21" s="21" t="str">
        <f t="shared" si="6"/>
        <v>Sandy HighlandSpeck</v>
      </c>
    </row>
    <row r="22" spans="1:26">
      <c r="A22" s="38"/>
      <c r="B22" s="120"/>
      <c r="C22" s="120">
        <v>40</v>
      </c>
      <c r="D22" s="120"/>
      <c r="E22" s="120"/>
      <c r="F22" s="123"/>
      <c r="G22" s="110" t="s">
        <v>104</v>
      </c>
      <c r="H22" s="39" t="s">
        <v>163</v>
      </c>
      <c r="I22" s="21">
        <v>2E-8</v>
      </c>
      <c r="J22" s="21">
        <f t="shared" si="7"/>
        <v>40.000000020000002</v>
      </c>
      <c r="K22" s="21" t="str">
        <f t="shared" si="1"/>
        <v/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5" t="str">
        <f t="shared" si="5"/>
        <v/>
      </c>
      <c r="Z22" s="21" t="str">
        <f t="shared" si="6"/>
        <v>Sandy HighlandForeman</v>
      </c>
    </row>
    <row r="23" spans="1:26">
      <c r="A23" s="38"/>
      <c r="B23" s="120"/>
      <c r="C23" s="120">
        <v>23</v>
      </c>
      <c r="D23" s="120"/>
      <c r="E23" s="120"/>
      <c r="F23" s="123"/>
      <c r="G23" s="110" t="s">
        <v>105</v>
      </c>
      <c r="H23" s="39" t="s">
        <v>190</v>
      </c>
      <c r="I23" s="21">
        <v>2.0999999999999999E-8</v>
      </c>
      <c r="J23" s="21">
        <f t="shared" si="7"/>
        <v>23.000000021000002</v>
      </c>
      <c r="K23" s="21" t="str">
        <f t="shared" si="1"/>
        <v/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5" t="str">
        <f t="shared" si="5"/>
        <v/>
      </c>
      <c r="Z23" s="21" t="str">
        <f t="shared" si="6"/>
        <v>Abbi GrahamYo A Famous Gal I No!</v>
      </c>
    </row>
    <row r="24" spans="1:26">
      <c r="A24" s="38"/>
      <c r="B24" s="120" t="s">
        <v>97</v>
      </c>
      <c r="C24" s="120">
        <v>9</v>
      </c>
      <c r="D24" s="120" t="s">
        <v>97</v>
      </c>
      <c r="E24" s="120">
        <v>9</v>
      </c>
      <c r="F24" s="123">
        <v>9</v>
      </c>
      <c r="G24" s="110" t="s">
        <v>111</v>
      </c>
      <c r="H24" s="39" t="s">
        <v>164</v>
      </c>
      <c r="I24" s="21">
        <v>2.1999999999999998E-8</v>
      </c>
      <c r="J24" s="21">
        <f t="shared" si="7"/>
        <v>9.000000022</v>
      </c>
      <c r="K24" s="21">
        <f t="shared" si="1"/>
        <v>9.000000022</v>
      </c>
      <c r="L24" s="21">
        <f t="shared" si="2"/>
        <v>9.000000022</v>
      </c>
      <c r="M24" s="127">
        <f t="shared" si="3"/>
        <v>2000.000000022</v>
      </c>
      <c r="N24" s="127" t="str">
        <f t="shared" si="0"/>
        <v/>
      </c>
      <c r="O24" s="127">
        <f t="shared" si="4"/>
        <v>2000.000000022</v>
      </c>
      <c r="P24" s="205" t="str">
        <f t="shared" si="5"/>
        <v/>
      </c>
      <c r="Z24" s="21" t="str">
        <f t="shared" si="6"/>
        <v>Autumn MaxfieldSplit</v>
      </c>
    </row>
    <row r="25" spans="1:26">
      <c r="A25" s="38"/>
      <c r="B25" s="120"/>
      <c r="C25" s="120">
        <v>45</v>
      </c>
      <c r="D25" s="120"/>
      <c r="E25" s="120"/>
      <c r="F25" s="123"/>
      <c r="G25" s="110" t="s">
        <v>209</v>
      </c>
      <c r="H25" s="39" t="s">
        <v>210</v>
      </c>
      <c r="I25" s="21">
        <v>2.3000000000000001E-8</v>
      </c>
      <c r="J25" s="21">
        <f t="shared" si="7"/>
        <v>45.000000022999998</v>
      </c>
      <c r="K25" s="21" t="str">
        <f t="shared" si="1"/>
        <v/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5" t="str">
        <f t="shared" si="5"/>
        <v/>
      </c>
      <c r="Z25" s="21" t="str">
        <f t="shared" si="6"/>
        <v>Blake ChapmanRaisin</v>
      </c>
    </row>
    <row r="26" spans="1:26">
      <c r="A26" s="38"/>
      <c r="B26" s="120"/>
      <c r="C26" s="121">
        <v>8</v>
      </c>
      <c r="D26" s="121"/>
      <c r="E26" s="121"/>
      <c r="F26" s="124"/>
      <c r="G26" s="110" t="s">
        <v>165</v>
      </c>
      <c r="H26" s="39" t="s">
        <v>166</v>
      </c>
      <c r="I26" s="21">
        <v>2.4E-8</v>
      </c>
      <c r="J26" s="21">
        <f t="shared" si="7"/>
        <v>8.0000000240000002</v>
      </c>
      <c r="K26" s="21" t="str">
        <f t="shared" si="1"/>
        <v/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5" t="str">
        <f t="shared" si="5"/>
        <v/>
      </c>
      <c r="Z26" s="21" t="str">
        <f t="shared" si="6"/>
        <v>Abbie WalbaumRouge Success</v>
      </c>
    </row>
    <row r="27" spans="1:26">
      <c r="A27" s="38"/>
      <c r="B27" s="120"/>
      <c r="C27" s="120">
        <v>21</v>
      </c>
      <c r="D27" s="120"/>
      <c r="E27" s="120">
        <v>21</v>
      </c>
      <c r="F27" s="123"/>
      <c r="G27" s="110" t="s">
        <v>136</v>
      </c>
      <c r="H27" s="39" t="s">
        <v>167</v>
      </c>
      <c r="I27" s="21">
        <v>2.4999999999999999E-8</v>
      </c>
      <c r="J27" s="21">
        <f t="shared" si="7"/>
        <v>21.000000024999999</v>
      </c>
      <c r="K27" s="21">
        <f t="shared" si="1"/>
        <v>21.000000024999999</v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5" t="str">
        <f t="shared" si="5"/>
        <v/>
      </c>
      <c r="Z27" s="21" t="str">
        <f t="shared" si="6"/>
        <v>Kelsey EhretMy Firewater Sparklin</v>
      </c>
    </row>
    <row r="28" spans="1:26">
      <c r="A28" s="38"/>
      <c r="B28" s="120"/>
      <c r="C28" s="121">
        <v>25</v>
      </c>
      <c r="D28" s="121"/>
      <c r="E28" s="121">
        <v>25</v>
      </c>
      <c r="F28" s="124"/>
      <c r="G28" s="110" t="s">
        <v>110</v>
      </c>
      <c r="H28" s="39" t="s">
        <v>168</v>
      </c>
      <c r="I28" s="21">
        <v>2.6000000000000001E-8</v>
      </c>
      <c r="J28" s="21">
        <f t="shared" si="7"/>
        <v>25.000000025999999</v>
      </c>
      <c r="K28" s="21">
        <f t="shared" si="1"/>
        <v>25.000000025999999</v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5" t="str">
        <f t="shared" si="5"/>
        <v/>
      </c>
      <c r="Z28" s="21" t="str">
        <f t="shared" si="6"/>
        <v>Sarah HossleTrigger</v>
      </c>
    </row>
    <row r="29" spans="1:26">
      <c r="A29" s="38"/>
      <c r="B29" s="120"/>
      <c r="C29" s="120">
        <v>10</v>
      </c>
      <c r="D29" s="120"/>
      <c r="E29" s="120"/>
      <c r="F29" s="123">
        <v>10</v>
      </c>
      <c r="G29" s="110" t="s">
        <v>110</v>
      </c>
      <c r="H29" s="39" t="s">
        <v>169</v>
      </c>
      <c r="I29" s="21">
        <v>2.7E-8</v>
      </c>
      <c r="J29" s="21">
        <f t="shared" si="7"/>
        <v>10.000000027</v>
      </c>
      <c r="K29" s="21" t="str">
        <f t="shared" si="1"/>
        <v/>
      </c>
      <c r="L29" s="21">
        <f t="shared" si="2"/>
        <v>10.000000027</v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5" t="str">
        <f t="shared" si="5"/>
        <v/>
      </c>
      <c r="Z29" s="21" t="str">
        <f t="shared" si="6"/>
        <v>Sarah Hosslesnookie</v>
      </c>
    </row>
    <row r="30" spans="1:26">
      <c r="A30" s="38"/>
      <c r="B30" s="120"/>
      <c r="C30" s="120">
        <v>35</v>
      </c>
      <c r="D30" s="120"/>
      <c r="E30" s="120"/>
      <c r="F30" s="123"/>
      <c r="G30" s="110" t="s">
        <v>146</v>
      </c>
      <c r="H30" s="39" t="s">
        <v>170</v>
      </c>
      <c r="I30" s="21">
        <v>2.7999999999999999E-8</v>
      </c>
      <c r="J30" s="21">
        <f t="shared" si="7"/>
        <v>35.000000028000002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5" t="str">
        <f t="shared" si="5"/>
        <v/>
      </c>
      <c r="Z30" s="21" t="str">
        <f t="shared" si="6"/>
        <v>Jill HinsJoey</v>
      </c>
    </row>
    <row r="31" spans="1:26">
      <c r="A31" s="38"/>
      <c r="B31" s="120"/>
      <c r="C31" s="120">
        <v>17</v>
      </c>
      <c r="D31" s="120"/>
      <c r="E31" s="120">
        <v>17</v>
      </c>
      <c r="F31" s="123">
        <v>17</v>
      </c>
      <c r="G31" s="110" t="s">
        <v>95</v>
      </c>
      <c r="H31" s="39" t="s">
        <v>171</v>
      </c>
      <c r="I31" s="21">
        <v>2.9000000000000002E-8</v>
      </c>
      <c r="J31" s="21">
        <f t="shared" si="7"/>
        <v>17.000000028999999</v>
      </c>
      <c r="K31" s="21">
        <f t="shared" si="1"/>
        <v>17.000000028999999</v>
      </c>
      <c r="L31" s="21">
        <f t="shared" si="2"/>
        <v>17.000000028999999</v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5" t="str">
        <f t="shared" si="5"/>
        <v/>
      </c>
      <c r="Z31" s="21" t="str">
        <f t="shared" si="6"/>
        <v xml:space="preserve">Brittany DietersA Guy With Fame </v>
      </c>
    </row>
    <row r="32" spans="1:26">
      <c r="A32" s="38"/>
      <c r="B32" s="120" t="s">
        <v>91</v>
      </c>
      <c r="C32" s="120">
        <v>27</v>
      </c>
      <c r="D32" s="120" t="s">
        <v>91</v>
      </c>
      <c r="E32" s="120">
        <v>27</v>
      </c>
      <c r="F32" s="123"/>
      <c r="G32" s="110" t="s">
        <v>103</v>
      </c>
      <c r="H32" s="39" t="s">
        <v>172</v>
      </c>
      <c r="I32" s="21">
        <v>2.9999999999999997E-8</v>
      </c>
      <c r="J32" s="21">
        <f t="shared" si="7"/>
        <v>27.000000029999999</v>
      </c>
      <c r="K32" s="21">
        <f t="shared" si="1"/>
        <v>27.000000029999999</v>
      </c>
      <c r="L32" s="21" t="str">
        <f t="shared" si="2"/>
        <v/>
      </c>
      <c r="M32" s="127">
        <f t="shared" si="3"/>
        <v>1000.00000003</v>
      </c>
      <c r="N32" s="127" t="str">
        <f t="shared" si="0"/>
        <v/>
      </c>
      <c r="O32" s="127">
        <f t="shared" si="4"/>
        <v>1000.00000003</v>
      </c>
      <c r="P32" s="205" t="str">
        <f t="shared" si="5"/>
        <v/>
      </c>
      <c r="Z32" s="21" t="str">
        <f t="shared" si="6"/>
        <v>Aleah MarcoHorse 1</v>
      </c>
    </row>
    <row r="33" spans="1:26">
      <c r="A33" s="38"/>
      <c r="B33" s="120" t="s">
        <v>97</v>
      </c>
      <c r="C33" s="121">
        <v>5</v>
      </c>
      <c r="D33" s="121" t="s">
        <v>97</v>
      </c>
      <c r="E33" s="121">
        <v>5</v>
      </c>
      <c r="F33" s="124"/>
      <c r="G33" s="110" t="s">
        <v>181</v>
      </c>
      <c r="H33" s="39" t="s">
        <v>203</v>
      </c>
      <c r="I33" s="21">
        <v>3.1E-8</v>
      </c>
      <c r="J33" s="21">
        <f t="shared" si="7"/>
        <v>5.0000000309999999</v>
      </c>
      <c r="K33" s="21">
        <f t="shared" si="1"/>
        <v>5.0000000309999999</v>
      </c>
      <c r="L33" s="21" t="str">
        <f t="shared" si="2"/>
        <v/>
      </c>
      <c r="M33" s="127">
        <f t="shared" si="3"/>
        <v>2000.0000000309999</v>
      </c>
      <c r="N33" s="127" t="str">
        <f t="shared" si="0"/>
        <v/>
      </c>
      <c r="O33" s="127">
        <f t="shared" si="4"/>
        <v>2000.0000000309999</v>
      </c>
      <c r="P33" s="205" t="str">
        <f t="shared" si="5"/>
        <v/>
      </c>
      <c r="Z33" s="21" t="str">
        <f t="shared" si="6"/>
        <v>Kaylee HieronimusDouble D</v>
      </c>
    </row>
    <row r="34" spans="1:26">
      <c r="A34" s="38"/>
      <c r="B34" s="120" t="s">
        <v>91</v>
      </c>
      <c r="C34" s="120">
        <v>30</v>
      </c>
      <c r="D34" s="120"/>
      <c r="E34" s="120"/>
      <c r="F34" s="123"/>
      <c r="G34" s="110" t="s">
        <v>173</v>
      </c>
      <c r="H34" s="39" t="s">
        <v>174</v>
      </c>
      <c r="I34" s="21">
        <v>3.2000000000000002E-8</v>
      </c>
      <c r="J34" s="21">
        <f t="shared" si="7"/>
        <v>30.000000031999999</v>
      </c>
      <c r="K34" s="21" t="str">
        <f t="shared" si="1"/>
        <v/>
      </c>
      <c r="L34" s="21" t="str">
        <f t="shared" si="2"/>
        <v/>
      </c>
      <c r="M34" s="127">
        <f t="shared" si="3"/>
        <v>1000.000000032</v>
      </c>
      <c r="N34" s="127" t="str">
        <f t="shared" si="0"/>
        <v/>
      </c>
      <c r="O34" s="127" t="str">
        <f t="shared" si="4"/>
        <v/>
      </c>
      <c r="P34" s="205" t="str">
        <f t="shared" si="5"/>
        <v/>
      </c>
      <c r="Z34" s="21" t="str">
        <f t="shared" si="6"/>
        <v>Brilee RieckBaca Doc Frost</v>
      </c>
    </row>
    <row r="35" spans="1:26">
      <c r="A35" s="38"/>
      <c r="B35" s="120" t="s">
        <v>91</v>
      </c>
      <c r="C35" s="121">
        <v>31</v>
      </c>
      <c r="D35" s="121" t="s">
        <v>91</v>
      </c>
      <c r="E35" s="121">
        <v>31</v>
      </c>
      <c r="F35" s="124"/>
      <c r="G35" s="110" t="s">
        <v>175</v>
      </c>
      <c r="H35" s="39" t="s">
        <v>176</v>
      </c>
      <c r="I35" s="21">
        <v>3.2999999999999998E-8</v>
      </c>
      <c r="J35" s="21">
        <f t="shared" si="7"/>
        <v>31.000000032999999</v>
      </c>
      <c r="K35" s="21">
        <f t="shared" si="1"/>
        <v>31.000000032999999</v>
      </c>
      <c r="L35" s="21" t="str">
        <f t="shared" si="2"/>
        <v/>
      </c>
      <c r="M35" s="127">
        <f t="shared" si="3"/>
        <v>1000.000000033</v>
      </c>
      <c r="N35" s="127" t="str">
        <f t="shared" ref="N35:N66" si="8">IF((A35+$I35)&lt;1,"",A35+$I35)</f>
        <v/>
      </c>
      <c r="O35" s="127">
        <f t="shared" si="4"/>
        <v>1000.000000033</v>
      </c>
      <c r="P35" s="205" t="str">
        <f t="shared" si="5"/>
        <v/>
      </c>
      <c r="Z35" s="21" t="str">
        <f t="shared" si="6"/>
        <v>Addison LockeJess</v>
      </c>
    </row>
    <row r="36" spans="1:26">
      <c r="A36" s="38"/>
      <c r="B36" s="120" t="s">
        <v>97</v>
      </c>
      <c r="C36" s="121">
        <v>35</v>
      </c>
      <c r="D36" s="121"/>
      <c r="E36" s="121"/>
      <c r="F36" s="124"/>
      <c r="G36" s="110" t="s">
        <v>178</v>
      </c>
      <c r="H36" s="39" t="s">
        <v>179</v>
      </c>
      <c r="I36" s="21">
        <v>3.4E-8</v>
      </c>
      <c r="J36" s="21">
        <f t="shared" si="7"/>
        <v>35.000000034000003</v>
      </c>
      <c r="K36" s="21" t="str">
        <f t="shared" si="1"/>
        <v/>
      </c>
      <c r="L36" s="21" t="str">
        <f t="shared" si="2"/>
        <v/>
      </c>
      <c r="M36" s="127">
        <f t="shared" si="3"/>
        <v>2000.0000000340001</v>
      </c>
      <c r="N36" s="127" t="str">
        <f t="shared" si="8"/>
        <v/>
      </c>
      <c r="O36" s="127" t="str">
        <f t="shared" si="4"/>
        <v/>
      </c>
      <c r="P36" s="205" t="str">
        <f t="shared" si="5"/>
        <v/>
      </c>
      <c r="Z36" s="21" t="str">
        <f t="shared" si="6"/>
        <v>Eva SchaferZipper</v>
      </c>
    </row>
    <row r="37" spans="1:26">
      <c r="A37" s="38"/>
      <c r="B37" s="120"/>
      <c r="C37" s="120">
        <v>30</v>
      </c>
      <c r="D37" s="120"/>
      <c r="E37" s="120"/>
      <c r="F37" s="123"/>
      <c r="G37" s="110" t="s">
        <v>192</v>
      </c>
      <c r="H37" s="39" t="s">
        <v>193</v>
      </c>
      <c r="I37" s="21">
        <v>3.5000000000000002E-8</v>
      </c>
      <c r="J37" s="21">
        <f t="shared" si="7"/>
        <v>30.000000034999999</v>
      </c>
      <c r="K37" s="21" t="str">
        <f t="shared" si="1"/>
        <v/>
      </c>
      <c r="L37" s="21" t="str">
        <f t="shared" si="2"/>
        <v/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5" t="str">
        <f t="shared" si="5"/>
        <v/>
      </c>
      <c r="Z37" s="21" t="str">
        <f t="shared" si="6"/>
        <v>Kaleigh MarasMajor Perks</v>
      </c>
    </row>
    <row r="38" spans="1:26">
      <c r="A38" s="38"/>
      <c r="B38" s="120"/>
      <c r="C38" s="120">
        <v>7</v>
      </c>
      <c r="D38" s="120"/>
      <c r="E38" s="120"/>
      <c r="F38" s="123"/>
      <c r="G38" s="110" t="s">
        <v>211</v>
      </c>
      <c r="H38" s="39" t="s">
        <v>212</v>
      </c>
      <c r="I38" s="21">
        <v>3.5999999999999998E-8</v>
      </c>
      <c r="J38" s="21">
        <f t="shared" si="7"/>
        <v>7.0000000360000003</v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5" t="str">
        <f t="shared" si="5"/>
        <v/>
      </c>
      <c r="Z38" s="21" t="str">
        <f t="shared" si="6"/>
        <v>Rochelle ChapmanGabby</v>
      </c>
    </row>
    <row r="39" spans="1:26">
      <c r="A39" s="38"/>
      <c r="B39" s="120" t="s">
        <v>91</v>
      </c>
      <c r="C39" s="120">
        <v>15</v>
      </c>
      <c r="D39" s="120"/>
      <c r="E39" s="120"/>
      <c r="F39" s="123"/>
      <c r="G39" s="110" t="s">
        <v>181</v>
      </c>
      <c r="H39" s="39" t="s">
        <v>182</v>
      </c>
      <c r="I39" s="21">
        <v>3.7E-8</v>
      </c>
      <c r="J39" s="21">
        <f t="shared" si="7"/>
        <v>15.000000037</v>
      </c>
      <c r="K39" s="21" t="str">
        <f t="shared" si="1"/>
        <v/>
      </c>
      <c r="L39" s="21" t="str">
        <f t="shared" si="2"/>
        <v/>
      </c>
      <c r="M39" s="127">
        <f t="shared" si="3"/>
        <v>1000.0000000369999</v>
      </c>
      <c r="N39" s="127" t="str">
        <f t="shared" si="8"/>
        <v/>
      </c>
      <c r="O39" s="127" t="str">
        <f t="shared" si="4"/>
        <v/>
      </c>
      <c r="P39" s="205" t="str">
        <f t="shared" si="5"/>
        <v/>
      </c>
      <c r="Z39" s="21" t="str">
        <f t="shared" si="6"/>
        <v>Kaylee HieronimusCharlie</v>
      </c>
    </row>
    <row r="40" spans="1:26">
      <c r="A40" s="38"/>
      <c r="B40" s="120"/>
      <c r="C40" s="120">
        <v>22</v>
      </c>
      <c r="D40" s="120"/>
      <c r="E40" s="120"/>
      <c r="F40" s="123"/>
      <c r="G40" s="110" t="s">
        <v>183</v>
      </c>
      <c r="H40" s="39" t="s">
        <v>184</v>
      </c>
      <c r="I40" s="21">
        <v>3.8000000000000003E-8</v>
      </c>
      <c r="J40" s="21">
        <f t="shared" si="7"/>
        <v>22.000000038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5" t="str">
        <f t="shared" si="5"/>
        <v/>
      </c>
      <c r="Z40" s="21" t="str">
        <f t="shared" si="6"/>
        <v xml:space="preserve">Natalie HieronimusBW Double Take Dash </v>
      </c>
    </row>
    <row r="41" spans="1:26">
      <c r="A41" s="38"/>
      <c r="B41" s="120"/>
      <c r="C41" s="121">
        <v>6</v>
      </c>
      <c r="D41" s="121"/>
      <c r="E41" s="121"/>
      <c r="F41" s="124"/>
      <c r="G41" s="110" t="s">
        <v>186</v>
      </c>
      <c r="H41" s="39" t="s">
        <v>187</v>
      </c>
      <c r="I41" s="21">
        <v>3.8999999999999998E-8</v>
      </c>
      <c r="J41" s="21">
        <f t="shared" si="7"/>
        <v>6.0000000389999997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5" t="str">
        <f t="shared" si="5"/>
        <v/>
      </c>
      <c r="Z41" s="21" t="str">
        <f t="shared" si="6"/>
        <v>Lenae WiersmaBobbie</v>
      </c>
    </row>
    <row r="42" spans="1:26">
      <c r="A42" s="38"/>
      <c r="B42" s="120"/>
      <c r="C42" s="120">
        <v>39</v>
      </c>
      <c r="D42" s="120"/>
      <c r="E42" s="120"/>
      <c r="F42" s="123"/>
      <c r="G42" s="110" t="s">
        <v>186</v>
      </c>
      <c r="H42" s="39" t="s">
        <v>188</v>
      </c>
      <c r="I42" s="21">
        <v>4.0000000000000001E-8</v>
      </c>
      <c r="J42" s="21">
        <f t="shared" si="7"/>
        <v>39.000000040000003</v>
      </c>
      <c r="K42" s="21" t="str">
        <f t="shared" si="1"/>
        <v/>
      </c>
      <c r="L42" s="21" t="str">
        <f t="shared" si="2"/>
        <v/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5" t="str">
        <f t="shared" si="5"/>
        <v/>
      </c>
      <c r="Z42" s="21" t="str">
        <f t="shared" si="6"/>
        <v>Lenae WiersmaBrandy</v>
      </c>
    </row>
    <row r="43" spans="1:26">
      <c r="A43" s="38"/>
      <c r="B43" s="120"/>
      <c r="C43" s="120">
        <v>42</v>
      </c>
      <c r="D43" s="120"/>
      <c r="E43" s="120"/>
      <c r="F43" s="123"/>
      <c r="G43" s="110" t="s">
        <v>108</v>
      </c>
      <c r="H43" s="39" t="s">
        <v>189</v>
      </c>
      <c r="I43" s="21">
        <v>4.1000000000000003E-8</v>
      </c>
      <c r="J43" s="21">
        <f t="shared" si="7"/>
        <v>42.000000041</v>
      </c>
      <c r="K43" s="21" t="str">
        <f t="shared" si="1"/>
        <v/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5" t="str">
        <f t="shared" si="5"/>
        <v/>
      </c>
      <c r="Z43" s="21" t="str">
        <f t="shared" si="6"/>
        <v>Elaine HagenSawyers Joe Glo</v>
      </c>
    </row>
    <row r="44" spans="1:26">
      <c r="A44" s="38"/>
      <c r="B44" s="120"/>
      <c r="C44" s="121"/>
      <c r="D44" s="121"/>
      <c r="E44" s="121"/>
      <c r="F44" s="124">
        <v>22</v>
      </c>
      <c r="G44" s="110" t="s">
        <v>194</v>
      </c>
      <c r="H44" s="39" t="s">
        <v>195</v>
      </c>
      <c r="I44" s="21">
        <v>4.1999999999999999E-8</v>
      </c>
      <c r="J44" s="21" t="str">
        <f t="shared" si="7"/>
        <v/>
      </c>
      <c r="K44" s="21" t="str">
        <f t="shared" si="1"/>
        <v/>
      </c>
      <c r="L44" s="21">
        <f t="shared" si="2"/>
        <v>22.000000042</v>
      </c>
      <c r="M44" s="127" t="str">
        <f t="shared" si="3"/>
        <v/>
      </c>
      <c r="N44" s="127" t="str">
        <f t="shared" si="8"/>
        <v/>
      </c>
      <c r="O44" s="127" t="str">
        <f t="shared" si="4"/>
        <v/>
      </c>
      <c r="P44" s="205" t="str">
        <f t="shared" si="5"/>
        <v/>
      </c>
      <c r="Z44" s="21" t="str">
        <f t="shared" si="6"/>
        <v>Lily FrostJD Lonsum Ann</v>
      </c>
    </row>
    <row r="45" spans="1:26">
      <c r="A45" s="38"/>
      <c r="B45" s="120"/>
      <c r="C45" s="121"/>
      <c r="D45" s="121"/>
      <c r="E45" s="121"/>
      <c r="F45" s="124"/>
      <c r="G45" s="110"/>
      <c r="H45" s="39"/>
      <c r="I45" s="21">
        <v>4.3000000000000001E-8</v>
      </c>
      <c r="J45" s="21" t="str">
        <f t="shared" si="7"/>
        <v/>
      </c>
      <c r="K45" s="21" t="str">
        <f t="shared" si="1"/>
        <v/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5" t="str">
        <f t="shared" si="5"/>
        <v/>
      </c>
      <c r="Z45" s="21" t="str">
        <f t="shared" si="6"/>
        <v/>
      </c>
    </row>
    <row r="46" spans="1:26">
      <c r="A46" s="38"/>
      <c r="B46" s="120"/>
      <c r="C46" s="120"/>
      <c r="D46" s="120"/>
      <c r="E46" s="120"/>
      <c r="F46" s="123"/>
      <c r="G46" s="110"/>
      <c r="H46" s="39"/>
      <c r="I46" s="21">
        <v>4.3999999999999997E-8</v>
      </c>
      <c r="J46" s="21" t="str">
        <f t="shared" si="7"/>
        <v/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5" t="str">
        <f t="shared" si="5"/>
        <v/>
      </c>
      <c r="Z46" s="21" t="str">
        <f t="shared" si="6"/>
        <v/>
      </c>
    </row>
    <row r="47" spans="1:26">
      <c r="A47" s="38"/>
      <c r="B47" s="120"/>
      <c r="C47" s="121"/>
      <c r="D47" s="121"/>
      <c r="E47" s="121"/>
      <c r="F47" s="124"/>
      <c r="G47" s="110"/>
      <c r="H47" s="39"/>
      <c r="I47" s="21">
        <v>4.4999999999999999E-8</v>
      </c>
      <c r="J47" s="21" t="str">
        <f t="shared" si="7"/>
        <v/>
      </c>
      <c r="K47" s="21" t="str">
        <f t="shared" si="1"/>
        <v/>
      </c>
      <c r="L47" s="21" t="str">
        <f t="shared" si="2"/>
        <v/>
      </c>
      <c r="M47" s="127" t="str">
        <f t="shared" si="3"/>
        <v/>
      </c>
      <c r="N47" s="127" t="str">
        <f t="shared" si="8"/>
        <v/>
      </c>
      <c r="O47" s="127" t="str">
        <f t="shared" si="4"/>
        <v/>
      </c>
      <c r="P47" s="205" t="str">
        <f t="shared" si="5"/>
        <v/>
      </c>
      <c r="Z47" s="21" t="str">
        <f t="shared" si="6"/>
        <v/>
      </c>
    </row>
    <row r="48" spans="1:26">
      <c r="A48" s="38"/>
      <c r="B48" s="120"/>
      <c r="C48" s="120"/>
      <c r="D48" s="120"/>
      <c r="E48" s="120"/>
      <c r="F48" s="123"/>
      <c r="G48" s="110"/>
      <c r="H48" s="39"/>
      <c r="I48" s="21">
        <v>4.6000000000000002E-8</v>
      </c>
      <c r="J48" s="21" t="str">
        <f t="shared" si="7"/>
        <v/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5" t="str">
        <f t="shared" si="5"/>
        <v/>
      </c>
      <c r="Z48" s="21" t="str">
        <f t="shared" si="6"/>
        <v/>
      </c>
    </row>
    <row r="49" spans="1:26">
      <c r="A49" s="38"/>
      <c r="B49" s="120"/>
      <c r="C49" s="120"/>
      <c r="D49" s="120"/>
      <c r="E49" s="120"/>
      <c r="F49" s="123"/>
      <c r="G49" s="110"/>
      <c r="H49" s="39"/>
      <c r="I49" s="21">
        <v>4.6999999999999997E-8</v>
      </c>
      <c r="J49" s="21" t="str">
        <f t="shared" si="7"/>
        <v/>
      </c>
      <c r="K49" s="21" t="str">
        <f t="shared" si="1"/>
        <v/>
      </c>
      <c r="L49" s="21" t="str">
        <f t="shared" si="2"/>
        <v/>
      </c>
      <c r="M49" s="127" t="str">
        <f t="shared" si="3"/>
        <v/>
      </c>
      <c r="N49" s="127" t="str">
        <f t="shared" si="8"/>
        <v/>
      </c>
      <c r="O49" s="127" t="str">
        <f t="shared" si="4"/>
        <v/>
      </c>
      <c r="P49" s="205" t="str">
        <f t="shared" si="5"/>
        <v/>
      </c>
      <c r="Z49" s="21" t="str">
        <f t="shared" si="6"/>
        <v/>
      </c>
    </row>
    <row r="50" spans="1:26">
      <c r="A50" s="38"/>
      <c r="B50" s="120"/>
      <c r="C50" s="120"/>
      <c r="D50" s="120"/>
      <c r="E50" s="120"/>
      <c r="F50" s="123"/>
      <c r="G50" s="110"/>
      <c r="H50" s="39"/>
      <c r="I50" s="21">
        <v>4.8E-8</v>
      </c>
      <c r="J50" s="21" t="str">
        <f t="shared" si="7"/>
        <v/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5" t="str">
        <f t="shared" si="5"/>
        <v/>
      </c>
      <c r="Z50" s="21" t="str">
        <f t="shared" si="6"/>
        <v/>
      </c>
    </row>
    <row r="51" spans="1:26">
      <c r="A51" s="38"/>
      <c r="B51" s="120"/>
      <c r="C51" s="120"/>
      <c r="D51" s="120"/>
      <c r="E51" s="120"/>
      <c r="F51" s="123"/>
      <c r="G51" s="110"/>
      <c r="H51" s="39"/>
      <c r="I51" s="21">
        <v>4.9000000000000002E-8</v>
      </c>
      <c r="J51" s="21" t="str">
        <f t="shared" si="7"/>
        <v/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5" t="str">
        <f t="shared" si="5"/>
        <v/>
      </c>
      <c r="Z51" s="21" t="str">
        <f t="shared" si="6"/>
        <v/>
      </c>
    </row>
    <row r="52" spans="1:26">
      <c r="A52" s="38"/>
      <c r="B52" s="120"/>
      <c r="C52" s="120"/>
      <c r="D52" s="120"/>
      <c r="E52" s="120"/>
      <c r="F52" s="123"/>
      <c r="G52" s="110"/>
      <c r="H52" s="39"/>
      <c r="I52" s="21">
        <v>4.9999999999999998E-8</v>
      </c>
      <c r="J52" s="21" t="str">
        <f t="shared" si="7"/>
        <v/>
      </c>
      <c r="K52" s="21" t="str">
        <f t="shared" si="1"/>
        <v/>
      </c>
      <c r="L52" s="21" t="str">
        <f t="shared" si="2"/>
        <v/>
      </c>
      <c r="M52" s="127" t="str">
        <f t="shared" si="3"/>
        <v/>
      </c>
      <c r="N52" s="127" t="str">
        <f t="shared" si="8"/>
        <v/>
      </c>
      <c r="O52" s="127" t="str">
        <f t="shared" si="4"/>
        <v/>
      </c>
      <c r="P52" s="205" t="str">
        <f t="shared" si="5"/>
        <v/>
      </c>
      <c r="Z52" s="21" t="str">
        <f t="shared" si="6"/>
        <v/>
      </c>
    </row>
    <row r="53" spans="1:26">
      <c r="A53" s="38"/>
      <c r="B53" s="120"/>
      <c r="C53" s="120"/>
      <c r="D53" s="120"/>
      <c r="E53" s="120"/>
      <c r="F53" s="123"/>
      <c r="G53" s="111"/>
      <c r="H53" s="69"/>
      <c r="I53" s="21">
        <v>5.1E-8</v>
      </c>
      <c r="J53" s="21" t="str">
        <f t="shared" si="7"/>
        <v/>
      </c>
      <c r="K53" s="21" t="str">
        <f t="shared" si="1"/>
        <v/>
      </c>
      <c r="L53" s="21" t="str">
        <f t="shared" si="2"/>
        <v/>
      </c>
      <c r="M53" s="127" t="str">
        <f t="shared" si="3"/>
        <v/>
      </c>
      <c r="N53" s="127" t="str">
        <f t="shared" si="8"/>
        <v/>
      </c>
      <c r="O53" s="127" t="str">
        <f t="shared" si="4"/>
        <v/>
      </c>
      <c r="P53" s="205" t="str">
        <f t="shared" si="5"/>
        <v/>
      </c>
      <c r="Z53" s="21" t="str">
        <f t="shared" si="6"/>
        <v/>
      </c>
    </row>
    <row r="54" spans="1:26">
      <c r="A54" s="38"/>
      <c r="B54" s="120"/>
      <c r="C54" s="120"/>
      <c r="D54" s="120"/>
      <c r="E54" s="120"/>
      <c r="F54" s="123"/>
      <c r="G54" s="111"/>
      <c r="H54" s="69"/>
      <c r="I54" s="21">
        <v>5.2000000000000002E-8</v>
      </c>
      <c r="J54" s="21" t="str">
        <f t="shared" si="7"/>
        <v/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5" t="str">
        <f t="shared" si="5"/>
        <v/>
      </c>
      <c r="Z54" s="21" t="str">
        <f t="shared" si="6"/>
        <v/>
      </c>
    </row>
    <row r="55" spans="1:26">
      <c r="A55" s="38"/>
      <c r="B55" s="120"/>
      <c r="C55" s="120"/>
      <c r="D55" s="120"/>
      <c r="E55" s="120"/>
      <c r="F55" s="123"/>
      <c r="G55" s="111"/>
      <c r="H55" s="69"/>
      <c r="I55" s="21">
        <v>5.2999999999999998E-8</v>
      </c>
      <c r="J55" s="21" t="str">
        <f t="shared" si="7"/>
        <v/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5" t="str">
        <f t="shared" si="5"/>
        <v/>
      </c>
      <c r="Z55" s="21" t="str">
        <f t="shared" si="6"/>
        <v/>
      </c>
    </row>
    <row r="56" spans="1:26">
      <c r="A56" s="38"/>
      <c r="B56" s="120"/>
      <c r="C56" s="120"/>
      <c r="D56" s="120"/>
      <c r="E56" s="120"/>
      <c r="F56" s="123"/>
      <c r="G56" s="111"/>
      <c r="H56" s="69"/>
      <c r="I56" s="21">
        <v>5.4E-8</v>
      </c>
      <c r="J56" s="21" t="str">
        <f t="shared" si="7"/>
        <v/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5" t="str">
        <f t="shared" si="5"/>
        <v/>
      </c>
      <c r="Z56" s="21" t="str">
        <f t="shared" si="6"/>
        <v/>
      </c>
    </row>
    <row r="57" spans="1:26">
      <c r="A57" s="38"/>
      <c r="B57" s="120"/>
      <c r="C57" s="120"/>
      <c r="D57" s="120"/>
      <c r="E57" s="120"/>
      <c r="F57" s="123"/>
      <c r="G57" s="111"/>
      <c r="H57" s="69"/>
      <c r="I57" s="21">
        <v>5.5000000000000003E-8</v>
      </c>
      <c r="J57" s="21" t="str">
        <f t="shared" si="7"/>
        <v/>
      </c>
      <c r="K57" s="21" t="str">
        <f t="shared" si="1"/>
        <v/>
      </c>
      <c r="L57" s="21" t="str">
        <f t="shared" si="2"/>
        <v/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5" t="str">
        <f t="shared" si="5"/>
        <v/>
      </c>
      <c r="Z57" s="21" t="str">
        <f t="shared" si="6"/>
        <v/>
      </c>
    </row>
    <row r="58" spans="1:26">
      <c r="A58" s="38"/>
      <c r="B58" s="120"/>
      <c r="C58" s="120"/>
      <c r="D58" s="120"/>
      <c r="E58" s="120"/>
      <c r="F58" s="123"/>
      <c r="G58" s="111"/>
      <c r="H58" s="69"/>
      <c r="I58" s="21">
        <v>5.5999999999999999E-8</v>
      </c>
      <c r="J58" s="21" t="str">
        <f t="shared" si="7"/>
        <v/>
      </c>
      <c r="K58" s="21" t="str">
        <f t="shared" si="1"/>
        <v/>
      </c>
      <c r="L58" s="21" t="str">
        <f t="shared" si="2"/>
        <v/>
      </c>
      <c r="M58" s="127" t="str">
        <f t="shared" si="3"/>
        <v/>
      </c>
      <c r="N58" s="127" t="str">
        <f t="shared" si="8"/>
        <v/>
      </c>
      <c r="O58" s="127" t="str">
        <f t="shared" si="4"/>
        <v/>
      </c>
      <c r="P58" s="205" t="str">
        <f t="shared" si="5"/>
        <v/>
      </c>
      <c r="Z58" s="21" t="str">
        <f t="shared" si="6"/>
        <v/>
      </c>
    </row>
    <row r="59" spans="1:26">
      <c r="A59" s="38"/>
      <c r="B59" s="120"/>
      <c r="C59" s="120"/>
      <c r="D59" s="120"/>
      <c r="E59" s="120"/>
      <c r="F59" s="123"/>
      <c r="G59" s="111"/>
      <c r="H59" s="69"/>
      <c r="I59" s="21">
        <v>5.7000000000000001E-8</v>
      </c>
      <c r="J59" s="21" t="str">
        <f t="shared" si="7"/>
        <v/>
      </c>
      <c r="K59" s="21" t="str">
        <f t="shared" si="1"/>
        <v/>
      </c>
      <c r="L59" s="21" t="str">
        <f t="shared" si="2"/>
        <v/>
      </c>
      <c r="M59" s="127" t="str">
        <f t="shared" si="3"/>
        <v/>
      </c>
      <c r="N59" s="127" t="str">
        <f t="shared" si="8"/>
        <v/>
      </c>
      <c r="O59" s="127" t="str">
        <f t="shared" si="4"/>
        <v/>
      </c>
      <c r="P59" s="205" t="str">
        <f t="shared" si="5"/>
        <v/>
      </c>
      <c r="Z59" s="21" t="str">
        <f t="shared" si="6"/>
        <v/>
      </c>
    </row>
    <row r="60" spans="1:26">
      <c r="A60" s="38"/>
      <c r="B60" s="120"/>
      <c r="C60" s="120"/>
      <c r="D60" s="120"/>
      <c r="E60" s="120"/>
      <c r="F60" s="123"/>
      <c r="G60" s="111"/>
      <c r="H60" s="69"/>
      <c r="I60" s="21">
        <v>5.8000000000000003E-8</v>
      </c>
      <c r="J60" s="21" t="str">
        <f t="shared" si="7"/>
        <v/>
      </c>
      <c r="K60" s="21" t="str">
        <f t="shared" si="1"/>
        <v/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5" t="str">
        <f t="shared" si="5"/>
        <v/>
      </c>
      <c r="Z60" s="21" t="str">
        <f t="shared" si="6"/>
        <v/>
      </c>
    </row>
    <row r="61" spans="1:26">
      <c r="A61" s="38"/>
      <c r="B61" s="120"/>
      <c r="C61" s="120"/>
      <c r="D61" s="120"/>
      <c r="E61" s="120"/>
      <c r="F61" s="123"/>
      <c r="G61" s="111"/>
      <c r="H61" s="69"/>
      <c r="I61" s="21">
        <v>5.8999999999999999E-8</v>
      </c>
      <c r="J61" s="21" t="str">
        <f t="shared" si="7"/>
        <v/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5" t="str">
        <f t="shared" si="5"/>
        <v/>
      </c>
      <c r="Z61" s="21" t="str">
        <f t="shared" si="6"/>
        <v/>
      </c>
    </row>
    <row r="62" spans="1:26">
      <c r="A62" s="38"/>
      <c r="B62" s="120"/>
      <c r="C62" s="120"/>
      <c r="D62" s="120"/>
      <c r="E62" s="120"/>
      <c r="F62" s="123"/>
      <c r="G62" s="111"/>
      <c r="H62" s="69"/>
      <c r="I62" s="21">
        <v>5.9999999999999995E-8</v>
      </c>
      <c r="J62" s="21" t="str">
        <f t="shared" si="7"/>
        <v/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5" t="str">
        <f t="shared" si="5"/>
        <v/>
      </c>
      <c r="Z62" s="21" t="str">
        <f t="shared" si="6"/>
        <v/>
      </c>
    </row>
    <row r="63" spans="1:26">
      <c r="A63" s="38"/>
      <c r="B63" s="120"/>
      <c r="C63" s="120"/>
      <c r="D63" s="120"/>
      <c r="E63" s="120"/>
      <c r="F63" s="123"/>
      <c r="G63" s="111"/>
      <c r="H63" s="69"/>
      <c r="I63" s="21">
        <v>6.1000000000000004E-8</v>
      </c>
      <c r="J63" s="21" t="str">
        <f t="shared" si="7"/>
        <v/>
      </c>
      <c r="K63" s="21" t="str">
        <f t="shared" si="1"/>
        <v/>
      </c>
      <c r="L63" s="21" t="str">
        <f t="shared" si="2"/>
        <v/>
      </c>
      <c r="M63" s="127" t="str">
        <f t="shared" si="3"/>
        <v/>
      </c>
      <c r="N63" s="127" t="str">
        <f t="shared" si="8"/>
        <v/>
      </c>
      <c r="O63" s="127" t="str">
        <f t="shared" si="4"/>
        <v/>
      </c>
      <c r="P63" s="205" t="str">
        <f t="shared" si="5"/>
        <v/>
      </c>
      <c r="Z63" s="21" t="str">
        <f t="shared" si="6"/>
        <v/>
      </c>
    </row>
    <row r="64" spans="1:26">
      <c r="A64" s="38"/>
      <c r="B64" s="120"/>
      <c r="C64" s="120"/>
      <c r="D64" s="120"/>
      <c r="E64" s="120"/>
      <c r="F64" s="123"/>
      <c r="G64" s="111"/>
      <c r="H64" s="69"/>
      <c r="I64" s="21">
        <v>6.1999999999999999E-8</v>
      </c>
      <c r="J64" s="21" t="str">
        <f t="shared" si="7"/>
        <v/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8"/>
        <v/>
      </c>
      <c r="O64" s="127" t="str">
        <f t="shared" si="4"/>
        <v/>
      </c>
      <c r="P64" s="205" t="str">
        <f t="shared" si="5"/>
        <v/>
      </c>
      <c r="Z64" s="21" t="str">
        <f t="shared" si="6"/>
        <v/>
      </c>
    </row>
    <row r="65" spans="1:26">
      <c r="A65" s="38"/>
      <c r="B65" s="120"/>
      <c r="C65" s="120"/>
      <c r="D65" s="120"/>
      <c r="E65" s="120"/>
      <c r="F65" s="123"/>
      <c r="G65" s="111"/>
      <c r="H65" s="69"/>
      <c r="I65" s="21">
        <v>6.2999999999999995E-8</v>
      </c>
      <c r="J65" s="21" t="str">
        <f t="shared" si="7"/>
        <v/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5" t="str">
        <f t="shared" si="5"/>
        <v/>
      </c>
      <c r="Z65" s="21" t="str">
        <f t="shared" si="6"/>
        <v/>
      </c>
    </row>
    <row r="66" spans="1:26">
      <c r="A66" s="38"/>
      <c r="B66" s="120"/>
      <c r="C66" s="120"/>
      <c r="D66" s="120"/>
      <c r="E66" s="120"/>
      <c r="F66" s="123"/>
      <c r="G66" s="111"/>
      <c r="H66" s="69"/>
      <c r="I66" s="21">
        <v>6.4000000000000004E-8</v>
      </c>
      <c r="J66" s="21" t="str">
        <f t="shared" si="7"/>
        <v/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5" t="str">
        <f t="shared" si="5"/>
        <v/>
      </c>
      <c r="Z66" s="21" t="str">
        <f t="shared" si="6"/>
        <v/>
      </c>
    </row>
    <row r="67" spans="1:26">
      <c r="A67" s="38"/>
      <c r="B67" s="120"/>
      <c r="C67" s="120"/>
      <c r="D67" s="120"/>
      <c r="E67" s="120"/>
      <c r="F67" s="123"/>
      <c r="G67" s="111"/>
      <c r="H67" s="69"/>
      <c r="I67" s="21">
        <v>6.5E-8</v>
      </c>
      <c r="J67" s="21" t="str">
        <f t="shared" si="7"/>
        <v/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5" t="str">
        <f t="shared" si="5"/>
        <v/>
      </c>
      <c r="Z67" s="21" t="str">
        <f t="shared" si="6"/>
        <v/>
      </c>
    </row>
    <row r="68" spans="1:26">
      <c r="A68" s="38"/>
      <c r="B68" s="120"/>
      <c r="C68" s="120"/>
      <c r="D68" s="120"/>
      <c r="E68" s="120"/>
      <c r="F68" s="123"/>
      <c r="G68" s="111"/>
      <c r="H68" s="69"/>
      <c r="I68" s="21">
        <v>6.5999999999999995E-8</v>
      </c>
      <c r="J68" s="21" t="str">
        <f t="shared" si="7"/>
        <v/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5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/>
      </c>
    </row>
    <row r="69" spans="1:26">
      <c r="A69" s="38"/>
      <c r="B69" s="120"/>
      <c r="C69" s="120"/>
      <c r="D69" s="120"/>
      <c r="E69" s="120"/>
      <c r="F69" s="123"/>
      <c r="G69" s="111"/>
      <c r="H69" s="69"/>
      <c r="I69" s="21">
        <v>6.7000000000000004E-8</v>
      </c>
      <c r="J69" s="21" t="str">
        <f t="shared" ref="J69:J132" si="16">IF(C69="yco",1000+I69,IF((C69+$I69)&lt;1,"",C69+$I69))</f>
        <v/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5" t="str">
        <f t="shared" si="14"/>
        <v/>
      </c>
      <c r="Z69" s="21" t="str">
        <f t="shared" si="15"/>
        <v/>
      </c>
    </row>
    <row r="70" spans="1:26">
      <c r="A70" s="38"/>
      <c r="B70" s="120"/>
      <c r="C70" s="120"/>
      <c r="D70" s="120"/>
      <c r="E70" s="120"/>
      <c r="F70" s="123"/>
      <c r="G70" s="111"/>
      <c r="H70" s="69"/>
      <c r="I70" s="21">
        <v>6.8E-8</v>
      </c>
      <c r="J70" s="21" t="str">
        <f t="shared" si="16"/>
        <v/>
      </c>
      <c r="K70" s="21" t="str">
        <f t="shared" si="10"/>
        <v/>
      </c>
      <c r="L70" s="21" t="str">
        <f t="shared" si="11"/>
        <v/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5" t="str">
        <f t="shared" si="14"/>
        <v/>
      </c>
      <c r="Z70" s="21" t="str">
        <f t="shared" si="15"/>
        <v/>
      </c>
    </row>
    <row r="71" spans="1:26">
      <c r="A71" s="38"/>
      <c r="B71" s="120"/>
      <c r="C71" s="120"/>
      <c r="D71" s="120"/>
      <c r="E71" s="120"/>
      <c r="F71" s="123"/>
      <c r="G71" s="111"/>
      <c r="H71" s="69"/>
      <c r="I71" s="21">
        <v>6.8999999999999996E-8</v>
      </c>
      <c r="J71" s="21" t="str">
        <f t="shared" si="16"/>
        <v/>
      </c>
      <c r="K71" s="21" t="str">
        <f t="shared" si="10"/>
        <v/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5" t="str">
        <f t="shared" si="14"/>
        <v/>
      </c>
      <c r="Z71" s="21" t="str">
        <f t="shared" si="15"/>
        <v/>
      </c>
    </row>
    <row r="72" spans="1:26">
      <c r="A72" s="38"/>
      <c r="B72" s="120"/>
      <c r="C72" s="120"/>
      <c r="D72" s="120"/>
      <c r="E72" s="120"/>
      <c r="F72" s="123"/>
      <c r="G72" s="111"/>
      <c r="H72" s="69"/>
      <c r="I72" s="21">
        <v>7.0000000000000005E-8</v>
      </c>
      <c r="J72" s="21" t="str">
        <f t="shared" si="16"/>
        <v/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5" t="str">
        <f t="shared" si="14"/>
        <v/>
      </c>
      <c r="Z72" s="21" t="str">
        <f t="shared" si="15"/>
        <v/>
      </c>
    </row>
    <row r="73" spans="1:26">
      <c r="A73" s="38"/>
      <c r="B73" s="120"/>
      <c r="C73" s="120"/>
      <c r="D73" s="120"/>
      <c r="E73" s="120"/>
      <c r="F73" s="123"/>
      <c r="G73" s="111"/>
      <c r="H73" s="69"/>
      <c r="I73" s="21">
        <v>7.1E-8</v>
      </c>
      <c r="J73" s="21" t="str">
        <f t="shared" si="16"/>
        <v/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5" t="str">
        <f t="shared" si="14"/>
        <v/>
      </c>
      <c r="Z73" s="21" t="str">
        <f t="shared" si="15"/>
        <v/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5" t="str">
        <f t="shared" si="14"/>
        <v/>
      </c>
      <c r="Z74" s="21" t="str">
        <f t="shared" si="15"/>
        <v/>
      </c>
    </row>
    <row r="75" spans="1:26">
      <c r="A75" s="38"/>
      <c r="B75" s="120"/>
      <c r="C75" s="120"/>
      <c r="D75" s="120"/>
      <c r="E75" s="120"/>
      <c r="F75" s="123"/>
      <c r="G75" s="111"/>
      <c r="H75" s="69"/>
      <c r="I75" s="21">
        <v>7.3000000000000005E-8</v>
      </c>
      <c r="J75" s="21" t="str">
        <f t="shared" si="16"/>
        <v/>
      </c>
      <c r="K75" s="21" t="str">
        <f t="shared" si="10"/>
        <v/>
      </c>
      <c r="L75" s="21" t="str">
        <f t="shared" si="11"/>
        <v/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5" t="str">
        <f t="shared" si="14"/>
        <v/>
      </c>
      <c r="Z75" s="21" t="str">
        <f t="shared" si="15"/>
        <v/>
      </c>
    </row>
    <row r="76" spans="1:26">
      <c r="A76" s="38"/>
      <c r="B76" s="120"/>
      <c r="C76" s="120"/>
      <c r="D76" s="120"/>
      <c r="E76" s="120"/>
      <c r="F76" s="123"/>
      <c r="G76" s="111"/>
      <c r="H76" s="69"/>
      <c r="I76" s="21">
        <v>7.4000000000000001E-8</v>
      </c>
      <c r="J76" s="21" t="str">
        <f t="shared" si="16"/>
        <v/>
      </c>
      <c r="K76" s="21" t="str">
        <f t="shared" si="10"/>
        <v/>
      </c>
      <c r="L76" s="21" t="str">
        <f t="shared" si="11"/>
        <v/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5" t="str">
        <f t="shared" si="14"/>
        <v/>
      </c>
      <c r="Z76" s="21" t="str">
        <f t="shared" si="15"/>
        <v/>
      </c>
    </row>
    <row r="77" spans="1:26">
      <c r="A77" s="38"/>
      <c r="B77" s="120"/>
      <c r="C77" s="120"/>
      <c r="D77" s="120"/>
      <c r="E77" s="120"/>
      <c r="F77" s="123"/>
      <c r="G77" s="111"/>
      <c r="H77" s="69"/>
      <c r="I77" s="21">
        <v>7.4999999999999997E-8</v>
      </c>
      <c r="J77" s="21" t="str">
        <f t="shared" si="16"/>
        <v/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5" t="str">
        <f t="shared" si="14"/>
        <v/>
      </c>
      <c r="Z77" s="21" t="str">
        <f t="shared" si="15"/>
        <v/>
      </c>
    </row>
    <row r="78" spans="1:26">
      <c r="A78" s="38"/>
      <c r="B78" s="120"/>
      <c r="C78" s="120"/>
      <c r="D78" s="120"/>
      <c r="E78" s="120"/>
      <c r="F78" s="123"/>
      <c r="G78" s="111"/>
      <c r="H78" s="69"/>
      <c r="I78" s="21">
        <v>7.6000000000000006E-8</v>
      </c>
      <c r="J78" s="21" t="str">
        <f t="shared" si="16"/>
        <v/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5" t="str">
        <f t="shared" si="14"/>
        <v/>
      </c>
      <c r="Z78" s="21" t="str">
        <f t="shared" si="15"/>
        <v/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5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5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5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5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5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5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5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5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5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5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5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5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5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5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5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5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5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5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5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5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5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5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5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5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5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5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5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5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5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5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5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5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5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5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5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5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5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5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5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5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5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5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5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5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5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5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5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5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5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5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5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5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5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5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5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5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5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5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5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5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5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5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5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5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5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5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5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5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5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5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5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5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5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5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5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5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5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5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5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5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5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5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5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5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5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5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5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5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5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5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5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5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5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5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5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5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5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5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5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5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5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5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5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5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5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5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5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5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5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5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5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5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5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5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5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5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5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5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5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5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5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5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5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5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5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5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5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5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5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5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5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5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5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5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5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5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5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5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5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5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5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5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5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5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5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5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5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5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5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5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5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5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5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5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5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5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5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5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5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5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5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5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5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5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5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5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5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5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5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5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5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5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5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5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Sandy Highland</v>
      </c>
      <c r="C2" t="str">
        <f>IFERROR(INDEX('Enter Draw'!$C$3:$H$252,MATCH(SMALL('Enter Draw'!$J$3:$J$252,D2),'Enter Draw'!$J$3:$J$252,0),6),"")</f>
        <v>Bonita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Kaylee Hieronimus</v>
      </c>
      <c r="H2" t="str">
        <f>IFERROR(INDEX('Enter Draw'!$E$3:$H$252,MATCH(SMALL('Enter Draw'!$K$3:$K$252,D2),'Enter Draw'!$K$3:$K$252,0),4),"")</f>
        <v>Double D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Autumn Maxfield</v>
      </c>
      <c r="L2" t="str">
        <f>IFERROR(INDEX('Enter Draw'!$F$3:$H$252,MATCH(SMALL('Enter Draw'!$L$3:$L$252,I2),'Enter Draw'!$L$3:$L$252,0),3),"")</f>
        <v>Split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Cami Wolles</v>
      </c>
      <c r="P2" t="str">
        <f>IFERROR(INDEX('Enter Draw'!$A$3:$H$252,MATCH(SMALL('Enter Draw'!$M$3:$M$252,Q2),'Enter Draw'!$M$3:$M$252,0),8),"")</f>
        <v>Nellie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>Aleah Marco</v>
      </c>
      <c r="Z2" t="str">
        <f>IFERROR(INDEX('Enter Draw'!$A$3:$H$252,MATCH(SMALL('Enter Draw'!$O$3:$O$252,Q2),'Enter Draw'!$O$3:$O$252,0),8),"")</f>
        <v>Horse 1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Kamryn Chapman</v>
      </c>
      <c r="C3" t="str">
        <f>IFERROR(INDEX('Enter Draw'!$C$3:$H$252,MATCH(SMALL('Enter Draw'!$J$3:$J$252,D3),'Enter Draw'!$J$3:$J$252,0),6),"")</f>
        <v>Firewater Marvel Ice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Autumn Maxfield</v>
      </c>
      <c r="H3" t="str">
        <f>IFERROR(INDEX('Enter Draw'!$E$3:$H$252,MATCH(SMALL('Enter Draw'!$K$3:$K$252,D3),'Enter Draw'!$K$3:$K$252,0),4),"")</f>
        <v>Split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Sarah Hossle</v>
      </c>
      <c r="L3" t="str">
        <f>IFERROR(INDEX('Enter Draw'!$F$3:$H$252,MATCH(SMALL('Enter Draw'!$L$3:$L$252,I3),'Enter Draw'!$L$3:$L$252,0),3),"")</f>
        <v>snookie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Aleah Marco</v>
      </c>
      <c r="P3" t="str">
        <f>IFERROR(INDEX('Enter Draw'!$A$3:$H$252,MATCH(SMALL('Enter Draw'!$M$3:$M$252,Q3),'Enter Draw'!$M$3:$M$252,0),8),"")</f>
        <v>Horse 1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oco</v>
      </c>
      <c r="Y3" t="str">
        <f>IFERROR(INDEX('Enter Draw'!$A$3:$J$252,MATCH(SMALL('Enter Draw'!$O$3:$O$252,Q3),'Enter Draw'!$O$3:$O$252,0),7),"")</f>
        <v>Addison Locke</v>
      </c>
      <c r="Z3" t="str">
        <f>IFERROR(INDEX('Enter Draw'!$A$3:$H$252,MATCH(SMALL('Enter Draw'!$O$3:$O$252,Q3),'Enter Draw'!$O$3:$O$252,0),8),"")</f>
        <v>Jess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Lainie Scholtz</v>
      </c>
      <c r="C4" t="str">
        <f>IFERROR(INDEX('Enter Draw'!$C$3:$H$252,MATCH(SMALL('Enter Draw'!$J$3:$J$252,D4),'Enter Draw'!$J$3:$J$252,0),6),"")</f>
        <v xml:space="preserve">Scout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Kylee Ackerman</v>
      </c>
      <c r="H4" t="str">
        <f>IFERROR(INDEX('Enter Draw'!$E$3:$H$252,MATCH(SMALL('Enter Draw'!$K$3:$K$252,D4),'Enter Draw'!$K$3:$K$252,0),4),"")</f>
        <v>Driftwood Pine Fritz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Brittany Dieters</v>
      </c>
      <c r="L4" t="str">
        <f>IFERROR(INDEX('Enter Draw'!$F$3:$H$252,MATCH(SMALL('Enter Draw'!$L$3:$L$252,I4),'Enter Draw'!$L$3:$L$252,0),3),"")</f>
        <v xml:space="preserve">A Guy With Fame 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Brilee Rieck</v>
      </c>
      <c r="P4" t="str">
        <f>IFERROR(INDEX('Enter Draw'!$A$3:$H$252,MATCH(SMALL('Enter Draw'!$M$3:$M$252,Q4),'Enter Draw'!$M$3:$M$252,0),8),"")</f>
        <v>Baca Doc Frost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oy</v>
      </c>
      <c r="Y4" t="str">
        <f>IFERROR(INDEX('Enter Draw'!$A$3:$J$252,MATCH(SMALL('Enter Draw'!$O$3:$O$252,Q4),'Enter Draw'!$O$3:$O$252,0),7),"")</f>
        <v>Autumn Maxfield</v>
      </c>
      <c r="Z4" t="str">
        <f>IFERROR(INDEX('Enter Draw'!$A$3:$H$252,MATCH(SMALL('Enter Draw'!$O$3:$O$252,Q4),'Enter Draw'!$O$3:$O$252,0),8),"")</f>
        <v>Split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Maggie Noonan</v>
      </c>
      <c r="C5" t="str">
        <f>IFERROR(INDEX('Enter Draw'!$C$3:$H$252,MATCH(SMALL('Enter Draw'!$J$3:$J$252,D5),'Enter Draw'!$J$3:$J$252,0),6),"")</f>
        <v>Chief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Brittany Dieters</v>
      </c>
      <c r="H5" t="str">
        <f>IFERROR(INDEX('Enter Draw'!$E$3:$H$252,MATCH(SMALL('Enter Draw'!$K$3:$K$252,D5),'Enter Draw'!$K$3:$K$252,0),4),"")</f>
        <v xml:space="preserve">A Guy With Fame 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Lily Frost</v>
      </c>
      <c r="L5" t="str">
        <f>IFERROR(INDEX('Enter Draw'!$F$3:$H$252,MATCH(SMALL('Enter Draw'!$L$3:$L$252,I5),'Enter Draw'!$L$3:$L$252,0),3),"")</f>
        <v>JD Lonsum Ann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oco</v>
      </c>
      <c r="O5" t="str">
        <f>IFERROR(INDEX('Enter Draw'!$A$3:$J$252,MATCH(SMALL('Enter Draw'!$M$3:$M$252,Q5),'Enter Draw'!$M$3:$M$252,0),7),"")</f>
        <v>Addison Locke</v>
      </c>
      <c r="P5" t="str">
        <f>IFERROR(INDEX('Enter Draw'!$A$3:$H$252,MATCH(SMALL('Enter Draw'!$M$3:$M$252,Q5),'Enter Draw'!$M$3:$M$252,0),8),"")</f>
        <v>Jess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Kaylee Hieronimus</v>
      </c>
      <c r="Z5" t="str">
        <f>IFERROR(INDEX('Enter Draw'!$A$3:$H$252,MATCH(SMALL('Enter Draw'!$O$3:$O$252,Q5),'Enter Draw'!$O$3:$O$252,0),8),"")</f>
        <v>Double D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Kaylee Hieronimus</v>
      </c>
      <c r="C6" t="str">
        <f>IFERROR(INDEX('Enter Draw'!$C$3:$H$252,MATCH(SMALL('Enter Draw'!$J$3:$J$252,D6),'Enter Draw'!$J$3:$J$252,0),6),"")</f>
        <v>Double D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Elaine Hagen</v>
      </c>
      <c r="H6" t="str">
        <f>IFERROR(INDEX('Enter Draw'!$E$3:$H$252,MATCH(SMALL('Enter Draw'!$K$3:$K$252,D6),'Enter Draw'!$K$3:$K$252,0),4),"")</f>
        <v>MIP Streakin Seltzer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oco</v>
      </c>
      <c r="O6" t="str">
        <f>IFERROR(INDEX('Enter Draw'!$A$3:$J$252,MATCH(SMALL('Enter Draw'!$M$3:$M$252,Q6),'Enter Draw'!$M$3:$M$252,0),7),"")</f>
        <v>Kaylee Hieronimus</v>
      </c>
      <c r="P6" t="str">
        <f>IFERROR(INDEX('Enter Draw'!$A$3:$H$252,MATCH(SMALL('Enter Draw'!$M$3:$M$252,Q6),'Enter Draw'!$M$3:$M$252,0),8),"")</f>
        <v>Charlie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Lenae Wiersma</v>
      </c>
      <c r="C8" t="str">
        <f>IFERROR(INDEX('Enter Draw'!$C$3:$H$252,MATCH(SMALL('Enter Draw'!$J$3:$J$252,D8),'Enter Draw'!$J$3:$J$252,0),6),"")</f>
        <v>Bobbie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Kelsey Ehret</v>
      </c>
      <c r="H8" t="str">
        <f>IFERROR(INDEX('Enter Draw'!$E$3:$H$252,MATCH(SMALL('Enter Draw'!$K$3:$K$252,D8),'Enter Draw'!$K$3:$K$252,0),4),"")</f>
        <v>My Firewater Sparklin</v>
      </c>
      <c r="I8">
        <v>6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oy</v>
      </c>
      <c r="O8" t="str">
        <f>IFERROR(INDEX('Enter Draw'!$A$3:$J$252,MATCH(SMALL('Enter Draw'!$M$3:$M$252,Q8),'Enter Draw'!$M$3:$M$252,0),7),"")</f>
        <v>Autumn Maxfield</v>
      </c>
      <c r="P8" t="str">
        <f>IFERROR(INDEX('Enter Draw'!$A$3:$H$252,MATCH(SMALL('Enter Draw'!$M$3:$M$252,Q8),'Enter Draw'!$M$3:$M$252,0),8),"")</f>
        <v>Split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Rochelle Chapman</v>
      </c>
      <c r="C9" t="str">
        <f>IFERROR(INDEX('Enter Draw'!$C$3:$H$252,MATCH(SMALL('Enter Draw'!$J$3:$J$252,D9),'Enter Draw'!$J$3:$J$252,0),6),"")</f>
        <v>Gabby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Sarah Hossle</v>
      </c>
      <c r="H9" t="str">
        <f>IFERROR(INDEX('Enter Draw'!$E$3:$H$252,MATCH(SMALL('Enter Draw'!$K$3:$K$252,D9),'Enter Draw'!$K$3:$K$252,0),4),"")</f>
        <v>Trigger</v>
      </c>
      <c r="I9">
        <v>7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oy</v>
      </c>
      <c r="O9" t="str">
        <f>IFERROR(INDEX('Enter Draw'!$A$3:$J$252,MATCH(SMALL('Enter Draw'!$M$3:$M$252,Q9),'Enter Draw'!$M$3:$M$252,0),7),"")</f>
        <v>Kaylee Hieronimus</v>
      </c>
      <c r="P9" t="str">
        <f>IFERROR(INDEX('Enter Draw'!$A$3:$H$252,MATCH(SMALL('Enter Draw'!$M$3:$M$252,Q9),'Enter Draw'!$M$3:$M$252,0),8),"")</f>
        <v>Double D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Abbie Walbaum</v>
      </c>
      <c r="C10" t="str">
        <f>IFERROR(INDEX('Enter Draw'!$C$3:$H$252,MATCH(SMALL('Enter Draw'!$J$3:$J$252,D10),'Enter Draw'!$J$3:$J$252,0),6),"")</f>
        <v>Rouge Success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Aleah Marco</v>
      </c>
      <c r="H10" t="str">
        <f>IFERROR(INDEX('Enter Draw'!$E$3:$H$252,MATCH(SMALL('Enter Draw'!$K$3:$K$252,D10),'Enter Draw'!$K$3:$K$252,0),4),"")</f>
        <v>Horse 1</v>
      </c>
      <c r="I10">
        <v>8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oy</v>
      </c>
      <c r="O10" t="str">
        <f>IFERROR(INDEX('Enter Draw'!$A$3:$J$252,MATCH(SMALL('Enter Draw'!$M$3:$M$252,Q10),'Enter Draw'!$M$3:$M$252,0),7),"")</f>
        <v>Eva Schafer</v>
      </c>
      <c r="P10" t="str">
        <f>IFERROR(INDEX('Enter Draw'!$A$3:$H$252,MATCH(SMALL('Enter Draw'!$M$3:$M$252,Q10),'Enter Draw'!$M$3:$M$252,0),8),"")</f>
        <v>Zipper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Autumn Maxfield</v>
      </c>
      <c r="C11" t="str">
        <f>IFERROR(INDEX('Enter Draw'!$C$3:$H$252,MATCH(SMALL('Enter Draw'!$J$3:$J$252,D11),'Enter Draw'!$J$3:$J$252,0),6),"")</f>
        <v>Split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Addison Locke</v>
      </c>
      <c r="H11" t="str">
        <f>IFERROR(INDEX('Enter Draw'!$E$3:$H$252,MATCH(SMALL('Enter Draw'!$K$3:$K$252,D11),'Enter Draw'!$K$3:$K$252,0),4),"")</f>
        <v>Jess</v>
      </c>
      <c r="I11">
        <v>9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Sarah Hossle</v>
      </c>
      <c r="C12" t="str">
        <f>IFERROR(INDEX('Enter Draw'!$C$3:$H$252,MATCH(SMALL('Enter Draw'!$J$3:$J$252,D12),'Enter Draw'!$J$3:$J$252,0),6),"")</f>
        <v>snookie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co</v>
      </c>
      <c r="G12" t="str">
        <f>IFERROR(INDEX('Enter Draw'!$E$3:$H$252,MATCH(SMALL('Enter Draw'!$K$3:$K$252,D12),'Enter Draw'!$K$3:$K$252,0),3),"")</f>
        <v>Sara Jo Lamb</v>
      </c>
      <c r="H12" t="str">
        <f>IFERROR(INDEX('Enter Draw'!$E$3:$H$252,MATCH(SMALL('Enter Draw'!$K$3:$K$252,D12),'Enter Draw'!$K$3:$K$252,0),4),"")</f>
        <v xml:space="preserve">LCF </v>
      </c>
      <c r="I12">
        <v>10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Kylee Ackerman</v>
      </c>
      <c r="C14" t="str">
        <f>IFERROR(INDEX('Enter Draw'!$C$3:$H$252,MATCH(SMALL('Enter Draw'!$J$3:$J$252,D14),'Enter Draw'!$J$3:$J$252,0),6),"")</f>
        <v>Driftwood Pine Fritz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11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Sara Jo Lamb</v>
      </c>
      <c r="C15" t="str">
        <f>IFERROR(INDEX('Enter Draw'!$C$3:$H$252,MATCH(SMALL('Enter Draw'!$J$3:$J$252,D15),'Enter Draw'!$J$3:$J$252,0),6),"")</f>
        <v xml:space="preserve">LCF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12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Abbi Graham</v>
      </c>
      <c r="C16" t="str">
        <f>IFERROR(INDEX('Enter Draw'!$C$3:$H$252,MATCH(SMALL('Enter Draw'!$J$3:$J$252,D16),'Enter Draw'!$J$3:$J$252,0),6),"")</f>
        <v>Bugged for a dance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13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Kaylee Hieronimus</v>
      </c>
      <c r="C17" t="str">
        <f>IFERROR(INDEX('Enter Draw'!$C$3:$H$252,MATCH(SMALL('Enter Draw'!$J$3:$J$252,D17),'Enter Draw'!$J$3:$J$252,0),6),"")</f>
        <v>Charlie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14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Olivia Selleck</v>
      </c>
      <c r="C18" t="str">
        <f>IFERROR(INDEX('Enter Draw'!$C$3:$H$252,MATCH(SMALL('Enter Draw'!$J$3:$J$252,D18),'Enter Draw'!$J$3:$J$252,0),6),"")</f>
        <v>TresTimesTheDynamite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Trinity Chapman</v>
      </c>
      <c r="C20" t="str">
        <f>IFERROR(INDEX('Enter Draw'!$C$3:$H$252,MATCH(SMALL('Enter Draw'!$J$3:$J$252,D20),'Enter Draw'!$J$3:$J$252,0),6),"")</f>
        <v>Fancy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Brittany Dieters</v>
      </c>
      <c r="C21" t="str">
        <f>IFERROR(INDEX('Enter Draw'!$C$3:$H$252,MATCH(SMALL('Enter Draw'!$J$3:$J$252,D21),'Enter Draw'!$J$3:$J$252,0),6),"")</f>
        <v xml:space="preserve">A Guy With Fame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Keva Lindquist</v>
      </c>
      <c r="C22" t="str">
        <f>IFERROR(INDEX('Enter Draw'!$C$3:$H$252,MATCH(SMALL('Enter Draw'!$J$3:$J$252,D22),'Enter Draw'!$J$3:$J$252,0),6),"")</f>
        <v>Jill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Elaine Hagen</v>
      </c>
      <c r="C23" t="str">
        <f>IFERROR(INDEX('Enter Draw'!$C$3:$H$252,MATCH(SMALL('Enter Draw'!$J$3:$J$252,D23),'Enter Draw'!$J$3:$J$252,0),6),"")</f>
        <v>MIP Streakin Seltzer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Sandy Highland</v>
      </c>
      <c r="C24" t="str">
        <f>IFERROR(INDEX('Enter Draw'!$C$3:$H$252,MATCH(SMALL('Enter Draw'!$J$3:$J$252,D24),'Enter Draw'!$J$3:$J$252,0),6),"")</f>
        <v>Speck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Kelsey Ehret</v>
      </c>
      <c r="C26" t="str">
        <f>IFERROR(INDEX('Enter Draw'!$C$3:$H$252,MATCH(SMALL('Enter Draw'!$J$3:$J$252,D26),'Enter Draw'!$J$3:$J$252,0),6),"")</f>
        <v>My Firewater Sparklin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Natalie Hieronimus</v>
      </c>
      <c r="C27" t="str">
        <f>IFERROR(INDEX('Enter Draw'!$C$3:$H$252,MATCH(SMALL('Enter Draw'!$J$3:$J$252,D27),'Enter Draw'!$J$3:$J$252,0),6),"")</f>
        <v xml:space="preserve">BW Double Take Dash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Abbi Graham</v>
      </c>
      <c r="C28" t="str">
        <f>IFERROR(INDEX('Enter Draw'!$C$3:$H$252,MATCH(SMALL('Enter Draw'!$J$3:$J$252,D28),'Enter Draw'!$J$3:$J$252,0),6),"")</f>
        <v>Yo A Famous Gal I No!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Cami Wolles</v>
      </c>
      <c r="C29" t="str">
        <f>IFERROR(INDEX('Enter Draw'!$C$3:$H$252,MATCH(SMALL('Enter Draw'!$J$3:$J$252,D29),'Enter Draw'!$J$3:$J$252,0),6),"")</f>
        <v>Nellie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Sarah Hossle</v>
      </c>
      <c r="C30" t="str">
        <f>IFERROR(INDEX('Enter Draw'!$C$3:$H$252,MATCH(SMALL('Enter Draw'!$J$3:$J$252,D30),'Enter Draw'!$J$3:$J$252,0),6),"")</f>
        <v>Trigger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Maggie Noonan</v>
      </c>
      <c r="C32" t="str">
        <f>IFERROR(INDEX('Enter Draw'!$C$3:$H$252,MATCH(SMALL('Enter Draw'!$J$3:$J$252,D32),'Enter Draw'!$J$3:$J$252,0),6),"")</f>
        <v>Rook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Aleah Marco</v>
      </c>
      <c r="C33" t="str">
        <f>IFERROR(INDEX('Enter Draw'!$C$3:$H$252,MATCH(SMALL('Enter Draw'!$J$3:$J$252,D33),'Enter Draw'!$J$3:$J$252,0),6),"")</f>
        <v>Horse 1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Margaret Miller</v>
      </c>
      <c r="C34" t="str">
        <f>IFERROR(INDEX('Enter Draw'!$C$3:$H$252,MATCH(SMALL('Enter Draw'!$J$3:$J$252,D34),'Enter Draw'!$J$3:$J$252,0),6),"")</f>
        <v>Seven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Lainie Scholtz</v>
      </c>
      <c r="C35" t="str">
        <f>IFERROR(INDEX('Enter Draw'!$C$3:$H$252,MATCH(SMALL('Enter Draw'!$J$3:$J$252,D35),'Enter Draw'!$J$3:$J$252,0),6),"")</f>
        <v>Fling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Kamryn Chapman</v>
      </c>
      <c r="C36" t="str">
        <f>IFERROR(INDEX('Enter Draw'!$C$3:$H$252,MATCH(SMALL('Enter Draw'!$J$3:$J$252,D36),'Enter Draw'!$J$3:$J$252,0),6),"")</f>
        <v>BW so bada lover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Brilee Rieck</v>
      </c>
      <c r="C38" t="str">
        <f>IFERROR(INDEX('Enter Draw'!$C$3:$H$252,MATCH(SMALL('Enter Draw'!$J$3:$J$252,D38),'Enter Draw'!$J$3:$J$252,0),6),"")</f>
        <v>Baca Doc Frost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Kaleigh Maras</v>
      </c>
      <c r="C39" t="str">
        <f>IFERROR(INDEX('Enter Draw'!$C$3:$H$252,MATCH(SMALL('Enter Draw'!$J$3:$J$252,D39),'Enter Draw'!$J$3:$J$252,0),6),"")</f>
        <v>Major Perks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Addison Locke</v>
      </c>
      <c r="C40" t="str">
        <f>IFERROR(INDEX('Enter Draw'!$C$3:$H$252,MATCH(SMALL('Enter Draw'!$J$3:$J$252,D40),'Enter Draw'!$J$3:$J$252,0),6),"")</f>
        <v>Jess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Sarah Rose</v>
      </c>
      <c r="C41" t="str">
        <f>IFERROR(INDEX('Enter Draw'!$C$3:$H$252,MATCH(SMALL('Enter Draw'!$J$3:$J$252,D41),'Enter Draw'!$J$3:$J$252,0),6),"")</f>
        <v>Dextor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Jill Hins</v>
      </c>
      <c r="C42" t="str">
        <f>IFERROR(INDEX('Enter Draw'!$C$3:$H$252,MATCH(SMALL('Enter Draw'!$J$3:$J$252,D42),'Enter Draw'!$J$3:$J$252,0),6),"")</f>
        <v>Joey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Eva Schafer</v>
      </c>
      <c r="C44" t="str">
        <f>IFERROR(INDEX('Enter Draw'!$C$3:$H$252,MATCH(SMALL('Enter Draw'!$J$3:$J$252,D44),'Enter Draw'!$J$3:$J$252,0),6),"")</f>
        <v>Zipper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Tayler Jutz</v>
      </c>
      <c r="C45" t="str">
        <f>IFERROR(INDEX('Enter Draw'!$C$3:$H$252,MATCH(SMALL('Enter Draw'!$J$3:$J$252,D45),'Enter Draw'!$J$3:$J$252,0),6),"")</f>
        <v>BW Hunka Da Devil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Lenae Wiersma</v>
      </c>
      <c r="C46" t="str">
        <f>IFERROR(INDEX('Enter Draw'!$C$3:$H$252,MATCH(SMALL('Enter Draw'!$J$3:$J$252,D46),'Enter Draw'!$J$3:$J$252,0),6),"")</f>
        <v>Brandy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Sandy Highland</v>
      </c>
      <c r="C47" t="str">
        <f>IFERROR(INDEX('Enter Draw'!$C$3:$H$252,MATCH(SMALL('Enter Draw'!$J$3:$J$252,D47),'Enter Draw'!$J$3:$J$252,0),6),"")</f>
        <v>Foreman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Elaine Hagen</v>
      </c>
      <c r="C48" t="str">
        <f>IFERROR(INDEX('Enter Draw'!$C$3:$H$252,MATCH(SMALL('Enter Draw'!$J$3:$J$252,D48),'Enter Draw'!$J$3:$J$252,0),6),"")</f>
        <v>Sawyers Joe Glo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Blake Chapman</v>
      </c>
      <c r="C50" t="str">
        <f>IFERROR(INDEX('Enter Draw'!$C$3:$H$252,MATCH(SMALL('Enter Draw'!$J$3:$J$252,D50),'Enter Draw'!$J$3:$J$252,0),6),"")</f>
        <v>Raisin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G17" sqref="G17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">
        <v>196</v>
      </c>
      <c r="C2" s="23" t="s">
        <v>197</v>
      </c>
      <c r="D2" s="59">
        <v>33.32</v>
      </c>
      <c r="E2" s="106">
        <v>1E-14</v>
      </c>
      <c r="F2" s="107">
        <f>IF((D2+E2)&gt;5,D2+E2,"")</f>
        <v>33.320000000000007</v>
      </c>
      <c r="G2" s="24"/>
    </row>
    <row r="3" spans="1:7">
      <c r="A3" s="22" t="str">
        <f>IF(B3="","",Draw!S3)</f>
        <v/>
      </c>
      <c r="B3" s="23" t="s">
        <v>198</v>
      </c>
      <c r="C3" s="23" t="s">
        <v>199</v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 t="s">
        <v>200</v>
      </c>
      <c r="C4" s="23" t="s">
        <v>201</v>
      </c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">
        <v>205</v>
      </c>
      <c r="C5" s="23" t="s">
        <v>206</v>
      </c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 t="s">
        <v>213</v>
      </c>
      <c r="C6" s="23" t="s">
        <v>210</v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BG286"/>
  <sheetViews>
    <sheetView zoomScale="70" zoomScaleNormal="70" workbookViewId="0">
      <pane ySplit="1" topLeftCell="A7" activePane="bottomLeft" state="frozen"/>
      <selection pane="bottomLeft" activeCell="J22" sqref="J2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59" width="16.7109375" style="21" hidden="1" customWidth="1"/>
    <col min="6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/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Sandy Highland</v>
      </c>
      <c r="C2" s="23" t="str">
        <f>IFERROR(Draw!C2,"")</f>
        <v>Bonita</v>
      </c>
      <c r="D2" s="203">
        <v>15.343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15.343000001</v>
      </c>
      <c r="G2" s="107">
        <f>IF(F2&lt;4000,F2,"")</f>
        <v>15.343000001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Sandy HighlandBonita</v>
      </c>
      <c r="U2" s="109">
        <f>D2</f>
        <v>15.343</v>
      </c>
      <c r="W2" s="3" t="str">
        <f>IFERROR(VLOOKUP('Open 1'!F2,$AD$3:$AE$7,2,TRUE),"")</f>
        <v>3D</v>
      </c>
      <c r="X2" s="8" t="str">
        <f>IFERROR(IF(W2=$X$1,'Open 1'!F2,""),"")</f>
        <v/>
      </c>
      <c r="Y2" s="8" t="str">
        <f>IFERROR(IF(W2=$Y$1,'Open 1'!F2,""),"")</f>
        <v/>
      </c>
      <c r="Z2" s="8">
        <f>IFERROR(IF(W2=$Z$1,'Open 1'!F2,""),"")</f>
        <v>15.343000001</v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Kamryn Chapman</v>
      </c>
      <c r="C3" s="23" t="str">
        <f>IFERROR(Draw!C3,"")</f>
        <v>Firewater Marvel Ice</v>
      </c>
      <c r="D3" s="60">
        <v>14.404999999999999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14.405000002</v>
      </c>
      <c r="G3" s="107">
        <f t="shared" ref="G3:G66" si="0">IF(F3&lt;4000,F3,"")</f>
        <v>14.405000002</v>
      </c>
      <c r="H3" s="90" t="str">
        <f>IF(A3="yco",VLOOKUP(CONCATENATE(B3,C3),Youth!S:T,2,FALSE),IF(OR(AND(D3&gt;1,D3&lt;1050),D3="nt",D3="",D3="scratch"),"","Not valid"))</f>
        <v/>
      </c>
      <c r="I3" s="260" t="s">
        <v>80</v>
      </c>
      <c r="J3" s="261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Kamryn ChapmanFirewater Marvel Ice</v>
      </c>
      <c r="U3" s="109">
        <f t="shared" ref="U3:U66" si="2">D3</f>
        <v>14.404999999999999</v>
      </c>
      <c r="W3" s="3" t="str">
        <f>IFERROR(VLOOKUP('Open 1'!F3,$AD$3:$AE$7,2,TRUE),"")</f>
        <v>1D</v>
      </c>
      <c r="X3" s="8">
        <f>IFERROR(IF(W3=$X$1,'Open 1'!F3,""),"")</f>
        <v>14.405000002</v>
      </c>
      <c r="Y3" s="8" t="str">
        <f>IFERROR(IF(W3=$Y$1,'Open 1'!F3,""),"")</f>
        <v/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14.049000003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Lainie Scholtz</v>
      </c>
      <c r="C4" s="23" t="str">
        <f>IFERROR(Draw!C4,"")</f>
        <v xml:space="preserve">Scout </v>
      </c>
      <c r="D4" s="61">
        <v>14.048999999999999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14.049000003</v>
      </c>
      <c r="G4" s="107">
        <f t="shared" si="0"/>
        <v>14.049000003</v>
      </c>
      <c r="H4" s="90" t="str">
        <f>IF(A4="yco",VLOOKUP(CONCATENATE(B4,C4),Youth!S:T,2,FALSE),IF(OR(AND(D4&gt;1,D4&lt;1050),D4="nt",D4="",D4="scratch"),"","Not valid"))</f>
        <v/>
      </c>
      <c r="I4" s="24"/>
      <c r="M4" s="262" t="s">
        <v>3</v>
      </c>
      <c r="N4" s="211" t="str">
        <f>AE10</f>
        <v>1st</v>
      </c>
      <c r="O4" s="83" t="str">
        <f>'Open 1'!AF10</f>
        <v>Lainie Scholtz</v>
      </c>
      <c r="P4" s="83" t="str">
        <f>'Open 1'!AG10</f>
        <v xml:space="preserve">Scout </v>
      </c>
      <c r="Q4" s="212">
        <f>'Open 1'!AH10</f>
        <v>14.049000003</v>
      </c>
      <c r="R4" s="181">
        <f>AI10</f>
        <v>199.32499999999999</v>
      </c>
      <c r="S4" s="217" t="str">
        <f>IF(N4="Tie",AL10,"")</f>
        <v/>
      </c>
      <c r="T4" s="21" t="str">
        <f t="shared" si="1"/>
        <v xml:space="preserve">Lainie ScholtzScout </v>
      </c>
      <c r="U4" s="109">
        <f t="shared" si="2"/>
        <v>14.048999999999999</v>
      </c>
      <c r="W4" s="3" t="str">
        <f>IFERROR(VLOOKUP('Open 1'!F4,$AD$3:$AE$7,2,TRUE),"")</f>
        <v>1D</v>
      </c>
      <c r="X4" s="8">
        <f>IFERROR(IF(W4=$X$1,'Open 1'!F4,""),"")</f>
        <v>14.049000003</v>
      </c>
      <c r="Y4" s="8" t="str">
        <f>IFERROR(IF(W4=$Y$1,'Open 1'!F4,""),"")</f>
        <v/>
      </c>
      <c r="Z4" s="8" t="str">
        <f>IFERROR(IF(W4=$Z$1,'Open 1'!F4,""),"")</f>
        <v/>
      </c>
      <c r="AA4" s="8" t="str">
        <f>IFERROR(IF($W4=$AA$1,'Open 1'!F4,""),"")</f>
        <v/>
      </c>
      <c r="AB4" s="8" t="str">
        <f>IFERROR(IF(W4=$AB$1,'Open 1'!F4,""),"")</f>
        <v/>
      </c>
      <c r="AC4" s="18"/>
      <c r="AD4" s="10">
        <f>AD3+0.5</f>
        <v>14.549000003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199.32499999999999</v>
      </c>
      <c r="AS4" s="177">
        <f>HLOOKUP($K$11,$AM$3:$AQ$8,2,TRUE)*AS$9</f>
        <v>170.85</v>
      </c>
      <c r="AT4" s="177">
        <f>HLOOKUP($K$11,$AM$3:$AQ$8,2,TRUE)*AT$9</f>
        <v>113.9</v>
      </c>
      <c r="AU4" s="177">
        <f>HLOOKUP($K$11,$AM$3:$AQ$8,2,TRUE)*AU$9</f>
        <v>85.424999999999997</v>
      </c>
    </row>
    <row r="5" spans="1:50" ht="16.5" thickBot="1">
      <c r="A5" s="22">
        <f>IF(B5="","",Draw!A5)</f>
        <v>4</v>
      </c>
      <c r="B5" s="23" t="str">
        <f>IFERROR(Draw!B5,"")</f>
        <v>Maggie Noonan</v>
      </c>
      <c r="C5" s="23" t="str">
        <f>IFERROR(Draw!C5,"")</f>
        <v>Chief</v>
      </c>
      <c r="D5" s="62">
        <v>915.47900000000004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915.479000004</v>
      </c>
      <c r="G5" s="107">
        <f t="shared" si="0"/>
        <v>915.479000004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14.049000003</v>
      </c>
      <c r="M5" s="263"/>
      <c r="N5" s="37" t="str">
        <f>IF($K$13&lt;"2","",IF(AE11="Tie","Tie",AE11))</f>
        <v>2nd</v>
      </c>
      <c r="O5" s="26" t="str">
        <f>IF(N5="","",'Open 1'!AF11)</f>
        <v>Sandy Highland</v>
      </c>
      <c r="P5" s="26" t="str">
        <f>IF(O5="","",'Open 1'!AG11)</f>
        <v>Speck</v>
      </c>
      <c r="Q5" s="48">
        <f>IF(P5="","",'Open 1'!AH11)</f>
        <v>14.317000023</v>
      </c>
      <c r="R5" s="182">
        <f>AI11</f>
        <v>119.59499999999998</v>
      </c>
      <c r="S5" s="217" t="str">
        <f t="shared" ref="S5:S8" si="3">IF(N5="Tie",AL11,"")</f>
        <v/>
      </c>
      <c r="T5" s="21" t="str">
        <f t="shared" si="1"/>
        <v>Maggie NoonanChief</v>
      </c>
      <c r="U5" s="109">
        <f t="shared" si="2"/>
        <v>915.47900000000004</v>
      </c>
      <c r="W5" s="3" t="str">
        <f>IFERROR(VLOOKUP('Open 1'!F5,$AD$3:$AE$7,2,TRUE),"")</f>
        <v>4D</v>
      </c>
      <c r="X5" s="8" t="str">
        <f>IFERROR(IF(W5=$X$1,'Open 1'!F5,""),"")</f>
        <v/>
      </c>
      <c r="Y5" s="8" t="str">
        <f>IFERROR(IF(W5=$Y$1,'Open 1'!F5,""),"")</f>
        <v/>
      </c>
      <c r="Z5" s="8" t="str">
        <f>IFERROR(IF(W5=$Z$1,'Open 1'!F5,""),"")</f>
        <v/>
      </c>
      <c r="AA5" s="8">
        <f>IFERROR(IF($W5=$AA$1,'Open 1'!F5,""),"")</f>
        <v>915.479000004</v>
      </c>
      <c r="AB5" s="8" t="str">
        <f>IFERROR(IF(W5=$AB$1,'Open 1'!F5,""),"")</f>
        <v/>
      </c>
      <c r="AC5" s="18"/>
      <c r="AD5" s="10">
        <f>AD4+0.5</f>
        <v>15.049000003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119.59499999999998</v>
      </c>
      <c r="AS5" s="177">
        <f>HLOOKUP($K$11,$AM$3:$AQ$8,3,TRUE)*AS$9</f>
        <v>102.50999999999999</v>
      </c>
      <c r="AT5" s="177">
        <f>HLOOKUP($K$11,$AM$3:$AQ$8,3,TRUE)*AT$9</f>
        <v>68.34</v>
      </c>
      <c r="AU5" s="177">
        <f>HLOOKUP($K$11,$AM$3:$AQ$8,3,TRUE)*AU$9</f>
        <v>51.254999999999995</v>
      </c>
    </row>
    <row r="6" spans="1:50" ht="16.5" thickBot="1">
      <c r="A6" s="22">
        <f>IF(B6="","",Draw!A6)</f>
        <v>5</v>
      </c>
      <c r="B6" s="23" t="str">
        <f>IFERROR(Draw!B6,"")</f>
        <v>Kaylee Hieronimus</v>
      </c>
      <c r="C6" s="23" t="str">
        <f>IFERROR(Draw!C6,"")</f>
        <v>Double D</v>
      </c>
      <c r="D6" s="62">
        <v>14.964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4000.0000000049999</v>
      </c>
      <c r="G6" s="107" t="str">
        <f t="shared" si="0"/>
        <v/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14.549000003</v>
      </c>
      <c r="M6" s="263"/>
      <c r="N6" s="37" t="str">
        <f>IF($K$13&lt;"3","",IF(AE12="Tie","Tie",AE12))</f>
        <v>3rd</v>
      </c>
      <c r="O6" s="26" t="str">
        <f>IF(N6="","",'Open 1'!AF12)</f>
        <v>Kamryn Chapman</v>
      </c>
      <c r="P6" s="26" t="str">
        <f>IF(O6="","",'Open 1'!AG12)</f>
        <v>Firewater Marvel Ice</v>
      </c>
      <c r="Q6" s="48">
        <f>IF(P6="","",'Open 1'!AH12)</f>
        <v>14.405000002</v>
      </c>
      <c r="R6" s="182">
        <f>AI12</f>
        <v>79.73</v>
      </c>
      <c r="S6" s="217" t="str">
        <f t="shared" si="3"/>
        <v/>
      </c>
      <c r="T6" s="21" t="str">
        <f t="shared" si="1"/>
        <v>Kaylee HieronimusDouble D</v>
      </c>
      <c r="U6" s="109">
        <f t="shared" si="2"/>
        <v>14.964</v>
      </c>
      <c r="W6" s="3" t="str">
        <f>IFERROR(VLOOKUP('Open 1'!F6,$AD$3:$AE$7,2,TRUE),"")</f>
        <v>4D</v>
      </c>
      <c r="X6" s="8" t="str">
        <f>IFERROR(IF(W6=$X$1,'Open 1'!F6,""),"")</f>
        <v/>
      </c>
      <c r="Y6" s="8" t="str">
        <f>IFERROR(IF(W6=$Y$1,'Open 1'!F6,""),"")</f>
        <v/>
      </c>
      <c r="Z6" s="8" t="str">
        <f>IFERROR(IF(W6=$Z$1,'Open 1'!F6,""),"")</f>
        <v/>
      </c>
      <c r="AA6" s="8">
        <f>IFERROR(IF($W6=$AA$1,'Open 1'!F6,""),"")</f>
        <v>4000.0000000049999</v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16.049000003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79.73</v>
      </c>
      <c r="AS6" s="177">
        <f>HLOOKUP($K$11,$AM$3:$AQ$8,4,TRUE)*AS$9</f>
        <v>68.34</v>
      </c>
      <c r="AT6" s="177">
        <f>HLOOKUP($K$11,$AM$3:$AQ$8,4,TRUE)*AT$9</f>
        <v>45.56</v>
      </c>
      <c r="AU6" s="177">
        <f>HLOOKUP($K$11,$AM$3:$AQ$8,4,TRUE)*AU$9</f>
        <v>34.17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15.049000003</v>
      </c>
      <c r="M7" s="263"/>
      <c r="N7" s="37" t="str">
        <f>IF($K$13&lt;"4","",IF(AE13="Tie","Tie",AE13))</f>
        <v/>
      </c>
      <c r="O7" s="26" t="str">
        <f>IF(N7="","",'Open 1'!AF13)</f>
        <v/>
      </c>
      <c r="P7" s="26" t="str">
        <f>IF(O7="","",'Open 1'!AG13)</f>
        <v/>
      </c>
      <c r="Q7" s="48" t="str">
        <f>IF(P7="","",'Open 1'!AH13)</f>
        <v/>
      </c>
      <c r="R7" s="182" t="str">
        <f>AI13</f>
        <v/>
      </c>
      <c r="S7" s="217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0</v>
      </c>
      <c r="AS7" s="177">
        <f>HLOOKUP($K$11,$AM$3:$AQ$8,5,TRUE)*AS$9</f>
        <v>0</v>
      </c>
      <c r="AT7" s="177">
        <f>HLOOKUP($K$11,$AM$3:$AQ$8,5,TRUE)*AT$9</f>
        <v>0</v>
      </c>
      <c r="AU7" s="177">
        <f>HLOOKUP($K$11,$AM$3:$AQ$8,5,TRUE)*AU$9</f>
        <v>0</v>
      </c>
    </row>
    <row r="8" spans="1:50" ht="16.5" thickBot="1">
      <c r="A8" s="22">
        <f>IF(B8="","",Draw!A8)</f>
        <v>6</v>
      </c>
      <c r="B8" s="23" t="str">
        <f>IFERROR(Draw!B8,"")</f>
        <v>Lenae Wiersma</v>
      </c>
      <c r="C8" s="23" t="str">
        <f>IFERROR(Draw!C8,"")</f>
        <v>Bobbie</v>
      </c>
      <c r="D8" s="61" t="s">
        <v>71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3000.0000000069999</v>
      </c>
      <c r="G8" s="107">
        <f t="shared" si="0"/>
        <v>3000.0000000069999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16.049000003</v>
      </c>
      <c r="M8" s="264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7" t="str">
        <f t="shared" si="3"/>
        <v/>
      </c>
      <c r="T8" s="21" t="str">
        <f t="shared" si="1"/>
        <v>Lenae WiersmaBobbie</v>
      </c>
      <c r="U8" s="109" t="str">
        <f t="shared" si="2"/>
        <v>scratch</v>
      </c>
      <c r="W8" s="3" t="str">
        <f>IFERROR(VLOOKUP('Open 1'!F8,$AD$3:$AE$7,2,TRUE),"")</f>
        <v>4D</v>
      </c>
      <c r="X8" s="8" t="str">
        <f>IFERROR(IF(W8=$X$1,'Open 1'!F8,""),"")</f>
        <v/>
      </c>
      <c r="Y8" s="8" t="str">
        <f>IFERROR(IF(W8=$Y$1,'Open 1'!F8,""),"")</f>
        <v/>
      </c>
      <c r="Z8" s="8" t="str">
        <f>IFERROR(IF(W8=$Z$1,'Open 1'!F8,""),"")</f>
        <v/>
      </c>
      <c r="AA8" s="8">
        <f>IFERROR(IF($W8=$AA$1,'Open 1'!F8,""),"")</f>
        <v>3000.0000000069999</v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Rochelle Chapman</v>
      </c>
      <c r="C9" s="23" t="str">
        <f>IFERROR(Draw!C9,"")</f>
        <v>Gabby</v>
      </c>
      <c r="D9" s="60">
        <v>916.97500000000002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916.97500000800005</v>
      </c>
      <c r="G9" s="107">
        <f t="shared" si="0"/>
        <v>916.97500000800005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7"/>
      <c r="T9" s="21" t="str">
        <f t="shared" si="1"/>
        <v>Rochelle ChapmanGabby</v>
      </c>
      <c r="U9" s="109">
        <f t="shared" si="2"/>
        <v>916.97500000000002</v>
      </c>
      <c r="W9" s="3" t="str">
        <f>IFERROR(VLOOKUP('Open 1'!F9,$AD$3:$AE$7,2,TRUE),"")</f>
        <v>4D</v>
      </c>
      <c r="X9" s="8" t="str">
        <f>IFERROR(IF(W9=$X$1,'Open 1'!F9,""),"")</f>
        <v/>
      </c>
      <c r="Y9" s="8" t="str">
        <f>IFERROR(IF(W9=$Y$1,'Open 1'!F9,""),"")</f>
        <v/>
      </c>
      <c r="Z9" s="8" t="str">
        <f>IFERROR(IF(W9=$Z$1,'Open 1'!F9,""),"")</f>
        <v/>
      </c>
      <c r="AA9" s="8">
        <f>IFERROR(IF($W9=$AA$1,'Open 1'!F9,""),"")</f>
        <v>916.97500000800005</v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398.65</v>
      </c>
      <c r="AS9" s="176">
        <f>AS2*$AP$12</f>
        <v>341.7</v>
      </c>
      <c r="AT9" s="176">
        <f>AT2*$AP$12</f>
        <v>227.8</v>
      </c>
      <c r="AU9" s="176">
        <f>AU2*$AP$12</f>
        <v>170.85</v>
      </c>
    </row>
    <row r="10" spans="1:50" ht="16.5" thickBot="1">
      <c r="A10" s="22">
        <f>IF(B10="","",Draw!A10)</f>
        <v>8</v>
      </c>
      <c r="B10" s="23" t="str">
        <f>IFERROR(Draw!B10,"")</f>
        <v>Abbie Walbaum</v>
      </c>
      <c r="C10" s="23" t="str">
        <f>IFERROR(Draw!C10,"")</f>
        <v>Rouge Success</v>
      </c>
      <c r="D10" s="59" t="s">
        <v>214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3000.0000000089999</v>
      </c>
      <c r="G10" s="107">
        <f t="shared" si="0"/>
        <v>3000.0000000089999</v>
      </c>
      <c r="H10" s="90" t="str">
        <f>IF(A10="yco",VLOOKUP(CONCATENATE(B10,C10),Youth!S:T,2,FALSE),IF(OR(AND(D10&gt;1,D10&lt;1050),D10="nt",D10="",D10="scratch"),"","Not valid"))</f>
        <v/>
      </c>
      <c r="I10" s="196"/>
      <c r="J10" s="197"/>
      <c r="K10" s="198"/>
      <c r="L10" s="57">
        <v>1</v>
      </c>
      <c r="M10" s="265" t="s">
        <v>4</v>
      </c>
      <c r="N10" s="46" t="str">
        <f>'Open 1'!AE16</f>
        <v>1st</v>
      </c>
      <c r="O10" s="29" t="str">
        <f>'Open 1'!AF16</f>
        <v>Cami Wolles</v>
      </c>
      <c r="P10" s="29" t="str">
        <f>'Open 1'!AG16</f>
        <v>Nellie</v>
      </c>
      <c r="Q10" s="47">
        <f>'Open 1'!AH16</f>
        <v>14.648000028</v>
      </c>
      <c r="R10" s="181">
        <f>AI16</f>
        <v>170.85</v>
      </c>
      <c r="S10" s="217" t="str">
        <f>IF(N10="Tie",AL16,"")</f>
        <v/>
      </c>
      <c r="T10" s="21" t="str">
        <f t="shared" si="1"/>
        <v>Abbie WalbaumRouge Success</v>
      </c>
      <c r="U10" s="109" t="str">
        <f t="shared" si="2"/>
        <v>Scratch</v>
      </c>
      <c r="W10" s="3" t="str">
        <f>IFERROR(VLOOKUP('Open 1'!F10,$AD$3:$AE$7,2,TRUE),"")</f>
        <v>4D</v>
      </c>
      <c r="X10" s="8" t="str">
        <f>IFERROR(IF(W10=$X$1,'Open 1'!F10,""),"")</f>
        <v/>
      </c>
      <c r="Y10" s="8" t="str">
        <f>IFERROR(IF(W10=$Y$1,'Open 1'!F10,""),"")</f>
        <v/>
      </c>
      <c r="Z10" s="8" t="str">
        <f>IFERROR(IF(W10=$Z$1,'Open 1'!F10,""),"")</f>
        <v/>
      </c>
      <c r="AA10" s="8">
        <f>IFERROR(IF($W10=$AA$1,'Open 1'!F10,""),"")</f>
        <v>3000.0000000089999</v>
      </c>
      <c r="AB10" s="8" t="str">
        <f>IFERROR(IF(W10=$AB$1,'Open 1'!F10,""),"")</f>
        <v/>
      </c>
      <c r="AC10" s="18" t="s">
        <v>20</v>
      </c>
      <c r="AD10" s="268" t="s">
        <v>3</v>
      </c>
      <c r="AE10" s="208" t="str">
        <f t="shared" ref="AE10:AE39" si="4">IF(AF10="-","-",IF(AK10=TRUE,"Tie",AC10))</f>
        <v>1st</v>
      </c>
      <c r="AF10" s="208" t="str">
        <f>IFERROR(INDEX('Open 1'!B:F,MATCH(AH10,'Open 1'!$F:$F,0),1),"-")</f>
        <v>Lainie Scholtz</v>
      </c>
      <c r="AG10" s="208" t="str">
        <f>IFERROR(INDEX('Open 1'!$B:$F,MATCH(AH10,'Open 1'!$F:$F,0),2),"-")</f>
        <v xml:space="preserve">Scout </v>
      </c>
      <c r="AH10" s="209">
        <f t="shared" ref="AH10:AH15" si="5">IFERROR(SMALL($X$2:$X$286,AJ10),"-")</f>
        <v>14.049000003</v>
      </c>
      <c r="AI10" s="216">
        <f>IF(AR4&gt;0,AR4,"")</f>
        <v>199.32499999999999</v>
      </c>
      <c r="AJ10">
        <v>1</v>
      </c>
      <c r="AK10" t="b">
        <f>IF(AH11="-","",(AH11-AH10)&lt;0.00001)</f>
        <v>0</v>
      </c>
      <c r="AL10" s="218" t="str">
        <f>IF(AE10="Tie",(AR4+AR5)/2,"")</f>
        <v/>
      </c>
      <c r="AM10" s="270" t="s">
        <v>75</v>
      </c>
      <c r="AN10" s="270"/>
      <c r="AO10" s="270"/>
      <c r="AP10" s="21">
        <f>K11</f>
        <v>34</v>
      </c>
    </row>
    <row r="11" spans="1:50" ht="16.5" thickBot="1">
      <c r="A11" s="22">
        <f>IF(B11="","",Draw!A11)</f>
        <v>9</v>
      </c>
      <c r="B11" s="23" t="str">
        <f>IFERROR(Draw!B11,"")</f>
        <v>Autumn Maxfield</v>
      </c>
      <c r="C11" s="23" t="str">
        <f>IFERROR(Draw!C11,"")</f>
        <v>Split</v>
      </c>
      <c r="D11" s="60">
        <v>17.103999999999999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4000.0000000099999</v>
      </c>
      <c r="G11" s="107" t="str">
        <f t="shared" si="0"/>
        <v/>
      </c>
      <c r="H11" s="90" t="str">
        <f>IF(A11="yco",VLOOKUP(CONCATENATE(B11,C11),Youth!S:T,2,FALSE),IF(OR(AND(D11&gt;1,D11&lt;1050),D11="nt",D11="",D11="scratch"),"","Not valid"))</f>
        <v/>
      </c>
      <c r="I11" s="260" t="s">
        <v>77</v>
      </c>
      <c r="J11" s="261"/>
      <c r="K11" s="219">
        <f>COUNTIF('Open 1'!$A$2:$A$286,"&gt;0")+COUNTIF('Open 1'!$A$2:$A$286,"yco")-COUNTIF($D$2:$D$286,"scratch")-COUNTIF($F$2:$F$286,"&gt;=4000")</f>
        <v>34</v>
      </c>
      <c r="L11" s="58">
        <v>2</v>
      </c>
      <c r="M11" s="266"/>
      <c r="N11" s="37" t="str">
        <f>IF($K$13&lt;"2","",IF(AE17="Tie","Tie",AE17))</f>
        <v>2nd</v>
      </c>
      <c r="O11" s="26" t="str">
        <f>IF(N11="","",'Open 1'!AF17)</f>
        <v>Abbi Graham</v>
      </c>
      <c r="P11" s="26" t="str">
        <f>IF(O11="","",'Open 1'!AG17)</f>
        <v>Yo A Famous Gal I No!</v>
      </c>
      <c r="Q11" s="48">
        <f>IF(P11="","",'Open 1'!AH17)</f>
        <v>14.816000027000001</v>
      </c>
      <c r="R11" s="182">
        <f>AI17</f>
        <v>102.50999999999999</v>
      </c>
      <c r="S11" s="217" t="str">
        <f t="shared" ref="S11:S14" si="6">IF(N11="Tie",AL17,"")</f>
        <v/>
      </c>
      <c r="T11" s="21" t="str">
        <f t="shared" si="1"/>
        <v>Autumn MaxfieldSplit</v>
      </c>
      <c r="U11" s="109">
        <f t="shared" si="2"/>
        <v>17.103999999999999</v>
      </c>
      <c r="W11" s="3" t="str">
        <f>IFERROR(VLOOKUP('Open 1'!F11,$AD$3:$AE$7,2,TRUE),"")</f>
        <v>4D</v>
      </c>
      <c r="X11" s="8" t="str">
        <f>IFERROR(IF(W11=$X$1,'Open 1'!F11,""),"")</f>
        <v/>
      </c>
      <c r="Y11" s="8" t="str">
        <f>IFERROR(IF(W11=$Y$1,'Open 1'!F11,""),"")</f>
        <v/>
      </c>
      <c r="Z11" s="8" t="str">
        <f>IFERROR(IF(W11=$Z$1,'Open 1'!F11,""),"")</f>
        <v/>
      </c>
      <c r="AA11" s="8">
        <f>IFERROR(IF($W11=$AA$1,'Open 1'!F11,""),"")</f>
        <v>4000.0000000099999</v>
      </c>
      <c r="AB11" s="8" t="str">
        <f>IFERROR(IF(W11=$AB$1,'Open 1'!F11,""),"")</f>
        <v/>
      </c>
      <c r="AC11" s="18" t="s">
        <v>21</v>
      </c>
      <c r="AD11" s="269"/>
      <c r="AE11" s="73" t="str">
        <f t="shared" si="4"/>
        <v>2nd</v>
      </c>
      <c r="AF11" s="73" t="str">
        <f>IFERROR(INDEX('Open 1'!B:F,MATCH(AH11,'Open 1'!$F:$F,0),1),"-")</f>
        <v>Sandy Highland</v>
      </c>
      <c r="AG11" s="73" t="str">
        <f>IFERROR(INDEX('Open 1'!$B:$F,MATCH(AH11,'Open 1'!$F:$F,0),2),"-")</f>
        <v>Speck</v>
      </c>
      <c r="AH11" s="8">
        <f t="shared" si="5"/>
        <v>14.317000023</v>
      </c>
      <c r="AI11" s="214">
        <f>IF(AR5&gt;0,AR5,"")</f>
        <v>119.59499999999998</v>
      </c>
      <c r="AJ11">
        <v>2</v>
      </c>
      <c r="AK11" t="b">
        <f>OR(IFERROR((AH12-AH11)&lt;0.00001,"False"),IFERROR((AH11-AH10)&lt;0.00001,"False"))</f>
        <v>0</v>
      </c>
      <c r="AL11" s="218" t="str">
        <f>IF(AE11="Tie",IF((AH11-AH10)&lt;0.00001,(AR4+AR5)/2,IF((AH12-AH11)&lt;0.00001,(AR5+AR6)/2,"")),"")</f>
        <v/>
      </c>
      <c r="AM11" s="270" t="s">
        <v>76</v>
      </c>
      <c r="AN11" s="270"/>
      <c r="AO11" s="270"/>
      <c r="AP11" s="176">
        <v>33.5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Sarah Hossle</v>
      </c>
      <c r="C12" s="23" t="str">
        <f>IFERROR(Draw!C12,"")</f>
        <v>snookie</v>
      </c>
      <c r="D12" s="62">
        <v>15.198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15.198000011</v>
      </c>
      <c r="G12" s="107">
        <f t="shared" si="0"/>
        <v>15.198000011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66"/>
      <c r="N12" s="37" t="str">
        <f>IF($K$13&lt;"3","",IF(AE18="Tie","Tie",AE18))</f>
        <v>-</v>
      </c>
      <c r="O12" s="26" t="str">
        <f>IF(N12="","",'Open 1'!AF18)</f>
        <v>-</v>
      </c>
      <c r="P12" s="26" t="str">
        <f>IF(O12="","",'Open 1'!AG18)</f>
        <v>-</v>
      </c>
      <c r="Q12" s="48" t="str">
        <f>IF(P12="","",'Open 1'!AH18)</f>
        <v>-</v>
      </c>
      <c r="R12" s="182">
        <f>AI18</f>
        <v>68.34</v>
      </c>
      <c r="S12" s="217" t="str">
        <f t="shared" si="6"/>
        <v/>
      </c>
      <c r="T12" s="21" t="str">
        <f t="shared" si="1"/>
        <v>Sarah Hosslesnookie</v>
      </c>
      <c r="U12" s="109">
        <f t="shared" si="2"/>
        <v>15.198</v>
      </c>
      <c r="W12" s="3" t="str">
        <f>IFERROR(VLOOKUP('Open 1'!F12,$AD$3:$AE$7,2,TRUE),"")</f>
        <v>3D</v>
      </c>
      <c r="X12" s="8" t="str">
        <f>IFERROR(IF(W12=$X$1,'Open 1'!F12,""),"")</f>
        <v/>
      </c>
      <c r="Y12" s="8" t="str">
        <f>IFERROR(IF(W12=$Y$1,'Open 1'!F12,""),"")</f>
        <v/>
      </c>
      <c r="Z12" s="8">
        <f>IFERROR(IF(W12=$Z$1,'Open 1'!F12,""),"")</f>
        <v>15.198000011</v>
      </c>
      <c r="AA12" s="8" t="str">
        <f>IFERROR(IF($W12=$AA$1,'Open 1'!F12,""),"")</f>
        <v/>
      </c>
      <c r="AB12" s="8" t="str">
        <f>IFERROR(IF(W12=$AB$1,'Open 1'!F12,""),"")</f>
        <v/>
      </c>
      <c r="AC12" s="18" t="s">
        <v>24</v>
      </c>
      <c r="AD12" s="269"/>
      <c r="AE12" s="73" t="str">
        <f t="shared" si="4"/>
        <v>3rd</v>
      </c>
      <c r="AF12" s="73" t="str">
        <f>IFERROR(INDEX('Open 1'!B:F,MATCH(AH12,'Open 1'!$F:$F,0),1),"-")</f>
        <v>Kamryn Chapman</v>
      </c>
      <c r="AG12" s="73" t="str">
        <f>IFERROR(INDEX('Open 1'!$B:$F,MATCH(AH12,'Open 1'!$F:$F,0),2),"-")</f>
        <v>Firewater Marvel Ice</v>
      </c>
      <c r="AH12" s="8">
        <f t="shared" si="5"/>
        <v>14.405000002</v>
      </c>
      <c r="AI12" s="214">
        <f>IF(AR6&gt;0,AR6,"")</f>
        <v>79.73</v>
      </c>
      <c r="AJ12">
        <v>3</v>
      </c>
      <c r="AK12" t="b">
        <f>OR(IFERROR((AH13-AH12)&lt;0.00001,"False"),IFERROR((AH12-AH11)&lt;0.00001,"False"))</f>
        <v>0</v>
      </c>
      <c r="AL12" s="218" t="str">
        <f>IF(AE12="Tie",IF((AH12-AH11)&lt;0.00001,(AR5+AR6)/2,IF((AH13-AH12)&lt;0.00001,(AR6+AR7)/2,"")),"")</f>
        <v/>
      </c>
      <c r="AM12" s="270" t="s">
        <v>78</v>
      </c>
      <c r="AN12" s="270"/>
      <c r="AO12" s="270"/>
      <c r="AP12" s="176">
        <f>(AP10*AP11)+K3</f>
        <v>1139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66"/>
      <c r="N13" s="37" t="str">
        <f>IF($K$13&lt;"4","",IF(AE19="Tie","Tie",AE19))</f>
        <v/>
      </c>
      <c r="O13" s="26" t="str">
        <f>IF(N13="","",'Open 1'!AF19)</f>
        <v/>
      </c>
      <c r="P13" s="26" t="str">
        <f>IF(O13="","",'Open 1'!AG19)</f>
        <v/>
      </c>
      <c r="Q13" s="48" t="str">
        <f>IF(P13="","",'Open 1'!AH19)</f>
        <v/>
      </c>
      <c r="R13" s="182" t="str">
        <f>AI19</f>
        <v/>
      </c>
      <c r="S13" s="217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69"/>
      <c r="AE13" s="73" t="str">
        <f t="shared" si="4"/>
        <v>4th</v>
      </c>
      <c r="AF13" s="73" t="str">
        <f>IFERROR(INDEX('Open 1'!B:F,MATCH(AH13,'Open 1'!$F:$F,0),1),"-")</f>
        <v>Kaylee Hieronimus</v>
      </c>
      <c r="AG13" s="73" t="str">
        <f>IFERROR(INDEX('Open 1'!$B:$F,MATCH(AH13,'Open 1'!$F:$F,0),2),"-")</f>
        <v>Charlie</v>
      </c>
      <c r="AH13" s="8">
        <f t="shared" si="5"/>
        <v>14.408000015999999</v>
      </c>
      <c r="AI13" s="214" t="str">
        <f>IF(AR7&gt;0,AR7,"")</f>
        <v/>
      </c>
      <c r="AJ13">
        <v>4</v>
      </c>
      <c r="AK13" t="b">
        <f>OR(IFERROR((AH14-AH13)&lt;0.00001,"False"),IFERROR((AH13-AH12)&lt;0.00001,"False"))</f>
        <v>0</v>
      </c>
      <c r="AL13" s="218" t="str">
        <f>IF(AE13="Tie",IF((AH13-AH12)&lt;0.00001,(AR6+AR7)/2,IF((AH14-AH13)&lt;0.00001,(AR7+AR8)/2,"")),"")</f>
        <v/>
      </c>
      <c r="AM13" s="270" t="s">
        <v>10</v>
      </c>
      <c r="AN13" s="270"/>
      <c r="AO13" s="270"/>
      <c r="AP13" s="176">
        <f>AP12*AV2</f>
        <v>1138.9999999999998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Kylee Ackerman</v>
      </c>
      <c r="C14" s="23" t="str">
        <f>IFERROR(Draw!C14,"")</f>
        <v>Driftwood Pine Fritz</v>
      </c>
      <c r="D14" s="59">
        <v>17.666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17.666000013000001</v>
      </c>
      <c r="G14" s="107">
        <f t="shared" si="0"/>
        <v>17.666000013000001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67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7" t="str">
        <f t="shared" si="6"/>
        <v/>
      </c>
      <c r="T14" s="21" t="str">
        <f t="shared" si="1"/>
        <v>Kylee AckermanDriftwood Pine Fritz</v>
      </c>
      <c r="U14" s="109">
        <f t="shared" si="2"/>
        <v>17.666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17.666000013000001</v>
      </c>
      <c r="AB14" s="8" t="str">
        <f>IFERROR(IF(W14=$AB$1,'Open 1'!F14,""),"")</f>
        <v/>
      </c>
      <c r="AC14" s="18" t="s">
        <v>26</v>
      </c>
      <c r="AD14" s="269"/>
      <c r="AE14" s="73" t="str">
        <f t="shared" si="4"/>
        <v>5th</v>
      </c>
      <c r="AF14" s="73" t="str">
        <f>IFERROR(INDEX('Open 1'!B:F,MATCH(AH14,'Open 1'!$F:$F,0),1),"-")</f>
        <v>Lainie Scholtz</v>
      </c>
      <c r="AG14" s="73" t="str">
        <f>IFERROR(INDEX('Open 1'!$B:$F,MATCH(AH14,'Open 1'!$F:$F,0),2),"-")</f>
        <v>Fling</v>
      </c>
      <c r="AH14" s="8">
        <f t="shared" si="5"/>
        <v>14.452000033999999</v>
      </c>
      <c r="AI14" s="214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8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Sara Jo Lamb</v>
      </c>
      <c r="C15" s="23" t="str">
        <f>IFERROR(Draw!C15,"")</f>
        <v xml:space="preserve">LCF </v>
      </c>
      <c r="D15" s="64">
        <v>14.499000000000001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14.499000014</v>
      </c>
      <c r="G15" s="107">
        <f t="shared" si="0"/>
        <v>14.499000014</v>
      </c>
      <c r="H15" s="90" t="str">
        <f>IF(A15="yco",VLOOKUP(CONCATENATE(B15,C15),Youth!S:T,2,FALSE),IF(OR(AND(D15&gt;1,D15&lt;1050),D15="nt",D15="",D15="scratch"),"","Not valid"))</f>
        <v/>
      </c>
      <c r="J15" s="275" t="s">
        <v>27</v>
      </c>
      <c r="K15" s="276"/>
      <c r="L15" s="58"/>
      <c r="M15" s="41"/>
      <c r="N15" s="50"/>
      <c r="O15" s="28"/>
      <c r="P15" s="28"/>
      <c r="Q15" s="51"/>
      <c r="R15" s="184"/>
      <c r="S15" s="217"/>
      <c r="T15" s="21" t="str">
        <f t="shared" si="1"/>
        <v xml:space="preserve">Sara Jo LambLCF </v>
      </c>
      <c r="U15" s="109">
        <f t="shared" si="2"/>
        <v>14.499000000000001</v>
      </c>
      <c r="W15" s="3" t="str">
        <f>IFERROR(VLOOKUP('Open 1'!F15,$AD$3:$AE$7,2,TRUE),"")</f>
        <v>1D</v>
      </c>
      <c r="X15" s="8">
        <f>IFERROR(IF(W15=$X$1,'Open 1'!F15,""),"")</f>
        <v>14.499000014</v>
      </c>
      <c r="Y15" s="8" t="str">
        <f>IFERROR(IF(W15=$Y$1,'Open 1'!F15,""),"")</f>
        <v/>
      </c>
      <c r="Z15" s="8" t="str">
        <f>IFERROR(IF(W15=$Z$1,'Open 1'!F15,""),"")</f>
        <v/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6th</v>
      </c>
      <c r="AF15" s="73" t="str">
        <f>IFERROR(INDEX('Open 1'!B:F,MATCH(AH15,'Open 1'!$F:$F,0),1),"-")</f>
        <v>Sara Jo Lamb</v>
      </c>
      <c r="AG15" s="73" t="str">
        <f>IFERROR(INDEX('Open 1'!$B:$F,MATCH(AH15,'Open 1'!$F:$F,0),2),"-")</f>
        <v xml:space="preserve">LCF </v>
      </c>
      <c r="AH15" s="8">
        <f t="shared" si="5"/>
        <v>14.499000014</v>
      </c>
      <c r="AI15" s="179"/>
      <c r="AJ15">
        <v>6</v>
      </c>
      <c r="AK15"/>
      <c r="AL15" s="218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Abbi Graham</v>
      </c>
      <c r="C16" s="23" t="str">
        <f>IFERROR(Draw!C16,"")</f>
        <v>Bugged for a dance</v>
      </c>
      <c r="D16" s="65" t="s">
        <v>215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1000.000000015</v>
      </c>
      <c r="G16" s="107">
        <f t="shared" si="0"/>
        <v>1000.000000015</v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77" t="s">
        <v>5</v>
      </c>
      <c r="N16" s="46" t="str">
        <f>'Open 1'!AE22</f>
        <v>1st</v>
      </c>
      <c r="O16" s="29" t="str">
        <f>'Open 1'!AF22</f>
        <v>Kelsey Ehret</v>
      </c>
      <c r="P16" s="29" t="str">
        <f>'Open 1'!AG22</f>
        <v>My Firewater Sparklin</v>
      </c>
      <c r="Q16" s="47">
        <f>'Open 1'!AH22</f>
        <v>15.154000025</v>
      </c>
      <c r="R16" s="181">
        <f>AI22</f>
        <v>113.9</v>
      </c>
      <c r="S16" s="217" t="str">
        <f>IF(N16="Tie",AL22,"")</f>
        <v/>
      </c>
      <c r="T16" s="21" t="str">
        <f t="shared" si="1"/>
        <v>Abbi GrahamBugged for a dance</v>
      </c>
      <c r="U16" s="109" t="str">
        <f t="shared" si="2"/>
        <v>nt</v>
      </c>
      <c r="W16" s="3" t="str">
        <f>IFERROR(VLOOKUP('Open 1'!F16,$AD$3:$AE$7,2,TRUE),"")</f>
        <v>4D</v>
      </c>
      <c r="X16" s="8" t="str">
        <f>IFERROR(IF(W16=$X$1,'Open 1'!F16,""),"")</f>
        <v/>
      </c>
      <c r="Y16" s="8" t="str">
        <f>IFERROR(IF(W16=$Y$1,'Open 1'!F16,""),"")</f>
        <v/>
      </c>
      <c r="Z16" s="8" t="str">
        <f>IFERROR(IF(W16=$Z$1,'Open 1'!F16,""),"")</f>
        <v/>
      </c>
      <c r="AA16" s="8">
        <f>IFERROR(IF($W16=$AA$1,'Open 1'!F16,""),"")</f>
        <v>1000.000000015</v>
      </c>
      <c r="AB16" s="8" t="str">
        <f>IFERROR(IF(W16=$AB$1,'Open 1'!F16,""),"")</f>
        <v/>
      </c>
      <c r="AC16" s="18" t="s">
        <v>20</v>
      </c>
      <c r="AD16" s="269" t="s">
        <v>4</v>
      </c>
      <c r="AE16" s="73" t="str">
        <f t="shared" si="4"/>
        <v>1st</v>
      </c>
      <c r="AF16" s="19" t="str">
        <f>IFERROR(INDEX('Open 1'!B:F,MATCH(AH16,'Open 1'!F:F,0),1),"-")</f>
        <v>Cami Wolles</v>
      </c>
      <c r="AG16" s="19" t="str">
        <f>IFERROR(INDEX('Open 1'!B:F,MATCH(AH16,'Open 1'!F:F,0),2),"-")</f>
        <v>Nellie</v>
      </c>
      <c r="AH16" s="4">
        <f t="shared" ref="AH16:AH21" si="7">IFERROR(SMALL($Y$2:$Y$286,AJ16),"-")</f>
        <v>14.648000028</v>
      </c>
      <c r="AI16" s="215">
        <f>IF(AS4&gt;0,AS4,"")</f>
        <v>170.85</v>
      </c>
      <c r="AJ16">
        <v>1</v>
      </c>
      <c r="AK16" t="b">
        <f>IFERROR((AH17-AH16)&lt;0.00001,"False")</f>
        <v>0</v>
      </c>
      <c r="AL16" s="218" t="str">
        <f>IF(AE16="Tie",(AS4+AS5)/2,"")</f>
        <v/>
      </c>
      <c r="AP16" s="218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Kaylee Hieronimus</v>
      </c>
      <c r="C17" s="23" t="str">
        <f>IFERROR(Draw!C17,"")</f>
        <v>Charlie</v>
      </c>
      <c r="D17" s="60">
        <v>14.407999999999999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14.408000015999999</v>
      </c>
      <c r="G17" s="107">
        <f t="shared" si="0"/>
        <v>14.408000015999999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78"/>
      <c r="N17" s="37" t="str">
        <f>IF($K$13&lt;"2","",IF(AE23="Tie","Tie",AE23))</f>
        <v>2nd</v>
      </c>
      <c r="O17" s="26" t="str">
        <f>IF(N17="","",'Open 1'!AF23)</f>
        <v>Sarah Hossle</v>
      </c>
      <c r="P17" s="26" t="str">
        <f>IF(O17="","",'Open 1'!AG23)</f>
        <v>snookie</v>
      </c>
      <c r="Q17" s="48">
        <f>IF(P17="","",'Open 1'!AH23)</f>
        <v>15.198000011</v>
      </c>
      <c r="R17" s="182">
        <f>AI23</f>
        <v>68.34</v>
      </c>
      <c r="S17" s="217" t="str">
        <f t="shared" ref="S17:S19" si="8">IF(N17="Tie",AL23,"")</f>
        <v/>
      </c>
      <c r="T17" s="21" t="str">
        <f t="shared" si="1"/>
        <v>Kaylee HieronimusCharlie</v>
      </c>
      <c r="U17" s="109">
        <f t="shared" si="2"/>
        <v>14.407999999999999</v>
      </c>
      <c r="W17" s="3" t="str">
        <f>IFERROR(VLOOKUP('Open 1'!F17,$AD$3:$AE$7,2,TRUE),"")</f>
        <v>1D</v>
      </c>
      <c r="X17" s="8">
        <f>IFERROR(IF(W17=$X$1,'Open 1'!F17,""),"")</f>
        <v>14.408000015999999</v>
      </c>
      <c r="Y17" s="8" t="str">
        <f>IFERROR(IF(W17=$Y$1,'Open 1'!F17,""),"")</f>
        <v/>
      </c>
      <c r="Z17" s="8" t="str">
        <f>IFERROR(IF(W17=$Z$1,'Open 1'!F17,""),"")</f>
        <v/>
      </c>
      <c r="AA17" s="8" t="str">
        <f>IFERROR(IF($W17=$AA$1,'Open 1'!F17,""),"")</f>
        <v/>
      </c>
      <c r="AB17" s="8" t="str">
        <f>IFERROR(IF(W17=$AB$1,'Open 1'!F17,""),"")</f>
        <v/>
      </c>
      <c r="AC17" s="18" t="s">
        <v>21</v>
      </c>
      <c r="AD17" s="269"/>
      <c r="AE17" s="73" t="str">
        <f t="shared" si="4"/>
        <v>2nd</v>
      </c>
      <c r="AF17" s="19" t="str">
        <f>IFERROR(INDEX('Open 1'!B:F,MATCH(AH17,'Open 1'!F:F,0),1),"-")</f>
        <v>Abbi Graham</v>
      </c>
      <c r="AG17" s="19" t="str">
        <f>IFERROR(INDEX('Open 1'!B:F,MATCH(AH17,'Open 1'!F:F,0),2),"-")</f>
        <v>Yo A Famous Gal I No!</v>
      </c>
      <c r="AH17" s="4">
        <f t="shared" si="7"/>
        <v>14.816000027000001</v>
      </c>
      <c r="AI17" s="215">
        <f>IF(AS5&gt;0,AS5,"")</f>
        <v>102.50999999999999</v>
      </c>
      <c r="AJ17">
        <v>2</v>
      </c>
      <c r="AK17" t="b">
        <f>OR(IFERROR((AH18-AH17)&lt;0.00001,"False"),IFERROR((AH17-AH16)&lt;0.00001,"False"))</f>
        <v>0</v>
      </c>
      <c r="AL17" s="218" t="str">
        <f>IF(AE17="Tie",IF((AH17-AH16)&lt;0.00001,(AS4+AS5)/2,IF((AH18-AH17)&lt;0.00001,(AS5+AS6)/2,"")),"")</f>
        <v/>
      </c>
      <c r="AP17" s="218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Olivia Selleck</v>
      </c>
      <c r="C18" s="23" t="str">
        <f>IFERROR(Draw!C18,"")</f>
        <v>TresTimesTheDynamite</v>
      </c>
      <c r="D18" s="61">
        <v>15.628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15.628000017</v>
      </c>
      <c r="G18" s="107">
        <f t="shared" si="0"/>
        <v>15.628000017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71</v>
      </c>
      <c r="M18" s="278"/>
      <c r="N18" s="37" t="str">
        <f>IF($K$13&lt;"3","",IF(AE24="Tie","Tie",AE24))</f>
        <v>3rd</v>
      </c>
      <c r="O18" s="26" t="str">
        <f>IF(N18="","",'Open 1'!AF24)</f>
        <v>Trinity Chapman</v>
      </c>
      <c r="P18" s="26" t="str">
        <f>IF(O18="","",'Open 1'!AG24)</f>
        <v>Fancy</v>
      </c>
      <c r="Q18" s="48">
        <f>IF(P18="","",'Open 1'!AH24)</f>
        <v>15.304000019</v>
      </c>
      <c r="R18" s="182">
        <f>AI24</f>
        <v>45.56</v>
      </c>
      <c r="S18" s="217" t="str">
        <f t="shared" si="8"/>
        <v/>
      </c>
      <c r="T18" s="21" t="str">
        <f t="shared" si="1"/>
        <v>Olivia SelleckTresTimesTheDynamite</v>
      </c>
      <c r="U18" s="109">
        <f t="shared" si="2"/>
        <v>15.628</v>
      </c>
      <c r="W18" s="3" t="str">
        <f>IFERROR(VLOOKUP('Open 1'!F18,$AD$3:$AE$7,2,TRUE),"")</f>
        <v>3D</v>
      </c>
      <c r="X18" s="8" t="str">
        <f>IFERROR(IF(W18=$X$1,'Open 1'!F18,""),"")</f>
        <v/>
      </c>
      <c r="Y18" s="8" t="str">
        <f>IFERROR(IF(W18=$Y$1,'Open 1'!F18,""),"")</f>
        <v/>
      </c>
      <c r="Z18" s="8">
        <f>IFERROR(IF(W18=$Z$1,'Open 1'!F18,""),"")</f>
        <v>15.628000017</v>
      </c>
      <c r="AA18" s="8" t="str">
        <f>IFERROR(IF($W18=$AA$1,'Open 1'!F18,""),"")</f>
        <v/>
      </c>
      <c r="AB18" s="8" t="str">
        <f>IFERROR(IF(W18=$AB$1,'Open 1'!F18,""),"")</f>
        <v/>
      </c>
      <c r="AC18" s="18" t="s">
        <v>24</v>
      </c>
      <c r="AD18" s="269"/>
      <c r="AE18" s="73" t="str">
        <f t="shared" si="4"/>
        <v>-</v>
      </c>
      <c r="AF18" s="19" t="str">
        <f>IFERROR(INDEX('Open 1'!B:F,MATCH(AH18,'Open 1'!F:F,0),1),"-")</f>
        <v>-</v>
      </c>
      <c r="AG18" s="19" t="str">
        <f>IFERROR(INDEX('Open 1'!B:F,MATCH(AH18,'Open 1'!F:F,0),2),"-")</f>
        <v>-</v>
      </c>
      <c r="AH18" s="4" t="str">
        <f t="shared" si="7"/>
        <v>-</v>
      </c>
      <c r="AI18" s="215">
        <f>IF(AS6&gt;0,AS6,"")</f>
        <v>68.34</v>
      </c>
      <c r="AJ18">
        <v>3</v>
      </c>
      <c r="AK18" t="b">
        <f>OR(IFERROR((AH19-AH18)&lt;0.00001,"False"),IFERROR((AH18-AH17)&lt;0.00001,"False"))</f>
        <v>0</v>
      </c>
      <c r="AL18" s="218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78"/>
      <c r="N19" s="37" t="str">
        <f>IF($K$13&lt;"4","",IF(AE25="Tie","Tie",AE25))</f>
        <v/>
      </c>
      <c r="O19" s="26" t="str">
        <f>IF(N19="","",'Open 1'!AF25)</f>
        <v/>
      </c>
      <c r="P19" s="26" t="str">
        <f>IF(O19="","",'Open 1'!AG25)</f>
        <v/>
      </c>
      <c r="Q19" s="48" t="str">
        <f>IF(P19="","",'Open 1'!AH25)</f>
        <v/>
      </c>
      <c r="R19" s="182" t="str">
        <f>AI25</f>
        <v/>
      </c>
      <c r="S19" s="217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69"/>
      <c r="AE19" s="73" t="str">
        <f t="shared" si="4"/>
        <v>-</v>
      </c>
      <c r="AF19" s="19" t="str">
        <f>IFERROR(INDEX('Open 1'!B:F,MATCH(AH19,'Open 1'!F:F,0),1),"-")</f>
        <v>-</v>
      </c>
      <c r="AG19" s="19" t="str">
        <f>IFERROR(INDEX('Open 1'!B:F,MATCH(AH19,'Open 1'!F:F,0),2),"-")</f>
        <v>-</v>
      </c>
      <c r="AH19" s="4" t="str">
        <f t="shared" si="7"/>
        <v>-</v>
      </c>
      <c r="AI19" s="215" t="str">
        <f>IF(AS7&gt;0,AS7,"")</f>
        <v/>
      </c>
      <c r="AJ19">
        <v>4</v>
      </c>
      <c r="AK19" t="b">
        <f>OR(IFERROR((AH20-AH19)&lt;0.00001,"False"),IFERROR((AH19-AH18)&lt;0.00001,"False"))</f>
        <v>0</v>
      </c>
      <c r="AL19" s="218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Trinity Chapman</v>
      </c>
      <c r="C20" s="23" t="str">
        <f>IFERROR(Draw!C20,"")</f>
        <v>Fancy</v>
      </c>
      <c r="D20" s="59">
        <v>15.304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15.304000019</v>
      </c>
      <c r="G20" s="107">
        <f t="shared" si="0"/>
        <v>15.304000019</v>
      </c>
      <c r="H20" s="90" t="str">
        <f>IF(A20="yco",VLOOKUP(CONCATENATE(B20,C20),Youth!S:T,2,FALSE),IF(OR(AND(D20&gt;1,D20&lt;1050),D20="nt",D20="",D20="scratch"),"","Not valid"))</f>
        <v/>
      </c>
      <c r="M20" s="279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7" t="str">
        <f>IF(N20="Tie",AL26,"")</f>
        <v/>
      </c>
      <c r="T20" s="21" t="str">
        <f t="shared" si="1"/>
        <v>Trinity ChapmanFancy</v>
      </c>
      <c r="U20" s="109">
        <f t="shared" si="2"/>
        <v>15.304</v>
      </c>
      <c r="W20" s="3" t="str">
        <f>IFERROR(VLOOKUP('Open 1'!F20,$AD$3:$AE$7,2,TRUE),"")</f>
        <v>3D</v>
      </c>
      <c r="X20" s="8" t="str">
        <f>IFERROR(IF(W20=$X$1,'Open 1'!F20,""),"")</f>
        <v/>
      </c>
      <c r="Y20" s="8" t="str">
        <f>IFERROR(IF(W20=$Y$1,'Open 1'!F20,""),"")</f>
        <v/>
      </c>
      <c r="Z20" s="8">
        <f>IFERROR(IF(W20=$Z$1,'Open 1'!F20,""),"")</f>
        <v>15.304000019</v>
      </c>
      <c r="AA20" s="8" t="str">
        <f>IFERROR(IF($W20=$AA$1,'Open 1'!F20,""),"")</f>
        <v/>
      </c>
      <c r="AB20" s="8" t="str">
        <f>IFERROR(IF(W20=$AB$1,'Open 1'!F20,""),"")</f>
        <v/>
      </c>
      <c r="AC20" s="18" t="s">
        <v>26</v>
      </c>
      <c r="AD20" s="269"/>
      <c r="AE20" s="73" t="str">
        <f t="shared" si="4"/>
        <v>-</v>
      </c>
      <c r="AF20" s="19" t="str">
        <f>IFERROR(INDEX('Open 1'!B:F,MATCH(AH20,'Open 1'!F:F,0),1),"-")</f>
        <v>-</v>
      </c>
      <c r="AG20" s="19" t="str">
        <f>IFERROR(INDEX('Open 1'!B:F,MATCH(AH20,'Open 1'!F:F,0),2),"-")</f>
        <v>-</v>
      </c>
      <c r="AH20" s="4" t="str">
        <f t="shared" si="7"/>
        <v>-</v>
      </c>
      <c r="AI20" s="215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8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Brittany Dieters</v>
      </c>
      <c r="C21" s="23" t="str">
        <f>IFERROR(Draw!C21,"")</f>
        <v xml:space="preserve">A Guy With Fame </v>
      </c>
      <c r="D21" s="60" t="s">
        <v>215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1000.00000002</v>
      </c>
      <c r="G21" s="107">
        <f t="shared" si="0"/>
        <v>1000.00000002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7"/>
      <c r="T21" s="21" t="str">
        <f t="shared" si="1"/>
        <v xml:space="preserve">Brittany DietersA Guy With Fame </v>
      </c>
      <c r="U21" s="109" t="str">
        <f t="shared" si="2"/>
        <v>nt</v>
      </c>
      <c r="W21" s="3" t="str">
        <f>IFERROR(VLOOKUP('Open 1'!F21,$AD$3:$AE$7,2,TRUE),"")</f>
        <v>4D</v>
      </c>
      <c r="X21" s="8" t="str">
        <f>IFERROR(IF(W21=$X$1,'Open 1'!F21,""),"")</f>
        <v/>
      </c>
      <c r="Y21" s="8" t="str">
        <f>IFERROR(IF(W21=$Y$1,'Open 1'!F21,""),"")</f>
        <v/>
      </c>
      <c r="Z21" s="8" t="str">
        <f>IFERROR(IF(W21=$Z$1,'Open 1'!F21,""),"")</f>
        <v/>
      </c>
      <c r="AA21" s="8">
        <f>IFERROR(IF($W21=$AA$1,'Open 1'!F21,""),"")</f>
        <v>1000.00000002</v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-</v>
      </c>
      <c r="AF21" s="19" t="str">
        <f>IFERROR(INDEX('Open 1'!B:F,MATCH(AH21,'Open 1'!F:F,0),1),"-")</f>
        <v>-</v>
      </c>
      <c r="AG21" s="19" t="str">
        <f>IFERROR(INDEX('Open 1'!B:F,MATCH(AH21,'Open 1'!F:F,0),2),"-")</f>
        <v>-</v>
      </c>
      <c r="AH21" s="4" t="str">
        <f t="shared" si="7"/>
        <v>-</v>
      </c>
      <c r="AI21" s="179"/>
      <c r="AJ21">
        <v>6</v>
      </c>
      <c r="AK21"/>
      <c r="AL21" s="218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Keva Lindquist</v>
      </c>
      <c r="C22" s="23" t="str">
        <f>IFERROR(Draw!C22,"")</f>
        <v>Jill</v>
      </c>
      <c r="D22" s="60" t="s">
        <v>215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1000.000000021</v>
      </c>
      <c r="G22" s="107">
        <f t="shared" si="0"/>
        <v>1000.000000021</v>
      </c>
      <c r="H22" s="90" t="str">
        <f>IF(A22="yco",VLOOKUP(CONCATENATE(B22,C22),Youth!S:T,2,FALSE),IF(OR(AND(D22&gt;1,D22&lt;1050),D22="nt",D22="",D22="scratch"),"","Not valid"))</f>
        <v/>
      </c>
      <c r="J22" s="58"/>
      <c r="M22" s="280" t="s">
        <v>6</v>
      </c>
      <c r="N22" s="46" t="str">
        <f>'Open 1'!AE28</f>
        <v>1st</v>
      </c>
      <c r="O22" s="29" t="str">
        <f>'Open 1'!AF28</f>
        <v>Maggie Noonan</v>
      </c>
      <c r="P22" s="29" t="str">
        <f>'Open 1'!AG28</f>
        <v>Rook</v>
      </c>
      <c r="Q22" s="47">
        <f>'Open 1'!AH28</f>
        <v>16.224000030999999</v>
      </c>
      <c r="R22" s="182">
        <f>IF(AI28&lt;=0,"",AI28)</f>
        <v>85.424999999999997</v>
      </c>
      <c r="S22" s="217" t="str">
        <f>IF(N22="Tie",AL28,"")</f>
        <v/>
      </c>
      <c r="T22" s="21" t="str">
        <f t="shared" si="1"/>
        <v>Keva LindquistJill</v>
      </c>
      <c r="U22" s="109" t="str">
        <f t="shared" si="2"/>
        <v>nt</v>
      </c>
      <c r="W22" s="3" t="str">
        <f>IFERROR(VLOOKUP('Open 1'!F22,$AD$3:$AE$7,2,TRUE),"")</f>
        <v>4D</v>
      </c>
      <c r="X22" s="8" t="str">
        <f>IFERROR(IF(W22=$X$1,'Open 1'!F22,""),"")</f>
        <v/>
      </c>
      <c r="Y22" s="8" t="str">
        <f>IFERROR(IF(W22=$Y$1,'Open 1'!F22,""),"")</f>
        <v/>
      </c>
      <c r="Z22" s="8" t="str">
        <f>IFERROR(IF(W22=$Z$1,'Open 1'!F22,""),"")</f>
        <v/>
      </c>
      <c r="AA22" s="8">
        <f>IFERROR(IF($W22=$AA$1,'Open 1'!F22,""),"")</f>
        <v>1000.000000021</v>
      </c>
      <c r="AB22" s="8" t="str">
        <f>IFERROR(IF(W22=$AB$1,'Open 1'!F22,""),"")</f>
        <v/>
      </c>
      <c r="AC22" s="18" t="s">
        <v>20</v>
      </c>
      <c r="AD22" s="269" t="s">
        <v>5</v>
      </c>
      <c r="AE22" s="73" t="str">
        <f t="shared" si="4"/>
        <v>1st</v>
      </c>
      <c r="AF22" s="19" t="str">
        <f>IFERROR(INDEX('Open 1'!B:F,MATCH(AH22,'Open 1'!F:F,0),1),"-")</f>
        <v>Kelsey Ehret</v>
      </c>
      <c r="AG22" s="19" t="str">
        <f>IFERROR(INDEX('Open 1'!B:F,MATCH(AH22,'Open 1'!F:F,0),2),"-")</f>
        <v>My Firewater Sparklin</v>
      </c>
      <c r="AH22" s="78">
        <f t="shared" ref="AH22:AH27" si="9">IFERROR(SMALL($Z$2:$Z$286,AJ22),"-")</f>
        <v>15.154000025</v>
      </c>
      <c r="AI22" s="215">
        <f>IF(AT4&gt;0,AT4,"")</f>
        <v>113.9</v>
      </c>
      <c r="AJ22">
        <v>1</v>
      </c>
      <c r="AK22" t="b">
        <f>IFERROR((AH23-AH22)&lt;0.00001,"False")</f>
        <v>0</v>
      </c>
      <c r="AL22" s="218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Elaine Hagen</v>
      </c>
      <c r="C23" s="23" t="str">
        <f>IFERROR(Draw!C23,"")</f>
        <v>MIP Streakin Seltzer</v>
      </c>
      <c r="D23" s="60">
        <v>16.323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16.323000021999999</v>
      </c>
      <c r="G23" s="107">
        <f t="shared" si="0"/>
        <v>16.323000021999999</v>
      </c>
      <c r="H23" s="90" t="str">
        <f>IF(A23="yco",VLOOKUP(CONCATENATE(B23,C23),Youth!S:T,2,FALSE),IF(OR(AND(D23&gt;1,D23&lt;1050),D23="nt",D23="",D23="scratch"),"","Not valid"))</f>
        <v/>
      </c>
      <c r="J23" s="56"/>
      <c r="M23" s="281"/>
      <c r="N23" s="37" t="str">
        <f>IF($K$13&lt;"2","",IF(AE29="Tie","Tie",AE29))</f>
        <v>2nd</v>
      </c>
      <c r="O23" s="26" t="str">
        <f>IF(N23="","",'Open 1'!AF29)</f>
        <v>Elaine Hagen</v>
      </c>
      <c r="P23" s="26" t="str">
        <f>IF(O23="","",'Open 1'!AG29)</f>
        <v>Sawyers Joe Glo</v>
      </c>
      <c r="Q23" s="48">
        <f>IF(P23="","",'Open 1'!AH29)</f>
        <v>16.238000047</v>
      </c>
      <c r="R23" s="182">
        <f>IF(AI29&lt;=0,"",AI29)</f>
        <v>51.254999999999995</v>
      </c>
      <c r="S23" s="217" t="str">
        <f>IF(N23="Tie",AL29,"")</f>
        <v/>
      </c>
      <c r="T23" s="21" t="str">
        <f t="shared" si="1"/>
        <v>Elaine HagenMIP Streakin Seltzer</v>
      </c>
      <c r="U23" s="109">
        <f t="shared" si="2"/>
        <v>16.323</v>
      </c>
      <c r="W23" s="3" t="str">
        <f>IFERROR(VLOOKUP('Open 1'!F23,$AD$3:$AE$7,2,TRUE),"")</f>
        <v>4D</v>
      </c>
      <c r="X23" s="8" t="str">
        <f>IFERROR(IF(W23=$X$1,'Open 1'!F23,""),"")</f>
        <v/>
      </c>
      <c r="Y23" s="8" t="str">
        <f>IFERROR(IF(W23=$Y$1,'Open 1'!F23,""),"")</f>
        <v/>
      </c>
      <c r="Z23" s="8" t="str">
        <f>IFERROR(IF(W23=$Z$1,'Open 1'!F23,""),"")</f>
        <v/>
      </c>
      <c r="AA23" s="8">
        <f>IFERROR(IF($W23=$AA$1,'Open 1'!F23,""),"")</f>
        <v>16.323000021999999</v>
      </c>
      <c r="AB23" s="8" t="str">
        <f>IFERROR(IF(W23=$AB$1,'Open 1'!F23,""),"")</f>
        <v/>
      </c>
      <c r="AC23" s="18" t="s">
        <v>21</v>
      </c>
      <c r="AD23" s="269"/>
      <c r="AE23" s="73" t="str">
        <f t="shared" si="4"/>
        <v>2nd</v>
      </c>
      <c r="AF23" s="19" t="str">
        <f>IFERROR(INDEX('Open 1'!B:F,MATCH(AH23,'Open 1'!F:F,0),1),"-")</f>
        <v>Sarah Hossle</v>
      </c>
      <c r="AG23" s="19" t="str">
        <f>IFERROR(INDEX('Open 1'!B:F,MATCH(AH23,'Open 1'!F:F,0),2),"-")</f>
        <v>snookie</v>
      </c>
      <c r="AH23" s="78">
        <f t="shared" si="9"/>
        <v>15.198000011</v>
      </c>
      <c r="AI23" s="215">
        <f>IF(AT5&gt;0,AT5,"")</f>
        <v>68.34</v>
      </c>
      <c r="AJ23">
        <v>2</v>
      </c>
      <c r="AK23" t="b">
        <f>OR(IFERROR((AH24-AH23)&lt;0.00001,"False"),IFERROR((AH23-AH22)&lt;0.00001,"False"))</f>
        <v>0</v>
      </c>
      <c r="AL23" s="218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Sandy Highland</v>
      </c>
      <c r="C24" s="23" t="str">
        <f>IFERROR(Draw!C24,"")</f>
        <v>Speck</v>
      </c>
      <c r="D24" s="62">
        <v>14.317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14.317000023</v>
      </c>
      <c r="G24" s="107">
        <f t="shared" si="0"/>
        <v>14.317000023</v>
      </c>
      <c r="H24" s="90" t="str">
        <f>IF(A24="yco",VLOOKUP(CONCATENATE(B24,C24),Youth!S:T,2,FALSE),IF(OR(AND(D24&gt;1,D24&lt;1050),D24="nt",D24="",D24="scratch"),"","Not valid"))</f>
        <v/>
      </c>
      <c r="M24" s="281"/>
      <c r="N24" s="37" t="str">
        <f>IF($K$13&lt;"3","",IF(AE30="Tie","Tie",AE30))</f>
        <v>3rd</v>
      </c>
      <c r="O24" s="26" t="str">
        <f>IF(N24="","",'Open 1'!AF30)</f>
        <v>Elaine Hagen</v>
      </c>
      <c r="P24" s="26" t="str">
        <f>IF(O24="","",'Open 1'!AG30)</f>
        <v>MIP Streakin Seltzer</v>
      </c>
      <c r="Q24" s="48">
        <f>IF(P24="","",'Open 1'!AH30)</f>
        <v>16.323000021999999</v>
      </c>
      <c r="R24" s="182">
        <f>IF(AI30&lt;=0,"",AI30)</f>
        <v>34.17</v>
      </c>
      <c r="S24" s="217" t="str">
        <f t="shared" ref="S24:S25" si="10">IF(N24="Tie",AL30,"")</f>
        <v/>
      </c>
      <c r="T24" s="21" t="str">
        <f t="shared" si="1"/>
        <v>Sandy HighlandSpeck</v>
      </c>
      <c r="U24" s="109">
        <f t="shared" si="2"/>
        <v>14.317</v>
      </c>
      <c r="W24" s="3" t="str">
        <f>IFERROR(VLOOKUP('Open 1'!F24,$AD$3:$AE$7,2,TRUE),"")</f>
        <v>1D</v>
      </c>
      <c r="X24" s="8">
        <f>IFERROR(IF(W24=$X$1,'Open 1'!F24,""),"")</f>
        <v>14.317000023</v>
      </c>
      <c r="Y24" s="8" t="str">
        <f>IFERROR(IF(W24=$Y$1,'Open 1'!F24,""),"")</f>
        <v/>
      </c>
      <c r="Z24" s="8" t="str">
        <f>IFERROR(IF(W24=$Z$1,'Open 1'!F24,""),"")</f>
        <v/>
      </c>
      <c r="AA24" s="8" t="str">
        <f>IFERROR(IF($W24=$AA$1,'Open 1'!F24,""),"")</f>
        <v/>
      </c>
      <c r="AB24" s="8" t="str">
        <f>IFERROR(IF(W24=$AB$1,'Open 1'!F24,""),"")</f>
        <v/>
      </c>
      <c r="AC24" s="18" t="s">
        <v>24</v>
      </c>
      <c r="AD24" s="269"/>
      <c r="AE24" s="73" t="str">
        <f t="shared" si="4"/>
        <v>3rd</v>
      </c>
      <c r="AF24" s="19" t="str">
        <f>IFERROR(INDEX('Open 1'!B:F,MATCH(AH24,'Open 1'!F:F,0),1),"-")</f>
        <v>Trinity Chapman</v>
      </c>
      <c r="AG24" s="19" t="str">
        <f>IFERROR(INDEX('Open 1'!B:F,MATCH(AH24,'Open 1'!F:F,0),2),"-")</f>
        <v>Fancy</v>
      </c>
      <c r="AH24" s="78">
        <f t="shared" si="9"/>
        <v>15.304000019</v>
      </c>
      <c r="AI24" s="215">
        <f>IF(AT6&gt;0,AT6,"")</f>
        <v>45.56</v>
      </c>
      <c r="AJ24">
        <v>3</v>
      </c>
      <c r="AK24" t="b">
        <f>OR(IFERROR((AH25-AH24)&lt;0.00001,"False"),IFERROR((AH24-AH23)&lt;0.00001,"False"))</f>
        <v>0</v>
      </c>
      <c r="AL24" s="218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81"/>
      <c r="N25" s="37" t="str">
        <f>IF($K$13&lt;"4","",IF(AE31="Tie","Tie",AE31))</f>
        <v/>
      </c>
      <c r="O25" s="26" t="str">
        <f>IF(N25="","",'Open 1'!AF31)</f>
        <v/>
      </c>
      <c r="P25" s="26" t="str">
        <f>IF(O25="","",'Open 1'!AG31)</f>
        <v/>
      </c>
      <c r="Q25" s="48" t="str">
        <f>IF(P25="","",'Open 1'!AH31)</f>
        <v/>
      </c>
      <c r="R25" s="182" t="str">
        <f>IF(AI31&lt;=0,"",AI31)</f>
        <v/>
      </c>
      <c r="S25" s="217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69"/>
      <c r="AE25" s="73" t="str">
        <f t="shared" si="4"/>
        <v>4th</v>
      </c>
      <c r="AF25" s="19" t="str">
        <f>IFERROR(INDEX('Open 1'!B:F,MATCH(AH25,'Open 1'!F:F,0),1),"-")</f>
        <v>Sandy Highland</v>
      </c>
      <c r="AG25" s="19" t="str">
        <f>IFERROR(INDEX('Open 1'!B:F,MATCH(AH25,'Open 1'!F:F,0),2),"-")</f>
        <v>Bonita</v>
      </c>
      <c r="AH25" s="78">
        <f t="shared" si="9"/>
        <v>15.343000001</v>
      </c>
      <c r="AI25" s="215" t="str">
        <f>IF(AT7&gt;0,AT7,"")</f>
        <v/>
      </c>
      <c r="AJ25">
        <v>4</v>
      </c>
      <c r="AK25" t="b">
        <f>OR(IFERROR((AH26-AH25)&lt;0.00001,"False"),IFERROR((AH25-AH24)&lt;0.00001,"False"))</f>
        <v>0</v>
      </c>
      <c r="AL25" s="218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Kelsey Ehret</v>
      </c>
      <c r="C26" s="23" t="str">
        <f>IFERROR(Draw!C26,"")</f>
        <v>My Firewater Sparklin</v>
      </c>
      <c r="D26" s="168">
        <v>15.154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15.154000025</v>
      </c>
      <c r="G26" s="107">
        <f t="shared" si="0"/>
        <v>15.154000025</v>
      </c>
      <c r="H26" s="90" t="str">
        <f>IF(A26="yco",VLOOKUP(CONCATENATE(B26,C26),Youth!S:T,2,FALSE),IF(OR(AND(D26&gt;1,D26&lt;1050),D26="nt",D26="",D26="scratch"),"","Not valid"))</f>
        <v/>
      </c>
      <c r="M26" s="282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7" t="str">
        <f>IF(N26="Tie",AL32,"")</f>
        <v/>
      </c>
      <c r="T26" s="21" t="str">
        <f t="shared" si="1"/>
        <v>Kelsey EhretMy Firewater Sparklin</v>
      </c>
      <c r="U26" s="109">
        <f t="shared" si="2"/>
        <v>15.154</v>
      </c>
      <c r="W26" s="3" t="str">
        <f>IFERROR(VLOOKUP('Open 1'!F26,$AD$3:$AE$7,2,TRUE),"")</f>
        <v>3D</v>
      </c>
      <c r="X26" s="8" t="str">
        <f>IFERROR(IF(W26=$X$1,'Open 1'!F26,""),"")</f>
        <v/>
      </c>
      <c r="Y26" s="8" t="str">
        <f>IFERROR(IF(W26=$Y$1,'Open 1'!F26,""),"")</f>
        <v/>
      </c>
      <c r="Z26" s="8">
        <f>IFERROR(IF(W26=$Z$1,'Open 1'!F26,""),"")</f>
        <v>15.154000025</v>
      </c>
      <c r="AA26" s="8" t="str">
        <f>IFERROR(IF($W26=$AA$1,'Open 1'!F26,""),"")</f>
        <v/>
      </c>
      <c r="AB26" s="8" t="str">
        <f>IFERROR(IF(W26=$AB$1,'Open 1'!F26,""),"")</f>
        <v/>
      </c>
      <c r="AC26" s="18" t="s">
        <v>26</v>
      </c>
      <c r="AD26" s="269"/>
      <c r="AE26" s="73" t="str">
        <f t="shared" si="4"/>
        <v>5th</v>
      </c>
      <c r="AF26" s="19" t="str">
        <f>IFERROR(INDEX('Open 1'!B:F,MATCH(AH26,'Open 1'!F:F,0),1),"-")</f>
        <v>Sarah Hossle</v>
      </c>
      <c r="AG26" s="19" t="str">
        <f>IFERROR(INDEX('Open 1'!B:F,MATCH(AH26,'Open 1'!F:F,0),2),"-")</f>
        <v>Trigger</v>
      </c>
      <c r="AH26" s="78">
        <f t="shared" si="9"/>
        <v>15.362000029000001</v>
      </c>
      <c r="AI26" s="215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8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Natalie Hieronimus</v>
      </c>
      <c r="C27" s="23" t="str">
        <f>IFERROR(Draw!C27,"")</f>
        <v xml:space="preserve">BW Double Take Dash </v>
      </c>
      <c r="D27" s="60">
        <v>914.95899999999995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914.9590000259999</v>
      </c>
      <c r="G27" s="107">
        <f t="shared" si="0"/>
        <v>914.9590000259999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7"/>
      <c r="T27" s="21" t="str">
        <f t="shared" si="1"/>
        <v xml:space="preserve">Natalie HieronimusBW Double Take Dash </v>
      </c>
      <c r="U27" s="109">
        <f t="shared" si="2"/>
        <v>914.95899999999995</v>
      </c>
      <c r="W27" s="3" t="str">
        <f>IFERROR(VLOOKUP('Open 1'!F27,$AD$3:$AE$7,2,TRUE),"")</f>
        <v>4D</v>
      </c>
      <c r="X27" s="8" t="str">
        <f>IFERROR(IF(W27=$X$1,'Open 1'!F27,""),"")</f>
        <v/>
      </c>
      <c r="Y27" s="8" t="str">
        <f>IFERROR(IF(W27=$Y$1,'Open 1'!F27,""),"")</f>
        <v/>
      </c>
      <c r="Z27" s="8" t="str">
        <f>IFERROR(IF(W27=$Z$1,'Open 1'!F27,""),"")</f>
        <v/>
      </c>
      <c r="AA27" s="8">
        <f>IFERROR(IF($W27=$AA$1,'Open 1'!F27,""),"")</f>
        <v>914.9590000259999</v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Aleah Marco</v>
      </c>
      <c r="AG27" s="19" t="str">
        <f>IFERROR(INDEX('Open 1'!B:F,MATCH(AH27,'Open 1'!F:F,0),2),"-")</f>
        <v>Horse 1</v>
      </c>
      <c r="AH27" s="78">
        <f t="shared" si="9"/>
        <v>15.618000032000001</v>
      </c>
      <c r="AI27" s="179"/>
      <c r="AJ27">
        <v>6</v>
      </c>
      <c r="AK27"/>
      <c r="AL27" s="218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Abbi Graham</v>
      </c>
      <c r="C28" s="23" t="str">
        <f>IFERROR(Draw!C28,"")</f>
        <v>Yo A Famous Gal I No!</v>
      </c>
      <c r="D28" s="59">
        <v>14.816000000000001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14.816000027000001</v>
      </c>
      <c r="G28" s="107">
        <f t="shared" si="0"/>
        <v>14.816000027000001</v>
      </c>
      <c r="H28" s="90" t="str">
        <f>IF(A28="yco",VLOOKUP(CONCATENATE(B28,C28),Youth!S:T,2,FALSE),IF(OR(AND(D28&gt;1,D28&lt;1050),D28="nt",D28="",D28="scratch"),"","Not valid"))</f>
        <v/>
      </c>
      <c r="M28" s="271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7" t="str">
        <f>IF(N28="Tie",AL34,"")</f>
        <v/>
      </c>
      <c r="T28" s="21" t="str">
        <f t="shared" si="1"/>
        <v>Abbi GrahamYo A Famous Gal I No!</v>
      </c>
      <c r="U28" s="109">
        <f t="shared" si="2"/>
        <v>14.816000000000001</v>
      </c>
      <c r="W28" s="3" t="str">
        <f>IFERROR(VLOOKUP('Open 1'!F28,$AD$3:$AE$7,2,TRUE),"")</f>
        <v>2D</v>
      </c>
      <c r="X28" s="8" t="str">
        <f>IFERROR(IF(W28=$X$1,'Open 1'!F28,""),"")</f>
        <v/>
      </c>
      <c r="Y28" s="8">
        <f>IFERROR(IF(W28=$Y$1,'Open 1'!F28,""),"")</f>
        <v>14.816000027000001</v>
      </c>
      <c r="Z28" s="8" t="str">
        <f>IFERROR(IF(W28=$Z$1,'Open 1'!F28,""),"")</f>
        <v/>
      </c>
      <c r="AA28" s="8" t="str">
        <f>IFERROR(IF($W28=$AA$1,'Open 1'!F28,""),"")</f>
        <v/>
      </c>
      <c r="AB28" s="8" t="str">
        <f>IFERROR(IF(W28=$AB$1,'Open 1'!F28,""),"")</f>
        <v/>
      </c>
      <c r="AC28" s="18" t="s">
        <v>20</v>
      </c>
      <c r="AD28" s="269" t="s">
        <v>6</v>
      </c>
      <c r="AE28" s="73" t="str">
        <f t="shared" si="4"/>
        <v>1st</v>
      </c>
      <c r="AF28" s="19" t="str">
        <f>IFERROR(INDEX('Open 1'!B:F,MATCH(AH28,'Open 1'!F:F,0),1),"-")</f>
        <v>Maggie Noonan</v>
      </c>
      <c r="AG28" s="19" t="str">
        <f>IFERROR(INDEX('Open 1'!B:F,MATCH(AH28,'Open 1'!F:F,0),2),"-")</f>
        <v>Rook</v>
      </c>
      <c r="AH28" s="4">
        <f t="shared" ref="AH28:AH33" si="12">IFERROR(IF(SMALL($AA$2:$AA$286,AJ28)&lt;900,SMALL($AA$2:$AA$286,AJ28),"-"),"-")</f>
        <v>16.224000030999999</v>
      </c>
      <c r="AI28" s="215">
        <f>IF(AU4&gt;0,AU4,"")</f>
        <v>85.424999999999997</v>
      </c>
      <c r="AJ28">
        <v>1</v>
      </c>
      <c r="AK28" t="b">
        <f>IF(AH29="-","",(AH29-AH28)&lt;0.00001)</f>
        <v>0</v>
      </c>
      <c r="AL28" s="218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Cami Wolles</v>
      </c>
      <c r="C29" s="23" t="str">
        <f>IFERROR(Draw!C29,"")</f>
        <v>Nellie</v>
      </c>
      <c r="D29" s="60">
        <v>14.648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14.648000028</v>
      </c>
      <c r="G29" s="107">
        <f t="shared" si="0"/>
        <v>14.648000028</v>
      </c>
      <c r="H29" s="90" t="str">
        <f>IF(A29="yco",VLOOKUP(CONCATENATE(B29,C29),Youth!S:T,2,FALSE),IF(OR(AND(D29&gt;1,D29&lt;1050),D29="nt",D29="",D29="scratch"),"","Not valid"))</f>
        <v/>
      </c>
      <c r="M29" s="272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7" t="str">
        <f t="shared" ref="S29:S31" si="13">IF(N29="Tie",AL35,"")</f>
        <v/>
      </c>
      <c r="T29" s="21" t="str">
        <f t="shared" si="1"/>
        <v>Cami WollesNellie</v>
      </c>
      <c r="U29" s="109">
        <f t="shared" si="2"/>
        <v>14.648</v>
      </c>
      <c r="W29" s="3" t="str">
        <f>IFERROR(VLOOKUP('Open 1'!F29,$AD$3:$AE$7,2,TRUE),"")</f>
        <v>2D</v>
      </c>
      <c r="X29" s="8" t="str">
        <f>IFERROR(IF(W29=$X$1,'Open 1'!F29,""),"")</f>
        <v/>
      </c>
      <c r="Y29" s="8">
        <f>IFERROR(IF(W29=$Y$1,'Open 1'!F29,""),"")</f>
        <v>14.648000028</v>
      </c>
      <c r="Z29" s="8" t="str">
        <f>IFERROR(IF(W29=$Z$1,'Open 1'!F29,""),"")</f>
        <v/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69"/>
      <c r="AE29" s="73" t="str">
        <f t="shared" si="4"/>
        <v>2nd</v>
      </c>
      <c r="AF29" s="19" t="str">
        <f>IFERROR(INDEX('Open 1'!B:F,MATCH(AH29,'Open 1'!F:F,0),1),"-")</f>
        <v>Elaine Hagen</v>
      </c>
      <c r="AG29" s="19" t="str">
        <f>IFERROR(INDEX('Open 1'!B:F,MATCH(AH29,'Open 1'!F:F,0),2),"-")</f>
        <v>Sawyers Joe Glo</v>
      </c>
      <c r="AH29" s="4">
        <f t="shared" si="12"/>
        <v>16.238000047</v>
      </c>
      <c r="AI29" s="215">
        <f>IF(AU5&gt;0,AU5,"")</f>
        <v>51.254999999999995</v>
      </c>
      <c r="AJ29">
        <v>2</v>
      </c>
      <c r="AK29" t="b">
        <f>OR(IFERROR((AH30-AH29)&lt;0.00001,"False"),IFERROR((AH29-AH28)&lt;0.00001,"False"))</f>
        <v>0</v>
      </c>
      <c r="AL29" s="218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Sarah Hossle</v>
      </c>
      <c r="C30" s="23" t="str">
        <f>IFERROR(Draw!C30,"")</f>
        <v>Trigger</v>
      </c>
      <c r="D30" s="62">
        <v>15.362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15.362000029000001</v>
      </c>
      <c r="G30" s="107">
        <f t="shared" si="0"/>
        <v>15.362000029000001</v>
      </c>
      <c r="H30" s="90" t="str">
        <f>IF(A30="yco",VLOOKUP(CONCATENATE(B30,C30),Youth!S:T,2,FALSE),IF(OR(AND(D30&gt;1,D30&lt;1050),D30="nt",D30="",D30="scratch"),"","Not valid"))</f>
        <v/>
      </c>
      <c r="M30" s="272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7" t="str">
        <f t="shared" si="13"/>
        <v/>
      </c>
      <c r="T30" s="21" t="str">
        <f t="shared" si="1"/>
        <v>Sarah HossleTrigger</v>
      </c>
      <c r="U30" s="109">
        <f t="shared" si="2"/>
        <v>15.362</v>
      </c>
      <c r="W30" s="3" t="str">
        <f>IFERROR(VLOOKUP('Open 1'!F30,$AD$3:$AE$7,2,TRUE),"")</f>
        <v>3D</v>
      </c>
      <c r="X30" s="8" t="str">
        <f>IFERROR(IF(W30=$X$1,'Open 1'!F30,""),"")</f>
        <v/>
      </c>
      <c r="Y30" s="8" t="str">
        <f>IFERROR(IF(W30=$Y$1,'Open 1'!F30,""),"")</f>
        <v/>
      </c>
      <c r="Z30" s="8">
        <f>IFERROR(IF(W30=$Z$1,'Open 1'!F30,""),"")</f>
        <v>15.362000029000001</v>
      </c>
      <c r="AA30" s="8" t="str">
        <f>IFERROR(IF($W30=$AA$1,'Open 1'!F30,""),"")</f>
        <v/>
      </c>
      <c r="AB30" s="8" t="str">
        <f>IFERROR(IF(W30=$AB$1,'Open 1'!F30,""),"")</f>
        <v/>
      </c>
      <c r="AC30" s="18" t="s">
        <v>24</v>
      </c>
      <c r="AD30" s="269"/>
      <c r="AE30" s="73" t="str">
        <f t="shared" si="4"/>
        <v>3rd</v>
      </c>
      <c r="AF30" s="19" t="str">
        <f>IFERROR(INDEX('Open 1'!B:F,MATCH(AH30,'Open 1'!F:F,0),1),"-")</f>
        <v>Elaine Hagen</v>
      </c>
      <c r="AG30" s="19" t="str">
        <f>IFERROR(INDEX('Open 1'!B:F,MATCH(AH30,'Open 1'!F:F,0),2),"-")</f>
        <v>MIP Streakin Seltzer</v>
      </c>
      <c r="AH30" s="4">
        <f t="shared" si="12"/>
        <v>16.323000021999999</v>
      </c>
      <c r="AI30" s="215">
        <f>IF(AU6&gt;0,AU6,"")</f>
        <v>34.17</v>
      </c>
      <c r="AJ30">
        <v>3</v>
      </c>
      <c r="AK30" t="b">
        <f>OR(IFERROR((AH31-AH30)&lt;0.00001,"False"),IFERROR((AH30-AH29)&lt;0.00001,"False"))</f>
        <v>0</v>
      </c>
      <c r="AL30" s="218" t="str">
        <f t="shared" ref="AL30" si="14">IF(AE30="Tie",IF((AH30-AH29)&lt;0.00001,(AU5+AU6)/2,IF((AH31-AH30)&lt;0.00001,(AU6+AU7)/2,"")),"")</f>
        <v/>
      </c>
      <c r="AM30" s="213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72"/>
      <c r="N31" s="37" t="str">
        <f>IF($K$13&lt;"4","",IF(AE37="Tie","Tie",AE37))</f>
        <v/>
      </c>
      <c r="O31" s="26" t="str">
        <f>IF(N31="","",'Open 1'!AF37)</f>
        <v/>
      </c>
      <c r="P31" s="26" t="str">
        <f>IF(O31="","",'Open 1'!AG37)</f>
        <v/>
      </c>
      <c r="Q31" s="48" t="str">
        <f>IF(P31="","",'Open 1'!AH37)</f>
        <v/>
      </c>
      <c r="R31" s="182"/>
      <c r="S31" s="217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69"/>
      <c r="AE31" s="73" t="str">
        <f t="shared" si="4"/>
        <v>4th</v>
      </c>
      <c r="AF31" s="19" t="str">
        <f>IFERROR(INDEX('Open 1'!B:F,MATCH(AH31,'Open 1'!F:F,0),1),"-")</f>
        <v>Blake Chapman</v>
      </c>
      <c r="AG31" s="19" t="str">
        <f>IFERROR(INDEX('Open 1'!B:F,MATCH(AH31,'Open 1'!F:F,0),2),"-")</f>
        <v>Raisin</v>
      </c>
      <c r="AH31" s="4">
        <f t="shared" si="12"/>
        <v>16.384000049000001</v>
      </c>
      <c r="AI31" s="215" t="str">
        <f>IF(AU7&gt;0,AU7,"")</f>
        <v/>
      </c>
      <c r="AJ31">
        <v>4</v>
      </c>
      <c r="AK31" t="b">
        <f>OR(IFERROR((AH32-AH31)&lt;0.00001,"False"),IFERROR((AH31-AH30)&lt;0.00001,"False"))</f>
        <v>0</v>
      </c>
      <c r="AL31" s="218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Maggie Noonan</v>
      </c>
      <c r="C32" s="23" t="str">
        <f>IFERROR(Draw!C32,"")</f>
        <v>Rook</v>
      </c>
      <c r="D32" s="61">
        <v>16.224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16.224000030999999</v>
      </c>
      <c r="G32" s="107">
        <f t="shared" si="0"/>
        <v>16.224000030999999</v>
      </c>
      <c r="H32" s="90" t="str">
        <f>IF(A32="yco",VLOOKUP(CONCATENATE(B32,C32),Youth!S:T,2,FALSE),IF(OR(AND(D32&gt;1,D32&lt;1050),D32="nt",D32="",D32="scratch"),"","Not valid"))</f>
        <v/>
      </c>
      <c r="M32" s="273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7" t="str">
        <f>IF(N32="Tie",AL38,"")</f>
        <v/>
      </c>
      <c r="T32" s="21" t="str">
        <f t="shared" si="1"/>
        <v>Maggie NoonanRook</v>
      </c>
      <c r="U32" s="109">
        <f t="shared" si="2"/>
        <v>16.224</v>
      </c>
      <c r="W32" s="3" t="str">
        <f>IFERROR(VLOOKUP('Open 1'!F32,$AD$3:$AE$7,2,TRUE),"")</f>
        <v>4D</v>
      </c>
      <c r="X32" s="8" t="str">
        <f>IFERROR(IF(W32=$X$1,'Open 1'!F32,""),"")</f>
        <v/>
      </c>
      <c r="Y32" s="8" t="str">
        <f>IFERROR(IF(W32=$Y$1,'Open 1'!F32,""),"")</f>
        <v/>
      </c>
      <c r="Z32" s="8" t="str">
        <f>IFERROR(IF(W32=$Z$1,'Open 1'!F32,""),"")</f>
        <v/>
      </c>
      <c r="AA32" s="8">
        <f>IFERROR(IF($W32=$AA$1,'Open 1'!F32,""),"")</f>
        <v>16.224000030999999</v>
      </c>
      <c r="AB32" s="8" t="str">
        <f>IFERROR(IF(W32=$AB$1,'Open 1'!F32,""),"")</f>
        <v/>
      </c>
      <c r="AC32" s="18" t="s">
        <v>26</v>
      </c>
      <c r="AD32" s="269"/>
      <c r="AE32" s="73" t="str">
        <f t="shared" si="4"/>
        <v>5th</v>
      </c>
      <c r="AF32" s="19" t="str">
        <f>IFERROR(INDEX('Open 1'!B:F,MATCH(AH32,'Open 1'!F:F,0),1),"-")</f>
        <v>Kylee Ackerman</v>
      </c>
      <c r="AG32" s="19" t="str">
        <f>IFERROR(INDEX('Open 1'!B:F,MATCH(AH32,'Open 1'!F:F,0),2),"-")</f>
        <v>Driftwood Pine Fritz</v>
      </c>
      <c r="AH32" s="4">
        <f t="shared" si="12"/>
        <v>17.666000013000001</v>
      </c>
      <c r="AI32" s="215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8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Aleah Marco</v>
      </c>
      <c r="C33" s="23" t="str">
        <f>IFERROR(Draw!C33,"")</f>
        <v>Horse 1</v>
      </c>
      <c r="D33" s="60">
        <v>15.618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15.618000032000001</v>
      </c>
      <c r="G33" s="107">
        <f t="shared" si="0"/>
        <v>15.618000032000001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Aleah MarcoHorse 1</v>
      </c>
      <c r="U33" s="109">
        <f t="shared" si="2"/>
        <v>15.618</v>
      </c>
      <c r="W33" s="3" t="str">
        <f>IFERROR(VLOOKUP('Open 1'!F33,$AD$3:$AE$7,2,TRUE),"")</f>
        <v>3D</v>
      </c>
      <c r="X33" s="8" t="str">
        <f>IFERROR(IF(W33=$X$1,'Open 1'!F33,""),"")</f>
        <v/>
      </c>
      <c r="Y33" s="8" t="str">
        <f>IFERROR(IF(W33=$Y$1,'Open 1'!F33,""),"")</f>
        <v/>
      </c>
      <c r="Z33" s="8">
        <f>IFERROR(IF(W33=$Z$1,'Open 1'!F33,""),"")</f>
        <v>15.618000032000001</v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6th</v>
      </c>
      <c r="AF33" s="19" t="str">
        <f>IFERROR(INDEX('Open 1'!B:F,MATCH(AH33,'Open 1'!F:F,0),1),"-")</f>
        <v>Margaret Miller</v>
      </c>
      <c r="AG33" s="19" t="str">
        <f>IFERROR(INDEX('Open 1'!B:F,MATCH(AH33,'Open 1'!F:F,0),2),"-")</f>
        <v>Seven</v>
      </c>
      <c r="AH33" s="4">
        <f t="shared" si="12"/>
        <v>17.670000033000001</v>
      </c>
      <c r="AI33" s="179"/>
      <c r="AJ33">
        <v>6</v>
      </c>
      <c r="AK33"/>
      <c r="AL33" s="218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Margaret Miller</v>
      </c>
      <c r="C34" s="23" t="str">
        <f>IFERROR(Draw!C34,"")</f>
        <v>Seven</v>
      </c>
      <c r="D34" s="60">
        <v>17.670000000000002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17.670000033000001</v>
      </c>
      <c r="G34" s="107">
        <f t="shared" si="0"/>
        <v>17.670000033000001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Margaret MillerSeven</v>
      </c>
      <c r="U34" s="109">
        <f t="shared" si="2"/>
        <v>17.670000000000002</v>
      </c>
      <c r="W34" s="3" t="str">
        <f>IFERROR(VLOOKUP('Open 1'!F34,$AD$3:$AE$7,2,TRUE),"")</f>
        <v>4D</v>
      </c>
      <c r="X34" s="8" t="str">
        <f>IFERROR(IF(W34=$X$1,'Open 1'!F34,""),"")</f>
        <v/>
      </c>
      <c r="Y34" s="8" t="str">
        <f>IFERROR(IF(W34=$Y$1,'Open 1'!F34,""),"")</f>
        <v/>
      </c>
      <c r="Z34" s="8" t="str">
        <f>IFERROR(IF(W34=$Z$1,'Open 1'!F34,""),"")</f>
        <v/>
      </c>
      <c r="AA34" s="8">
        <f>IFERROR(IF($W34=$AA$1,'Open 1'!F34,""),"")</f>
        <v>17.670000033000001</v>
      </c>
      <c r="AB34" s="8" t="str">
        <f>IFERROR(IF(W34=$AB$1,'Open 1'!F34,""),"")</f>
        <v/>
      </c>
      <c r="AC34" s="18" t="s">
        <v>20</v>
      </c>
      <c r="AD34" s="269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8"/>
    </row>
    <row r="35" spans="1:38">
      <c r="A35" s="22">
        <f>IF(B35="","",Draw!A35)</f>
        <v>29</v>
      </c>
      <c r="B35" s="23" t="str">
        <f>IFERROR(Draw!B35,"")</f>
        <v>Lainie Scholtz</v>
      </c>
      <c r="C35" s="23" t="str">
        <f>IFERROR(Draw!C35,"")</f>
        <v>Fling</v>
      </c>
      <c r="D35" s="60">
        <v>14.452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14.452000033999999</v>
      </c>
      <c r="G35" s="107">
        <f t="shared" si="0"/>
        <v>14.452000033999999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Lainie ScholtzFling</v>
      </c>
      <c r="U35" s="109">
        <f t="shared" si="2"/>
        <v>14.452</v>
      </c>
      <c r="W35" s="3" t="str">
        <f>IFERROR(VLOOKUP('Open 1'!F35,$AD$3:$AE$7,2,TRUE),"")</f>
        <v>1D</v>
      </c>
      <c r="X35" s="8">
        <f>IFERROR(IF(W35=$X$1,'Open 1'!F35,""),"")</f>
        <v>14.452000033999999</v>
      </c>
      <c r="Y35" s="8" t="str">
        <f>IFERROR(IF(W35=$Y$1,'Open 1'!F35,""),"")</f>
        <v/>
      </c>
      <c r="Z35" s="8" t="str">
        <f>IFERROR(IF(W35=$Z$1,'Open 1'!F35,""),"")</f>
        <v/>
      </c>
      <c r="AA35" s="8" t="str">
        <f>IFERROR(IF($W35=$AA$1,'Open 1'!F35,""),"")</f>
        <v/>
      </c>
      <c r="AB35" s="8" t="str">
        <f>IFERROR(IF(W35=$AB$1,'Open 1'!F35,""),"")</f>
        <v/>
      </c>
      <c r="AC35" s="18" t="s">
        <v>21</v>
      </c>
      <c r="AD35" s="269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8"/>
    </row>
    <row r="36" spans="1:38">
      <c r="A36" s="22">
        <f>IF(B36="","",Draw!A36)</f>
        <v>30</v>
      </c>
      <c r="B36" s="23" t="str">
        <f>IFERROR(Draw!B36,"")</f>
        <v>Kamryn Chapman</v>
      </c>
      <c r="C36" s="23" t="str">
        <f>IFERROR(Draw!C36,"")</f>
        <v>BW so bada lover</v>
      </c>
      <c r="D36" s="62">
        <v>914.46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914.46000003500001</v>
      </c>
      <c r="G36" s="107">
        <f t="shared" si="0"/>
        <v>914.46000003500001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Kamryn ChapmanBW so bada lover</v>
      </c>
      <c r="U36" s="109">
        <f t="shared" si="2"/>
        <v>914.46</v>
      </c>
      <c r="W36" s="3" t="str">
        <f>IFERROR(VLOOKUP('Open 1'!F36,$AD$3:$AE$7,2,TRUE),"")</f>
        <v>4D</v>
      </c>
      <c r="X36" s="8" t="str">
        <f>IFERROR(IF(W36=$X$1,'Open 1'!F36,""),"")</f>
        <v/>
      </c>
      <c r="Y36" s="8" t="str">
        <f>IFERROR(IF(W36=$Y$1,'Open 1'!F36,""),"")</f>
        <v/>
      </c>
      <c r="Z36" s="8" t="str">
        <f>IFERROR(IF(W36=$Z$1,'Open 1'!F36,""),"")</f>
        <v/>
      </c>
      <c r="AA36" s="8">
        <f>IFERROR(IF($W36=$AA$1,'Open 1'!F36,""),"")</f>
        <v>914.46000003500001</v>
      </c>
      <c r="AB36" s="8" t="str">
        <f>IFERROR(IF(W36=$AB$1,'Open 1'!F36,""),"")</f>
        <v/>
      </c>
      <c r="AC36" s="18" t="s">
        <v>24</v>
      </c>
      <c r="AD36" s="269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8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69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8"/>
    </row>
    <row r="38" spans="1:38" ht="16.5" thickBot="1">
      <c r="A38" s="22">
        <f>IF(B38="","",Draw!A38)</f>
        <v>31</v>
      </c>
      <c r="B38" s="23" t="str">
        <f>IFERROR(Draw!B38,"")</f>
        <v>Brilee Rieck</v>
      </c>
      <c r="C38" s="23" t="str">
        <f>IFERROR(Draw!C38,"")</f>
        <v>Baca Doc Frost</v>
      </c>
      <c r="D38" s="59" t="s">
        <v>214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3000.0000000370001</v>
      </c>
      <c r="G38" s="107">
        <f t="shared" si="0"/>
        <v>3000.0000000370001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Brilee RieckBaca Doc Frost</v>
      </c>
      <c r="U38" s="109" t="str">
        <f t="shared" si="2"/>
        <v>Scratch</v>
      </c>
      <c r="W38" s="3" t="str">
        <f>IFERROR(VLOOKUP('Open 1'!F38,$AD$3:$AE$7,2,TRUE),"")</f>
        <v>4D</v>
      </c>
      <c r="X38" s="8" t="str">
        <f>IFERROR(IF(W38=$X$1,'Open 1'!F38,""),"")</f>
        <v/>
      </c>
      <c r="Y38" s="8" t="str">
        <f>IFERROR(IF(W38=$Y$1,'Open 1'!F38,""),"")</f>
        <v/>
      </c>
      <c r="Z38" s="8" t="str">
        <f>IFERROR(IF(W38=$Z$1,'Open 1'!F38,""),"")</f>
        <v/>
      </c>
      <c r="AA38" s="8">
        <f>IFERROR(IF($W38=$AA$1,'Open 1'!F38,""),"")</f>
        <v>3000.0000000370001</v>
      </c>
      <c r="AB38" s="8" t="str">
        <f>IFERROR(IF(W38=$AB$1,'Open 1'!F38,""),"")</f>
        <v/>
      </c>
      <c r="AC38" s="18" t="s">
        <v>26</v>
      </c>
      <c r="AD38" s="274"/>
      <c r="AE38" s="210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8"/>
    </row>
    <row r="39" spans="1:38" ht="16.5" thickBot="1">
      <c r="A39" s="22">
        <f>IF(B39="","",Draw!A39)</f>
        <v>32</v>
      </c>
      <c r="B39" s="23" t="str">
        <f>IFERROR(Draw!B39,"")</f>
        <v>Kaleigh Maras</v>
      </c>
      <c r="C39" s="23" t="str">
        <f>IFERROR(Draw!C39,"")</f>
        <v>Major Perks</v>
      </c>
      <c r="D39" s="60">
        <v>914.57100000000003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914.57100003800008</v>
      </c>
      <c r="G39" s="107">
        <f t="shared" si="0"/>
        <v>914.57100003800008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Kaleigh MarasMajor Perks</v>
      </c>
      <c r="U39" s="109">
        <f t="shared" si="2"/>
        <v>914.57100000000003</v>
      </c>
      <c r="W39" s="3" t="str">
        <f>IFERROR(VLOOKUP('Open 1'!F39,$AD$3:$AE$7,2,TRUE),"")</f>
        <v>4D</v>
      </c>
      <c r="X39" s="8" t="str">
        <f>IFERROR(IF(W39=$X$1,'Open 1'!F39,""),"")</f>
        <v/>
      </c>
      <c r="Y39" s="8" t="str">
        <f>IFERROR(IF(W39=$Y$1,'Open 1'!F39,""),"")</f>
        <v/>
      </c>
      <c r="Z39" s="8" t="str">
        <f>IFERROR(IF(W39=$Z$1,'Open 1'!F39,""),"")</f>
        <v/>
      </c>
      <c r="AA39" s="8">
        <f>IFERROR(IF($W39=$AA$1,'Open 1'!F39,""),"")</f>
        <v>914.57100003800008</v>
      </c>
      <c r="AB39" s="8" t="str">
        <f>IFERROR(IF(W39=$AB$1,'Open 1'!F39,""),"")</f>
        <v/>
      </c>
      <c r="AC39" s="18" t="s">
        <v>82</v>
      </c>
      <c r="AD39"/>
      <c r="AE39" s="210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8"/>
    </row>
    <row r="40" spans="1:38">
      <c r="A40" s="22">
        <f>IF(B40="","",Draw!A40)</f>
        <v>33</v>
      </c>
      <c r="B40" s="23" t="str">
        <f>IFERROR(Draw!B40,"")</f>
        <v>Addison Locke</v>
      </c>
      <c r="C40" s="23" t="str">
        <f>IFERROR(Draw!C40,"")</f>
        <v>Jess</v>
      </c>
      <c r="D40" s="62">
        <v>915.26199999999994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915.26200003899999</v>
      </c>
      <c r="G40" s="107">
        <f t="shared" si="0"/>
        <v>915.26200003899999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Addison LockeJess</v>
      </c>
      <c r="U40" s="109">
        <f t="shared" si="2"/>
        <v>915.26199999999994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915.26200003899999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Sarah Rose</v>
      </c>
      <c r="C41" s="23" t="str">
        <f>IFERROR(Draw!C41,"")</f>
        <v>Dextor</v>
      </c>
      <c r="D41" s="60">
        <v>14.545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14.54500004</v>
      </c>
      <c r="G41" s="107">
        <f t="shared" si="0"/>
        <v>14.54500004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Sarah RoseDextor</v>
      </c>
      <c r="U41" s="109">
        <f t="shared" si="2"/>
        <v>14.545</v>
      </c>
      <c r="W41" s="3" t="str">
        <f>IFERROR(VLOOKUP('Open 1'!F41,$AD$3:$AE$7,2,TRUE),"")</f>
        <v>1D</v>
      </c>
      <c r="X41" s="8">
        <f>IFERROR(IF(W41=$X$1,'Open 1'!F41,""),"")</f>
        <v>14.54500004</v>
      </c>
      <c r="Y41" s="8" t="str">
        <f>IFERROR(IF(W41=$Y$1,'Open 1'!F41,""),"")</f>
        <v/>
      </c>
      <c r="Z41" s="8" t="str">
        <f>IFERROR(IF(W41=$Z$1,'Open 1'!F41,""),"")</f>
        <v/>
      </c>
      <c r="AA41" s="8" t="str">
        <f>IFERROR(IF($W41=$AA$1,'Open 1'!F41,""),"")</f>
        <v/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Jill Hins</v>
      </c>
      <c r="C42" s="23" t="str">
        <f>IFERROR(Draw!C42,"")</f>
        <v>Joey</v>
      </c>
      <c r="D42" s="61">
        <v>15.728999999999999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15.729000040999999</v>
      </c>
      <c r="G42" s="107">
        <f t="shared" si="0"/>
        <v>15.729000040999999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Jill HinsJoey</v>
      </c>
      <c r="U42" s="109">
        <f t="shared" si="2"/>
        <v>15.728999999999999</v>
      </c>
      <c r="W42" s="3" t="str">
        <f>IFERROR(VLOOKUP('Open 1'!F42,$AD$3:$AE$7,2,TRUE),"")</f>
        <v>3D</v>
      </c>
      <c r="X42" s="8" t="str">
        <f>IFERROR(IF(W42=$X$1,'Open 1'!F42,""),"")</f>
        <v/>
      </c>
      <c r="Y42" s="8" t="str">
        <f>IFERROR(IF(W42=$Y$1,'Open 1'!F42,""),"")</f>
        <v/>
      </c>
      <c r="Z42" s="8">
        <f>IFERROR(IF(W42=$Z$1,'Open 1'!F42,""),"")</f>
        <v>15.729000040999999</v>
      </c>
      <c r="AA42" s="8" t="str">
        <f>IFERROR(IF($W42=$AA$1,'Open 1'!F42,""),"")</f>
        <v/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Eva Schafer</v>
      </c>
      <c r="C44" s="23" t="str">
        <f>IFERROR(Draw!C44,"")</f>
        <v>Zipper</v>
      </c>
      <c r="D44" s="59">
        <v>17.542000000000002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4000.000000043</v>
      </c>
      <c r="G44" s="107" t="str">
        <f t="shared" si="0"/>
        <v/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Eva SchaferZipper</v>
      </c>
      <c r="U44" s="109">
        <f t="shared" si="2"/>
        <v>17.542000000000002</v>
      </c>
      <c r="W44" s="3" t="str">
        <f>IFERROR(VLOOKUP('Open 1'!F44,$AD$3:$AE$7,2,TRUE),"")</f>
        <v>4D</v>
      </c>
      <c r="X44" s="8" t="str">
        <f>IFERROR(IF(W44=$X$1,'Open 1'!F44,""),"")</f>
        <v/>
      </c>
      <c r="Y44" s="8" t="str">
        <f>IFERROR(IF(W44=$Y$1,'Open 1'!F44,""),"")</f>
        <v/>
      </c>
      <c r="Z44" s="8" t="str">
        <f>IFERROR(IF(W44=$Z$1,'Open 1'!F44,""),"")</f>
        <v/>
      </c>
      <c r="AA44" s="8">
        <f>IFERROR(IF($W44=$AA$1,'Open 1'!F44,""),"")</f>
        <v>4000.000000043</v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Tayler Jutz</v>
      </c>
      <c r="C45" s="23" t="str">
        <f>IFERROR(Draw!C45,"")</f>
        <v>BW Hunka Da Devil</v>
      </c>
      <c r="D45" s="60" t="s">
        <v>215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1000.000000044</v>
      </c>
      <c r="G45" s="107">
        <f t="shared" si="0"/>
        <v>1000.000000044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Tayler JutzBW Hunka Da Devil</v>
      </c>
      <c r="U45" s="109" t="str">
        <f t="shared" si="2"/>
        <v>nt</v>
      </c>
      <c r="W45" s="3" t="str">
        <f>IFERROR(VLOOKUP('Open 1'!F45,$AD$3:$AE$7,2,TRUE),"")</f>
        <v>4D</v>
      </c>
      <c r="X45" s="8" t="str">
        <f>IFERROR(IF(W45=$X$1,'Open 1'!F45,""),"")</f>
        <v/>
      </c>
      <c r="Y45" s="8" t="str">
        <f>IFERROR(IF(W45=$Y$1,'Open 1'!F45,""),"")</f>
        <v/>
      </c>
      <c r="Z45" s="8" t="str">
        <f>IFERROR(IF(W45=$Z$1,'Open 1'!F45,""),"")</f>
        <v/>
      </c>
      <c r="AA45" s="8">
        <f>IFERROR(IF($W45=$AA$1,'Open 1'!F45,""),"")</f>
        <v>1000.000000044</v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Lenae Wiersma</v>
      </c>
      <c r="C46" s="23" t="str">
        <f>IFERROR(Draw!C46,"")</f>
        <v>Brandy</v>
      </c>
      <c r="D46" s="60" t="s">
        <v>71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3000.000000045</v>
      </c>
      <c r="G46" s="107">
        <f t="shared" si="0"/>
        <v>3000.000000045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>Lenae WiersmaBrandy</v>
      </c>
      <c r="U46" s="109" t="str">
        <f t="shared" si="2"/>
        <v>scratch</v>
      </c>
      <c r="W46" s="3" t="str">
        <f>IFERROR(VLOOKUP('Open 1'!F46,$AD$3:$AE$7,2,TRUE),"")</f>
        <v>4D</v>
      </c>
      <c r="X46" s="8" t="str">
        <f>IFERROR(IF(W46=$X$1,'Open 1'!F46,""),"")</f>
        <v/>
      </c>
      <c r="Y46" s="8" t="str">
        <f>IFERROR(IF(W46=$Y$1,'Open 1'!F46,""),"")</f>
        <v/>
      </c>
      <c r="Z46" s="8" t="str">
        <f>IFERROR(IF(W46=$Z$1,'Open 1'!F46,""),"")</f>
        <v/>
      </c>
      <c r="AA46" s="8">
        <f>IFERROR(IF($W46=$AA$1,'Open 1'!F46,""),"")</f>
        <v>3000.000000045</v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Sandy Highland</v>
      </c>
      <c r="C47" s="23" t="str">
        <f>IFERROR(Draw!C47,"")</f>
        <v>Foreman</v>
      </c>
      <c r="D47" s="60">
        <v>913.79399999999998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913.79400004599995</v>
      </c>
      <c r="G47" s="107">
        <f t="shared" si="0"/>
        <v>913.79400004599995</v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Sandy HighlandForeman</v>
      </c>
      <c r="U47" s="109">
        <f t="shared" si="2"/>
        <v>913.79399999999998</v>
      </c>
      <c r="W47" s="3" t="str">
        <f>IFERROR(VLOOKUP('Open 1'!F47,$AD$3:$AE$7,2,TRUE),"")</f>
        <v>4D</v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>
        <f>IFERROR(IF($W47=$AA$1,'Open 1'!F47,""),"")</f>
        <v>913.79400004599995</v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Elaine Hagen</v>
      </c>
      <c r="C48" s="23" t="str">
        <f>IFERROR(Draw!C48,"")</f>
        <v>Sawyers Joe Glo</v>
      </c>
      <c r="D48" s="62">
        <v>16.238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16.238000047</v>
      </c>
      <c r="G48" s="107">
        <f t="shared" si="0"/>
        <v>16.238000047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Elaine HagenSawyers Joe Glo</v>
      </c>
      <c r="U48" s="109">
        <f t="shared" si="2"/>
        <v>16.238</v>
      </c>
      <c r="W48" s="3" t="str">
        <f>IFERROR(VLOOKUP('Open 1'!F48,$AD$3:$AE$7,2,TRUE),"")</f>
        <v>4D</v>
      </c>
      <c r="X48" s="8" t="str">
        <f>IFERROR(IF(W48=$X$1,'Open 1'!F48,""),"")</f>
        <v/>
      </c>
      <c r="Y48" s="8" t="str">
        <f>IFERROR(IF(W48=$Y$1,'Open 1'!F48,""),"")</f>
        <v/>
      </c>
      <c r="Z48" s="8" t="str">
        <f>IFERROR(IF(W48=$Z$1,'Open 1'!F48,""),"")</f>
        <v/>
      </c>
      <c r="AA48" s="8">
        <f>IFERROR(IF($W48=$AA$1,'Open 1'!F48,""),"")</f>
        <v>16.238000047</v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Blake Chapman</v>
      </c>
      <c r="C50" s="23" t="str">
        <f>IFERROR(Draw!C50,"")</f>
        <v>Raisin</v>
      </c>
      <c r="D50" s="59">
        <v>16.384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16.384000049000001</v>
      </c>
      <c r="G50" s="107">
        <f t="shared" si="0"/>
        <v>16.384000049000001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Blake ChapmanRaisin</v>
      </c>
      <c r="U50" s="109">
        <f t="shared" si="2"/>
        <v>16.384</v>
      </c>
      <c r="W50" s="3" t="str">
        <f>IFERROR(VLOOKUP('Open 1'!F50,$AD$3:$AE$7,2,TRUE),"")</f>
        <v>4D</v>
      </c>
      <c r="X50" s="8" t="str">
        <f>IFERROR(IF(W50=$X$1,'Open 1'!F50,""),"")</f>
        <v/>
      </c>
      <c r="Y50" s="8" t="str">
        <f>IFERROR(IF(W50=$Y$1,'Open 1'!F50,""),"")</f>
        <v/>
      </c>
      <c r="Z50" s="8" t="str">
        <f>IFERROR(IF(W50=$Z$1,'Open 1'!F50,""),"")</f>
        <v/>
      </c>
      <c r="AA50" s="8">
        <f>IFERROR(IF($W50=$AA$1,'Open 1'!F50,""),"")</f>
        <v>16.384000049000001</v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 t="str">
        <f>IF(B51="","",Draw!A51)</f>
        <v/>
      </c>
      <c r="B51" s="23" t="str">
        <f>IFERROR(Draw!B51,"")</f>
        <v/>
      </c>
      <c r="C51" s="23" t="str">
        <f>IFERROR(Draw!C51,"")</f>
        <v/>
      </c>
      <c r="D51" s="60"/>
      <c r="E51" s="106">
        <v>4.9999999999999998E-8</v>
      </c>
      <c r="F51" s="107" t="str">
        <f>IF(INDEX('Enter Draw'!$B$3:$B$252,MATCH(CONCATENATE('Open 1'!B51,'Open 1'!C51),'Enter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/>
      </c>
      <c r="U51" s="109">
        <f t="shared" si="2"/>
        <v>0</v>
      </c>
      <c r="W51" s="3" t="str">
        <f>IFERROR(VLOOKUP('Open 1'!F51,$AD$3:$AE$7,2,TRUE),"")</f>
        <v/>
      </c>
      <c r="X51" s="8" t="str">
        <f>IFERROR(IF(W51=$X$1,'Open 1'!F51,""),"")</f>
        <v/>
      </c>
      <c r="Y51" s="8" t="str">
        <f>IFERROR(IF(W51=$Y$1,'Open 1'!F51,""),"")</f>
        <v/>
      </c>
      <c r="Z51" s="8" t="str">
        <f>IFERROR(IF(W51=$Z$1,'Open 1'!F51,""),"")</f>
        <v/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 t="str">
        <f>IF(B52="","",Draw!A52)</f>
        <v/>
      </c>
      <c r="B52" s="23" t="str">
        <f>IFERROR(Draw!B52,"")</f>
        <v/>
      </c>
      <c r="C52" s="23" t="str">
        <f>IFERROR(Draw!C52,"")</f>
        <v/>
      </c>
      <c r="D52" s="60"/>
      <c r="E52" s="106">
        <v>5.1E-8</v>
      </c>
      <c r="F52" s="107" t="str">
        <f>IF(INDEX('Enter Draw'!$B$3:$B$252,MATCH(CONCATENATE('Open 1'!B52,'Open 1'!C52),'Enter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/>
      </c>
      <c r="U52" s="109">
        <f t="shared" si="2"/>
        <v>0</v>
      </c>
      <c r="W52" s="3" t="str">
        <f>IFERROR(VLOOKUP('Open 1'!F52,$AD$3:$AE$7,2,TRUE),"")</f>
        <v/>
      </c>
      <c r="X52" s="8" t="str">
        <f>IFERROR(IF(W52=$X$1,'Open 1'!F52,""),"")</f>
        <v/>
      </c>
      <c r="Y52" s="8" t="str">
        <f>IFERROR(IF(W52=$Y$1,'Open 1'!F52,""),"")</f>
        <v/>
      </c>
      <c r="Z52" s="8" t="str">
        <f>IFERROR(IF(W52=$Z$1,'Open 1'!F52,""),"")</f>
        <v/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 t="str">
        <f>IF(B53="","",Draw!A53)</f>
        <v/>
      </c>
      <c r="B53" s="23" t="str">
        <f>IFERROR(Draw!B53,"")</f>
        <v/>
      </c>
      <c r="C53" s="23" t="str">
        <f>IFERROR(Draw!C53,"")</f>
        <v/>
      </c>
      <c r="D53" s="60"/>
      <c r="E53" s="106">
        <v>5.2000000000000002E-8</v>
      </c>
      <c r="F53" s="107" t="str">
        <f>IF(INDEX('Enter Draw'!$B$3:$B$252,MATCH(CONCATENATE('Open 1'!B53,'Open 1'!C53),'Enter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/>
      </c>
      <c r="U53" s="109">
        <f t="shared" si="2"/>
        <v>0</v>
      </c>
      <c r="W53" s="3" t="str">
        <f>IFERROR(VLOOKUP('Open 1'!F53,$AD$3:$AE$7,2,TRUE),"")</f>
        <v/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 t="str">
        <f>IFERROR(IF($W53=$AA$1,'Open 1'!F53,""),"")</f>
        <v/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 t="str">
        <f>IF(B54="","",Draw!A54)</f>
        <v/>
      </c>
      <c r="B54" s="23" t="str">
        <f>IFERROR(Draw!B54,"")</f>
        <v/>
      </c>
      <c r="C54" s="23" t="str">
        <f>IFERROR(Draw!C54,"")</f>
        <v/>
      </c>
      <c r="D54" s="62"/>
      <c r="E54" s="106">
        <v>5.2999999999999998E-8</v>
      </c>
      <c r="F54" s="107" t="str">
        <f>IF(INDEX('Enter Draw'!$B$3:$B$252,MATCH(CONCATENATE('Open 1'!B54,'Open 1'!C54),'Enter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/>
      </c>
      <c r="U54" s="109">
        <f t="shared" si="2"/>
        <v>0</v>
      </c>
      <c r="W54" s="3" t="str">
        <f>IFERROR(VLOOKUP('Open 1'!F54,$AD$3:$AE$7,2,TRUE),"")</f>
        <v/>
      </c>
      <c r="X54" s="8" t="str">
        <f>IFERROR(IF(W54=$X$1,'Open 1'!F54,""),"")</f>
        <v/>
      </c>
      <c r="Y54" s="8" t="str">
        <f>IFERROR(IF(W54=$Y$1,'Open 1'!F54,""),"")</f>
        <v/>
      </c>
      <c r="Z54" s="8" t="str">
        <f>IFERROR(IF(W54=$Z$1,'Open 1'!F54,""),"")</f>
        <v/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 t="str">
        <f>IF(B56="","",Draw!A56)</f>
        <v/>
      </c>
      <c r="B56" s="23" t="str">
        <f>IFERROR(Draw!B56,"")</f>
        <v/>
      </c>
      <c r="C56" s="23" t="str">
        <f>IFERROR(Draw!C56,"")</f>
        <v/>
      </c>
      <c r="D56" s="61"/>
      <c r="E56" s="106">
        <v>5.5000000000000003E-8</v>
      </c>
      <c r="F56" s="107" t="str">
        <f>IF(INDEX('Enter Draw'!$B$3:$B$252,MATCH(CONCATENATE('Open 1'!B56,'Open 1'!C56),'Enter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/>
      </c>
      <c r="U56" s="109">
        <f t="shared" si="2"/>
        <v>0</v>
      </c>
      <c r="W56" s="3" t="str">
        <f>IFERROR(VLOOKUP('Open 1'!F56,$AD$3:$AE$7,2,TRUE),"")</f>
        <v/>
      </c>
      <c r="X56" s="8" t="str">
        <f>IFERROR(IF(W56=$X$1,'Open 1'!F56,""),"")</f>
        <v/>
      </c>
      <c r="Y56" s="8" t="str">
        <f>IFERROR(IF(W56=$Y$1,'Open 1'!F56,""),"")</f>
        <v/>
      </c>
      <c r="Z56" s="8" t="str">
        <f>IFERROR(IF(W56=$Z$1,'Open 1'!F56,""),"")</f>
        <v/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 t="str">
        <f>IF(B57="","",Draw!A57)</f>
        <v/>
      </c>
      <c r="B57" s="23" t="str">
        <f>IFERROR(Draw!B57,"")</f>
        <v/>
      </c>
      <c r="C57" s="23" t="str">
        <f>IFERROR(Draw!C57,"")</f>
        <v/>
      </c>
      <c r="D57" s="60"/>
      <c r="E57" s="106">
        <v>5.5999999999999999E-8</v>
      </c>
      <c r="F57" s="107" t="str">
        <f>IF(INDEX('Enter Draw'!$B$3:$B$252,MATCH(CONCATENATE('Open 1'!B57,'Open 1'!C57),'Enter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/>
      </c>
      <c r="U57" s="109">
        <f t="shared" si="2"/>
        <v>0</v>
      </c>
      <c r="W57" s="3" t="str">
        <f>IFERROR(VLOOKUP('Open 1'!F57,$AD$3:$AE$7,2,TRUE),"")</f>
        <v/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 t="str">
        <f>IF(B58="","",Draw!A58)</f>
        <v/>
      </c>
      <c r="B58" s="23" t="str">
        <f>IFERROR(Draw!B58,"")</f>
        <v/>
      </c>
      <c r="C58" s="23" t="str">
        <f>IFERROR(Draw!C58,"")</f>
        <v/>
      </c>
      <c r="D58" s="59"/>
      <c r="E58" s="106">
        <v>5.7000000000000001E-8</v>
      </c>
      <c r="F58" s="107" t="str">
        <f>IF(INDEX('Enter Draw'!$B$3:$B$252,MATCH(CONCATENATE('Open 1'!B58,'Open 1'!C58),'Enter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/>
      </c>
      <c r="U58" s="109">
        <f t="shared" si="2"/>
        <v>0</v>
      </c>
      <c r="W58" s="3" t="str">
        <f>IFERROR(VLOOKUP('Open 1'!F58,$AD$3:$AE$7,2,TRUE),"")</f>
        <v/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 t="str">
        <f>IFERROR(IF($W58=$AA$1,'Open 1'!F58,""),"")</f>
        <v/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 t="str">
        <f>IF(B59="","",Draw!A59)</f>
        <v/>
      </c>
      <c r="B59" s="23" t="str">
        <f>IFERROR(Draw!B59,"")</f>
        <v/>
      </c>
      <c r="C59" s="23" t="str">
        <f>IFERROR(Draw!C59,"")</f>
        <v/>
      </c>
      <c r="D59" s="60"/>
      <c r="E59" s="106">
        <v>5.8000000000000003E-8</v>
      </c>
      <c r="F59" s="107" t="str">
        <f>IF(INDEX('Enter Draw'!$B$3:$B$252,MATCH(CONCATENATE('Open 1'!B59,'Open 1'!C59),'Enter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/>
      </c>
      <c r="U59" s="109">
        <f t="shared" si="2"/>
        <v>0</v>
      </c>
      <c r="W59" s="3" t="str">
        <f>IFERROR(VLOOKUP('Open 1'!F59,$AD$3:$AE$7,2,TRUE),"")</f>
        <v/>
      </c>
      <c r="X59" s="8" t="str">
        <f>IFERROR(IF(W59=$X$1,'Open 1'!F59,""),"")</f>
        <v/>
      </c>
      <c r="Y59" s="8" t="str">
        <f>IFERROR(IF(W59=$Y$1,'Open 1'!F59,""),"")</f>
        <v/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 t="str">
        <f>IF(B60="","",Draw!A60)</f>
        <v/>
      </c>
      <c r="B60" s="23" t="str">
        <f>IFERROR(Draw!B60,"")</f>
        <v/>
      </c>
      <c r="C60" s="23" t="str">
        <f>IFERROR(Draw!C60,"")</f>
        <v/>
      </c>
      <c r="D60" s="62"/>
      <c r="E60" s="106">
        <v>5.8999999999999999E-8</v>
      </c>
      <c r="F60" s="107" t="str">
        <f>IF(INDEX('Enter Draw'!$B$3:$B$252,MATCH(CONCATENATE('Open 1'!B60,'Open 1'!C60),'Enter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/>
      </c>
      <c r="U60" s="109">
        <f t="shared" si="2"/>
        <v>0</v>
      </c>
      <c r="W60" s="3" t="str">
        <f>IFERROR(VLOOKUP('Open 1'!F60,$AD$3:$AE$7,2,TRUE),"")</f>
        <v/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 t="str">
        <f>IF(B62="","",Draw!A62)</f>
        <v/>
      </c>
      <c r="B62" s="23" t="str">
        <f>IFERROR(Draw!B62,"")</f>
        <v/>
      </c>
      <c r="C62" s="23" t="str">
        <f>IFERROR(Draw!C62,"")</f>
        <v/>
      </c>
      <c r="D62" s="59"/>
      <c r="E62" s="106">
        <v>6.1000000000000004E-8</v>
      </c>
      <c r="F62" s="107" t="str">
        <f>IF(INDEX('Enter Draw'!$B$3:$B$252,MATCH(CONCATENATE('Open 1'!B62,'Open 1'!C62),'Enter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/>
      </c>
      <c r="U62" s="109">
        <f t="shared" si="2"/>
        <v>0</v>
      </c>
      <c r="W62" s="3" t="str">
        <f>IFERROR(VLOOKUP('Open 1'!F62,$AD$3:$AE$7,2,TRUE),"")</f>
        <v/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 t="str">
        <f>IF(B63="","",Draw!A63)</f>
        <v/>
      </c>
      <c r="B63" s="23" t="str">
        <f>IFERROR(Draw!B63,"")</f>
        <v/>
      </c>
      <c r="C63" s="23" t="str">
        <f>IFERROR(Draw!C63,"")</f>
        <v/>
      </c>
      <c r="D63" s="60"/>
      <c r="E63" s="106">
        <v>6.1999999999999999E-8</v>
      </c>
      <c r="F63" s="107" t="str">
        <f>IF(INDEX('Enter Draw'!$B$3:$B$252,MATCH(CONCATENATE('Open 1'!B63,'Open 1'!C63),'Enter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/>
      </c>
      <c r="U63" s="109">
        <f t="shared" si="2"/>
        <v>0</v>
      </c>
      <c r="W63" s="3" t="str">
        <f>IFERROR(VLOOKUP('Open 1'!F63,$AD$3:$AE$7,2,TRUE),"")</f>
        <v/>
      </c>
      <c r="X63" s="8" t="str">
        <f>IFERROR(IF(W63=$X$1,'Open 1'!F63,""),"")</f>
        <v/>
      </c>
      <c r="Y63" s="8" t="str">
        <f>IFERROR(IF(W63=$Y$1,'Open 1'!F63,""),"")</f>
        <v/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 t="str">
        <f>IF(B64="","",Draw!A64)</f>
        <v/>
      </c>
      <c r="B64" s="23" t="str">
        <f>IFERROR(Draw!B64,"")</f>
        <v/>
      </c>
      <c r="C64" s="23" t="str">
        <f>IFERROR(Draw!C64,"")</f>
        <v/>
      </c>
      <c r="D64" s="60"/>
      <c r="E64" s="106">
        <v>6.2999999999999995E-8</v>
      </c>
      <c r="F64" s="107" t="str">
        <f>IF(INDEX('Enter Draw'!$B$3:$B$252,MATCH(CONCATENATE('Open 1'!B64,'Open 1'!C64),'Enter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/>
      </c>
      <c r="U64" s="109">
        <f t="shared" si="2"/>
        <v>0</v>
      </c>
      <c r="W64" s="3" t="str">
        <f>IFERROR(VLOOKUP('Open 1'!F64,$AD$3:$AE$7,2,TRUE),"")</f>
        <v/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 t="str">
        <f>IFERROR(IF($W64=$AA$1,'Open 1'!F64,""),"")</f>
        <v/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 t="str">
        <f>IF(B65="","",Draw!A65)</f>
        <v/>
      </c>
      <c r="B65" s="23" t="str">
        <f>IFERROR(Draw!B65,"")</f>
        <v/>
      </c>
      <c r="C65" s="23" t="str">
        <f>IFERROR(Draw!C65,"")</f>
        <v/>
      </c>
      <c r="D65" s="60"/>
      <c r="E65" s="106">
        <v>6.4000000000000004E-8</v>
      </c>
      <c r="F65" s="107" t="str">
        <f>IF(INDEX('Enter Draw'!$B$3:$B$252,MATCH(CONCATENATE('Open 1'!B65,'Open 1'!C65),'Enter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/>
      </c>
      <c r="U65" s="109">
        <f t="shared" si="2"/>
        <v>0</v>
      </c>
      <c r="W65" s="3" t="str">
        <f>IFERROR(VLOOKUP('Open 1'!F65,$AD$3:$AE$7,2,TRUE),"")</f>
        <v/>
      </c>
      <c r="X65" s="8" t="str">
        <f>IFERROR(IF(W65=$X$1,'Open 1'!F65,""),"")</f>
        <v/>
      </c>
      <c r="Y65" s="8" t="str">
        <f>IFERROR(IF(W65=$Y$1,'Open 1'!F65,""),"")</f>
        <v/>
      </c>
      <c r="Z65" s="8" t="str">
        <f>IFERROR(IF(W65=$Z$1,'Open 1'!F65,""),"")</f>
        <v/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 t="str">
        <f>IF(B66="","",Draw!A66)</f>
        <v/>
      </c>
      <c r="B66" s="23" t="str">
        <f>IFERROR(Draw!B66,"")</f>
        <v/>
      </c>
      <c r="C66" s="23" t="str">
        <f>IFERROR(Draw!C66,"")</f>
        <v/>
      </c>
      <c r="D66" s="61"/>
      <c r="E66" s="106">
        <v>6.5E-8</v>
      </c>
      <c r="F66" s="107" t="str">
        <f>IF(INDEX('Enter Draw'!$B$3:$B$252,MATCH(CONCATENATE('Open 1'!B66,'Open 1'!C66),'Enter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/>
      </c>
      <c r="U66" s="109">
        <f t="shared" si="2"/>
        <v>0</v>
      </c>
      <c r="W66" s="3" t="str">
        <f>IFERROR(VLOOKUP('Open 1'!F66,$AD$3:$AE$7,2,TRUE),"")</f>
        <v/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 t="str">
        <f>IFERROR(IF($W66=$AA$1,'Open 1'!F66,""),"")</f>
        <v/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 t="str">
        <f>IF(B68="","",Draw!A68)</f>
        <v/>
      </c>
      <c r="B68" s="23" t="str">
        <f>IFERROR(Draw!B68,"")</f>
        <v/>
      </c>
      <c r="C68" s="23" t="str">
        <f>IFERROR(Draw!C68,"")</f>
        <v/>
      </c>
      <c r="D68" s="59"/>
      <c r="E68" s="106">
        <v>6.7000000000000004E-8</v>
      </c>
      <c r="F68" s="107" t="str">
        <f>IF(INDEX('Enter Draw'!$B$3:$B$252,MATCH(CONCATENATE('Open 1'!B68,'Open 1'!C68),'Enter Draw'!$Z$3:$Z$252,0),1)="oy",4000+E68,IF(D68="scratch",3000+E68,IF(D68="nt",1000+E68,IF((D68+E68)&gt;5,D68+E68,""))))</f>
        <v/>
      </c>
      <c r="G68" s="107" t="str">
        <f t="shared" si="16"/>
        <v/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/>
      </c>
      <c r="U68" s="109">
        <f t="shared" si="18"/>
        <v>0</v>
      </c>
      <c r="W68" s="3" t="str">
        <f>IFERROR(VLOOKUP('Open 1'!F68,$AD$3:$AE$7,2,TRUE),"")</f>
        <v/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 t="str">
        <f>IF(B69="","",Draw!A69)</f>
        <v/>
      </c>
      <c r="B69" s="23" t="str">
        <f>IFERROR(Draw!B69,"")</f>
        <v/>
      </c>
      <c r="C69" s="23" t="str">
        <f>IFERROR(Draw!C69,"")</f>
        <v/>
      </c>
      <c r="D69" s="60"/>
      <c r="E69" s="106">
        <v>6.8E-8</v>
      </c>
      <c r="F69" s="107" t="str">
        <f>IF(INDEX('Enter Draw'!$B$3:$B$252,MATCH(CONCATENATE('Open 1'!B69,'Open 1'!C69),'Enter Draw'!$Z$3:$Z$252,0),1)="oy",4000+E69,IF(D69="scratch",3000+E69,IF(D69="nt",1000+E69,IF((D69+E69)&gt;5,D69+E69,""))))</f>
        <v/>
      </c>
      <c r="G69" s="107" t="str">
        <f t="shared" si="16"/>
        <v/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/>
      </c>
      <c r="U69" s="109">
        <f t="shared" si="18"/>
        <v>0</v>
      </c>
      <c r="W69" s="3" t="str">
        <f>IFERROR(VLOOKUP('Open 1'!F69,$AD$3:$AE$7,2,TRUE),"")</f>
        <v/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 t="str">
        <f>IFERROR(IF($W69=$AA$1,'Open 1'!F69,""),"")</f>
        <v/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 t="str">
        <f>IF(B70="","",Draw!A70)</f>
        <v/>
      </c>
      <c r="B70" s="23" t="str">
        <f>IFERROR(Draw!B70,"")</f>
        <v/>
      </c>
      <c r="C70" s="23" t="str">
        <f>IFERROR(Draw!C70,"")</f>
        <v/>
      </c>
      <c r="D70" s="60"/>
      <c r="E70" s="106">
        <v>6.8999999999999996E-8</v>
      </c>
      <c r="F70" s="107" t="str">
        <f>IF(INDEX('Enter Draw'!$B$3:$B$252,MATCH(CONCATENATE('Open 1'!B70,'Open 1'!C70),'Enter Draw'!$Z$3:$Z$252,0),1)="oy",4000+E70,IF(D70="scratch",3000+E70,IF(D70="nt",1000+E70,IF((D70+E70)&gt;5,D70+E70,""))))</f>
        <v/>
      </c>
      <c r="G70" s="107" t="str">
        <f t="shared" si="16"/>
        <v/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/>
      </c>
      <c r="U70" s="109">
        <f t="shared" si="18"/>
        <v>0</v>
      </c>
      <c r="W70" s="3" t="str">
        <f>IFERROR(VLOOKUP('Open 1'!F70,$AD$3:$AE$7,2,TRUE),"")</f>
        <v/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 t="str">
        <f>IFERROR(IF($W70=$AA$1,'Open 1'!F70,""),"")</f>
        <v/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 t="str">
        <f>IF(B71="","",Draw!A71)</f>
        <v/>
      </c>
      <c r="B71" s="23" t="str">
        <f>IFERROR(Draw!B71,"")</f>
        <v/>
      </c>
      <c r="C71" s="23" t="str">
        <f>IFERROR(Draw!C71,"")</f>
        <v/>
      </c>
      <c r="D71" s="60"/>
      <c r="E71" s="106">
        <v>7.0000000000000005E-8</v>
      </c>
      <c r="F71" s="107" t="str">
        <f>IF(INDEX('Enter Draw'!$B$3:$B$252,MATCH(CONCATENATE('Open 1'!B71,'Open 1'!C71),'Enter Draw'!$Z$3:$Z$252,0),1)="oy",4000+E71,IF(D71="scratch",3000+E71,IF(D71="nt",1000+E71,IF((D71+E71)&gt;5,D71+E71,""))))</f>
        <v/>
      </c>
      <c r="G71" s="107" t="str">
        <f t="shared" si="16"/>
        <v/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/>
      </c>
      <c r="U71" s="109">
        <f t="shared" si="18"/>
        <v>0</v>
      </c>
      <c r="W71" s="3" t="str">
        <f>IFERROR(VLOOKUP('Open 1'!F71,$AD$3:$AE$7,2,TRUE),"")</f>
        <v/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 t="str">
        <f>IF(B72="","",Draw!A72)</f>
        <v/>
      </c>
      <c r="B72" s="23" t="str">
        <f>IFERROR(Draw!B72,"")</f>
        <v/>
      </c>
      <c r="C72" s="23" t="str">
        <f>IFERROR(Draw!C72,"")</f>
        <v/>
      </c>
      <c r="D72" s="62"/>
      <c r="E72" s="106">
        <v>7.1E-8</v>
      </c>
      <c r="F72" s="107" t="str">
        <f>IF(INDEX('Enter Draw'!$B$3:$B$252,MATCH(CONCATENATE('Open 1'!B72,'Open 1'!C72),'Enter Draw'!$Z$3:$Z$252,0),1)="oy",4000+E72,IF(D72="scratch",3000+E72,IF(D72="nt",1000+E72,IF((D72+E72)&gt;5,D72+E72,""))))</f>
        <v/>
      </c>
      <c r="G72" s="107" t="str">
        <f t="shared" si="16"/>
        <v/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/>
      </c>
      <c r="U72" s="109">
        <f t="shared" si="18"/>
        <v>0</v>
      </c>
      <c r="W72" s="3" t="str">
        <f>IFERROR(VLOOKUP('Open 1'!F72,$AD$3:$AE$7,2,TRUE),"")</f>
        <v/>
      </c>
      <c r="X72" s="8" t="str">
        <f>IFERROR(IF(W72=$X$1,'Open 1'!F72,""),"")</f>
        <v/>
      </c>
      <c r="Y72" s="8" t="str">
        <f>IFERROR(IF(W72=$Y$1,'Open 1'!F72,""),"")</f>
        <v/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 t="str">
        <f>IF(B74="","",Draw!A74)</f>
        <v/>
      </c>
      <c r="B74" s="23" t="str">
        <f>IFERROR(Draw!B74,"")</f>
        <v/>
      </c>
      <c r="C74" s="23" t="str">
        <f>IFERROR(Draw!C74,"")</f>
        <v/>
      </c>
      <c r="D74" s="59"/>
      <c r="E74" s="106">
        <v>7.3000000000000005E-8</v>
      </c>
      <c r="F74" s="107" t="str">
        <f>IF(INDEX('Enter Draw'!$B$3:$B$252,MATCH(CONCATENATE('Open 1'!B74,'Open 1'!C74),'Enter Draw'!$Z$3:$Z$252,0),1)="oy",4000+E74,IF(D74="scratch",3000+E74,IF(D74="nt",1000+E74,IF((D74+E74)&gt;5,D74+E74,""))))</f>
        <v/>
      </c>
      <c r="G74" s="107" t="str">
        <f t="shared" si="16"/>
        <v/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/>
      </c>
      <c r="U74" s="109">
        <f t="shared" si="18"/>
        <v>0</v>
      </c>
      <c r="W74" s="3" t="str">
        <f>IFERROR(VLOOKUP('Open 1'!F74,$AD$3:$AE$7,2,TRUE),"")</f>
        <v/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 t="str">
        <f>IFERROR(IF($W74=$AA$1,'Open 1'!F74,""),"")</f>
        <v/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 t="str">
        <f>IF(B75="","",Draw!A75)</f>
        <v/>
      </c>
      <c r="B75" s="23" t="str">
        <f>IFERROR(Draw!B75,"")</f>
        <v/>
      </c>
      <c r="C75" s="23" t="str">
        <f>IFERROR(Draw!C75,"")</f>
        <v/>
      </c>
      <c r="D75" s="60"/>
      <c r="E75" s="106">
        <v>7.4000000000000001E-8</v>
      </c>
      <c r="F75" s="107" t="str">
        <f>IF(INDEX('Enter Draw'!$B$3:$B$252,MATCH(CONCATENATE('Open 1'!B75,'Open 1'!C75),'Enter Draw'!$Z$3:$Z$252,0),1)="oy",4000+E75,IF(D75="scratch",3000+E75,IF(D75="nt",1000+E75,IF((D75+E75)&gt;5,D75+E75,""))))</f>
        <v/>
      </c>
      <c r="G75" s="107" t="str">
        <f t="shared" si="16"/>
        <v/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/>
      </c>
      <c r="U75" s="109">
        <f t="shared" si="18"/>
        <v>0</v>
      </c>
      <c r="W75" s="3" t="str">
        <f>IFERROR(VLOOKUP('Open 1'!F75,$AD$3:$AE$7,2,TRUE),"")</f>
        <v/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>IF(INDEX('Enter Draw'!$B$3:$B$252,MATCH(CONCATENATE('Open 1'!B76,'Open 1'!C76),'Enter Draw'!$Z$3:$Z$252,0),1)="oy",4000+E76,IF(D76="scratch",3000+E76,IF(D76="nt",1000+E76,IF((D76+E76)&gt;5,D76+E76,""))))</f>
        <v/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/>
      </c>
      <c r="U76" s="109">
        <f t="shared" si="18"/>
        <v>0</v>
      </c>
      <c r="W76" s="3" t="str">
        <f>IFERROR(VLOOKUP('Open 1'!F76,$AD$3:$AE$7,2,TRUE),"")</f>
        <v/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>IF(INDEX('Enter Draw'!$B$3:$B$252,MATCH(CONCATENATE('Open 1'!B77,'Open 1'!C77),'Enter Draw'!$Z$3:$Z$252,0),1)="oy",4000+E77,IF(D77="scratch",3000+E77,IF(D77="nt",1000+E77,IF((D77+E77)&gt;5,D77+E77,""))))</f>
        <v/>
      </c>
      <c r="G77" s="107" t="str">
        <f t="shared" si="16"/>
        <v/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/>
      </c>
      <c r="U77" s="109">
        <f t="shared" si="18"/>
        <v>0</v>
      </c>
      <c r="W77" s="3" t="str">
        <f>IFERROR(VLOOKUP('Open 1'!F77,$AD$3:$AE$7,2,TRUE),"")</f>
        <v/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>IF(INDEX('Enter Draw'!$B$3:$B$252,MATCH(CONCATENATE('Open 1'!B78,'Open 1'!C78),'Enter Draw'!$Z$3:$Z$252,0),1)="oy",4000+E78,IF(D78="scratch",3000+E78,IF(D78="nt",1000+E78,IF((D78+E78)&gt;5,D78+E78,""))))</f>
        <v/>
      </c>
      <c r="G78" s="107" t="str">
        <f t="shared" si="16"/>
        <v/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/>
      </c>
      <c r="U78" s="109">
        <f t="shared" si="18"/>
        <v>0</v>
      </c>
      <c r="W78" s="3" t="str">
        <f>IFERROR(VLOOKUP('Open 1'!F78,$AD$3:$AE$7,2,TRUE),"")</f>
        <v/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68"/>
      <c r="E80" s="106">
        <v>7.9000000000000006E-8</v>
      </c>
      <c r="F80" s="107" t="str">
        <f>IF(INDEX('Enter Draw'!$B$3:$B$252,MATCH(CONCATENATE('Open 1'!B80,'Open 1'!C80),'Enter Draw'!$Z$3:$Z$252,0),1)="oy",4000+E80,IF(D80="scratch",3000+E80,IF(D80="nt",1000+E80,IF((D80+E80)&gt;5,D80+E80,""))))</f>
        <v/>
      </c>
      <c r="G80" s="107" t="str">
        <f t="shared" si="16"/>
        <v/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/>
      </c>
      <c r="U80" s="109">
        <f t="shared" si="18"/>
        <v>0</v>
      </c>
      <c r="W80" s="3" t="str">
        <f>IFERROR(VLOOKUP('Open 1'!F80,$AD$3:$AE$7,2,TRUE),"")</f>
        <v/>
      </c>
      <c r="X80" s="8" t="str">
        <f>IFERROR(IF(W80=$X$1,'Open 1'!F80,""),"")</f>
        <v/>
      </c>
      <c r="Y80" s="8" t="str">
        <f>IFERROR(IF(W80=$Y$1,'Open 1'!F80,""),"")</f>
        <v/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>IF(INDEX('Enter Draw'!$B$3:$B$252,MATCH(CONCATENATE('Open 1'!B81,'Open 1'!C81),'Enter Draw'!$Z$3:$Z$252,0),1)="oy",4000+E81,IF(D81="scratch",3000+E81,IF(D81="nt",1000+E81,IF((D81+E81)&gt;5,D81+E81,""))))</f>
        <v/>
      </c>
      <c r="G81" s="107" t="str">
        <f t="shared" si="16"/>
        <v/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/>
      </c>
      <c r="U81" s="109">
        <f t="shared" si="18"/>
        <v>0</v>
      </c>
      <c r="W81" s="3" t="str">
        <f>IFERROR(VLOOKUP('Open 1'!F81,$AD$3:$AE$7,2,TRUE),"")</f>
        <v/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 t="str">
        <f>IFERROR(IF($W81=$AA$1,'Open 1'!F81,""),"")</f>
        <v/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>IF(INDEX('Enter Draw'!$B$3:$B$252,MATCH(CONCATENATE('Open 1'!B82,'Open 1'!C82),'Enter Draw'!$Z$3:$Z$252,0),1)="oy",4000+E82,IF(D82="scratch",3000+E82,IF(D82="nt",1000+E82,IF((D82+E82)&gt;5,D82+E82,""))))</f>
        <v/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/>
      </c>
      <c r="U82" s="109">
        <f t="shared" si="18"/>
        <v>0</v>
      </c>
      <c r="W82" s="3" t="str">
        <f>IFERROR(VLOOKUP('Open 1'!F82,$AD$3:$AE$7,2,TRUE),"")</f>
        <v/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>IF(INDEX('Enter Draw'!$B$3:$B$252,MATCH(CONCATENATE('Open 1'!B83,'Open 1'!C83),'Enter Draw'!$Z$3:$Z$252,0),1)="oy",4000+E83,IF(D83="scratch",3000+E83,IF(D83="nt",1000+E83,IF((D83+E83)&gt;5,D83+E83,""))))</f>
        <v/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/>
      </c>
      <c r="U83" s="109">
        <f t="shared" si="18"/>
        <v>0</v>
      </c>
      <c r="W83" s="3" t="str">
        <f>IFERROR(VLOOKUP('Open 1'!F83,$AD$3:$AE$7,2,TRUE),"")</f>
        <v/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>IF(INDEX('Enter Draw'!$B$3:$B$252,MATCH(CONCATENATE('Open 1'!B84,'Open 1'!C84),'Enter Draw'!$Z$3:$Z$252,0),1)="oy",4000+E84,IF(D84="scratch",3000+E84,IF(D84="nt",1000+E84,IF((D84+E84)&gt;5,D84+E84,""))))</f>
        <v/>
      </c>
      <c r="G84" s="107" t="str">
        <f t="shared" si="16"/>
        <v/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/>
      </c>
      <c r="U84" s="109">
        <f t="shared" si="18"/>
        <v>0</v>
      </c>
      <c r="W84" s="3" t="str">
        <f>IFERROR(VLOOKUP('Open 1'!F84,$AD$3:$AE$7,2,TRUE),"")</f>
        <v/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>IF(INDEX('Enter Draw'!$B$3:$B$252,MATCH(CONCATENATE('Open 1'!B86,'Open 1'!C86),'Enter Draw'!$Z$3:$Z$252,0),1)="oy",4000+E86,IF(D86="scratch",3000+E86,IF(D86="nt",1000+E86,IF((D86+E86)&gt;5,D86+E86,""))))</f>
        <v/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/>
      </c>
      <c r="U86" s="109">
        <f t="shared" si="18"/>
        <v>0</v>
      </c>
      <c r="W86" s="3" t="str">
        <f>IFERROR(VLOOKUP('Open 1'!F86,$AD$3:$AE$7,2,TRUE),"")</f>
        <v/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  <mergeCell ref="I3:J3"/>
    <mergeCell ref="M4:M8"/>
    <mergeCell ref="M10:M14"/>
    <mergeCell ref="AD10:AD14"/>
    <mergeCell ref="AM10:AO10"/>
    <mergeCell ref="AM11:AO11"/>
    <mergeCell ref="AM12:AO12"/>
    <mergeCell ref="I11:J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zoomScale="70" zoomScaleNormal="70" workbookViewId="0">
      <pane ySplit="1" topLeftCell="A2" activePane="bottomLeft" state="frozen"/>
      <selection pane="bottomLeft" activeCell="J35" sqref="J35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3</v>
      </c>
      <c r="B2" s="95" t="str">
        <f>IFERROR(IF(INDEX('Open 1'!$A:$F,MATCH('Open 1 Results'!$E2,'Open 1'!$F:$F,0),2)&gt;0,INDEX('Open 1'!$A:$F,MATCH('Open 1 Results'!$E2,'Open 1'!$F:$F,0),2),""),"")</f>
        <v>Lainie Scholtz</v>
      </c>
      <c r="C2" s="95" t="str">
        <f>IFERROR(IF(INDEX('Open 1'!$A:$F,MATCH('Open 1 Results'!$E2,'Open 1'!$F:$F,0),3)&gt;0,INDEX('Open 1'!$A:$F,MATCH('Open 1 Results'!$E2,'Open 1'!$F:$F,0),3),""),"")</f>
        <v xml:space="preserve">Scout </v>
      </c>
      <c r="D2" s="96">
        <f>IFERROR(IF(AND(SMALL('Open 1'!F:F,L2)&gt;1000,SMALL('Open 1'!F:F,L2)&lt;3000),"nt",IF(SMALL('Open 1'!F:F,L2)&gt;3000,"",SMALL('Open 1'!F:F,L2))),"")</f>
        <v>14.049000003</v>
      </c>
      <c r="E2" s="132">
        <f>IF(D2="nt",IFERROR(SMALL('Open 1'!F:F,L2),""),IF(D2&gt;3000,"",IFERROR(SMALL('Open 1'!F:F,L2),"")))</f>
        <v>14.049000003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20</v>
      </c>
      <c r="B3" s="95" t="str">
        <f>IFERROR(IF(INDEX('Open 1'!$A:$F,MATCH('Open 1 Results'!$E3,'Open 1'!$F:$F,0),2)&gt;0,INDEX('Open 1'!$A:$F,MATCH('Open 1 Results'!$E3,'Open 1'!$F:$F,0),2),""),"")</f>
        <v>Sandy Highland</v>
      </c>
      <c r="C3" s="95" t="str">
        <f>IFERROR(IF(INDEX('Open 1'!$A:$F,MATCH('Open 1 Results'!$E3,'Open 1'!$F:$F,0),3)&gt;0,INDEX('Open 1'!$A:$F,MATCH('Open 1 Results'!$E3,'Open 1'!$F:$F,0),3),""),"")</f>
        <v>Speck</v>
      </c>
      <c r="D3" s="96">
        <f>IFERROR(IF(AND(SMALL('Open 1'!F:F,L3)&gt;1000,SMALL('Open 1'!F:F,L3)&lt;3000),"nt",IF(SMALL('Open 1'!F:F,L3)&gt;3000,"",SMALL('Open 1'!F:F,L3))),"")</f>
        <v>14.317000023</v>
      </c>
      <c r="E3" s="132">
        <f>IF(D3="nt",IFERROR(SMALL('Open 1'!F:F,L3),""),IF(D3&gt;3000,"",IFERROR(SMALL('Open 1'!F:F,L3),"")))</f>
        <v>14.317000023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14.049000003</v>
      </c>
      <c r="I3" s="68" t="s">
        <v>3</v>
      </c>
      <c r="J3" s="141">
        <v>5</v>
      </c>
      <c r="K3" s="141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2</v>
      </c>
      <c r="B4" s="95" t="str">
        <f>IFERROR(IF(INDEX('Open 1'!$A:$F,MATCH('Open 1 Results'!$E4,'Open 1'!$F:$F,0),2)&gt;0,INDEX('Open 1'!$A:$F,MATCH('Open 1 Results'!$E4,'Open 1'!$F:$F,0),2),""),"")</f>
        <v>Kamryn Chapman</v>
      </c>
      <c r="C4" s="95" t="str">
        <f>IFERROR(IF(INDEX('Open 1'!$A:$F,MATCH('Open 1 Results'!$E4,'Open 1'!$F:$F,0),3)&gt;0,INDEX('Open 1'!$A:$F,MATCH('Open 1 Results'!$E4,'Open 1'!$F:$F,0),3),""),"")</f>
        <v>Firewater Marvel Ice</v>
      </c>
      <c r="D4" s="96">
        <f>IFERROR(IF(AND(SMALL('Open 1'!F:F,L4)&gt;1000,SMALL('Open 1'!F:F,L4)&lt;3000),"nt",IF(SMALL('Open 1'!F:F,L4)&gt;3000,"",SMALL('Open 1'!F:F,L4))),"")</f>
        <v>14.405000002</v>
      </c>
      <c r="E4" s="132">
        <f>IF(D4="nt",IFERROR(SMALL('Open 1'!F:F,L4),""),IF(D4&gt;3000,"",IFERROR(SMALL('Open 1'!F:F,L4),"")))</f>
        <v>14.405000002</v>
      </c>
      <c r="F4" s="97" t="str">
        <f t="shared" si="0"/>
        <v>1D</v>
      </c>
      <c r="G4" s="104" t="str">
        <f t="shared" si="1"/>
        <v/>
      </c>
      <c r="H4" s="90">
        <f>'Open 1'!Q10</f>
        <v>14.648000028</v>
      </c>
      <c r="I4" s="98" t="s">
        <v>4</v>
      </c>
      <c r="J4" s="189"/>
      <c r="K4" s="141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14</v>
      </c>
      <c r="B5" s="95" t="str">
        <f>IFERROR(IF(INDEX('Open 1'!$A:$F,MATCH('Open 1 Results'!$E5,'Open 1'!$F:$F,0),2)&gt;0,INDEX('Open 1'!$A:$F,MATCH('Open 1 Results'!$E5,'Open 1'!$F:$F,0),2),""),"")</f>
        <v>Kaylee Hieronimus</v>
      </c>
      <c r="C5" s="95" t="str">
        <f>IFERROR(IF(INDEX('Open 1'!$A:$F,MATCH('Open 1 Results'!$E5,'Open 1'!$F:$F,0),3)&gt;0,INDEX('Open 1'!$A:$F,MATCH('Open 1 Results'!$E5,'Open 1'!$F:$F,0),3),""),"")</f>
        <v>Charlie</v>
      </c>
      <c r="D5" s="96">
        <f>IFERROR(IF(AND(SMALL('Open 1'!F:F,L5)&gt;1000,SMALL('Open 1'!F:F,L5)&lt;3000),"nt",IF(SMALL('Open 1'!F:F,L5)&gt;3000,"",SMALL('Open 1'!F:F,L5))),"")</f>
        <v>14.408000015999999</v>
      </c>
      <c r="E5" s="132">
        <f>IF(D5="nt",IFERROR(SMALL('Open 1'!F:F,L5),""),IF(D5&gt;3000,"",IFERROR(SMALL('Open 1'!F:F,L5),"")))</f>
        <v>14.408000015999999</v>
      </c>
      <c r="F5" s="97" t="str">
        <f t="shared" si="0"/>
        <v>1D</v>
      </c>
      <c r="G5" s="104" t="str">
        <f t="shared" si="1"/>
        <v/>
      </c>
      <c r="H5" s="90">
        <f>'Open 1'!Q16</f>
        <v>15.154000025</v>
      </c>
      <c r="I5" s="98" t="s">
        <v>5</v>
      </c>
      <c r="J5" s="189"/>
      <c r="K5" s="142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29</v>
      </c>
      <c r="B6" s="95" t="str">
        <f>IFERROR(IF(INDEX('Open 1'!$A:$F,MATCH('Open 1 Results'!$E6,'Open 1'!$F:$F,0),2)&gt;0,INDEX('Open 1'!$A:$F,MATCH('Open 1 Results'!$E6,'Open 1'!$F:$F,0),2),""),"")</f>
        <v>Lainie Scholtz</v>
      </c>
      <c r="C6" s="95" t="str">
        <f>IFERROR(IF(INDEX('Open 1'!$A:$F,MATCH('Open 1 Results'!$E6,'Open 1'!$F:$F,0),3)&gt;0,INDEX('Open 1'!$A:$F,MATCH('Open 1 Results'!$E6,'Open 1'!$F:$F,0),3),""),"")</f>
        <v>Fling</v>
      </c>
      <c r="D6" s="96">
        <f>IFERROR(IF(AND(SMALL('Open 1'!F:F,L6)&gt;1000,SMALL('Open 1'!F:F,L6)&lt;3000),"nt",IF(SMALL('Open 1'!F:F,L6)&gt;3000,"",SMALL('Open 1'!F:F,L6))),"")</f>
        <v>14.452000033999999</v>
      </c>
      <c r="E6" s="132">
        <f>IF(D6="nt",IFERROR(SMALL('Open 1'!F:F,L6),""),IF(D6&gt;3000,"",IFERROR(SMALL('Open 1'!F:F,L6),"")))</f>
        <v>14.452000033999999</v>
      </c>
      <c r="F6" s="97" t="str">
        <f t="shared" si="0"/>
        <v>1D</v>
      </c>
      <c r="G6" s="104" t="str">
        <f t="shared" si="1"/>
        <v/>
      </c>
      <c r="H6" s="90">
        <f>'Open 1'!Q22</f>
        <v>16.224000030999999</v>
      </c>
      <c r="I6" s="98" t="s">
        <v>6</v>
      </c>
      <c r="J6" s="189"/>
      <c r="K6" s="141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12</v>
      </c>
      <c r="B7" s="95" t="str">
        <f>IFERROR(IF(INDEX('Open 1'!$A:$F,MATCH('Open 1 Results'!$E7,'Open 1'!$F:$F,0),2)&gt;0,INDEX('Open 1'!$A:$F,MATCH('Open 1 Results'!$E7,'Open 1'!$F:$F,0),2),""),"")</f>
        <v>Sara Jo Lamb</v>
      </c>
      <c r="C7" s="95" t="str">
        <f>IFERROR(IF(INDEX('Open 1'!$A:$F,MATCH('Open 1 Results'!$E7,'Open 1'!$F:$F,0),3)&gt;0,INDEX('Open 1'!$A:$F,MATCH('Open 1 Results'!$E7,'Open 1'!$F:$F,0),3),""),"")</f>
        <v xml:space="preserve">LCF </v>
      </c>
      <c r="D7" s="96">
        <f>IFERROR(IF(AND(SMALL('Open 1'!F:F,L7)&gt;1000,SMALL('Open 1'!F:F,L7)&lt;3000),"nt",IF(SMALL('Open 1'!F:F,L7)&gt;3000,"",SMALL('Open 1'!F:F,L7))),"")</f>
        <v>14.499000014</v>
      </c>
      <c r="E7" s="132">
        <f>IF(D7="nt",IFERROR(SMALL('Open 1'!F:F,L7),""),IF(D7&gt;3000,"",IFERROR(SMALL('Open 1'!F:F,L7),"")))</f>
        <v>14.499000014</v>
      </c>
      <c r="F7" s="97" t="str">
        <f t="shared" si="0"/>
        <v>1D</v>
      </c>
      <c r="G7" s="104" t="str">
        <f t="shared" si="1"/>
        <v/>
      </c>
      <c r="H7" s="68" t="str">
        <f>'Open 1'!Q28</f>
        <v>-</v>
      </c>
      <c r="I7" s="98" t="s">
        <v>13</v>
      </c>
      <c r="J7" s="189">
        <v>4</v>
      </c>
      <c r="K7" s="141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34</v>
      </c>
      <c r="B8" s="95" t="str">
        <f>IFERROR(IF(INDEX('Open 1'!$A:$F,MATCH('Open 1 Results'!$E8,'Open 1'!$F:$F,0),2)&gt;0,INDEX('Open 1'!$A:$F,MATCH('Open 1 Results'!$E8,'Open 1'!$F:$F,0),2),""),"")</f>
        <v>Sarah Rose</v>
      </c>
      <c r="C8" s="95" t="str">
        <f>IFERROR(IF(INDEX('Open 1'!$A:$F,MATCH('Open 1 Results'!$E8,'Open 1'!$F:$F,0),3)&gt;0,INDEX('Open 1'!$A:$F,MATCH('Open 1 Results'!$E8,'Open 1'!$F:$F,0),3),""),"")</f>
        <v>Dextor</v>
      </c>
      <c r="D8" s="96">
        <f>IFERROR(IF(AND(SMALL('Open 1'!F:F,L8)&gt;1000,SMALL('Open 1'!F:F,L8)&lt;3000),"nt",IF(SMALL('Open 1'!F:F,L8)&gt;3000,"",SMALL('Open 1'!F:F,L8))),"")</f>
        <v>14.54500004</v>
      </c>
      <c r="E8" s="132">
        <f>IF(D8="nt",IFERROR(SMALL('Open 1'!F:F,L8),""),IF(D8&gt;3000,"",IFERROR(SMALL('Open 1'!F:F,L8),"")))</f>
        <v>14.54500004</v>
      </c>
      <c r="F8" s="97" t="str">
        <f t="shared" si="0"/>
        <v>1D</v>
      </c>
      <c r="G8" s="104" t="str">
        <f t="shared" si="1"/>
        <v/>
      </c>
      <c r="J8" s="188"/>
      <c r="K8" s="141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24</v>
      </c>
      <c r="B9" s="95" t="str">
        <f>IFERROR(IF(INDEX('Open 1'!$A:$F,MATCH('Open 1 Results'!$E9,'Open 1'!$F:$F,0),2)&gt;0,INDEX('Open 1'!$A:$F,MATCH('Open 1 Results'!$E9,'Open 1'!$F:$F,0),2),""),"")</f>
        <v>Cami Wolles</v>
      </c>
      <c r="C9" s="95" t="str">
        <f>IFERROR(IF(INDEX('Open 1'!$A:$F,MATCH('Open 1 Results'!$E9,'Open 1'!$F:$F,0),3)&gt;0,INDEX('Open 1'!$A:$F,MATCH('Open 1 Results'!$E9,'Open 1'!$F:$F,0),3),""),"")</f>
        <v>Nellie</v>
      </c>
      <c r="D9" s="96">
        <f>IFERROR(IF(AND(SMALL('Open 1'!F:F,L9)&gt;1000,SMALL('Open 1'!F:F,L9)&lt;3000),"nt",IF(SMALL('Open 1'!F:F,L9)&gt;3000,"",SMALL('Open 1'!F:F,L9))),"")</f>
        <v>14.648000028</v>
      </c>
      <c r="E9" s="132">
        <f>IF(D9="nt",IFERROR(SMALL('Open 1'!F:F,L9),""),IF(D9&gt;3000,"",IFERROR(SMALL('Open 1'!F:F,L9),"")))</f>
        <v>14.648000028</v>
      </c>
      <c r="F9" s="97" t="str">
        <f t="shared" si="0"/>
        <v>2D</v>
      </c>
      <c r="G9" s="104" t="str">
        <f t="shared" si="1"/>
        <v>2D</v>
      </c>
      <c r="J9" s="188">
        <v>5</v>
      </c>
      <c r="K9" s="141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23</v>
      </c>
      <c r="B10" s="95" t="str">
        <f>IFERROR(IF(INDEX('Open 1'!$A:$F,MATCH('Open 1 Results'!$E10,'Open 1'!$F:$F,0),2)&gt;0,INDEX('Open 1'!$A:$F,MATCH('Open 1 Results'!$E10,'Open 1'!$F:$F,0),2),""),"")</f>
        <v>Abbi Graham</v>
      </c>
      <c r="C10" s="95" t="str">
        <f>IFERROR(IF(INDEX('Open 1'!$A:$F,MATCH('Open 1 Results'!$E10,'Open 1'!$F:$F,0),3)&gt;0,INDEX('Open 1'!$A:$F,MATCH('Open 1 Results'!$E10,'Open 1'!$F:$F,0),3),""),"")</f>
        <v>Yo A Famous Gal I No!</v>
      </c>
      <c r="D10" s="96">
        <f>IFERROR(IF(AND(SMALL('Open 1'!F:F,L10)&gt;1000,SMALL('Open 1'!F:F,L10)&lt;3000),"nt",IF(SMALL('Open 1'!F:F,L10)&gt;3000,"",SMALL('Open 1'!F:F,L10))),"")</f>
        <v>14.816000027000001</v>
      </c>
      <c r="E10" s="132">
        <f>IF(D10="nt",IFERROR(SMALL('Open 1'!F:F,L10),""),IF(D10&gt;3000,"",IFERROR(SMALL('Open 1'!F:F,L10),"")))</f>
        <v>14.816000027000001</v>
      </c>
      <c r="F10" s="97" t="str">
        <f t="shared" si="0"/>
        <v>2D</v>
      </c>
      <c r="G10" s="104" t="str">
        <f t="shared" si="1"/>
        <v/>
      </c>
      <c r="J10" s="188"/>
      <c r="K10" s="141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21</v>
      </c>
      <c r="B11" s="95" t="str">
        <f>IFERROR(IF(INDEX('Open 1'!$A:$F,MATCH('Open 1 Results'!$E11,'Open 1'!$F:$F,0),2)&gt;0,INDEX('Open 1'!$A:$F,MATCH('Open 1 Results'!$E11,'Open 1'!$F:$F,0),2),""),"")</f>
        <v>Kelsey Ehret</v>
      </c>
      <c r="C11" s="95" t="str">
        <f>IFERROR(IF(INDEX('Open 1'!$A:$F,MATCH('Open 1 Results'!$E11,'Open 1'!$F:$F,0),3)&gt;0,INDEX('Open 1'!$A:$F,MATCH('Open 1 Results'!$E11,'Open 1'!$F:$F,0),3),""),"")</f>
        <v>My Firewater Sparklin</v>
      </c>
      <c r="D11" s="96">
        <f>IFERROR(IF(AND(SMALL('Open 1'!F:F,L11)&gt;1000,SMALL('Open 1'!F:F,L11)&lt;3000),"nt",IF(SMALL('Open 1'!F:F,L11)&gt;3000,"",SMALL('Open 1'!F:F,L11))),"")</f>
        <v>15.154000025</v>
      </c>
      <c r="E11" s="132">
        <f>IF(D11="nt",IFERROR(SMALL('Open 1'!F:F,L11),""),IF(D11&gt;3000,"",IFERROR(SMALL('Open 1'!F:F,L11),"")))</f>
        <v>15.154000025</v>
      </c>
      <c r="F11" s="97" t="str">
        <f t="shared" si="0"/>
        <v>3D</v>
      </c>
      <c r="G11" s="104" t="str">
        <f t="shared" si="1"/>
        <v>3D</v>
      </c>
      <c r="J11" s="188"/>
      <c r="K11" s="141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10</v>
      </c>
      <c r="B12" s="95" t="str">
        <f>IFERROR(IF(INDEX('Open 1'!$A:$F,MATCH('Open 1 Results'!$E12,'Open 1'!$F:$F,0),2)&gt;0,INDEX('Open 1'!$A:$F,MATCH('Open 1 Results'!$E12,'Open 1'!$F:$F,0),2),""),"")</f>
        <v>Sarah Hossle</v>
      </c>
      <c r="C12" s="95" t="str">
        <f>IFERROR(IF(INDEX('Open 1'!$A:$F,MATCH('Open 1 Results'!$E12,'Open 1'!$F:$F,0),3)&gt;0,INDEX('Open 1'!$A:$F,MATCH('Open 1 Results'!$E12,'Open 1'!$F:$F,0),3),""),"")</f>
        <v>snookie</v>
      </c>
      <c r="D12" s="96">
        <f>IFERROR(IF(AND(SMALL('Open 1'!F:F,L12)&gt;1000,SMALL('Open 1'!F:F,L12)&lt;3000),"nt",IF(SMALL('Open 1'!F:F,L12)&gt;3000,"",SMALL('Open 1'!F:F,L12))),"")</f>
        <v>15.198000011</v>
      </c>
      <c r="E12" s="132">
        <f>IF(D12="nt",IFERROR(SMALL('Open 1'!F:F,L12),""),IF(D12&gt;3000,"",IFERROR(SMALL('Open 1'!F:F,L12),"")))</f>
        <v>15.198000011</v>
      </c>
      <c r="F12" s="97" t="str">
        <f t="shared" si="0"/>
        <v>3D</v>
      </c>
      <c r="G12" s="104" t="str">
        <f t="shared" si="1"/>
        <v/>
      </c>
      <c r="J12" s="188"/>
      <c r="K12" s="141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16</v>
      </c>
      <c r="B13" s="95" t="str">
        <f>IFERROR(IF(INDEX('Open 1'!$A:$F,MATCH('Open 1 Results'!$E13,'Open 1'!$F:$F,0),2)&gt;0,INDEX('Open 1'!$A:$F,MATCH('Open 1 Results'!$E13,'Open 1'!$F:$F,0),2),""),"")</f>
        <v>Trinity Chapman</v>
      </c>
      <c r="C13" s="95" t="str">
        <f>IFERROR(IF(INDEX('Open 1'!$A:$F,MATCH('Open 1 Results'!$E13,'Open 1'!$F:$F,0),3)&gt;0,INDEX('Open 1'!$A:$F,MATCH('Open 1 Results'!$E13,'Open 1'!$F:$F,0),3),""),"")</f>
        <v>Fancy</v>
      </c>
      <c r="D13" s="96">
        <f>IFERROR(IF(AND(SMALL('Open 1'!F:F,L13)&gt;1000,SMALL('Open 1'!F:F,L13)&lt;3000),"nt",IF(SMALL('Open 1'!F:F,L13)&gt;3000,"",SMALL('Open 1'!F:F,L13))),"")</f>
        <v>15.304000019</v>
      </c>
      <c r="E13" s="132">
        <f>IF(D13="nt",IFERROR(SMALL('Open 1'!F:F,L13),""),IF(D13&gt;3000,"",IFERROR(SMALL('Open 1'!F:F,L13),"")))</f>
        <v>15.304000019</v>
      </c>
      <c r="F13" s="97" t="str">
        <f t="shared" si="0"/>
        <v>3D</v>
      </c>
      <c r="G13" s="104" t="str">
        <f t="shared" si="1"/>
        <v/>
      </c>
      <c r="J13" s="188"/>
      <c r="K13" s="141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1</v>
      </c>
      <c r="B14" s="95" t="str">
        <f>IFERROR(IF(INDEX('Open 1'!$A:$F,MATCH('Open 1 Results'!$E14,'Open 1'!$F:$F,0),2)&gt;0,INDEX('Open 1'!$A:$F,MATCH('Open 1 Results'!$E14,'Open 1'!$F:$F,0),2),""),"")</f>
        <v>Sandy Highland</v>
      </c>
      <c r="C14" s="95" t="str">
        <f>IFERROR(IF(INDEX('Open 1'!$A:$F,MATCH('Open 1 Results'!$E14,'Open 1'!$F:$F,0),3)&gt;0,INDEX('Open 1'!$A:$F,MATCH('Open 1 Results'!$E14,'Open 1'!$F:$F,0),3),""),"")</f>
        <v>Bonita</v>
      </c>
      <c r="D14" s="96">
        <f>IFERROR(IF(AND(SMALL('Open 1'!F:F,L14)&gt;1000,SMALL('Open 1'!F:F,L14)&lt;3000),"nt",IF(SMALL('Open 1'!F:F,L14)&gt;3000,"",SMALL('Open 1'!F:F,L14))),"")</f>
        <v>15.343000001</v>
      </c>
      <c r="E14" s="132">
        <f>IF(D14="nt",IFERROR(SMALL('Open 1'!F:F,L14),""),IF(D14&gt;3000,"",IFERROR(SMALL('Open 1'!F:F,L14),"")))</f>
        <v>15.343000001</v>
      </c>
      <c r="F14" s="97" t="str">
        <f t="shared" si="0"/>
        <v>3D</v>
      </c>
      <c r="G14" s="104" t="str">
        <f t="shared" si="1"/>
        <v/>
      </c>
      <c r="J14" s="188"/>
      <c r="K14" s="141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25</v>
      </c>
      <c r="B15" s="95" t="str">
        <f>IFERROR(IF(INDEX('Open 1'!$A:$F,MATCH('Open 1 Results'!$E15,'Open 1'!$F:$F,0),2)&gt;0,INDEX('Open 1'!$A:$F,MATCH('Open 1 Results'!$E15,'Open 1'!$F:$F,0),2),""),"")</f>
        <v>Sarah Hossle</v>
      </c>
      <c r="C15" s="95" t="str">
        <f>IFERROR(IF(INDEX('Open 1'!$A:$F,MATCH('Open 1 Results'!$E15,'Open 1'!$F:$F,0),3)&gt;0,INDEX('Open 1'!$A:$F,MATCH('Open 1 Results'!$E15,'Open 1'!$F:$F,0),3),""),"")</f>
        <v>Trigger</v>
      </c>
      <c r="D15" s="96">
        <f>IFERROR(IF(AND(SMALL('Open 1'!F:F,L15)&gt;1000,SMALL('Open 1'!F:F,L15)&lt;3000),"nt",IF(SMALL('Open 1'!F:F,L15)&gt;3000,"",SMALL('Open 1'!F:F,L15))),"")</f>
        <v>15.362000029000001</v>
      </c>
      <c r="E15" s="132">
        <f>IF(D15="nt",IFERROR(SMALL('Open 1'!F:F,L15),""),IF(D15&gt;3000,"",IFERROR(SMALL('Open 1'!F:F,L15),"")))</f>
        <v>15.362000029000001</v>
      </c>
      <c r="F15" s="97" t="str">
        <f t="shared" si="0"/>
        <v>3D</v>
      </c>
      <c r="G15" s="104" t="str">
        <f t="shared" si="1"/>
        <v/>
      </c>
      <c r="J15" s="188"/>
      <c r="K15" s="141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27</v>
      </c>
      <c r="B16" s="95" t="str">
        <f>IFERROR(IF(INDEX('Open 1'!$A:$F,MATCH('Open 1 Results'!$E16,'Open 1'!$F:$F,0),2)&gt;0,INDEX('Open 1'!$A:$F,MATCH('Open 1 Results'!$E16,'Open 1'!$F:$F,0),2),""),"")</f>
        <v>Aleah Marco</v>
      </c>
      <c r="C16" s="95" t="str">
        <f>IFERROR(IF(INDEX('Open 1'!$A:$F,MATCH('Open 1 Results'!$E16,'Open 1'!$F:$F,0),3)&gt;0,INDEX('Open 1'!$A:$F,MATCH('Open 1 Results'!$E16,'Open 1'!$F:$F,0),3),""),"")</f>
        <v>Horse 1</v>
      </c>
      <c r="D16" s="96">
        <f>IFERROR(IF(AND(SMALL('Open 1'!F:F,L16)&gt;1000,SMALL('Open 1'!F:F,L16)&lt;3000),"nt",IF(SMALL('Open 1'!F:F,L16)&gt;3000,"",SMALL('Open 1'!F:F,L16))),"")</f>
        <v>15.618000032000001</v>
      </c>
      <c r="E16" s="132">
        <f>IF(D16="nt",IFERROR(SMALL('Open 1'!F:F,L16),""),IF(D16&gt;3000,"",IFERROR(SMALL('Open 1'!F:F,L16),"")))</f>
        <v>15.618000032000001</v>
      </c>
      <c r="F16" s="97" t="str">
        <f t="shared" si="0"/>
        <v>3D</v>
      </c>
      <c r="G16" s="104" t="str">
        <f t="shared" si="1"/>
        <v/>
      </c>
      <c r="J16" s="188"/>
      <c r="K16" s="141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15</v>
      </c>
      <c r="B17" s="95" t="str">
        <f>IFERROR(IF(INDEX('Open 1'!$A:$F,MATCH('Open 1 Results'!$E17,'Open 1'!$F:$F,0),2)&gt;0,INDEX('Open 1'!$A:$F,MATCH('Open 1 Results'!$E17,'Open 1'!$F:$F,0),2),""),"")</f>
        <v>Olivia Selleck</v>
      </c>
      <c r="C17" s="95" t="str">
        <f>IFERROR(IF(INDEX('Open 1'!$A:$F,MATCH('Open 1 Results'!$E17,'Open 1'!$F:$F,0),3)&gt;0,INDEX('Open 1'!$A:$F,MATCH('Open 1 Results'!$E17,'Open 1'!$F:$F,0),3),""),"")</f>
        <v>TresTimesTheDynamite</v>
      </c>
      <c r="D17" s="96">
        <f>IFERROR(IF(AND(SMALL('Open 1'!F:F,L17)&gt;1000,SMALL('Open 1'!F:F,L17)&lt;3000),"nt",IF(SMALL('Open 1'!F:F,L17)&gt;3000,"",SMALL('Open 1'!F:F,L17))),"")</f>
        <v>15.628000017</v>
      </c>
      <c r="E17" s="132">
        <f>IF(D17="nt",IFERROR(SMALL('Open 1'!F:F,L17),""),IF(D17&gt;3000,"",IFERROR(SMALL('Open 1'!F:F,L17),"")))</f>
        <v>15.628000017</v>
      </c>
      <c r="F17" s="97" t="str">
        <f t="shared" si="0"/>
        <v>3D</v>
      </c>
      <c r="G17" s="104" t="str">
        <f t="shared" si="1"/>
        <v/>
      </c>
      <c r="J17" s="188"/>
      <c r="K17" s="141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35</v>
      </c>
      <c r="B18" s="95" t="str">
        <f>IFERROR(IF(INDEX('Open 1'!$A:$F,MATCH('Open 1 Results'!$E18,'Open 1'!$F:$F,0),2)&gt;0,INDEX('Open 1'!$A:$F,MATCH('Open 1 Results'!$E18,'Open 1'!$F:$F,0),2),""),"")</f>
        <v>Jill Hins</v>
      </c>
      <c r="C18" s="95" t="str">
        <f>IFERROR(IF(INDEX('Open 1'!$A:$F,MATCH('Open 1 Results'!$E18,'Open 1'!$F:$F,0),3)&gt;0,INDEX('Open 1'!$A:$F,MATCH('Open 1 Results'!$E18,'Open 1'!$F:$F,0),3),""),"")</f>
        <v>Joey</v>
      </c>
      <c r="D18" s="96">
        <f>IFERROR(IF(AND(SMALL('Open 1'!F:F,L18)&gt;1000,SMALL('Open 1'!F:F,L18)&lt;3000),"nt",IF(SMALL('Open 1'!F:F,L18)&gt;3000,"",SMALL('Open 1'!F:F,L18))),"")</f>
        <v>15.729000040999999</v>
      </c>
      <c r="E18" s="132">
        <f>IF(D18="nt",IFERROR(SMALL('Open 1'!F:F,L18),""),IF(D18&gt;3000,"",IFERROR(SMALL('Open 1'!F:F,L18),"")))</f>
        <v>15.729000040999999</v>
      </c>
      <c r="F18" s="97" t="str">
        <f t="shared" si="0"/>
        <v>3D</v>
      </c>
      <c r="G18" s="104" t="str">
        <f t="shared" si="1"/>
        <v/>
      </c>
      <c r="J18" s="188"/>
      <c r="K18" s="141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26</v>
      </c>
      <c r="B19" s="95" t="str">
        <f>IFERROR(IF(INDEX('Open 1'!$A:$F,MATCH('Open 1 Results'!$E19,'Open 1'!$F:$F,0),2)&gt;0,INDEX('Open 1'!$A:$F,MATCH('Open 1 Results'!$E19,'Open 1'!$F:$F,0),2),""),"")</f>
        <v>Maggie Noonan</v>
      </c>
      <c r="C19" s="95" t="str">
        <f>IFERROR(IF(INDEX('Open 1'!$A:$F,MATCH('Open 1 Results'!$E19,'Open 1'!$F:$F,0),3)&gt;0,INDEX('Open 1'!$A:$F,MATCH('Open 1 Results'!$E19,'Open 1'!$F:$F,0),3),""),"")</f>
        <v>Rook</v>
      </c>
      <c r="D19" s="96">
        <f>IFERROR(IF(AND(SMALL('Open 1'!F:F,L19)&gt;1000,SMALL('Open 1'!F:F,L19)&lt;3000),"nt",IF(SMALL('Open 1'!F:F,L19)&gt;3000,"",SMALL('Open 1'!F:F,L19))),"")</f>
        <v>16.224000030999999</v>
      </c>
      <c r="E19" s="132">
        <f>IF(D19="nt",IFERROR(SMALL('Open 1'!F:F,L19),""),IF(D19&gt;3000,"",IFERROR(SMALL('Open 1'!F:F,L19),"")))</f>
        <v>16.224000030999999</v>
      </c>
      <c r="F19" s="97" t="str">
        <f t="shared" si="0"/>
        <v>4D</v>
      </c>
      <c r="G19" s="104" t="str">
        <f t="shared" si="1"/>
        <v>4D</v>
      </c>
      <c r="J19" s="188"/>
      <c r="K19" s="141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40</v>
      </c>
      <c r="B20" s="95" t="str">
        <f>IFERROR(IF(INDEX('Open 1'!$A:$F,MATCH('Open 1 Results'!$E20,'Open 1'!$F:$F,0),2)&gt;0,INDEX('Open 1'!$A:$F,MATCH('Open 1 Results'!$E20,'Open 1'!$F:$F,0),2),""),"")</f>
        <v>Elaine Hagen</v>
      </c>
      <c r="C20" s="95" t="str">
        <f>IFERROR(IF(INDEX('Open 1'!$A:$F,MATCH('Open 1 Results'!$E20,'Open 1'!$F:$F,0),3)&gt;0,INDEX('Open 1'!$A:$F,MATCH('Open 1 Results'!$E20,'Open 1'!$F:$F,0),3),""),"")</f>
        <v>Sawyers Joe Glo</v>
      </c>
      <c r="D20" s="96">
        <f>IFERROR(IF(AND(SMALL('Open 1'!F:F,L20)&gt;1000,SMALL('Open 1'!F:F,L20)&lt;3000),"nt",IF(SMALL('Open 1'!F:F,L20)&gt;3000,"",SMALL('Open 1'!F:F,L20))),"")</f>
        <v>16.238000047</v>
      </c>
      <c r="E20" s="132">
        <f>IF(D20="nt",IFERROR(SMALL('Open 1'!F:F,L20),""),IF(D20&gt;3000,"",IFERROR(SMALL('Open 1'!F:F,L20),"")))</f>
        <v>16.238000047</v>
      </c>
      <c r="F20" s="97" t="str">
        <f t="shared" si="0"/>
        <v>4D</v>
      </c>
      <c r="G20" s="104" t="str">
        <f t="shared" si="1"/>
        <v/>
      </c>
      <c r="J20" s="188">
        <v>5</v>
      </c>
      <c r="K20" s="141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19</v>
      </c>
      <c r="B21" s="95" t="str">
        <f>IFERROR(IF(INDEX('Open 1'!$A:$F,MATCH('Open 1 Results'!$E21,'Open 1'!$F:$F,0),2)&gt;0,INDEX('Open 1'!$A:$F,MATCH('Open 1 Results'!$E21,'Open 1'!$F:$F,0),2),""),"")</f>
        <v>Elaine Hagen</v>
      </c>
      <c r="C21" s="95" t="str">
        <f>IFERROR(IF(INDEX('Open 1'!$A:$F,MATCH('Open 1 Results'!$E21,'Open 1'!$F:$F,0),3)&gt;0,INDEX('Open 1'!$A:$F,MATCH('Open 1 Results'!$E21,'Open 1'!$F:$F,0),3),""),"")</f>
        <v>MIP Streakin Seltzer</v>
      </c>
      <c r="D21" s="96">
        <f>IFERROR(IF(AND(SMALL('Open 1'!F:F,L21)&gt;1000,SMALL('Open 1'!F:F,L21)&lt;3000),"nt",IF(SMALL('Open 1'!F:F,L21)&gt;3000,"",SMALL('Open 1'!F:F,L21))),"")</f>
        <v>16.323000021999999</v>
      </c>
      <c r="E21" s="132">
        <f>IF(D21="nt",IFERROR(SMALL('Open 1'!F:F,L21),""),IF(D21&gt;3000,"",IFERROR(SMALL('Open 1'!F:F,L21),"")))</f>
        <v>16.323000021999999</v>
      </c>
      <c r="F21" s="97" t="str">
        <f t="shared" si="0"/>
        <v>4D</v>
      </c>
      <c r="G21" s="104" t="str">
        <f t="shared" si="1"/>
        <v/>
      </c>
      <c r="J21" s="188">
        <v>4</v>
      </c>
      <c r="K21" s="141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41</v>
      </c>
      <c r="B22" s="95" t="str">
        <f>IFERROR(IF(INDEX('Open 1'!$A:$F,MATCH('Open 1 Results'!$E22,'Open 1'!$F:$F,0),2)&gt;0,INDEX('Open 1'!$A:$F,MATCH('Open 1 Results'!$E22,'Open 1'!$F:$F,0),2),""),"")</f>
        <v>Blake Chapman</v>
      </c>
      <c r="C22" s="95" t="str">
        <f>IFERROR(IF(INDEX('Open 1'!$A:$F,MATCH('Open 1 Results'!$E22,'Open 1'!$F:$F,0),3)&gt;0,INDEX('Open 1'!$A:$F,MATCH('Open 1 Results'!$E22,'Open 1'!$F:$F,0),3),""),"")</f>
        <v>Raisin</v>
      </c>
      <c r="D22" s="96">
        <f>IFERROR(IF(AND(SMALL('Open 1'!F:F,L22)&gt;1000,SMALL('Open 1'!F:F,L22)&lt;3000),"nt",IF(SMALL('Open 1'!F:F,L22)&gt;3000,"",SMALL('Open 1'!F:F,L22))),"")</f>
        <v>16.384000049000001</v>
      </c>
      <c r="E22" s="132">
        <f>IF(D22="nt",IFERROR(SMALL('Open 1'!F:F,L22),""),IF(D22&gt;3000,"",IFERROR(SMALL('Open 1'!F:F,L22),"")))</f>
        <v>16.384000049000001</v>
      </c>
      <c r="F22" s="97" t="str">
        <f t="shared" si="0"/>
        <v>4D</v>
      </c>
      <c r="G22" s="104" t="str">
        <f t="shared" si="1"/>
        <v/>
      </c>
      <c r="J22" s="188"/>
      <c r="K22" s="141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11</v>
      </c>
      <c r="B23" s="95" t="str">
        <f>IFERROR(IF(INDEX('Open 1'!$A:$F,MATCH('Open 1 Results'!$E23,'Open 1'!$F:$F,0),2)&gt;0,INDEX('Open 1'!$A:$F,MATCH('Open 1 Results'!$E23,'Open 1'!$F:$F,0),2),""),"")</f>
        <v>Kylee Ackerman</v>
      </c>
      <c r="C23" s="95" t="str">
        <f>IFERROR(IF(INDEX('Open 1'!$A:$F,MATCH('Open 1 Results'!$E23,'Open 1'!$F:$F,0),3)&gt;0,INDEX('Open 1'!$A:$F,MATCH('Open 1 Results'!$E23,'Open 1'!$F:$F,0),3),""),"")</f>
        <v>Driftwood Pine Fritz</v>
      </c>
      <c r="D23" s="96">
        <f>IFERROR(IF(AND(SMALL('Open 1'!F:F,L23)&gt;1000,SMALL('Open 1'!F:F,L23)&lt;3000),"nt",IF(SMALL('Open 1'!F:F,L23)&gt;3000,"",SMALL('Open 1'!F:F,L23))),"")</f>
        <v>17.666000013000001</v>
      </c>
      <c r="E23" s="132">
        <f>IF(D23="nt",IFERROR(SMALL('Open 1'!F:F,L23),""),IF(D23&gt;3000,"",IFERROR(SMALL('Open 1'!F:F,L23),"")))</f>
        <v>17.666000013000001</v>
      </c>
      <c r="F23" s="97" t="str">
        <f t="shared" si="0"/>
        <v>4D</v>
      </c>
      <c r="G23" s="104" t="str">
        <f t="shared" si="1"/>
        <v/>
      </c>
      <c r="J23" s="188"/>
      <c r="K23" s="141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28</v>
      </c>
      <c r="B24" s="95" t="str">
        <f>IFERROR(IF(INDEX('Open 1'!$A:$F,MATCH('Open 1 Results'!$E24,'Open 1'!$F:$F,0),2)&gt;0,INDEX('Open 1'!$A:$F,MATCH('Open 1 Results'!$E24,'Open 1'!$F:$F,0),2),""),"")</f>
        <v>Margaret Miller</v>
      </c>
      <c r="C24" s="95" t="str">
        <f>IFERROR(IF(INDEX('Open 1'!$A:$F,MATCH('Open 1 Results'!$E24,'Open 1'!$F:$F,0),3)&gt;0,INDEX('Open 1'!$A:$F,MATCH('Open 1 Results'!$E24,'Open 1'!$F:$F,0),3),""),"")</f>
        <v>Seven</v>
      </c>
      <c r="D24" s="96">
        <f>IFERROR(IF(AND(SMALL('Open 1'!F:F,L24)&gt;1000,SMALL('Open 1'!F:F,L24)&lt;3000),"nt",IF(SMALL('Open 1'!F:F,L24)&gt;3000,"",SMALL('Open 1'!F:F,L24))),"")</f>
        <v>17.670000033000001</v>
      </c>
      <c r="E24" s="132">
        <f>IF(D24="nt",IFERROR(SMALL('Open 1'!F:F,L24),""),IF(D24&gt;3000,"",IFERROR(SMALL('Open 1'!F:F,L24),"")))</f>
        <v>17.670000033000001</v>
      </c>
      <c r="F24" s="97" t="str">
        <f t="shared" si="0"/>
        <v>4D</v>
      </c>
      <c r="G24" s="104" t="str">
        <f t="shared" si="1"/>
        <v/>
      </c>
      <c r="J24" s="188"/>
      <c r="K24" s="141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39</v>
      </c>
      <c r="B25" s="95" t="str">
        <f>IFERROR(IF(INDEX('Open 1'!$A:$F,MATCH('Open 1 Results'!$E25,'Open 1'!$F:$F,0),2)&gt;0,INDEX('Open 1'!$A:$F,MATCH('Open 1 Results'!$E25,'Open 1'!$F:$F,0),2),""),"")</f>
        <v>Sandy Highland</v>
      </c>
      <c r="C25" s="95" t="str">
        <f>IFERROR(IF(INDEX('Open 1'!$A:$F,MATCH('Open 1 Results'!$E25,'Open 1'!$F:$F,0),3)&gt;0,INDEX('Open 1'!$A:$F,MATCH('Open 1 Results'!$E25,'Open 1'!$F:$F,0),3),""),"")</f>
        <v>Foreman</v>
      </c>
      <c r="D25" s="96">
        <f>IFERROR(IF(AND(SMALL('Open 1'!F:F,L25)&gt;1000,SMALL('Open 1'!F:F,L25)&lt;3000),"nt",IF(SMALL('Open 1'!F:F,L25)&gt;3000,"",SMALL('Open 1'!F:F,L25))),"")</f>
        <v>913.79400004599995</v>
      </c>
      <c r="E25" s="132">
        <f>IF(D25="nt",IFERROR(SMALL('Open 1'!F:F,L25),""),IF(D25&gt;3000,"",IFERROR(SMALL('Open 1'!F:F,L25),"")))</f>
        <v>913.79400004599995</v>
      </c>
      <c r="F25" s="97" t="str">
        <f t="shared" si="0"/>
        <v>4D</v>
      </c>
      <c r="G25" s="104" t="str">
        <f t="shared" si="1"/>
        <v/>
      </c>
      <c r="J25" s="188" t="s">
        <v>216</v>
      </c>
      <c r="K25" s="141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30</v>
      </c>
      <c r="B26" s="95" t="str">
        <f>IFERROR(IF(INDEX('Open 1'!$A:$F,MATCH('Open 1 Results'!$E26,'Open 1'!$F:$F,0),2)&gt;0,INDEX('Open 1'!$A:$F,MATCH('Open 1 Results'!$E26,'Open 1'!$F:$F,0),2),""),"")</f>
        <v>Kamryn Chapman</v>
      </c>
      <c r="C26" s="95" t="str">
        <f>IFERROR(IF(INDEX('Open 1'!$A:$F,MATCH('Open 1 Results'!$E26,'Open 1'!$F:$F,0),3)&gt;0,INDEX('Open 1'!$A:$F,MATCH('Open 1 Results'!$E26,'Open 1'!$F:$F,0),3),""),"")</f>
        <v>BW so bada lover</v>
      </c>
      <c r="D26" s="96">
        <f>IFERROR(IF(AND(SMALL('Open 1'!F:F,L26)&gt;1000,SMALL('Open 1'!F:F,L26)&lt;3000),"nt",IF(SMALL('Open 1'!F:F,L26)&gt;3000,"",SMALL('Open 1'!F:F,L26))),"")</f>
        <v>914.46000003500001</v>
      </c>
      <c r="E26" s="132">
        <f>IF(D26="nt",IFERROR(SMALL('Open 1'!F:F,L26),""),IF(D26&gt;3000,"",IFERROR(SMALL('Open 1'!F:F,L26),"")))</f>
        <v>914.46000003500001</v>
      </c>
      <c r="F26" s="97" t="str">
        <f t="shared" si="0"/>
        <v>4D</v>
      </c>
      <c r="G26" s="104" t="str">
        <f t="shared" si="1"/>
        <v/>
      </c>
      <c r="J26" s="188"/>
      <c r="K26" s="141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32</v>
      </c>
      <c r="B27" s="95" t="str">
        <f>IFERROR(IF(INDEX('Open 1'!$A:$F,MATCH('Open 1 Results'!$E27,'Open 1'!$F:$F,0),2)&gt;0,INDEX('Open 1'!$A:$F,MATCH('Open 1 Results'!$E27,'Open 1'!$F:$F,0),2),""),"")</f>
        <v>Kaleigh Maras</v>
      </c>
      <c r="C27" s="95" t="str">
        <f>IFERROR(IF(INDEX('Open 1'!$A:$F,MATCH('Open 1 Results'!$E27,'Open 1'!$F:$F,0),3)&gt;0,INDEX('Open 1'!$A:$F,MATCH('Open 1 Results'!$E27,'Open 1'!$F:$F,0),3),""),"")</f>
        <v>Major Perks</v>
      </c>
      <c r="D27" s="96">
        <f>IFERROR(IF(AND(SMALL('Open 1'!F:F,L27)&gt;1000,SMALL('Open 1'!F:F,L27)&lt;3000),"nt",IF(SMALL('Open 1'!F:F,L27)&gt;3000,"",SMALL('Open 1'!F:F,L27))),"")</f>
        <v>914.57100003800008</v>
      </c>
      <c r="E27" s="132">
        <f>IF(D27="nt",IFERROR(SMALL('Open 1'!F:F,L27),""),IF(D27&gt;3000,"",IFERROR(SMALL('Open 1'!F:F,L27),"")))</f>
        <v>914.57100003800008</v>
      </c>
      <c r="F27" s="97" t="str">
        <f t="shared" si="0"/>
        <v>4D</v>
      </c>
      <c r="G27" s="104" t="str">
        <f t="shared" si="1"/>
        <v/>
      </c>
      <c r="J27" s="188"/>
      <c r="K27" s="141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22</v>
      </c>
      <c r="B28" s="95" t="str">
        <f>IFERROR(IF(INDEX('Open 1'!$A:$F,MATCH('Open 1 Results'!$E28,'Open 1'!$F:$F,0),2)&gt;0,INDEX('Open 1'!$A:$F,MATCH('Open 1 Results'!$E28,'Open 1'!$F:$F,0),2),""),"")</f>
        <v>Natalie Hieronimus</v>
      </c>
      <c r="C28" s="95" t="str">
        <f>IFERROR(IF(INDEX('Open 1'!$A:$F,MATCH('Open 1 Results'!$E28,'Open 1'!$F:$F,0),3)&gt;0,INDEX('Open 1'!$A:$F,MATCH('Open 1 Results'!$E28,'Open 1'!$F:$F,0),3),""),"")</f>
        <v xml:space="preserve">BW Double Take Dash </v>
      </c>
      <c r="D28" s="96">
        <f>IFERROR(IF(AND(SMALL('Open 1'!F:F,L28)&gt;1000,SMALL('Open 1'!F:F,L28)&lt;3000),"nt",IF(SMALL('Open 1'!F:F,L28)&gt;3000,"",SMALL('Open 1'!F:F,L28))),"")</f>
        <v>914.9590000259999</v>
      </c>
      <c r="E28" s="132">
        <f>IF(D28="nt",IFERROR(SMALL('Open 1'!F:F,L28),""),IF(D28&gt;3000,"",IFERROR(SMALL('Open 1'!F:F,L28),"")))</f>
        <v>914.9590000259999</v>
      </c>
      <c r="F28" s="97" t="str">
        <f t="shared" si="0"/>
        <v>4D</v>
      </c>
      <c r="G28" s="104" t="str">
        <f t="shared" si="1"/>
        <v/>
      </c>
      <c r="J28" s="188"/>
      <c r="K28" s="141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33</v>
      </c>
      <c r="B29" s="95" t="str">
        <f>IFERROR(IF(INDEX('Open 1'!$A:$F,MATCH('Open 1 Results'!$E29,'Open 1'!$F:$F,0),2)&gt;0,INDEX('Open 1'!$A:$F,MATCH('Open 1 Results'!$E29,'Open 1'!$F:$F,0),2),""),"")</f>
        <v>Addison Locke</v>
      </c>
      <c r="C29" s="95" t="str">
        <f>IFERROR(IF(INDEX('Open 1'!$A:$F,MATCH('Open 1 Results'!$E29,'Open 1'!$F:$F,0),3)&gt;0,INDEX('Open 1'!$A:$F,MATCH('Open 1 Results'!$E29,'Open 1'!$F:$F,0),3),""),"")</f>
        <v>Jess</v>
      </c>
      <c r="D29" s="96">
        <f>IFERROR(IF(AND(SMALL('Open 1'!F:F,L29)&gt;1000,SMALL('Open 1'!F:F,L29)&lt;3000),"nt",IF(SMALL('Open 1'!F:F,L29)&gt;3000,"",SMALL('Open 1'!F:F,L29))),"")</f>
        <v>915.26200003899999</v>
      </c>
      <c r="E29" s="132">
        <f>IF(D29="nt",IFERROR(SMALL('Open 1'!F:F,L29),""),IF(D29&gt;3000,"",IFERROR(SMALL('Open 1'!F:F,L29),"")))</f>
        <v>915.26200003899999</v>
      </c>
      <c r="F29" s="97" t="str">
        <f t="shared" si="0"/>
        <v>4D</v>
      </c>
      <c r="G29" s="104" t="str">
        <f t="shared" si="1"/>
        <v/>
      </c>
      <c r="J29" s="188"/>
      <c r="K29" s="141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4</v>
      </c>
      <c r="B30" s="95" t="str">
        <f>IFERROR(IF(INDEX('Open 1'!$A:$F,MATCH('Open 1 Results'!$E30,'Open 1'!$F:$F,0),2)&gt;0,INDEX('Open 1'!$A:$F,MATCH('Open 1 Results'!$E30,'Open 1'!$F:$F,0),2),""),"")</f>
        <v>Maggie Noonan</v>
      </c>
      <c r="C30" s="95" t="str">
        <f>IFERROR(IF(INDEX('Open 1'!$A:$F,MATCH('Open 1 Results'!$E30,'Open 1'!$F:$F,0),3)&gt;0,INDEX('Open 1'!$A:$F,MATCH('Open 1 Results'!$E30,'Open 1'!$F:$F,0),3),""),"")</f>
        <v>Chief</v>
      </c>
      <c r="D30" s="96">
        <f>IFERROR(IF(AND(SMALL('Open 1'!F:F,L30)&gt;1000,SMALL('Open 1'!F:F,L30)&lt;3000),"nt",IF(SMALL('Open 1'!F:F,L30)&gt;3000,"",SMALL('Open 1'!F:F,L30))),"")</f>
        <v>915.479000004</v>
      </c>
      <c r="E30" s="132">
        <f>IF(D30="nt",IFERROR(SMALL('Open 1'!F:F,L30),""),IF(D30&gt;3000,"",IFERROR(SMALL('Open 1'!F:F,L30),"")))</f>
        <v>915.479000004</v>
      </c>
      <c r="F30" s="97" t="str">
        <f t="shared" si="0"/>
        <v>4D</v>
      </c>
      <c r="G30" s="104" t="str">
        <f t="shared" si="1"/>
        <v/>
      </c>
      <c r="J30" s="188"/>
      <c r="K30" s="141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7</v>
      </c>
      <c r="B31" s="95" t="str">
        <f>IFERROR(IF(INDEX('Open 1'!$A:$F,MATCH('Open 1 Results'!$E31,'Open 1'!$F:$F,0),2)&gt;0,INDEX('Open 1'!$A:$F,MATCH('Open 1 Results'!$E31,'Open 1'!$F:$F,0),2),""),"")</f>
        <v>Rochelle Chapman</v>
      </c>
      <c r="C31" s="95" t="str">
        <f>IFERROR(IF(INDEX('Open 1'!$A:$F,MATCH('Open 1 Results'!$E31,'Open 1'!$F:$F,0),3)&gt;0,INDEX('Open 1'!$A:$F,MATCH('Open 1 Results'!$E31,'Open 1'!$F:$F,0),3),""),"")</f>
        <v>Gabby</v>
      </c>
      <c r="D31" s="96">
        <f>IFERROR(IF(AND(SMALL('Open 1'!F:F,L31)&gt;1000,SMALL('Open 1'!F:F,L31)&lt;3000),"nt",IF(SMALL('Open 1'!F:F,L31)&gt;3000,"",SMALL('Open 1'!F:F,L31))),"")</f>
        <v>916.97500000800005</v>
      </c>
      <c r="E31" s="132">
        <f>IF(D31="nt",IFERROR(SMALL('Open 1'!F:F,L31),""),IF(D31&gt;3000,"",IFERROR(SMALL('Open 1'!F:F,L31),"")))</f>
        <v>916.97500000800005</v>
      </c>
      <c r="F31" s="97" t="str">
        <f t="shared" si="0"/>
        <v>4D</v>
      </c>
      <c r="G31" s="104" t="str">
        <f t="shared" si="1"/>
        <v/>
      </c>
      <c r="J31" s="188"/>
      <c r="K31" s="141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13</v>
      </c>
      <c r="B32" s="95" t="str">
        <f>IFERROR(IF(INDEX('Open 1'!$A:$F,MATCH('Open 1 Results'!$E32,'Open 1'!$F:$F,0),2)&gt;0,INDEX('Open 1'!$A:$F,MATCH('Open 1 Results'!$E32,'Open 1'!$F:$F,0),2),""),"")</f>
        <v>Abbi Graham</v>
      </c>
      <c r="C32" s="95" t="str">
        <f>IFERROR(IF(INDEX('Open 1'!$A:$F,MATCH('Open 1 Results'!$E32,'Open 1'!$F:$F,0),3)&gt;0,INDEX('Open 1'!$A:$F,MATCH('Open 1 Results'!$E32,'Open 1'!$F:$F,0),3),""),"")</f>
        <v>Bugged for a dance</v>
      </c>
      <c r="D32" s="96" t="str">
        <f>IFERROR(IF(AND(SMALL('Open 1'!F:F,L32)&gt;1000,SMALL('Open 1'!F:F,L32)&lt;3000),"nt",IF(SMALL('Open 1'!F:F,L32)&gt;3000,"",SMALL('Open 1'!F:F,L32))),"")</f>
        <v>nt</v>
      </c>
      <c r="E32" s="132">
        <f>IF(D32="nt",IFERROR(SMALL('Open 1'!F:F,L32),""),IF(D32&gt;3000,"",IFERROR(SMALL('Open 1'!F:F,L32),"")))</f>
        <v>1000.000000015</v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17</v>
      </c>
      <c r="B33" s="95" t="str">
        <f>IFERROR(IF(INDEX('Open 1'!$A:$F,MATCH('Open 1 Results'!$E33,'Open 1'!$F:$F,0),2)&gt;0,INDEX('Open 1'!$A:$F,MATCH('Open 1 Results'!$E33,'Open 1'!$F:$F,0),2),""),"")</f>
        <v>Brittany Dieters</v>
      </c>
      <c r="C33" s="95" t="str">
        <f>IFERROR(IF(INDEX('Open 1'!$A:$F,MATCH('Open 1 Results'!$E33,'Open 1'!$F:$F,0),3)&gt;0,INDEX('Open 1'!$A:$F,MATCH('Open 1 Results'!$E33,'Open 1'!$F:$F,0),3),""),"")</f>
        <v xml:space="preserve">A Guy With Fame </v>
      </c>
      <c r="D33" s="96" t="str">
        <f>IFERROR(IF(AND(SMALL('Open 1'!F:F,L33)&gt;1000,SMALL('Open 1'!F:F,L33)&lt;3000),"nt",IF(SMALL('Open 1'!F:F,L33)&gt;3000,"",SMALL('Open 1'!F:F,L33))),"")</f>
        <v>nt</v>
      </c>
      <c r="E33" s="132">
        <f>IF(D33="nt",IFERROR(SMALL('Open 1'!F:F,L33),""),IF(D33&gt;3000,"",IFERROR(SMALL('Open 1'!F:F,L33),"")))</f>
        <v>1000.00000002</v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18</v>
      </c>
      <c r="B34" s="95" t="str">
        <f>IFERROR(IF(INDEX('Open 1'!$A:$F,MATCH('Open 1 Results'!$E34,'Open 1'!$F:$F,0),2)&gt;0,INDEX('Open 1'!$A:$F,MATCH('Open 1 Results'!$E34,'Open 1'!$F:$F,0),2),""),"")</f>
        <v>Keva Lindquist</v>
      </c>
      <c r="C34" s="95" t="str">
        <f>IFERROR(IF(INDEX('Open 1'!$A:$F,MATCH('Open 1 Results'!$E34,'Open 1'!$F:$F,0),3)&gt;0,INDEX('Open 1'!$A:$F,MATCH('Open 1 Results'!$E34,'Open 1'!$F:$F,0),3),""),"")</f>
        <v>Jill</v>
      </c>
      <c r="D34" s="96" t="str">
        <f>IFERROR(IF(AND(SMALL('Open 1'!F:F,L34)&gt;1000,SMALL('Open 1'!F:F,L34)&lt;3000),"nt",IF(SMALL('Open 1'!F:F,L34)&gt;3000,"",SMALL('Open 1'!F:F,L34))),"")</f>
        <v>nt</v>
      </c>
      <c r="E34" s="132">
        <f>IF(D34="nt",IFERROR(SMALL('Open 1'!F:F,L34),""),IF(D34&gt;3000,"",IFERROR(SMALL('Open 1'!F:F,L34),"")))</f>
        <v>1000.000000021</v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37</v>
      </c>
      <c r="B35" s="95" t="str">
        <f>IFERROR(IF(INDEX('Open 1'!$A:$F,MATCH('Open 1 Results'!$E35,'Open 1'!$F:$F,0),2)&gt;0,INDEX('Open 1'!$A:$F,MATCH('Open 1 Results'!$E35,'Open 1'!$F:$F,0),2),""),"")</f>
        <v>Tayler Jutz</v>
      </c>
      <c r="C35" s="95" t="str">
        <f>IFERROR(IF(INDEX('Open 1'!$A:$F,MATCH('Open 1 Results'!$E35,'Open 1'!$F:$F,0),3)&gt;0,INDEX('Open 1'!$A:$F,MATCH('Open 1 Results'!$E35,'Open 1'!$F:$F,0),3),""),"")</f>
        <v>BW Hunka Da Devil</v>
      </c>
      <c r="D35" s="96" t="str">
        <f>IFERROR(IF(AND(SMALL('Open 1'!F:F,L35)&gt;1000,SMALL('Open 1'!F:F,L35)&lt;3000),"nt",IF(SMALL('Open 1'!F:F,L35)&gt;3000,"",SMALL('Open 1'!F:F,L35))),"")</f>
        <v>nt</v>
      </c>
      <c r="E35" s="132">
        <f>IF(D35="nt",IFERROR(SMALL('Open 1'!F:F,L35),""),IF(D35&gt;3000,"",IFERROR(SMALL('Open 1'!F:F,L35),"")))</f>
        <v>1000.000000044</v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1'!$A:$F,MATCH('Open 1 Results'!$E36,'Open 1'!$F:$F,0),1)&gt;0,INDEX('Open 1'!$A:$F,MATCH('Open 1 Results'!$E36,'Open 1'!$F:$F,0),1),""),"")</f>
        <v/>
      </c>
      <c r="B36" s="95" t="str">
        <f>IFERROR(IF(INDEX('Open 1'!$A:$F,MATCH('Open 1 Results'!$E36,'Open 1'!$F:$F,0),2)&gt;0,INDEX('Open 1'!$A:$F,MATCH('Open 1 Results'!$E36,'Open 1'!$F:$F,0),2),""),"")</f>
        <v/>
      </c>
      <c r="C36" s="95" t="str">
        <f>IFERROR(IF(INDEX('Open 1'!$A:$F,MATCH('Open 1 Results'!$E36,'Open 1'!$F:$F,0),3)&gt;0,INDEX('Open 1'!$A:$F,MATCH('Open 1 Results'!$E36,'Open 1'!$F:$F,0),3),""),"")</f>
        <v/>
      </c>
      <c r="D36" s="96" t="str">
        <f>IFERROR(IF(AND(SMALL('Open 1'!F:F,L36)&gt;1000,SMALL('Open 1'!F:F,L36)&lt;3000),"nt",IF(SMALL('Open 1'!F:F,L36)&gt;3000,"",SMALL('Open 1'!F:F,L36))),"")</f>
        <v/>
      </c>
      <c r="E36" s="132" t="str">
        <f>IF(D36="nt",IFERROR(SMALL('Open 1'!F:F,L36),""),IF(D36&gt;3000,"",IFERROR(SMALL('Open 1'!F:F,L36),"")))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1'!$A:$F,MATCH('Open 1 Results'!$E37,'Open 1'!$F:$F,0),1)&gt;0,INDEX('Open 1'!$A:$F,MATCH('Open 1 Results'!$E37,'Open 1'!$F:$F,0),1),""),"")</f>
        <v/>
      </c>
      <c r="B37" s="95" t="str">
        <f>IFERROR(IF(INDEX('Open 1'!$A:$F,MATCH('Open 1 Results'!$E37,'Open 1'!$F:$F,0),2)&gt;0,INDEX('Open 1'!$A:$F,MATCH('Open 1 Results'!$E37,'Open 1'!$F:$F,0),2),""),"")</f>
        <v/>
      </c>
      <c r="C37" s="95" t="str">
        <f>IFERROR(IF(INDEX('Open 1'!$A:$F,MATCH('Open 1 Results'!$E37,'Open 1'!$F:$F,0),3)&gt;0,INDEX('Open 1'!$A:$F,MATCH('Open 1 Results'!$E37,'Open 1'!$F:$F,0),3),""),"")</f>
        <v/>
      </c>
      <c r="D37" s="96" t="str">
        <f>IFERROR(IF(AND(SMALL('Open 1'!F:F,L37)&gt;1000,SMALL('Open 1'!F:F,L37)&lt;3000),"nt",IF(SMALL('Open 1'!F:F,L37)&gt;3000,"",SMALL('Open 1'!F:F,L37))),"")</f>
        <v/>
      </c>
      <c r="E37" s="132" t="str">
        <f>IF(D37="nt",IFERROR(SMALL('Open 1'!F:F,L37),""),IF(D37&gt;3000,"",IFERROR(SMALL('Open 1'!F:F,L37),"")))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1'!$A:$F,MATCH('Open 1 Results'!$E38,'Open 1'!$F:$F,0),1)&gt;0,INDEX('Open 1'!$A:$F,MATCH('Open 1 Results'!$E38,'Open 1'!$F:$F,0),1),""),"")</f>
        <v/>
      </c>
      <c r="B38" s="95" t="str">
        <f>IFERROR(IF(INDEX('Open 1'!$A:$F,MATCH('Open 1 Results'!$E38,'Open 1'!$F:$F,0),2)&gt;0,INDEX('Open 1'!$A:$F,MATCH('Open 1 Results'!$E38,'Open 1'!$F:$F,0),2),""),"")</f>
        <v/>
      </c>
      <c r="C38" s="95" t="str">
        <f>IFERROR(IF(INDEX('Open 1'!$A:$F,MATCH('Open 1 Results'!$E38,'Open 1'!$F:$F,0),3)&gt;0,INDEX('Open 1'!$A:$F,MATCH('Open 1 Results'!$E38,'Open 1'!$F:$F,0),3),""),"")</f>
        <v/>
      </c>
      <c r="D38" s="96" t="str">
        <f>IFERROR(IF(AND(SMALL('Open 1'!F:F,L38)&gt;1000,SMALL('Open 1'!F:F,L38)&lt;3000),"nt",IF(SMALL('Open 1'!F:F,L38)&gt;3000,"",SMALL('Open 1'!F:F,L38))),"")</f>
        <v/>
      </c>
      <c r="E38" s="132" t="str">
        <f>IF(D38="nt",IFERROR(SMALL('Open 1'!F:F,L38),""),IF(D38&gt;3000,"",IFERROR(SMALL('Open 1'!F:F,L38),"")))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1'!$A:$F,MATCH('Open 1 Results'!$E39,'Open 1'!$F:$F,0),1)&gt;0,INDEX('Open 1'!$A:$F,MATCH('Open 1 Results'!$E39,'Open 1'!$F:$F,0),1),""),"")</f>
        <v/>
      </c>
      <c r="B39" s="95" t="str">
        <f>IFERROR(IF(INDEX('Open 1'!$A:$F,MATCH('Open 1 Results'!$E39,'Open 1'!$F:$F,0),2)&gt;0,INDEX('Open 1'!$A:$F,MATCH('Open 1 Results'!$E39,'Open 1'!$F:$F,0),2),""),"")</f>
        <v/>
      </c>
      <c r="C39" s="95" t="str">
        <f>IFERROR(IF(INDEX('Open 1'!$A:$F,MATCH('Open 1 Results'!$E39,'Open 1'!$F:$F,0),3)&gt;0,INDEX('Open 1'!$A:$F,MATCH('Open 1 Results'!$E39,'Open 1'!$F:$F,0),3),""),"")</f>
        <v/>
      </c>
      <c r="D39" s="96" t="str">
        <f>IFERROR(IF(AND(SMALL('Open 1'!F:F,L39)&gt;1000,SMALL('Open 1'!F:F,L39)&lt;3000),"nt",IF(SMALL('Open 1'!F:F,L39)&gt;3000,"",SMALL('Open 1'!F:F,L39))),"")</f>
        <v/>
      </c>
      <c r="E39" s="132" t="str">
        <f>IF(D39="nt",IFERROR(SMALL('Open 1'!F:F,L39),""),IF(D39&gt;3000,"",IFERROR(SMALL('Open 1'!F:F,L39),"")))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1'!$A:$F,MATCH('Open 1 Results'!$E40,'Open 1'!$F:$F,0),1)&gt;0,INDEX('Open 1'!$A:$F,MATCH('Open 1 Results'!$E40,'Open 1'!$F:$F,0),1),""),"")</f>
        <v/>
      </c>
      <c r="B40" s="95" t="str">
        <f>IFERROR(IF(INDEX('Open 1'!$A:$F,MATCH('Open 1 Results'!$E40,'Open 1'!$F:$F,0),2)&gt;0,INDEX('Open 1'!$A:$F,MATCH('Open 1 Results'!$E40,'Open 1'!$F:$F,0),2),""),"")</f>
        <v/>
      </c>
      <c r="C40" s="95" t="str">
        <f>IFERROR(IF(INDEX('Open 1'!$A:$F,MATCH('Open 1 Results'!$E40,'Open 1'!$F:$F,0),3)&gt;0,INDEX('Open 1'!$A:$F,MATCH('Open 1 Results'!$E40,'Open 1'!$F:$F,0),3),""),"")</f>
        <v/>
      </c>
      <c r="D40" s="96" t="str">
        <f>IFERROR(IF(AND(SMALL('Open 1'!F:F,L40)&gt;1000,SMALL('Open 1'!F:F,L40)&lt;3000),"nt",IF(SMALL('Open 1'!F:F,L40)&gt;3000,"",SMALL('Open 1'!F:F,L40))),"")</f>
        <v/>
      </c>
      <c r="E40" s="132" t="str">
        <f>IF(D40="nt",IFERROR(SMALL('Open 1'!F:F,L40),""),IF(D40&gt;3000,"",IFERROR(SMALL('Open 1'!F:F,L40),"")))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1'!$A:$F,MATCH('Open 1 Results'!$E41,'Open 1'!$F:$F,0),1)&gt;0,INDEX('Open 1'!$A:$F,MATCH('Open 1 Results'!$E41,'Open 1'!$F:$F,0),1),""),"")</f>
        <v/>
      </c>
      <c r="B41" s="95" t="str">
        <f>IFERROR(IF(INDEX('Open 1'!$A:$F,MATCH('Open 1 Results'!$E41,'Open 1'!$F:$F,0),2)&gt;0,INDEX('Open 1'!$A:$F,MATCH('Open 1 Results'!$E41,'Open 1'!$F:$F,0),2),""),"")</f>
        <v/>
      </c>
      <c r="C41" s="95" t="str">
        <f>IFERROR(IF(INDEX('Open 1'!$A:$F,MATCH('Open 1 Results'!$E41,'Open 1'!$F:$F,0),3)&gt;0,INDEX('Open 1'!$A:$F,MATCH('Open 1 Results'!$E41,'Open 1'!$F:$F,0),3),""),"")</f>
        <v/>
      </c>
      <c r="D41" s="96" t="str">
        <f>IFERROR(IF(AND(SMALL('Open 1'!F:F,L41)&gt;1000,SMALL('Open 1'!F:F,L41)&lt;3000),"nt",IF(SMALL('Open 1'!F:F,L41)&gt;3000,"",SMALL('Open 1'!F:F,L41))),"")</f>
        <v/>
      </c>
      <c r="E41" s="132" t="str">
        <f>IF(D41="nt",IFERROR(SMALL('Open 1'!F:F,L41),""),IF(D41&gt;3000,"",IFERROR(SMALL('Open 1'!F:F,L41),"")))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1'!$A:$F,MATCH('Open 1 Results'!$E42,'Open 1'!$F:$F,0),1)&gt;0,INDEX('Open 1'!$A:$F,MATCH('Open 1 Results'!$E42,'Open 1'!$F:$F,0),1),""),"")</f>
        <v/>
      </c>
      <c r="B42" s="95" t="str">
        <f>IFERROR(IF(INDEX('Open 1'!$A:$F,MATCH('Open 1 Results'!$E42,'Open 1'!$F:$F,0),2)&gt;0,INDEX('Open 1'!$A:$F,MATCH('Open 1 Results'!$E42,'Open 1'!$F:$F,0),2),""),"")</f>
        <v/>
      </c>
      <c r="C42" s="95" t="str">
        <f>IFERROR(IF(INDEX('Open 1'!$A:$F,MATCH('Open 1 Results'!$E42,'Open 1'!$F:$F,0),3)&gt;0,INDEX('Open 1'!$A:$F,MATCH('Open 1 Results'!$E42,'Open 1'!$F:$F,0),3),""),"")</f>
        <v/>
      </c>
      <c r="D42" s="96" t="str">
        <f>IFERROR(IF(AND(SMALL('Open 1'!F:F,L42)&gt;1000,SMALL('Open 1'!F:F,L42)&lt;3000),"nt",IF(SMALL('Open 1'!F:F,L42)&gt;3000,"",SMALL('Open 1'!F:F,L42))),"")</f>
        <v/>
      </c>
      <c r="E42" s="132" t="str">
        <f>IF(D42="nt",IFERROR(SMALL('Open 1'!F:F,L42),""),IF(D42&gt;3000,"",IFERROR(SMALL('Open 1'!F:F,L42),"")))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1'!$A:$F,MATCH('Open 1 Results'!$E43,'Open 1'!$F:$F,0),1)&gt;0,INDEX('Open 1'!$A:$F,MATCH('Open 1 Results'!$E43,'Open 1'!$F:$F,0),1),""),"")</f>
        <v/>
      </c>
      <c r="B43" s="95" t="str">
        <f>IFERROR(IF(INDEX('Open 1'!$A:$F,MATCH('Open 1 Results'!$E43,'Open 1'!$F:$F,0),2)&gt;0,INDEX('Open 1'!$A:$F,MATCH('Open 1 Results'!$E43,'Open 1'!$F:$F,0),2),""),"")</f>
        <v/>
      </c>
      <c r="C43" s="95" t="str">
        <f>IFERROR(IF(INDEX('Open 1'!$A:$F,MATCH('Open 1 Results'!$E43,'Open 1'!$F:$F,0),3)&gt;0,INDEX('Open 1'!$A:$F,MATCH('Open 1 Results'!$E43,'Open 1'!$F:$F,0),3),""),"")</f>
        <v/>
      </c>
      <c r="D43" s="96" t="str">
        <f>IFERROR(IF(AND(SMALL('Open 1'!F:F,L43)&gt;1000,SMALL('Open 1'!F:F,L43)&lt;3000),"nt",IF(SMALL('Open 1'!F:F,L43)&gt;3000,"",SMALL('Open 1'!F:F,L43))),"")</f>
        <v/>
      </c>
      <c r="E43" s="132" t="str">
        <f>IF(D43="nt",IFERROR(SMALL('Open 1'!F:F,L43),""),IF(D43&gt;3000,"",IFERROR(SMALL('Open 1'!F:F,L43),"")))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1'!$A:$F,MATCH('Open 1 Results'!$E44,'Open 1'!$F:$F,0),1)&gt;0,INDEX('Open 1'!$A:$F,MATCH('Open 1 Results'!$E44,'Open 1'!$F:$F,0),1),""),"")</f>
        <v/>
      </c>
      <c r="B44" s="95" t="str">
        <f>IFERROR(IF(INDEX('Open 1'!$A:$F,MATCH('Open 1 Results'!$E44,'Open 1'!$F:$F,0),2)&gt;0,INDEX('Open 1'!$A:$F,MATCH('Open 1 Results'!$E44,'Open 1'!$F:$F,0),2),""),"")</f>
        <v/>
      </c>
      <c r="C44" s="95" t="str">
        <f>IFERROR(IF(INDEX('Open 1'!$A:$F,MATCH('Open 1 Results'!$E44,'Open 1'!$F:$F,0),3)&gt;0,INDEX('Open 1'!$A:$F,MATCH('Open 1 Results'!$E44,'Open 1'!$F:$F,0),3),""),"")</f>
        <v/>
      </c>
      <c r="D44" s="96" t="str">
        <f>IFERROR(IF(AND(SMALL('Open 1'!F:F,L44)&gt;1000,SMALL('Open 1'!F:F,L44)&lt;3000),"nt",IF(SMALL('Open 1'!F:F,L44)&gt;3000,"",SMALL('Open 1'!F:F,L44))),"")</f>
        <v/>
      </c>
      <c r="E44" s="132" t="str">
        <f>IF(D44="nt",IFERROR(SMALL('Open 1'!F:F,L44),""),IF(D44&gt;3000,"",IFERROR(SMALL('Open 1'!F:F,L44),"")))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1'!$A:$F,MATCH('Open 1 Results'!$E45,'Open 1'!$F:$F,0),1)&gt;0,INDEX('Open 1'!$A:$F,MATCH('Open 1 Results'!$E45,'Open 1'!$F:$F,0),1),""),"")</f>
        <v/>
      </c>
      <c r="B45" s="95" t="str">
        <f>IFERROR(IF(INDEX('Open 1'!$A:$F,MATCH('Open 1 Results'!$E45,'Open 1'!$F:$F,0),2)&gt;0,INDEX('Open 1'!$A:$F,MATCH('Open 1 Results'!$E45,'Open 1'!$F:$F,0),2),""),"")</f>
        <v/>
      </c>
      <c r="C45" s="95" t="str">
        <f>IFERROR(IF(INDEX('Open 1'!$A:$F,MATCH('Open 1 Results'!$E45,'Open 1'!$F:$F,0),3)&gt;0,INDEX('Open 1'!$A:$F,MATCH('Open 1 Results'!$E45,'Open 1'!$F:$F,0),3),""),"")</f>
        <v/>
      </c>
      <c r="D45" s="96" t="str">
        <f>IFERROR(IF(AND(SMALL('Open 1'!F:F,L45)&gt;1000,SMALL('Open 1'!F:F,L45)&lt;3000),"nt",IF(SMALL('Open 1'!F:F,L45)&gt;3000,"",SMALL('Open 1'!F:F,L45))),"")</f>
        <v/>
      </c>
      <c r="E45" s="132" t="str">
        <f>IF(D45="nt",IFERROR(SMALL('Open 1'!F:F,L45),""),IF(D45&gt;3000,"",IFERROR(SMALL('Open 1'!F:F,L45),"")))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1'!$A:$F,MATCH('Open 1 Results'!$E46,'Open 1'!$F:$F,0),1)&gt;0,INDEX('Open 1'!$A:$F,MATCH('Open 1 Results'!$E46,'Open 1'!$F:$F,0),1),""),"")</f>
        <v/>
      </c>
      <c r="B46" s="95" t="str">
        <f>IFERROR(IF(INDEX('Open 1'!$A:$F,MATCH('Open 1 Results'!$E46,'Open 1'!$F:$F,0),2)&gt;0,INDEX('Open 1'!$A:$F,MATCH('Open 1 Results'!$E46,'Open 1'!$F:$F,0),2),""),"")</f>
        <v/>
      </c>
      <c r="C46" s="95" t="str">
        <f>IFERROR(IF(INDEX('Open 1'!$A:$F,MATCH('Open 1 Results'!$E46,'Open 1'!$F:$F,0),3)&gt;0,INDEX('Open 1'!$A:$F,MATCH('Open 1 Results'!$E46,'Open 1'!$F:$F,0),3),""),"")</f>
        <v/>
      </c>
      <c r="D46" s="96" t="str">
        <f>IFERROR(IF(AND(SMALL('Open 1'!F:F,L46)&gt;1000,SMALL('Open 1'!F:F,L46)&lt;3000),"nt",IF(SMALL('Open 1'!F:F,L46)&gt;3000,"",SMALL('Open 1'!F:F,L46))),"")</f>
        <v/>
      </c>
      <c r="E46" s="132" t="str">
        <f>IF(D46="nt",IFERROR(SMALL('Open 1'!F:F,L46),""),IF(D46&gt;3000,"",IFERROR(SMALL('Open 1'!F:F,L46),"")))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1'!$A:$F,MATCH('Open 1 Results'!$E47,'Open 1'!$F:$F,0),1)&gt;0,INDEX('Open 1'!$A:$F,MATCH('Open 1 Results'!$E47,'Open 1'!$F:$F,0),1),""),"")</f>
        <v/>
      </c>
      <c r="B47" s="95" t="str">
        <f>IFERROR(IF(INDEX('Open 1'!$A:$F,MATCH('Open 1 Results'!$E47,'Open 1'!$F:$F,0),2)&gt;0,INDEX('Open 1'!$A:$F,MATCH('Open 1 Results'!$E47,'Open 1'!$F:$F,0),2),""),"")</f>
        <v/>
      </c>
      <c r="C47" s="95" t="str">
        <f>IFERROR(IF(INDEX('Open 1'!$A:$F,MATCH('Open 1 Results'!$E47,'Open 1'!$F:$F,0),3)&gt;0,INDEX('Open 1'!$A:$F,MATCH('Open 1 Results'!$E47,'Open 1'!$F:$F,0),3),""),"")</f>
        <v/>
      </c>
      <c r="D47" s="96" t="str">
        <f>IFERROR(IF(AND(SMALL('Open 1'!F:F,L47)&gt;1000,SMALL('Open 1'!F:F,L47)&lt;3000),"nt",IF(SMALL('Open 1'!F:F,L47)&gt;3000,"",SMALL('Open 1'!F:F,L47))),"")</f>
        <v/>
      </c>
      <c r="E47" s="132" t="str">
        <f>IF(D47="nt",IFERROR(SMALL('Open 1'!F:F,L47),""),IF(D47&gt;3000,"",IFERROR(SMALL('Open 1'!F:F,L47),"")))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1'!$A:$F,MATCH('Open 1 Results'!$E48,'Open 1'!$F:$F,0),1)&gt;0,INDEX('Open 1'!$A:$F,MATCH('Open 1 Results'!$E48,'Open 1'!$F:$F,0),1),""),"")</f>
        <v/>
      </c>
      <c r="B48" s="95" t="str">
        <f>IFERROR(IF(INDEX('Open 1'!$A:$F,MATCH('Open 1 Results'!$E48,'Open 1'!$F:$F,0),2)&gt;0,INDEX('Open 1'!$A:$F,MATCH('Open 1 Results'!$E48,'Open 1'!$F:$F,0),2),""),"")</f>
        <v/>
      </c>
      <c r="C48" s="95" t="str">
        <f>IFERROR(IF(INDEX('Open 1'!$A:$F,MATCH('Open 1 Results'!$E48,'Open 1'!$F:$F,0),3)&gt;0,INDEX('Open 1'!$A:$F,MATCH('Open 1 Results'!$E48,'Open 1'!$F:$F,0),3),""),"")</f>
        <v/>
      </c>
      <c r="D48" s="96" t="str">
        <f>IFERROR(IF(AND(SMALL('Open 1'!F:F,L48)&gt;1000,SMALL('Open 1'!F:F,L48)&lt;3000),"nt",IF(SMALL('Open 1'!F:F,L48)&gt;3000,"",SMALL('Open 1'!F:F,L48))),"")</f>
        <v/>
      </c>
      <c r="E48" s="132" t="str">
        <f>IF(D48="nt",IFERROR(SMALL('Open 1'!F:F,L48),""),IF(D48&gt;3000,"",IFERROR(SMALL('Open 1'!F:F,L48),"")))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1'!$A:$F,MATCH('Open 1 Results'!$E49,'Open 1'!$F:$F,0),1)&gt;0,INDEX('Open 1'!$A:$F,MATCH('Open 1 Results'!$E49,'Open 1'!$F:$F,0),1),""),"")</f>
        <v/>
      </c>
      <c r="B49" s="95" t="str">
        <f>IFERROR(IF(INDEX('Open 1'!$A:$F,MATCH('Open 1 Results'!$E49,'Open 1'!$F:$F,0),2)&gt;0,INDEX('Open 1'!$A:$F,MATCH('Open 1 Results'!$E49,'Open 1'!$F:$F,0),2),""),"")</f>
        <v/>
      </c>
      <c r="C49" s="95" t="str">
        <f>IFERROR(IF(INDEX('Open 1'!$A:$F,MATCH('Open 1 Results'!$E49,'Open 1'!$F:$F,0),3)&gt;0,INDEX('Open 1'!$A:$F,MATCH('Open 1 Results'!$E49,'Open 1'!$F:$F,0),3),""),"")</f>
        <v/>
      </c>
      <c r="D49" s="96" t="str">
        <f>IFERROR(IF(AND(SMALL('Open 1'!F:F,L49)&gt;1000,SMALL('Open 1'!F:F,L49)&lt;3000),"nt",IF(SMALL('Open 1'!F:F,L49)&gt;3000,"",SMALL('Open 1'!F:F,L49))),"")</f>
        <v/>
      </c>
      <c r="E49" s="132" t="str">
        <f>IF(D49="nt",IFERROR(SMALL('Open 1'!F:F,L49),""),IF(D49&gt;3000,"",IFERROR(SMALL('Open 1'!F:F,L49),"")))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1'!$A:$F,MATCH('Open 1 Results'!$E50,'Open 1'!$F:$F,0),1)&gt;0,INDEX('Open 1'!$A:$F,MATCH('Open 1 Results'!$E50,'Open 1'!$F:$F,0),1),""),"")</f>
        <v/>
      </c>
      <c r="B50" s="95" t="str">
        <f>IFERROR(IF(INDEX('Open 1'!$A:$F,MATCH('Open 1 Results'!$E50,'Open 1'!$F:$F,0),2)&gt;0,INDEX('Open 1'!$A:$F,MATCH('Open 1 Results'!$E50,'Open 1'!$F:$F,0),2),""),"")</f>
        <v/>
      </c>
      <c r="C50" s="95" t="str">
        <f>IFERROR(IF(INDEX('Open 1'!$A:$F,MATCH('Open 1 Results'!$E50,'Open 1'!$F:$F,0),3)&gt;0,INDEX('Open 1'!$A:$F,MATCH('Open 1 Results'!$E50,'Open 1'!$F:$F,0),3),""),"")</f>
        <v/>
      </c>
      <c r="D50" s="96" t="str">
        <f>IFERROR(IF(AND(SMALL('Open 1'!F:F,L50)&gt;1000,SMALL('Open 1'!F:F,L50)&lt;3000),"nt",IF(SMALL('Open 1'!F:F,L50)&gt;3000,"",SMALL('Open 1'!F:F,L50))),"")</f>
        <v/>
      </c>
      <c r="E50" s="132" t="str">
        <f>IF(D50="nt",IFERROR(SMALL('Open 1'!F:F,L50),""),IF(D50&gt;3000,"",IFERROR(SMALL('Open 1'!F:F,L50),"")))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1'!$A:$F,MATCH('Open 1 Results'!$E51,'Open 1'!$F:$F,0),1)&gt;0,INDEX('Open 1'!$A:$F,MATCH('Open 1 Results'!$E51,'Open 1'!$F:$F,0),1),""),"")</f>
        <v/>
      </c>
      <c r="B51" s="95" t="str">
        <f>IFERROR(IF(INDEX('Open 1'!$A:$F,MATCH('Open 1 Results'!$E51,'Open 1'!$F:$F,0),2)&gt;0,INDEX('Open 1'!$A:$F,MATCH('Open 1 Results'!$E51,'Open 1'!$F:$F,0),2),""),"")</f>
        <v/>
      </c>
      <c r="C51" s="95" t="str">
        <f>IFERROR(IF(INDEX('Open 1'!$A:$F,MATCH('Open 1 Results'!$E51,'Open 1'!$F:$F,0),3)&gt;0,INDEX('Open 1'!$A:$F,MATCH('Open 1 Results'!$E51,'Open 1'!$F:$F,0),3),""),"")</f>
        <v/>
      </c>
      <c r="D51" s="96" t="str">
        <f>IFERROR(IF(AND(SMALL('Open 1'!F:F,L51)&gt;1000,SMALL('Open 1'!F:F,L51)&lt;3000),"nt",IF(SMALL('Open 1'!F:F,L51)&gt;3000,"",SMALL('Open 1'!F:F,L51))),"")</f>
        <v/>
      </c>
      <c r="E51" s="132" t="str">
        <f>IF(D51="nt",IFERROR(SMALL('Open 1'!F:F,L51),""),IF(D51&gt;3000,"",IFERROR(SMALL('Open 1'!F:F,L51),"")))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1'!$A:$F,MATCH('Open 1 Results'!$E52,'Open 1'!$F:$F,0),1)&gt;0,INDEX('Open 1'!$A:$F,MATCH('Open 1 Results'!$E52,'Open 1'!$F:$F,0),1),""),"")</f>
        <v/>
      </c>
      <c r="B52" s="95" t="str">
        <f>IFERROR(IF(INDEX('Open 1'!$A:$F,MATCH('Open 1 Results'!$E52,'Open 1'!$F:$F,0),2)&gt;0,INDEX('Open 1'!$A:$F,MATCH('Open 1 Results'!$E52,'Open 1'!$F:$F,0),2),""),"")</f>
        <v/>
      </c>
      <c r="C52" s="95" t="str">
        <f>IFERROR(IF(INDEX('Open 1'!$A:$F,MATCH('Open 1 Results'!$E52,'Open 1'!$F:$F,0),3)&gt;0,INDEX('Open 1'!$A:$F,MATCH('Open 1 Results'!$E52,'Open 1'!$F:$F,0),3),""),"")</f>
        <v/>
      </c>
      <c r="D52" s="96" t="str">
        <f>IFERROR(IF(AND(SMALL('Open 1'!F:F,L52)&gt;1000,SMALL('Open 1'!F:F,L52)&lt;3000),"nt",IF(SMALL('Open 1'!F:F,L52)&gt;3000,"",SMALL('Open 1'!F:F,L52))),"")</f>
        <v/>
      </c>
      <c r="E52" s="132" t="str">
        <f>IF(D52="nt",IFERROR(SMALL('Open 1'!F:F,L52),""),IF(D52&gt;3000,"",IFERROR(SMALL('Open 1'!F:F,L52),"")))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1'!$A:$F,MATCH('Open 1 Results'!$E53,'Open 1'!$F:$F,0),1)&gt;0,INDEX('Open 1'!$A:$F,MATCH('Open 1 Results'!$E53,'Open 1'!$F:$F,0),1),""),"")</f>
        <v/>
      </c>
      <c r="B53" s="95" t="str">
        <f>IFERROR(IF(INDEX('Open 1'!$A:$F,MATCH('Open 1 Results'!$E53,'Open 1'!$F:$F,0),2)&gt;0,INDEX('Open 1'!$A:$F,MATCH('Open 1 Results'!$E53,'Open 1'!$F:$F,0),2),""),"")</f>
        <v/>
      </c>
      <c r="C53" s="95" t="str">
        <f>IFERROR(IF(INDEX('Open 1'!$A:$F,MATCH('Open 1 Results'!$E53,'Open 1'!$F:$F,0),3)&gt;0,INDEX('Open 1'!$A:$F,MATCH('Open 1 Results'!$E53,'Open 1'!$F:$F,0),3),""),"")</f>
        <v/>
      </c>
      <c r="D53" s="96" t="str">
        <f>IFERROR(IF(AND(SMALL('Open 1'!F:F,L53)&gt;1000,SMALL('Open 1'!F:F,L53)&lt;3000),"nt",IF(SMALL('Open 1'!F:F,L53)&gt;3000,"",SMALL('Open 1'!F:F,L53))),"")</f>
        <v/>
      </c>
      <c r="E53" s="132" t="str">
        <f>IF(D53="nt",IFERROR(SMALL('Open 1'!F:F,L53),""),IF(D53&gt;3000,"",IFERROR(SMALL('Open 1'!F:F,L53),"")))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1'!$A:$F,MATCH('Open 1 Results'!$E54,'Open 1'!$F:$F,0),1)&gt;0,INDEX('Open 1'!$A:$F,MATCH('Open 1 Results'!$E54,'Open 1'!$F:$F,0),1),""),"")</f>
        <v/>
      </c>
      <c r="B54" s="95" t="str">
        <f>IFERROR(IF(INDEX('Open 1'!$A:$F,MATCH('Open 1 Results'!$E54,'Open 1'!$F:$F,0),2)&gt;0,INDEX('Open 1'!$A:$F,MATCH('Open 1 Results'!$E54,'Open 1'!$F:$F,0),2),""),"")</f>
        <v/>
      </c>
      <c r="C54" s="95" t="str">
        <f>IFERROR(IF(INDEX('Open 1'!$A:$F,MATCH('Open 1 Results'!$E54,'Open 1'!$F:$F,0),3)&gt;0,INDEX('Open 1'!$A:$F,MATCH('Open 1 Results'!$E54,'Open 1'!$F:$F,0),3),""),"")</f>
        <v/>
      </c>
      <c r="D54" s="96" t="str">
        <f>IFERROR(IF(AND(SMALL('Open 1'!F:F,L54)&gt;1000,SMALL('Open 1'!F:F,L54)&lt;3000),"nt",IF(SMALL('Open 1'!F:F,L54)&gt;3000,"",SMALL('Open 1'!F:F,L54))),"")</f>
        <v/>
      </c>
      <c r="E54" s="132" t="str">
        <f>IF(D54="nt",IFERROR(SMALL('Open 1'!F:F,L54),""),IF(D54&gt;3000,"",IFERROR(SMALL('Open 1'!F:F,L54),"")))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1'!$A:$F,MATCH('Open 1 Results'!$E55,'Open 1'!$F:$F,0),1)&gt;0,INDEX('Open 1'!$A:$F,MATCH('Open 1 Results'!$E55,'Open 1'!$F:$F,0),1),""),"")</f>
        <v/>
      </c>
      <c r="B55" s="95" t="str">
        <f>IFERROR(IF(INDEX('Open 1'!$A:$F,MATCH('Open 1 Results'!$E55,'Open 1'!$F:$F,0),2)&gt;0,INDEX('Open 1'!$A:$F,MATCH('Open 1 Results'!$E55,'Open 1'!$F:$F,0),2),""),"")</f>
        <v/>
      </c>
      <c r="C55" s="95" t="str">
        <f>IFERROR(IF(INDEX('Open 1'!$A:$F,MATCH('Open 1 Results'!$E55,'Open 1'!$F:$F,0),3)&gt;0,INDEX('Open 1'!$A:$F,MATCH('Open 1 Results'!$E55,'Open 1'!$F:$F,0),3),""),"")</f>
        <v/>
      </c>
      <c r="D55" s="96" t="str">
        <f>IFERROR(IF(AND(SMALL('Open 1'!F:F,L55)&gt;1000,SMALL('Open 1'!F:F,L55)&lt;3000),"nt",IF(SMALL('Open 1'!F:F,L55)&gt;3000,"",SMALL('Open 1'!F:F,L55))),"")</f>
        <v/>
      </c>
      <c r="E55" s="132" t="str">
        <f>IF(D55="nt",IFERROR(SMALL('Open 1'!F:F,L55),""),IF(D55&gt;3000,"",IFERROR(SMALL('Open 1'!F:F,L55),"")))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2" t="str">
        <f>IF(D56="nt",IFERROR(SMALL('Open 1'!F:F,L56),""),IF(D56&gt;3000,"",IFERROR(SMALL('Open 1'!F:F,L56),"")))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2" t="str">
        <f>IF(D57="nt",IFERROR(SMALL('Open 1'!F:F,L57),""),IF(D57&gt;3000,"",IFERROR(SMALL('Open 1'!F:F,L57),"")))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2" t="str">
        <f>IF(D58="nt",IFERROR(SMALL('Open 1'!F:F,L58),""),IF(D58&gt;3000,"",IFERROR(SMALL('Open 1'!F:F,L58),"")))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2" t="str">
        <f>IF(D59="nt",IFERROR(SMALL('Open 1'!F:F,L59),""),IF(D59&gt;3000,"",IFERROR(SMALL('Open 1'!F:F,L59),"")))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2" t="str">
        <f>IF(D60="nt",IFERROR(SMALL('Open 1'!F:F,L60),""),IF(D60&gt;3000,"",IFERROR(SMALL('Open 1'!F:F,L60),"")))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2" t="str">
        <f>IF(D61="nt",IFERROR(SMALL('Open 1'!F:F,L61),""),IF(D61&gt;3000,"",IFERROR(SMALL('Open 1'!F:F,L61),"")))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2" t="str">
        <f>IF(D62="nt",IFERROR(SMALL('Open 1'!F:F,L62),""),IF(D62&gt;3000,"",IFERROR(SMALL('Open 1'!F:F,L62),"")))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2" t="str">
        <f>IF(D63="nt",IFERROR(SMALL('Open 1'!F:F,L63),""),IF(D63&gt;3000,"",IFERROR(SMALL('Open 1'!F:F,L63),"")))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2" t="str">
        <f>IF(D64="nt",IFERROR(SMALL('Open 1'!F:F,L64),""),IF(D64&gt;3000,"",IFERROR(SMALL('Open 1'!F:F,L64),"")))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2" t="str">
        <f>IF(D65="nt",IFERROR(SMALL('Open 1'!F:F,L65),""),IF(D65&gt;3000,"",IFERROR(SMALL('Open 1'!F:F,L65),"")))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2" t="str">
        <f>IF(D66="nt",IFERROR(SMALL('Open 1'!F:F,L66),""),IF(D66&gt;3000,"",IFERROR(SMALL('Open 1'!F:F,L66),"")))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2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2" t="str">
        <f>IF(D68="nt",IFERROR(SMALL('Open 1'!F:F,L68),""),IF(D68&gt;3000,"",IFERROR(SMALL('Open 1'!F:F,L68),"")))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2" t="str">
        <f>IF(D69="nt",IFERROR(SMALL('Open 1'!F:F,L69),""),IF(D69&gt;3000,"",IFERROR(SMALL('Open 1'!F:F,L69),"")))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2" t="str">
        <f>IF(D70="nt",IFERROR(SMALL('Open 1'!F:F,L70),""),IF(D70&gt;3000,"",IFERROR(SMALL('Open 1'!F:F,L70),"")))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2" t="str">
        <f>IF(D71="nt",IFERROR(SMALL('Open 1'!F:F,L71),""),IF(D71&gt;3000,"",IFERROR(SMALL('Open 1'!F:F,L71),"")))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2" t="str">
        <f>IF(D72="nt",IFERROR(SMALL('Open 1'!F:F,L72),""),IF(D72&gt;3000,"",IFERROR(SMALL('Open 1'!F:F,L72),"")))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2" t="str">
        <f>IF(D73="nt",IFERROR(SMALL('Open 1'!F:F,L73),""),IF(D73&gt;3000,"",IFERROR(SMALL('Open 1'!F:F,L73),"")))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2" t="str">
        <f>IF(D74="nt",IFERROR(SMALL('Open 1'!F:F,L74),""),IF(D74&gt;3000,"",IFERROR(SMALL('Open 1'!F:F,L74),"")))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2" t="str">
        <f>IF(D75="nt",IFERROR(SMALL('Open 1'!F:F,L75),""),IF(D75&gt;3000,"",IFERROR(SMALL('Open 1'!F:F,L75),"")))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2" t="str">
        <f>IF(D76="nt",IFERROR(SMALL('Open 1'!F:F,L76),""),IF(D76&gt;3000,"",IFERROR(SMALL('Open 1'!F:F,L76),"")))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2" t="str">
        <f>IF(D77="nt",IFERROR(SMALL('Open 1'!F:F,L77),""),IF(D77&gt;3000,"",IFERROR(SMALL('Open 1'!F:F,L77),"")))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2" t="str">
        <f>IF(D78="nt",IFERROR(SMALL('Open 1'!F:F,L78),""),IF(D78&gt;3000,"",IFERROR(SMALL('Open 1'!F:F,L78),"")))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2" t="str">
        <f>IF(D79="nt",IFERROR(SMALL('Open 1'!F:F,L79),""),IF(D79&gt;3000,"",IFERROR(SMALL('Open 1'!F:F,L79),"")))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2" t="str">
        <f>IF(D80="nt",IFERROR(SMALL('Open 1'!F:F,L80),""),IF(D80&gt;3000,"",IFERROR(SMALL('Open 1'!F:F,L80),"")))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2" t="str">
        <f>IF(D81="nt",IFERROR(SMALL('Open 1'!F:F,L81),""),IF(D81&gt;3000,"",IFERROR(SMALL('Open 1'!F:F,L81),"")))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2" t="str">
        <f>IF(D82="nt",IFERROR(SMALL('Open 1'!F:F,L82),""),IF(D82&gt;3000,"",IFERROR(SMALL('Open 1'!F:F,L82),"")))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2" t="str">
        <f>IF(D83="nt",IFERROR(SMALL('Open 1'!F:F,L83),""),IF(D83&gt;3000,"",IFERROR(SMALL('Open 1'!F:F,L83),"")))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2" t="str">
        <f>IF(D84="nt",IFERROR(SMALL('Open 1'!F:F,L84),""),IF(D84&gt;3000,"",IFERROR(SMALL('Open 1'!F:F,L84),"")))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2" t="str">
        <f>IF(D85="nt",IFERROR(SMALL('Open 1'!F:F,L85),""),IF(D85&gt;3000,"",IFERROR(SMALL('Open 1'!F:F,L85),"")))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2" t="str">
        <f>IF(D86="nt",IFERROR(SMALL('Open 1'!F:F,L86),""),IF(D86&gt;3000,"",IFERROR(SMALL('Open 1'!F:F,L86),"")))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2" t="str">
        <f>IF(D87="nt",IFERROR(SMALL('Open 1'!F:F,L87),""),IF(D87&gt;3000,"",IFERROR(SMALL('Open 1'!F:F,L87),"")))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2" t="str">
        <f>IF(D88="nt",IFERROR(SMALL('Open 1'!F:F,L88),""),IF(D88&gt;3000,"",IFERROR(SMALL('Open 1'!F:F,L88),"")))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2" t="str">
        <f>IF(D89="nt",IFERROR(SMALL('Open 1'!F:F,L89),""),IF(D89&gt;3000,"",IFERROR(SMALL('Open 1'!F:F,L89),"")))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2" t="str">
        <f>IF(D90="nt",IFERROR(SMALL('Open 1'!F:F,L90),""),IF(D90&gt;3000,"",IFERROR(SMALL('Open 1'!F:F,L90),"")))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2" t="str">
        <f>IF(D91="nt",IFERROR(SMALL('Open 1'!F:F,L91),""),IF(D91&gt;3000,"",IFERROR(SMALL('Open 1'!F:F,L91),"")))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2" t="str">
        <f>IF(D92="nt",IFERROR(SMALL('Open 1'!F:F,L92),""),IF(D92&gt;3000,"",IFERROR(SMALL('Open 1'!F:F,L92),"")))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2" t="str">
        <f>IF(D93="nt",IFERROR(SMALL('Open 1'!F:F,L93),""),IF(D93&gt;3000,"",IFERROR(SMALL('Open 1'!F:F,L93),"")))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2" t="str">
        <f>IF(D94="nt",IFERROR(SMALL('Open 1'!F:F,L94),""),IF(D94&gt;3000,"",IFERROR(SMALL('Open 1'!F:F,L94),"")))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2" t="str">
        <f>IF(D95="nt",IFERROR(SMALL('Open 1'!F:F,L95),""),IF(D95&gt;3000,"",IFERROR(SMALL('Open 1'!F:F,L95),"")))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2" t="str">
        <f>IF(D96="nt",IFERROR(SMALL('Open 1'!F:F,L96),""),IF(D96&gt;3000,"",IFERROR(SMALL('Open 1'!F:F,L96),"")))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2" t="str">
        <f>IF(D97="nt",IFERROR(SMALL('Open 1'!F:F,L97),""),IF(D97&gt;3000,"",IFERROR(SMALL('Open 1'!F:F,L97),"")))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2" t="str">
        <f>IF(D98="nt",IFERROR(SMALL('Open 1'!F:F,L98),""),IF(D98&gt;3000,"",IFERROR(SMALL('Open 1'!F:F,L98),"")))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2" t="str">
        <f>IF(D99="nt",IFERROR(SMALL('Open 1'!F:F,L99),""),IF(D99&gt;3000,"",IFERROR(SMALL('Open 1'!F:F,L99),"")))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2" t="str">
        <f>IF(D100="nt",IFERROR(SMALL('Open 1'!F:F,L100),""),IF(D100&gt;3000,"",IFERROR(SMALL('Open 1'!F:F,L100),"")))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2" t="str">
        <f>IF(D101="nt",IFERROR(SMALL('Open 1'!F:F,L101),""),IF(D101&gt;3000,"",IFERROR(SMALL('Open 1'!F:F,L101),"")))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2" t="str">
        <f>IF(D102="nt",IFERROR(SMALL('Open 1'!F:F,L102),""),IF(D102&gt;3000,"",IFERROR(SMALL('Open 1'!F:F,L102),"")))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2" t="str">
        <f>IF(D103="nt",IFERROR(SMALL('Open 1'!F:F,L103),""),IF(D103&gt;3000,"",IFERROR(SMALL('Open 1'!F:F,L103),"")))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2" t="str">
        <f>IF(D104="nt",IFERROR(SMALL('Open 1'!F:F,L104),""),IF(D104&gt;3000,"",IFERROR(SMALL('Open 1'!F:F,L104),"")))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2" t="str">
        <f>IF(D105="nt",IFERROR(SMALL('Open 1'!F:F,L105),""),IF(D105&gt;3000,"",IFERROR(SMALL('Open 1'!F:F,L105),"")))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2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2" t="str">
        <f>IF(D107="nt",IFERROR(SMALL('Open 1'!F:F,L107),""),IF(D107&gt;3000,"",IFERROR(SMALL('Open 1'!F:F,L107),"")))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2" t="str">
        <f>IF(D108="nt",IFERROR(SMALL('Open 1'!F:F,L108),""),IF(D108&gt;3000,"",IFERROR(SMALL('Open 1'!F:F,L108),"")))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2" t="str">
        <f>IF(D109="nt",IFERROR(SMALL('Open 1'!F:F,L109),""),IF(D109&gt;3000,"",IFERROR(SMALL('Open 1'!F:F,L109),"")))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2" t="str">
        <f>IF(D110="nt",IFERROR(SMALL('Open 1'!F:F,L110),""),IF(D110&gt;3000,"",IFERROR(SMALL('Open 1'!F:F,L110),"")))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2" t="str">
        <f>IF(D111="nt",IFERROR(SMALL('Open 1'!F:F,L111),""),IF(D111&gt;3000,"",IFERROR(SMALL('Open 1'!F:F,L111),"")))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2" t="str">
        <f>IF(D112="nt",IFERROR(SMALL('Open 1'!F:F,L112),""),IF(D112&gt;3000,"",IFERROR(SMALL('Open 1'!F:F,L112),"")))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2" t="str">
        <f>IF(D113="nt",IFERROR(SMALL('Open 1'!F:F,L113),""),IF(D113&gt;3000,"",IFERROR(SMALL('Open 1'!F:F,L113),"")))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2" t="str">
        <f>IF(D114="nt",IFERROR(SMALL('Open 1'!F:F,L114),""),IF(D114&gt;3000,"",IFERROR(SMALL('Open 1'!F:F,L114),"")))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2" t="str">
        <f>IF(D115="nt",IFERROR(SMALL('Open 1'!F:F,L115),""),IF(D115&gt;3000,"",IFERROR(SMALL('Open 1'!F:F,L115),"")))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2" t="str">
        <f>IF(D116="nt",IFERROR(SMALL('Open 1'!F:F,L116),""),IF(D116&gt;3000,"",IFERROR(SMALL('Open 1'!F:F,L116),"")))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2" t="str">
        <f>IF(D117="nt",IFERROR(SMALL('Open 1'!F:F,L117),""),IF(D117&gt;3000,"",IFERROR(SMALL('Open 1'!F:F,L117),"")))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2" t="str">
        <f>IF(D118="nt",IFERROR(SMALL('Open 1'!F:F,L118),""),IF(D118&gt;3000,"",IFERROR(SMALL('Open 1'!F:F,L118),"")))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2" t="str">
        <f>IF(D119="nt",IFERROR(SMALL('Open 1'!F:F,L119),""),IF(D119&gt;3000,"",IFERROR(SMALL('Open 1'!F:F,L119),"")))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2" t="str">
        <f>IF(D120="nt",IFERROR(SMALL('Open 1'!F:F,L120),""),IF(D120&gt;3000,"",IFERROR(SMALL('Open 1'!F:F,L120),"")))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2" t="str">
        <f>IF(D121="nt",IFERROR(SMALL('Open 1'!F:F,L121),""),IF(D121&gt;3000,"",IFERROR(SMALL('Open 1'!F:F,L121),"")))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2" t="str">
        <f>IF(D122="nt",IFERROR(SMALL('Open 1'!F:F,L122),""),IF(D122&gt;3000,"",IFERROR(SMALL('Open 1'!F:F,L122),"")))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2" t="str">
        <f>IF(D123="nt",IFERROR(SMALL('Open 1'!F:F,L123),""),IF(D123&gt;3000,"",IFERROR(SMALL('Open 1'!F:F,L123),"")))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2" t="str">
        <f>IF(D124="nt",IFERROR(SMALL('Open 1'!F:F,L124),""),IF(D124&gt;3000,"",IFERROR(SMALL('Open 1'!F:F,L124),"")))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2" t="str">
        <f>IF(D125="nt",IFERROR(SMALL('Open 1'!F:F,L125),""),IF(D125&gt;3000,"",IFERROR(SMALL('Open 1'!F:F,L125),"")))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2" t="str">
        <f>IF(D126="nt",IFERROR(SMALL('Open 1'!F:F,L126),""),IF(D126&gt;3000,"",IFERROR(SMALL('Open 1'!F:F,L126),"")))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2" t="str">
        <f>IF(D127="nt",IFERROR(SMALL('Open 1'!F:F,L127),""),IF(D127&gt;3000,"",IFERROR(SMALL('Open 1'!F:F,L127),"")))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2" t="str">
        <f>IF(D128="nt",IFERROR(SMALL('Open 1'!F:F,L128),""),IF(D128&gt;3000,"",IFERROR(SMALL('Open 1'!F:F,L128),"")))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2" t="str">
        <f>IF(D129="nt",IFERROR(SMALL('Open 1'!F:F,L129),""),IF(D129&gt;3000,"",IFERROR(SMALL('Open 1'!F:F,L129),"")))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2" t="str">
        <f>IF(D130="nt",IFERROR(SMALL('Open 1'!F:F,L130),""),IF(D130&gt;3000,"",IFERROR(SMALL('Open 1'!F:F,L130),"")))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2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2" t="str">
        <f>IF(D132="nt",IFERROR(SMALL('Open 1'!F:F,L132),""),IF(D132&gt;3000,"",IFERROR(SMALL('Open 1'!F:F,L132),"")))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2" t="str">
        <f>IF(D133="nt",IFERROR(SMALL('Open 1'!F:F,L133),""),IF(D133&gt;3000,"",IFERROR(SMALL('Open 1'!F:F,L133),"")))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2" t="str">
        <f>IF(D134="nt",IFERROR(SMALL('Open 1'!F:F,L134),""),IF(D134&gt;3000,"",IFERROR(SMALL('Open 1'!F:F,L134),"")))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2" t="str">
        <f>IF(D135="nt",IFERROR(SMALL('Open 1'!F:F,L135),""),IF(D135&gt;3000,"",IFERROR(SMALL('Open 1'!F:F,L135),"")))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2" t="str">
        <f>IF(D136="nt",IFERROR(SMALL('Open 1'!F:F,L136),""),IF(D136&gt;3000,"",IFERROR(SMALL('Open 1'!F:F,L136),"")))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2" t="str">
        <f>IF(D137="nt",IFERROR(SMALL('Open 1'!F:F,L137),""),IF(D137&gt;3000,"",IFERROR(SMALL('Open 1'!F:F,L137),"")))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2" t="str">
        <f>IF(D138="nt",IFERROR(SMALL('Open 1'!F:F,L138),""),IF(D138&gt;3000,"",IFERROR(SMALL('Open 1'!F:F,L138),"")))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2" t="str">
        <f>IF(D139="nt",IFERROR(SMALL('Open 1'!F:F,L139),""),IF(D139&gt;3000,"",IFERROR(SMALL('Open 1'!F:F,L139),"")))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2" t="str">
        <f>IF(D140="nt",IFERROR(SMALL('Open 1'!F:F,L140),""),IF(D140&gt;3000,"",IFERROR(SMALL('Open 1'!F:F,L140),"")))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2" t="str">
        <f>IF(D141="nt",IFERROR(SMALL('Open 1'!F:F,L141),""),IF(D141&gt;3000,"",IFERROR(SMALL('Open 1'!F:F,L141),"")))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2" t="str">
        <f>IF(D142="nt",IFERROR(SMALL('Open 1'!F:F,L142),""),IF(D142&gt;3000,"",IFERROR(SMALL('Open 1'!F:F,L142),"")))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2" t="str">
        <f>IF(D143="nt",IFERROR(SMALL('Open 1'!F:F,L143),""),IF(D143&gt;3000,"",IFERROR(SMALL('Open 1'!F:F,L143),"")))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2" t="str">
        <f>IF(D144="nt",IFERROR(SMALL('Open 1'!F:F,L144),""),IF(D144&gt;3000,"",IFERROR(SMALL('Open 1'!F:F,L144),"")))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2" t="str">
        <f>IF(D145="nt",IFERROR(SMALL('Open 1'!F:F,L145),""),IF(D145&gt;3000,"",IFERROR(SMALL('Open 1'!F:F,L145),"")))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2" t="str">
        <f>IF(D146="nt",IFERROR(SMALL('Open 1'!F:F,L146),""),IF(D146&gt;3000,"",IFERROR(SMALL('Open 1'!F:F,L146),"")))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2" t="str">
        <f>IF(D147="nt",IFERROR(SMALL('Open 1'!F:F,L147),""),IF(D147&gt;3000,"",IFERROR(SMALL('Open 1'!F:F,L147),"")))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2" t="str">
        <f>IF(D148="nt",IFERROR(SMALL('Open 1'!F:F,L148),""),IF(D148&gt;3000,"",IFERROR(SMALL('Open 1'!F:F,L148),"")))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2" t="str">
        <f>IF(D149="nt",IFERROR(SMALL('Open 1'!F:F,L149),""),IF(D149&gt;3000,"",IFERROR(SMALL('Open 1'!F:F,L149),"")))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2" t="str">
        <f>IF(D150="nt",IFERROR(SMALL('Open 1'!F:F,L150),""),IF(D150&gt;3000,"",IFERROR(SMALL('Open 1'!F:F,L150),"")))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2" t="str">
        <f>IF(D151="nt",IFERROR(SMALL('Open 1'!F:F,L151),""),IF(D151&gt;3000,"",IFERROR(SMALL('Open 1'!F:F,L151),"")))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2" t="str">
        <f>IF(D152="nt",IFERROR(SMALL('Open 1'!F:F,L152),""),IF(D152&gt;3000,"",IFERROR(SMALL('Open 1'!F:F,L152),"")))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2" t="str">
        <f>IF(D153="nt",IFERROR(SMALL('Open 1'!F:F,L153),""),IF(D153&gt;3000,"",IFERROR(SMALL('Open 1'!F:F,L153),"")))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2" t="str">
        <f>IF(D154="nt",IFERROR(SMALL('Open 1'!F:F,L154),""),IF(D154&gt;3000,"",IFERROR(SMALL('Open 1'!F:F,L154),"")))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2" t="str">
        <f>IF(D155="nt",IFERROR(SMALL('Open 1'!F:F,L155),""),IF(D155&gt;3000,"",IFERROR(SMALL('Open 1'!F:F,L155),"")))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2" t="str">
        <f>IF(D156="nt",IFERROR(SMALL('Open 1'!F:F,L156),""),IF(D156&gt;3000,"",IFERROR(SMALL('Open 1'!F:F,L156),"")))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2" t="str">
        <f>IF(D157="nt",IFERROR(SMALL('Open 1'!F:F,L157),""),IF(D157&gt;3000,"",IFERROR(SMALL('Open 1'!F:F,L157),"")))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2" t="str">
        <f>IF(D158="nt",IFERROR(SMALL('Open 1'!F:F,L158),""),IF(D158&gt;3000,"",IFERROR(SMALL('Open 1'!F:F,L158),"")))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2" t="str">
        <f>IF(D159="nt",IFERROR(SMALL('Open 1'!F:F,L159),""),IF(D159&gt;3000,"",IFERROR(SMALL('Open 1'!F:F,L159),"")))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2" t="str">
        <f>IF(D160="nt",IFERROR(SMALL('Open 1'!F:F,L160),""),IF(D160&gt;3000,"",IFERROR(SMALL('Open 1'!F:F,L160),"")))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2" t="str">
        <f>IF(D161="nt",IFERROR(SMALL('Open 1'!F:F,L161),""),IF(D161&gt;3000,"",IFERROR(SMALL('Open 1'!F:F,L161),"")))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2" t="str">
        <f>IF(D162="nt",IFERROR(SMALL('Open 1'!F:F,L162),""),IF(D162&gt;3000,"",IFERROR(SMALL('Open 1'!F:F,L162),"")))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2" t="str">
        <f>IF(D163="nt",IFERROR(SMALL('Open 1'!F:F,L163),""),IF(D163&gt;3000,"",IFERROR(SMALL('Open 1'!F:F,L163),"")))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2" t="str">
        <f>IF(D164="nt",IFERROR(SMALL('Open 1'!F:F,L164),""),IF(D164&gt;3000,"",IFERROR(SMALL('Open 1'!F:F,L164),"")))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2" t="str">
        <f>IF(D165="nt",IFERROR(SMALL('Open 1'!F:F,L165),""),IF(D165&gt;3000,"",IFERROR(SMALL('Open 1'!F:F,L165),"")))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2" t="str">
        <f>IF(D166="nt",IFERROR(SMALL('Open 1'!F:F,L166),""),IF(D166&gt;3000,"",IFERROR(SMALL('Open 1'!F:F,L166),"")))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2" t="str">
        <f>IF(D167="nt",IFERROR(SMALL('Open 1'!F:F,L167),""),IF(D167&gt;3000,"",IFERROR(SMALL('Open 1'!F:F,L167),"")))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2" t="str">
        <f>IF(D168="nt",IFERROR(SMALL('Open 1'!F:F,L168),""),IF(D168&gt;3000,"",IFERROR(SMALL('Open 1'!F:F,L168),"")))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2" t="str">
        <f>IF(D169="nt",IFERROR(SMALL('Open 1'!F:F,L169),""),IF(D169&gt;3000,"",IFERROR(SMALL('Open 1'!F:F,L169),"")))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2" t="str">
        <f>IF(D170="nt",IFERROR(SMALL('Open 1'!F:F,L170),""),IF(D170&gt;3000,"",IFERROR(SMALL('Open 1'!F:F,L170),"")))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2" t="str">
        <f>IF(D171="nt",IFERROR(SMALL('Open 1'!F:F,L171),""),IF(D171&gt;3000,"",IFERROR(SMALL('Open 1'!F:F,L171),"")))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2" t="str">
        <f>IF(D172="nt",IFERROR(SMALL('Open 1'!F:F,L172),""),IF(D172&gt;3000,"",IFERROR(SMALL('Open 1'!F:F,L172),"")))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2" t="str">
        <f>IF(D173="nt",IFERROR(SMALL('Open 1'!F:F,L173),""),IF(D173&gt;3000,"",IFERROR(SMALL('Open 1'!F:F,L173),"")))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2" t="str">
        <f>IF(D174="nt",IFERROR(SMALL('Open 1'!F:F,L174),""),IF(D174&gt;3000,"",IFERROR(SMALL('Open 1'!F:F,L174),"")))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2" t="str">
        <f>IF(D175="nt",IFERROR(SMALL('Open 1'!F:F,L175),""),IF(D175&gt;3000,"",IFERROR(SMALL('Open 1'!F:F,L175),"")))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2" t="str">
        <f>IF(D176="nt",IFERROR(SMALL('Open 1'!F:F,L176),""),IF(D176&gt;3000,"",IFERROR(SMALL('Open 1'!F:F,L176),"")))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2" t="str">
        <f>IF(D177="nt",IFERROR(SMALL('Open 1'!F:F,L177),""),IF(D177&gt;3000,"",IFERROR(SMALL('Open 1'!F:F,L177),"")))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2" t="str">
        <f>IF(D178="nt",IFERROR(SMALL('Open 1'!F:F,L178),""),IF(D178&gt;3000,"",IFERROR(SMALL('Open 1'!F:F,L178),"")))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2" t="str">
        <f>IF(D179="nt",IFERROR(SMALL('Open 1'!F:F,L179),""),IF(D179&gt;3000,"",IFERROR(SMALL('Open 1'!F:F,L179),"")))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2" t="str">
        <f>IF(D180="nt",IFERROR(SMALL('Open 1'!F:F,L180),""),IF(D180&gt;3000,"",IFERROR(SMALL('Open 1'!F:F,L180),"")))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2" t="str">
        <f>IF(D181="nt",IFERROR(SMALL('Open 1'!F:F,L181),""),IF(D181&gt;3000,"",IFERROR(SMALL('Open 1'!F:F,L181),"")))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2" t="str">
        <f>IF(D182="nt",IFERROR(SMALL('Open 1'!F:F,L182),""),IF(D182&gt;3000,"",IFERROR(SMALL('Open 1'!F:F,L182),"")))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2" t="str">
        <f>IF(D183="nt",IFERROR(SMALL('Open 1'!F:F,L183),""),IF(D183&gt;3000,"",IFERROR(SMALL('Open 1'!F:F,L183),"")))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2" t="str">
        <f>IF(D184="nt",IFERROR(SMALL('Open 1'!F:F,L184),""),IF(D184&gt;3000,"",IFERROR(SMALL('Open 1'!F:F,L184),"")))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2" t="str">
        <f>IF(D185="nt",IFERROR(SMALL('Open 1'!F:F,L185),""),IF(D185&gt;3000,"",IFERROR(SMALL('Open 1'!F:F,L185),"")))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2" t="str">
        <f>IF(D186="nt",IFERROR(SMALL('Open 1'!F:F,L186),""),IF(D186&gt;3000,"",IFERROR(SMALL('Open 1'!F:F,L186),"")))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2" t="str">
        <f>IF(D187="nt",IFERROR(SMALL('Open 1'!F:F,L187),""),IF(D187&gt;3000,"",IFERROR(SMALL('Open 1'!F:F,L187),"")))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2" t="str">
        <f>IF(D188="nt",IFERROR(SMALL('Open 1'!F:F,L188),""),IF(D188&gt;3000,"",IFERROR(SMALL('Open 1'!F:F,L188),"")))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2" t="str">
        <f>IF(D189="nt",IFERROR(SMALL('Open 1'!F:F,L189),""),IF(D189&gt;3000,"",IFERROR(SMALL('Open 1'!F:F,L189),"")))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2" t="str">
        <f>IF(D190="nt",IFERROR(SMALL('Open 1'!F:F,L190),""),IF(D190&gt;3000,"",IFERROR(SMALL('Open 1'!F:F,L190),"")))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2" t="str">
        <f>IF(D191="nt",IFERROR(SMALL('Open 1'!F:F,L191),""),IF(D191&gt;3000,"",IFERROR(SMALL('Open 1'!F:F,L191),"")))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2" t="str">
        <f>IF(D192="nt",IFERROR(SMALL('Open 1'!F:F,L192),""),IF(D192&gt;3000,"",IFERROR(SMALL('Open 1'!F:F,L192),"")))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2" t="str">
        <f>IF(D193="nt",IFERROR(SMALL('Open 1'!F:F,L193),""),IF(D193&gt;3000,"",IFERROR(SMALL('Open 1'!F:F,L193),"")))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2" t="str">
        <f>IF(D194="nt",IFERROR(SMALL('Open 1'!F:F,L194),""),IF(D194&gt;3000,"",IFERROR(SMALL('Open 1'!F:F,L194),"")))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2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2" t="str">
        <f>IF(D196="nt",IFERROR(SMALL('Open 1'!F:F,L196),""),IF(D196&gt;3000,"",IFERROR(SMALL('Open 1'!F:F,L196),"")))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2" t="str">
        <f>IF(D197="nt",IFERROR(SMALL('Open 1'!F:F,L197),""),IF(D197&gt;3000,"",IFERROR(SMALL('Open 1'!F:F,L197),"")))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2" t="str">
        <f>IF(D198="nt",IFERROR(SMALL('Open 1'!F:F,L198),""),IF(D198&gt;3000,"",IFERROR(SMALL('Open 1'!F:F,L198),"")))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2" t="str">
        <f>IF(D199="nt",IFERROR(SMALL('Open 1'!F:F,L199),""),IF(D199&gt;3000,"",IFERROR(SMALL('Open 1'!F:F,L199),"")))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2" t="str">
        <f>IF(D200="nt",IFERROR(SMALL('Open 1'!F:F,L200),""),IF(D200&gt;3000,"",IFERROR(SMALL('Open 1'!F:F,L200),"")))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2" t="str">
        <f>IF(D201="nt",IFERROR(SMALL('Open 1'!F:F,L201),""),IF(D201&gt;3000,"",IFERROR(SMALL('Open 1'!F:F,L201),"")))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2" t="str">
        <f>IF(D202="nt",IFERROR(SMALL('Open 1'!F:F,L202),""),IF(D202&gt;3000,"",IFERROR(SMALL('Open 1'!F:F,L202),"")))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2" t="str">
        <f>IF(D203="nt",IFERROR(SMALL('Open 1'!F:F,L203),""),IF(D203&gt;3000,"",IFERROR(SMALL('Open 1'!F:F,L203),"")))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2" t="str">
        <f>IF(D204="nt",IFERROR(SMALL('Open 1'!F:F,L204),""),IF(D204&gt;3000,"",IFERROR(SMALL('Open 1'!F:F,L204),"")))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2" t="str">
        <f>IF(D205="nt",IFERROR(SMALL('Open 1'!F:F,L205),""),IF(D205&gt;3000,"",IFERROR(SMALL('Open 1'!F:F,L205),"")))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2" t="str">
        <f>IF(D206="nt",IFERROR(SMALL('Open 1'!F:F,L206),""),IF(D206&gt;3000,"",IFERROR(SMALL('Open 1'!F:F,L206),"")))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2" t="str">
        <f>IF(D207="nt",IFERROR(SMALL('Open 1'!F:F,L207),""),IF(D207&gt;3000,"",IFERROR(SMALL('Open 1'!F:F,L207),"")))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2" t="str">
        <f>IF(D208="nt",IFERROR(SMALL('Open 1'!F:F,L208),""),IF(D208&gt;3000,"",IFERROR(SMALL('Open 1'!F:F,L208),"")))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2" t="str">
        <f>IF(D209="nt",IFERROR(SMALL('Open 1'!F:F,L209),""),IF(D209&gt;3000,"",IFERROR(SMALL('Open 1'!F:F,L209),"")))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2" t="str">
        <f>IF(D210="nt",IFERROR(SMALL('Open 1'!F:F,L210),""),IF(D210&gt;3000,"",IFERROR(SMALL('Open 1'!F:F,L210),"")))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2" t="str">
        <f>IF(D211="nt",IFERROR(SMALL('Open 1'!F:F,L211),""),IF(D211&gt;3000,"",IFERROR(SMALL('Open 1'!F:F,L211),"")))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2" t="str">
        <f>IF(D212="nt",IFERROR(SMALL('Open 1'!F:F,L212),""),IF(D212&gt;3000,"",IFERROR(SMALL('Open 1'!F:F,L212),"")))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2" t="str">
        <f>IF(D213="nt",IFERROR(SMALL('Open 1'!F:F,L213),""),IF(D213&gt;3000,"",IFERROR(SMALL('Open 1'!F:F,L213),"")))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2" t="str">
        <f>IF(D214="nt",IFERROR(SMALL('Open 1'!F:F,L214),""),IF(D214&gt;3000,"",IFERROR(SMALL('Open 1'!F:F,L214),"")))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2" t="str">
        <f>IF(D215="nt",IFERROR(SMALL('Open 1'!F:F,L215),""),IF(D215&gt;3000,"",IFERROR(SMALL('Open 1'!F:F,L215),"")))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2" t="str">
        <f>IF(D216="nt",IFERROR(SMALL('Open 1'!F:F,L216),""),IF(D216&gt;3000,"",IFERROR(SMALL('Open 1'!F:F,L216),"")))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2" t="str">
        <f>IF(D217="nt",IFERROR(SMALL('Open 1'!F:F,L217),""),IF(D217&gt;3000,"",IFERROR(SMALL('Open 1'!F:F,L217),"")))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2" t="str">
        <f>IF(D218="nt",IFERROR(SMALL('Open 1'!F:F,L218),""),IF(D218&gt;3000,"",IFERROR(SMALL('Open 1'!F:F,L218),"")))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2" t="str">
        <f>IF(D219="nt",IFERROR(SMALL('Open 1'!F:F,L219),""),IF(D219&gt;3000,"",IFERROR(SMALL('Open 1'!F:F,L219),"")))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2" t="str">
        <f>IF(D220="nt",IFERROR(SMALL('Open 1'!F:F,L220),""),IF(D220&gt;3000,"",IFERROR(SMALL('Open 1'!F:F,L220),"")))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2" t="str">
        <f>IF(D221="nt",IFERROR(SMALL('Open 1'!F:F,L221),""),IF(D221&gt;3000,"",IFERROR(SMALL('Open 1'!F:F,L221),"")))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2" t="str">
        <f>IF(D222="nt",IFERROR(SMALL('Open 1'!F:F,L222),""),IF(D222&gt;3000,"",IFERROR(SMALL('Open 1'!F:F,L222),"")))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2" t="str">
        <f>IF(D223="nt",IFERROR(SMALL('Open 1'!F:F,L223),""),IF(D223&gt;3000,"",IFERROR(SMALL('Open 1'!F:F,L223),"")))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2" t="str">
        <f>IF(D224="nt",IFERROR(SMALL('Open 1'!F:F,L224),""),IF(D224&gt;3000,"",IFERROR(SMALL('Open 1'!F:F,L224),"")))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2" t="str">
        <f>IF(D225="nt",IFERROR(SMALL('Open 1'!F:F,L225),""),IF(D225&gt;3000,"",IFERROR(SMALL('Open 1'!F:F,L225),"")))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2" t="str">
        <f>IF(D226="nt",IFERROR(SMALL('Open 1'!F:F,L226),""),IF(D226&gt;3000,"",IFERROR(SMALL('Open 1'!F:F,L226),"")))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2" t="str">
        <f>IF(D227="nt",IFERROR(SMALL('Open 1'!F:F,L227),""),IF(D227&gt;3000,"",IFERROR(SMALL('Open 1'!F:F,L227),"")))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2" t="str">
        <f>IF(D228="nt",IFERROR(SMALL('Open 1'!F:F,L228),""),IF(D228&gt;3000,"",IFERROR(SMALL('Open 1'!F:F,L228),"")))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2" t="str">
        <f>IF(D229="nt",IFERROR(SMALL('Open 1'!F:F,L229),""),IF(D229&gt;3000,"",IFERROR(SMALL('Open 1'!F:F,L229),"")))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2" t="str">
        <f>IF(D230="nt",IFERROR(SMALL('Open 1'!F:F,L230),""),IF(D230&gt;3000,"",IFERROR(SMALL('Open 1'!F:F,L230),"")))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2" t="str">
        <f>IF(D231="nt",IFERROR(SMALL('Open 1'!F:F,L231),""),IF(D231&gt;3000,"",IFERROR(SMALL('Open 1'!F:F,L231),"")))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2" t="str">
        <f>IF(D232="nt",IFERROR(SMALL('Open 1'!F:F,L232),""),IF(D232&gt;3000,"",IFERROR(SMALL('Open 1'!F:F,L232),"")))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2" t="str">
        <f>IF(D233="nt",IFERROR(SMALL('Open 1'!F:F,L233),""),IF(D233&gt;3000,"",IFERROR(SMALL('Open 1'!F:F,L233),"")))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2" t="str">
        <f>IF(D234="nt",IFERROR(SMALL('Open 1'!F:F,L234),""),IF(D234&gt;3000,"",IFERROR(SMALL('Open 1'!F:F,L234),"")))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2" t="str">
        <f>IF(D235="nt",IFERROR(SMALL('Open 1'!F:F,L235),""),IF(D235&gt;3000,"",IFERROR(SMALL('Open 1'!F:F,L235),"")))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2" t="str">
        <f>IF(D236="nt",IFERROR(SMALL('Open 1'!F:F,L236),""),IF(D236&gt;3000,"",IFERROR(SMALL('Open 1'!F:F,L236),"")))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2" t="str">
        <f>IF(D237="nt",IFERROR(SMALL('Open 1'!F:F,L237),""),IF(D237&gt;3000,"",IFERROR(SMALL('Open 1'!F:F,L237),"")))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2" t="str">
        <f>IF(D238="nt",IFERROR(SMALL('Open 1'!F:F,L238),""),IF(D238&gt;3000,"",IFERROR(SMALL('Open 1'!F:F,L238),"")))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2" t="str">
        <f>IF(D239="nt",IFERROR(SMALL('Open 1'!F:F,L239),""),IF(D239&gt;3000,"",IFERROR(SMALL('Open 1'!F:F,L239),"")))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2" t="str">
        <f>IF(D240="nt",IFERROR(SMALL('Open 1'!F:F,L240),""),IF(D240&gt;3000,"",IFERROR(SMALL('Open 1'!F:F,L240),"")))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2" t="str">
        <f>IF(D241="nt",IFERROR(SMALL('Open 1'!F:F,L241),""),IF(D241&gt;3000,"",IFERROR(SMALL('Open 1'!F:F,L241),"")))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2" t="str">
        <f>IF(D242="nt",IFERROR(SMALL('Open 1'!F:F,L242),""),IF(D242&gt;3000,"",IFERROR(SMALL('Open 1'!F:F,L242),"")))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2" t="str">
        <f>IF(D243="nt",IFERROR(SMALL('Open 1'!F:F,L243),""),IF(D243&gt;3000,"",IFERROR(SMALL('Open 1'!F:F,L243),"")))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2" t="str">
        <f>IF(D244="nt",IFERROR(SMALL('Open 1'!F:F,L244),""),IF(D244&gt;3000,"",IFERROR(SMALL('Open 1'!F:F,L244),"")))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2" t="str">
        <f>IF(D245="nt",IFERROR(SMALL('Open 1'!F:F,L245),""),IF(D245&gt;3000,"",IFERROR(SMALL('Open 1'!F:F,L245),"")))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2" t="str">
        <f>IF(D246="nt",IFERROR(SMALL('Open 1'!F:F,L246),""),IF(D246&gt;3000,"",IFERROR(SMALL('Open 1'!F:F,L246),"")))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2" t="str">
        <f>IF(D247="nt",IFERROR(SMALL('Open 1'!F:F,L247),""),IF(D247&gt;3000,"",IFERROR(SMALL('Open 1'!F:F,L247),"")))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2" t="str">
        <f>IF(D248="nt",IFERROR(SMALL('Open 1'!F:F,L248),""),IF(D248&gt;3000,"",IFERROR(SMALL('Open 1'!F:F,L248),"")))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2" t="str">
        <f>IF(D249="nt",IFERROR(SMALL('Open 1'!F:F,L249),""),IF(D249&gt;3000,"",IFERROR(SMALL('Open 1'!F:F,L249),"")))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2" t="str">
        <f>IF(D250="nt",IFERROR(SMALL('Open 1'!F:F,L250),""),IF(D250&gt;3000,"",IFERROR(SMALL('Open 1'!F:F,L250),"")))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2" t="str">
        <f>IF(D251="nt",IFERROR(SMALL('Open 1'!F:F,L251),""),IF(D251&gt;3000,"",IFERROR(SMALL('Open 1'!F:F,L251),"")))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zoomScale="80" zoomScaleNormal="80" workbookViewId="0">
      <pane ySplit="1" topLeftCell="A2" activePane="bottomLeft" state="frozen"/>
      <selection pane="bottomLeft" activeCell="CE33" sqref="CE33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78" width="0" style="21" hidden="1" customWidth="1"/>
    <col min="79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Cami Wolles</v>
      </c>
      <c r="C2" s="23" t="str">
        <f>IFERROR(Draw!P2,"")</f>
        <v>Nellie</v>
      </c>
      <c r="D2" s="96">
        <f>IF(OR(A2="oco",A2="oy"),VLOOKUP(CONCATENATE(B2,C2),'Open 1'!T:V,2,FALSE),"")</f>
        <v>14.648</v>
      </c>
      <c r="E2" s="106">
        <v>1.0000000000000001E-9</v>
      </c>
      <c r="F2" s="107">
        <f>IFERROR(IF(D2="scratch",3000+E2,IF(D2="nt",1000+E2,IF((D2+E2)&gt;5,D2+E2,""))),"")</f>
        <v>14.648000001</v>
      </c>
      <c r="G2" s="201" t="str">
        <f>IF(OR(AND(D2&gt;1,D2&lt;1050),D2="nt",D2="",D2="scratch"),"","Not valid")</f>
        <v/>
      </c>
      <c r="S2" s="21" t="str">
        <f>CONCATENATE(B2,C2)</f>
        <v>Cami WollesNellie</v>
      </c>
      <c r="T2" s="109">
        <f t="shared" ref="T2:T33" si="0">D2</f>
        <v>14.648</v>
      </c>
      <c r="V2" s="3" t="str">
        <f>IFERROR(VLOOKUP(Youth!F2,$AC$3:$AD$7,2,TRUE),"")</f>
        <v>1D</v>
      </c>
      <c r="W2" s="8">
        <f>IFERROR(IF(V2=$W$1,Youth!F2,""),"")</f>
        <v>14.648000001</v>
      </c>
      <c r="X2" s="8" t="str">
        <f>IFERROR(IF(V2=$X$1,Youth!F2,""),"")</f>
        <v/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0.3</v>
      </c>
      <c r="AR2" s="172">
        <v>0.2</v>
      </c>
      <c r="AS2" s="172">
        <v>0.15</v>
      </c>
      <c r="AT2" s="172">
        <v>0.1</v>
      </c>
      <c r="AU2" s="172">
        <v>0.75</v>
      </c>
    </row>
    <row r="3" spans="1:47" ht="16.5" thickBot="1">
      <c r="A3" s="25" t="str">
        <f>IF(B3="","",Draw!N3)</f>
        <v>oco</v>
      </c>
      <c r="B3" s="27" t="str">
        <f>IFERROR(Draw!O3,"")</f>
        <v>Aleah Marco</v>
      </c>
      <c r="C3" s="27" t="str">
        <f>IFERROR(Draw!P3,"")</f>
        <v>Horse 1</v>
      </c>
      <c r="D3" s="96">
        <f>IF(OR(A3="oco",A3="oy"),VLOOKUP(CONCATENATE(B3,C3),'Open 1'!T:V,2,FALSE),"")</f>
        <v>15.618</v>
      </c>
      <c r="E3" s="106">
        <v>2.0000000000000001E-9</v>
      </c>
      <c r="F3" s="107">
        <f t="shared" ref="F3:F66" si="1">IFERROR(IF(D3="scratch",3000+E3,IF(D3="nt",1000+E3,IF((D3+E3)&gt;5,D3+E3,""))),"")</f>
        <v>15.618000002</v>
      </c>
      <c r="G3" s="201" t="str">
        <f t="shared" ref="G3:G66" si="2">IF(OR(AND(D3&gt;1,D3&lt;1050),D3="nt",D3="",D3="scratch"),"","Not valid")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Aleah MarcoHorse 1</v>
      </c>
      <c r="T3" s="109">
        <f t="shared" si="0"/>
        <v>15.618</v>
      </c>
      <c r="V3" s="3" t="str">
        <f>IFERROR(VLOOKUP(Youth!F3,$AC$3:$AD$7,2,TRUE),"")</f>
        <v>3D</v>
      </c>
      <c r="W3" s="8" t="str">
        <f>IFERROR(IF(V3=$W$1,Youth!F3,""),"")</f>
        <v/>
      </c>
      <c r="X3" s="8" t="str">
        <f>IFERROR(IF(V3=$X$1,Youth!F3,""),"")</f>
        <v/>
      </c>
      <c r="Y3" s="8">
        <f>IFERROR(IF(V3=$Y$1,Youth!F3,""),"")</f>
        <v>15.618000002</v>
      </c>
      <c r="Z3" s="8" t="str">
        <f>IFERROR(IF($V3=$Z$1,Youth!F3,""),"")</f>
        <v/>
      </c>
      <c r="AA3" s="8" t="str">
        <f>IFERROR(IF(V3=$AA$1,Youth!F3,""),"")</f>
        <v/>
      </c>
      <c r="AB3" s="18"/>
      <c r="AC3" s="9">
        <f>MIN(Youth!D:D)</f>
        <v>14.407999999999999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Brilee Rieck</v>
      </c>
      <c r="C4" s="27" t="str">
        <f>IFERROR(Draw!P4,"")</f>
        <v>Baca Doc Frost</v>
      </c>
      <c r="D4" s="96" t="str">
        <f>IF(OR(A4="oco",A4="oy"),VLOOKUP(CONCATENATE(B4,C4),'Open 1'!T:V,2,FALSE),"")</f>
        <v>Scratch</v>
      </c>
      <c r="E4" s="106">
        <v>3E-9</v>
      </c>
      <c r="F4" s="107">
        <f t="shared" si="1"/>
        <v>3000.000000003</v>
      </c>
      <c r="G4" s="201" t="str">
        <f t="shared" si="2"/>
        <v/>
      </c>
      <c r="H4" s="24"/>
      <c r="L4" s="262" t="s">
        <v>3</v>
      </c>
      <c r="M4" s="46" t="str">
        <f>Youth!AD10</f>
        <v>1st</v>
      </c>
      <c r="N4" s="29" t="str">
        <f>Youth!AE10</f>
        <v>Kaylee Hieronimus</v>
      </c>
      <c r="O4" s="29" t="str">
        <f>Youth!AF10</f>
        <v>Charlie</v>
      </c>
      <c r="P4" s="47">
        <f>Youth!AG10</f>
        <v>14.408000005</v>
      </c>
      <c r="Q4" s="181">
        <f>AH10</f>
        <v>42</v>
      </c>
      <c r="S4" s="21" t="str">
        <f t="shared" si="3"/>
        <v>Brilee RieckBaca Doc Frost</v>
      </c>
      <c r="T4" s="109" t="str">
        <f t="shared" si="0"/>
        <v>Scratch</v>
      </c>
      <c r="V4" s="3" t="str">
        <f>IFERROR(VLOOKUP(Youth!F4,$AC$3:$AD$7,2,TRUE),"")</f>
        <v>4D</v>
      </c>
      <c r="W4" s="8" t="str">
        <f>IFERROR(IF(V4=$W$1,Youth!F4,""),"")</f>
        <v/>
      </c>
      <c r="X4" s="8" t="str">
        <f>IFERROR(IF(V4=$X$1,Youth!F4,""),"")</f>
        <v/>
      </c>
      <c r="Y4" s="8" t="str">
        <f>IFERROR(IF(V4=$Y$1,Youth!F4,""),"")</f>
        <v/>
      </c>
      <c r="Z4" s="8">
        <f>IFERROR(IF($V4=$Z$1,Youth!F4,""),"")</f>
        <v>3000.000000003</v>
      </c>
      <c r="AA4" s="8" t="str">
        <f>IFERROR(IF(V4=$AA$1,Youth!F4,""),"")</f>
        <v/>
      </c>
      <c r="AB4" s="18"/>
      <c r="AC4" s="10">
        <f>AC3+0.5</f>
        <v>14.907999999999999</v>
      </c>
      <c r="AD4" s="13" t="s">
        <v>4</v>
      </c>
      <c r="AE4" s="72"/>
      <c r="AF4" s="220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42</v>
      </c>
      <c r="AR4" s="177">
        <f t="shared" si="4"/>
        <v>28</v>
      </c>
      <c r="AS4" s="177">
        <f t="shared" si="4"/>
        <v>21</v>
      </c>
      <c r="AT4" s="177">
        <f t="shared" si="4"/>
        <v>14</v>
      </c>
    </row>
    <row r="5" spans="1:47" ht="16.5" thickBot="1">
      <c r="A5" s="25" t="str">
        <f>IF(B5="","",Draw!N5)</f>
        <v>oco</v>
      </c>
      <c r="B5" s="27" t="str">
        <f>IFERROR(Draw!O5,"")</f>
        <v>Addison Locke</v>
      </c>
      <c r="C5" s="27" t="str">
        <f>IFERROR(Draw!P5,"")</f>
        <v>Jess</v>
      </c>
      <c r="D5" s="96">
        <f>IF(OR(A5="oco",A5="oy"),VLOOKUP(CONCATENATE(B5,C5),'Open 1'!T:V,2,FALSE),"")</f>
        <v>915.26199999999994</v>
      </c>
      <c r="E5" s="106">
        <v>4.0000000000000002E-9</v>
      </c>
      <c r="F5" s="107">
        <f t="shared" si="1"/>
        <v>915.2620000039999</v>
      </c>
      <c r="G5" s="201" t="str">
        <f t="shared" si="2"/>
        <v/>
      </c>
      <c r="I5" s="93" t="s">
        <v>3</v>
      </c>
      <c r="J5" s="88">
        <f>Youth!AC3</f>
        <v>14.407999999999999</v>
      </c>
      <c r="L5" s="263"/>
      <c r="M5" s="37" t="str">
        <f>IF($J$13&lt;"2","",Youth!AD11)</f>
        <v/>
      </c>
      <c r="N5" s="26" t="str">
        <f>IF(M5="","",Youth!AE11)</f>
        <v/>
      </c>
      <c r="O5" s="26" t="str">
        <f>IF(N5="","",Youth!AF11)</f>
        <v/>
      </c>
      <c r="P5" s="48" t="str">
        <f>IF(O5="","",Youth!AG11)</f>
        <v/>
      </c>
      <c r="Q5" s="182" t="str">
        <f>AH11</f>
        <v/>
      </c>
      <c r="S5" s="21" t="str">
        <f t="shared" si="3"/>
        <v>Addison LockeJess</v>
      </c>
      <c r="T5" s="109">
        <f t="shared" si="0"/>
        <v>915.26199999999994</v>
      </c>
      <c r="V5" s="3" t="str">
        <f>IFERROR(VLOOKUP(Youth!F5,$AC$3:$AD$7,2,TRUE),"")</f>
        <v>4D</v>
      </c>
      <c r="W5" s="8" t="str">
        <f>IFERROR(IF(V5=$W$1,Youth!F5,""),"")</f>
        <v/>
      </c>
      <c r="X5" s="8" t="str">
        <f>IFERROR(IF(V5=$X$1,Youth!F5,""),"")</f>
        <v/>
      </c>
      <c r="Y5" s="8" t="str">
        <f>IFERROR(IF(V5=$Y$1,Youth!F5,""),"")</f>
        <v/>
      </c>
      <c r="Z5" s="8">
        <f>IFERROR(IF($V5=$Z$1,Youth!F5,""),"")</f>
        <v>915.2620000039999</v>
      </c>
      <c r="AA5" s="8" t="str">
        <f>IFERROR(IF(V5=$AA$1,Youth!F5,""),"")</f>
        <v/>
      </c>
      <c r="AB5" s="18"/>
      <c r="AC5" s="10">
        <f>AC4+0.5</f>
        <v>15.407999999999999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5" t="str">
        <f>IF(B6="","",Draw!N6)</f>
        <v>oco</v>
      </c>
      <c r="B6" s="27" t="str">
        <f>IFERROR(Draw!O6,"")</f>
        <v>Kaylee Hieronimus</v>
      </c>
      <c r="C6" s="27" t="str">
        <f>IFERROR(Draw!P6,"")</f>
        <v>Charlie</v>
      </c>
      <c r="D6" s="96">
        <f>IF(OR(A6="oco",A6="oy"),VLOOKUP(CONCATENATE(B6,C6),'Open 1'!T:V,2,FALSE),"")</f>
        <v>14.407999999999999</v>
      </c>
      <c r="E6" s="106">
        <v>5.0000000000000001E-9</v>
      </c>
      <c r="F6" s="107">
        <f t="shared" si="1"/>
        <v>14.408000005</v>
      </c>
      <c r="G6" s="201" t="str">
        <f t="shared" si="2"/>
        <v/>
      </c>
      <c r="I6" s="54" t="s">
        <v>4</v>
      </c>
      <c r="J6" s="88">
        <f>Youth!AC4</f>
        <v>14.907999999999999</v>
      </c>
      <c r="L6" s="263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Kaylee HieronimusCharlie</v>
      </c>
      <c r="T6" s="109">
        <f t="shared" si="0"/>
        <v>14.407999999999999</v>
      </c>
      <c r="V6" s="3" t="str">
        <f>IFERROR(VLOOKUP(Youth!F6,$AC$3:$AD$7,2,TRUE),"")</f>
        <v>1D</v>
      </c>
      <c r="W6" s="8">
        <f>IFERROR(IF(V6=$W$1,Youth!F6,""),"")</f>
        <v>14.408000005</v>
      </c>
      <c r="X6" s="8" t="str">
        <f>IFERROR(IF(V6=$X$1,Youth!F6,""),"")</f>
        <v/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16.408000000000001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Youth!AC5</f>
        <v>15.407999999999999</v>
      </c>
      <c r="L7" s="263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oy</v>
      </c>
      <c r="B8" s="27" t="str">
        <f>IFERROR(Draw!O8,"")</f>
        <v>Autumn Maxfield</v>
      </c>
      <c r="C8" s="27" t="str">
        <f>IFERROR(Draw!P8,"")</f>
        <v>Split</v>
      </c>
      <c r="D8" s="96">
        <f>IF(OR(A8="oco",A8="oy"),VLOOKUP(CONCATENATE(B8,C8),'Open 1'!T:V,2,FALSE),"")</f>
        <v>17.103999999999999</v>
      </c>
      <c r="E8" s="106">
        <v>6.9999999999999998E-9</v>
      </c>
      <c r="F8" s="107">
        <f t="shared" si="1"/>
        <v>17.104000007</v>
      </c>
      <c r="G8" s="201" t="str">
        <f t="shared" si="2"/>
        <v/>
      </c>
      <c r="I8" s="92" t="s">
        <v>6</v>
      </c>
      <c r="J8" s="89">
        <f>Youth!AC6</f>
        <v>16.408000000000001</v>
      </c>
      <c r="L8" s="264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Autumn MaxfieldSplit</v>
      </c>
      <c r="T8" s="109">
        <f t="shared" si="0"/>
        <v>17.103999999999999</v>
      </c>
      <c r="V8" s="3" t="str">
        <f>IFERROR(VLOOKUP(Youth!F8,$AC$3:$AD$7,2,TRUE),"")</f>
        <v>4D</v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>
        <f>IFERROR(IF($V8=$Z$1,Youth!F8,""),"")</f>
        <v>17.104000007</v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oy</v>
      </c>
      <c r="B9" s="27" t="str">
        <f>IFERROR(Draw!O9,"")</f>
        <v>Kaylee Hieronimus</v>
      </c>
      <c r="C9" s="27" t="str">
        <f>IFERROR(Draw!P9,"")</f>
        <v>Double D</v>
      </c>
      <c r="D9" s="96">
        <f>IF(OR(A9="oco",A9="oy"),VLOOKUP(CONCATENATE(B9,C9),'Open 1'!T:V,2,FALSE),"")</f>
        <v>14.964</v>
      </c>
      <c r="E9" s="106">
        <v>8.0000000000000005E-9</v>
      </c>
      <c r="F9" s="107">
        <f t="shared" si="1"/>
        <v>14.964000008000001</v>
      </c>
      <c r="G9" s="201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Kaylee HieronimusDouble D</v>
      </c>
      <c r="T9" s="109">
        <f t="shared" si="0"/>
        <v>14.964</v>
      </c>
      <c r="V9" s="3" t="str">
        <f>IFERROR(VLOOKUP(Youth!F9,$AC$3:$AD$7,2,TRUE),"")</f>
        <v>2D</v>
      </c>
      <c r="W9" s="8" t="str">
        <f>IFERROR(IF(V9=$W$1,Youth!F9,""),"")</f>
        <v/>
      </c>
      <c r="X9" s="8">
        <f>IFERROR(IF(V9=$X$1,Youth!F9,""),"")</f>
        <v>14.964000008000001</v>
      </c>
      <c r="Y9" s="8" t="str">
        <f>IFERROR(IF(V9=$Y$1,Youth!F9,""),"")</f>
        <v/>
      </c>
      <c r="Z9" s="8" t="str">
        <f>IFERROR(IF($V9=$Z$1,Youth!F9,""),"")</f>
        <v/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42</v>
      </c>
      <c r="AR9" s="176">
        <f>AR2*$AO$12</f>
        <v>28</v>
      </c>
      <c r="AS9" s="176">
        <f>AS2*$AO$12</f>
        <v>21</v>
      </c>
      <c r="AT9" s="176">
        <f>AT2*$AO$12</f>
        <v>14</v>
      </c>
    </row>
    <row r="10" spans="1:47" ht="16.5" thickBot="1">
      <c r="A10" s="25" t="str">
        <f>IF(B10="","",Draw!N10)</f>
        <v>oy</v>
      </c>
      <c r="B10" s="27" t="str">
        <f>IFERROR(Draw!O10,"")</f>
        <v>Eva Schafer</v>
      </c>
      <c r="C10" s="27" t="str">
        <f>IFERROR(Draw!P10,"")</f>
        <v>Zipper</v>
      </c>
      <c r="D10" s="96">
        <f>IF(OR(A10="oco",A10="oy"),VLOOKUP(CONCATENATE(B10,C10),'Open 1'!T:V,2,FALSE),"")</f>
        <v>17.542000000000002</v>
      </c>
      <c r="E10" s="106">
        <v>8.9999999999999995E-9</v>
      </c>
      <c r="F10" s="107">
        <f t="shared" si="1"/>
        <v>17.542000009000002</v>
      </c>
      <c r="G10" s="201" t="str">
        <f t="shared" si="2"/>
        <v/>
      </c>
      <c r="K10" s="57">
        <v>1</v>
      </c>
      <c r="L10" s="265" t="s">
        <v>4</v>
      </c>
      <c r="M10" s="46" t="str">
        <f>Youth!AD16</f>
        <v>1st</v>
      </c>
      <c r="N10" s="29" t="str">
        <f>Youth!AE16</f>
        <v>Kaylee Hieronimus</v>
      </c>
      <c r="O10" s="29" t="str">
        <f>Youth!AF16</f>
        <v>Double D</v>
      </c>
      <c r="P10" s="47">
        <f>Youth!AG16</f>
        <v>14.964000008000001</v>
      </c>
      <c r="Q10" s="181">
        <f>AH16</f>
        <v>28</v>
      </c>
      <c r="S10" s="21" t="str">
        <f t="shared" si="3"/>
        <v>Eva SchaferZipper</v>
      </c>
      <c r="T10" s="109">
        <f t="shared" si="0"/>
        <v>17.542000000000002</v>
      </c>
      <c r="V10" s="3" t="str">
        <f>IFERROR(VLOOKUP(Youth!F10,$AC$3:$AD$7,2,TRUE),"")</f>
        <v>4D</v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>
        <f>IFERROR(IF($V10=$Z$1,Youth!F10,""),"")</f>
        <v>17.542000009000002</v>
      </c>
      <c r="AA10" s="8" t="str">
        <f>IFERROR(IF(V10=$AA$1,Youth!F10,""),"")</f>
        <v/>
      </c>
      <c r="AB10" s="18" t="s">
        <v>20</v>
      </c>
      <c r="AC10" s="283" t="s">
        <v>3</v>
      </c>
      <c r="AD10" s="73" t="str">
        <f>IF(AE10="-","-",AB10)</f>
        <v>1st</v>
      </c>
      <c r="AE10" s="73" t="str">
        <f>IFERROR(INDEX(Youth!B:F,MATCH(AG10,Youth!$F:$F,0),1),"-")</f>
        <v>Kaylee Hieronimus</v>
      </c>
      <c r="AF10" s="73" t="str">
        <f>IFERROR(INDEX(Youth!$B:$F,MATCH(AG10,Youth!$F:$F,0),2),"-")</f>
        <v>Charlie</v>
      </c>
      <c r="AG10" s="8">
        <f>IFERROR(SMALL($W$2:$W$286,AI10),"-")</f>
        <v>14.408000005</v>
      </c>
      <c r="AH10" s="178">
        <f>IF(AQ4&gt;0,AQ4,"")</f>
        <v>42</v>
      </c>
      <c r="AI10">
        <v>1</v>
      </c>
      <c r="AJ10"/>
      <c r="AK10"/>
      <c r="AL10" s="270" t="s">
        <v>75</v>
      </c>
      <c r="AM10" s="270"/>
      <c r="AN10" s="270"/>
      <c r="AO10" s="21">
        <f>J11</f>
        <v>7</v>
      </c>
    </row>
    <row r="11" spans="1:47" ht="16.5" thickBot="1">
      <c r="A11" s="25" t="str">
        <f>IF(B11="","",Draw!N11)</f>
        <v/>
      </c>
      <c r="B11" s="27" t="str">
        <f>IFERROR(Draw!O11,"")</f>
        <v/>
      </c>
      <c r="C11" s="27" t="str">
        <f>IFERROR(Draw!P11,"")</f>
        <v/>
      </c>
      <c r="D11" s="96" t="str">
        <f>IF(OR(A11="oco",A11="oy"),VLOOKUP(CONCATENATE(B11,C11),'Open 1'!T:V,2,FALSE),"")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60" t="s">
        <v>77</v>
      </c>
      <c r="I11" s="261"/>
      <c r="J11" s="219">
        <f>COUNTIF(Youth!$A$2:$A$286,"&gt;0")+COUNTIF(Youth!$A$2:$A$286,"oco")+COUNTIF(Youth!$A$2:$A$286,"oy")-COUNTIF(D2:D286,"scratch")</f>
        <v>7</v>
      </c>
      <c r="K11" s="58">
        <v>2</v>
      </c>
      <c r="L11" s="266"/>
      <c r="M11" s="37" t="str">
        <f>IF($J$13&lt;"2","",Youth!AD17)</f>
        <v/>
      </c>
      <c r="N11" s="26" t="str">
        <f>IF(M11="","",Youth!AE17)</f>
        <v/>
      </c>
      <c r="O11" s="26" t="str">
        <f>IF(N11="","",Youth!AF17)</f>
        <v/>
      </c>
      <c r="P11" s="48" t="str">
        <f>IF(O11="","",Youth!AG17)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IFERROR(VLOOKUP(Youth!F11,$AC$3:$AD$7,2,TRUE),"")</f>
        <v/>
      </c>
      <c r="W11" s="8" t="str">
        <f>IFERROR(IF(V11=$W$1,Youth!F11,""),"")</f>
        <v/>
      </c>
      <c r="X11" s="8" t="str">
        <f>IFERROR(IF(V11=$X$1,Youth!F11,""),"")</f>
        <v/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69"/>
      <c r="AD11" s="73" t="str">
        <f>IF(AE11="-","-",AB11)</f>
        <v>2nd</v>
      </c>
      <c r="AE11" s="73" t="str">
        <f>IFERROR(INDEX(Youth!B:F,MATCH(AG11,Youth!$F:$F,0),1),"-")</f>
        <v>Cami Wolles</v>
      </c>
      <c r="AF11" s="73" t="str">
        <f>IFERROR(INDEX(Youth!$B:$F,MATCH(AG11,Youth!$F:$F,0),2),"-")</f>
        <v>Nellie</v>
      </c>
      <c r="AG11" s="8">
        <f>IFERROR(SMALL($W$2:$W$286,AI11),"-")</f>
        <v>14.648000001</v>
      </c>
      <c r="AH11" s="178" t="str">
        <f>IF(AQ5&gt;0,AQ5,"")</f>
        <v/>
      </c>
      <c r="AI11">
        <v>2</v>
      </c>
      <c r="AJ11"/>
      <c r="AK11"/>
      <c r="AL11" s="270" t="s">
        <v>76</v>
      </c>
      <c r="AM11" s="270"/>
      <c r="AN11" s="270"/>
      <c r="AO11" s="176">
        <v>20</v>
      </c>
    </row>
    <row r="12" spans="1:47" ht="16.5" thickBot="1">
      <c r="A12" s="25" t="str">
        <f>IF(B12="","",Draw!N12)</f>
        <v/>
      </c>
      <c r="B12" s="27" t="str">
        <f>IFERROR(Draw!O12,"")</f>
        <v/>
      </c>
      <c r="C12" s="27" t="str">
        <f>IFERROR(Draw!P12,"")</f>
        <v/>
      </c>
      <c r="D12" s="96" t="str">
        <f>IF(OR(A12="oco",A12="oy"),VLOOKUP(CONCATENATE(B12,C12),'Open 1'!T:V,2,FALSE),"")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6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IFERROR(VLOOKUP(Youth!F12,$AC$3:$AD$7,2,TRUE),"")</f>
        <v/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69"/>
      <c r="AD12" s="73" t="str">
        <f>IF(AE12="-","-",AB12)</f>
        <v>-</v>
      </c>
      <c r="AE12" s="73" t="str">
        <f>IFERROR(INDEX(Youth!B:F,MATCH(AG12,Youth!$F:$F,0),1),"-")</f>
        <v>-</v>
      </c>
      <c r="AF12" s="73" t="str">
        <f>IFERROR(INDEX(Youth!$B:$F,MATCH(AG12,Youth!$F:$F,0),2),"-")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70" t="s">
        <v>78</v>
      </c>
      <c r="AM12" s="270"/>
      <c r="AN12" s="270"/>
      <c r="AO12" s="176">
        <f>(AO10*AO11)+J3</f>
        <v>140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6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69"/>
      <c r="AD13" s="73" t="str">
        <f>IF(AE13="-","-",AB13)</f>
        <v>-</v>
      </c>
      <c r="AE13" s="73" t="str">
        <f>IFERROR(INDEX(Youth!B:F,MATCH(AG13,Youth!$F:$F,0),1),"-")</f>
        <v>-</v>
      </c>
      <c r="AF13" s="73" t="str">
        <f>IFERROR(INDEX(Youth!$B:$F,MATCH(AG13,Youth!$F:$F,0),2),"-")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70" t="s">
        <v>10</v>
      </c>
      <c r="AM13" s="270"/>
      <c r="AN13" s="270"/>
      <c r="AO13" s="176">
        <f>AO12*AU2</f>
        <v>105</v>
      </c>
    </row>
    <row r="14" spans="1:47" ht="16.5" thickBot="1">
      <c r="A14" s="25" t="str">
        <f>IF(B14="","",Draw!N14)</f>
        <v/>
      </c>
      <c r="B14" s="27" t="str">
        <f>IFERROR(Draw!O14,"")</f>
        <v/>
      </c>
      <c r="C14" s="27" t="str">
        <f>IFERROR(Draw!P14,"")</f>
        <v/>
      </c>
      <c r="D14" s="96" t="str">
        <f>IF(OR(A14="oco",A14="oy"),VLOOKUP(CONCATENATE(B14,C14),'Open 1'!T:V,2,FALSE),"")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7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IFERROR(VLOOKUP(Youth!F14,$AC$3:$AD$7,2,TRUE),"")</f>
        <v/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69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96" t="str">
        <f>IF(OR(A15="oco",A15="oy"),VLOOKUP(CONCATENATE(B15,C15),'Open 1'!T:V,2,FALSE),"")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5" t="s">
        <v>27</v>
      </c>
      <c r="J15" s="276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IFERROR(VLOOKUP(Youth!F15,$AC$3:$AD$7,2,TRUE),"")</f>
        <v/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96" t="str">
        <f>IF(OR(A16="oco",A16="oy"),VLOOKUP(CONCATENATE(B16,C16),'Open 1'!T:V,2,FALSE),"")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7" t="s">
        <v>5</v>
      </c>
      <c r="M16" s="46" t="str">
        <f>Youth!AD22</f>
        <v>1st</v>
      </c>
      <c r="N16" s="29" t="str">
        <f>Youth!AE22</f>
        <v>Aleah Marco</v>
      </c>
      <c r="O16" s="29" t="str">
        <f>Youth!AF22</f>
        <v>Horse 1</v>
      </c>
      <c r="P16" s="47">
        <f>Youth!AG22</f>
        <v>15.618000002</v>
      </c>
      <c r="Q16" s="181">
        <f>AH22</f>
        <v>21</v>
      </c>
      <c r="S16" s="21" t="str">
        <f t="shared" si="3"/>
        <v/>
      </c>
      <c r="T16" s="109" t="str">
        <f t="shared" si="0"/>
        <v/>
      </c>
      <c r="V16" s="3" t="str">
        <f>IFERROR(VLOOKUP(Youth!F16,$AC$3:$AD$7,2,TRUE),"")</f>
        <v/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69" t="s">
        <v>4</v>
      </c>
      <c r="AD16" s="19" t="str">
        <f>IF(AE16="-","-",AB16)</f>
        <v>1st</v>
      </c>
      <c r="AE16" s="19" t="str">
        <f>IFERROR(INDEX(Youth!B:F,MATCH(AG16,Youth!F:F,0),1),"-")</f>
        <v>Kaylee Hieronimus</v>
      </c>
      <c r="AF16" s="19" t="str">
        <f>IFERROR(INDEX(Youth!B:F,MATCH(AG16,Youth!F:F,0),2),"-")</f>
        <v>Double D</v>
      </c>
      <c r="AG16" s="4">
        <f>IFERROR(SMALL($X$2:$X$286,AI16),"-")</f>
        <v>14.964000008000001</v>
      </c>
      <c r="AH16" s="179">
        <f>IF(AR4&gt;0,AR4,"")</f>
        <v>28</v>
      </c>
      <c r="AI16">
        <v>1</v>
      </c>
      <c r="AJ16"/>
      <c r="AK16"/>
    </row>
    <row r="17" spans="1:37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96" t="str">
        <f>IF(OR(A17="oco",A17="oy"),VLOOKUP(CONCATENATE(B17,C17),'Open 1'!T:V,2,FALSE),"")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8"/>
      <c r="M17" s="37" t="str">
        <f>IF($J$13&lt;"2","",Youth!AD23)</f>
        <v/>
      </c>
      <c r="N17" s="26" t="str">
        <f>IF(M17="","",Youth!AE23)</f>
        <v/>
      </c>
      <c r="O17" s="26" t="str">
        <f>IF(N17="","",Youth!AF23)</f>
        <v/>
      </c>
      <c r="P17" s="48" t="str">
        <f>IF(O17="","",Youth!AG23)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IFERROR(VLOOKUP(Youth!F17,$AC$3:$AD$7,2,TRUE),"")</f>
        <v/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 t="str">
        <f>IFERROR(IF($V17=$Z$1,Youth!F17,""),"")</f>
        <v/>
      </c>
      <c r="AA17" s="8" t="str">
        <f>IFERROR(IF(V17=$AA$1,Youth!F17,""),"")</f>
        <v/>
      </c>
      <c r="AB17" s="18" t="s">
        <v>21</v>
      </c>
      <c r="AC17" s="269"/>
      <c r="AD17" s="19" t="str">
        <f>IF(AE17="-","-",AB17)</f>
        <v>-</v>
      </c>
      <c r="AE17" s="19" t="str">
        <f>IFERROR(INDEX(Youth!B:F,MATCH(AG17,Youth!F:F,0),1),"-")</f>
        <v>-</v>
      </c>
      <c r="AF17" s="19" t="str">
        <f>IFERROR(INDEX(Youth!B:F,MATCH(AG17,Youth!F:F,0),2),"-")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8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69"/>
      <c r="AD18" s="19" t="str">
        <f>IF(AE18="-","-",AB18)</f>
        <v>-</v>
      </c>
      <c r="AE18" s="19" t="str">
        <f>IFERROR(INDEX(Youth!B:F,MATCH(AG18,Youth!F:F,0),1),"-")</f>
        <v>-</v>
      </c>
      <c r="AF18" s="19" t="str">
        <f>IFERROR(INDEX(Youth!B:F,MATCH(AG18,Youth!F:F,0),2),"-")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8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69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9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69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80" t="s">
        <v>6</v>
      </c>
      <c r="M22" s="46" t="str">
        <f>Youth!AD28</f>
        <v>1st</v>
      </c>
      <c r="N22" s="29" t="str">
        <f>Youth!AE28</f>
        <v>Autumn Maxfield</v>
      </c>
      <c r="O22" s="29" t="str">
        <f>Youth!AF28</f>
        <v>Split</v>
      </c>
      <c r="P22" s="47">
        <f>Youth!AG28</f>
        <v>17.104000007</v>
      </c>
      <c r="Q22" s="181">
        <f>AH28</f>
        <v>14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69" t="s">
        <v>5</v>
      </c>
      <c r="AD22" s="19" t="str">
        <f>IF(AE22="-","-","1st")</f>
        <v>1st</v>
      </c>
      <c r="AE22" s="19" t="str">
        <f>IFERROR(INDEX(Youth!B:F,MATCH(AG22,Youth!F:F,0),1),"-")</f>
        <v>Aleah Marco</v>
      </c>
      <c r="AF22" s="19" t="str">
        <f>IFERROR(INDEX(Youth!B:F,MATCH(AG22,Youth!F:F,0),2),"-")</f>
        <v>Horse 1</v>
      </c>
      <c r="AG22" s="78">
        <f>IFERROR(SMALL($Y$2:$Y$286,AI22),"-")</f>
        <v>15.618000002</v>
      </c>
      <c r="AH22" s="179">
        <f>IF(AS4&gt;0,AS4,"")</f>
        <v>21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81"/>
      <c r="M23" s="37" t="str">
        <f>IF($J$13&lt;"2","",Youth!AD29)</f>
        <v/>
      </c>
      <c r="N23" s="26" t="str">
        <f>IF(M23="","",Youth!AE29)</f>
        <v/>
      </c>
      <c r="O23" s="26" t="str">
        <f>IF(N23="","",Youth!AF29)</f>
        <v/>
      </c>
      <c r="P23" s="48" t="str">
        <f>IF(O23="","",Youth!AG29)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69"/>
      <c r="AD23" s="19" t="str">
        <f>IF(AE23="-","-","2nd")</f>
        <v>-</v>
      </c>
      <c r="AE23" s="19" t="str">
        <f>IFERROR(INDEX(Youth!B:F,MATCH(AG23,Youth!F:F,0),1),"-")</f>
        <v>-</v>
      </c>
      <c r="AF23" s="19" t="str">
        <f>IFERROR(INDEX(Youth!B:F,MATCH(AG23,Youth!F:F,0),2),"-")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81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69"/>
      <c r="AD24" s="19" t="str">
        <f>IF(AE24="-","-","3rd")</f>
        <v>-</v>
      </c>
      <c r="AE24" s="19" t="str">
        <f>IFERROR(INDEX(Youth!B:F,MATCH(AG24,Youth!F:F,0),1),"-")</f>
        <v>-</v>
      </c>
      <c r="AF24" s="19" t="str">
        <f>IFERROR(INDEX(Youth!B:F,MATCH(AG24,Youth!F:F,0),2),"-")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81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69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82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69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71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69" t="s">
        <v>6</v>
      </c>
      <c r="AD28" s="19" t="str">
        <f>IF(AE28="-","-","1st")</f>
        <v>1st</v>
      </c>
      <c r="AE28" s="19" t="str">
        <f>IFERROR(INDEX(Youth!B:F,MATCH(AG28,Youth!F:F,0),1),"-")</f>
        <v>Autumn Maxfield</v>
      </c>
      <c r="AF28" s="19" t="str">
        <f>IFERROR(INDEX(Youth!B:F,MATCH(AG28,Youth!F:F,0),2),"-")</f>
        <v>Split</v>
      </c>
      <c r="AG28" s="4">
        <f>IFERROR(IF(SMALL($Z$2:$Z$286,AI28)&lt;900,SMALL($Z$2:$Z$286,AI28),"-"),"-")</f>
        <v>17.104000007</v>
      </c>
      <c r="AH28" s="179">
        <f>IF(AT4&gt;0,AT4,"")</f>
        <v>14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72"/>
      <c r="M29" s="37" t="str">
        <f>IF($J$13&lt;"2","",Youth!AD35)</f>
        <v/>
      </c>
      <c r="N29" s="26" t="str">
        <f>IF(M29="","",Youth!AE35)</f>
        <v/>
      </c>
      <c r="O29" s="26" t="str">
        <f>IF(N29="","",Youth!AF35)</f>
        <v/>
      </c>
      <c r="P29" s="48" t="str">
        <f>IF(O29="","",Youth!AG35)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69"/>
      <c r="AD29" s="19" t="str">
        <f>IF(AE29="-","-","2nd")</f>
        <v>2nd</v>
      </c>
      <c r="AE29" s="19" t="str">
        <f>IFERROR(INDEX(Youth!B:F,MATCH(AG29,Youth!F:F,0),1),"-")</f>
        <v>Eva Schafer</v>
      </c>
      <c r="AF29" s="19" t="str">
        <f>IFERROR(INDEX(Youth!B:F,MATCH(AG29,Youth!F:F,0),2),"-")</f>
        <v>Zipper</v>
      </c>
      <c r="AG29" s="4">
        <f>IFERROR(IF(SMALL($Z$2:$Z$286,AI29)&lt;900,SMALL($Z$2:$Z$286,AI29),"-"),"-")</f>
        <v>17.542000009000002</v>
      </c>
      <c r="AH29" s="179" t="str">
        <f>IF(AT5&gt;0,AT5,"")</f>
        <v/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72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69"/>
      <c r="AD30" s="19" t="str">
        <f>IF(AE30="-","-","3rd")</f>
        <v>-</v>
      </c>
      <c r="AE30" s="19" t="str">
        <f>IFERROR(INDEX(Youth!B:F,MATCH(AG30,Youth!F:F,0),1),"-")</f>
        <v>-</v>
      </c>
      <c r="AF30" s="19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72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69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3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69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69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69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69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69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4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10" sqref="J10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Kaylee Hieronimus</v>
      </c>
      <c r="C2" s="95" t="str">
        <f>IFERROR(IF(INDEX(Youth!$A:$F,MATCH('Youth Results'!$E2,Youth!$F:$F,0),3)&gt;0,INDEX(Youth!$A:$F,MATCH('Youth Results'!$E2,Youth!$F:$F,0),3),""),"")</f>
        <v>Charlie</v>
      </c>
      <c r="D2" s="96">
        <f>IFERROR(IF(AND(SMALL(Youth!F:F,K2)&gt;1000,SMALL(Youth!F:F,K2)&lt;3000),"nt",IF(SMALL(Youth!F:F,K2)&gt;3000,"",SMALL(Youth!F:F,K2))),"")</f>
        <v>14.408000005</v>
      </c>
      <c r="E2" s="132">
        <f>IF(D2="nt",IFERROR(SMALL(Youth!F:F,K2),""),IF(D2&gt;3000,"",IFERROR(SMALL(Youth!F:F,K2),"")))</f>
        <v>14.408000005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Cami Wolles</v>
      </c>
      <c r="C3" s="95" t="str">
        <f>IFERROR(IF(INDEX(Youth!$A:$F,MATCH('Youth Results'!$E3,Youth!$F:$F,0),3)&gt;0,INDEX(Youth!$A:$F,MATCH('Youth Results'!$E3,Youth!$F:$F,0),3),""),"")</f>
        <v>Nellie</v>
      </c>
      <c r="D3" s="96">
        <f>IFERROR(IF(AND(SMALL(Youth!F:F,K3)&gt;1000,SMALL(Youth!F:F,K3)&lt;3000),"nt",IF(SMALL(Youth!F:F,K3)&gt;3000,"",SMALL(Youth!F:F,K3))),"")</f>
        <v>14.648000001</v>
      </c>
      <c r="E3" s="132">
        <f>IF(D3="nt",IFERROR(SMALL(Youth!F:F,K3),""),IF(D3&gt;3000,"",IFERROR(SMALL(Youth!F:F,K3),"")))</f>
        <v>14.648000001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14.408000005</v>
      </c>
      <c r="I3" s="68" t="s">
        <v>3</v>
      </c>
      <c r="J3" s="141">
        <v>5</v>
      </c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oy</v>
      </c>
      <c r="B4" s="95" t="str">
        <f>IFERROR(IF(INDEX(Youth!$A:$F,MATCH('Youth Results'!$E4,Youth!$F:$F,0),2)&gt;0,INDEX(Youth!$A:$F,MATCH('Youth Results'!$E4,Youth!$F:$F,0),2),""),"")</f>
        <v>Kaylee Hieronimus</v>
      </c>
      <c r="C4" s="95" t="str">
        <f>IFERROR(IF(INDEX(Youth!$A:$F,MATCH('Youth Results'!$E4,Youth!$F:$F,0),3)&gt;0,INDEX(Youth!$A:$F,MATCH('Youth Results'!$E4,Youth!$F:$F,0),3),""),"")</f>
        <v>Double D</v>
      </c>
      <c r="D4" s="96">
        <f>IFERROR(IF(AND(SMALL(Youth!F:F,K4)&gt;1000,SMALL(Youth!F:F,K4)&lt;3000),"nt",IF(SMALL(Youth!F:F,K4)&gt;3000,"",SMALL(Youth!F:F,K4))),"")</f>
        <v>14.964000008000001</v>
      </c>
      <c r="E4" s="132">
        <f>IF(D4="nt",IFERROR(SMALL(Youth!F:F,K4),""),IF(D4&gt;3000,"",IFERROR(SMALL(Youth!F:F,K4),"")))</f>
        <v>14.964000008000001</v>
      </c>
      <c r="F4" s="97" t="str">
        <f t="shared" si="0"/>
        <v>2D</v>
      </c>
      <c r="G4" s="104" t="str">
        <f t="shared" si="1"/>
        <v>2D</v>
      </c>
      <c r="H4" s="90">
        <f>Youth!P10</f>
        <v>14.964000008000001</v>
      </c>
      <c r="I4" s="98" t="s">
        <v>4</v>
      </c>
      <c r="J4" s="141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Aleah Marco</v>
      </c>
      <c r="C5" s="95" t="str">
        <f>IFERROR(IF(INDEX(Youth!$A:$F,MATCH('Youth Results'!$E5,Youth!$F:$F,0),3)&gt;0,INDEX(Youth!$A:$F,MATCH('Youth Results'!$E5,Youth!$F:$F,0),3),""),"")</f>
        <v>Horse 1</v>
      </c>
      <c r="D5" s="96">
        <f>IFERROR(IF(AND(SMALL(Youth!F:F,K5)&gt;1000,SMALL(Youth!F:F,K5)&lt;3000),"nt",IF(SMALL(Youth!F:F,K5)&gt;3000,"",SMALL(Youth!F:F,K5))),"")</f>
        <v>15.618000002</v>
      </c>
      <c r="E5" s="132">
        <f>IF(D5="nt",IFERROR(SMALL(Youth!F:F,K5),""),IF(D5&gt;3000,"",IFERROR(SMALL(Youth!F:F,K5),"")))</f>
        <v>15.618000002</v>
      </c>
      <c r="F5" s="97" t="str">
        <f t="shared" si="0"/>
        <v>3D</v>
      </c>
      <c r="G5" s="104" t="str">
        <f t="shared" si="1"/>
        <v>3D</v>
      </c>
      <c r="H5" s="90">
        <f>Youth!P16</f>
        <v>15.618000002</v>
      </c>
      <c r="I5" s="98" t="s">
        <v>5</v>
      </c>
      <c r="J5" s="142"/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oy</v>
      </c>
      <c r="B6" s="95" t="str">
        <f>IFERROR(IF(INDEX(Youth!$A:$F,MATCH('Youth Results'!$E6,Youth!$F:$F,0),2)&gt;0,INDEX(Youth!$A:$F,MATCH('Youth Results'!$E6,Youth!$F:$F,0),2),""),"")</f>
        <v>Autumn Maxfield</v>
      </c>
      <c r="C6" s="95" t="str">
        <f>IFERROR(IF(INDEX(Youth!$A:$F,MATCH('Youth Results'!$E6,Youth!$F:$F,0),3)&gt;0,INDEX(Youth!$A:$F,MATCH('Youth Results'!$E6,Youth!$F:$F,0),3),""),"")</f>
        <v>Split</v>
      </c>
      <c r="D6" s="96">
        <f>IFERROR(IF(AND(SMALL(Youth!F:F,K6)&gt;1000,SMALL(Youth!F:F,K6)&lt;3000),"nt",IF(SMALL(Youth!F:F,K6)&gt;3000,"",SMALL(Youth!F:F,K6))),"")</f>
        <v>17.104000007</v>
      </c>
      <c r="E6" s="132">
        <f>IF(D6="nt",IFERROR(SMALL(Youth!F:F,K6),""),IF(D6&gt;3000,"",IFERROR(SMALL(Youth!F:F,K6),"")))</f>
        <v>17.104000007</v>
      </c>
      <c r="F6" s="97" t="str">
        <f t="shared" si="0"/>
        <v>4D</v>
      </c>
      <c r="G6" s="104" t="str">
        <f t="shared" si="1"/>
        <v>4D</v>
      </c>
      <c r="H6" s="90">
        <f>Youth!P22</f>
        <v>17.104000007</v>
      </c>
      <c r="I6" s="98" t="s">
        <v>6</v>
      </c>
      <c r="J6" s="141">
        <v>5</v>
      </c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oy</v>
      </c>
      <c r="B7" s="95" t="str">
        <f>IFERROR(IF(INDEX(Youth!$A:$F,MATCH('Youth Results'!$E7,Youth!$F:$F,0),2)&gt;0,INDEX(Youth!$A:$F,MATCH('Youth Results'!$E7,Youth!$F:$F,0),2),""),"")</f>
        <v>Eva Schafer</v>
      </c>
      <c r="C7" s="95" t="str">
        <f>IFERROR(IF(INDEX(Youth!$A:$F,MATCH('Youth Results'!$E7,Youth!$F:$F,0),3)&gt;0,INDEX(Youth!$A:$F,MATCH('Youth Results'!$E7,Youth!$F:$F,0),3),""),"")</f>
        <v>Zipper</v>
      </c>
      <c r="D7" s="96">
        <f>IFERROR(IF(AND(SMALL(Youth!F:F,K7)&gt;1000,SMALL(Youth!F:F,K7)&lt;3000),"nt",IF(SMALL(Youth!F:F,K7)&gt;3000,"",SMALL(Youth!F:F,K7))),"")</f>
        <v>17.542000009000002</v>
      </c>
      <c r="E7" s="132">
        <f>IF(D7="nt",IFERROR(SMALL(Youth!F:F,K7),""),IF(D7&gt;3000,"",IFERROR(SMALL(Youth!F:F,K7),"")))</f>
        <v>17.542000009000002</v>
      </c>
      <c r="F7" s="97" t="str">
        <f t="shared" si="0"/>
        <v>4D</v>
      </c>
      <c r="G7" s="104" t="str">
        <f t="shared" si="1"/>
        <v/>
      </c>
      <c r="H7" s="68" t="str">
        <f>Youth!P28</f>
        <v>-</v>
      </c>
      <c r="I7" s="98" t="s">
        <v>13</v>
      </c>
      <c r="J7" s="141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oco</v>
      </c>
      <c r="B8" s="95" t="str">
        <f>IFERROR(IF(INDEX(Youth!$A:$F,MATCH('Youth Results'!$E8,Youth!$F:$F,0),2)&gt;0,INDEX(Youth!$A:$F,MATCH('Youth Results'!$E8,Youth!$F:$F,0),2),""),"")</f>
        <v>Addison Locke</v>
      </c>
      <c r="C8" s="95" t="str">
        <f>IFERROR(IF(INDEX(Youth!$A:$F,MATCH('Youth Results'!$E8,Youth!$F:$F,0),3)&gt;0,INDEX(Youth!$A:$F,MATCH('Youth Results'!$E8,Youth!$F:$F,0),3),""),"")</f>
        <v>Jess</v>
      </c>
      <c r="D8" s="96">
        <f>IFERROR(IF(AND(SMALL(Youth!F:F,K8)&gt;1000,SMALL(Youth!F:F,K8)&lt;3000),"nt",IF(SMALL(Youth!F:F,K8)&gt;3000,"",SMALL(Youth!F:F,K8))),"")</f>
        <v>915.2620000039999</v>
      </c>
      <c r="E8" s="132">
        <f>IF(D8="nt",IFERROR(SMALL(Youth!F:F,K8),""),IF(D8&gt;3000,"",IFERROR(SMALL(Youth!F:F,K8),"")))</f>
        <v>915.2620000039999</v>
      </c>
      <c r="F8" s="97" t="str">
        <f t="shared" si="0"/>
        <v>4D</v>
      </c>
      <c r="G8" s="104" t="str">
        <f t="shared" si="1"/>
        <v/>
      </c>
      <c r="J8" s="141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/>
      </c>
      <c r="B9" s="95" t="str">
        <f>IFERROR(IF(INDEX(Youth!$A:$F,MATCH('Youth Results'!$E9,Youth!$F:$F,0),2)&gt;0,INDEX(Youth!$A:$F,MATCH('Youth Results'!$E9,Youth!$F:$F,0),2),""),"")</f>
        <v/>
      </c>
      <c r="C9" s="95" t="str">
        <f>IFERROR(IF(INDEX(Youth!$A:$F,MATCH('Youth Results'!$E9,Youth!$F:$F,0),3)&gt;0,INDEX(Youth!$A:$F,MATCH('Youth Results'!$E9,Youth!$F:$F,0),3),""),"")</f>
        <v/>
      </c>
      <c r="D9" s="96" t="str">
        <f>IFERROR(IF(AND(SMALL(Youth!F:F,K9)&gt;1000,SMALL(Youth!F:F,K9)&lt;3000),"nt",IF(SMALL(Youth!F:F,K9)&gt;3000,"",SMALL(Youth!F:F,K9))),"")</f>
        <v/>
      </c>
      <c r="E9" s="132" t="str">
        <f>IF(D9="nt",IFERROR(SMALL(Youth!F:F,K9),""),IF(D9&gt;3000,"",IFERROR(SMALL(Youth!F:F,K9),"")))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/>
      </c>
      <c r="B10" s="95" t="str">
        <f>IFERROR(IF(INDEX(Youth!$A:$F,MATCH('Youth Results'!$E10,Youth!$F:$F,0),2)&gt;0,INDEX(Youth!$A:$F,MATCH('Youth Results'!$E10,Youth!$F:$F,0),2),""),"")</f>
        <v/>
      </c>
      <c r="C10" s="95" t="str">
        <f>IFERROR(IF(INDEX(Youth!$A:$F,MATCH('Youth Results'!$E10,Youth!$F:$F,0),3)&gt;0,INDEX(Youth!$A:$F,MATCH('Youth Results'!$E10,Youth!$F:$F,0),3),""),"")</f>
        <v/>
      </c>
      <c r="D10" s="96" t="str">
        <f>IFERROR(IF(AND(SMALL(Youth!F:F,K10)&gt;1000,SMALL(Youth!F:F,K10)&lt;3000),"nt",IF(SMALL(Youth!F:F,K10)&gt;3000,"",SMALL(Youth!F:F,K10))),"")</f>
        <v/>
      </c>
      <c r="E10" s="132" t="str">
        <f>IF(D10="nt",IFERROR(SMALL(Youth!F:F,K10),""),IF(D10&gt;3000,"",IFERROR(SMALL(Youth!F:F,K10),"")))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/>
      </c>
      <c r="B11" s="95" t="str">
        <f>IFERROR(IF(INDEX(Youth!$A:$F,MATCH('Youth Results'!$E11,Youth!$F:$F,0),2)&gt;0,INDEX(Youth!$A:$F,MATCH('Youth Results'!$E11,Youth!$F:$F,0),2),""),"")</f>
        <v/>
      </c>
      <c r="C11" s="95" t="str">
        <f>IFERROR(IF(INDEX(Youth!$A:$F,MATCH('Youth Results'!$E11,Youth!$F:$F,0),3)&gt;0,INDEX(Youth!$A:$F,MATCH('Youth Results'!$E11,Youth!$F:$F,0),3),""),"")</f>
        <v/>
      </c>
      <c r="D11" s="96" t="str">
        <f>IFERROR(IF(AND(SMALL(Youth!F:F,K11)&gt;1000,SMALL(Youth!F:F,K11)&lt;3000),"nt",IF(SMALL(Youth!F:F,K11)&gt;3000,"",SMALL(Youth!F:F,K11))),"")</f>
        <v/>
      </c>
      <c r="E11" s="132" t="str">
        <f>IF(D11="nt",IFERROR(SMALL(Youth!F:F,K11),""),IF(D11&gt;3000,"",IFERROR(SMALL(Youth!F:F,K11),"")))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/>
      </c>
      <c r="B12" s="95" t="str">
        <f>IFERROR(IF(INDEX(Youth!$A:$F,MATCH('Youth Results'!$E12,Youth!$F:$F,0),2)&gt;0,INDEX(Youth!$A:$F,MATCH('Youth Results'!$E12,Youth!$F:$F,0),2),""),"")</f>
        <v/>
      </c>
      <c r="C12" s="95" t="str">
        <f>IFERROR(IF(INDEX(Youth!$A:$F,MATCH('Youth Results'!$E12,Youth!$F:$F,0),3)&gt;0,INDEX(Youth!$A:$F,MATCH('Youth Results'!$E12,Youth!$F:$F,0),3),""),"")</f>
        <v/>
      </c>
      <c r="D12" s="96" t="str">
        <f>IFERROR(IF(AND(SMALL(Youth!F:F,K12)&gt;1000,SMALL(Youth!F:F,K12)&lt;3000),"nt",IF(SMALL(Youth!F:F,K12)&gt;3000,"",SMALL(Youth!F:F,K12))),"")</f>
        <v/>
      </c>
      <c r="E12" s="132" t="str">
        <f>IF(D12="nt",IFERROR(SMALL(Youth!F:F,K12),""),IF(D12&gt;3000,"",IFERROR(SMALL(Youth!F:F,K12),"")))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2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2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2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Time Slots &amp; Exh. 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2024-02-04T20:24:02Z</cp:lastPrinted>
  <dcterms:created xsi:type="dcterms:W3CDTF">2016-10-21T03:48:16Z</dcterms:created>
  <dcterms:modified xsi:type="dcterms:W3CDTF">2024-02-10T20:25:50Z</dcterms:modified>
</cp:coreProperties>
</file>