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3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46" i="25"/>
  <c r="S12"/>
  <c r="S38"/>
  <c r="S32"/>
  <c r="S42"/>
  <c r="S53"/>
  <c r="S24"/>
  <c r="S63"/>
  <c r="S39"/>
  <c r="S48"/>
  <c r="S18"/>
  <c r="S51"/>
  <c r="S60"/>
  <c r="S15"/>
  <c r="S59"/>
  <c r="S47"/>
  <c r="S7"/>
  <c r="S9"/>
  <c r="S36"/>
  <c r="S26"/>
  <c r="S10"/>
  <c r="S4"/>
  <c r="S44"/>
  <c r="S50"/>
  <c r="S66"/>
  <c r="S17"/>
  <c r="S28"/>
  <c r="S5"/>
  <c r="S6"/>
  <c r="S23"/>
  <c r="S33"/>
  <c r="S29"/>
  <c r="S54"/>
  <c r="S58"/>
  <c r="S3"/>
  <c r="S68"/>
  <c r="S27"/>
  <c r="S40"/>
  <c r="S45"/>
  <c r="S19"/>
  <c r="S64"/>
  <c r="S21"/>
  <c r="S13"/>
  <c r="S34"/>
  <c r="S20"/>
  <c r="S22"/>
  <c r="S52"/>
  <c r="S14"/>
  <c r="S41"/>
  <c r="S11"/>
  <c r="S62"/>
  <c r="S16"/>
  <c r="S35"/>
  <c r="S57"/>
  <c r="S30"/>
  <c r="S8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4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33" i="25"/>
  <c r="S268"/>
  <c r="S203"/>
  <c r="S219"/>
  <c r="S264"/>
  <c r="S271"/>
  <c r="S278"/>
  <c r="S257"/>
  <c r="S260"/>
  <c r="S194"/>
  <c r="S161"/>
  <c r="S83"/>
  <c r="S96"/>
  <c r="S199"/>
  <c r="S138"/>
  <c r="S125"/>
  <c r="S185"/>
  <c r="S108"/>
  <c r="S110"/>
  <c r="S105"/>
  <c r="S158"/>
  <c r="S206"/>
  <c r="S150"/>
  <c r="S135"/>
  <c r="S249"/>
  <c r="S237"/>
  <c r="S173"/>
  <c r="S252"/>
  <c r="S256"/>
  <c r="S155"/>
  <c r="S106"/>
  <c r="S120"/>
  <c r="S37"/>
  <c r="S266"/>
  <c r="S232"/>
  <c r="S212"/>
  <c r="S200"/>
  <c r="S274"/>
  <c r="S93"/>
  <c r="S131"/>
  <c r="S73"/>
  <c r="S168"/>
  <c r="S262"/>
  <c r="S75"/>
  <c r="S90"/>
  <c r="S123"/>
  <c r="S230"/>
  <c r="S247"/>
  <c r="S210"/>
  <c r="S124"/>
  <c r="S111"/>
  <c r="S159"/>
  <c r="S229"/>
  <c r="S282"/>
  <c r="S246"/>
  <c r="S223"/>
  <c r="S275"/>
  <c r="S55"/>
  <c r="S119"/>
  <c r="S81"/>
  <c r="S92"/>
  <c r="S77"/>
  <c r="S186"/>
  <c r="S102"/>
  <c r="S146"/>
  <c r="S224"/>
  <c r="S261"/>
  <c r="S195"/>
  <c r="S215"/>
  <c r="S188"/>
  <c r="S280"/>
  <c r="S94"/>
  <c r="S72"/>
  <c r="S95"/>
  <c r="S2"/>
  <c r="S130"/>
  <c r="S148"/>
  <c r="S201"/>
  <c r="S220"/>
  <c r="S286"/>
  <c r="S164"/>
  <c r="S70"/>
  <c r="S242"/>
  <c r="S192"/>
  <c r="S115"/>
  <c r="S250"/>
  <c r="S227"/>
  <c r="S238"/>
  <c r="S99"/>
  <c r="S248"/>
  <c r="S236"/>
  <c r="S88"/>
  <c r="S49"/>
  <c r="S86"/>
  <c r="S281"/>
  <c r="S239"/>
  <c r="S233"/>
  <c r="S205"/>
  <c r="S283"/>
  <c r="S170"/>
  <c r="S74"/>
  <c r="S213"/>
  <c r="S208"/>
  <c r="S172"/>
  <c r="S226"/>
  <c r="S244"/>
  <c r="S116"/>
  <c r="S132"/>
  <c r="S277"/>
  <c r="S241"/>
  <c r="S253"/>
  <c r="S134"/>
  <c r="S217"/>
  <c r="S198"/>
  <c r="S251"/>
  <c r="S67"/>
  <c r="S191"/>
  <c r="S87"/>
  <c r="S285"/>
  <c r="S25"/>
  <c r="S129"/>
  <c r="S207"/>
  <c r="S175"/>
  <c r="S165"/>
  <c r="S240"/>
  <c r="S141"/>
  <c r="S263"/>
  <c r="S259"/>
  <c r="S109"/>
  <c r="S254"/>
  <c r="S85"/>
  <c r="S204"/>
  <c r="S31"/>
  <c r="S97"/>
  <c r="S152"/>
  <c r="S98"/>
  <c r="S91"/>
  <c r="S182"/>
  <c r="S221"/>
  <c r="S79"/>
  <c r="S147"/>
  <c r="S127"/>
  <c r="S181"/>
  <c r="S269"/>
  <c r="S276"/>
  <c r="S117"/>
  <c r="S234"/>
  <c r="S166"/>
  <c r="S174"/>
  <c r="S100"/>
  <c r="S69"/>
  <c r="S112"/>
  <c r="S114"/>
  <c r="S284"/>
  <c r="S160"/>
  <c r="S193"/>
  <c r="S243"/>
  <c r="S157"/>
  <c r="S43"/>
  <c r="S104"/>
  <c r="S179"/>
  <c r="S84"/>
  <c r="S65"/>
  <c r="S89"/>
  <c r="S121"/>
  <c r="S78"/>
  <c r="S225"/>
  <c r="S183"/>
  <c r="S169"/>
  <c r="S245"/>
  <c r="S167"/>
  <c r="S128"/>
  <c r="S176"/>
  <c r="S145"/>
  <c r="S82"/>
  <c r="S171"/>
  <c r="S107"/>
  <c r="S177"/>
  <c r="S154"/>
  <c r="S189"/>
  <c r="S139"/>
  <c r="S265"/>
  <c r="S279"/>
  <c r="S267"/>
  <c r="S196"/>
  <c r="S143"/>
  <c r="S144"/>
  <c r="S197"/>
  <c r="S113"/>
  <c r="S61"/>
  <c r="S209"/>
  <c r="S211"/>
  <c r="S149"/>
  <c r="S162"/>
  <c r="S258"/>
  <c r="S151"/>
  <c r="S216"/>
  <c r="S142"/>
  <c r="S56"/>
  <c r="S231"/>
  <c r="S103"/>
  <c r="S235"/>
  <c r="S228"/>
  <c r="S202"/>
  <c r="S180"/>
  <c r="S163"/>
  <c r="S126"/>
  <c r="S80"/>
  <c r="S218"/>
  <c r="S118"/>
  <c r="S76"/>
  <c r="S184"/>
  <c r="S190"/>
  <c r="S153"/>
  <c r="S214"/>
  <c r="S255"/>
  <c r="S187"/>
  <c r="S137"/>
  <c r="S140"/>
  <c r="S222"/>
  <c r="S272"/>
  <c r="S178"/>
  <c r="S270"/>
  <c r="S71"/>
  <c r="S273"/>
  <c r="S136"/>
  <c r="S101"/>
  <c r="S156"/>
  <c r="S122"/>
  <c r="G2" l="1"/>
  <c r="G2" i="29"/>
  <c r="A4" i="30"/>
  <c r="A7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23" i="19"/>
  <c r="S27"/>
  <c r="S35"/>
  <c r="S10"/>
  <c r="S8"/>
  <c r="S43"/>
  <c r="S22"/>
  <c r="S16"/>
  <c r="S14"/>
  <c r="S9"/>
  <c r="S20"/>
  <c r="S19"/>
  <c r="S31"/>
  <c r="S12"/>
  <c r="S15"/>
  <c r="S39"/>
  <c r="S47"/>
  <c r="S13"/>
  <c r="S7"/>
  <c r="S11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82" i="19"/>
  <c r="S146"/>
  <c r="S130"/>
  <c r="S184"/>
  <c r="S260"/>
  <c r="S195"/>
  <c r="S280"/>
  <c r="S286"/>
  <c r="S17"/>
  <c r="S251"/>
  <c r="S226"/>
  <c r="S241"/>
  <c r="S149"/>
  <c r="S162"/>
  <c r="S52"/>
  <c r="S266"/>
  <c r="S40"/>
  <c r="S267"/>
  <c r="S96"/>
  <c r="S236"/>
  <c r="S44"/>
  <c r="S174"/>
  <c r="S201"/>
  <c r="S164"/>
  <c r="S244"/>
  <c r="S231"/>
  <c r="S109"/>
  <c r="S116"/>
  <c r="S129"/>
  <c r="S186"/>
  <c r="S182"/>
  <c r="S284"/>
  <c r="S57"/>
  <c r="S211"/>
  <c r="S237"/>
  <c r="S37"/>
  <c r="S176"/>
  <c r="S166"/>
  <c r="S143"/>
  <c r="S100"/>
  <c r="S277"/>
  <c r="S156"/>
  <c r="S114"/>
  <c r="S183"/>
  <c r="S258"/>
  <c r="S89"/>
  <c r="S42"/>
  <c r="S145"/>
  <c r="S270"/>
  <c r="S157"/>
  <c r="S142"/>
  <c r="S262"/>
  <c r="S268"/>
  <c r="S83"/>
  <c r="S66"/>
  <c r="S168"/>
  <c r="S238"/>
  <c r="S77"/>
  <c r="S98"/>
  <c r="S61"/>
  <c r="S204"/>
  <c r="S59"/>
  <c r="S101"/>
  <c r="S259"/>
  <c r="S122"/>
  <c r="S50"/>
  <c r="S147"/>
  <c r="S209"/>
  <c r="S150"/>
  <c r="S118"/>
  <c r="S247"/>
  <c r="S221"/>
  <c r="S152"/>
  <c r="S80"/>
  <c r="S205"/>
  <c r="S148"/>
  <c r="S71"/>
  <c r="S255"/>
  <c r="S137"/>
  <c r="S121"/>
  <c r="S6"/>
  <c r="S68"/>
  <c r="S79"/>
  <c r="S210"/>
  <c r="S95"/>
  <c r="S171"/>
  <c r="S161"/>
  <c r="S223"/>
  <c r="S220"/>
  <c r="S4"/>
  <c r="S141"/>
  <c r="S253"/>
  <c r="S138"/>
  <c r="S218"/>
  <c r="S216"/>
  <c r="S60"/>
  <c r="S32"/>
  <c r="S106"/>
  <c r="S172"/>
  <c r="S99"/>
  <c r="S192"/>
  <c r="S73"/>
  <c r="S202"/>
  <c r="S180"/>
  <c r="S203"/>
  <c r="S225"/>
  <c r="S151"/>
  <c r="S29"/>
  <c r="S154"/>
  <c r="S175"/>
  <c r="S279"/>
  <c r="S224"/>
  <c r="S256"/>
  <c r="S126"/>
  <c r="S56"/>
  <c r="S269"/>
  <c r="S173"/>
  <c r="S276"/>
  <c r="S219"/>
  <c r="S235"/>
  <c r="S245"/>
  <c r="S127"/>
  <c r="S63"/>
  <c r="S264"/>
  <c r="S85"/>
  <c r="S81"/>
  <c r="S111"/>
  <c r="S136"/>
  <c r="S112"/>
  <c r="S36"/>
  <c r="S190"/>
  <c r="S207"/>
  <c r="S97"/>
  <c r="S227"/>
  <c r="S140"/>
  <c r="S30"/>
  <c r="S246"/>
  <c r="S233"/>
  <c r="S90"/>
  <c r="S144"/>
  <c r="S222"/>
  <c r="S108"/>
  <c r="S86"/>
  <c r="S34"/>
  <c r="S155"/>
  <c r="S5"/>
  <c r="S113"/>
  <c r="S177"/>
  <c r="S54"/>
  <c r="S110"/>
  <c r="S165"/>
  <c r="S120"/>
  <c r="S197"/>
  <c r="S65"/>
  <c r="S41"/>
  <c r="S38"/>
  <c r="S123"/>
  <c r="S274"/>
  <c r="S239"/>
  <c r="S278"/>
  <c r="S45"/>
  <c r="S51"/>
  <c r="S188"/>
  <c r="S193"/>
  <c r="S2"/>
  <c r="S252"/>
  <c r="S82"/>
  <c r="S169"/>
  <c r="S92"/>
  <c r="S228"/>
  <c r="S3"/>
  <c r="S76"/>
  <c r="S139"/>
  <c r="S102"/>
  <c r="S62"/>
  <c r="S261"/>
  <c r="S232"/>
  <c r="S74"/>
  <c r="S53"/>
  <c r="S69"/>
  <c r="S72"/>
  <c r="S285"/>
  <c r="S254"/>
  <c r="S240"/>
  <c r="S125"/>
  <c r="S135"/>
  <c r="S167"/>
  <c r="S200"/>
  <c r="S25"/>
  <c r="S217"/>
  <c r="S160"/>
  <c r="S105"/>
  <c r="S107"/>
  <c r="S170"/>
  <c r="S181"/>
  <c r="S49"/>
  <c r="S187"/>
  <c r="S273"/>
  <c r="S214"/>
  <c r="S28"/>
  <c r="S230"/>
  <c r="S64"/>
  <c r="S179"/>
  <c r="S178"/>
  <c r="S91"/>
  <c r="S75"/>
  <c r="S153"/>
  <c r="S93"/>
  <c r="S189"/>
  <c r="S94"/>
  <c r="S70"/>
  <c r="S119"/>
  <c r="S21"/>
  <c r="S84"/>
  <c r="S249"/>
  <c r="S78"/>
  <c r="S87"/>
  <c r="S131"/>
  <c r="S250"/>
  <c r="S133"/>
  <c r="S275"/>
  <c r="S158"/>
  <c r="S194"/>
  <c r="S132"/>
  <c r="S272"/>
  <c r="S104"/>
  <c r="S163"/>
  <c r="S212"/>
  <c r="S198"/>
  <c r="S103"/>
  <c r="S234"/>
  <c r="S248"/>
  <c r="S243"/>
  <c r="S283"/>
  <c r="S46"/>
  <c r="S117"/>
  <c r="S159"/>
  <c r="S281"/>
  <c r="S229"/>
  <c r="S115"/>
  <c r="S124"/>
  <c r="S18"/>
  <c r="S24"/>
  <c r="S191"/>
  <c r="S263"/>
  <c r="S215"/>
  <c r="S55"/>
  <c r="S88"/>
  <c r="S196"/>
  <c r="S26"/>
  <c r="S33"/>
  <c r="S257"/>
  <c r="S271"/>
  <c r="S48"/>
  <c r="S199"/>
  <c r="S134"/>
  <c r="S67"/>
  <c r="S265"/>
  <c r="S206"/>
  <c r="S213"/>
  <c r="S242"/>
  <c r="S128"/>
  <c r="S58"/>
  <c r="S185"/>
  <c r="S20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8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3" i="30" l="1"/>
  <c r="B6"/>
  <c r="B12"/>
  <c r="AC6" i="25"/>
  <c r="AC7" s="1"/>
  <c r="J9" s="1"/>
  <c r="AO11"/>
  <c r="J13"/>
  <c r="A5" i="13"/>
  <c r="A10"/>
  <c r="A9"/>
  <c r="A6"/>
  <c r="A14"/>
  <c r="A7"/>
  <c r="A5" i="29"/>
  <c r="A8" i="30" s="1"/>
  <c r="B5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D65" l="1"/>
  <c r="Z117" i="25"/>
  <c r="B65" i="16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I9" s="1"/>
  <c r="J22"/>
  <c r="I22" s="1"/>
  <c r="J18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H18" i="16"/>
  <c r="G18" s="1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<sst xmlns="http://schemas.openxmlformats.org/spreadsheetml/2006/main" count="618" uniqueCount="166">
  <si>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</si>
  <si>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</si>
  <si>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</si>
  <si>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</si>
  <si>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</si>
  <si>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</si>
  <si>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</si>
  <si>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</si>
  <si>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</si>
  <si>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</si>
  <si>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</si>
  <si>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</si>
  <si>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</si>
  <si>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</si>
  <si>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</si>
  <si>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</si>
  <si>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</si>
  <si>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</si>
  <si>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</si>
  <si>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</si>
  <si>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</si>
  <si>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</si>
  <si>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</si>
  <si>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</si>
  <si>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</si>
  <si>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</si>
  <si>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</si>
  <si>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</si>
  <si>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</si>
  <si>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</si>
  <si>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</si>
  <si>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</si>
  <si>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</si>
  <si>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</si>
  <si>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</si>
  <si>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</si>
  <si>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</si>
  <si>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</si>
  <si>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</si>
  <si>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</si>
  <si>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</si>
  <si>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</si>
  <si>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</si>
  <si>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</si>
  <si>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</si>
  <si>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</si>
  <si>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</si>
  <si>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</si>
  <si>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</si>
  <si>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</si>
  <si>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</si>
  <si>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</si>
  <si>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</si>
  <si>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</si>
  <si>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</si>
  <si>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</si>
  <si>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</si>
  <si>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</si>
  <si>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</si>
  <si>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</si>
  <si>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</si>
  <si>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</si>
  <si>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</si>
  <si>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</si>
  <si>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</si>
  <si>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</si>
  <si>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</si>
  <si>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</si>
  <si>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</si>
  <si>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</si>
  <si>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</si>
  <si>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</si>
  <si>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</si>
  <si>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</si>
  <si>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</si>
  <si>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</si>
  <si>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</si>
  <si>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</si>
  <si>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</si>
  <si>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</si>
  <si>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</si>
  <si>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</si>
  <si>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</si>
  <si>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</si>
  <si>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</si>
  <si>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</si>
  <si>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Kayleigh Maras </t>
  </si>
  <si>
    <t xml:space="preserve">Ayla Bartmann </t>
  </si>
  <si>
    <t xml:space="preserve">Savvy </t>
  </si>
  <si>
    <t xml:space="preserve">Janice Roebuck </t>
  </si>
  <si>
    <t xml:space="preserve">Holly </t>
  </si>
  <si>
    <t xml:space="preserve">Jamie Zuidema </t>
  </si>
  <si>
    <t xml:space="preserve">Lucy </t>
  </si>
  <si>
    <t xml:space="preserve">Mike Boomgarden </t>
  </si>
  <si>
    <t xml:space="preserve">Peanut </t>
  </si>
  <si>
    <t xml:space="preserve">Gypsy </t>
  </si>
  <si>
    <t xml:space="preserve">Sanchez </t>
  </si>
  <si>
    <t xml:space="preserve">Fast Last Kirk </t>
  </si>
  <si>
    <t xml:space="preserve">Ally Bausch </t>
  </si>
  <si>
    <t xml:space="preserve">Sailor </t>
  </si>
  <si>
    <t xml:space="preserve">Mashell Bohnenkamp </t>
  </si>
  <si>
    <t xml:space="preserve">Darla </t>
  </si>
  <si>
    <t xml:space="preserve">Rochelle Chapman </t>
  </si>
  <si>
    <t>Fancy</t>
  </si>
  <si>
    <t xml:space="preserve">Trinity Chapman </t>
  </si>
  <si>
    <t xml:space="preserve">Charlie </t>
  </si>
  <si>
    <t xml:space="preserve">Blake Chapman </t>
  </si>
  <si>
    <t xml:space="preserve">Raisin </t>
  </si>
  <si>
    <t xml:space="preserve">Lizzie Chapa </t>
  </si>
  <si>
    <t xml:space="preserve">Cracker </t>
  </si>
  <si>
    <t xml:space="preserve">Joslyn DeKnikker </t>
  </si>
  <si>
    <t xml:space="preserve">Chexies Smoke </t>
  </si>
  <si>
    <t xml:space="preserve">Kailey DeKnikker </t>
  </si>
  <si>
    <t xml:space="preserve">Haylie Dresbach </t>
  </si>
  <si>
    <t xml:space="preserve">Onyx </t>
  </si>
  <si>
    <t xml:space="preserve">Brenda Deters </t>
  </si>
  <si>
    <t xml:space="preserve">Streakin Guns n roses </t>
  </si>
  <si>
    <t xml:space="preserve">Heidi Johnson </t>
  </si>
  <si>
    <t xml:space="preserve">Jack </t>
  </si>
  <si>
    <t xml:space="preserve">Katilynn Jorgensen </t>
  </si>
  <si>
    <t xml:space="preserve">Kitty Dun It </t>
  </si>
  <si>
    <t xml:space="preserve">Drifters Angel Annie </t>
  </si>
  <si>
    <t>Shari Kennedy</t>
  </si>
  <si>
    <t xml:space="preserve">Fast Moon Fling </t>
  </si>
  <si>
    <t xml:space="preserve">Emma Kuhlman </t>
  </si>
  <si>
    <t xml:space="preserve">Molly </t>
  </si>
  <si>
    <t xml:space="preserve">Shana Lensing </t>
  </si>
  <si>
    <t xml:space="preserve">Dinkys LeRoy Cash </t>
  </si>
  <si>
    <t xml:space="preserve">Chyenne Mortenson </t>
  </si>
  <si>
    <t xml:space="preserve">Boonslilstripe </t>
  </si>
  <si>
    <t xml:space="preserve">Kara Martin </t>
  </si>
  <si>
    <t xml:space="preserve">Dasher </t>
  </si>
  <si>
    <t xml:space="preserve">Breanna Millard </t>
  </si>
  <si>
    <t xml:space="preserve">Hox Frenchman Opener </t>
  </si>
  <si>
    <t xml:space="preserve">Kayla Papendick </t>
  </si>
  <si>
    <t xml:space="preserve">Buddy </t>
  </si>
  <si>
    <t xml:space="preserve">Emma Postma </t>
  </si>
  <si>
    <t xml:space="preserve">This Lil Lite O Mine </t>
  </si>
  <si>
    <t xml:space="preserve">Olivia Selleck </t>
  </si>
  <si>
    <t xml:space="preserve">Boo </t>
  </si>
  <si>
    <t xml:space="preserve">Aimee Sorensen </t>
  </si>
  <si>
    <t xml:space="preserve">Holy French Fame </t>
  </si>
  <si>
    <t xml:space="preserve">Kelli Shyrock </t>
  </si>
  <si>
    <t xml:space="preserve">RY Crazy Cat Lady </t>
  </si>
  <si>
    <t xml:space="preserve">Jewel </t>
  </si>
  <si>
    <t xml:space="preserve">Lexi Thyberg </t>
  </si>
  <si>
    <t xml:space="preserve">Special Kinda Dash </t>
  </si>
  <si>
    <t xml:space="preserve">Smooth Sante Fe </t>
  </si>
  <si>
    <t xml:space="preserve">True French Sun Tan </t>
  </si>
  <si>
    <t xml:space="preserve">PC Perkinni ike </t>
  </si>
  <si>
    <t xml:space="preserve">Kristen Zancanella </t>
  </si>
  <si>
    <t xml:space="preserve">Baby Red </t>
  </si>
  <si>
    <t xml:space="preserve">Heater </t>
  </si>
  <si>
    <t xml:space="preserve">Kinzie Zimmerman </t>
  </si>
  <si>
    <t xml:space="preserve">Pistol </t>
  </si>
  <si>
    <t xml:space="preserve">Elyn Bartman </t>
  </si>
  <si>
    <t xml:space="preserve">Cruiz </t>
  </si>
  <si>
    <t xml:space="preserve">Mallix Lensing </t>
  </si>
  <si>
    <t xml:space="preserve">Lux Lensing </t>
  </si>
  <si>
    <t xml:space="preserve">Cindy Baltezore </t>
  </si>
  <si>
    <t xml:space="preserve">Flingin in the Sun </t>
  </si>
  <si>
    <t xml:space="preserve">Alison Zacharias </t>
  </si>
  <si>
    <t>TQH Smart Ransom</t>
  </si>
  <si>
    <t>Marthas Frenchman King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</si>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</sst>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2" sqref="D1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Alison Zacharias </v>
      </c>
      <c r="C2" s="19" t="str">
        <f>IFERROR(Draw!H2,"")</f>
        <v xml:space="preserve">Smooth Sante Fe </v>
      </c>
      <c r="D2" s="51">
        <v>16.440999999999999</v>
      </c>
      <c r="E2" s="92">
        <v>1.0000000000000001E-9</v>
      </c>
      <c r="F2" s="93">
        <f>IF(D2="scratch",3000+E2,IF(D2="nt",1000+E2,IF((D2+E2)&gt;5,D2+E2,"")))</f>
        <v>16.441000000999999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2D</v>
      </c>
      <c r="V2" s="7" t="str">
        <f>IFERROR(IF(U2=$V$1,'Open 2'!F2,""),"")</f>
        <v/>
      </c>
      <c r="W2" s="7">
        <f>IFERROR(IF(U2=$W$1,'Open 2'!F2,""),"")</f>
        <v>16.441000000999999</v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>Shari Kennedy</v>
      </c>
      <c r="C3" s="19" t="str">
        <f>IFERROR(Draw!H3,"")</f>
        <v xml:space="preserve">Fast Moon Fling </v>
      </c>
      <c r="D3" s="52">
        <v>16.251000000000001</v>
      </c>
      <c r="E3" s="92">
        <v>2.0000000000000001E-9</v>
      </c>
      <c r="F3" s="93">
        <f t="shared" ref="F3:F66" si="0">IF(D3="scratch",3000+E3,IF(D3="nt",1000+E3,IF((D3+E3)&gt;5,D3+E3,"")))</f>
        <v>16.251000002000001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1D</v>
      </c>
      <c r="V3" s="7">
        <f>IFERROR(IF(U3=$V$1,'Open 2'!F3,""),"")</f>
        <v>16.251000002000001</v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15.79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Katilynn Jorgensen </v>
      </c>
      <c r="C4" s="19" t="str">
        <f>IFERROR(Draw!H4,"")</f>
        <v xml:space="preserve">Kitty Dun It </v>
      </c>
      <c r="D4" s="53">
        <v>914.94100000000003</v>
      </c>
      <c r="E4" s="92">
        <v>3E-9</v>
      </c>
      <c r="F4" s="93">
        <f t="shared" si="0"/>
        <v>914.941000003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 xml:space="preserve">Kara Martin </v>
      </c>
      <c r="O4" s="18" t="str">
        <f>'Open 2'!AE10</f>
        <v xml:space="preserve">Dasher </v>
      </c>
      <c r="P4" s="40">
        <f>'Open 2'!AF10</f>
        <v>15.790000005</v>
      </c>
      <c r="Q4" s="156">
        <f>AG10</f>
        <v>50.4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914.941000003</v>
      </c>
      <c r="Z4" s="7" t="str">
        <f>IFERROR(IF(U4=$Z$1,'Open 2'!F4,""),"")</f>
        <v/>
      </c>
      <c r="AA4" s="3"/>
      <c r="AB4" s="9">
        <f>AB3+0.5</f>
        <v>16.29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50.4</v>
      </c>
      <c r="AQ4" s="152">
        <f t="shared" si="1"/>
        <v>43.199999999999996</v>
      </c>
      <c r="AR4" s="152">
        <f t="shared" si="1"/>
        <v>28.8</v>
      </c>
      <c r="AS4" s="152">
        <f t="shared" si="1"/>
        <v>21.599999999999998</v>
      </c>
    </row>
    <row r="5" spans="1:46" ht="16.5" thickBot="1">
      <c r="A5" s="18">
        <f>IF(B5="","",Draw!F5)</f>
        <v>4</v>
      </c>
      <c r="B5" s="19" t="str">
        <f>IFERROR(Draw!G5,"")</f>
        <v xml:space="preserve">Alison Zacharias </v>
      </c>
      <c r="C5" s="19" t="str">
        <f>IFERROR(Draw!H5,"")</f>
        <v xml:space="preserve">True French Sun Tan </v>
      </c>
      <c r="D5" s="54">
        <v>914.58</v>
      </c>
      <c r="E5" s="92">
        <v>4.0000000000000002E-9</v>
      </c>
      <c r="F5" s="93">
        <f t="shared" si="0"/>
        <v>914.580000004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15.79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4D</v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>
        <f>IFERROR(IF($U5=$Y$1,'Open 2'!F5,""),"")</f>
        <v>914.580000004</v>
      </c>
      <c r="Z5" s="7" t="str">
        <f>IFERROR(IF(U5=$Z$1,'Open 2'!F5,""),"")</f>
        <v/>
      </c>
      <c r="AA5" s="3"/>
      <c r="AB5" s="9">
        <f>AB4+0.5</f>
        <v>16.79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Kara Martin </v>
      </c>
      <c r="C6" s="19" t="str">
        <f>IFERROR(Draw!H6,"")</f>
        <v xml:space="preserve">Dasher </v>
      </c>
      <c r="D6" s="54">
        <v>15.79</v>
      </c>
      <c r="E6" s="92">
        <v>5.0000000000000001E-9</v>
      </c>
      <c r="F6" s="93">
        <f t="shared" si="0"/>
        <v>15.790000005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16.29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1D</v>
      </c>
      <c r="V6" s="7">
        <f>IFERROR(IF(U6=$V$1,'Open 2'!F6,""),"")</f>
        <v>15.790000005</v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17.79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16.79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Kinzie Zimmerman </v>
      </c>
      <c r="C8" s="19" t="str">
        <f>IFERROR(Draw!H8,"")</f>
        <v xml:space="preserve">Pistol </v>
      </c>
      <c r="D8" s="53">
        <v>17.504000000000001</v>
      </c>
      <c r="E8" s="92">
        <v>6.9999999999999998E-9</v>
      </c>
      <c r="F8" s="93">
        <f t="shared" si="0"/>
        <v>17.504000007000002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17.79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3D</v>
      </c>
      <c r="V8" s="7" t="str">
        <f>IFERROR(IF(U8=$V$1,'Open 2'!F8,""),"")</f>
        <v/>
      </c>
      <c r="W8" s="7" t="str">
        <f>IFERROR(IF(U8=$W$1,'Open 2'!F8,""),"")</f>
        <v/>
      </c>
      <c r="X8" s="7">
        <f>IFERROR(IF(U8=$X$1,'Open 2'!F8,""),"")</f>
        <v>17.504000007000002</v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Emma Postma </v>
      </c>
      <c r="C9" s="19" t="str">
        <f>IFERROR(Draw!H9,"")</f>
        <v xml:space="preserve">This Lil Lite O Mine </v>
      </c>
      <c r="D9" s="52">
        <v>919.221</v>
      </c>
      <c r="E9" s="92">
        <v>8.0000000000000005E-9</v>
      </c>
      <c r="F9" s="93">
        <f t="shared" si="0"/>
        <v>919.22100000800003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919.22100000800003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50.4</v>
      </c>
      <c r="AQ9" s="151">
        <f>AQ2*$AN$12</f>
        <v>43.199999999999996</v>
      </c>
      <c r="AR9" s="151">
        <f>AR2*$AN$12</f>
        <v>28.8</v>
      </c>
      <c r="AS9" s="151">
        <f>AS2*$AN$12</f>
        <v>21.599999999999998</v>
      </c>
    </row>
    <row r="10" spans="1:46" ht="16.5" thickBot="1">
      <c r="A10" s="18">
        <f>IF(B10="","",Draw!F10)</f>
        <v>8</v>
      </c>
      <c r="B10" s="19" t="str">
        <f>IFERROR(Draw!G10,"")</f>
        <v xml:space="preserve">Alison Zacharias </v>
      </c>
      <c r="C10" s="19" t="str">
        <f>IFERROR(Draw!H10,"")</f>
        <v xml:space="preserve">PC Perkinni ike </v>
      </c>
      <c r="D10" s="51">
        <v>19.466999999999999</v>
      </c>
      <c r="E10" s="92">
        <v>8.9999999999999995E-9</v>
      </c>
      <c r="F10" s="93">
        <f t="shared" si="0"/>
        <v>19.467000008999999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 xml:space="preserve">Alison Zacharias </v>
      </c>
      <c r="O10" s="18" t="str">
        <f>'Open 2'!AE16</f>
        <v xml:space="preserve">Smooth Sante Fe </v>
      </c>
      <c r="P10" s="40">
        <f>'Open 2'!AF16</f>
        <v>16.441000000999999</v>
      </c>
      <c r="Q10" s="156">
        <f>AG16</f>
        <v>43.199999999999996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19.467000008999999</v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Kara Martin </v>
      </c>
      <c r="AE10" s="64" t="str">
        <f>IFERROR(INDEX('Open 2'!$B:$F,MATCH(AF10,'Open 2'!$F:$F,0),2),"-")</f>
        <v xml:space="preserve">Dasher </v>
      </c>
      <c r="AF10" s="7">
        <f>IFERROR(SMALL($V$2:$V$286,AH10),"-")</f>
        <v>15.790000005</v>
      </c>
      <c r="AG10" s="153">
        <f>IF(AP4&gt;0,AP4,"")</f>
        <v>50.4</v>
      </c>
      <c r="AH10">
        <v>1</v>
      </c>
      <c r="AI10"/>
      <c r="AJ10"/>
      <c r="AK10" s="234" t="s">
        <v>75</v>
      </c>
      <c r="AL10" s="234"/>
      <c r="AM10" s="234"/>
      <c r="AN10" s="17">
        <f>J11</f>
        <v>9</v>
      </c>
    </row>
    <row r="11" spans="1:46" ht="16.5" thickBot="1">
      <c r="A11" s="18">
        <f>IF(B11="","",Draw!F11)</f>
        <v>9</v>
      </c>
      <c r="B11" s="19" t="str">
        <f>IFERROR(Draw!G11,"")</f>
        <v xml:space="preserve">Emma Kuhlman </v>
      </c>
      <c r="C11" s="19" t="str">
        <f>IFERROR(Draw!H11,"")</f>
        <v xml:space="preserve">Molly </v>
      </c>
      <c r="D11" s="52">
        <v>20.509</v>
      </c>
      <c r="E11" s="92">
        <v>1E-8</v>
      </c>
      <c r="F11" s="93">
        <f t="shared" si="0"/>
        <v>20.509000010000001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9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20.509000010000001</v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2nd</v>
      </c>
      <c r="AD11" s="64" t="str">
        <f>IFERROR(INDEX('Open 2'!B:F,MATCH(AF11,'Open 2'!$F:$F,0),1),"-")</f>
        <v>Shari Kennedy</v>
      </c>
      <c r="AE11" s="64" t="str">
        <f>IFERROR(INDEX('Open 2'!$B:$F,MATCH(AF11,'Open 2'!$F:$F,0),2),"-")</f>
        <v xml:space="preserve">Fast Moon Fling </v>
      </c>
      <c r="AF11" s="7">
        <f>IFERROR(SMALL($V$2:$V$286,AH11),"-")</f>
        <v>16.251000002000001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144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143.99999999999997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 xml:space="preserve">Kinzie Zimmerman </v>
      </c>
      <c r="O16" s="18" t="str">
        <f>'Open 2'!AE22</f>
        <v xml:space="preserve">Pistol </v>
      </c>
      <c r="P16" s="40">
        <f>'Open 2'!AF22</f>
        <v>17.504000007000002</v>
      </c>
      <c r="Q16" s="156">
        <f>AG22</f>
        <v>28.8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Alison Zacharias </v>
      </c>
      <c r="AE16" s="16" t="str">
        <f>IFERROR(INDEX('Open 2'!B:F,MATCH(AF16,'Open 2'!F:F,0),2),"-")</f>
        <v xml:space="preserve">Smooth Sante Fe </v>
      </c>
      <c r="AF16" s="4">
        <f>IFERROR(SMALL($W$2:$W$286,AH16),"-")</f>
        <v>16.441000000999999</v>
      </c>
      <c r="AG16" s="154">
        <f>IF(AQ4&gt;0,AQ4,"")</f>
        <v>43.199999999999996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1st</v>
      </c>
      <c r="N22" s="18" t="str">
        <f>'Open 2'!AD28</f>
        <v xml:space="preserve">Alison Zacharias </v>
      </c>
      <c r="O22" s="18" t="str">
        <f>'Open 2'!AE28</f>
        <v xml:space="preserve">PC Perkinni ike </v>
      </c>
      <c r="P22" s="40">
        <f>'Open 2'!AF28</f>
        <v>19.467000008999999</v>
      </c>
      <c r="Q22" s="156">
        <f>AG28</f>
        <v>21.599999999999998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Kinzie Zimmerman </v>
      </c>
      <c r="AE22" s="16" t="str">
        <f>IFERROR(INDEX('Open 2'!B:F,MATCH(AF22,'Open 2'!F:F,0),2),"-")</f>
        <v xml:space="preserve">Pistol </v>
      </c>
      <c r="AF22" s="4">
        <f>IFERROR(SMALL($X$2:$X$286,AH22),"-")</f>
        <v>17.504000007000002</v>
      </c>
      <c r="AG22" s="154">
        <f>IF(AR4&gt;0,AR4,"")</f>
        <v>28.8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Alison Zacharias </v>
      </c>
      <c r="AE28" s="16" t="str">
        <f>IFERROR(INDEX('Open 2'!B:F,MATCH(AF28,'Open 2'!F:F,0),2),"-")</f>
        <v xml:space="preserve">PC Perkinni ike </v>
      </c>
      <c r="AF28" s="4">
        <f>IFERROR(IF(SMALL($Y$2:$Y$286,AH28)&lt;900,SMALL($Y$2:$Y$286,AH28),"-"),"-")</f>
        <v>19.467000008999999</v>
      </c>
      <c r="AG28" s="154">
        <f>IF(AS4&gt;0,AS4,"")</f>
        <v>21.599999999999998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2nd</v>
      </c>
      <c r="AD29" s="16" t="str">
        <f>IFERROR(INDEX('Open 2'!B:F,MATCH(AF29,'Open 2'!F:F,0),1),"-")</f>
        <v xml:space="preserve">Emma Kuhlman </v>
      </c>
      <c r="AE29" s="16" t="str">
        <f>IFERROR(INDEX('Open 2'!B:F,MATCH(AF29,'Open 2'!F:F,0),2),"-")</f>
        <v xml:space="preserve">Molly </v>
      </c>
      <c r="AF29" s="4">
        <f>IFERROR(IF(SMALL($Y$2:$Y$286,AH29)&lt;900,SMALL($Y$2:$Y$286,AH29),"-"),"-")</f>
        <v>20.509000010000001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0" sqref="J10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5</v>
      </c>
      <c r="B2" s="84" t="str">
        <f>IFERROR(IF(INDEX('Open 2'!$A:$F,MATCH('Open 2 Results'!$E2,'Open 2'!$F:$F,0),2)&gt;0,INDEX('Open 2'!$A:$F,MATCH('Open 2 Results'!$E2,'Open 2'!$F:$F,0),2),""),"")</f>
        <v xml:space="preserve">Kara Martin </v>
      </c>
      <c r="C2" s="84" t="str">
        <f>IFERROR(IF(INDEX('Open 2'!$A:$F,MATCH('Open 2 Results'!$E2,'Open 2'!$F:$F,0),3)&gt;0,INDEX('Open 2'!$A:$F,MATCH('Open 2 Results'!$E2,'Open 2'!$F:$F,0),3),""),"")</f>
        <v xml:space="preserve">Dasher </v>
      </c>
      <c r="D2" s="85">
        <f>IFERROR(IF(AND(SMALL('Open 2'!F:F,L2)&gt;1000,SMALL('Open 2'!F:F,L2)&lt;3000),"nt",IF(SMALL('Open 2'!F:F,L2)&gt;3000,"",SMALL('Open 2'!F:F,L2))),"")</f>
        <v>15.790000005</v>
      </c>
      <c r="E2" s="115">
        <f>IF(D2="nt",IFERROR(SMALL('Open 2'!F:F,L2),""),IF(D2&gt;3000,"",IFERROR(SMALL('Open 2'!F:F,L2),"")))</f>
        <v>15.790000005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2</v>
      </c>
      <c r="B3" s="84" t="str">
        <f>IFERROR(IF(INDEX('Open 2'!$A:$F,MATCH('Open 2 Results'!$E3,'Open 2'!$F:$F,0),2)&gt;0,INDEX('Open 2'!$A:$F,MATCH('Open 2 Results'!$E3,'Open 2'!$F:$F,0),2),""),"")</f>
        <v>Shari Kennedy</v>
      </c>
      <c r="C3" s="84" t="str">
        <f>IFERROR(IF(INDEX('Open 2'!$A:$F,MATCH('Open 2 Results'!$E3,'Open 2'!$F:$F,0),3)&gt;0,INDEX('Open 2'!$A:$F,MATCH('Open 2 Results'!$E3,'Open 2'!$F:$F,0),3),""),"")</f>
        <v xml:space="preserve">Fast Moon Fling </v>
      </c>
      <c r="D3" s="85">
        <f>IFERROR(IF(AND(SMALL('Open 2'!F:F,L3)&gt;1000,SMALL('Open 2'!F:F,L3)&lt;3000),"nt",IF(SMALL('Open 2'!F:F,L3)&gt;3000,"",SMALL('Open 2'!F:F,L3))),"")</f>
        <v>16.251000002000001</v>
      </c>
      <c r="E3" s="115">
        <f>IF(D3="nt",IFERROR(SMALL('Open 2'!F:F,L3),""),IF(D3&gt;3000,"",IFERROR(SMALL('Open 2'!F:F,L3),"")))</f>
        <v>16.251000002000001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15.790000005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</v>
      </c>
      <c r="B4" s="84" t="str">
        <f>IFERROR(IF(INDEX('Open 2'!$A:$F,MATCH('Open 2 Results'!$E4,'Open 2'!$F:$F,0),2)&gt;0,INDEX('Open 2'!$A:$F,MATCH('Open 2 Results'!$E4,'Open 2'!$F:$F,0),2),""),"")</f>
        <v xml:space="preserve">Alison Zacharias </v>
      </c>
      <c r="C4" s="84" t="str">
        <f>IFERROR(IF(INDEX('Open 2'!$A:$F,MATCH('Open 2 Results'!$E4,'Open 2'!$F:$F,0),3)&gt;0,INDEX('Open 2'!$A:$F,MATCH('Open 2 Results'!$E4,'Open 2'!$F:$F,0),3),""),"")</f>
        <v xml:space="preserve">Smooth Sante Fe </v>
      </c>
      <c r="D4" s="85">
        <f>IFERROR(IF(AND(SMALL('Open 2'!F:F,L4)&gt;1000,SMALL('Open 2'!F:F,L4)&lt;3000),"nt",IF(SMALL('Open 2'!F:F,L4)&gt;3000,"",SMALL('Open 2'!F:F,L4))),"")</f>
        <v>16.441000000999999</v>
      </c>
      <c r="E4" s="115">
        <f>IF(D4="nt",IFERROR(SMALL('Open 2'!F:F,L4),""),IF(D4&gt;3000,"",IFERROR(SMALL('Open 2'!F:F,L4),"")))</f>
        <v>16.441000000999999</v>
      </c>
      <c r="F4" s="86" t="str">
        <f t="shared" si="0"/>
        <v>2D</v>
      </c>
      <c r="G4" s="91" t="str">
        <f t="shared" si="1"/>
        <v>2D</v>
      </c>
      <c r="H4" s="62">
        <f>'Open 2'!P10</f>
        <v>16.441000000999999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6</v>
      </c>
      <c r="B5" s="84" t="str">
        <f>IFERROR(IF(INDEX('Open 2'!$A:$F,MATCH('Open 2 Results'!$E5,'Open 2'!$F:$F,0),2)&gt;0,INDEX('Open 2'!$A:$F,MATCH('Open 2 Results'!$E5,'Open 2'!$F:$F,0),2),""),"")</f>
        <v xml:space="preserve">Kinzie Zimmerman </v>
      </c>
      <c r="C5" s="84" t="str">
        <f>IFERROR(IF(INDEX('Open 2'!$A:$F,MATCH('Open 2 Results'!$E5,'Open 2'!$F:$F,0),3)&gt;0,INDEX('Open 2'!$A:$F,MATCH('Open 2 Results'!$E5,'Open 2'!$F:$F,0),3),""),"")</f>
        <v xml:space="preserve">Pistol </v>
      </c>
      <c r="D5" s="85">
        <f>IFERROR(IF(AND(SMALL('Open 2'!F:F,L5)&gt;1000,SMALL('Open 2'!F:F,L5)&lt;3000),"nt",IF(SMALL('Open 2'!F:F,L5)&gt;3000,"",SMALL('Open 2'!F:F,L5))),"")</f>
        <v>17.504000007000002</v>
      </c>
      <c r="E5" s="115">
        <f>IF(D5="nt",IFERROR(SMALL('Open 2'!F:F,L5),""),IF(D5&gt;3000,"",IFERROR(SMALL('Open 2'!F:F,L5),"")))</f>
        <v>17.504000007000002</v>
      </c>
      <c r="F5" s="86" t="str">
        <f t="shared" si="0"/>
        <v>3D</v>
      </c>
      <c r="G5" s="91" t="str">
        <f t="shared" si="1"/>
        <v>3D</v>
      </c>
      <c r="H5" s="62">
        <f>'Open 2'!P16</f>
        <v>17.504000007000002</v>
      </c>
      <c r="I5" s="87" t="s">
        <v>5</v>
      </c>
      <c r="J5" s="163"/>
      <c r="K5" s="122">
        <v>5</v>
      </c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8</v>
      </c>
      <c r="B6" s="84" t="str">
        <f>IFERROR(IF(INDEX('Open 2'!$A:$F,MATCH('Open 2 Results'!$E6,'Open 2'!$F:$F,0),2)&gt;0,INDEX('Open 2'!$A:$F,MATCH('Open 2 Results'!$E6,'Open 2'!$F:$F,0),2),""),"")</f>
        <v xml:space="preserve">Alison Zacharias </v>
      </c>
      <c r="C6" s="84" t="str">
        <f>IFERROR(IF(INDEX('Open 2'!$A:$F,MATCH('Open 2 Results'!$E6,'Open 2'!$F:$F,0),3)&gt;0,INDEX('Open 2'!$A:$F,MATCH('Open 2 Results'!$E6,'Open 2'!$F:$F,0),3),""),"")</f>
        <v xml:space="preserve">PC Perkinni ike </v>
      </c>
      <c r="D6" s="85">
        <f>IFERROR(IF(AND(SMALL('Open 2'!F:F,L6)&gt;1000,SMALL('Open 2'!F:F,L6)&lt;3000),"nt",IF(SMALL('Open 2'!F:F,L6)&gt;3000,"",SMALL('Open 2'!F:F,L6))),"")</f>
        <v>19.467000008999999</v>
      </c>
      <c r="E6" s="115">
        <f>IF(D6="nt",IFERROR(SMALL('Open 2'!F:F,L6),""),IF(D6&gt;3000,"",IFERROR(SMALL('Open 2'!F:F,L6),"")))</f>
        <v>19.467000008999999</v>
      </c>
      <c r="F6" s="86" t="str">
        <f t="shared" si="0"/>
        <v>4D</v>
      </c>
      <c r="G6" s="91" t="str">
        <f t="shared" si="1"/>
        <v>4D</v>
      </c>
      <c r="H6" s="62">
        <f>'Open 2'!P22</f>
        <v>19.467000008999999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9</v>
      </c>
      <c r="B7" s="84" t="str">
        <f>IFERROR(IF(INDEX('Open 2'!$A:$F,MATCH('Open 2 Results'!$E7,'Open 2'!$F:$F,0),2)&gt;0,INDEX('Open 2'!$A:$F,MATCH('Open 2 Results'!$E7,'Open 2'!$F:$F,0),2),""),"")</f>
        <v xml:space="preserve">Emma Kuhlman </v>
      </c>
      <c r="C7" s="84" t="str">
        <f>IFERROR(IF(INDEX('Open 2'!$A:$F,MATCH('Open 2 Results'!$E7,'Open 2'!$F:$F,0),3)&gt;0,INDEX('Open 2'!$A:$F,MATCH('Open 2 Results'!$E7,'Open 2'!$F:$F,0),3),""),"")</f>
        <v xml:space="preserve">Molly </v>
      </c>
      <c r="D7" s="85">
        <f>IFERROR(IF(AND(SMALL('Open 2'!F:F,L7)&gt;1000,SMALL('Open 2'!F:F,L7)&lt;3000),"nt",IF(SMALL('Open 2'!F:F,L7)&gt;3000,"",SMALL('Open 2'!F:F,L7))),"")</f>
        <v>20.509000010000001</v>
      </c>
      <c r="E7" s="115">
        <f>IF(D7="nt",IFERROR(SMALL('Open 2'!F:F,L7),""),IF(D7&gt;3000,"",IFERROR(SMALL('Open 2'!F:F,L7),"")))</f>
        <v>20.509000010000001</v>
      </c>
      <c r="F7" s="86" t="str">
        <f t="shared" si="0"/>
        <v>4D</v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4</v>
      </c>
      <c r="B8" s="84" t="str">
        <f>IFERROR(IF(INDEX('Open 2'!$A:$F,MATCH('Open 2 Results'!$E8,'Open 2'!$F:$F,0),2)&gt;0,INDEX('Open 2'!$A:$F,MATCH('Open 2 Results'!$E8,'Open 2'!$F:$F,0),2),""),"")</f>
        <v xml:space="preserve">Alison Zacharias </v>
      </c>
      <c r="C8" s="84" t="str">
        <f>IFERROR(IF(INDEX('Open 2'!$A:$F,MATCH('Open 2 Results'!$E8,'Open 2'!$F:$F,0),3)&gt;0,INDEX('Open 2'!$A:$F,MATCH('Open 2 Results'!$E8,'Open 2'!$F:$F,0),3),""),"")</f>
        <v xml:space="preserve">True French Sun Tan </v>
      </c>
      <c r="D8" s="85">
        <f>IFERROR(IF(AND(SMALL('Open 2'!F:F,L8)&gt;1000,SMALL('Open 2'!F:F,L8)&lt;3000),"nt",IF(SMALL('Open 2'!F:F,L8)&gt;3000,"",SMALL('Open 2'!F:F,L8))),"")</f>
        <v>914.580000004</v>
      </c>
      <c r="E8" s="115">
        <f>IF(D8="nt",IFERROR(SMALL('Open 2'!F:F,L8),""),IF(D8&gt;3000,"",IFERROR(SMALL('Open 2'!F:F,L8),"")))</f>
        <v>914.580000004</v>
      </c>
      <c r="F8" s="86" t="str">
        <f t="shared" si="0"/>
        <v>4D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3</v>
      </c>
      <c r="B9" s="84" t="str">
        <f>IFERROR(IF(INDEX('Open 2'!$A:$F,MATCH('Open 2 Results'!$E9,'Open 2'!$F:$F,0),2)&gt;0,INDEX('Open 2'!$A:$F,MATCH('Open 2 Results'!$E9,'Open 2'!$F:$F,0),2),""),"")</f>
        <v xml:space="preserve">Katilynn Jorgensen </v>
      </c>
      <c r="C9" s="84" t="str">
        <f>IFERROR(IF(INDEX('Open 2'!$A:$F,MATCH('Open 2 Results'!$E9,'Open 2'!$F:$F,0),3)&gt;0,INDEX('Open 2'!$A:$F,MATCH('Open 2 Results'!$E9,'Open 2'!$F:$F,0),3),""),"")</f>
        <v xml:space="preserve">Kitty Dun It </v>
      </c>
      <c r="D9" s="85">
        <f>IFERROR(IF(AND(SMALL('Open 2'!F:F,L9)&gt;1000,SMALL('Open 2'!F:F,L9)&lt;3000),"nt",IF(SMALL('Open 2'!F:F,L9)&gt;3000,"",SMALL('Open 2'!F:F,L9))),"")</f>
        <v>914.941000003</v>
      </c>
      <c r="E9" s="115">
        <f>IF(D9="nt",IFERROR(SMALL('Open 2'!F:F,L9),""),IF(D9&gt;3000,"",IFERROR(SMALL('Open 2'!F:F,L9),"")))</f>
        <v>914.941000003</v>
      </c>
      <c r="F9" s="86" t="str">
        <f t="shared" si="0"/>
        <v>4D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7</v>
      </c>
      <c r="B10" s="84" t="str">
        <f>IFERROR(IF(INDEX('Open 2'!$A:$F,MATCH('Open 2 Results'!$E10,'Open 2'!$F:$F,0),2)&gt;0,INDEX('Open 2'!$A:$F,MATCH('Open 2 Results'!$E10,'Open 2'!$F:$F,0),2),""),"")</f>
        <v xml:space="preserve">Emma Postma </v>
      </c>
      <c r="C10" s="84" t="str">
        <f>IFERROR(IF(INDEX('Open 2'!$A:$F,MATCH('Open 2 Results'!$E10,'Open 2'!$F:$F,0),3)&gt;0,INDEX('Open 2'!$A:$F,MATCH('Open 2 Results'!$E10,'Open 2'!$F:$F,0),3),""),"")</f>
        <v xml:space="preserve">This Lil Lite O Mine </v>
      </c>
      <c r="D10" s="85">
        <f>IFERROR(IF(AND(SMALL('Open 2'!F:F,L10)&gt;1000,SMALL('Open 2'!F:F,L10)&lt;3000),"nt",IF(SMALL('Open 2'!F:F,L10)&gt;3000,"",SMALL('Open 2'!F:F,L10))),"")</f>
        <v>919.22100000800003</v>
      </c>
      <c r="E10" s="115">
        <f>IF(D10="nt",IFERROR(SMALL('Open 2'!F:F,L10),""),IF(D10&gt;3000,"",IFERROR(SMALL('Open 2'!F:F,L10),"")))</f>
        <v>919.22100000800003</v>
      </c>
      <c r="F10" s="86" t="str">
        <f t="shared" si="0"/>
        <v>4D</v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Rochelle Chapman </v>
      </c>
      <c r="C2" s="19" t="str">
        <f>IFERROR(Draw!L2,"")</f>
        <v>Fancy</v>
      </c>
      <c r="D2" s="51">
        <v>26.09</v>
      </c>
      <c r="E2" s="17">
        <v>1E-8</v>
      </c>
      <c r="F2" s="93">
        <f>IF(D2="scratch",3000+E2,IF(D2="nt",1000+E2,IF((D2+E2)&gt;5,D2+E2,"")))</f>
        <v>26.090000010000001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Ayla Bartmann </v>
      </c>
      <c r="C3" s="21" t="str">
        <f>IFERROR(Draw!L3,"")</f>
        <v xml:space="preserve">Savvy </v>
      </c>
      <c r="D3" s="52">
        <v>23.843</v>
      </c>
      <c r="E3" s="17">
        <v>2E-8</v>
      </c>
      <c r="F3" s="93">
        <f t="shared" ref="F3:F66" si="0">IF(D3="scratch",3000+E3,IF(D3="nt",1000+E3,IF((D3+E3)&gt;5,D3+E3,"")))</f>
        <v>23.843000020000002</v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 xml:space="preserve">Kayla Papendick </v>
      </c>
      <c r="C4" s="21" t="str">
        <f>IFERROR(Draw!L4,"")</f>
        <v xml:space="preserve">Buddy </v>
      </c>
      <c r="D4" s="53">
        <v>22.808</v>
      </c>
      <c r="E4" s="17">
        <v>2.9999999999999997E-8</v>
      </c>
      <c r="F4" s="93">
        <f t="shared" si="0"/>
        <v>22.808000029999999</v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1st</v>
      </c>
      <c r="N4" s="18" t="str">
        <f>'Poles Calculations'!H8</f>
        <v xml:space="preserve">Kayla Papendick </v>
      </c>
      <c r="O4" s="18" t="str">
        <f>'Poles Calculations'!I8</f>
        <v xml:space="preserve">Buddy </v>
      </c>
      <c r="P4" s="40">
        <f>'Poles Calculations'!J8</f>
        <v>22.808000029999999</v>
      </c>
      <c r="Q4" s="165">
        <f>'Poles Calculations'!K8</f>
        <v>64</v>
      </c>
    </row>
    <row r="5" spans="1:17" ht="16.5" thickBot="1">
      <c r="A5" s="20">
        <f>IF(B5="","",Draw!J5)</f>
        <v>4</v>
      </c>
      <c r="B5" s="21" t="str">
        <f>IFERROR(Draw!K5,"")</f>
        <v xml:space="preserve">Trinity Chapman </v>
      </c>
      <c r="C5" s="21" t="str">
        <f>IFERROR(Draw!L5,"")</f>
        <v xml:space="preserve">Charlie </v>
      </c>
      <c r="D5" s="54">
        <v>28.228000000000002</v>
      </c>
      <c r="E5" s="17">
        <v>4.0000000000000001E-8</v>
      </c>
      <c r="F5" s="93">
        <f t="shared" si="0"/>
        <v>28.228000040000001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22.808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>
        <f>IF(B6="","",Draw!J6)</f>
        <v>5</v>
      </c>
      <c r="B6" s="21" t="str">
        <f>IFERROR(Draw!K6,"")</f>
        <v xml:space="preserve">Blake Chapman </v>
      </c>
      <c r="C6" s="21" t="str">
        <f>IFERROR(Draw!L6,"")</f>
        <v xml:space="preserve">Raisin </v>
      </c>
      <c r="D6" s="54">
        <v>29.184999999999999</v>
      </c>
      <c r="E6" s="17">
        <v>4.9999999999999998E-8</v>
      </c>
      <c r="F6" s="93">
        <f t="shared" si="0"/>
        <v>29.185000049999999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24.808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 xml:space="preserve">Rochelle Chapman </v>
      </c>
      <c r="C7" s="21" t="str">
        <f>IFERROR(Draw!L7,"")</f>
        <v xml:space="preserve">Lucy </v>
      </c>
      <c r="D7" s="52">
        <v>925.21500000000003</v>
      </c>
      <c r="E7" s="17">
        <v>5.9999999999999995E-8</v>
      </c>
      <c r="F7" s="93">
        <f t="shared" si="0"/>
        <v>925.21500006000008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26.808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 xml:space="preserve">Mashell Bohnenkamp </v>
      </c>
      <c r="C8" s="21" t="str">
        <f>IFERROR(Draw!L8,"")</f>
        <v xml:space="preserve">Darla </v>
      </c>
      <c r="D8" s="51">
        <v>24.513000000000002</v>
      </c>
      <c r="E8" s="17">
        <v>7.0000000000000005E-8</v>
      </c>
      <c r="F8" s="93">
        <f t="shared" si="0"/>
        <v>24.51300007</v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 xml:space="preserve">Kara Martin </v>
      </c>
      <c r="C9" s="21" t="str">
        <f>IFERROR(Draw!L9,"")</f>
        <v>Marthas Frenchman King</v>
      </c>
      <c r="D9" s="52">
        <v>25.603000000000002</v>
      </c>
      <c r="E9" s="17">
        <v>8.0000000000000002E-8</v>
      </c>
      <c r="F9" s="93">
        <f t="shared" si="0"/>
        <v>25.603000080000001</v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8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1st</v>
      </c>
      <c r="N10" s="18" t="str">
        <f>'Poles Calculations'!H14</f>
        <v xml:space="preserve">Kara Martin </v>
      </c>
      <c r="O10" s="18" t="str">
        <f>'Poles Calculations'!I14</f>
        <v>Marthas Frenchman King</v>
      </c>
      <c r="P10" s="40">
        <f>'Poles Calculations'!J14</f>
        <v>25.603000080000001</v>
      </c>
      <c r="Q10" s="167">
        <f>'Poles Calculations'!K14</f>
        <v>38.4</v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1st</v>
      </c>
      <c r="N16" s="18" t="str">
        <f>'Poles Calculations'!H20</f>
        <v xml:space="preserve">Trinity Chapman </v>
      </c>
      <c r="O16" s="18" t="str">
        <f>'Poles Calculations'!I20</f>
        <v xml:space="preserve">Charlie </v>
      </c>
      <c r="P16" s="40">
        <f>'Poles Calculations'!J20</f>
        <v>28.228000040000001</v>
      </c>
      <c r="Q16" s="167">
        <f>'Poles Calculations'!K20</f>
        <v>25.6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0" sqref="J10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3</v>
      </c>
      <c r="B2" s="84" t="str">
        <f>IFERROR(IF(INDEX(Poles!$A:$F,MATCH('Poles Results'!$E2,Poles!$F:$F,0),2)&gt;0,INDEX(Poles!$A:$F,MATCH('Poles Results'!$E2,Poles!$F:$F,0),2),""),"")</f>
        <v xml:space="preserve">Kayla Papendick </v>
      </c>
      <c r="C2" s="84" t="str">
        <f>IFERROR(IF(INDEX(Poles!$A:$F,MATCH('Poles Results'!E2,Poles!$F:$F,0),3)&gt;0,INDEX(Poles!$A:$F,MATCH('Poles Results'!E2,Poles!$F:$F,0),3),""),"")</f>
        <v xml:space="preserve">Buddy </v>
      </c>
      <c r="D2" s="85">
        <f>IFERROR(IF(AND(SMALL(Poles!F:F,K2)&gt;1000,SMALL(Poles!F:F,K2)&lt;3000),"nt",IF(SMALL(Poles!F:F,K2)&gt;3000,"",SMALL(Poles!F:F,K2))),"")</f>
        <v>22.808000029999999</v>
      </c>
      <c r="E2" s="115">
        <f>IF(D2="nt",IFERROR(SMALL(Poles!F:F,K2),""),IF(D2&gt;3000,"",IFERROR(SMALL(Poles!F:F,K2),"")))</f>
        <v>22.808000029999999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/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2</v>
      </c>
      <c r="B3" s="84" t="str">
        <f>IFERROR(IF(INDEX(Poles!$A:$F,MATCH('Poles Results'!$E3,Poles!$F:$F,0),2)&gt;0,INDEX(Poles!$A:$F,MATCH('Poles Results'!$E3,Poles!$F:$F,0),2),""),"")</f>
        <v xml:space="preserve">Ayla Bartmann </v>
      </c>
      <c r="C3" s="84" t="str">
        <f>IFERROR(IF(INDEX(Poles!$A:$F,MATCH('Poles Results'!E3,Poles!$F:$F,0),3)&gt;0,INDEX(Poles!$A:$F,MATCH('Poles Results'!E3,Poles!$F:$F,0),3),""),"")</f>
        <v xml:space="preserve">Savvy </v>
      </c>
      <c r="D3" s="85">
        <f>IFERROR(IF(AND(SMALL(Poles!F:F,K3)&gt;1000,SMALL(Poles!F:F,K3)&lt;3000),"nt",IF(SMALL(Poles!F:F,K3)&gt;3000,"",SMALL(Poles!F:F,K3))),"")</f>
        <v>23.843000020000002</v>
      </c>
      <c r="E3" s="115">
        <f>IF(D3="nt",IFERROR(SMALL(Poles!F:F,K3),""),IF(D3&gt;3000,"",IFERROR(SMALL(Poles!F:F,K3),"")))</f>
        <v>23.843000020000002</v>
      </c>
      <c r="F3" s="86" t="str">
        <f t="shared" si="0"/>
        <v>1D</v>
      </c>
      <c r="G3" s="91" t="str">
        <f t="shared" si="1"/>
        <v/>
      </c>
      <c r="H3" s="62">
        <f>Poles!P4</f>
        <v>22.808000029999999</v>
      </c>
      <c r="I3" s="24" t="s">
        <v>3</v>
      </c>
      <c r="J3" s="121">
        <v>5</v>
      </c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7</v>
      </c>
      <c r="B4" s="84" t="str">
        <f>IFERROR(IF(INDEX(Poles!$A:$F,MATCH('Poles Results'!$E4,Poles!$F:$F,0),2)&gt;0,INDEX(Poles!$A:$F,MATCH('Poles Results'!$E4,Poles!$F:$F,0),2),""),"")</f>
        <v xml:space="preserve">Mashell Bohnenkamp </v>
      </c>
      <c r="C4" s="84" t="str">
        <f>IFERROR(IF(INDEX(Poles!$A:$F,MATCH('Poles Results'!E4,Poles!$F:$F,0),3)&gt;0,INDEX(Poles!$A:$F,MATCH('Poles Results'!E4,Poles!$F:$F,0),3),""),"")</f>
        <v xml:space="preserve">Darla </v>
      </c>
      <c r="D4" s="85">
        <f>IFERROR(IF(AND(SMALL(Poles!F:F,K4)&gt;1000,SMALL(Poles!F:F,K4)&lt;3000),"nt",IF(SMALL(Poles!F:F,K4)&gt;3000,"",SMALL(Poles!F:F,K4))),"")</f>
        <v>24.51300007</v>
      </c>
      <c r="E4" s="115">
        <f>IF(D4="nt",IFERROR(SMALL(Poles!F:F,K4),""),IF(D4&gt;3000,"",IFERROR(SMALL(Poles!F:F,K4),"")))</f>
        <v>24.51300007</v>
      </c>
      <c r="F4" s="86" t="str">
        <f t="shared" si="0"/>
        <v>1D</v>
      </c>
      <c r="G4" s="91" t="str">
        <f t="shared" si="1"/>
        <v/>
      </c>
      <c r="H4" s="62">
        <f>Poles!P10</f>
        <v>25.603000080000001</v>
      </c>
      <c r="I4" s="87" t="s">
        <v>4</v>
      </c>
      <c r="J4" s="121">
        <v>4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8</v>
      </c>
      <c r="B5" s="84" t="str">
        <f>IFERROR(IF(INDEX(Poles!$A:$F,MATCH('Poles Results'!$E5,Poles!$F:$F,0),2)&gt;0,INDEX(Poles!$A:$F,MATCH('Poles Results'!$E5,Poles!$F:$F,0),2),""),"")</f>
        <v xml:space="preserve">Kara Martin </v>
      </c>
      <c r="C5" s="84" t="str">
        <f>IFERROR(IF(INDEX(Poles!$A:$F,MATCH('Poles Results'!E5,Poles!$F:$F,0),3)&gt;0,INDEX(Poles!$A:$F,MATCH('Poles Results'!E5,Poles!$F:$F,0),3),""),"")</f>
        <v>Marthas Frenchman King</v>
      </c>
      <c r="D5" s="85">
        <f>IFERROR(IF(AND(SMALL(Poles!F:F,K5)&gt;1000,SMALL(Poles!F:F,K5)&lt;3000),"nt",IF(SMALL(Poles!F:F,K5)&gt;3000,"",SMALL(Poles!F:F,K5))),"")</f>
        <v>25.603000080000001</v>
      </c>
      <c r="E5" s="115">
        <f>IF(D5="nt",IFERROR(SMALL(Poles!F:F,K5),""),IF(D5&gt;3000,"",IFERROR(SMALL(Poles!F:F,K5),"")))</f>
        <v>25.603000080000001</v>
      </c>
      <c r="F5" s="86" t="str">
        <f t="shared" si="0"/>
        <v>2D</v>
      </c>
      <c r="G5" s="91" t="str">
        <f t="shared" si="1"/>
        <v>2D</v>
      </c>
      <c r="H5" s="62">
        <f>Poles!P16</f>
        <v>28.228000040000001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1</v>
      </c>
      <c r="B6" s="84" t="str">
        <f>IFERROR(IF(INDEX(Poles!$A:$F,MATCH('Poles Results'!$E6,Poles!$F:$F,0),2)&gt;0,INDEX(Poles!$A:$F,MATCH('Poles Results'!$E6,Poles!$F:$F,0),2),""),"")</f>
        <v xml:space="preserve">Rochelle Chapman </v>
      </c>
      <c r="C6" s="84" t="str">
        <f>IFERROR(IF(INDEX(Poles!$A:$F,MATCH('Poles Results'!E6,Poles!$F:$F,0),3)&gt;0,INDEX(Poles!$A:$F,MATCH('Poles Results'!E6,Poles!$F:$F,0),3),""),"")</f>
        <v>Fancy</v>
      </c>
      <c r="D6" s="85">
        <f>IFERROR(IF(AND(SMALL(Poles!F:F,K6)&gt;1000,SMALL(Poles!F:F,K6)&lt;3000),"nt",IF(SMALL(Poles!F:F,K6)&gt;3000,"",SMALL(Poles!F:F,K6))),"")</f>
        <v>26.090000010000001</v>
      </c>
      <c r="E6" s="115">
        <f>IF(D6="nt",IFERROR(SMALL(Poles!F:F,K6),""),IF(D6&gt;3000,"",IFERROR(SMALL(Poles!F:F,K6),"")))</f>
        <v>26.090000010000001</v>
      </c>
      <c r="F6" s="86" t="str">
        <f t="shared" si="0"/>
        <v>2D</v>
      </c>
      <c r="G6" s="91" t="str">
        <f t="shared" si="1"/>
        <v/>
      </c>
      <c r="J6" s="121">
        <v>5</v>
      </c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4</v>
      </c>
      <c r="B7" s="84" t="str">
        <f>IFERROR(IF(INDEX(Poles!$A:$F,MATCH('Poles Results'!$E7,Poles!$F:$F,0),2)&gt;0,INDEX(Poles!$A:$F,MATCH('Poles Results'!$E7,Poles!$F:$F,0),2),""),"")</f>
        <v xml:space="preserve">Trinity Chapman </v>
      </c>
      <c r="C7" s="84" t="str">
        <f>IFERROR(IF(INDEX(Poles!$A:$F,MATCH('Poles Results'!E7,Poles!$F:$F,0),3)&gt;0,INDEX(Poles!$A:$F,MATCH('Poles Results'!E7,Poles!$F:$F,0),3),""),"")</f>
        <v xml:space="preserve">Charlie </v>
      </c>
      <c r="D7" s="85">
        <f>IFERROR(IF(AND(SMALL(Poles!F:F,K7)&gt;1000,SMALL(Poles!F:F,K7)&lt;3000),"nt",IF(SMALL(Poles!F:F,K7)&gt;3000,"",SMALL(Poles!F:F,K7))),"")</f>
        <v>28.228000040000001</v>
      </c>
      <c r="E7" s="115">
        <f>IF(D7="nt",IFERROR(SMALL(Poles!F:F,K7),""),IF(D7&gt;3000,"",IFERROR(SMALL(Poles!F:F,K7),"")))</f>
        <v>28.228000040000001</v>
      </c>
      <c r="F7" s="86" t="str">
        <f t="shared" si="0"/>
        <v>3D</v>
      </c>
      <c r="G7" s="91" t="str">
        <f t="shared" si="1"/>
        <v>3D</v>
      </c>
      <c r="J7" s="121">
        <v>5</v>
      </c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5</v>
      </c>
      <c r="B8" s="84" t="str">
        <f>IFERROR(IF(INDEX(Poles!$A:$F,MATCH('Poles Results'!$E8,Poles!$F:$F,0),2)&gt;0,INDEX(Poles!$A:$F,MATCH('Poles Results'!$E8,Poles!$F:$F,0),2),""),"")</f>
        <v xml:space="preserve">Blake Chapman </v>
      </c>
      <c r="C8" s="84" t="str">
        <f>IFERROR(IF(INDEX(Poles!$A:$F,MATCH('Poles Results'!E8,Poles!$F:$F,0),3)&gt;0,INDEX(Poles!$A:$F,MATCH('Poles Results'!E8,Poles!$F:$F,0),3),""),"")</f>
        <v xml:space="preserve">Raisin </v>
      </c>
      <c r="D8" s="85">
        <f>IFERROR(IF(AND(SMALL(Poles!F:F,K8)&gt;1000,SMALL(Poles!F:F,K8)&lt;3000),"nt",IF(SMALL(Poles!F:F,K8)&gt;3000,"",SMALL(Poles!F:F,K8))),"")</f>
        <v>29.185000049999999</v>
      </c>
      <c r="E8" s="115">
        <f>IF(D8="nt",IFERROR(SMALL(Poles!F:F,K8),""),IF(D8&gt;3000,"",IFERROR(SMALL(Poles!F:F,K8),"")))</f>
        <v>29.185000049999999</v>
      </c>
      <c r="F8" s="86" t="str">
        <f t="shared" si="0"/>
        <v>3D</v>
      </c>
      <c r="G8" s="91" t="str">
        <f t="shared" si="1"/>
        <v/>
      </c>
      <c r="J8" s="121">
        <v>4</v>
      </c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6</v>
      </c>
      <c r="B9" s="84" t="str">
        <f>IFERROR(IF(INDEX(Poles!$A:$F,MATCH('Poles Results'!$E9,Poles!$F:$F,0),2)&gt;0,INDEX(Poles!$A:$F,MATCH('Poles Results'!$E9,Poles!$F:$F,0),2),""),"")</f>
        <v xml:space="preserve">Rochelle Chapman </v>
      </c>
      <c r="C9" s="84" t="str">
        <f>IFERROR(IF(INDEX(Poles!$A:$F,MATCH('Poles Results'!E9,Poles!$F:$F,0),3)&gt;0,INDEX(Poles!$A:$F,MATCH('Poles Results'!E9,Poles!$F:$F,0),3),""),"")</f>
        <v xml:space="preserve">Lucy </v>
      </c>
      <c r="D9" s="85">
        <f>IFERROR(IF(AND(SMALL(Poles!F:F,K9)&gt;1000,SMALL(Poles!F:F,K9)&lt;3000),"nt",IF(SMALL(Poles!F:F,K9)&gt;3000,"",SMALL(Poles!F:F,K9))),"")</f>
        <v>925.21500006000008</v>
      </c>
      <c r="E9" s="115">
        <f>IF(D9="nt",IFERROR(SMALL(Poles!F:F,K9),""),IF(D9&gt;3000,"",IFERROR(SMALL(Poles!F:F,K9),"")))</f>
        <v>925.21500006000008</v>
      </c>
      <c r="F9" s="86" t="str">
        <f t="shared" si="0"/>
        <v>3D</v>
      </c>
      <c r="G9" s="91" t="str">
        <f t="shared" si="1"/>
        <v/>
      </c>
      <c r="J9" s="121" t="s">
        <v>165</v>
      </c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2D</v>
      </c>
      <c r="B2" s="7" t="str">
        <f>IFERROR(IF(A2=$B$1,Poles!F2,""),"")</f>
        <v/>
      </c>
      <c r="C2" s="7">
        <f>IFERROR(IF(A2=$C$1,Poles!F2,""),"")</f>
        <v>26.090000010000001</v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1D</v>
      </c>
      <c r="B3" s="7">
        <f>IFERROR(IF(A3=$B$1,Poles!F3,""),"")</f>
        <v>23.843000020000002</v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22.808</v>
      </c>
      <c r="G3" s="11" t="s">
        <v>3</v>
      </c>
      <c r="H3" s="63"/>
    </row>
    <row r="4" spans="1:23">
      <c r="A4" s="3" t="str">
        <f>IFERROR(VLOOKUP(Poles!F4,$F$3:$G$5,2,TRUE),"")</f>
        <v>1D</v>
      </c>
      <c r="B4" s="7">
        <f>IFERROR(IF(A4=$B$1,Poles!F4,""),"")</f>
        <v>22.808000029999999</v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24.808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28.228000040000001</v>
      </c>
      <c r="E5" s="3"/>
      <c r="F5" s="10">
        <f>(F4+2)</f>
        <v>26.808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3D</v>
      </c>
      <c r="B6" s="7" t="str">
        <f>IFERROR(IF(A6=$B$1,Poles!F6,""),"")</f>
        <v/>
      </c>
      <c r="C6" s="7" t="str">
        <f>IFERROR(IF(A6=$C$1,Poles!F6,""),"")</f>
        <v/>
      </c>
      <c r="D6" s="7">
        <f>IFERROR(IF(A6=$D$1,Poles!F6,""),"")</f>
        <v>29.185000049999999</v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925.21500006000008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64</v>
      </c>
      <c r="U7" s="152">
        <f t="shared" ref="U7:V11" si="0">IF($R$13&lt;=10,$O7,IF(AND($R$13&gt;10,$R$13&lt;=15),$P7,IF(AND($R$13&gt;15,$R$13&lt;=30),$Q7,IF(AND($R$13&gt;30,$R$13&lt;=60),$R7,IF(AND($R$13&gt;60,$R$13&lt;=90),$S7,"")))))*U$12</f>
        <v>38.4</v>
      </c>
      <c r="V7" s="152">
        <f t="shared" si="0"/>
        <v>25.6</v>
      </c>
      <c r="W7" s="17"/>
    </row>
    <row r="8" spans="1:23" ht="15.75">
      <c r="A8" s="3" t="str">
        <f>IFERROR(VLOOKUP(Poles!F8,$F$3:$G$5,2,TRUE),"")</f>
        <v>1D</v>
      </c>
      <c r="B8" s="7">
        <f>IFERROR(IF(A8=$B$1,Poles!F8,""),"")</f>
        <v>24.51300007</v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1st</v>
      </c>
      <c r="H8" s="64" t="str">
        <f>IFERROR(INDEX(Poles!$B:$F,MATCH(J8,Poles!$F:$F,0),1),"-")</f>
        <v xml:space="preserve">Kayla Papendick </v>
      </c>
      <c r="I8" s="64" t="str">
        <f>IFERROR(INDEX(Poles!$B:$F,MATCH(J8,Poles!$F:$F,0),2),"-")</f>
        <v xml:space="preserve">Buddy </v>
      </c>
      <c r="J8" s="7">
        <f>IFERROR(SMALL($B$2:$B$300,L8),"-")</f>
        <v>22.808000029999999</v>
      </c>
      <c r="K8" s="153">
        <f>IF(T7&gt;0,T7,"")</f>
        <v>64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>2D</v>
      </c>
      <c r="B9" s="7" t="str">
        <f>IFERROR(IF(A9=$B$1,Poles!F9,""),"")</f>
        <v/>
      </c>
      <c r="C9" s="7">
        <f>IFERROR(IF(A9=$C$1,Poles!F9,""),"")</f>
        <v>25.603000080000001</v>
      </c>
      <c r="D9" s="7" t="str">
        <f>IFERROR(IF(A9=$D$1,Poles!F9,""),"")</f>
        <v/>
      </c>
      <c r="E9" s="3"/>
      <c r="F9" s="233"/>
      <c r="G9" s="16" t="str">
        <f>IF(H9="-","-","2nd")</f>
        <v>2nd</v>
      </c>
      <c r="H9" s="64" t="str">
        <f>IFERROR(INDEX(Poles!$B:$F,MATCH(J9,Poles!$F:$F,0),1),"-")</f>
        <v xml:space="preserve">Ayla Bartmann </v>
      </c>
      <c r="I9" s="64" t="str">
        <f>IFERROR(INDEX(Poles!$B:$F,MATCH(J9,Poles!$F:$F,0),2),"-")</f>
        <v xml:space="preserve">Savvy </v>
      </c>
      <c r="J9" s="7">
        <f>IFERROR(SMALL($B$2:$B$300,L9),"-")</f>
        <v>23.843000020000002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3rd</v>
      </c>
      <c r="H10" s="64" t="str">
        <f>IFERROR(INDEX(Poles!$B:$F,MATCH(J10,Poles!$F:$F,0),1),"-")</f>
        <v xml:space="preserve">Mashell Bohnenkamp </v>
      </c>
      <c r="I10" s="64" t="str">
        <f>IFERROR(INDEX(Poles!$B:$F,MATCH(J10,Poles!$F:$F,0),2),"-")</f>
        <v xml:space="preserve">Darla </v>
      </c>
      <c r="J10" s="7">
        <f>IFERROR(SMALL($B$2:$B$300,L10),"-")</f>
        <v>24.51300007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64</v>
      </c>
      <c r="U12" s="151">
        <f>U5*$R$15</f>
        <v>38.4</v>
      </c>
      <c r="V12" s="151">
        <f>V5*$R$15</f>
        <v>25.6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8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1st</v>
      </c>
      <c r="H14" s="16" t="str">
        <f>IFERROR(INDEX(Poles!B:F,MATCH(J14,Poles!F:F,0),1),"-")</f>
        <v xml:space="preserve">Kara Martin </v>
      </c>
      <c r="I14" s="16" t="str">
        <f>IFERROR(INDEX(Poles!B:F,MATCH(J14,Poles!F:F,0),2),"-")</f>
        <v>Marthas Frenchman King</v>
      </c>
      <c r="J14" s="4">
        <f>IFERROR(SMALL($C$2:$C$300,L14),"-")</f>
        <v>25.603000080000001</v>
      </c>
      <c r="K14" s="154">
        <f>IF(U7&gt;0,U7,"")</f>
        <v>38.4</v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2nd</v>
      </c>
      <c r="H15" s="16" t="str">
        <f>IFERROR(INDEX(Poles!B:F,MATCH(J15,Poles!F:F,0),1),"-")</f>
        <v xml:space="preserve">Rochelle Chapman </v>
      </c>
      <c r="I15" s="16" t="str">
        <f>IFERROR(INDEX(Poles!B:F,MATCH(J15,Poles!F:F,0),2),"-")</f>
        <v>Fancy</v>
      </c>
      <c r="J15" s="4">
        <f>IFERROR(SMALL($C$2:$C$300,L15),"-")</f>
        <v>26.090000010000001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128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128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1st</v>
      </c>
      <c r="H20" s="16" t="str">
        <f>IFERROR(INDEX(Poles!B:F,MATCH(J20,Poles!F:F,0),1),"-")</f>
        <v xml:space="preserve">Trinity Chapman </v>
      </c>
      <c r="I20" s="16" t="str">
        <f>IFERROR(INDEX(Poles!B:F,MATCH(J20,Poles!F:F,0),2),"-")</f>
        <v xml:space="preserve">Charlie </v>
      </c>
      <c r="J20" s="4">
        <f>IFERROR(IF(SMALL($D$2:$D$300,L20)&lt;900,SMALL($D$2:$D$300,L20),"-"),"-")</f>
        <v>28.228000040000001</v>
      </c>
      <c r="K20" s="154">
        <f>IF(V7&gt;0,V7,"")</f>
        <v>25.6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2nd</v>
      </c>
      <c r="H21" s="16" t="str">
        <f>IFERROR(INDEX(Poles!B:F,MATCH(J21,Poles!F:F,0),1),"-")</f>
        <v xml:space="preserve">Blake Chapman </v>
      </c>
      <c r="I21" s="16" t="str">
        <f>IFERROR(INDEX(Poles!B:F,MATCH(J21,Poles!F:F,0),2),"-")</f>
        <v xml:space="preserve">Raisin </v>
      </c>
      <c r="J21" s="4">
        <f>IFERROR(IF(SMALL($D$2:$D$300,L21)&lt;900,SMALL($D$2:$D$300,L21),"-"),"-")</f>
        <v>29.185000049999999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25" activePane="bottomLeft" state="frozen"/>
      <selection pane="bottomLeft" activeCell="E30" sqref="E30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55</v>
      </c>
      <c r="D5" s="105"/>
      <c r="E5" s="105"/>
      <c r="F5" s="107"/>
      <c r="G5" s="95" t="s">
        <v>98</v>
      </c>
      <c r="H5" s="32" t="s">
        <v>99</v>
      </c>
      <c r="I5" s="17">
        <v>3E-9</v>
      </c>
      <c r="J5" s="17">
        <f>IF(C5="yco",1000+I5,IF((C5+$I5)&lt;1,"",C5+$I5))</f>
        <v>55.000000002999997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88</v>
      </c>
      <c r="D6" s="105"/>
      <c r="E6" s="105"/>
      <c r="F6" s="107">
        <v>101</v>
      </c>
      <c r="G6" s="95" t="s">
        <v>100</v>
      </c>
      <c r="H6" s="32" t="s">
        <v>101</v>
      </c>
      <c r="I6" s="17">
        <v>4.0000000000000002E-9</v>
      </c>
      <c r="J6" s="183">
        <f>IF(C6="yco",1000+I6,IF((C6+$I6)&lt;1,"",C6+$I6))</f>
        <v>88.000000004</v>
      </c>
      <c r="K6" s="17" t="str">
        <f t="shared" si="1"/>
        <v/>
      </c>
      <c r="L6" s="17">
        <f t="shared" si="2"/>
        <v>101.000000004</v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44</v>
      </c>
      <c r="D7" s="105"/>
      <c r="E7" s="105"/>
      <c r="F7" s="107"/>
      <c r="G7" s="95" t="s">
        <v>130</v>
      </c>
      <c r="H7" s="32" t="s">
        <v>162</v>
      </c>
      <c r="I7" s="17">
        <v>5.0000000000000001E-9</v>
      </c>
      <c r="J7" s="17">
        <f t="shared" ref="J7:J68" si="5">IF(C7="yco",1000+I7,IF((C7+$I7)&lt;1,"",C7+$I7))</f>
        <v>44.000000004999997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22</v>
      </c>
      <c r="D8" s="105"/>
      <c r="E8" s="105"/>
      <c r="F8" s="107">
        <v>22</v>
      </c>
      <c r="G8" s="95" t="s">
        <v>87</v>
      </c>
      <c r="H8" s="32" t="s">
        <v>88</v>
      </c>
      <c r="I8" s="17">
        <v>6E-9</v>
      </c>
      <c r="J8" s="17">
        <f t="shared" si="5"/>
        <v>22.000000006</v>
      </c>
      <c r="K8" s="17" t="str">
        <f t="shared" si="1"/>
        <v/>
      </c>
      <c r="L8" s="17">
        <f t="shared" si="2"/>
        <v>22.000000006</v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66</v>
      </c>
      <c r="D9" s="105"/>
      <c r="E9" s="105"/>
      <c r="F9" s="107"/>
      <c r="G9" s="95" t="s">
        <v>93</v>
      </c>
      <c r="H9" s="32" t="s">
        <v>94</v>
      </c>
      <c r="I9" s="17">
        <v>6.9999999999999998E-9</v>
      </c>
      <c r="J9" s="17">
        <f t="shared" si="5"/>
        <v>66.000000006999997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100</v>
      </c>
      <c r="D10" s="105"/>
      <c r="E10" s="105"/>
      <c r="F10" s="107"/>
      <c r="G10" s="95" t="s">
        <v>93</v>
      </c>
      <c r="H10" s="32" t="s">
        <v>95</v>
      </c>
      <c r="I10" s="17">
        <v>8.0000000000000005E-9</v>
      </c>
      <c r="J10" s="17">
        <f t="shared" si="5"/>
        <v>100.000000008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1</v>
      </c>
      <c r="D11" s="105"/>
      <c r="E11" s="105"/>
      <c r="F11" s="107">
        <v>1</v>
      </c>
      <c r="G11" s="95" t="s">
        <v>102</v>
      </c>
      <c r="H11" s="32" t="s">
        <v>103</v>
      </c>
      <c r="I11" s="17">
        <v>8.9999999999999995E-9</v>
      </c>
      <c r="J11" s="17">
        <f t="shared" si="5"/>
        <v>1.0000000090000001</v>
      </c>
      <c r="K11" s="17" t="str">
        <f t="shared" si="1"/>
        <v/>
      </c>
      <c r="L11" s="17">
        <f t="shared" si="2"/>
        <v>1.0000000090000001</v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99</v>
      </c>
      <c r="D12" s="105"/>
      <c r="E12" s="105"/>
      <c r="F12" s="107">
        <v>99</v>
      </c>
      <c r="G12" s="95" t="s">
        <v>102</v>
      </c>
      <c r="H12" s="32" t="s">
        <v>92</v>
      </c>
      <c r="I12" s="17">
        <v>1E-8</v>
      </c>
      <c r="J12" s="17">
        <f t="shared" si="5"/>
        <v>99.000000009999994</v>
      </c>
      <c r="K12" s="17" t="str">
        <f t="shared" si="1"/>
        <v/>
      </c>
      <c r="L12" s="17">
        <f t="shared" si="2"/>
        <v>99.000000009999994</v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44</v>
      </c>
      <c r="D13" s="105"/>
      <c r="E13" s="105"/>
      <c r="F13" s="107">
        <v>44</v>
      </c>
      <c r="G13" s="95" t="s">
        <v>104</v>
      </c>
      <c r="H13" s="32" t="s">
        <v>105</v>
      </c>
      <c r="I13" s="17">
        <v>1.0999999999999999E-8</v>
      </c>
      <c r="J13" s="17">
        <f t="shared" si="5"/>
        <v>44.000000010999997</v>
      </c>
      <c r="K13" s="17" t="str">
        <f t="shared" si="1"/>
        <v/>
      </c>
      <c r="L13" s="17">
        <f t="shared" si="2"/>
        <v>44.000000010999997</v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77</v>
      </c>
      <c r="D14" s="105"/>
      <c r="E14" s="105"/>
      <c r="F14" s="107">
        <v>77</v>
      </c>
      <c r="G14" s="95" t="s">
        <v>106</v>
      </c>
      <c r="H14" s="32" t="s">
        <v>107</v>
      </c>
      <c r="I14" s="17">
        <v>1.2E-8</v>
      </c>
      <c r="J14" s="17">
        <f t="shared" si="5"/>
        <v>77.000000012000001</v>
      </c>
      <c r="K14" s="17" t="str">
        <f t="shared" si="1"/>
        <v/>
      </c>
      <c r="L14" s="17">
        <f t="shared" si="2"/>
        <v>77.000000012000001</v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55</v>
      </c>
      <c r="D15" s="105"/>
      <c r="E15" s="105"/>
      <c r="F15" s="107"/>
      <c r="G15" s="95" t="s">
        <v>108</v>
      </c>
      <c r="H15" s="32" t="s">
        <v>109</v>
      </c>
      <c r="I15" s="17">
        <v>1.3000000000000001E-8</v>
      </c>
      <c r="J15" s="17">
        <f t="shared" si="5"/>
        <v>55.000000012999998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/>
      <c r="D16" s="105"/>
      <c r="E16" s="105"/>
      <c r="F16" s="107"/>
      <c r="G16" s="95"/>
      <c r="H16" s="32"/>
      <c r="I16" s="17">
        <v>1.4E-8</v>
      </c>
      <c r="J16" s="17" t="str">
        <f t="shared" si="5"/>
        <v/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22</v>
      </c>
      <c r="D18" s="105"/>
      <c r="E18" s="105"/>
      <c r="F18" s="107"/>
      <c r="G18" s="95" t="s">
        <v>110</v>
      </c>
      <c r="H18" s="32" t="s">
        <v>111</v>
      </c>
      <c r="I18" s="17">
        <v>1.6000000000000001E-8</v>
      </c>
      <c r="J18" s="17">
        <f t="shared" si="5"/>
        <v>22.000000016000001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88</v>
      </c>
      <c r="D19" s="105"/>
      <c r="E19" s="105"/>
      <c r="F19" s="107"/>
      <c r="G19" s="95" t="s">
        <v>112</v>
      </c>
      <c r="H19" s="32" t="s">
        <v>97</v>
      </c>
      <c r="I19" s="17">
        <v>1.7E-8</v>
      </c>
      <c r="J19" s="17">
        <f t="shared" si="5"/>
        <v>88.000000017000005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55</v>
      </c>
      <c r="D20" s="105"/>
      <c r="E20" s="105"/>
      <c r="F20" s="107"/>
      <c r="G20" s="95" t="s">
        <v>113</v>
      </c>
      <c r="H20" s="32" t="s">
        <v>114</v>
      </c>
      <c r="I20" s="17">
        <v>1.7999999999999999E-8</v>
      </c>
      <c r="J20" s="17">
        <f t="shared" si="5"/>
        <v>55.000000018000001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33</v>
      </c>
      <c r="D21" s="105"/>
      <c r="E21" s="105"/>
      <c r="F21" s="107"/>
      <c r="G21" s="95" t="s">
        <v>115</v>
      </c>
      <c r="H21" s="32" t="s">
        <v>116</v>
      </c>
      <c r="I21" s="17">
        <v>1.9000000000000001E-8</v>
      </c>
      <c r="J21" s="17">
        <f t="shared" si="5"/>
        <v>33.000000018999998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/>
      <c r="D22" s="105"/>
      <c r="E22" s="105"/>
      <c r="F22" s="107"/>
      <c r="G22" s="95"/>
      <c r="H22" s="32"/>
      <c r="I22" s="17">
        <v>2E-8</v>
      </c>
      <c r="J22" s="17" t="str">
        <f t="shared" si="5"/>
        <v/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/>
      <c r="D23" s="105"/>
      <c r="E23" s="105"/>
      <c r="F23" s="107"/>
      <c r="G23" s="95"/>
      <c r="H23" s="32"/>
      <c r="I23" s="17">
        <v>2.0999999999999999E-8</v>
      </c>
      <c r="J23" s="17" t="str">
        <f t="shared" si="5"/>
        <v/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22</v>
      </c>
      <c r="D24" s="105"/>
      <c r="E24" s="105"/>
      <c r="F24" s="107"/>
      <c r="G24" s="95" t="s">
        <v>117</v>
      </c>
      <c r="H24" s="32" t="s">
        <v>118</v>
      </c>
      <c r="I24" s="17">
        <v>2.1999999999999998E-8</v>
      </c>
      <c r="J24" s="17">
        <f t="shared" si="5"/>
        <v>22.000000021999998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55</v>
      </c>
      <c r="D25" s="105"/>
      <c r="E25" s="105">
        <v>3</v>
      </c>
      <c r="F25" s="107"/>
      <c r="G25" s="95" t="s">
        <v>119</v>
      </c>
      <c r="H25" s="32" t="s">
        <v>120</v>
      </c>
      <c r="I25" s="17">
        <v>2.3000000000000001E-8</v>
      </c>
      <c r="J25" s="17">
        <f t="shared" si="5"/>
        <v>55.000000022999998</v>
      </c>
      <c r="K25" s="17">
        <f t="shared" si="1"/>
        <v>3.0000000230000001</v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99</v>
      </c>
      <c r="D26" s="105"/>
      <c r="E26" s="105"/>
      <c r="F26" s="107"/>
      <c r="G26" s="95" t="s">
        <v>119</v>
      </c>
      <c r="H26" s="32" t="s">
        <v>121</v>
      </c>
      <c r="I26" s="17">
        <v>2.4E-8</v>
      </c>
      <c r="J26" s="17">
        <f t="shared" si="5"/>
        <v>99.000000024000002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/>
      <c r="F27" s="107">
        <v>102</v>
      </c>
      <c r="G27" s="95" t="s">
        <v>130</v>
      </c>
      <c r="H27" s="32" t="s">
        <v>163</v>
      </c>
      <c r="I27" s="17">
        <v>2.4999999999999999E-8</v>
      </c>
      <c r="J27" s="17" t="str">
        <f t="shared" si="5"/>
        <v/>
      </c>
      <c r="K27" s="17" t="str">
        <f t="shared" si="1"/>
        <v/>
      </c>
      <c r="L27" s="17">
        <f t="shared" si="2"/>
        <v>102.00000002500001</v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/>
      <c r="D28" s="105"/>
      <c r="E28" s="105"/>
      <c r="F28" s="107"/>
      <c r="G28" s="95"/>
      <c r="H28" s="32"/>
      <c r="I28" s="17">
        <v>2.6000000000000001E-8</v>
      </c>
      <c r="J28" s="17" t="str">
        <f t="shared" si="5"/>
        <v/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5</v>
      </c>
      <c r="D29" s="105"/>
      <c r="E29" s="105">
        <v>2</v>
      </c>
      <c r="F29" s="107"/>
      <c r="G29" s="95" t="s">
        <v>122</v>
      </c>
      <c r="H29" s="32" t="s">
        <v>123</v>
      </c>
      <c r="I29" s="17">
        <v>2.7E-8</v>
      </c>
      <c r="J29" s="17">
        <f t="shared" si="5"/>
        <v>5.0000000269999996</v>
      </c>
      <c r="K29" s="17">
        <f t="shared" si="1"/>
        <v>2.000000027</v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55</v>
      </c>
      <c r="D30" s="105"/>
      <c r="E30" s="105">
        <v>200</v>
      </c>
      <c r="F30" s="107"/>
      <c r="G30" s="95" t="s">
        <v>124</v>
      </c>
      <c r="H30" s="32" t="s">
        <v>125</v>
      </c>
      <c r="I30" s="17">
        <v>2.7999999999999999E-8</v>
      </c>
      <c r="J30" s="17">
        <f t="shared" si="5"/>
        <v>55.000000028000002</v>
      </c>
      <c r="K30" s="17">
        <f t="shared" si="1"/>
        <v>200.00000002799999</v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77</v>
      </c>
      <c r="D31" s="105"/>
      <c r="E31" s="105"/>
      <c r="F31" s="107"/>
      <c r="G31" s="95" t="s">
        <v>126</v>
      </c>
      <c r="H31" s="32" t="s">
        <v>127</v>
      </c>
      <c r="I31" s="17">
        <v>2.9000000000000002E-8</v>
      </c>
      <c r="J31" s="17">
        <f t="shared" si="5"/>
        <v>77.000000029000006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/>
      <c r="D32" s="105"/>
      <c r="E32" s="105"/>
      <c r="F32" s="107"/>
      <c r="G32" s="95"/>
      <c r="H32" s="32"/>
      <c r="I32" s="17">
        <v>2.9999999999999997E-8</v>
      </c>
      <c r="J32" s="17" t="str">
        <f t="shared" si="5"/>
        <v/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/>
      <c r="D33" s="105"/>
      <c r="E33" s="105"/>
      <c r="F33" s="107"/>
      <c r="G33" s="95"/>
      <c r="H33" s="32"/>
      <c r="I33" s="17">
        <v>3.1E-8</v>
      </c>
      <c r="J33" s="17" t="str">
        <f t="shared" si="5"/>
        <v/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55</v>
      </c>
      <c r="D34" s="105"/>
      <c r="E34" s="105"/>
      <c r="F34" s="107"/>
      <c r="G34" s="95" t="s">
        <v>86</v>
      </c>
      <c r="H34" s="32" t="s">
        <v>96</v>
      </c>
      <c r="I34" s="17">
        <v>3.2000000000000002E-8</v>
      </c>
      <c r="J34" s="17">
        <f t="shared" si="5"/>
        <v>55.000000032000003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88</v>
      </c>
      <c r="D35" s="105"/>
      <c r="E35" s="105"/>
      <c r="F35" s="107"/>
      <c r="G35" s="95" t="s">
        <v>128</v>
      </c>
      <c r="H35" s="32" t="s">
        <v>129</v>
      </c>
      <c r="I35" s="17">
        <v>3.2999999999999998E-8</v>
      </c>
      <c r="J35" s="17">
        <f t="shared" si="5"/>
        <v>88.000000033000006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11</v>
      </c>
      <c r="D36" s="105"/>
      <c r="E36" s="105">
        <v>56</v>
      </c>
      <c r="F36" s="107"/>
      <c r="G36" s="95" t="s">
        <v>130</v>
      </c>
      <c r="H36" s="32" t="s">
        <v>131</v>
      </c>
      <c r="I36" s="17">
        <v>3.4E-8</v>
      </c>
      <c r="J36" s="17">
        <f t="shared" si="5"/>
        <v>11.000000033999999</v>
      </c>
      <c r="K36" s="17">
        <f t="shared" si="1"/>
        <v>56.000000034000003</v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89</v>
      </c>
      <c r="D37" s="105"/>
      <c r="E37" s="105"/>
      <c r="F37" s="107"/>
      <c r="G37" s="95" t="s">
        <v>132</v>
      </c>
      <c r="H37" s="32" t="s">
        <v>133</v>
      </c>
      <c r="I37" s="17">
        <v>3.5000000000000002E-8</v>
      </c>
      <c r="J37" s="17">
        <f t="shared" si="5"/>
        <v>89.000000034999999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/>
      <c r="D38" s="105"/>
      <c r="E38" s="105"/>
      <c r="F38" s="107"/>
      <c r="G38" s="95"/>
      <c r="H38" s="32"/>
      <c r="I38" s="17">
        <v>3.5999999999999998E-8</v>
      </c>
      <c r="J38" s="17" t="str">
        <f t="shared" si="5"/>
        <v/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/>
      <c r="F39" s="107"/>
      <c r="G39" s="95"/>
      <c r="H39" s="32"/>
      <c r="I39" s="17">
        <v>3.7E-8</v>
      </c>
      <c r="J39" s="17" t="str">
        <f t="shared" si="5"/>
        <v/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22</v>
      </c>
      <c r="D40" s="105"/>
      <c r="E40" s="105"/>
      <c r="F40" s="107">
        <v>22</v>
      </c>
      <c r="G40" s="95" t="s">
        <v>134</v>
      </c>
      <c r="H40" s="32" t="s">
        <v>135</v>
      </c>
      <c r="I40" s="17">
        <v>3.8000000000000003E-8</v>
      </c>
      <c r="J40" s="17">
        <f t="shared" si="5"/>
        <v>22.000000038</v>
      </c>
      <c r="K40" s="17" t="str">
        <f t="shared" si="1"/>
        <v/>
      </c>
      <c r="L40" s="17">
        <f t="shared" si="2"/>
        <v>22.000000038</v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77</v>
      </c>
      <c r="D41" s="105"/>
      <c r="E41" s="105">
        <v>77</v>
      </c>
      <c r="F41" s="107"/>
      <c r="G41" s="95" t="s">
        <v>136</v>
      </c>
      <c r="H41" s="32" t="s">
        <v>137</v>
      </c>
      <c r="I41" s="17">
        <v>3.8999999999999998E-8</v>
      </c>
      <c r="J41" s="17">
        <f t="shared" si="5"/>
        <v>77.000000039</v>
      </c>
      <c r="K41" s="17">
        <f t="shared" si="1"/>
        <v>77.000000039</v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/>
      <c r="F43" s="107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22</v>
      </c>
      <c r="D44" s="105"/>
      <c r="E44" s="105"/>
      <c r="F44" s="107"/>
      <c r="G44" s="95" t="s">
        <v>89</v>
      </c>
      <c r="H44" s="32" t="s">
        <v>90</v>
      </c>
      <c r="I44" s="17">
        <v>4.1999999999999999E-8</v>
      </c>
      <c r="J44" s="17">
        <f t="shared" si="5"/>
        <v>22.000000042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66</v>
      </c>
      <c r="D45" s="105"/>
      <c r="E45" s="105"/>
      <c r="F45" s="107"/>
      <c r="G45" s="95" t="s">
        <v>138</v>
      </c>
      <c r="H45" s="32" t="s">
        <v>139</v>
      </c>
      <c r="I45" s="17">
        <v>4.3000000000000001E-8</v>
      </c>
      <c r="J45" s="17">
        <f t="shared" si="5"/>
        <v>66.000000043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33</v>
      </c>
      <c r="D47" s="105"/>
      <c r="E47" s="105"/>
      <c r="F47" s="107"/>
      <c r="G47" s="95" t="s">
        <v>140</v>
      </c>
      <c r="H47" s="32" t="s">
        <v>141</v>
      </c>
      <c r="I47" s="17">
        <v>4.4999999999999999E-8</v>
      </c>
      <c r="J47" s="17">
        <f t="shared" si="5"/>
        <v>33.000000045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1</v>
      </c>
      <c r="D48" s="105"/>
      <c r="E48" s="105"/>
      <c r="F48" s="107"/>
      <c r="G48" s="95" t="s">
        <v>142</v>
      </c>
      <c r="H48" s="32" t="s">
        <v>143</v>
      </c>
      <c r="I48" s="17">
        <v>4.6000000000000002E-8</v>
      </c>
      <c r="J48" s="17">
        <f t="shared" si="5"/>
        <v>1.000000046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99</v>
      </c>
      <c r="D49" s="105"/>
      <c r="E49" s="105"/>
      <c r="F49" s="107"/>
      <c r="G49" s="95" t="s">
        <v>142</v>
      </c>
      <c r="H49" s="32" t="s">
        <v>144</v>
      </c>
      <c r="I49" s="17">
        <v>4.6999999999999997E-8</v>
      </c>
      <c r="J49" s="17">
        <f t="shared" si="5"/>
        <v>99.000000047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77</v>
      </c>
      <c r="D52" s="105"/>
      <c r="E52" s="105"/>
      <c r="F52" s="107"/>
      <c r="G52" s="95" t="s">
        <v>145</v>
      </c>
      <c r="H52" s="32" t="s">
        <v>146</v>
      </c>
      <c r="I52" s="17">
        <v>4.9999999999999998E-8</v>
      </c>
      <c r="J52" s="17">
        <f t="shared" si="5"/>
        <v>77.000000049999997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11</v>
      </c>
      <c r="D55" s="105"/>
      <c r="E55" s="105"/>
      <c r="F55" s="107"/>
      <c r="G55" s="96" t="s">
        <v>159</v>
      </c>
      <c r="H55" s="60" t="s">
        <v>160</v>
      </c>
      <c r="I55" s="17">
        <v>5.2999999999999998E-8</v>
      </c>
      <c r="J55" s="17">
        <f t="shared" si="5"/>
        <v>11.000000053000001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1</v>
      </c>
      <c r="D56" s="105"/>
      <c r="E56" s="105">
        <v>1</v>
      </c>
      <c r="F56" s="107"/>
      <c r="G56" s="96" t="s">
        <v>161</v>
      </c>
      <c r="H56" s="60" t="s">
        <v>147</v>
      </c>
      <c r="I56" s="17">
        <v>5.4E-8</v>
      </c>
      <c r="J56" s="17">
        <f t="shared" si="5"/>
        <v>1.000000054</v>
      </c>
      <c r="K56" s="17">
        <f t="shared" si="1"/>
        <v>1.000000054</v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54</v>
      </c>
      <c r="D57" s="105"/>
      <c r="E57" s="105">
        <v>55</v>
      </c>
      <c r="F57" s="107"/>
      <c r="G57" s="96" t="s">
        <v>161</v>
      </c>
      <c r="H57" s="60" t="s">
        <v>148</v>
      </c>
      <c r="I57" s="17">
        <v>5.5000000000000003E-8</v>
      </c>
      <c r="J57" s="17">
        <f t="shared" si="5"/>
        <v>54.000000055000001</v>
      </c>
      <c r="K57" s="17">
        <f t="shared" si="1"/>
        <v>55.000000055000001</v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101</v>
      </c>
      <c r="D58" s="105"/>
      <c r="E58" s="105">
        <v>100</v>
      </c>
      <c r="F58" s="107"/>
      <c r="G58" s="96" t="s">
        <v>161</v>
      </c>
      <c r="H58" s="60" t="s">
        <v>149</v>
      </c>
      <c r="I58" s="17">
        <v>5.5999999999999999E-8</v>
      </c>
      <c r="J58" s="17">
        <f t="shared" si="5"/>
        <v>101.000000056</v>
      </c>
      <c r="K58" s="17">
        <f t="shared" si="1"/>
        <v>100.000000056</v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1</v>
      </c>
      <c r="D59" s="105"/>
      <c r="E59" s="105"/>
      <c r="F59" s="107"/>
      <c r="G59" s="96" t="s">
        <v>150</v>
      </c>
      <c r="H59" s="60" t="s">
        <v>151</v>
      </c>
      <c r="I59" s="17">
        <v>5.7000000000000001E-8</v>
      </c>
      <c r="J59" s="17">
        <f t="shared" si="5"/>
        <v>1.0000000570000001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99</v>
      </c>
      <c r="D60" s="105"/>
      <c r="E60" s="105"/>
      <c r="F60" s="107"/>
      <c r="G60" s="96" t="s">
        <v>150</v>
      </c>
      <c r="H60" s="60" t="s">
        <v>152</v>
      </c>
      <c r="I60" s="17">
        <v>5.8000000000000003E-8</v>
      </c>
      <c r="J60" s="17">
        <f t="shared" si="5"/>
        <v>99.000000057999998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66</v>
      </c>
      <c r="D61" s="105"/>
      <c r="E61" s="105">
        <v>57</v>
      </c>
      <c r="F61" s="107"/>
      <c r="G61" s="96" t="s">
        <v>153</v>
      </c>
      <c r="H61" s="60" t="s">
        <v>154</v>
      </c>
      <c r="I61" s="17">
        <v>5.8999999999999999E-8</v>
      </c>
      <c r="J61" s="17">
        <f t="shared" si="5"/>
        <v>66.000000059000001</v>
      </c>
      <c r="K61" s="17">
        <f t="shared" si="1"/>
        <v>57.000000059000001</v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102</v>
      </c>
      <c r="D62" s="105"/>
      <c r="E62" s="105"/>
      <c r="F62" s="107"/>
      <c r="G62" s="96" t="s">
        <v>91</v>
      </c>
      <c r="H62" s="60" t="s">
        <v>92</v>
      </c>
      <c r="I62" s="17">
        <v>5.9999999999999995E-8</v>
      </c>
      <c r="J62" s="17">
        <f t="shared" si="5"/>
        <v>102.00000006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Rochelle Chapman </v>
      </c>
      <c r="C2" t="str">
        <f>IFERROR(INDEX('Enter Draw'!$C$3:$H$252,MATCH(SMALL('Enter Draw'!$J$3:$J$252,D2),'Enter Draw'!$J$3:$J$252,0),6),"")</f>
        <v>Fancy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Alison Zacharias </v>
      </c>
      <c r="H2" t="str">
        <f>IFERROR(INDEX('Enter Draw'!$E$3:$H$252,MATCH(SMALL('Enter Draw'!$K$3:$K$252,D2),'Enter Draw'!$K$3:$K$252,0),4),"")</f>
        <v xml:space="preserve">Smooth Sante Fe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Rochelle Chapman </v>
      </c>
      <c r="L2" t="str">
        <f>IFERROR(INDEX('Enter Draw'!$F$3:$H$252,MATCH(SMALL('Enter Draw'!$L$3:$L$252,I2),'Enter Draw'!$L$3:$L$252,0),3),"")</f>
        <v>Fancy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Kelli Shyrock </v>
      </c>
      <c r="C3" t="str">
        <f>IFERROR(INDEX('Enter Draw'!$C$3:$H$252,MATCH(SMALL('Enter Draw'!$J$3:$J$252,D3),'Enter Draw'!$J$3:$J$252,0),6),"")</f>
        <v xml:space="preserve">RY Crazy Cat Lady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Shari Kennedy</v>
      </c>
      <c r="H3" t="str">
        <f>IFERROR(INDEX('Enter Draw'!$E$3:$H$252,MATCH(SMALL('Enter Draw'!$K$3:$K$252,D3),'Enter Draw'!$K$3:$K$252,0),4),"")</f>
        <v xml:space="preserve">Fast Moon Fling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Ayla Bartmann </v>
      </c>
      <c r="L3" t="str">
        <f>IFERROR(INDEX('Enter Draw'!$F$3:$H$252,MATCH(SMALL('Enter Draw'!$L$3:$L$252,I3),'Enter Draw'!$L$3:$L$252,0),3),"")</f>
        <v xml:space="preserve">Savvy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Alison Zacharias </v>
      </c>
      <c r="C4" t="str">
        <f>IFERROR(INDEX('Enter Draw'!$C$3:$H$252,MATCH(SMALL('Enter Draw'!$J$3:$J$252,D4),'Enter Draw'!$J$3:$J$252,0),6),"")</f>
        <v xml:space="preserve">Smooth Sante Fe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Katilynn Jorgensen </v>
      </c>
      <c r="H4" t="str">
        <f>IFERROR(INDEX('Enter Draw'!$E$3:$H$252,MATCH(SMALL('Enter Draw'!$K$3:$K$252,D4),'Enter Draw'!$K$3:$K$252,0),4),"")</f>
        <v xml:space="preserve">Kitty Dun It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 xml:space="preserve">Kayla Papendick </v>
      </c>
      <c r="L4" t="str">
        <f>IFERROR(INDEX('Enter Draw'!$F$3:$H$252,MATCH(SMALL('Enter Draw'!$L$3:$L$252,I4),'Enter Draw'!$L$3:$L$252,0),3),"")</f>
        <v xml:space="preserve">Buddy 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Kristen Zancanella </v>
      </c>
      <c r="C5" t="str">
        <f>IFERROR(INDEX('Enter Draw'!$C$3:$H$252,MATCH(SMALL('Enter Draw'!$J$3:$J$252,D5),'Enter Draw'!$J$3:$J$252,0),6),"")</f>
        <v xml:space="preserve">Baby Red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Alison Zacharias </v>
      </c>
      <c r="H5" t="str">
        <f>IFERROR(INDEX('Enter Draw'!$E$3:$H$252,MATCH(SMALL('Enter Draw'!$K$3:$K$252,D5),'Enter Draw'!$K$3:$K$252,0),4),"")</f>
        <v xml:space="preserve">True French Sun Tan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Trinity Chapman </v>
      </c>
      <c r="L5" t="str">
        <f>IFERROR(INDEX('Enter Draw'!$F$3:$H$252,MATCH(SMALL('Enter Draw'!$L$3:$L$252,I5),'Enter Draw'!$L$3:$L$252,0),3),"")</f>
        <v xml:space="preserve">Charlie 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Shari Kennedy</v>
      </c>
      <c r="C6" t="str">
        <f>IFERROR(INDEX('Enter Draw'!$C$3:$H$252,MATCH(SMALL('Enter Draw'!$J$3:$J$252,D6),'Enter Draw'!$J$3:$J$252,0),6),"")</f>
        <v xml:space="preserve">Fast Moon Fling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Kara Martin </v>
      </c>
      <c r="H6" t="str">
        <f>IFERROR(INDEX('Enter Draw'!$E$3:$H$252,MATCH(SMALL('Enter Draw'!$K$3:$K$252,D6),'Enter Draw'!$K$3:$K$252,0),4),"")</f>
        <v xml:space="preserve">Dasher 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Blake Chapman </v>
      </c>
      <c r="L6" t="str">
        <f>IFERROR(INDEX('Enter Draw'!$F$3:$H$252,MATCH(SMALL('Enter Draw'!$L$3:$L$252,I6),'Enter Draw'!$L$3:$L$252,0),3),"")</f>
        <v xml:space="preserve">Raisin 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Rochelle Chapman </v>
      </c>
      <c r="L7" t="str">
        <f>IFERROR(INDEX('Enter Draw'!$F$3:$H$252,MATCH(SMALL('Enter Draw'!$L$3:$L$252,I7),'Enter Draw'!$L$3:$L$252,0),3),"")</f>
        <v xml:space="preserve">Lucy </v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Kara Martin </v>
      </c>
      <c r="C8" t="str">
        <f>IFERROR(INDEX('Enter Draw'!$C$3:$H$252,MATCH(SMALL('Enter Draw'!$J$3:$J$252,D8),'Enter Draw'!$J$3:$J$252,0),6),"")</f>
        <v xml:space="preserve">Dasher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Kinzie Zimmerman </v>
      </c>
      <c r="H8" t="str">
        <f>IFERROR(INDEX('Enter Draw'!$E$3:$H$252,MATCH(SMALL('Enter Draw'!$K$3:$K$252,D8),'Enter Draw'!$K$3:$K$252,0),4),"")</f>
        <v xml:space="preserve">Pistol </v>
      </c>
      <c r="I8">
        <v>7</v>
      </c>
      <c r="J8" s="1">
        <f t="shared" si="0"/>
        <v>7</v>
      </c>
      <c r="K8" t="str">
        <f>IFERROR(INDEX('Enter Draw'!$F$3:$H$252,MATCH(SMALL('Enter Draw'!$L$3:$L$252,I8),'Enter Draw'!$L$3:$L$252,0),2),"")</f>
        <v xml:space="preserve">Mashell Bohnenkamp </v>
      </c>
      <c r="L8" t="str">
        <f>IFERROR(INDEX('Enter Draw'!$F$3:$H$252,MATCH(SMALL('Enter Draw'!$L$3:$L$252,I8),'Enter Draw'!$L$3:$L$252,0),3),"")</f>
        <v xml:space="preserve">Darla </v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Cindy Baltezore </v>
      </c>
      <c r="C9" t="str">
        <f>IFERROR(INDEX('Enter Draw'!$C$3:$H$252,MATCH(SMALL('Enter Draw'!$J$3:$J$252,D9),'Enter Draw'!$J$3:$J$252,0),6),"")</f>
        <v xml:space="preserve">Flingin in the Sun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Emma Postma </v>
      </c>
      <c r="H9" t="str">
        <f>IFERROR(INDEX('Enter Draw'!$E$3:$H$252,MATCH(SMALL('Enter Draw'!$K$3:$K$252,D9),'Enter Draw'!$K$3:$K$252,0),4),"")</f>
        <v xml:space="preserve">This Lil Lite O Mine </v>
      </c>
      <c r="I9">
        <v>8</v>
      </c>
      <c r="J9" s="1">
        <f t="shared" si="0"/>
        <v>8</v>
      </c>
      <c r="K9" t="str">
        <f>IFERROR(INDEX('Enter Draw'!$F$3:$H$252,MATCH(SMALL('Enter Draw'!$L$3:$L$252,I9),'Enter Draw'!$L$3:$L$252,0),2),"")</f>
        <v xml:space="preserve">Kara Martin </v>
      </c>
      <c r="L9" t="str">
        <f>IFERROR(INDEX('Enter Draw'!$F$3:$H$252,MATCH(SMALL('Enter Draw'!$L$3:$L$252,I9),'Enter Draw'!$L$3:$L$252,0),3),"")</f>
        <v>Marthas Frenchman King</v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Ayla Bartmann </v>
      </c>
      <c r="C10" t="str">
        <f>IFERROR(INDEX('Enter Draw'!$C$3:$H$252,MATCH(SMALL('Enter Draw'!$J$3:$J$252,D10),'Enter Draw'!$J$3:$J$252,0),6),"")</f>
        <v xml:space="preserve">Savvy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Alison Zacharias </v>
      </c>
      <c r="H10" t="str">
        <f>IFERROR(INDEX('Enter Draw'!$E$3:$H$252,MATCH(SMALL('Enter Draw'!$K$3:$K$252,D10),'Enter Draw'!$K$3:$K$252,0),4),"")</f>
        <v xml:space="preserve">PC Perkinni ike 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Joslyn DeKnikker </v>
      </c>
      <c r="C11" t="str">
        <f>IFERROR(INDEX('Enter Draw'!$C$3:$H$252,MATCH(SMALL('Enter Draw'!$J$3:$J$252,D11),'Enter Draw'!$J$3:$J$252,0),6),"")</f>
        <v xml:space="preserve">Chexies Smoke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Emma Kuhlman </v>
      </c>
      <c r="H11" t="str">
        <f>IFERROR(INDEX('Enter Draw'!$E$3:$H$252,MATCH(SMALL('Enter Draw'!$K$3:$K$252,D11),'Enter Draw'!$K$3:$K$252,0),4),"")</f>
        <v xml:space="preserve">Molly 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Heidi Johnson </v>
      </c>
      <c r="C12" t="str">
        <f>IFERROR(INDEX('Enter Draw'!$C$3:$H$252,MATCH(SMALL('Enter Draw'!$J$3:$J$252,D12),'Enter Draw'!$J$3:$J$252,0),6),"")</f>
        <v xml:space="preserve">Jack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Kayla Papendick </v>
      </c>
      <c r="C14" t="str">
        <f>IFERROR(INDEX('Enter Draw'!$C$3:$H$252,MATCH(SMALL('Enter Draw'!$J$3:$J$252,D14),'Enter Draw'!$J$3:$J$252,0),6),"")</f>
        <v xml:space="preserve">Buddy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Janice Roebuck </v>
      </c>
      <c r="C15" t="str">
        <f>IFERROR(INDEX('Enter Draw'!$C$3:$H$252,MATCH(SMALL('Enter Draw'!$J$3:$J$252,D15),'Enter Draw'!$J$3:$J$252,0),6),"")</f>
        <v xml:space="preserve">Holly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Brenda Deters </v>
      </c>
      <c r="C16" t="str">
        <f>IFERROR(INDEX('Enter Draw'!$C$3:$H$252,MATCH(SMALL('Enter Draw'!$J$3:$J$252,D16),'Enter Draw'!$J$3:$J$252,0),6),"")</f>
        <v xml:space="preserve">Streakin Guns n roses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Aimee Sorensen </v>
      </c>
      <c r="C17" t="str">
        <f>IFERROR(INDEX('Enter Draw'!$C$3:$H$252,MATCH(SMALL('Enter Draw'!$J$3:$J$252,D17),'Enter Draw'!$J$3:$J$252,0),6),"")</f>
        <v xml:space="preserve">Holy French Fame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Kara Martin </v>
      </c>
      <c r="C18" t="str">
        <f>IFERROR(INDEX('Enter Draw'!$C$3:$H$252,MATCH(SMALL('Enter Draw'!$J$3:$J$252,D18),'Enter Draw'!$J$3:$J$252,0),6),"")</f>
        <v>TQH Smart Ransom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Trinity Chapman </v>
      </c>
      <c r="C20" t="str">
        <f>IFERROR(INDEX('Enter Draw'!$C$3:$H$252,MATCH(SMALL('Enter Draw'!$J$3:$J$252,D20),'Enter Draw'!$J$3:$J$252,0),6),"")</f>
        <v xml:space="preserve">Charlie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Alison Zacharias </v>
      </c>
      <c r="C21" t="str">
        <f>IFERROR(INDEX('Enter Draw'!$C$3:$H$252,MATCH(SMALL('Enter Draw'!$J$3:$J$252,D21),'Enter Draw'!$J$3:$J$252,0),6),"")</f>
        <v xml:space="preserve">True French Sun Tan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Ally Bausch </v>
      </c>
      <c r="C22" t="str">
        <f>IFERROR(INDEX('Enter Draw'!$C$3:$H$252,MATCH(SMALL('Enter Draw'!$J$3:$J$252,D22),'Enter Draw'!$J$3:$J$252,0),6),"")</f>
        <v xml:space="preserve">Sailor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Lizzie Chapa </v>
      </c>
      <c r="C23" t="str">
        <f>IFERROR(INDEX('Enter Draw'!$C$3:$H$252,MATCH(SMALL('Enter Draw'!$J$3:$J$252,D23),'Enter Draw'!$J$3:$J$252,0),6),"")</f>
        <v xml:space="preserve">Cracker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Haylie Dresbach </v>
      </c>
      <c r="C24" t="str">
        <f>IFERROR(INDEX('Enter Draw'!$C$3:$H$252,MATCH(SMALL('Enter Draw'!$J$3:$J$252,D24),'Enter Draw'!$J$3:$J$252,0),6),"")</f>
        <v xml:space="preserve">Onyx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Katilynn Jorgensen </v>
      </c>
      <c r="C26" t="str">
        <f>IFERROR(INDEX('Enter Draw'!$C$3:$H$252,MATCH(SMALL('Enter Draw'!$J$3:$J$252,D26),'Enter Draw'!$J$3:$J$252,0),6),"")</f>
        <v xml:space="preserve">Kitty Dun It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Emma Kuhlman </v>
      </c>
      <c r="C27" t="str">
        <f>IFERROR(INDEX('Enter Draw'!$C$3:$H$252,MATCH(SMALL('Enter Draw'!$J$3:$J$252,D27),'Enter Draw'!$J$3:$J$252,0),6),"")</f>
        <v xml:space="preserve">Molly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Kayleigh Maras </v>
      </c>
      <c r="C28" t="str">
        <f>IFERROR(INDEX('Enter Draw'!$C$3:$H$252,MATCH(SMALL('Enter Draw'!$J$3:$J$252,D28),'Enter Draw'!$J$3:$J$252,0),6),"")</f>
        <v xml:space="preserve">Sanchez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Mike Boomgarden </v>
      </c>
      <c r="C29" t="str">
        <f>IFERROR(INDEX('Enter Draw'!$C$3:$H$252,MATCH(SMALL('Enter Draw'!$J$3:$J$252,D29),'Enter Draw'!$J$3:$J$252,0),6),"")</f>
        <v xml:space="preserve">Peanut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Olivia Selleck </v>
      </c>
      <c r="C30" t="str">
        <f>IFERROR(INDEX('Enter Draw'!$C$3:$H$252,MATCH(SMALL('Enter Draw'!$J$3:$J$252,D30),'Enter Draw'!$J$3:$J$252,0),6),"")</f>
        <v xml:space="preserve">Boo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Kinzie Zimmerman </v>
      </c>
      <c r="C32" t="str">
        <f>IFERROR(INDEX('Enter Draw'!$C$3:$H$252,MATCH(SMALL('Enter Draw'!$J$3:$J$252,D32),'Enter Draw'!$J$3:$J$252,0),6),"")</f>
        <v xml:space="preserve">Pistol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Blake Chapman </v>
      </c>
      <c r="C33" t="str">
        <f>IFERROR(INDEX('Enter Draw'!$C$3:$H$252,MATCH(SMALL('Enter Draw'!$J$3:$J$252,D33),'Enter Draw'!$J$3:$J$252,0),6),"")</f>
        <v xml:space="preserve">Raisin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Shana Lensing </v>
      </c>
      <c r="C34" t="str">
        <f>IFERROR(INDEX('Enter Draw'!$C$3:$H$252,MATCH(SMALL('Enter Draw'!$J$3:$J$252,D34),'Enter Draw'!$J$3:$J$252,0),6),"")</f>
        <v xml:space="preserve">Dinkys LeRoy Cash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Emma Postma </v>
      </c>
      <c r="C35" t="str">
        <f>IFERROR(INDEX('Enter Draw'!$C$3:$H$252,MATCH(SMALL('Enter Draw'!$J$3:$J$252,D35),'Enter Draw'!$J$3:$J$252,0),6),"")</f>
        <v xml:space="preserve">This Lil Lite O Mine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Lexi Thyberg </v>
      </c>
      <c r="C36" t="str">
        <f>IFERROR(INDEX('Enter Draw'!$C$3:$H$252,MATCH(SMALL('Enter Draw'!$J$3:$J$252,D36),'Enter Draw'!$J$3:$J$252,0),6),"")</f>
        <v xml:space="preserve">Special Kinda Dash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Mashell Bohnenkamp </v>
      </c>
      <c r="C38" t="str">
        <f>IFERROR(INDEX('Enter Draw'!$C$3:$H$252,MATCH(SMALL('Enter Draw'!$J$3:$J$252,D38),'Enter Draw'!$J$3:$J$252,0),6),"")</f>
        <v xml:space="preserve">Darla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Kailey DeKnikker </v>
      </c>
      <c r="C39" t="str">
        <f>IFERROR(INDEX('Enter Draw'!$C$3:$H$252,MATCH(SMALL('Enter Draw'!$J$3:$J$252,D39),'Enter Draw'!$J$3:$J$252,0),6),"")</f>
        <v xml:space="preserve">Fast Last Kirk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Chyenne Mortenson </v>
      </c>
      <c r="C40" t="str">
        <f>IFERROR(INDEX('Enter Draw'!$C$3:$H$252,MATCH(SMALL('Enter Draw'!$J$3:$J$252,D40),'Enter Draw'!$J$3:$J$252,0),6),"")</f>
        <v xml:space="preserve">Boonslilstripe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Breanna Millard </v>
      </c>
      <c r="C41" t="str">
        <f>IFERROR(INDEX('Enter Draw'!$C$3:$H$252,MATCH(SMALL('Enter Draw'!$J$3:$J$252,D41),'Enter Draw'!$J$3:$J$252,0),6),"")</f>
        <v xml:space="preserve">Hox Frenchman Opener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Rochelle Chapman </v>
      </c>
      <c r="C42" t="str">
        <f>IFERROR(INDEX('Enter Draw'!$C$3:$H$252,MATCH(SMALL('Enter Draw'!$J$3:$J$252,D42),'Enter Draw'!$J$3:$J$252,0),6),"")</f>
        <v xml:space="preserve">Lucy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Katilynn Jorgensen </v>
      </c>
      <c r="C44" t="str">
        <f>IFERROR(INDEX('Enter Draw'!$C$3:$H$252,MATCH(SMALL('Enter Draw'!$J$3:$J$252,D44),'Enter Draw'!$J$3:$J$252,0),6),"")</f>
        <v xml:space="preserve">Drifters Angel Annie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Kelli Shyrock </v>
      </c>
      <c r="C45" t="str">
        <f>IFERROR(INDEX('Enter Draw'!$C$3:$H$252,MATCH(SMALL('Enter Draw'!$J$3:$J$252,D45),'Enter Draw'!$J$3:$J$252,0),6),"")</f>
        <v xml:space="preserve">Jewel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Kristen Zancanella </v>
      </c>
      <c r="C46" t="str">
        <f>IFERROR(INDEX('Enter Draw'!$C$3:$H$252,MATCH(SMALL('Enter Draw'!$J$3:$J$252,D46),'Enter Draw'!$J$3:$J$252,0),6),"")</f>
        <v xml:space="preserve">Heater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Mike Boomgarden </v>
      </c>
      <c r="C47" t="str">
        <f>IFERROR(INDEX('Enter Draw'!$C$3:$H$252,MATCH(SMALL('Enter Draw'!$J$3:$J$252,D47),'Enter Draw'!$J$3:$J$252,0),6),"")</f>
        <v xml:space="preserve">Gypsy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Alison Zacharias </v>
      </c>
      <c r="C48" t="str">
        <f>IFERROR(INDEX('Enter Draw'!$C$3:$H$252,MATCH(SMALL('Enter Draw'!$J$3:$J$252,D48),'Enter Draw'!$J$3:$J$252,0),6),"")</f>
        <v xml:space="preserve">PC Perkinni ike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Jamie Zuidema </v>
      </c>
      <c r="C50" t="str">
        <f>IFERROR(INDEX('Enter Draw'!$C$3:$H$252,MATCH(SMALL('Enter Draw'!$J$3:$J$252,D50),'Enter Draw'!$J$3:$J$252,0),6),"")</f>
        <v xml:space="preserve">Lucy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7" sqref="D7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>
        <v>1</v>
      </c>
      <c r="B2" s="19" t="s">
        <v>158</v>
      </c>
      <c r="C2" s="19"/>
      <c r="D2" s="51">
        <v>58.962000000000003</v>
      </c>
      <c r="E2" s="92">
        <v>1E-14</v>
      </c>
      <c r="F2" s="93">
        <f>IF((D2+E2)&gt;5,D2+E2,"")</f>
        <v>58.96200000000001</v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>
        <v>2</v>
      </c>
      <c r="B4" s="19" t="s">
        <v>155</v>
      </c>
      <c r="C4" s="19" t="s">
        <v>156</v>
      </c>
      <c r="D4" s="53">
        <v>22.491</v>
      </c>
      <c r="E4" s="92">
        <v>2.9999999999999998E-14</v>
      </c>
      <c r="F4" s="93">
        <f t="shared" si="0"/>
        <v>22.491000000000028</v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>
        <v>3</v>
      </c>
      <c r="B6" s="19" t="s">
        <v>157</v>
      </c>
      <c r="C6" s="19"/>
      <c r="D6" s="54">
        <v>61.655999999999999</v>
      </c>
      <c r="E6" s="92">
        <v>5.0000000000000002E-14</v>
      </c>
      <c r="F6" s="93">
        <f t="shared" si="0"/>
        <v>61.656000000000049</v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51" sqref="D51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Rochelle Chapman </v>
      </c>
      <c r="C2" s="19" t="str">
        <f>IFERROR(Draw!C2,"")</f>
        <v>Fancy</v>
      </c>
      <c r="D2" s="174">
        <v>15.414999999999999</v>
      </c>
      <c r="E2" s="92">
        <v>1.0000000000000001E-9</v>
      </c>
      <c r="F2" s="93">
        <f>IF(D2="scratch",3000+E2,IF(D2="nt",1000+E2,IF((D2+E2)&gt;5,D2+E2,"")))</f>
        <v>15.415000000999999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15.414999999999999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15.415000000999999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Kelli Shyrock </v>
      </c>
      <c r="C3" s="19" t="str">
        <f>IFERROR(Draw!C3,"")</f>
        <v xml:space="preserve">RY Crazy Cat Lady </v>
      </c>
      <c r="D3" s="52">
        <v>15.744999999999999</v>
      </c>
      <c r="E3" s="92">
        <v>2.0000000000000001E-9</v>
      </c>
      <c r="F3" s="93">
        <f t="shared" ref="F3:F66" si="0">IF(D3="scratch",3000+E3,IF(D3="nt",1000+E3,IF((D3+E3)&gt;5,D3+E3,"")))</f>
        <v>15.745000001999999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15.744999999999999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15.745000001999999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14.539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Alison Zacharias </v>
      </c>
      <c r="C4" s="19" t="str">
        <f>IFERROR(Draw!C4,"")</f>
        <v xml:space="preserve">Smooth Sante Fe </v>
      </c>
      <c r="D4" s="53">
        <v>17.026</v>
      </c>
      <c r="E4" s="92">
        <v>3E-9</v>
      </c>
      <c r="F4" s="93">
        <f t="shared" si="0"/>
        <v>17.026000003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Kayla Papendick </v>
      </c>
      <c r="O4" s="73" t="str">
        <f>'Open 1'!AF10</f>
        <v xml:space="preserve">Buddy </v>
      </c>
      <c r="P4" s="182">
        <f>'Open 1'!AG10</f>
        <v>14.539000012999999</v>
      </c>
      <c r="Q4" s="156">
        <f>AH10</f>
        <v>106.39999999999999</v>
      </c>
      <c r="R4" s="187" t="str">
        <f>IF(M4="Tie",AK11,"")</f>
        <v/>
      </c>
      <c r="S4" s="17" t="e">
        <f t="shared" ca="1" si="1"/>
        <v>#NAME?</v>
      </c>
      <c r="T4" s="93">
        <f t="shared" si="2"/>
        <v>17.026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17.026000003</v>
      </c>
      <c r="AA4" s="7" t="str">
        <f>IFERROR(IF(V4=$AA$1,'Open 1'!F4,""),"")</f>
        <v/>
      </c>
      <c r="AB4" s="3"/>
      <c r="AC4" s="9">
        <f>AC3+0.5</f>
        <v>15.039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Kristen Zancanella </v>
      </c>
      <c r="C5" s="19" t="str">
        <f>IFERROR(Draw!C5,"")</f>
        <v xml:space="preserve">Baby Red </v>
      </c>
      <c r="D5" s="54" t="s">
        <v>71</v>
      </c>
      <c r="E5" s="92">
        <v>4.0000000000000002E-9</v>
      </c>
      <c r="F5" s="93">
        <f t="shared" si="0"/>
        <v>3000.000000004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14.539</v>
      </c>
      <c r="L5" s="227"/>
      <c r="M5" s="30" t="str">
        <f>IF($J$13&lt;"2","",IF(AD11="Tie","Tie",AD11))</f>
        <v>2nd</v>
      </c>
      <c r="N5" s="20" t="str">
        <f>IF(M5="","",'Open 1'!AE11)</f>
        <v xml:space="preserve">Aimee Sorensen </v>
      </c>
      <c r="O5" s="20" t="str">
        <f>IF(N5="","",'Open 1'!AF11)</f>
        <v xml:space="preserve">Holy French Fame </v>
      </c>
      <c r="P5" s="41">
        <f>IF(O5="","",'Open 1'!AG11)</f>
        <v>14.562000015999999</v>
      </c>
      <c r="Q5" s="157">
        <f>AH11</f>
        <v>63.839999999999989</v>
      </c>
      <c r="R5" s="187" t="str">
        <f>IF(M5="Tie",AK12,"")</f>
        <v/>
      </c>
      <c r="S5" s="17" t="e">
        <f t="shared" ca="1" si="1"/>
        <v>#NAME?</v>
      </c>
      <c r="T5" s="93" t="str">
        <f t="shared" si="2"/>
        <v>scratch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3000.000000004</v>
      </c>
      <c r="AA5" s="7" t="str">
        <f>IFERROR(IF(V5=$AA$1,'Open 1'!F5,""),"")</f>
        <v/>
      </c>
      <c r="AB5" s="3"/>
      <c r="AC5" s="9">
        <f>AC4+0.5</f>
        <v>15.539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106.39999999999999</v>
      </c>
      <c r="AR5" s="152">
        <f>HLOOKUP($J$11,$AL$4:$AP$9,2,TRUE)*AR$10</f>
        <v>91.2</v>
      </c>
      <c r="AS5" s="152">
        <f>HLOOKUP($J$11,$AL$4:$AP$9,2,TRUE)*AS$10</f>
        <v>60.800000000000004</v>
      </c>
      <c r="AT5" s="152">
        <f>HLOOKUP($J$11,$AL$4:$AP$9,2,TRUE)*AT$10</f>
        <v>45.6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Shari Kennedy</v>
      </c>
      <c r="C6" s="19" t="str">
        <f>IFERROR(Draw!C6,"")</f>
        <v xml:space="preserve">Fast Moon Fling </v>
      </c>
      <c r="D6" s="54">
        <v>915.87800000000004</v>
      </c>
      <c r="E6" s="92">
        <v>5.0000000000000001E-9</v>
      </c>
      <c r="F6" s="93">
        <f t="shared" si="0"/>
        <v>915.87800000499999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15.039</v>
      </c>
      <c r="L6" s="227"/>
      <c r="M6" s="30" t="str">
        <f>IF($J$13&lt;"3","",IF(AD12="Tie","Tie",AD12))</f>
        <v>3rd</v>
      </c>
      <c r="N6" s="20" t="str">
        <f>IF(M6="","",'Open 1'!AE12)</f>
        <v xml:space="preserve">Lexi Thyberg </v>
      </c>
      <c r="O6" s="20" t="str">
        <f>IF(N6="","",'Open 1'!AF12)</f>
        <v xml:space="preserve">Special Kinda Dash </v>
      </c>
      <c r="P6" s="41">
        <f>IF(O6="","",'Open 1'!AG12)</f>
        <v>14.576000035</v>
      </c>
      <c r="Q6" s="157">
        <f>AH12</f>
        <v>42.56</v>
      </c>
      <c r="R6" s="187" t="str">
        <f>IF(M6="Tie",AK13,"")</f>
        <v/>
      </c>
      <c r="S6" s="17" t="e">
        <f t="shared" ca="1" si="1"/>
        <v>#NAME?</v>
      </c>
      <c r="T6" s="93">
        <f t="shared" si="2"/>
        <v>915.87800000000004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915.87800000499999</v>
      </c>
      <c r="AA6" s="7" t="str">
        <f>IFERROR(IF(V6=$AA$1,'Open 1'!F6,""),"")</f>
        <v/>
      </c>
      <c r="AB6" s="3"/>
      <c r="AC6" s="9">
        <f>IF(J11&gt;=75,AC5+0.5,AC5+1)</f>
        <v>16.539000000000001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63.839999999999989</v>
      </c>
      <c r="AR6" s="152">
        <f>HLOOKUP($J$11,$AL$4:$AP$9,3,TRUE)*AR$10</f>
        <v>54.72</v>
      </c>
      <c r="AS6" s="152">
        <f>HLOOKUP($J$11,$AL$4:$AP$9,3,TRUE)*AS$10</f>
        <v>36.480000000000004</v>
      </c>
      <c r="AT6" s="152">
        <f>HLOOKUP($J$11,$AL$4:$AP$9,3,TRUE)*AT$10</f>
        <v>27.36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15.539</v>
      </c>
      <c r="L7" s="227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42.56</v>
      </c>
      <c r="AR7" s="152">
        <f>HLOOKUP($J$11,$AL$4:$AP$9,4,TRUE)*AR$10</f>
        <v>36.480000000000004</v>
      </c>
      <c r="AS7" s="152">
        <f>HLOOKUP($J$11,$AL$4:$AP$9,4,TRUE)*AS$10</f>
        <v>24.320000000000004</v>
      </c>
      <c r="AT7" s="152">
        <f>HLOOKUP($J$11,$AL$4:$AP$9,4,TRUE)*AT$10</f>
        <v>18.240000000000002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Kara Martin </v>
      </c>
      <c r="C8" s="19" t="str">
        <f>IFERROR(Draw!C8,"")</f>
        <v xml:space="preserve">Dasher </v>
      </c>
      <c r="D8" s="53">
        <v>16.843</v>
      </c>
      <c r="E8" s="92">
        <v>6.9999999999999998E-9</v>
      </c>
      <c r="F8" s="93">
        <f t="shared" si="0"/>
        <v>16.843000007000001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16.539000000000001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16.843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16.843000007000001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Cindy Baltezore </v>
      </c>
      <c r="C9" s="19" t="str">
        <f>IFERROR(Draw!C9,"")</f>
        <v xml:space="preserve">Flingin in the Sun </v>
      </c>
      <c r="D9" s="52">
        <v>14.923999999999999</v>
      </c>
      <c r="E9" s="92">
        <v>8.0000000000000005E-9</v>
      </c>
      <c r="F9" s="93">
        <f t="shared" si="0"/>
        <v>14.924000008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14.923999999999999</v>
      </c>
      <c r="V9" s="3" t="str">
        <f>IFERROR(VLOOKUP('Open 1'!F9,$AC$3:$AD$7,2,TRUE),"")</f>
        <v>1D</v>
      </c>
      <c r="W9" s="7">
        <f>IFERROR(IF(V9=$W$1,'Open 1'!F9,""),"")</f>
        <v>14.924000008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Ayla Bartmann </v>
      </c>
      <c r="C10" s="19" t="str">
        <f>IFERROR(Draw!C10,"")</f>
        <v xml:space="preserve">Savvy </v>
      </c>
      <c r="D10" s="51">
        <v>14.843</v>
      </c>
      <c r="E10" s="92">
        <v>8.9999999999999995E-9</v>
      </c>
      <c r="F10" s="93">
        <f t="shared" si="0"/>
        <v>14.843000009000001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Shana Lensing </v>
      </c>
      <c r="O10" s="18" t="str">
        <f>'Open 1'!AF16</f>
        <v xml:space="preserve">Dinkys LeRoy Cash </v>
      </c>
      <c r="P10" s="40">
        <f>'Open 1'!AG16</f>
        <v>15.148000032999999</v>
      </c>
      <c r="Q10" s="156">
        <f>AH16</f>
        <v>91.2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14.843</v>
      </c>
      <c r="V10" s="3" t="str">
        <f>IFERROR(VLOOKUP('Open 1'!F10,$AC$3:$AD$7,2,TRUE),"")</f>
        <v>1D</v>
      </c>
      <c r="W10" s="7">
        <f>IFERROR(IF(V10=$W$1,'Open 1'!F10,""),"")</f>
        <v>14.843000009000001</v>
      </c>
      <c r="X10" s="7" t="str">
        <f>IFERROR(IF(V10=$X$1,'Open 1'!F10,""),"")</f>
        <v/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Kayla Papendick </v>
      </c>
      <c r="AF10" s="179" t="str">
        <f>IFERROR(INDEX('Open 1'!$B:$F,MATCH(AG10,'Open 1'!$F:$F,0),2),"-")</f>
        <v xml:space="preserve">Buddy </v>
      </c>
      <c r="AG10" s="180">
        <f t="shared" ref="AG10:AG15" si="4">IFERROR(SMALL($W$2:$W$286,AI10),"-")</f>
        <v>14.539000012999999</v>
      </c>
      <c r="AH10" s="186">
        <f>IF(AQ5&gt;0,AQ5,"")</f>
        <v>106.39999999999999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212.79999999999998</v>
      </c>
      <c r="AR10" s="151">
        <f>IF($AO$11&lt;=75,AR2*$AO$13,AR3*$AO$13)</f>
        <v>182.4</v>
      </c>
      <c r="AS10" s="151">
        <f>IF($AO$11&lt;=75,AS2*$AO$13,AS3*$AO$13)</f>
        <v>121.60000000000001</v>
      </c>
      <c r="AT10" s="151">
        <f>IF($AO$11&lt;=75,AT2*$AO$13,AT3*$AO$13)</f>
        <v>91.2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Joslyn DeKnikker </v>
      </c>
      <c r="C11" s="19" t="str">
        <f>IFERROR(Draw!C11,"")</f>
        <v xml:space="preserve">Chexies Smoke </v>
      </c>
      <c r="D11" s="52">
        <v>915.07</v>
      </c>
      <c r="E11" s="92">
        <v>1E-8</v>
      </c>
      <c r="F11" s="93">
        <f t="shared" si="0"/>
        <v>915.07000001000006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38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Katilynn Jorgensen </v>
      </c>
      <c r="O11" s="20" t="str">
        <f>IF(N11="","",'Open 1'!AF17)</f>
        <v xml:space="preserve">Drifters Angel Annie </v>
      </c>
      <c r="P11" s="41">
        <f>IF(O11="","",'Open 1'!AG17)</f>
        <v>15.171000042999999</v>
      </c>
      <c r="Q11" s="157">
        <f>AH17</f>
        <v>54.72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915.07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915.07000001000006</v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Aimee Sorensen </v>
      </c>
      <c r="AF11" s="64" t="str">
        <f>IFERROR(INDEX('Open 1'!$B:$F,MATCH(AG11,'Open 1'!$F:$F,0),2),"-")</f>
        <v xml:space="preserve">Holy French Fame </v>
      </c>
      <c r="AG11" s="7">
        <f t="shared" si="4"/>
        <v>14.562000015999999</v>
      </c>
      <c r="AH11" s="184">
        <f>IF(AQ6&gt;0,AQ6,"")</f>
        <v>63.839999999999989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38</v>
      </c>
    </row>
    <row r="12" spans="1:50" ht="16.5" thickBot="1">
      <c r="A12" s="18">
        <f>IF(B12="","",Draw!A12)</f>
        <v>10</v>
      </c>
      <c r="B12" s="19" t="str">
        <f>IFERROR(Draw!B12,"")</f>
        <v xml:space="preserve">Heidi Johnson </v>
      </c>
      <c r="C12" s="19" t="str">
        <f>IFERROR(Draw!C12,"")</f>
        <v xml:space="preserve">Jack </v>
      </c>
      <c r="D12" s="54">
        <v>915.58199999999999</v>
      </c>
      <c r="E12" s="92">
        <v>1.0999999999999999E-8</v>
      </c>
      <c r="F12" s="93">
        <f t="shared" si="0"/>
        <v>915.58200001099999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Mike Boomgarden </v>
      </c>
      <c r="O12" s="20" t="str">
        <f>IF(N12="","",'Open 1'!AF18)</f>
        <v xml:space="preserve">Peanut </v>
      </c>
      <c r="P12" s="41">
        <f>IF(O12="","",'Open 1'!AG18)</f>
        <v>15.252000028000001</v>
      </c>
      <c r="Q12" s="157">
        <f>AH18</f>
        <v>36.480000000000004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915.58199999999999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915.58200001099999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Lexi Thyberg </v>
      </c>
      <c r="AF12" s="64" t="str">
        <f>IFERROR(INDEX('Open 1'!$B:$F,MATCH(AG12,'Open 1'!$F:$F,0),2),"-")</f>
        <v xml:space="preserve">Special Kinda Dash </v>
      </c>
      <c r="AG12" s="7">
        <f t="shared" si="4"/>
        <v>14.576000035</v>
      </c>
      <c r="AH12" s="184">
        <f>IF(AQ7&gt;0,AQ7,"")</f>
        <v>42.56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0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 xml:space="preserve">Chyenne Mortenson </v>
      </c>
      <c r="AF13" s="64" t="str">
        <f>IFERROR(INDEX('Open 1'!$B:$F,MATCH(AG13,'Open 1'!$F:$F,0),2),"-")</f>
        <v xml:space="preserve">Boonslilstripe </v>
      </c>
      <c r="AG13" s="7">
        <f t="shared" si="4"/>
        <v>14.653000039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608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Kayla Papendick </v>
      </c>
      <c r="C14" s="19" t="str">
        <f>IFERROR(Draw!C14,"")</f>
        <v xml:space="preserve">Buddy </v>
      </c>
      <c r="D14" s="51">
        <v>14.539</v>
      </c>
      <c r="E14" s="92">
        <v>1.3000000000000001E-8</v>
      </c>
      <c r="F14" s="93">
        <f t="shared" si="0"/>
        <v>14.539000012999999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14.539</v>
      </c>
      <c r="V14" s="3" t="str">
        <f>IFERROR(VLOOKUP('Open 1'!F14,$AC$3:$AD$7,2,TRUE),"")</f>
        <v>1D</v>
      </c>
      <c r="W14" s="7">
        <f>IFERROR(IF(V14=$W$1,'Open 1'!F14,""),"")</f>
        <v>14.539000012999999</v>
      </c>
      <c r="X14" s="7" t="str">
        <f>IFERROR(IF(V14=$X$1,'Open 1'!F14,""),"")</f>
        <v/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 xml:space="preserve">Kara Martin </v>
      </c>
      <c r="AF14" s="64" t="str">
        <f>IFERROR(INDEX('Open 1'!$B:$F,MATCH(AG14,'Open 1'!$F:$F,0),2),"-")</f>
        <v>TQH Smart Ransom</v>
      </c>
      <c r="AG14" s="7">
        <f t="shared" si="4"/>
        <v>14.710000017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608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Janice Roebuck </v>
      </c>
      <c r="C15" s="19" t="str">
        <f>IFERROR(Draw!C15,"")</f>
        <v xml:space="preserve">Holly </v>
      </c>
      <c r="D15" s="56">
        <v>16.675999999999998</v>
      </c>
      <c r="E15" s="92">
        <v>1.4E-8</v>
      </c>
      <c r="F15" s="93">
        <f t="shared" si="0"/>
        <v>16.676000014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16.675999999999998</v>
      </c>
      <c r="V15" s="3" t="str">
        <f>IFERROR(VLOOKUP('Open 1'!F15,$AC$3:$AD$7,2,TRUE),"")</f>
        <v>4D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>
        <f>IFERROR(IF($V15=$Z$1,'Open 1'!F15,""),"")</f>
        <v>16.676000014</v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Breanna Millard </v>
      </c>
      <c r="AF15" s="64" t="str">
        <f>IFERROR(INDEX('Open 1'!$B:$F,MATCH(AG15,'Open 1'!$F:$F,0),2),"-")</f>
        <v xml:space="preserve">Hox Frenchman Opener </v>
      </c>
      <c r="AG15" s="7">
        <f t="shared" si="4"/>
        <v>14.76200004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Brenda Deters </v>
      </c>
      <c r="C16" s="19" t="str">
        <f>IFERROR(Draw!C16,"")</f>
        <v xml:space="preserve">Streakin Guns n roses </v>
      </c>
      <c r="D16" s="57">
        <v>14.888999999999999</v>
      </c>
      <c r="E16" s="92">
        <v>1.4999999999999999E-8</v>
      </c>
      <c r="F16" s="93">
        <f t="shared" si="0"/>
        <v>14.889000014999999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Mike Boomgarden </v>
      </c>
      <c r="O16" s="18" t="str">
        <f>'Open 1'!AF22</f>
        <v xml:space="preserve">Gypsy </v>
      </c>
      <c r="P16" s="40">
        <f>'Open 1'!AG22</f>
        <v>15.549000046</v>
      </c>
      <c r="Q16" s="156">
        <f>AH22</f>
        <v>60.800000000000004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14.888999999999999</v>
      </c>
      <c r="V16" s="3" t="str">
        <f>IFERROR(VLOOKUP('Open 1'!F16,$AC$3:$AD$7,2,TRUE),"")</f>
        <v>1D</v>
      </c>
      <c r="W16" s="7">
        <f>IFERROR(IF(V16=$W$1,'Open 1'!F16,""),"")</f>
        <v>14.889000014999999</v>
      </c>
      <c r="X16" s="7" t="str">
        <f>IFERROR(IF(V16=$X$1,'Open 1'!F16,""),"")</f>
        <v/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Shana Lensing </v>
      </c>
      <c r="AF16" s="16" t="str">
        <f>IFERROR(INDEX('Open 1'!B:F,MATCH(AG16,'Open 1'!F:F,0),2),"-")</f>
        <v xml:space="preserve">Dinkys LeRoy Cash </v>
      </c>
      <c r="AG16" s="4">
        <f t="shared" ref="AG16:AG21" si="5">IFERROR(SMALL($X$2:$X$286,AI16),"-")</f>
        <v>15.148000032999999</v>
      </c>
      <c r="AH16" s="185">
        <f>IF(AR5&gt;0,AR5,"")</f>
        <v>91.2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Aimee Sorensen </v>
      </c>
      <c r="C17" s="19" t="str">
        <f>IFERROR(Draw!C17,"")</f>
        <v xml:space="preserve">Holy French Fame </v>
      </c>
      <c r="D17" s="52">
        <v>14.561999999999999</v>
      </c>
      <c r="E17" s="92">
        <v>1.6000000000000001E-8</v>
      </c>
      <c r="F17" s="93">
        <f t="shared" si="0"/>
        <v>14.562000015999999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Kelli Shyrock </v>
      </c>
      <c r="O17" s="20" t="str">
        <f>IF(N17="","",'Open 1'!AF23)</f>
        <v xml:space="preserve">RY Crazy Cat Lady </v>
      </c>
      <c r="P17" s="41">
        <f>IF(O17="","",'Open 1'!AG23)</f>
        <v>15.745000001999999</v>
      </c>
      <c r="Q17" s="157">
        <f>AH23</f>
        <v>36.480000000000004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14.561999999999999</v>
      </c>
      <c r="V17" s="3" t="str">
        <f>IFERROR(VLOOKUP('Open 1'!F17,$AC$3:$AD$7,2,TRUE),"")</f>
        <v>1D</v>
      </c>
      <c r="W17" s="7">
        <f>IFERROR(IF(V17=$W$1,'Open 1'!F17,""),"")</f>
        <v>14.562000015999999</v>
      </c>
      <c r="X17" s="7" t="str">
        <f>IFERROR(IF(V17=$X$1,'Open 1'!F17,""),"")</f>
        <v/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Katilynn Jorgensen </v>
      </c>
      <c r="AF17" s="16" t="str">
        <f>IFERROR(INDEX('Open 1'!B:F,MATCH(AG17,'Open 1'!F:F,0),2),"-")</f>
        <v xml:space="preserve">Drifters Angel Annie </v>
      </c>
      <c r="AG17" s="4">
        <f t="shared" si="5"/>
        <v>15.171000042999999</v>
      </c>
      <c r="AH17" s="185">
        <f>IF(AR6&gt;0,AR6,"")</f>
        <v>54.72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Kara Martin </v>
      </c>
      <c r="C18" s="19" t="str">
        <f>IFERROR(Draw!C18,"")</f>
        <v>TQH Smart Ransom</v>
      </c>
      <c r="D18" s="53">
        <v>14.71</v>
      </c>
      <c r="E18" s="92">
        <v>1.7E-8</v>
      </c>
      <c r="F18" s="93">
        <f t="shared" si="0"/>
        <v>14.710000017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Olivia Selleck </v>
      </c>
      <c r="O18" s="20" t="str">
        <f>IF(N18="","",'Open 1'!AF24)</f>
        <v xml:space="preserve">Boo </v>
      </c>
      <c r="P18" s="41">
        <f>IF(O18="","",'Open 1'!AG24)</f>
        <v>15.959000029</v>
      </c>
      <c r="Q18" s="157">
        <f>AH24</f>
        <v>24.320000000000004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14.71</v>
      </c>
      <c r="V18" s="3" t="str">
        <f>IFERROR(VLOOKUP('Open 1'!F18,$AC$3:$AD$7,2,TRUE),"")</f>
        <v>1D</v>
      </c>
      <c r="W18" s="7">
        <f>IFERROR(IF(V18=$W$1,'Open 1'!F18,""),"")</f>
        <v>14.710000017</v>
      </c>
      <c r="X18" s="7" t="str">
        <f>IFERROR(IF(V18=$X$1,'Open 1'!F18,""),"")</f>
        <v/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Mike Boomgarden </v>
      </c>
      <c r="AF18" s="16" t="str">
        <f>IFERROR(INDEX('Open 1'!B:F,MATCH(AG18,'Open 1'!F:F,0),2),"-")</f>
        <v xml:space="preserve">Peanut </v>
      </c>
      <c r="AG18" s="4">
        <f t="shared" si="5"/>
        <v>15.252000028000001</v>
      </c>
      <c r="AH18" s="185">
        <f>IF(AR7&gt;0,AR7,"")</f>
        <v>36.480000000000004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Alison Zacharias </v>
      </c>
      <c r="AF19" s="16" t="str">
        <f>IFERROR(INDEX('Open 1'!B:F,MATCH(AG19,'Open 1'!F:F,0),2),"-")</f>
        <v xml:space="preserve">True French Sun Tan </v>
      </c>
      <c r="AG19" s="4">
        <f t="shared" si="5"/>
        <v>15.376000019999999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Trinity Chapman </v>
      </c>
      <c r="C20" s="19" t="str">
        <f>IFERROR(Draw!C20,"")</f>
        <v xml:space="preserve">Charlie </v>
      </c>
      <c r="D20" s="51">
        <v>15.984999999999999</v>
      </c>
      <c r="E20" s="92">
        <v>1.9000000000000001E-8</v>
      </c>
      <c r="F20" s="93">
        <f t="shared" si="0"/>
        <v>15.985000018999999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15.984999999999999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15.985000018999999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Rochelle Chapman </v>
      </c>
      <c r="AF20" s="16" t="str">
        <f>IFERROR(INDEX('Open 1'!B:F,MATCH(AG20,'Open 1'!F:F,0),2),"-")</f>
        <v>Fancy</v>
      </c>
      <c r="AG20" s="4">
        <f t="shared" si="5"/>
        <v>15.415000000999999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Alison Zacharias </v>
      </c>
      <c r="C21" s="19" t="str">
        <f>IFERROR(Draw!C21,"")</f>
        <v xml:space="preserve">True French Sun Tan </v>
      </c>
      <c r="D21" s="52">
        <v>15.375999999999999</v>
      </c>
      <c r="E21" s="92">
        <v>2E-8</v>
      </c>
      <c r="F21" s="93">
        <f t="shared" si="0"/>
        <v>15.376000019999999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15.375999999999999</v>
      </c>
      <c r="V21" s="3" t="str">
        <f>IFERROR(VLOOKUP('Open 1'!F21,$AC$3:$AD$7,2,TRUE),"")</f>
        <v>2D</v>
      </c>
      <c r="W21" s="7" t="str">
        <f>IFERROR(IF(V21=$W$1,'Open 1'!F21,""),"")</f>
        <v/>
      </c>
      <c r="X21" s="7">
        <f>IFERROR(IF(V21=$X$1,'Open 1'!F21,""),"")</f>
        <v>15.376000019999999</v>
      </c>
      <c r="Y21" s="7" t="str">
        <f>IFERROR(IF(V21=$Y$1,'Open 1'!F21,""),"")</f>
        <v/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-</v>
      </c>
      <c r="AE21" s="16" t="str">
        <f>IFERROR(INDEX('Open 1'!B:F,MATCH(AG21,'Open 1'!F:F,0),1),"-")</f>
        <v>-</v>
      </c>
      <c r="AF21" s="16" t="str">
        <f>IFERROR(INDEX('Open 1'!B:F,MATCH(AG21,'Open 1'!F:F,0),2),"-")</f>
        <v>-</v>
      </c>
      <c r="AG21" s="4" t="str">
        <f t="shared" si="5"/>
        <v>-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Ally Bausch </v>
      </c>
      <c r="C22" s="19" t="str">
        <f>IFERROR(Draw!C22,"")</f>
        <v xml:space="preserve">Sailor </v>
      </c>
      <c r="D22" s="52">
        <v>24.962</v>
      </c>
      <c r="E22" s="92">
        <v>2.0999999999999999E-8</v>
      </c>
      <c r="F22" s="93">
        <f t="shared" si="0"/>
        <v>24.962000021000001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Kinzie Zimmerman </v>
      </c>
      <c r="O22" s="18" t="str">
        <f>'Open 1'!AF28</f>
        <v xml:space="preserve">Pistol </v>
      </c>
      <c r="P22" s="40">
        <f>'Open 1'!AG28</f>
        <v>16.656000030999998</v>
      </c>
      <c r="Q22" s="157">
        <f>IF(AH28&lt;=0,"",AH28)</f>
        <v>45.6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24.962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24.962000021000001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Mike Boomgarden </v>
      </c>
      <c r="AF22" s="16" t="str">
        <f>IFERROR(INDEX('Open 1'!B:F,MATCH(AG22,'Open 1'!F:F,0),2),"-")</f>
        <v xml:space="preserve">Gypsy </v>
      </c>
      <c r="AG22" s="4">
        <f t="shared" ref="AG22:AG27" si="6">IFERROR(SMALL($Y$2:$Y$286,AI22),"-")</f>
        <v>15.549000046</v>
      </c>
      <c r="AH22" s="185">
        <f>IF(AS5&gt;0,AS5,"")</f>
        <v>60.800000000000004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Lizzie Chapa </v>
      </c>
      <c r="C23" s="19" t="str">
        <f>IFERROR(Draw!C23,"")</f>
        <v xml:space="preserve">Cracker </v>
      </c>
      <c r="D23" s="52" t="s">
        <v>71</v>
      </c>
      <c r="E23" s="92">
        <v>2.1999999999999998E-8</v>
      </c>
      <c r="F23" s="93">
        <f t="shared" si="0"/>
        <v>3000.0000000220002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Janice Roebuck </v>
      </c>
      <c r="O23" s="20" t="str">
        <f>IF(N23="","",'Open 1'!AF29)</f>
        <v xml:space="preserve">Holly </v>
      </c>
      <c r="P23" s="41">
        <f>IF(O23="","",'Open 1'!AG29)</f>
        <v>16.676000014</v>
      </c>
      <c r="Q23" s="157">
        <f>IF(AH29&lt;=0,"",AH29)</f>
        <v>27.36</v>
      </c>
      <c r="R23" s="187" t="str">
        <f>IF(M23="Tie",AK30,"")</f>
        <v/>
      </c>
      <c r="S23" s="17" t="e">
        <f t="shared" ca="1" si="1"/>
        <v>#NAME?</v>
      </c>
      <c r="T23" s="93" t="str">
        <f t="shared" si="2"/>
        <v>scratch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3000.0000000220002</v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Kelli Shyrock </v>
      </c>
      <c r="AF23" s="16" t="str">
        <f>IFERROR(INDEX('Open 1'!B:F,MATCH(AG23,'Open 1'!F:F,0),2),"-")</f>
        <v xml:space="preserve">RY Crazy Cat Lady </v>
      </c>
      <c r="AG23" s="4">
        <f t="shared" si="6"/>
        <v>15.745000001999999</v>
      </c>
      <c r="AH23" s="185">
        <f>IF(AS6&gt;0,AS6,"")</f>
        <v>36.480000000000004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Haylie Dresbach </v>
      </c>
      <c r="C24" s="19" t="str">
        <f>IFERROR(Draw!C24,"")</f>
        <v xml:space="preserve">Onyx </v>
      </c>
      <c r="D24" s="54">
        <v>17.198</v>
      </c>
      <c r="E24" s="92">
        <v>2.3000000000000001E-8</v>
      </c>
      <c r="F24" s="93">
        <f t="shared" si="0"/>
        <v>17.198000022999999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Kara Martin </v>
      </c>
      <c r="O24" s="20" t="str">
        <f>IF(N24="","",'Open 1'!AF30)</f>
        <v xml:space="preserve">Dasher </v>
      </c>
      <c r="P24" s="41">
        <f>IF(O24="","",'Open 1'!AG30)</f>
        <v>16.843000007000001</v>
      </c>
      <c r="Q24" s="157">
        <f>IF(AH30&lt;=0,"",AH30)</f>
        <v>18.240000000000002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17.198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17.198000022999999</v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Olivia Selleck </v>
      </c>
      <c r="AF24" s="16" t="str">
        <f>IFERROR(INDEX('Open 1'!B:F,MATCH(AG24,'Open 1'!F:F,0),2),"-")</f>
        <v xml:space="preserve">Boo </v>
      </c>
      <c r="AG24" s="4">
        <f t="shared" si="6"/>
        <v>15.959000029</v>
      </c>
      <c r="AH24" s="185">
        <f>IF(AS7&gt;0,AS7,"")</f>
        <v>24.320000000000004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Trinity Chapman </v>
      </c>
      <c r="AF25" s="16" t="str">
        <f>IFERROR(INDEX('Open 1'!B:F,MATCH(AG25,'Open 1'!F:F,0),2),"-")</f>
        <v xml:space="preserve">Charlie </v>
      </c>
      <c r="AG25" s="4">
        <f t="shared" si="6"/>
        <v>15.985000018999999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Katilynn Jorgensen </v>
      </c>
      <c r="C26" s="19" t="str">
        <f>IFERROR(Draw!C26,"")</f>
        <v xml:space="preserve">Kitty Dun It </v>
      </c>
      <c r="D26" s="143">
        <v>915.68899999999996</v>
      </c>
      <c r="E26" s="92">
        <v>2.4999999999999999E-8</v>
      </c>
      <c r="F26" s="93">
        <f t="shared" si="0"/>
        <v>915.68900002499993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915.68899999999996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915.68900002499993</v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-</v>
      </c>
      <c r="AE26" s="16" t="str">
        <f>IFERROR(INDEX('Open 1'!B:F,MATCH(AG26,'Open 1'!F:F,0),1),"-")</f>
        <v>-</v>
      </c>
      <c r="AF26" s="16" t="str">
        <f>IFERROR(INDEX('Open 1'!B:F,MATCH(AG26,'Open 1'!F:F,0),2),"-")</f>
        <v>-</v>
      </c>
      <c r="AG26" s="4" t="str">
        <f t="shared" si="6"/>
        <v>-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Emma Kuhlman </v>
      </c>
      <c r="C27" s="19" t="str">
        <f>IFERROR(Draw!C27,"")</f>
        <v xml:space="preserve">Molly </v>
      </c>
      <c r="D27" s="52">
        <v>19.992000000000001</v>
      </c>
      <c r="E27" s="92">
        <v>2.6000000000000001E-8</v>
      </c>
      <c r="F27" s="93">
        <f t="shared" si="0"/>
        <v>19.992000025999999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19.992000000000001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19.992000025999999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-</v>
      </c>
      <c r="AE27" s="16" t="str">
        <f>IFERROR(INDEX('Open 1'!B:F,MATCH(AG27,'Open 1'!F:F,0),1),"-")</f>
        <v>-</v>
      </c>
      <c r="AF27" s="16" t="str">
        <f>IFERROR(INDEX('Open 1'!B:F,MATCH(AG27,'Open 1'!F:F,0),2),"-")</f>
        <v>-</v>
      </c>
      <c r="AG27" s="4" t="str">
        <f t="shared" si="6"/>
        <v>-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Kayleigh Maras </v>
      </c>
      <c r="C28" s="19" t="str">
        <f>IFERROR(Draw!C28,"")</f>
        <v xml:space="preserve">Sanchez </v>
      </c>
      <c r="D28" s="51">
        <v>928.69100000000003</v>
      </c>
      <c r="E28" s="92">
        <v>2.7E-8</v>
      </c>
      <c r="F28" s="93">
        <f t="shared" si="0"/>
        <v>928.69100002700009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928.69100000000003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928.69100002700009</v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Kinzie Zimmerman </v>
      </c>
      <c r="AF28" s="16" t="str">
        <f>IFERROR(INDEX('Open 1'!B:F,MATCH(AG28,'Open 1'!F:F,0),2),"-")</f>
        <v xml:space="preserve">Pistol </v>
      </c>
      <c r="AG28" s="4">
        <f t="shared" ref="AG28:AG33" si="7">IFERROR(IF(SMALL($Z$2:$Z$286,AI28)&lt;900,SMALL($Z$2:$Z$286,AI28),"-"),"-")</f>
        <v>16.656000030999998</v>
      </c>
      <c r="AH28" s="185">
        <f>IF(AT5&gt;0,AT5,"")</f>
        <v>45.6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Mike Boomgarden </v>
      </c>
      <c r="C29" s="19" t="str">
        <f>IFERROR(Draw!C29,"")</f>
        <v xml:space="preserve">Peanut </v>
      </c>
      <c r="D29" s="52">
        <v>15.252000000000001</v>
      </c>
      <c r="E29" s="92">
        <v>2.7999999999999999E-8</v>
      </c>
      <c r="F29" s="93">
        <f t="shared" si="0"/>
        <v>15.252000028000001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15.252000000000001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15.252000028000001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Janice Roebuck </v>
      </c>
      <c r="AF29" s="16" t="str">
        <f>IFERROR(INDEX('Open 1'!B:F,MATCH(AG29,'Open 1'!F:F,0),2),"-")</f>
        <v xml:space="preserve">Holly </v>
      </c>
      <c r="AG29" s="4">
        <f t="shared" si="7"/>
        <v>16.676000014</v>
      </c>
      <c r="AH29" s="185">
        <f>IF(AT6&gt;0,AT6,"")</f>
        <v>27.36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Olivia Selleck </v>
      </c>
      <c r="C30" s="19" t="str">
        <f>IFERROR(Draw!C30,"")</f>
        <v xml:space="preserve">Boo </v>
      </c>
      <c r="D30" s="54">
        <v>15.959</v>
      </c>
      <c r="E30" s="92">
        <v>2.9000000000000002E-8</v>
      </c>
      <c r="F30" s="93">
        <f t="shared" si="0"/>
        <v>15.959000029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15.959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15.959000029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Kara Martin </v>
      </c>
      <c r="AF30" s="16" t="str">
        <f>IFERROR(INDEX('Open 1'!B:F,MATCH(AG30,'Open 1'!F:F,0),2),"-")</f>
        <v xml:space="preserve">Dasher </v>
      </c>
      <c r="AG30" s="4">
        <f t="shared" si="7"/>
        <v>16.843000007000001</v>
      </c>
      <c r="AH30" s="185">
        <f>IF(AT7&gt;0,AT7,"")</f>
        <v>18.240000000000002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Alison Zacharias </v>
      </c>
      <c r="AF31" s="16" t="str">
        <f>IFERROR(INDEX('Open 1'!B:F,MATCH(AG31,'Open 1'!F:F,0),2),"-")</f>
        <v xml:space="preserve">Smooth Sante Fe </v>
      </c>
      <c r="AG31" s="4">
        <f t="shared" si="7"/>
        <v>17.026000003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Kinzie Zimmerman </v>
      </c>
      <c r="C32" s="19" t="str">
        <f>IFERROR(Draw!C32,"")</f>
        <v xml:space="preserve">Pistol </v>
      </c>
      <c r="D32" s="53">
        <v>16.655999999999999</v>
      </c>
      <c r="E32" s="92">
        <v>3.1E-8</v>
      </c>
      <c r="F32" s="93">
        <f t="shared" si="0"/>
        <v>16.656000030999998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16.655999999999999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16.656000030999998</v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Haylie Dresbach </v>
      </c>
      <c r="AF32" s="16" t="str">
        <f>IFERROR(INDEX('Open 1'!B:F,MATCH(AG32,'Open 1'!F:F,0),2),"-")</f>
        <v xml:space="preserve">Onyx </v>
      </c>
      <c r="AG32" s="4">
        <f t="shared" si="7"/>
        <v>17.198000022999999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Blake Chapman </v>
      </c>
      <c r="C33" s="19" t="str">
        <f>IFERROR(Draw!C33,"")</f>
        <v xml:space="preserve">Raisin </v>
      </c>
      <c r="D33" s="52">
        <v>915.18499999999995</v>
      </c>
      <c r="E33" s="92">
        <v>3.2000000000000002E-8</v>
      </c>
      <c r="F33" s="93">
        <f t="shared" si="0"/>
        <v>915.18500003199995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915.18499999999995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915.18500003199995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Emma Kuhlman </v>
      </c>
      <c r="AF33" s="16" t="str">
        <f>IFERROR(INDEX('Open 1'!B:F,MATCH(AG33,'Open 1'!F:F,0),2),"-")</f>
        <v xml:space="preserve">Molly </v>
      </c>
      <c r="AG33" s="4">
        <f t="shared" si="7"/>
        <v>19.992000025999999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Shana Lensing </v>
      </c>
      <c r="C34" s="19" t="str">
        <f>IFERROR(Draw!C34,"")</f>
        <v xml:space="preserve">Dinkys LeRoy Cash </v>
      </c>
      <c r="D34" s="52">
        <v>15.148</v>
      </c>
      <c r="E34" s="92">
        <v>3.2999999999999998E-8</v>
      </c>
      <c r="F34" s="93">
        <f t="shared" si="0"/>
        <v>15.148000032999999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15.148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15.148000032999999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Emma Postma </v>
      </c>
      <c r="C35" s="19" t="str">
        <f>IFERROR(Draw!C35,"")</f>
        <v xml:space="preserve">This Lil Lite O Mine </v>
      </c>
      <c r="D35" s="52" t="s">
        <v>164</v>
      </c>
      <c r="E35" s="92">
        <v>3.4E-8</v>
      </c>
      <c r="F35" s="93">
        <f t="shared" si="0"/>
        <v>1000.000000034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 t="str">
        <f t="shared" si="2"/>
        <v>nt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1000.000000034</v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Lexi Thyberg </v>
      </c>
      <c r="C36" s="19" t="str">
        <f>IFERROR(Draw!C36,"")</f>
        <v xml:space="preserve">Special Kinda Dash </v>
      </c>
      <c r="D36" s="54">
        <v>14.576000000000001</v>
      </c>
      <c r="E36" s="92">
        <v>3.5000000000000002E-8</v>
      </c>
      <c r="F36" s="93">
        <f t="shared" si="0"/>
        <v>14.576000035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14.576000000000001</v>
      </c>
      <c r="V36" s="3" t="str">
        <f>IFERROR(VLOOKUP('Open 1'!F36,$AC$3:$AD$7,2,TRUE),"")</f>
        <v>1D</v>
      </c>
      <c r="W36" s="7">
        <f>IFERROR(IF(V36=$W$1,'Open 1'!F36,""),"")</f>
        <v>14.576000035</v>
      </c>
      <c r="X36" s="7" t="str">
        <f>IFERROR(IF(V36=$X$1,'Open 1'!F36,""),"")</f>
        <v/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Mashell Bohnenkamp </v>
      </c>
      <c r="C38" s="19" t="str">
        <f>IFERROR(Draw!C38,"")</f>
        <v xml:space="preserve">Darla </v>
      </c>
      <c r="D38" s="51">
        <v>14.805</v>
      </c>
      <c r="E38" s="92">
        <v>3.7E-8</v>
      </c>
      <c r="F38" s="93">
        <f t="shared" si="0"/>
        <v>14.805000036999999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14.805</v>
      </c>
      <c r="V38" s="3" t="str">
        <f>IFERROR(VLOOKUP('Open 1'!F38,$AC$3:$AD$7,2,TRUE),"")</f>
        <v>1D</v>
      </c>
      <c r="W38" s="7">
        <f>IFERROR(IF(V38=$W$1,'Open 1'!F38,""),"")</f>
        <v>14.805000036999999</v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Kailey DeKnikker </v>
      </c>
      <c r="C39" s="19" t="str">
        <f>IFERROR(Draw!C39,"")</f>
        <v xml:space="preserve">Fast Last Kirk </v>
      </c>
      <c r="D39" s="52">
        <v>14.941000000000001</v>
      </c>
      <c r="E39" s="92">
        <v>3.8000000000000003E-8</v>
      </c>
      <c r="F39" s="93">
        <f t="shared" si="0"/>
        <v>14.941000038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14.941000000000001</v>
      </c>
      <c r="V39" s="3" t="str">
        <f>IFERROR(VLOOKUP('Open 1'!F39,$AC$3:$AD$7,2,TRUE),"")</f>
        <v>1D</v>
      </c>
      <c r="W39" s="7">
        <f>IFERROR(IF(V39=$W$1,'Open 1'!F39,""),"")</f>
        <v>14.941000038</v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Chyenne Mortenson </v>
      </c>
      <c r="C40" s="19" t="str">
        <f>IFERROR(Draw!C40,"")</f>
        <v xml:space="preserve">Boonslilstripe </v>
      </c>
      <c r="D40" s="54">
        <v>14.653</v>
      </c>
      <c r="E40" s="92">
        <v>3.8999999999999998E-8</v>
      </c>
      <c r="F40" s="93">
        <f t="shared" si="0"/>
        <v>14.653000039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14.653</v>
      </c>
      <c r="V40" s="3" t="str">
        <f>IFERROR(VLOOKUP('Open 1'!F40,$AC$3:$AD$7,2,TRUE),"")</f>
        <v>1D</v>
      </c>
      <c r="W40" s="7">
        <f>IFERROR(IF(V40=$W$1,'Open 1'!F40,""),"")</f>
        <v>14.653000039</v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Breanna Millard </v>
      </c>
      <c r="C41" s="19" t="str">
        <f>IFERROR(Draw!C41,"")</f>
        <v xml:space="preserve">Hox Frenchman Opener </v>
      </c>
      <c r="D41" s="52">
        <v>14.762</v>
      </c>
      <c r="E41" s="92">
        <v>4.0000000000000001E-8</v>
      </c>
      <c r="F41" s="93">
        <f t="shared" si="0"/>
        <v>14.76200004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14.762</v>
      </c>
      <c r="V41" s="3" t="str">
        <f>IFERROR(VLOOKUP('Open 1'!F41,$AC$3:$AD$7,2,TRUE),"")</f>
        <v>1D</v>
      </c>
      <c r="W41" s="7">
        <f>IFERROR(IF(V41=$W$1,'Open 1'!F41,""),"")</f>
        <v>14.76200004</v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Rochelle Chapman </v>
      </c>
      <c r="C42" s="19" t="str">
        <f>IFERROR(Draw!C42,"")</f>
        <v xml:space="preserve">Lucy </v>
      </c>
      <c r="D42" s="53">
        <v>915.26300000000003</v>
      </c>
      <c r="E42" s="92">
        <v>4.1000000000000003E-8</v>
      </c>
      <c r="F42" s="93">
        <f t="shared" si="0"/>
        <v>915.26300004100005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915.26300000000003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915.26300004100005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Katilynn Jorgensen </v>
      </c>
      <c r="C44" s="19" t="str">
        <f>IFERROR(Draw!C44,"")</f>
        <v xml:space="preserve">Drifters Angel Annie </v>
      </c>
      <c r="D44" s="51">
        <v>15.170999999999999</v>
      </c>
      <c r="E44" s="92">
        <v>4.3000000000000001E-8</v>
      </c>
      <c r="F44" s="93">
        <f t="shared" si="0"/>
        <v>15.171000042999999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15.170999999999999</v>
      </c>
      <c r="V44" s="3" t="str">
        <f>IFERROR(VLOOKUP('Open 1'!F44,$AC$3:$AD$7,2,TRUE),"")</f>
        <v>2D</v>
      </c>
      <c r="W44" s="7" t="str">
        <f>IFERROR(IF(V44=$W$1,'Open 1'!F44,""),"")</f>
        <v/>
      </c>
      <c r="X44" s="7">
        <f>IFERROR(IF(V44=$X$1,'Open 1'!F44,""),"")</f>
        <v>15.171000042999999</v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Kelli Shyrock </v>
      </c>
      <c r="C45" s="19" t="str">
        <f>IFERROR(Draw!C45,"")</f>
        <v xml:space="preserve">Jewel </v>
      </c>
      <c r="D45" s="52">
        <v>14.949</v>
      </c>
      <c r="E45" s="92">
        <v>4.3999999999999997E-8</v>
      </c>
      <c r="F45" s="93">
        <f t="shared" si="0"/>
        <v>14.949000044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14.949</v>
      </c>
      <c r="V45" s="3" t="str">
        <f>IFERROR(VLOOKUP('Open 1'!F45,$AC$3:$AD$7,2,TRUE),"")</f>
        <v>1D</v>
      </c>
      <c r="W45" s="7">
        <f>IFERROR(IF(V45=$W$1,'Open 1'!F45,""),"")</f>
        <v>14.949000044</v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Kristen Zancanella </v>
      </c>
      <c r="C46" s="19" t="str">
        <f>IFERROR(Draw!C46,"")</f>
        <v xml:space="preserve">Heater </v>
      </c>
      <c r="D46" s="52" t="s">
        <v>71</v>
      </c>
      <c r="E46" s="92">
        <v>4.4999999999999999E-8</v>
      </c>
      <c r="F46" s="93">
        <f t="shared" si="0"/>
        <v>3000.000000045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 t="str">
        <f t="shared" si="2"/>
        <v>scratch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3000.000000045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Mike Boomgarden </v>
      </c>
      <c r="C47" s="19" t="str">
        <f>IFERROR(Draw!C47,"")</f>
        <v xml:space="preserve">Gypsy </v>
      </c>
      <c r="D47" s="52">
        <v>15.548999999999999</v>
      </c>
      <c r="E47" s="92">
        <v>4.6000000000000002E-8</v>
      </c>
      <c r="F47" s="93">
        <f t="shared" si="0"/>
        <v>15.549000046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15.548999999999999</v>
      </c>
      <c r="V47" s="3" t="str">
        <f>IFERROR(VLOOKUP('Open 1'!F47,$AC$3:$AD$7,2,TRUE),"")</f>
        <v>3D</v>
      </c>
      <c r="W47" s="7" t="str">
        <f>IFERROR(IF(V47=$W$1,'Open 1'!F47,""),"")</f>
        <v/>
      </c>
      <c r="X47" s="7" t="str">
        <f>IFERROR(IF(V47=$X$1,'Open 1'!F47,""),"")</f>
        <v/>
      </c>
      <c r="Y47" s="7">
        <f>IFERROR(IF(V47=$Y$1,'Open 1'!F47,""),"")</f>
        <v>15.549000046</v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Alison Zacharias </v>
      </c>
      <c r="C48" s="19" t="str">
        <f>IFERROR(Draw!C48,"")</f>
        <v xml:space="preserve">PC Perkinni ike </v>
      </c>
      <c r="D48" s="54" t="s">
        <v>164</v>
      </c>
      <c r="E48" s="92">
        <v>4.6999999999999997E-8</v>
      </c>
      <c r="F48" s="93">
        <f t="shared" si="0"/>
        <v>1000.000000047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 t="str">
        <f t="shared" si="2"/>
        <v>nt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1000.000000047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Jamie Zuidema </v>
      </c>
      <c r="C50" s="19" t="str">
        <f>IFERROR(Draw!C50,"")</f>
        <v xml:space="preserve">Lucy </v>
      </c>
      <c r="D50" s="51">
        <v>14.855</v>
      </c>
      <c r="E50" s="92">
        <v>4.9000000000000002E-8</v>
      </c>
      <c r="F50" s="93">
        <f t="shared" si="0"/>
        <v>14.855000049000001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14.855</v>
      </c>
      <c r="V50" s="3" t="str">
        <f>IFERROR(VLOOKUP('Open 1'!F50,$AC$3:$AD$7,2,TRUE),"")</f>
        <v>1D</v>
      </c>
      <c r="W50" s="7">
        <f>IFERROR(IF(V50=$W$1,'Open 1'!F50,""),"")</f>
        <v>14.855000049000001</v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23" activePane="bottomLeft" state="frozen"/>
      <selection pane="bottomLeft" activeCell="J41" sqref="J41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11</v>
      </c>
      <c r="B2" s="84" t="str">
        <f>IFERROR(IF(INDEX('Open 1'!$A:$F,MATCH('Open 1 Results'!$E2,'Open 1'!$F:$F,0),2)&gt;0,INDEX('Open 1'!$A:$F,MATCH('Open 1 Results'!$E2,'Open 1'!$F:$F,0),2),""),"")</f>
        <v xml:space="preserve">Kayla Papendick </v>
      </c>
      <c r="C2" s="84" t="str">
        <f>IFERROR(IF(INDEX('Open 1'!$A:$F,MATCH('Open 1 Results'!$E2,'Open 1'!$F:$F,0),3)&gt;0,INDEX('Open 1'!$A:$F,MATCH('Open 1 Results'!$E2,'Open 1'!$F:$F,0),3),""),"")</f>
        <v xml:space="preserve">Buddy </v>
      </c>
      <c r="D2" s="85">
        <f>IFERROR(IF(AND(SMALL('Open 1'!F:F,L2)&gt;1000,SMALL('Open 1'!F:F,L2)&lt;3000),"nt",IF(SMALL('Open 1'!F:F,L2)&gt;3000,"",SMALL('Open 1'!F:F,L2))),"")</f>
        <v>14.539000012999999</v>
      </c>
      <c r="E2" s="115">
        <f>IF(D2="nt",IFERROR(SMALL('Open 1'!F:F,L2),""),IF(D2&gt;3000,"",IFERROR(SMALL('Open 1'!F:F,L2),"")))</f>
        <v>14.539000012999999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14</v>
      </c>
      <c r="B3" s="84" t="str">
        <f>IFERROR(IF(INDEX('Open 1'!$A:$F,MATCH('Open 1 Results'!$E3,'Open 1'!$F:$F,0),2)&gt;0,INDEX('Open 1'!$A:$F,MATCH('Open 1 Results'!$E3,'Open 1'!$F:$F,0),2),""),"")</f>
        <v xml:space="preserve">Aimee Sorensen </v>
      </c>
      <c r="C3" s="84" t="str">
        <f>IFERROR(IF(INDEX('Open 1'!$A:$F,MATCH('Open 1 Results'!$E3,'Open 1'!$F:$F,0),3)&gt;0,INDEX('Open 1'!$A:$F,MATCH('Open 1 Results'!$E3,'Open 1'!$F:$F,0),3),""),"")</f>
        <v xml:space="preserve">Holy French Fame </v>
      </c>
      <c r="D3" s="85">
        <f>IFERROR(IF(AND(SMALL('Open 1'!F:F,L3)&gt;1000,SMALL('Open 1'!F:F,L3)&lt;3000),"nt",IF(SMALL('Open 1'!F:F,L3)&gt;3000,"",SMALL('Open 1'!F:F,L3))),"")</f>
        <v>14.562000015999999</v>
      </c>
      <c r="E3" s="115">
        <f>IF(D3="nt",IFERROR(SMALL('Open 1'!F:F,L3),""),IF(D3&gt;3000,"",IFERROR(SMALL('Open 1'!F:F,L3),"")))</f>
        <v>14.562000015999999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14.539000012999999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30</v>
      </c>
      <c r="B4" s="84" t="str">
        <f>IFERROR(IF(INDEX('Open 1'!$A:$F,MATCH('Open 1 Results'!$E4,'Open 1'!$F:$F,0),2)&gt;0,INDEX('Open 1'!$A:$F,MATCH('Open 1 Results'!$E4,'Open 1'!$F:$F,0),2),""),"")</f>
        <v xml:space="preserve">Lexi Thyberg </v>
      </c>
      <c r="C4" s="84" t="str">
        <f>IFERROR(IF(INDEX('Open 1'!$A:$F,MATCH('Open 1 Results'!$E4,'Open 1'!$F:$F,0),3)&gt;0,INDEX('Open 1'!$A:$F,MATCH('Open 1 Results'!$E4,'Open 1'!$F:$F,0),3),""),"")</f>
        <v xml:space="preserve">Special Kinda Dash </v>
      </c>
      <c r="D4" s="85">
        <f>IFERROR(IF(AND(SMALL('Open 1'!F:F,L4)&gt;1000,SMALL('Open 1'!F:F,L4)&lt;3000),"nt",IF(SMALL('Open 1'!F:F,L4)&gt;3000,"",SMALL('Open 1'!F:F,L4))),"")</f>
        <v>14.576000035</v>
      </c>
      <c r="E4" s="115">
        <f>IF(D4="nt",IFERROR(SMALL('Open 1'!F:F,L4),""),IF(D4&gt;3000,"",IFERROR(SMALL('Open 1'!F:F,L4),"")))</f>
        <v>14.576000035</v>
      </c>
      <c r="F4" s="86" t="str">
        <f t="shared" si="0"/>
        <v>1D</v>
      </c>
      <c r="G4" s="91" t="str">
        <f t="shared" si="1"/>
        <v/>
      </c>
      <c r="H4" s="62">
        <f>'Open 1'!P10</f>
        <v>15.148000032999999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33</v>
      </c>
      <c r="B5" s="84" t="str">
        <f>IFERROR(IF(INDEX('Open 1'!$A:$F,MATCH('Open 1 Results'!$E5,'Open 1'!$F:$F,0),2)&gt;0,INDEX('Open 1'!$A:$F,MATCH('Open 1 Results'!$E5,'Open 1'!$F:$F,0),2),""),"")</f>
        <v xml:space="preserve">Chyenne Mortenson </v>
      </c>
      <c r="C5" s="84" t="str">
        <f>IFERROR(IF(INDEX('Open 1'!$A:$F,MATCH('Open 1 Results'!$E5,'Open 1'!$F:$F,0),3)&gt;0,INDEX('Open 1'!$A:$F,MATCH('Open 1 Results'!$E5,'Open 1'!$F:$F,0),3),""),"")</f>
        <v xml:space="preserve">Boonslilstripe </v>
      </c>
      <c r="D5" s="85">
        <f>IFERROR(IF(AND(SMALL('Open 1'!F:F,L5)&gt;1000,SMALL('Open 1'!F:F,L5)&lt;3000),"nt",IF(SMALL('Open 1'!F:F,L5)&gt;3000,"",SMALL('Open 1'!F:F,L5))),"")</f>
        <v>14.653000039</v>
      </c>
      <c r="E5" s="115">
        <f>IF(D5="nt",IFERROR(SMALL('Open 1'!F:F,L5),""),IF(D5&gt;3000,"",IFERROR(SMALL('Open 1'!F:F,L5),"")))</f>
        <v>14.653000039</v>
      </c>
      <c r="F5" s="86" t="str">
        <f t="shared" si="0"/>
        <v>1D</v>
      </c>
      <c r="G5" s="91" t="str">
        <f t="shared" si="1"/>
        <v/>
      </c>
      <c r="H5" s="62">
        <f>'Open 1'!P16</f>
        <v>15.549000046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15</v>
      </c>
      <c r="B6" s="84" t="str">
        <f>IFERROR(IF(INDEX('Open 1'!$A:$F,MATCH('Open 1 Results'!$E6,'Open 1'!$F:$F,0),2)&gt;0,INDEX('Open 1'!$A:$F,MATCH('Open 1 Results'!$E6,'Open 1'!$F:$F,0),2),""),"")</f>
        <v xml:space="preserve">Kara Martin </v>
      </c>
      <c r="C6" s="84" t="str">
        <f>IFERROR(IF(INDEX('Open 1'!$A:$F,MATCH('Open 1 Results'!$E6,'Open 1'!$F:$F,0),3)&gt;0,INDEX('Open 1'!$A:$F,MATCH('Open 1 Results'!$E6,'Open 1'!$F:$F,0),3),""),"")</f>
        <v>TQH Smart Ransom</v>
      </c>
      <c r="D6" s="85">
        <f>IFERROR(IF(AND(SMALL('Open 1'!F:F,L6)&gt;1000,SMALL('Open 1'!F:F,L6)&lt;3000),"nt",IF(SMALL('Open 1'!F:F,L6)&gt;3000,"",SMALL('Open 1'!F:F,L6))),"")</f>
        <v>14.710000017</v>
      </c>
      <c r="E6" s="115">
        <f>IF(D6="nt",IFERROR(SMALL('Open 1'!F:F,L6),""),IF(D6&gt;3000,"",IFERROR(SMALL('Open 1'!F:F,L6),"")))</f>
        <v>14.710000017</v>
      </c>
      <c r="F6" s="86" t="str">
        <f t="shared" si="0"/>
        <v>1D</v>
      </c>
      <c r="G6" s="91" t="str">
        <f t="shared" si="1"/>
        <v/>
      </c>
      <c r="H6" s="62">
        <f>'Open 1'!P22</f>
        <v>16.656000030999998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34</v>
      </c>
      <c r="B7" s="84" t="str">
        <f>IFERROR(IF(INDEX('Open 1'!$A:$F,MATCH('Open 1 Results'!$E7,'Open 1'!$F:$F,0),2)&gt;0,INDEX('Open 1'!$A:$F,MATCH('Open 1 Results'!$E7,'Open 1'!$F:$F,0),2),""),"")</f>
        <v xml:space="preserve">Breanna Millard </v>
      </c>
      <c r="C7" s="84" t="str">
        <f>IFERROR(IF(INDEX('Open 1'!$A:$F,MATCH('Open 1 Results'!$E7,'Open 1'!$F:$F,0),3)&gt;0,INDEX('Open 1'!$A:$F,MATCH('Open 1 Results'!$E7,'Open 1'!$F:$F,0),3),""),"")</f>
        <v xml:space="preserve">Hox Frenchman Opener </v>
      </c>
      <c r="D7" s="85">
        <f>IFERROR(IF(AND(SMALL('Open 1'!F:F,L7)&gt;1000,SMALL('Open 1'!F:F,L7)&lt;3000),"nt",IF(SMALL('Open 1'!F:F,L7)&gt;3000,"",SMALL('Open 1'!F:F,L7))),"")</f>
        <v>14.76200004</v>
      </c>
      <c r="E7" s="115">
        <f>IF(D7="nt",IFERROR(SMALL('Open 1'!F:F,L7),""),IF(D7&gt;3000,"",IFERROR(SMALL('Open 1'!F:F,L7),"")))</f>
        <v>14.76200004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31</v>
      </c>
      <c r="B8" s="84" t="str">
        <f>IFERROR(IF(INDEX('Open 1'!$A:$F,MATCH('Open 1 Results'!$E8,'Open 1'!$F:$F,0),2)&gt;0,INDEX('Open 1'!$A:$F,MATCH('Open 1 Results'!$E8,'Open 1'!$F:$F,0),2),""),"")</f>
        <v xml:space="preserve">Mashell Bohnenkamp </v>
      </c>
      <c r="C8" s="84" t="str">
        <f>IFERROR(IF(INDEX('Open 1'!$A:$F,MATCH('Open 1 Results'!$E8,'Open 1'!$F:$F,0),3)&gt;0,INDEX('Open 1'!$A:$F,MATCH('Open 1 Results'!$E8,'Open 1'!$F:$F,0),3),""),"")</f>
        <v xml:space="preserve">Darla </v>
      </c>
      <c r="D8" s="85">
        <f>IFERROR(IF(AND(SMALL('Open 1'!F:F,L8)&gt;1000,SMALL('Open 1'!F:F,L8)&lt;3000),"nt",IF(SMALL('Open 1'!F:F,L8)&gt;3000,"",SMALL('Open 1'!F:F,L8))),"")</f>
        <v>14.805000036999999</v>
      </c>
      <c r="E8" s="115">
        <f>IF(D8="nt",IFERROR(SMALL('Open 1'!F:F,L8),""),IF(D8&gt;3000,"",IFERROR(SMALL('Open 1'!F:F,L8),"")))</f>
        <v>14.805000036999999</v>
      </c>
      <c r="F8" s="86" t="str">
        <f t="shared" si="0"/>
        <v>1D</v>
      </c>
      <c r="G8" s="91" t="str">
        <f t="shared" si="1"/>
        <v/>
      </c>
      <c r="J8" s="162">
        <v>4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8</v>
      </c>
      <c r="B9" s="84" t="str">
        <f>IFERROR(IF(INDEX('Open 1'!$A:$F,MATCH('Open 1 Results'!$E9,'Open 1'!$F:$F,0),2)&gt;0,INDEX('Open 1'!$A:$F,MATCH('Open 1 Results'!$E9,'Open 1'!$F:$F,0),2),""),"")</f>
        <v xml:space="preserve">Ayla Bartmann </v>
      </c>
      <c r="C9" s="84" t="str">
        <f>IFERROR(IF(INDEX('Open 1'!$A:$F,MATCH('Open 1 Results'!$E9,'Open 1'!$F:$F,0),3)&gt;0,INDEX('Open 1'!$A:$F,MATCH('Open 1 Results'!$E9,'Open 1'!$F:$F,0),3),""),"")</f>
        <v xml:space="preserve">Savvy </v>
      </c>
      <c r="D9" s="85">
        <f>IFERROR(IF(AND(SMALL('Open 1'!F:F,L9)&gt;1000,SMALL('Open 1'!F:F,L9)&lt;3000),"nt",IF(SMALL('Open 1'!F:F,L9)&gt;3000,"",SMALL('Open 1'!F:F,L9))),"")</f>
        <v>14.843000009000001</v>
      </c>
      <c r="E9" s="115">
        <f>IF(D9="nt",IFERROR(SMALL('Open 1'!F:F,L9),""),IF(D9&gt;3000,"",IFERROR(SMALL('Open 1'!F:F,L9),"")))</f>
        <v>14.843000009000001</v>
      </c>
      <c r="F9" s="86" t="str">
        <f t="shared" si="0"/>
        <v>1D</v>
      </c>
      <c r="G9" s="91" t="str">
        <f t="shared" si="1"/>
        <v/>
      </c>
      <c r="J9" s="162">
        <v>3</v>
      </c>
      <c r="K9" s="121">
        <v>5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41</v>
      </c>
      <c r="B10" s="84" t="str">
        <f>IFERROR(IF(INDEX('Open 1'!$A:$F,MATCH('Open 1 Results'!$E10,'Open 1'!$F:$F,0),2)&gt;0,INDEX('Open 1'!$A:$F,MATCH('Open 1 Results'!$E10,'Open 1'!$F:$F,0),2),""),"")</f>
        <v xml:space="preserve">Jamie Zuidema </v>
      </c>
      <c r="C10" s="84" t="str">
        <f>IFERROR(IF(INDEX('Open 1'!$A:$F,MATCH('Open 1 Results'!$E10,'Open 1'!$F:$F,0),3)&gt;0,INDEX('Open 1'!$A:$F,MATCH('Open 1 Results'!$E10,'Open 1'!$F:$F,0),3),""),"")</f>
        <v xml:space="preserve">Lucy </v>
      </c>
      <c r="D10" s="85">
        <f>IFERROR(IF(AND(SMALL('Open 1'!F:F,L10)&gt;1000,SMALL('Open 1'!F:F,L10)&lt;3000),"nt",IF(SMALL('Open 1'!F:F,L10)&gt;3000,"",SMALL('Open 1'!F:F,L10))),"")</f>
        <v>14.855000049000001</v>
      </c>
      <c r="E10" s="115">
        <f>IF(D10="nt",IFERROR(SMALL('Open 1'!F:F,L10),""),IF(D10&gt;3000,"",IFERROR(SMALL('Open 1'!F:F,L10),"")))</f>
        <v>14.855000049000001</v>
      </c>
      <c r="F10" s="86" t="str">
        <f t="shared" si="0"/>
        <v>1D</v>
      </c>
      <c r="G10" s="91" t="str">
        <f t="shared" si="1"/>
        <v/>
      </c>
      <c r="J10" s="162">
        <v>2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13</v>
      </c>
      <c r="B11" s="84" t="str">
        <f>IFERROR(IF(INDEX('Open 1'!$A:$F,MATCH('Open 1 Results'!$E11,'Open 1'!$F:$F,0),2)&gt;0,INDEX('Open 1'!$A:$F,MATCH('Open 1 Results'!$E11,'Open 1'!$F:$F,0),2),""),"")</f>
        <v xml:space="preserve">Brenda Deters </v>
      </c>
      <c r="C11" s="84" t="str">
        <f>IFERROR(IF(INDEX('Open 1'!$A:$F,MATCH('Open 1 Results'!$E11,'Open 1'!$F:$F,0),3)&gt;0,INDEX('Open 1'!$A:$F,MATCH('Open 1 Results'!$E11,'Open 1'!$F:$F,0),3),""),"")</f>
        <v xml:space="preserve">Streakin Guns n roses </v>
      </c>
      <c r="D11" s="85">
        <f>IFERROR(IF(AND(SMALL('Open 1'!F:F,L11)&gt;1000,SMALL('Open 1'!F:F,L11)&lt;3000),"nt",IF(SMALL('Open 1'!F:F,L11)&gt;3000,"",SMALL('Open 1'!F:F,L11))),"")</f>
        <v>14.889000014999999</v>
      </c>
      <c r="E11" s="115">
        <f>IF(D11="nt",IFERROR(SMALL('Open 1'!F:F,L11),""),IF(D11&gt;3000,"",IFERROR(SMALL('Open 1'!F:F,L11),"")))</f>
        <v>14.889000014999999</v>
      </c>
      <c r="F11" s="86" t="str">
        <f t="shared" si="0"/>
        <v>1D</v>
      </c>
      <c r="G11" s="91" t="str">
        <f t="shared" si="1"/>
        <v/>
      </c>
      <c r="J11" s="162">
        <v>1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7</v>
      </c>
      <c r="B12" s="84" t="str">
        <f>IFERROR(IF(INDEX('Open 1'!$A:$F,MATCH('Open 1 Results'!$E12,'Open 1'!$F:$F,0),2)&gt;0,INDEX('Open 1'!$A:$F,MATCH('Open 1 Results'!$E12,'Open 1'!$F:$F,0),2),""),"")</f>
        <v xml:space="preserve">Cindy Baltezore </v>
      </c>
      <c r="C12" s="84" t="str">
        <f>IFERROR(IF(INDEX('Open 1'!$A:$F,MATCH('Open 1 Results'!$E12,'Open 1'!$F:$F,0),3)&gt;0,INDEX('Open 1'!$A:$F,MATCH('Open 1 Results'!$E12,'Open 1'!$F:$F,0),3),""),"")</f>
        <v xml:space="preserve">Flingin in the Sun </v>
      </c>
      <c r="D12" s="85">
        <f>IFERROR(IF(AND(SMALL('Open 1'!F:F,L12)&gt;1000,SMALL('Open 1'!F:F,L12)&lt;3000),"nt",IF(SMALL('Open 1'!F:F,L12)&gt;3000,"",SMALL('Open 1'!F:F,L12))),"")</f>
        <v>14.924000008</v>
      </c>
      <c r="E12" s="115">
        <f>IF(D12="nt",IFERROR(SMALL('Open 1'!F:F,L12),""),IF(D12&gt;3000,"",IFERROR(SMALL('Open 1'!F:F,L12),"")))</f>
        <v>14.924000008</v>
      </c>
      <c r="F12" s="86" t="str">
        <f t="shared" si="0"/>
        <v>1D</v>
      </c>
      <c r="G12" s="91" t="str">
        <f t="shared" si="1"/>
        <v/>
      </c>
      <c r="J12" s="162" t="s">
        <v>165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32</v>
      </c>
      <c r="B13" s="84" t="str">
        <f>IFERROR(IF(INDEX('Open 1'!$A:$F,MATCH('Open 1 Results'!$E13,'Open 1'!$F:$F,0),2)&gt;0,INDEX('Open 1'!$A:$F,MATCH('Open 1 Results'!$E13,'Open 1'!$F:$F,0),2),""),"")</f>
        <v xml:space="preserve">Kailey DeKnikker </v>
      </c>
      <c r="C13" s="84" t="str">
        <f>IFERROR(IF(INDEX('Open 1'!$A:$F,MATCH('Open 1 Results'!$E13,'Open 1'!$F:$F,0),3)&gt;0,INDEX('Open 1'!$A:$F,MATCH('Open 1 Results'!$E13,'Open 1'!$F:$F,0),3),""),"")</f>
        <v xml:space="preserve">Fast Last Kirk </v>
      </c>
      <c r="D13" s="85">
        <f>IFERROR(IF(AND(SMALL('Open 1'!F:F,L13)&gt;1000,SMALL('Open 1'!F:F,L13)&lt;3000),"nt",IF(SMALL('Open 1'!F:F,L13)&gt;3000,"",SMALL('Open 1'!F:F,L13))),"")</f>
        <v>14.941000038</v>
      </c>
      <c r="E13" s="115">
        <f>IF(D13="nt",IFERROR(SMALL('Open 1'!F:F,L13),""),IF(D13&gt;3000,"",IFERROR(SMALL('Open 1'!F:F,L13),"")))</f>
        <v>14.941000038</v>
      </c>
      <c r="F13" s="86" t="str">
        <f t="shared" si="0"/>
        <v>1D</v>
      </c>
      <c r="G13" s="91" t="str">
        <f t="shared" si="1"/>
        <v/>
      </c>
      <c r="J13" s="162" t="s">
        <v>165</v>
      </c>
      <c r="K13" s="121">
        <v>4</v>
      </c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37</v>
      </c>
      <c r="B14" s="84" t="str">
        <f>IFERROR(IF(INDEX('Open 1'!$A:$F,MATCH('Open 1 Results'!$E14,'Open 1'!$F:$F,0),2)&gt;0,INDEX('Open 1'!$A:$F,MATCH('Open 1 Results'!$E14,'Open 1'!$F:$F,0),2),""),"")</f>
        <v xml:space="preserve">Kelli Shyrock </v>
      </c>
      <c r="C14" s="84" t="str">
        <f>IFERROR(IF(INDEX('Open 1'!$A:$F,MATCH('Open 1 Results'!$E14,'Open 1'!$F:$F,0),3)&gt;0,INDEX('Open 1'!$A:$F,MATCH('Open 1 Results'!$E14,'Open 1'!$F:$F,0),3),""),"")</f>
        <v xml:space="preserve">Jewel </v>
      </c>
      <c r="D14" s="85">
        <f>IFERROR(IF(AND(SMALL('Open 1'!F:F,L14)&gt;1000,SMALL('Open 1'!F:F,L14)&lt;3000),"nt",IF(SMALL('Open 1'!F:F,L14)&gt;3000,"",SMALL('Open 1'!F:F,L14))),"")</f>
        <v>14.949000044</v>
      </c>
      <c r="E14" s="115">
        <f>IF(D14="nt",IFERROR(SMALL('Open 1'!F:F,L14),""),IF(D14&gt;3000,"",IFERROR(SMALL('Open 1'!F:F,L14),"")))</f>
        <v>14.949000044</v>
      </c>
      <c r="F14" s="86" t="str">
        <f t="shared" si="0"/>
        <v>1D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28</v>
      </c>
      <c r="B15" s="84" t="str">
        <f>IFERROR(IF(INDEX('Open 1'!$A:$F,MATCH('Open 1 Results'!$E15,'Open 1'!$F:$F,0),2)&gt;0,INDEX('Open 1'!$A:$F,MATCH('Open 1 Results'!$E15,'Open 1'!$F:$F,0),2),""),"")</f>
        <v xml:space="preserve">Shana Lensing </v>
      </c>
      <c r="C15" s="84" t="str">
        <f>IFERROR(IF(INDEX('Open 1'!$A:$F,MATCH('Open 1 Results'!$E15,'Open 1'!$F:$F,0),3)&gt;0,INDEX('Open 1'!$A:$F,MATCH('Open 1 Results'!$E15,'Open 1'!$F:$F,0),3),""),"")</f>
        <v xml:space="preserve">Dinkys LeRoy Cash </v>
      </c>
      <c r="D15" s="85">
        <f>IFERROR(IF(AND(SMALL('Open 1'!F:F,L15)&gt;1000,SMALL('Open 1'!F:F,L15)&lt;3000),"nt",IF(SMALL('Open 1'!F:F,L15)&gt;3000,"",SMALL('Open 1'!F:F,L15))),"")</f>
        <v>15.148000032999999</v>
      </c>
      <c r="E15" s="115">
        <f>IF(D15="nt",IFERROR(SMALL('Open 1'!F:F,L15),""),IF(D15&gt;3000,"",IFERROR(SMALL('Open 1'!F:F,L15),"")))</f>
        <v>15.148000032999999</v>
      </c>
      <c r="F15" s="86" t="str">
        <f t="shared" si="0"/>
        <v>2D</v>
      </c>
      <c r="G15" s="91" t="str">
        <f t="shared" si="1"/>
        <v>2D</v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36</v>
      </c>
      <c r="B16" s="84" t="str">
        <f>IFERROR(IF(INDEX('Open 1'!$A:$F,MATCH('Open 1 Results'!$E16,'Open 1'!$F:$F,0),2)&gt;0,INDEX('Open 1'!$A:$F,MATCH('Open 1 Results'!$E16,'Open 1'!$F:$F,0),2),""),"")</f>
        <v xml:space="preserve">Katilynn Jorgensen </v>
      </c>
      <c r="C16" s="84" t="str">
        <f>IFERROR(IF(INDEX('Open 1'!$A:$F,MATCH('Open 1 Results'!$E16,'Open 1'!$F:$F,0),3)&gt;0,INDEX('Open 1'!$A:$F,MATCH('Open 1 Results'!$E16,'Open 1'!$F:$F,0),3),""),"")</f>
        <v xml:space="preserve">Drifters Angel Annie </v>
      </c>
      <c r="D16" s="85">
        <f>IFERROR(IF(AND(SMALL('Open 1'!F:F,L16)&gt;1000,SMALL('Open 1'!F:F,L16)&lt;3000),"nt",IF(SMALL('Open 1'!F:F,L16)&gt;3000,"",SMALL('Open 1'!F:F,L16))),"")</f>
        <v>15.171000042999999</v>
      </c>
      <c r="E16" s="115">
        <f>IF(D16="nt",IFERROR(SMALL('Open 1'!F:F,L16),""),IF(D16&gt;3000,"",IFERROR(SMALL('Open 1'!F:F,L16),"")))</f>
        <v>15.171000042999999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24</v>
      </c>
      <c r="B17" s="84" t="str">
        <f>IFERROR(IF(INDEX('Open 1'!$A:$F,MATCH('Open 1 Results'!$E17,'Open 1'!$F:$F,0),2)&gt;0,INDEX('Open 1'!$A:$F,MATCH('Open 1 Results'!$E17,'Open 1'!$F:$F,0),2),""),"")</f>
        <v xml:space="preserve">Mike Boomgarden </v>
      </c>
      <c r="C17" s="84" t="str">
        <f>IFERROR(IF(INDEX('Open 1'!$A:$F,MATCH('Open 1 Results'!$E17,'Open 1'!$F:$F,0),3)&gt;0,INDEX('Open 1'!$A:$F,MATCH('Open 1 Results'!$E17,'Open 1'!$F:$F,0),3),""),"")</f>
        <v xml:space="preserve">Peanut </v>
      </c>
      <c r="D17" s="85">
        <f>IFERROR(IF(AND(SMALL('Open 1'!F:F,L17)&gt;1000,SMALL('Open 1'!F:F,L17)&lt;3000),"nt",IF(SMALL('Open 1'!F:F,L17)&gt;3000,"",SMALL('Open 1'!F:F,L17))),"")</f>
        <v>15.252000028000001</v>
      </c>
      <c r="E17" s="115">
        <f>IF(D17="nt",IFERROR(SMALL('Open 1'!F:F,L17),""),IF(D17&gt;3000,"",IFERROR(SMALL('Open 1'!F:F,L17),"")))</f>
        <v>15.252000028000001</v>
      </c>
      <c r="F17" s="86" t="str">
        <f t="shared" si="0"/>
        <v>2D</v>
      </c>
      <c r="G17" s="91" t="str">
        <f t="shared" si="1"/>
        <v/>
      </c>
      <c r="J17" s="162">
        <v>5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17</v>
      </c>
      <c r="B18" s="84" t="str">
        <f>IFERROR(IF(INDEX('Open 1'!$A:$F,MATCH('Open 1 Results'!$E18,'Open 1'!$F:$F,0),2)&gt;0,INDEX('Open 1'!$A:$F,MATCH('Open 1 Results'!$E18,'Open 1'!$F:$F,0),2),""),"")</f>
        <v xml:space="preserve">Alison Zacharias </v>
      </c>
      <c r="C18" s="84" t="str">
        <f>IFERROR(IF(INDEX('Open 1'!$A:$F,MATCH('Open 1 Results'!$E18,'Open 1'!$F:$F,0),3)&gt;0,INDEX('Open 1'!$A:$F,MATCH('Open 1 Results'!$E18,'Open 1'!$F:$F,0),3),""),"")</f>
        <v xml:space="preserve">True French Sun Tan </v>
      </c>
      <c r="D18" s="85">
        <f>IFERROR(IF(AND(SMALL('Open 1'!F:F,L18)&gt;1000,SMALL('Open 1'!F:F,L18)&lt;3000),"nt",IF(SMALL('Open 1'!F:F,L18)&gt;3000,"",SMALL('Open 1'!F:F,L18))),"")</f>
        <v>15.376000019999999</v>
      </c>
      <c r="E18" s="115">
        <f>IF(D18="nt",IFERROR(SMALL('Open 1'!F:F,L18),""),IF(D18&gt;3000,"",IFERROR(SMALL('Open 1'!F:F,L18),"")))</f>
        <v>15.376000019999999</v>
      </c>
      <c r="F18" s="86" t="str">
        <f t="shared" si="0"/>
        <v>2D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1</v>
      </c>
      <c r="B19" s="84" t="str">
        <f>IFERROR(IF(INDEX('Open 1'!$A:$F,MATCH('Open 1 Results'!$E19,'Open 1'!$F:$F,0),2)&gt;0,INDEX('Open 1'!$A:$F,MATCH('Open 1 Results'!$E19,'Open 1'!$F:$F,0),2),""),"")</f>
        <v xml:space="preserve">Rochelle Chapman </v>
      </c>
      <c r="C19" s="84" t="str">
        <f>IFERROR(IF(INDEX('Open 1'!$A:$F,MATCH('Open 1 Results'!$E19,'Open 1'!$F:$F,0),3)&gt;0,INDEX('Open 1'!$A:$F,MATCH('Open 1 Results'!$E19,'Open 1'!$F:$F,0),3),""),"")</f>
        <v>Fancy</v>
      </c>
      <c r="D19" s="85">
        <f>IFERROR(IF(AND(SMALL('Open 1'!F:F,L19)&gt;1000,SMALL('Open 1'!F:F,L19)&lt;3000),"nt",IF(SMALL('Open 1'!F:F,L19)&gt;3000,"",SMALL('Open 1'!F:F,L19))),"")</f>
        <v>15.415000000999999</v>
      </c>
      <c r="E19" s="115">
        <f>IF(D19="nt",IFERROR(SMALL('Open 1'!F:F,L19),""),IF(D19&gt;3000,"",IFERROR(SMALL('Open 1'!F:F,L19),"")))</f>
        <v>15.415000000999999</v>
      </c>
      <c r="F19" s="86" t="str">
        <f t="shared" si="0"/>
        <v>2D</v>
      </c>
      <c r="G19" s="91" t="str">
        <f t="shared" si="1"/>
        <v/>
      </c>
      <c r="J19" s="162">
        <v>4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39</v>
      </c>
      <c r="B20" s="84" t="str">
        <f>IFERROR(IF(INDEX('Open 1'!$A:$F,MATCH('Open 1 Results'!$E20,'Open 1'!$F:$F,0),2)&gt;0,INDEX('Open 1'!$A:$F,MATCH('Open 1 Results'!$E20,'Open 1'!$F:$F,0),2),""),"")</f>
        <v xml:space="preserve">Mike Boomgarden </v>
      </c>
      <c r="C20" s="84" t="str">
        <f>IFERROR(IF(INDEX('Open 1'!$A:$F,MATCH('Open 1 Results'!$E20,'Open 1'!$F:$F,0),3)&gt;0,INDEX('Open 1'!$A:$F,MATCH('Open 1 Results'!$E20,'Open 1'!$F:$F,0),3),""),"")</f>
        <v xml:space="preserve">Gypsy </v>
      </c>
      <c r="D20" s="85">
        <f>IFERROR(IF(AND(SMALL('Open 1'!F:F,L20)&gt;1000,SMALL('Open 1'!F:F,L20)&lt;3000),"nt",IF(SMALL('Open 1'!F:F,L20)&gt;3000,"",SMALL('Open 1'!F:F,L20))),"")</f>
        <v>15.549000046</v>
      </c>
      <c r="E20" s="115">
        <f>IF(D20="nt",IFERROR(SMALL('Open 1'!F:F,L20),""),IF(D20&gt;3000,"",IFERROR(SMALL('Open 1'!F:F,L20),"")))</f>
        <v>15.549000046</v>
      </c>
      <c r="F20" s="86" t="str">
        <f t="shared" si="0"/>
        <v>3D</v>
      </c>
      <c r="G20" s="91" t="str">
        <f t="shared" si="1"/>
        <v>3D</v>
      </c>
      <c r="J20" s="162">
        <v>5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</v>
      </c>
      <c r="B21" s="84" t="str">
        <f>IFERROR(IF(INDEX('Open 1'!$A:$F,MATCH('Open 1 Results'!$E21,'Open 1'!$F:$F,0),2)&gt;0,INDEX('Open 1'!$A:$F,MATCH('Open 1 Results'!$E21,'Open 1'!$F:$F,0),2),""),"")</f>
        <v xml:space="preserve">Kelli Shyrock </v>
      </c>
      <c r="C21" s="84" t="str">
        <f>IFERROR(IF(INDEX('Open 1'!$A:$F,MATCH('Open 1 Results'!$E21,'Open 1'!$F:$F,0),3)&gt;0,INDEX('Open 1'!$A:$F,MATCH('Open 1 Results'!$E21,'Open 1'!$F:$F,0),3),""),"")</f>
        <v xml:space="preserve">RY Crazy Cat Lady </v>
      </c>
      <c r="D21" s="85">
        <f>IFERROR(IF(AND(SMALL('Open 1'!F:F,L21)&gt;1000,SMALL('Open 1'!F:F,L21)&lt;3000),"nt",IF(SMALL('Open 1'!F:F,L21)&gt;3000,"",SMALL('Open 1'!F:F,L21))),"")</f>
        <v>15.745000001999999</v>
      </c>
      <c r="E21" s="115">
        <f>IF(D21="nt",IFERROR(SMALL('Open 1'!F:F,L21),""),IF(D21&gt;3000,"",IFERROR(SMALL('Open 1'!F:F,L21),"")))</f>
        <v>15.745000001999999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25</v>
      </c>
      <c r="B22" s="84" t="str">
        <f>IFERROR(IF(INDEX('Open 1'!$A:$F,MATCH('Open 1 Results'!$E22,'Open 1'!$F:$F,0),2)&gt;0,INDEX('Open 1'!$A:$F,MATCH('Open 1 Results'!$E22,'Open 1'!$F:$F,0),2),""),"")</f>
        <v xml:space="preserve">Olivia Selleck </v>
      </c>
      <c r="C22" s="84" t="str">
        <f>IFERROR(IF(INDEX('Open 1'!$A:$F,MATCH('Open 1 Results'!$E22,'Open 1'!$F:$F,0),3)&gt;0,INDEX('Open 1'!$A:$F,MATCH('Open 1 Results'!$E22,'Open 1'!$F:$F,0),3),""),"")</f>
        <v xml:space="preserve">Boo </v>
      </c>
      <c r="D22" s="85">
        <f>IFERROR(IF(AND(SMALL('Open 1'!F:F,L22)&gt;1000,SMALL('Open 1'!F:F,L22)&lt;3000),"nt",IF(SMALL('Open 1'!F:F,L22)&gt;3000,"",SMALL('Open 1'!F:F,L22))),"")</f>
        <v>15.959000029</v>
      </c>
      <c r="E22" s="115">
        <f>IF(D22="nt",IFERROR(SMALL('Open 1'!F:F,L22),""),IF(D22&gt;3000,"",IFERROR(SMALL('Open 1'!F:F,L22),"")))</f>
        <v>15.959000029</v>
      </c>
      <c r="F22" s="86" t="str">
        <f t="shared" si="0"/>
        <v>3D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16</v>
      </c>
      <c r="B23" s="84" t="str">
        <f>IFERROR(IF(INDEX('Open 1'!$A:$F,MATCH('Open 1 Results'!$E23,'Open 1'!$F:$F,0),2)&gt;0,INDEX('Open 1'!$A:$F,MATCH('Open 1 Results'!$E23,'Open 1'!$F:$F,0),2),""),"")</f>
        <v xml:space="preserve">Trinity Chapman </v>
      </c>
      <c r="C23" s="84" t="str">
        <f>IFERROR(IF(INDEX('Open 1'!$A:$F,MATCH('Open 1 Results'!$E23,'Open 1'!$F:$F,0),3)&gt;0,INDEX('Open 1'!$A:$F,MATCH('Open 1 Results'!$E23,'Open 1'!$F:$F,0),3),""),"")</f>
        <v xml:space="preserve">Charlie </v>
      </c>
      <c r="D23" s="85">
        <f>IFERROR(IF(AND(SMALL('Open 1'!F:F,L23)&gt;1000,SMALL('Open 1'!F:F,L23)&lt;3000),"nt",IF(SMALL('Open 1'!F:F,L23)&gt;3000,"",SMALL('Open 1'!F:F,L23))),"")</f>
        <v>15.985000018999999</v>
      </c>
      <c r="E23" s="115">
        <f>IF(D23="nt",IFERROR(SMALL('Open 1'!F:F,L23),""),IF(D23&gt;3000,"",IFERROR(SMALL('Open 1'!F:F,L23),"")))</f>
        <v>15.985000018999999</v>
      </c>
      <c r="F23" s="86" t="str">
        <f t="shared" si="0"/>
        <v>3D</v>
      </c>
      <c r="G23" s="91" t="str">
        <f t="shared" si="1"/>
        <v/>
      </c>
      <c r="J23" s="162">
        <v>4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26</v>
      </c>
      <c r="B24" s="84" t="str">
        <f>IFERROR(IF(INDEX('Open 1'!$A:$F,MATCH('Open 1 Results'!$E24,'Open 1'!$F:$F,0),2)&gt;0,INDEX('Open 1'!$A:$F,MATCH('Open 1 Results'!$E24,'Open 1'!$F:$F,0),2),""),"")</f>
        <v xml:space="preserve">Kinzie Zimmerman </v>
      </c>
      <c r="C24" s="84" t="str">
        <f>IFERROR(IF(INDEX('Open 1'!$A:$F,MATCH('Open 1 Results'!$E24,'Open 1'!$F:$F,0),3)&gt;0,INDEX('Open 1'!$A:$F,MATCH('Open 1 Results'!$E24,'Open 1'!$F:$F,0),3),""),"")</f>
        <v xml:space="preserve">Pistol </v>
      </c>
      <c r="D24" s="85">
        <f>IFERROR(IF(AND(SMALL('Open 1'!F:F,L24)&gt;1000,SMALL('Open 1'!F:F,L24)&lt;3000),"nt",IF(SMALL('Open 1'!F:F,L24)&gt;3000,"",SMALL('Open 1'!F:F,L24))),"")</f>
        <v>16.656000030999998</v>
      </c>
      <c r="E24" s="115">
        <f>IF(D24="nt",IFERROR(SMALL('Open 1'!F:F,L24),""),IF(D24&gt;3000,"",IFERROR(SMALL('Open 1'!F:F,L24),"")))</f>
        <v>16.656000030999998</v>
      </c>
      <c r="F24" s="86" t="str">
        <f t="shared" si="0"/>
        <v>4D</v>
      </c>
      <c r="G24" s="91" t="str">
        <f t="shared" si="1"/>
        <v>4D</v>
      </c>
      <c r="J24" s="162"/>
      <c r="K24" s="121">
        <v>5</v>
      </c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12</v>
      </c>
      <c r="B25" s="84" t="str">
        <f>IFERROR(IF(INDEX('Open 1'!$A:$F,MATCH('Open 1 Results'!$E25,'Open 1'!$F:$F,0),2)&gt;0,INDEX('Open 1'!$A:$F,MATCH('Open 1 Results'!$E25,'Open 1'!$F:$F,0),2),""),"")</f>
        <v xml:space="preserve">Janice Roebuck </v>
      </c>
      <c r="C25" s="84" t="str">
        <f>IFERROR(IF(INDEX('Open 1'!$A:$F,MATCH('Open 1 Results'!$E25,'Open 1'!$F:$F,0),3)&gt;0,INDEX('Open 1'!$A:$F,MATCH('Open 1 Results'!$E25,'Open 1'!$F:$F,0),3),""),"")</f>
        <v xml:space="preserve">Holly </v>
      </c>
      <c r="D25" s="85">
        <f>IFERROR(IF(AND(SMALL('Open 1'!F:F,L25)&gt;1000,SMALL('Open 1'!F:F,L25)&lt;3000),"nt",IF(SMALL('Open 1'!F:F,L25)&gt;3000,"",SMALL('Open 1'!F:F,L25))),"")</f>
        <v>16.676000014</v>
      </c>
      <c r="E25" s="115">
        <f>IF(D25="nt",IFERROR(SMALL('Open 1'!F:F,L25),""),IF(D25&gt;3000,"",IFERROR(SMALL('Open 1'!F:F,L25),"")))</f>
        <v>16.676000014</v>
      </c>
      <c r="F25" s="86" t="str">
        <f t="shared" si="0"/>
        <v>4D</v>
      </c>
      <c r="G25" s="91" t="str">
        <f t="shared" si="1"/>
        <v/>
      </c>
      <c r="J25" s="162">
        <v>5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6</v>
      </c>
      <c r="B26" s="84" t="str">
        <f>IFERROR(IF(INDEX('Open 1'!$A:$F,MATCH('Open 1 Results'!$E26,'Open 1'!$F:$F,0),2)&gt;0,INDEX('Open 1'!$A:$F,MATCH('Open 1 Results'!$E26,'Open 1'!$F:$F,0),2),""),"")</f>
        <v xml:space="preserve">Kara Martin </v>
      </c>
      <c r="C26" s="84" t="str">
        <f>IFERROR(IF(INDEX('Open 1'!$A:$F,MATCH('Open 1 Results'!$E26,'Open 1'!$F:$F,0),3)&gt;0,INDEX('Open 1'!$A:$F,MATCH('Open 1 Results'!$E26,'Open 1'!$F:$F,0),3),""),"")</f>
        <v xml:space="preserve">Dasher </v>
      </c>
      <c r="D26" s="85">
        <f>IFERROR(IF(AND(SMALL('Open 1'!F:F,L26)&gt;1000,SMALL('Open 1'!F:F,L26)&lt;3000),"nt",IF(SMALL('Open 1'!F:F,L26)&gt;3000,"",SMALL('Open 1'!F:F,L26))),"")</f>
        <v>16.843000007000001</v>
      </c>
      <c r="E26" s="115">
        <f>IF(D26="nt",IFERROR(SMALL('Open 1'!F:F,L26),""),IF(D26&gt;3000,"",IFERROR(SMALL('Open 1'!F:F,L26),"")))</f>
        <v>16.843000007000001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3</v>
      </c>
      <c r="B27" s="84" t="str">
        <f>IFERROR(IF(INDEX('Open 1'!$A:$F,MATCH('Open 1 Results'!$E27,'Open 1'!$F:$F,0),2)&gt;0,INDEX('Open 1'!$A:$F,MATCH('Open 1 Results'!$E27,'Open 1'!$F:$F,0),2),""),"")</f>
        <v xml:space="preserve">Alison Zacharias </v>
      </c>
      <c r="C27" s="84" t="str">
        <f>IFERROR(IF(INDEX('Open 1'!$A:$F,MATCH('Open 1 Results'!$E27,'Open 1'!$F:$F,0),3)&gt;0,INDEX('Open 1'!$A:$F,MATCH('Open 1 Results'!$E27,'Open 1'!$F:$F,0),3),""),"")</f>
        <v xml:space="preserve">Smooth Sante Fe </v>
      </c>
      <c r="D27" s="85">
        <f>IFERROR(IF(AND(SMALL('Open 1'!F:F,L27)&gt;1000,SMALL('Open 1'!F:F,L27)&lt;3000),"nt",IF(SMALL('Open 1'!F:F,L27)&gt;3000,"",SMALL('Open 1'!F:F,L27))),"")</f>
        <v>17.026000003</v>
      </c>
      <c r="E27" s="115">
        <f>IF(D27="nt",IFERROR(SMALL('Open 1'!F:F,L27),""),IF(D27&gt;3000,"",IFERROR(SMALL('Open 1'!F:F,L27),"")))</f>
        <v>17.026000003</v>
      </c>
      <c r="F27" s="86" t="str">
        <f t="shared" si="0"/>
        <v>4D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20</v>
      </c>
      <c r="B28" s="84" t="str">
        <f>IFERROR(IF(INDEX('Open 1'!$A:$F,MATCH('Open 1 Results'!$E28,'Open 1'!$F:$F,0),2)&gt;0,INDEX('Open 1'!$A:$F,MATCH('Open 1 Results'!$E28,'Open 1'!$F:$F,0),2),""),"")</f>
        <v xml:space="preserve">Haylie Dresbach </v>
      </c>
      <c r="C28" s="84" t="str">
        <f>IFERROR(IF(INDEX('Open 1'!$A:$F,MATCH('Open 1 Results'!$E28,'Open 1'!$F:$F,0),3)&gt;0,INDEX('Open 1'!$A:$F,MATCH('Open 1 Results'!$E28,'Open 1'!$F:$F,0),3),""),"")</f>
        <v xml:space="preserve">Onyx </v>
      </c>
      <c r="D28" s="85">
        <f>IFERROR(IF(AND(SMALL('Open 1'!F:F,L28)&gt;1000,SMALL('Open 1'!F:F,L28)&lt;3000),"nt",IF(SMALL('Open 1'!F:F,L28)&gt;3000,"",SMALL('Open 1'!F:F,L28))),"")</f>
        <v>17.198000022999999</v>
      </c>
      <c r="E28" s="115">
        <f>IF(D28="nt",IFERROR(SMALL('Open 1'!F:F,L28),""),IF(D28&gt;3000,"",IFERROR(SMALL('Open 1'!F:F,L28),"")))</f>
        <v>17.198000022999999</v>
      </c>
      <c r="F28" s="86" t="str">
        <f t="shared" si="0"/>
        <v>4D</v>
      </c>
      <c r="G28" s="91" t="str">
        <f t="shared" si="1"/>
        <v/>
      </c>
      <c r="J28" s="162">
        <v>5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22</v>
      </c>
      <c r="B29" s="84" t="str">
        <f>IFERROR(IF(INDEX('Open 1'!$A:$F,MATCH('Open 1 Results'!$E29,'Open 1'!$F:$F,0),2)&gt;0,INDEX('Open 1'!$A:$F,MATCH('Open 1 Results'!$E29,'Open 1'!$F:$F,0),2),""),"")</f>
        <v xml:space="preserve">Emma Kuhlman </v>
      </c>
      <c r="C29" s="84" t="str">
        <f>IFERROR(IF(INDEX('Open 1'!$A:$F,MATCH('Open 1 Results'!$E29,'Open 1'!$F:$F,0),3)&gt;0,INDEX('Open 1'!$A:$F,MATCH('Open 1 Results'!$E29,'Open 1'!$F:$F,0),3),""),"")</f>
        <v xml:space="preserve">Molly </v>
      </c>
      <c r="D29" s="85">
        <f>IFERROR(IF(AND(SMALL('Open 1'!F:F,L29)&gt;1000,SMALL('Open 1'!F:F,L29)&lt;3000),"nt",IF(SMALL('Open 1'!F:F,L29)&gt;3000,"",SMALL('Open 1'!F:F,L29))),"")</f>
        <v>19.992000025999999</v>
      </c>
      <c r="E29" s="115">
        <f>IF(D29="nt",IFERROR(SMALL('Open 1'!F:F,L29),""),IF(D29&gt;3000,"",IFERROR(SMALL('Open 1'!F:F,L29),"")))</f>
        <v>19.992000025999999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18</v>
      </c>
      <c r="B30" s="84" t="str">
        <f>IFERROR(IF(INDEX('Open 1'!$A:$F,MATCH('Open 1 Results'!$E30,'Open 1'!$F:$F,0),2)&gt;0,INDEX('Open 1'!$A:$F,MATCH('Open 1 Results'!$E30,'Open 1'!$F:$F,0),2),""),"")</f>
        <v xml:space="preserve">Ally Bausch </v>
      </c>
      <c r="C30" s="84" t="str">
        <f>IFERROR(IF(INDEX('Open 1'!$A:$F,MATCH('Open 1 Results'!$E30,'Open 1'!$F:$F,0),3)&gt;0,INDEX('Open 1'!$A:$F,MATCH('Open 1 Results'!$E30,'Open 1'!$F:$F,0),3),""),"")</f>
        <v xml:space="preserve">Sailor </v>
      </c>
      <c r="D30" s="85">
        <f>IFERROR(IF(AND(SMALL('Open 1'!F:F,L30)&gt;1000,SMALL('Open 1'!F:F,L30)&lt;3000),"nt",IF(SMALL('Open 1'!F:F,L30)&gt;3000,"",SMALL('Open 1'!F:F,L30))),"")</f>
        <v>24.962000021000001</v>
      </c>
      <c r="E30" s="115">
        <f>IF(D30="nt",IFERROR(SMALL('Open 1'!F:F,L30),""),IF(D30&gt;3000,"",IFERROR(SMALL('Open 1'!F:F,L30),"")))</f>
        <v>24.962000021000001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9</v>
      </c>
      <c r="B31" s="84" t="str">
        <f>IFERROR(IF(INDEX('Open 1'!$A:$F,MATCH('Open 1 Results'!$E31,'Open 1'!$F:$F,0),2)&gt;0,INDEX('Open 1'!$A:$F,MATCH('Open 1 Results'!$E31,'Open 1'!$F:$F,0),2),""),"")</f>
        <v xml:space="preserve">Joslyn DeKnikker </v>
      </c>
      <c r="C31" s="84" t="str">
        <f>IFERROR(IF(INDEX('Open 1'!$A:$F,MATCH('Open 1 Results'!$E31,'Open 1'!$F:$F,0),3)&gt;0,INDEX('Open 1'!$A:$F,MATCH('Open 1 Results'!$E31,'Open 1'!$F:$F,0),3),""),"")</f>
        <v xml:space="preserve">Chexies Smoke </v>
      </c>
      <c r="D31" s="85">
        <f>IFERROR(IF(AND(SMALL('Open 1'!F:F,L31)&gt;1000,SMALL('Open 1'!F:F,L31)&lt;3000),"nt",IF(SMALL('Open 1'!F:F,L31)&gt;3000,"",SMALL('Open 1'!F:F,L31))),"")</f>
        <v>915.07000001000006</v>
      </c>
      <c r="E31" s="115">
        <f>IF(D31="nt",IFERROR(SMALL('Open 1'!F:F,L31),""),IF(D31&gt;3000,"",IFERROR(SMALL('Open 1'!F:F,L31),"")))</f>
        <v>915.07000001000006</v>
      </c>
      <c r="F31" s="86" t="str">
        <f t="shared" si="0"/>
        <v>4D</v>
      </c>
      <c r="G31" s="91" t="str">
        <f t="shared" si="1"/>
        <v/>
      </c>
      <c r="J31" s="162" t="s">
        <v>165</v>
      </c>
      <c r="K31" s="121" t="s">
        <v>165</v>
      </c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27</v>
      </c>
      <c r="B32" s="84" t="str">
        <f>IFERROR(IF(INDEX('Open 1'!$A:$F,MATCH('Open 1 Results'!$E32,'Open 1'!$F:$F,0),2)&gt;0,INDEX('Open 1'!$A:$F,MATCH('Open 1 Results'!$E32,'Open 1'!$F:$F,0),2),""),"")</f>
        <v xml:space="preserve">Blake Chapman </v>
      </c>
      <c r="C32" s="84" t="str">
        <f>IFERROR(IF(INDEX('Open 1'!$A:$F,MATCH('Open 1 Results'!$E32,'Open 1'!$F:$F,0),3)&gt;0,INDEX('Open 1'!$A:$F,MATCH('Open 1 Results'!$E32,'Open 1'!$F:$F,0),3),""),"")</f>
        <v xml:space="preserve">Raisin </v>
      </c>
      <c r="D32" s="85">
        <f>IFERROR(IF(AND(SMALL('Open 1'!F:F,L32)&gt;1000,SMALL('Open 1'!F:F,L32)&lt;3000),"nt",IF(SMALL('Open 1'!F:F,L32)&gt;3000,"",SMALL('Open 1'!F:F,L32))),"")</f>
        <v>915.18500003199995</v>
      </c>
      <c r="E32" s="115">
        <f>IF(D32="nt",IFERROR(SMALL('Open 1'!F:F,L32),""),IF(D32&gt;3000,"",IFERROR(SMALL('Open 1'!F:F,L32),"")))</f>
        <v>915.18500003199995</v>
      </c>
      <c r="F32" s="86" t="str">
        <f t="shared" si="0"/>
        <v>4D</v>
      </c>
      <c r="G32" s="91" t="str">
        <f t="shared" si="1"/>
        <v/>
      </c>
      <c r="J32" s="162" t="s">
        <v>165</v>
      </c>
      <c r="K32" s="121" t="s">
        <v>165</v>
      </c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35</v>
      </c>
      <c r="B33" s="84" t="str">
        <f>IFERROR(IF(INDEX('Open 1'!$A:$F,MATCH('Open 1 Results'!$E33,'Open 1'!$F:$F,0),2)&gt;0,INDEX('Open 1'!$A:$F,MATCH('Open 1 Results'!$E33,'Open 1'!$F:$F,0),2),""),"")</f>
        <v xml:space="preserve">Rochelle Chapman </v>
      </c>
      <c r="C33" s="84" t="str">
        <f>IFERROR(IF(INDEX('Open 1'!$A:$F,MATCH('Open 1 Results'!$E33,'Open 1'!$F:$F,0),3)&gt;0,INDEX('Open 1'!$A:$F,MATCH('Open 1 Results'!$E33,'Open 1'!$F:$F,0),3),""),"")</f>
        <v xml:space="preserve">Lucy </v>
      </c>
      <c r="D33" s="85">
        <f>IFERROR(IF(AND(SMALL('Open 1'!F:F,L33)&gt;1000,SMALL('Open 1'!F:F,L33)&lt;3000),"nt",IF(SMALL('Open 1'!F:F,L33)&gt;3000,"",SMALL('Open 1'!F:F,L33))),"")</f>
        <v>915.26300004100005</v>
      </c>
      <c r="E33" s="115">
        <f>IF(D33="nt",IFERROR(SMALL('Open 1'!F:F,L33),""),IF(D33&gt;3000,"",IFERROR(SMALL('Open 1'!F:F,L33),"")))</f>
        <v>915.26300004100005</v>
      </c>
      <c r="F33" s="86" t="str">
        <f t="shared" si="0"/>
        <v>4D</v>
      </c>
      <c r="G33" s="91" t="str">
        <f t="shared" si="1"/>
        <v/>
      </c>
      <c r="J33" s="162" t="s">
        <v>165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10</v>
      </c>
      <c r="B34" s="84" t="str">
        <f>IFERROR(IF(INDEX('Open 1'!$A:$F,MATCH('Open 1 Results'!$E34,'Open 1'!$F:$F,0),2)&gt;0,INDEX('Open 1'!$A:$F,MATCH('Open 1 Results'!$E34,'Open 1'!$F:$F,0),2),""),"")</f>
        <v xml:space="preserve">Heidi Johnson </v>
      </c>
      <c r="C34" s="84" t="str">
        <f>IFERROR(IF(INDEX('Open 1'!$A:$F,MATCH('Open 1 Results'!$E34,'Open 1'!$F:$F,0),3)&gt;0,INDEX('Open 1'!$A:$F,MATCH('Open 1 Results'!$E34,'Open 1'!$F:$F,0),3),""),"")</f>
        <v xml:space="preserve">Jack </v>
      </c>
      <c r="D34" s="85">
        <f>IFERROR(IF(AND(SMALL('Open 1'!F:F,L34)&gt;1000,SMALL('Open 1'!F:F,L34)&lt;3000),"nt",IF(SMALL('Open 1'!F:F,L34)&gt;3000,"",SMALL('Open 1'!F:F,L34))),"")</f>
        <v>915.58200001099999</v>
      </c>
      <c r="E34" s="115">
        <f>IF(D34="nt",IFERROR(SMALL('Open 1'!F:F,L34),""),IF(D34&gt;3000,"",IFERROR(SMALL('Open 1'!F:F,L34),"")))</f>
        <v>915.58200001099999</v>
      </c>
      <c r="F34" s="86" t="str">
        <f t="shared" si="0"/>
        <v>4D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21</v>
      </c>
      <c r="B35" s="84" t="str">
        <f>IFERROR(IF(INDEX('Open 1'!$A:$F,MATCH('Open 1 Results'!$E35,'Open 1'!$F:$F,0),2)&gt;0,INDEX('Open 1'!$A:$F,MATCH('Open 1 Results'!$E35,'Open 1'!$F:$F,0),2),""),"")</f>
        <v xml:space="preserve">Katilynn Jorgensen </v>
      </c>
      <c r="C35" s="84" t="str">
        <f>IFERROR(IF(INDEX('Open 1'!$A:$F,MATCH('Open 1 Results'!$E35,'Open 1'!$F:$F,0),3)&gt;0,INDEX('Open 1'!$A:$F,MATCH('Open 1 Results'!$E35,'Open 1'!$F:$F,0),3),""),"")</f>
        <v xml:space="preserve">Kitty Dun It </v>
      </c>
      <c r="D35" s="85">
        <f>IFERROR(IF(AND(SMALL('Open 1'!F:F,L35)&gt;1000,SMALL('Open 1'!F:F,L35)&lt;3000),"nt",IF(SMALL('Open 1'!F:F,L35)&gt;3000,"",SMALL('Open 1'!F:F,L35))),"")</f>
        <v>915.68900002499993</v>
      </c>
      <c r="E35" s="115">
        <f>IF(D35="nt",IFERROR(SMALL('Open 1'!F:F,L35),""),IF(D35&gt;3000,"",IFERROR(SMALL('Open 1'!F:F,L35),"")))</f>
        <v>915.68900002499993</v>
      </c>
      <c r="F35" s="86" t="str">
        <f t="shared" si="0"/>
        <v>4D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5</v>
      </c>
      <c r="B36" s="84" t="str">
        <f>IFERROR(IF(INDEX('Open 1'!$A:$F,MATCH('Open 1 Results'!$E36,'Open 1'!$F:$F,0),2)&gt;0,INDEX('Open 1'!$A:$F,MATCH('Open 1 Results'!$E36,'Open 1'!$F:$F,0),2),""),"")</f>
        <v>Shari Kennedy</v>
      </c>
      <c r="C36" s="84" t="str">
        <f>IFERROR(IF(INDEX('Open 1'!$A:$F,MATCH('Open 1 Results'!$E36,'Open 1'!$F:$F,0),3)&gt;0,INDEX('Open 1'!$A:$F,MATCH('Open 1 Results'!$E36,'Open 1'!$F:$F,0),3),""),"")</f>
        <v xml:space="preserve">Fast Moon Fling </v>
      </c>
      <c r="D36" s="85">
        <f>IFERROR(IF(AND(SMALL('Open 1'!F:F,L36)&gt;1000,SMALL('Open 1'!F:F,L36)&lt;3000),"nt",IF(SMALL('Open 1'!F:F,L36)&gt;3000,"",SMALL('Open 1'!F:F,L36))),"")</f>
        <v>915.87800000499999</v>
      </c>
      <c r="E36" s="115">
        <f>IF(D36="nt",IFERROR(SMALL('Open 1'!F:F,L36),""),IF(D36&gt;3000,"",IFERROR(SMALL('Open 1'!F:F,L36),"")))</f>
        <v>915.87800000499999</v>
      </c>
      <c r="F36" s="86" t="str">
        <f t="shared" si="0"/>
        <v>4D</v>
      </c>
      <c r="G36" s="91" t="str">
        <f t="shared" si="1"/>
        <v/>
      </c>
      <c r="J36" s="162" t="s">
        <v>165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23</v>
      </c>
      <c r="B37" s="84" t="str">
        <f>IFERROR(IF(INDEX('Open 1'!$A:$F,MATCH('Open 1 Results'!$E37,'Open 1'!$F:$F,0),2)&gt;0,INDEX('Open 1'!$A:$F,MATCH('Open 1 Results'!$E37,'Open 1'!$F:$F,0),2),""),"")</f>
        <v xml:space="preserve">Kayleigh Maras </v>
      </c>
      <c r="C37" s="84" t="str">
        <f>IFERROR(IF(INDEX('Open 1'!$A:$F,MATCH('Open 1 Results'!$E37,'Open 1'!$F:$F,0),3)&gt;0,INDEX('Open 1'!$A:$F,MATCH('Open 1 Results'!$E37,'Open 1'!$F:$F,0),3),""),"")</f>
        <v xml:space="preserve">Sanchez </v>
      </c>
      <c r="D37" s="85">
        <f>IFERROR(IF(AND(SMALL('Open 1'!F:F,L37)&gt;1000,SMALL('Open 1'!F:F,L37)&lt;3000),"nt",IF(SMALL('Open 1'!F:F,L37)&gt;3000,"",SMALL('Open 1'!F:F,L37))),"")</f>
        <v>928.69100002700009</v>
      </c>
      <c r="E37" s="115">
        <f>IF(D37="nt",IFERROR(SMALL('Open 1'!F:F,L37),""),IF(D37&gt;3000,"",IFERROR(SMALL('Open 1'!F:F,L37),"")))</f>
        <v>928.69100002700009</v>
      </c>
      <c r="F37" s="86" t="str">
        <f t="shared" si="0"/>
        <v>4D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29</v>
      </c>
      <c r="B38" s="84" t="str">
        <f>IFERROR(IF(INDEX('Open 1'!$A:$F,MATCH('Open 1 Results'!$E38,'Open 1'!$F:$F,0),2)&gt;0,INDEX('Open 1'!$A:$F,MATCH('Open 1 Results'!$E38,'Open 1'!$F:$F,0),2),""),"")</f>
        <v xml:space="preserve">Emma Postma </v>
      </c>
      <c r="C38" s="84" t="str">
        <f>IFERROR(IF(INDEX('Open 1'!$A:$F,MATCH('Open 1 Results'!$E38,'Open 1'!$F:$F,0),3)&gt;0,INDEX('Open 1'!$A:$F,MATCH('Open 1 Results'!$E38,'Open 1'!$F:$F,0),3),""),"")</f>
        <v xml:space="preserve">This Lil Lite O Mine </v>
      </c>
      <c r="D38" s="85" t="str">
        <f>IFERROR(IF(AND(SMALL('Open 1'!F:F,L38)&gt;1000,SMALL('Open 1'!F:F,L38)&lt;3000),"nt",IF(SMALL('Open 1'!F:F,L38)&gt;3000,"",SMALL('Open 1'!F:F,L38))),"")</f>
        <v>nt</v>
      </c>
      <c r="E38" s="115">
        <f>IF(D38="nt",IFERROR(SMALL('Open 1'!F:F,L38),""),IF(D38&gt;3000,"",IFERROR(SMALL('Open 1'!F:F,L38),"")))</f>
        <v>1000.000000034</v>
      </c>
      <c r="F38" s="86" t="str">
        <f t="shared" si="0"/>
        <v/>
      </c>
      <c r="G38" s="91" t="str">
        <f t="shared" si="1"/>
        <v/>
      </c>
      <c r="J38" s="162" t="s">
        <v>165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40</v>
      </c>
      <c r="B39" s="84" t="str">
        <f>IFERROR(IF(INDEX('Open 1'!$A:$F,MATCH('Open 1 Results'!$E39,'Open 1'!$F:$F,0),2)&gt;0,INDEX('Open 1'!$A:$F,MATCH('Open 1 Results'!$E39,'Open 1'!$F:$F,0),2),""),"")</f>
        <v xml:space="preserve">Alison Zacharias </v>
      </c>
      <c r="C39" s="84" t="str">
        <f>IFERROR(IF(INDEX('Open 1'!$A:$F,MATCH('Open 1 Results'!$E39,'Open 1'!$F:$F,0),3)&gt;0,INDEX('Open 1'!$A:$F,MATCH('Open 1 Results'!$E39,'Open 1'!$F:$F,0),3),""),"")</f>
        <v xml:space="preserve">PC Perkinni ike </v>
      </c>
      <c r="D39" s="85" t="str">
        <f>IFERROR(IF(AND(SMALL('Open 1'!F:F,L39)&gt;1000,SMALL('Open 1'!F:F,L39)&lt;3000),"nt",IF(SMALL('Open 1'!F:F,L39)&gt;3000,"",SMALL('Open 1'!F:F,L39))),"")</f>
        <v>nt</v>
      </c>
      <c r="E39" s="115">
        <f>IF(D39="nt",IFERROR(SMALL('Open 1'!F:F,L39),""),IF(D39&gt;3000,"",IFERROR(SMALL('Open 1'!F:F,L39),"")))</f>
        <v>1000.000000047</v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2023-03-05T22:17:05Z</cp:lastPrinted>
  <dcterms:created xsi:type="dcterms:W3CDTF">2016-10-21T03:48:16Z</dcterms:created>
  <dcterms:modified xsi:type="dcterms:W3CDTF">2023-03-12T23:45:30Z</dcterms:modified>
</cp:coreProperties>
</file>