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12"/>
  <c r="S34"/>
  <c r="S11"/>
  <c r="S5"/>
  <c r="S29"/>
  <c r="S27"/>
  <c r="S39"/>
  <c r="S57"/>
  <c r="S35"/>
  <c r="S14"/>
  <c r="S30"/>
  <c r="S10"/>
  <c r="S50"/>
  <c r="S53"/>
  <c r="S63"/>
  <c r="S7"/>
  <c r="S44"/>
  <c r="S3"/>
  <c r="S26"/>
  <c r="S8"/>
  <c r="S60"/>
  <c r="S52"/>
  <c r="S17"/>
  <c r="S32"/>
  <c r="S9"/>
  <c r="S18"/>
  <c r="S59"/>
  <c r="S19"/>
  <c r="S23"/>
  <c r="S58"/>
  <c r="S28"/>
  <c r="S40"/>
  <c r="S22"/>
  <c r="S42"/>
  <c r="S51"/>
  <c r="S48"/>
  <c r="S16"/>
  <c r="S13"/>
  <c r="S36"/>
  <c r="S47"/>
  <c r="S66"/>
  <c r="S46"/>
  <c r="S62"/>
  <c r="S21"/>
  <c r="S54"/>
  <c r="S24"/>
  <c r="S68"/>
  <c r="S20"/>
  <c r="S45"/>
  <c r="S15"/>
  <c r="S64"/>
  <c r="S33"/>
  <c r="S38"/>
  <c r="S41"/>
  <c r="S4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229" i="25"/>
  <c r="S286"/>
  <c r="S89"/>
  <c r="S185"/>
  <c r="S135"/>
  <c r="S84"/>
  <c r="S119"/>
  <c r="S274"/>
  <c r="S212"/>
  <c r="S105"/>
  <c r="S243"/>
  <c r="S97"/>
  <c r="S217"/>
  <c r="S192"/>
  <c r="S94"/>
  <c r="S268"/>
  <c r="S72"/>
  <c r="S262"/>
  <c r="S101"/>
  <c r="S258"/>
  <c r="S257"/>
  <c r="S193"/>
  <c r="S162"/>
  <c r="S130"/>
  <c r="S207"/>
  <c r="S222"/>
  <c r="S75"/>
  <c r="S108"/>
  <c r="S182"/>
  <c r="S111"/>
  <c r="S99"/>
  <c r="S282"/>
  <c r="S67"/>
  <c r="S115"/>
  <c r="S271"/>
  <c r="S144"/>
  <c r="S163"/>
  <c r="S186"/>
  <c r="S70"/>
  <c r="S235"/>
  <c r="S241"/>
  <c r="S213"/>
  <c r="S76"/>
  <c r="S230"/>
  <c r="S146"/>
  <c r="S87"/>
  <c r="S138"/>
  <c r="S196"/>
  <c r="S150"/>
  <c r="S127"/>
  <c r="S231"/>
  <c r="S37"/>
  <c r="S237"/>
  <c r="S134"/>
  <c r="S152"/>
  <c r="S203"/>
  <c r="S266"/>
  <c r="S181"/>
  <c r="S267"/>
  <c r="S175"/>
  <c r="S252"/>
  <c r="S224"/>
  <c r="S142"/>
  <c r="S160"/>
  <c r="S43"/>
  <c r="S281"/>
  <c r="S276"/>
  <c r="S133"/>
  <c r="S191"/>
  <c r="S244"/>
  <c r="S255"/>
  <c r="S128"/>
  <c r="S176"/>
  <c r="S226"/>
  <c r="S202"/>
  <c r="S106"/>
  <c r="S107"/>
  <c r="S80"/>
  <c r="S210"/>
  <c r="S187"/>
  <c r="S173"/>
  <c r="S109"/>
  <c r="S73"/>
  <c r="S169"/>
  <c r="S118"/>
  <c r="S25"/>
  <c r="S263"/>
  <c r="S247"/>
  <c r="S184"/>
  <c r="S179"/>
  <c r="S167"/>
  <c r="S65"/>
  <c r="S96"/>
  <c r="S91"/>
  <c r="S249"/>
  <c r="S227"/>
  <c r="S188"/>
  <c r="S284"/>
  <c r="S143"/>
  <c r="S225"/>
  <c r="S132"/>
  <c r="S98"/>
  <c r="S123"/>
  <c r="S145"/>
  <c r="S195"/>
  <c r="S139"/>
  <c r="S270"/>
  <c r="S151"/>
  <c r="S154"/>
  <c r="S77"/>
  <c r="S93"/>
  <c r="S177"/>
  <c r="S242"/>
  <c r="S272"/>
  <c r="S178"/>
  <c r="S198"/>
  <c r="S69"/>
  <c r="S174"/>
  <c r="S234"/>
  <c r="S240"/>
  <c r="S113"/>
  <c r="S200"/>
  <c r="S245"/>
  <c r="S259"/>
  <c r="S103"/>
  <c r="S100"/>
  <c r="S56"/>
  <c r="S239"/>
  <c r="S269"/>
  <c r="S265"/>
  <c r="S236"/>
  <c r="S170"/>
  <c r="S246"/>
  <c r="S205"/>
  <c r="S55"/>
  <c r="S85"/>
  <c r="S233"/>
  <c r="S260"/>
  <c r="S129"/>
  <c r="S126"/>
  <c r="S180"/>
  <c r="S273"/>
  <c r="S79"/>
  <c r="S183"/>
  <c r="S124"/>
  <c r="S157"/>
  <c r="S137"/>
  <c r="S95"/>
  <c r="S283"/>
  <c r="S251"/>
  <c r="S199"/>
  <c r="S156"/>
  <c r="S116"/>
  <c r="S61"/>
  <c r="S165"/>
  <c r="S147"/>
  <c r="S159"/>
  <c r="S248"/>
  <c r="S83"/>
  <c r="S31"/>
  <c r="S197"/>
  <c r="S216"/>
  <c r="S171"/>
  <c r="S275"/>
  <c r="S153"/>
  <c r="S117"/>
  <c r="S140"/>
  <c r="S141"/>
  <c r="S232"/>
  <c r="S254"/>
  <c r="S220"/>
  <c r="S2"/>
  <c r="S219"/>
  <c r="S49"/>
  <c r="S201"/>
  <c r="S214"/>
  <c r="S190"/>
  <c r="S120"/>
  <c r="S102"/>
  <c r="S253"/>
  <c r="S261"/>
  <c r="S208"/>
  <c r="S280"/>
  <c r="S215"/>
  <c r="S223"/>
  <c r="S88"/>
  <c r="S104"/>
  <c r="S158"/>
  <c r="S121"/>
  <c r="S211"/>
  <c r="S221"/>
  <c r="S112"/>
  <c r="S164"/>
  <c r="S161"/>
  <c r="S285"/>
  <c r="S168"/>
  <c r="S264"/>
  <c r="S204"/>
  <c r="S155"/>
  <c r="S228"/>
  <c r="S131"/>
  <c r="S78"/>
  <c r="S86"/>
  <c r="S110"/>
  <c r="S256"/>
  <c r="S189"/>
  <c r="S122"/>
  <c r="S218"/>
  <c r="S172"/>
  <c r="S92"/>
  <c r="S194"/>
  <c r="S125"/>
  <c r="S206"/>
  <c r="S238"/>
  <c r="S82"/>
  <c r="S250"/>
  <c r="S278"/>
  <c r="S90"/>
  <c r="S149"/>
  <c r="S279"/>
  <c r="S166"/>
  <c r="S136"/>
  <c r="S277"/>
  <c r="S148"/>
  <c r="S114"/>
  <c r="S71"/>
  <c r="S74"/>
  <c r="S209"/>
  <c r="S81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47" i="19"/>
  <c r="S31"/>
  <c r="S39"/>
  <c r="S10"/>
  <c r="S12"/>
  <c r="S22"/>
  <c r="S19"/>
  <c r="S16"/>
  <c r="S8"/>
  <c r="S11"/>
  <c r="S15"/>
  <c r="S14"/>
  <c r="S35"/>
  <c r="S43"/>
  <c r="S9"/>
  <c r="S13"/>
  <c r="S20"/>
  <c r="S27"/>
  <c r="S23"/>
  <c r="S7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60" i="19"/>
  <c r="S111"/>
  <c r="S124"/>
  <c r="S101"/>
  <c r="S210"/>
  <c r="S212"/>
  <c r="S156"/>
  <c r="S205"/>
  <c r="S174"/>
  <c r="S257"/>
  <c r="S155"/>
  <c r="S244"/>
  <c r="S74"/>
  <c r="S81"/>
  <c r="S148"/>
  <c r="S113"/>
  <c r="S227"/>
  <c r="S171"/>
  <c r="S150"/>
  <c r="S225"/>
  <c r="S209"/>
  <c r="S279"/>
  <c r="S84"/>
  <c r="S177"/>
  <c r="S80"/>
  <c r="S197"/>
  <c r="S158"/>
  <c r="S201"/>
  <c r="S133"/>
  <c r="S75"/>
  <c r="S128"/>
  <c r="S231"/>
  <c r="S87"/>
  <c r="S207"/>
  <c r="S97"/>
  <c r="S137"/>
  <c r="S226"/>
  <c r="S190"/>
  <c r="S95"/>
  <c r="S252"/>
  <c r="S270"/>
  <c r="S220"/>
  <c r="S145"/>
  <c r="S85"/>
  <c r="S49"/>
  <c r="S178"/>
  <c r="S196"/>
  <c r="S243"/>
  <c r="S17"/>
  <c r="S250"/>
  <c r="S138"/>
  <c r="S268"/>
  <c r="S104"/>
  <c r="S44"/>
  <c r="S161"/>
  <c r="S276"/>
  <c r="S280"/>
  <c r="S224"/>
  <c r="S179"/>
  <c r="S63"/>
  <c r="S38"/>
  <c r="S149"/>
  <c r="S42"/>
  <c r="S93"/>
  <c r="S260"/>
  <c r="S106"/>
  <c r="S164"/>
  <c r="S70"/>
  <c r="S162"/>
  <c r="S246"/>
  <c r="S51"/>
  <c r="S202"/>
  <c r="S55"/>
  <c r="S29"/>
  <c r="S129"/>
  <c r="S277"/>
  <c r="S240"/>
  <c r="S163"/>
  <c r="S160"/>
  <c r="S153"/>
  <c r="S286"/>
  <c r="S214"/>
  <c r="S30"/>
  <c r="S40"/>
  <c r="S24"/>
  <c r="S251"/>
  <c r="S262"/>
  <c r="S56"/>
  <c r="S132"/>
  <c r="S248"/>
  <c r="S273"/>
  <c r="S123"/>
  <c r="S266"/>
  <c r="S203"/>
  <c r="S71"/>
  <c r="S136"/>
  <c r="S59"/>
  <c r="S170"/>
  <c r="S100"/>
  <c r="S140"/>
  <c r="S110"/>
  <c r="S181"/>
  <c r="S199"/>
  <c r="S238"/>
  <c r="S108"/>
  <c r="S130"/>
  <c r="S191"/>
  <c r="S61"/>
  <c r="S141"/>
  <c r="S172"/>
  <c r="S234"/>
  <c r="S134"/>
  <c r="S175"/>
  <c r="S122"/>
  <c r="S105"/>
  <c r="S143"/>
  <c r="S206"/>
  <c r="S45"/>
  <c r="S265"/>
  <c r="S26"/>
  <c r="S57"/>
  <c r="S176"/>
  <c r="S183"/>
  <c r="S256"/>
  <c r="S25"/>
  <c r="S216"/>
  <c r="S77"/>
  <c r="S121"/>
  <c r="S282"/>
  <c r="S3"/>
  <c r="S91"/>
  <c r="S253"/>
  <c r="S154"/>
  <c r="S86"/>
  <c r="S79"/>
  <c r="S187"/>
  <c r="S237"/>
  <c r="S68"/>
  <c r="S65"/>
  <c r="S67"/>
  <c r="S213"/>
  <c r="S102"/>
  <c r="S165"/>
  <c r="S182"/>
  <c r="S219"/>
  <c r="S228"/>
  <c r="S142"/>
  <c r="S33"/>
  <c r="S107"/>
  <c r="S271"/>
  <c r="S258"/>
  <c r="S254"/>
  <c r="S127"/>
  <c r="S6"/>
  <c r="S278"/>
  <c r="S92"/>
  <c r="S5"/>
  <c r="S208"/>
  <c r="S119"/>
  <c r="S284"/>
  <c r="S88"/>
  <c r="S72"/>
  <c r="S152"/>
  <c r="S211"/>
  <c r="S146"/>
  <c r="S48"/>
  <c r="S272"/>
  <c r="S99"/>
  <c r="S120"/>
  <c r="S192"/>
  <c r="S189"/>
  <c r="S283"/>
  <c r="S255"/>
  <c r="S180"/>
  <c r="S18"/>
  <c r="S34"/>
  <c r="S28"/>
  <c r="S41"/>
  <c r="S2"/>
  <c r="S114"/>
  <c r="S131"/>
  <c r="S117"/>
  <c r="S37"/>
  <c r="S186"/>
  <c r="S135"/>
  <c r="S235"/>
  <c r="S198"/>
  <c r="S83"/>
  <c r="S53"/>
  <c r="S218"/>
  <c r="S139"/>
  <c r="S184"/>
  <c r="S242"/>
  <c r="S247"/>
  <c r="S151"/>
  <c r="S222"/>
  <c r="S223"/>
  <c r="S98"/>
  <c r="S167"/>
  <c r="S125"/>
  <c r="S147"/>
  <c r="S64"/>
  <c r="S168"/>
  <c r="S239"/>
  <c r="S236"/>
  <c r="S78"/>
  <c r="S66"/>
  <c r="S36"/>
  <c r="S69"/>
  <c r="S76"/>
  <c r="S274"/>
  <c r="S73"/>
  <c r="S4"/>
  <c r="S215"/>
  <c r="S173"/>
  <c r="S249"/>
  <c r="S264"/>
  <c r="S200"/>
  <c r="S54"/>
  <c r="S90"/>
  <c r="S281"/>
  <c r="S193"/>
  <c r="S233"/>
  <c r="S62"/>
  <c r="S263"/>
  <c r="S185"/>
  <c r="S50"/>
  <c r="S259"/>
  <c r="S115"/>
  <c r="S166"/>
  <c r="S32"/>
  <c r="S230"/>
  <c r="S94"/>
  <c r="S194"/>
  <c r="S109"/>
  <c r="S103"/>
  <c r="S267"/>
  <c r="S144"/>
  <c r="S232"/>
  <c r="S261"/>
  <c r="S52"/>
  <c r="S204"/>
  <c r="S96"/>
  <c r="S229"/>
  <c r="S275"/>
  <c r="S217"/>
  <c r="S241"/>
  <c r="S245"/>
  <c r="S21"/>
  <c r="S112"/>
  <c r="S195"/>
  <c r="S126"/>
  <c r="S58"/>
  <c r="S157"/>
  <c r="S285"/>
  <c r="S221"/>
  <c r="S82"/>
  <c r="S269"/>
  <c r="S159"/>
  <c r="S118"/>
  <c r="S169"/>
  <c r="S188"/>
  <c r="S46"/>
  <c r="S89"/>
  <c r="S116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3" i="30" s="1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B12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65"/>
  <c r="D13"/>
  <c r="C13"/>
  <c r="B13"/>
  <c r="B65" l="1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4" i="25" l="1"/>
  <c r="R24" s="1"/>
  <c r="M23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24" i="25" l="1"/>
  <c r="O24" s="1"/>
  <c r="P24" s="1"/>
  <c r="R23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<sst xmlns="http://schemas.openxmlformats.org/spreadsheetml/2006/main" count="647" uniqueCount="193">
  <si>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</si>
  <si>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</si>
  <si>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</si>
  <si>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</si>
  <si>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</si>
  <si>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</si>
  <si>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</si>
  <si>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</si>
  <si>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</si>
  <si>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</si>
  <si>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</si>
  <si>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</si>
  <si>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</si>
  <si>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</si>
  <si>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</si>
  <si>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</si>
  <si>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</si>
  <si>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</si>
  <si>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</si>
  <si>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</si>
  <si>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</si>
  <si>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</si>
  <si>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</si>
  <si>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</si>
  <si>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</si>
  <si>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</si>
  <si>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</si>
  <si>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</si>
  <si>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</si>
  <si>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</si>
  <si>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</si>
  <si>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</si>
  <si>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</si>
  <si>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</si>
  <si>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</si>
  <si>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</si>
  <si>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</si>
  <si>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</si>
  <si>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</si>
  <si>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</si>
  <si>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</si>
  <si>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</si>
  <si>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</si>
  <si>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</si>
  <si>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</si>
  <si>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</si>
  <si>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</si>
  <si>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</si>
  <si>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</si>
  <si>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</si>
  <si>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</si>
  <si>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</si>
  <si>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</si>
  <si>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</si>
  <si>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</si>
  <si>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</si>
  <si>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</si>
  <si>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</si>
  <si>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</si>
  <si>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</si>
  <si>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</si>
  <si>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</si>
  <si>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</si>
  <si>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</si>
  <si>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</si>
  <si>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</si>
  <si>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</si>
  <si>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</si>
  <si>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</si>
  <si>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</si>
  <si>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</si>
  <si>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</si>
  <si>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</si>
  <si>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</si>
  <si>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</si>
  <si>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</si>
  <si>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</si>
  <si>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</si>
  <si>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</si>
  <si>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</si>
  <si>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</si>
  <si>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</si>
  <si>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</si>
  <si>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</si>
  <si>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</si>
  <si>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</si>
  <si>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Saige Cunningham </t>
  </si>
  <si>
    <t xml:space="preserve">Dolly </t>
  </si>
  <si>
    <t xml:space="preserve">Presley Acheson </t>
  </si>
  <si>
    <t xml:space="preserve">Ice </t>
  </si>
  <si>
    <t xml:space="preserve">Stacy Albers </t>
  </si>
  <si>
    <t xml:space="preserve">Jet </t>
  </si>
  <si>
    <t xml:space="preserve">Victoria Blatchford </t>
  </si>
  <si>
    <t xml:space="preserve">Coalys Te Bar </t>
  </si>
  <si>
    <t xml:space="preserve">French Streakn Falcon </t>
  </si>
  <si>
    <t xml:space="preserve">Denise Benney </t>
  </si>
  <si>
    <t xml:space="preserve">Cheyenne </t>
  </si>
  <si>
    <t xml:space="preserve">Mike Boomgarden </t>
  </si>
  <si>
    <t xml:space="preserve">Peanut </t>
  </si>
  <si>
    <t xml:space="preserve">Anne Aamott </t>
  </si>
  <si>
    <t xml:space="preserve">Devilina </t>
  </si>
  <si>
    <t xml:space="preserve">Candice Aamott </t>
  </si>
  <si>
    <t xml:space="preserve">Tianna Doppenberg </t>
  </si>
  <si>
    <t xml:space="preserve">Oakley </t>
  </si>
  <si>
    <t xml:space="preserve">Vegas </t>
  </si>
  <si>
    <t xml:space="preserve">Megan DeLay </t>
  </si>
  <si>
    <t xml:space="preserve">Tadant </t>
  </si>
  <si>
    <t xml:space="preserve">Desirae Doan </t>
  </si>
  <si>
    <t xml:space="preserve">Jetta </t>
  </si>
  <si>
    <t xml:space="preserve">Brenda Deters </t>
  </si>
  <si>
    <t xml:space="preserve">Sweet Blu Bart </t>
  </si>
  <si>
    <t xml:space="preserve">Fantastic French Fling </t>
  </si>
  <si>
    <t xml:space="preserve">Chelsey Cunningham </t>
  </si>
  <si>
    <t xml:space="preserve">A South Dakota Smooth </t>
  </si>
  <si>
    <t xml:space="preserve">Jacey Camac </t>
  </si>
  <si>
    <t xml:space="preserve">Rue </t>
  </si>
  <si>
    <t xml:space="preserve">Kami Eilers </t>
  </si>
  <si>
    <t xml:space="preserve">Ninety Nine French Doves </t>
  </si>
  <si>
    <t xml:space="preserve">Dancers Red Comet </t>
  </si>
  <si>
    <t xml:space="preserve">Pam Elshere </t>
  </si>
  <si>
    <t xml:space="preserve">Hey Yawl I am Famous </t>
  </si>
  <si>
    <t xml:space="preserve">Jimmie Kae Gulbraa </t>
  </si>
  <si>
    <t xml:space="preserve">Drifter </t>
  </si>
  <si>
    <t xml:space="preserve">Macy Gubbins </t>
  </si>
  <si>
    <t xml:space="preserve">Aspen </t>
  </si>
  <si>
    <t xml:space="preserve">Cheyenne Hulstein </t>
  </si>
  <si>
    <t xml:space="preserve">Hooey </t>
  </si>
  <si>
    <t xml:space="preserve">Taylor Hoxeng </t>
  </si>
  <si>
    <t xml:space="preserve">Hox French Sparkle </t>
  </si>
  <si>
    <t xml:space="preserve">Pepper Pecan </t>
  </si>
  <si>
    <t xml:space="preserve">Natalie Hieronimus </t>
  </si>
  <si>
    <t xml:space="preserve">BW Double Take Dash </t>
  </si>
  <si>
    <t xml:space="preserve">Kaylee Hieronimus </t>
  </si>
  <si>
    <t xml:space="preserve">SV Magnolia Cartel </t>
  </si>
  <si>
    <t xml:space="preserve">Sandy Highland </t>
  </si>
  <si>
    <t xml:space="preserve">Joker </t>
  </si>
  <si>
    <t xml:space="preserve">Beer Ticket </t>
  </si>
  <si>
    <t xml:space="preserve">Nigel </t>
  </si>
  <si>
    <t xml:space="preserve">Deb Kruger </t>
  </si>
  <si>
    <t xml:space="preserve">Fast Sassafras </t>
  </si>
  <si>
    <t xml:space="preserve">Makenzee Kruger </t>
  </si>
  <si>
    <t xml:space="preserve">Rein </t>
  </si>
  <si>
    <t xml:space="preserve">Emily Kruger </t>
  </si>
  <si>
    <t xml:space="preserve">French Iced Stella </t>
  </si>
  <si>
    <t xml:space="preserve">Shari Kennedy </t>
  </si>
  <si>
    <t xml:space="preserve">Cinderella's Gotta Gun </t>
  </si>
  <si>
    <t xml:space="preserve">Josie Wales Guns </t>
  </si>
  <si>
    <t xml:space="preserve">Carli Maruska </t>
  </si>
  <si>
    <t xml:space="preserve">Tex </t>
  </si>
  <si>
    <t xml:space="preserve">Kelli Larson </t>
  </si>
  <si>
    <t xml:space="preserve">Diamonds Colonel Girl </t>
  </si>
  <si>
    <t xml:space="preserve">Lexy Leischner </t>
  </si>
  <si>
    <t xml:space="preserve">Bug </t>
  </si>
  <si>
    <t xml:space="preserve">Paisley </t>
  </si>
  <si>
    <t xml:space="preserve">Playboy </t>
  </si>
  <si>
    <t xml:space="preserve">Shana Lensing </t>
  </si>
  <si>
    <t xml:space="preserve">Dream </t>
  </si>
  <si>
    <t xml:space="preserve">Nike </t>
  </si>
  <si>
    <t xml:space="preserve">Brownie </t>
  </si>
  <si>
    <t xml:space="preserve">Kayla Papendick </t>
  </si>
  <si>
    <t xml:space="preserve">Buddy </t>
  </si>
  <si>
    <t xml:space="preserve">Ronna Pinney </t>
  </si>
  <si>
    <t xml:space="preserve">Whip and Whistle </t>
  </si>
  <si>
    <t xml:space="preserve">Becky Paczkowski </t>
  </si>
  <si>
    <t xml:space="preserve">ES Smokenblacksparks </t>
  </si>
  <si>
    <t xml:space="preserve">Kynlee Speidel </t>
  </si>
  <si>
    <t xml:space="preserve">Jalandy </t>
  </si>
  <si>
    <t xml:space="preserve">Khloe Speidel </t>
  </si>
  <si>
    <t xml:space="preserve">Stevie </t>
  </si>
  <si>
    <t xml:space="preserve">Erin Tebben </t>
  </si>
  <si>
    <t xml:space="preserve">Yellow </t>
  </si>
  <si>
    <t xml:space="preserve">Summer Schmaltz </t>
  </si>
  <si>
    <t xml:space="preserve">Bunny </t>
  </si>
  <si>
    <t xml:space="preserve">Lexi Thyberg </t>
  </si>
  <si>
    <t xml:space="preserve">Mouse </t>
  </si>
  <si>
    <t xml:space="preserve">Jessica Wimmer </t>
  </si>
  <si>
    <t xml:space="preserve">Hot N Famous Sydney </t>
  </si>
  <si>
    <t xml:space="preserve">Kellie VanDerBrink </t>
  </si>
  <si>
    <t xml:space="preserve">Cowboy </t>
  </si>
  <si>
    <t xml:space="preserve">Casey Watschke </t>
  </si>
  <si>
    <t xml:space="preserve">Hailey  </t>
  </si>
  <si>
    <t>Taylor McGregor</t>
  </si>
  <si>
    <t>Fat Amy</t>
  </si>
  <si>
    <t>Sierra McGregor</t>
  </si>
  <si>
    <t>Maggie</t>
  </si>
  <si>
    <t>Foxy</t>
  </si>
  <si>
    <t>Jazzy Buys</t>
  </si>
  <si>
    <t>Fire Water Moons</t>
  </si>
  <si>
    <t>Alison Zacharias</t>
  </si>
  <si>
    <t>Willow</t>
  </si>
  <si>
    <t>Uno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</si>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</sst>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IF(B2="","",Draw!F2)</f>
        <v/>
      </c>
      <c r="B2" s="19" t="str">
        <f>IFERROR(Draw!G2,"")</f>
        <v/>
      </c>
      <c r="C2" s="19" t="str">
        <f>IFERROR(Draw!H2,"")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/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 t="str">
        <f>IF(B3="","",Draw!F3)</f>
        <v/>
      </c>
      <c r="B3" s="19" t="str">
        <f>IFERROR(Draw!G3,"")</f>
        <v/>
      </c>
      <c r="C3" s="19" t="str">
        <f>IFERROR(Draw!H3,"")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/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IF(B4="","",Draw!F4)</f>
        <v/>
      </c>
      <c r="B4" s="19" t="str">
        <f>IFERROR(Draw!G4,"")</f>
        <v/>
      </c>
      <c r="C4" s="19" t="str">
        <f>IFERROR(Draw!H4,"")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-</v>
      </c>
      <c r="N4" s="18" t="str">
        <f>'Open 2'!AD10</f>
        <v>-</v>
      </c>
      <c r="O4" s="18" t="str">
        <f>'Open 2'!AE10</f>
        <v>-</v>
      </c>
      <c r="P4" s="40" t="str">
        <f>'Open 2'!AF10</f>
        <v>-</v>
      </c>
      <c r="Q4" s="156" t="str">
        <f>AG10</f>
        <v/>
      </c>
      <c r="U4" s="3" t="str">
        <f>IFERROR(VLOOKUP('Open 2'!F4,$AB$3:$AC$7,2,TRUE),"")</f>
        <v/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0</v>
      </c>
      <c r="AQ4" s="152">
        <f t="shared" si="1"/>
        <v>0</v>
      </c>
      <c r="AR4" s="152">
        <f t="shared" si="1"/>
        <v>0</v>
      </c>
      <c r="AS4" s="152">
        <f t="shared" si="1"/>
        <v>0</v>
      </c>
    </row>
    <row r="5" spans="1:46" ht="16.5" thickBot="1">
      <c r="A5" s="18" t="str">
        <f>IF(B5="","",Draw!F5)</f>
        <v/>
      </c>
      <c r="B5" s="19" t="str">
        <f>IFERROR(Draw!G5,"")</f>
        <v/>
      </c>
      <c r="C5" s="19" t="str">
        <f>IFERROR(Draw!H5,"")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0</v>
      </c>
      <c r="L5" s="227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/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 t="str">
        <f>IF(B6="","",Draw!F6)</f>
        <v/>
      </c>
      <c r="B6" s="19" t="str">
        <f>IFERROR(Draw!G6,"")</f>
        <v/>
      </c>
      <c r="C6" s="19" t="str">
        <f>IFERROR(Draw!H6,"")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0.5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/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 t="str">
        <f>IF(B8="","",Draw!F8)</f>
        <v/>
      </c>
      <c r="B8" s="19" t="str">
        <f>IFERROR(Draw!G8,"")</f>
        <v/>
      </c>
      <c r="C8" s="19" t="str">
        <f>IFERROR(Draw!H8,"")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/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 t="str">
        <f>AG16</f>
        <v/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IFERROR(INDEX('Open 2'!B:F,MATCH(AF10,'Open 2'!$F:$F,0),1),"-")</f>
        <v>-</v>
      </c>
      <c r="AE10" s="64" t="str">
        <f>IFERROR(INDEX('Open 2'!$B:$F,MATCH(AF10,'Open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J11</f>
        <v>0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0</v>
      </c>
      <c r="K11" s="50">
        <v>2</v>
      </c>
      <c r="L11" s="230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0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-</v>
      </c>
      <c r="N16" s="18" t="str">
        <f>'Open 2'!AD22</f>
        <v>-</v>
      </c>
      <c r="O16" s="18" t="str">
        <f>'Open 2'!AE22</f>
        <v>-</v>
      </c>
      <c r="P16" s="40" t="str">
        <f>'Open 2'!AF22</f>
        <v>-</v>
      </c>
      <c r="Q16" s="156" t="str">
        <f>AG22</f>
        <v/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 t="str">
        <f>AG28</f>
        <v/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IFERROR(INDEX('Open 2'!B:F,MATCH(AF22,'Open 2'!F:F,0),1),"-")</f>
        <v>-</v>
      </c>
      <c r="AE22" s="16" t="str">
        <f>IFERROR(INDEX('Open 2'!B:F,MATCH(AF22,'Open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 t="str">
        <f>IFERROR(IF(INDEX('Open 2'!$A:$F,MATCH('Open 2 Results'!$E2,'Open 2'!$F:$F,0),1)&gt;0,INDEX('Open 2'!$A:$F,MATCH('Open 2 Results'!$E2,'Open 2'!$F:$F,0),1),""),"")</f>
        <v/>
      </c>
      <c r="B2" s="84" t="str">
        <f>IFERROR(IF(INDEX('Open 2'!$A:$F,MATCH('Open 2 Results'!$E2,'Open 2'!$F:$F,0),2)&gt;0,INDEX('Open 2'!$A:$F,MATCH('Open 2 Results'!$E2,'Open 2'!$F:$F,0),2),""),"")</f>
        <v/>
      </c>
      <c r="C2" s="84" t="str">
        <f>IFERROR(IF(INDEX('Open 2'!$A:$F,MATCH('Open 2 Results'!$E2,'Open 2'!$F:$F,0),3)&gt;0,INDEX('Open 2'!$A:$F,MATCH('Open 2 Results'!$E2,'Open 2'!$F:$F,0),3),""),"")</f>
        <v/>
      </c>
      <c r="D2" s="85" t="str">
        <f>IFERROR(IF(AND(SMALL('Open 2'!F:F,L2)&gt;1000,SMALL('Open 2'!F:F,L2)&lt;3000),"nt",IF(SMALL('Open 2'!F:F,L2)&gt;3000,"",SMALL('Open 2'!F:F,L2))),"")</f>
        <v/>
      </c>
      <c r="E2" s="115" t="str">
        <f>IF(D2="nt",IFERROR(SMALL('Open 2'!F:F,L2),""),IF(D2&gt;3000,"",IFERROR(SMALL('Open 2'!F:F,L2),"")))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24">
        <v>1</v>
      </c>
    </row>
    <row r="3" spans="1:12">
      <c r="A3" s="18" t="str">
        <f>IFERROR(IF(INDEX('Open 2'!$A:$F,MATCH('Open 2 Results'!$E3,'Open 2'!$F:$F,0),1)&gt;0,INDEX('Open 2'!$A:$F,MATCH('Open 2 Results'!$E3,'Open 2'!$F:$F,0),1),""),"")</f>
        <v/>
      </c>
      <c r="B3" s="84" t="str">
        <f>IFERROR(IF(INDEX('Open 2'!$A:$F,MATCH('Open 2 Results'!$E3,'Open 2'!$F:$F,0),2)&gt;0,INDEX('Open 2'!$A:$F,MATCH('Open 2 Results'!$E3,'Open 2'!$F:$F,0),2),""),"")</f>
        <v/>
      </c>
      <c r="C3" s="84" t="str">
        <f>IFERROR(IF(INDEX('Open 2'!$A:$F,MATCH('Open 2 Results'!$E3,'Open 2'!$F:$F,0),3)&gt;0,INDEX('Open 2'!$A:$F,MATCH('Open 2 Results'!$E3,'Open 2'!$F:$F,0),3),""),"")</f>
        <v/>
      </c>
      <c r="D3" s="85" t="str">
        <f>IFERROR(IF(AND(SMALL('Open 2'!F:F,L3)&gt;1000,SMALL('Open 2'!F:F,L3)&lt;3000),"nt",IF(SMALL('Open 2'!F:F,L3)&gt;3000,"",SMALL('Open 2'!F:F,L3))),"")</f>
        <v/>
      </c>
      <c r="E3" s="115" t="str">
        <f>IF(D3="nt",IFERROR(SMALL('Open 2'!F:F,L3),""),IF(D3&gt;3000,"",IFERROR(SMALL('Open 2'!F:F,L3),"")))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'Open 2'!P4</f>
        <v>-</v>
      </c>
      <c r="I3" s="24" t="s">
        <v>3</v>
      </c>
      <c r="J3" s="121"/>
      <c r="K3" s="121"/>
      <c r="L3" s="24">
        <v>2</v>
      </c>
    </row>
    <row r="4" spans="1:12">
      <c r="A4" s="18" t="str">
        <f>IFERROR(IF(INDEX('Open 2'!$A:$F,MATCH('Open 2 Results'!$E4,'Open 2'!$F:$F,0),1)&gt;0,INDEX('Open 2'!$A:$F,MATCH('Open 2 Results'!$E4,'Open 2'!$F:$F,0),1),""),"")</f>
        <v/>
      </c>
      <c r="B4" s="84" t="str">
        <f>IFERROR(IF(INDEX('Open 2'!$A:$F,MATCH('Open 2 Results'!$E4,'Open 2'!$F:$F,0),2)&gt;0,INDEX('Open 2'!$A:$F,MATCH('Open 2 Results'!$E4,'Open 2'!$F:$F,0),2),""),"")</f>
        <v/>
      </c>
      <c r="C4" s="84" t="str">
        <f>IFERROR(IF(INDEX('Open 2'!$A:$F,MATCH('Open 2 Results'!$E4,'Open 2'!$F:$F,0),3)&gt;0,INDEX('Open 2'!$A:$F,MATCH('Open 2 Results'!$E4,'Open 2'!$F:$F,0),3),""),"")</f>
        <v/>
      </c>
      <c r="D4" s="85" t="str">
        <f>IFERROR(IF(AND(SMALL('Open 2'!F:F,L4)&gt;1000,SMALL('Open 2'!F:F,L4)&lt;3000),"nt",IF(SMALL('Open 2'!F:F,L4)&gt;3000,"",SMALL('Open 2'!F:F,L4))),"")</f>
        <v/>
      </c>
      <c r="E4" s="115" t="str">
        <f>IF(D4="nt",IFERROR(SMALL('Open 2'!F:F,L4),""),IF(D4&gt;3000,"",IFERROR(SMALL('Open 2'!F:F,L4),"")))</f>
        <v/>
      </c>
      <c r="F4" s="86" t="str">
        <f t="shared" si="0"/>
        <v/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 t="str">
        <f>IFERROR(IF(INDEX('Open 2'!$A:$F,MATCH('Open 2 Results'!$E5,'Open 2'!$F:$F,0),1)&gt;0,INDEX('Open 2'!$A:$F,MATCH('Open 2 Results'!$E5,'Open 2'!$F:$F,0),1),""),"")</f>
        <v/>
      </c>
      <c r="B5" s="84" t="str">
        <f>IFERROR(IF(INDEX('Open 2'!$A:$F,MATCH('Open 2 Results'!$E5,'Open 2'!$F:$F,0),2)&gt;0,INDEX('Open 2'!$A:$F,MATCH('Open 2 Results'!$E5,'Open 2'!$F:$F,0),2),""),"")</f>
        <v/>
      </c>
      <c r="C5" s="84" t="str">
        <f>IFERROR(IF(INDEX('Open 2'!$A:$F,MATCH('Open 2 Results'!$E5,'Open 2'!$F:$F,0),3)&gt;0,INDEX('Open 2'!$A:$F,MATCH('Open 2 Results'!$E5,'Open 2'!$F:$F,0),3),""),"")</f>
        <v/>
      </c>
      <c r="D5" s="85" t="str">
        <f>IFERROR(IF(AND(SMALL('Open 2'!F:F,L5)&gt;1000,SMALL('Open 2'!F:F,L5)&lt;3000),"nt",IF(SMALL('Open 2'!F:F,L5)&gt;3000,"",SMALL('Open 2'!F:F,L5))),"")</f>
        <v/>
      </c>
      <c r="E5" s="115" t="str">
        <f>IF(D5="nt",IFERROR(SMALL('Open 2'!F:F,L5),""),IF(D5&gt;3000,"",IFERROR(SMALL('Open 2'!F:F,L5),"")))</f>
        <v/>
      </c>
      <c r="F5" s="86" t="str">
        <f t="shared" si="0"/>
        <v/>
      </c>
      <c r="G5" s="91" t="str">
        <f t="shared" si="1"/>
        <v/>
      </c>
      <c r="H5" s="62" t="str">
        <f>'Open 2'!P16</f>
        <v>-</v>
      </c>
      <c r="I5" s="87" t="s">
        <v>5</v>
      </c>
      <c r="J5" s="163"/>
      <c r="K5" s="122"/>
      <c r="L5" s="24">
        <v>4</v>
      </c>
    </row>
    <row r="6" spans="1:12">
      <c r="A6" s="18" t="str">
        <f>IFERROR(IF(INDEX('Open 2'!$A:$F,MATCH('Open 2 Results'!$E6,'Open 2'!$F:$F,0),1)&gt;0,INDEX('Open 2'!$A:$F,MATCH('Open 2 Results'!$E6,'Open 2'!$F:$F,0),1),""),"")</f>
        <v/>
      </c>
      <c r="B6" s="84" t="str">
        <f>IFERROR(IF(INDEX('Open 2'!$A:$F,MATCH('Open 2 Results'!$E6,'Open 2'!$F:$F,0),2)&gt;0,INDEX('Open 2'!$A:$F,MATCH('Open 2 Results'!$E6,'Open 2'!$F:$F,0),2),""),"")</f>
        <v/>
      </c>
      <c r="C6" s="84" t="str">
        <f>IFERROR(IF(INDEX('Open 2'!$A:$F,MATCH('Open 2 Results'!$E6,'Open 2'!$F:$F,0),3)&gt;0,INDEX('Open 2'!$A:$F,MATCH('Open 2 Results'!$E6,'Open 2'!$F:$F,0),3),""),"")</f>
        <v/>
      </c>
      <c r="D6" s="85" t="str">
        <f>IFERROR(IF(AND(SMALL('Open 2'!F:F,L6)&gt;1000,SMALL('Open 2'!F:F,L6)&lt;3000),"nt",IF(SMALL('Open 2'!F:F,L6)&gt;3000,"",SMALL('Open 2'!F:F,L6))),"")</f>
        <v/>
      </c>
      <c r="E6" s="115" t="str">
        <f>IF(D6="nt",IFERROR(SMALL('Open 2'!F:F,L6),""),IF(D6&gt;3000,"",IFERROR(SMALL('Open 2'!F:F,L6),"")))</f>
        <v/>
      </c>
      <c r="F6" s="86" t="str">
        <f t="shared" si="0"/>
        <v/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 t="str">
        <f>IFERROR(IF(INDEX('Open 2'!$A:$F,MATCH('Open 2 Results'!$E7,'Open 2'!$F:$F,0),1)&gt;0,INDEX('Open 2'!$A:$F,MATCH('Open 2 Results'!$E7,'Open 2'!$F:$F,0),1),""),"")</f>
        <v/>
      </c>
      <c r="B7" s="84" t="str">
        <f>IFERROR(IF(INDEX('Open 2'!$A:$F,MATCH('Open 2 Results'!$E7,'Open 2'!$F:$F,0),2)&gt;0,INDEX('Open 2'!$A:$F,MATCH('Open 2 Results'!$E7,'Open 2'!$F:$F,0),2),""),"")</f>
        <v/>
      </c>
      <c r="C7" s="84" t="str">
        <f>IFERROR(IF(INDEX('Open 2'!$A:$F,MATCH('Open 2 Results'!$E7,'Open 2'!$F:$F,0),3)&gt;0,INDEX('Open 2'!$A:$F,MATCH('Open 2 Results'!$E7,'Open 2'!$F:$F,0),3),""),"")</f>
        <v/>
      </c>
      <c r="D7" s="85" t="str">
        <f>IFERROR(IF(AND(SMALL('Open 2'!F:F,L7)&gt;1000,SMALL('Open 2'!F:F,L7)&lt;3000),"nt",IF(SMALL('Open 2'!F:F,L7)&gt;3000,"",SMALL('Open 2'!F:F,L7))),"")</f>
        <v/>
      </c>
      <c r="E7" s="115" t="str">
        <f>IF(D7="nt",IFERROR(SMALL('Open 2'!F:F,L7),""),IF(D7&gt;3000,"",IFERROR(SMALL('Open 2'!F:F,L7),"")))</f>
        <v/>
      </c>
      <c r="F7" s="86" t="str">
        <f t="shared" si="0"/>
        <v/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 t="str">
        <f>IFERROR(IF(INDEX('Open 2'!$A:$F,MATCH('Open 2 Results'!$E8,'Open 2'!$F:$F,0),1)&gt;0,INDEX('Open 2'!$A:$F,MATCH('Open 2 Results'!$E8,'Open 2'!$F:$F,0),1),""),"")</f>
        <v/>
      </c>
      <c r="B8" s="84" t="str">
        <f>IFERROR(IF(INDEX('Open 2'!$A:$F,MATCH('Open 2 Results'!$E8,'Open 2'!$F:$F,0),2)&gt;0,INDEX('Open 2'!$A:$F,MATCH('Open 2 Results'!$E8,'Open 2'!$F:$F,0),2),""),"")</f>
        <v/>
      </c>
      <c r="C8" s="84" t="str">
        <f>IFERROR(IF(INDEX('Open 2'!$A:$F,MATCH('Open 2 Results'!$E8,'Open 2'!$F:$F,0),3)&gt;0,INDEX('Open 2'!$A:$F,MATCH('Open 2 Results'!$E8,'Open 2'!$F:$F,0),3),""),"")</f>
        <v/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 t="str">
        <f>IFERROR(IF(INDEX('Open 2'!$A:$F,MATCH('Open 2 Results'!$E9,'Open 2'!$F:$F,0),1)&gt;0,INDEX('Open 2'!$A:$F,MATCH('Open 2 Results'!$E9,'Open 2'!$F:$F,0),1),""),"")</f>
        <v/>
      </c>
      <c r="B9" s="84" t="str">
        <f>IFERROR(IF(INDEX('Open 2'!$A:$F,MATCH('Open 2 Results'!$E9,'Open 2'!$F:$F,0),2)&gt;0,INDEX('Open 2'!$A:$F,MATCH('Open 2 Results'!$E9,'Open 2'!$F:$F,0),2),""),"")</f>
        <v/>
      </c>
      <c r="C9" s="84" t="str">
        <f>IFERROR(IF(INDEX('Open 2'!$A:$F,MATCH('Open 2 Results'!$E9,'Open 2'!$F:$F,0),3)&gt;0,INDEX('Open 2'!$A:$F,MATCH('Open 2 Results'!$E9,'Open 2'!$F:$F,0),3),""),"")</f>
        <v/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 t="str">
        <f>IFERROR(IF(INDEX('Open 2'!$A:$F,MATCH('Open 2 Results'!$E10,'Open 2'!$F:$F,0),1)&gt;0,INDEX('Open 2'!$A:$F,MATCH('Open 2 Results'!$E10,'Open 2'!$F:$F,0),1),""),"")</f>
        <v/>
      </c>
      <c r="B10" s="84" t="str">
        <f>IFERROR(IF(INDEX('Open 2'!$A:$F,MATCH('Open 2 Results'!$E10,'Open 2'!$F:$F,0),2)&gt;0,INDEX('Open 2'!$A:$F,MATCH('Open 2 Results'!$E10,'Open 2'!$F:$F,0),2),""),"")</f>
        <v/>
      </c>
      <c r="C10" s="84" t="str">
        <f>IFERROR(IF(INDEX('Open 2'!$A:$F,MATCH('Open 2 Results'!$E10,'Open 2'!$F:$F,0),3)&gt;0,INDEX('Open 2'!$A:$F,MATCH('Open 2 Results'!$E10,'Open 2'!$F:$F,0),3),""),"")</f>
        <v/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42" activePane="bottomLeft" state="frozen"/>
      <selection pane="bottomLeft" activeCell="H62" sqref="H62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55</v>
      </c>
      <c r="D3" s="106"/>
      <c r="E3" s="106"/>
      <c r="F3" s="177"/>
      <c r="G3" s="112" t="s">
        <v>88</v>
      </c>
      <c r="H3" s="113" t="s">
        <v>89</v>
      </c>
      <c r="I3" s="17">
        <v>1.0000000000000001E-9</v>
      </c>
      <c r="J3" s="17">
        <f>IF(C3="yco",1000+I3,IF((C3+$I3)&lt;1,"",C3+$I3))</f>
        <v>55.000000000999997</v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55</v>
      </c>
      <c r="D4" s="105"/>
      <c r="E4" s="105"/>
      <c r="F4" s="107"/>
      <c r="G4" s="95" t="s">
        <v>90</v>
      </c>
      <c r="H4" s="32" t="s">
        <v>91</v>
      </c>
      <c r="I4" s="17">
        <v>2.0000000000000001E-9</v>
      </c>
      <c r="J4" s="17">
        <f>IF(C4="yco",1000+I4,IF((C4+$I4)&lt;1,"",C4+$I4))</f>
        <v>55.000000002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2</v>
      </c>
      <c r="D5" s="105"/>
      <c r="E5" s="105"/>
      <c r="F5" s="107"/>
      <c r="G5" s="95" t="s">
        <v>92</v>
      </c>
      <c r="H5" s="32" t="s">
        <v>93</v>
      </c>
      <c r="I5" s="17">
        <v>3E-9</v>
      </c>
      <c r="J5" s="17">
        <f>IF(C5="yco",1000+I5,IF((C5+$I5)&lt;1,"",C5+$I5))</f>
        <v>2.0000000029999998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99</v>
      </c>
      <c r="D6" s="105"/>
      <c r="E6" s="105"/>
      <c r="F6" s="107"/>
      <c r="G6" s="95" t="s">
        <v>92</v>
      </c>
      <c r="H6" s="32" t="s">
        <v>94</v>
      </c>
      <c r="I6" s="17">
        <v>4.0000000000000002E-9</v>
      </c>
      <c r="J6" s="183">
        <f>IF(C6="yco",1000+I6,IF((C6+$I6)&lt;1,"",C6+$I6))</f>
        <v>99.000000004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55</v>
      </c>
      <c r="D7" s="105"/>
      <c r="E7" s="105"/>
      <c r="F7" s="107"/>
      <c r="G7" s="95" t="s">
        <v>95</v>
      </c>
      <c r="H7" s="32" t="s">
        <v>96</v>
      </c>
      <c r="I7" s="17">
        <v>5.0000000000000001E-9</v>
      </c>
      <c r="J7" s="17">
        <f t="shared" ref="J7:J68" si="5">IF(C7="yco",1000+I7,IF((C7+$I7)&lt;1,"",C7+$I7))</f>
        <v>55.000000004999997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99</v>
      </c>
      <c r="D8" s="105"/>
      <c r="E8" s="105"/>
      <c r="F8" s="107"/>
      <c r="G8" s="95" t="s">
        <v>97</v>
      </c>
      <c r="H8" s="32" t="s">
        <v>98</v>
      </c>
      <c r="I8" s="17">
        <v>6E-9</v>
      </c>
      <c r="J8" s="17">
        <f t="shared" si="5"/>
        <v>99.000000005999993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33</v>
      </c>
      <c r="D9" s="105"/>
      <c r="E9" s="105"/>
      <c r="F9" s="107"/>
      <c r="G9" s="95" t="s">
        <v>99</v>
      </c>
      <c r="H9" s="32" t="s">
        <v>100</v>
      </c>
      <c r="I9" s="17">
        <v>6.9999999999999998E-9</v>
      </c>
      <c r="J9" s="17">
        <f t="shared" si="5"/>
        <v>33.000000006999997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66</v>
      </c>
      <c r="D10" s="105"/>
      <c r="E10" s="105"/>
      <c r="F10" s="107"/>
      <c r="G10" s="95" t="s">
        <v>101</v>
      </c>
      <c r="H10" s="32" t="s">
        <v>185</v>
      </c>
      <c r="I10" s="17">
        <v>8.0000000000000005E-9</v>
      </c>
      <c r="J10" s="17">
        <f t="shared" si="5"/>
        <v>66.000000008000001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1</v>
      </c>
      <c r="D11" s="105"/>
      <c r="E11" s="105"/>
      <c r="F11" s="107"/>
      <c r="G11" s="95" t="s">
        <v>102</v>
      </c>
      <c r="H11" s="32" t="s">
        <v>103</v>
      </c>
      <c r="I11" s="17">
        <v>8.9999999999999995E-9</v>
      </c>
      <c r="J11" s="17">
        <f t="shared" si="5"/>
        <v>1.0000000090000001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100</v>
      </c>
      <c r="D12" s="105"/>
      <c r="E12" s="105"/>
      <c r="F12" s="107"/>
      <c r="G12" s="95" t="s">
        <v>102</v>
      </c>
      <c r="H12" s="32" t="s">
        <v>104</v>
      </c>
      <c r="I12" s="17">
        <v>1E-8</v>
      </c>
      <c r="J12" s="17">
        <f t="shared" si="5"/>
        <v>100.00000000999999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55</v>
      </c>
      <c r="D13" s="105"/>
      <c r="E13" s="105"/>
      <c r="F13" s="107"/>
      <c r="G13" s="95" t="s">
        <v>105</v>
      </c>
      <c r="H13" s="32" t="s">
        <v>106</v>
      </c>
      <c r="I13" s="17">
        <v>1.0999999999999999E-8</v>
      </c>
      <c r="J13" s="17">
        <f t="shared" si="5"/>
        <v>55.000000010999997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55</v>
      </c>
      <c r="D14" s="105"/>
      <c r="E14" s="105"/>
      <c r="F14" s="107"/>
      <c r="G14" s="95" t="s">
        <v>107</v>
      </c>
      <c r="H14" s="32" t="s">
        <v>108</v>
      </c>
      <c r="I14" s="17">
        <v>1.2E-8</v>
      </c>
      <c r="J14" s="17">
        <f t="shared" si="5"/>
        <v>55.000000012000001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2</v>
      </c>
      <c r="D15" s="105"/>
      <c r="E15" s="105"/>
      <c r="F15" s="107"/>
      <c r="G15" s="95" t="s">
        <v>109</v>
      </c>
      <c r="H15" s="32" t="s">
        <v>110</v>
      </c>
      <c r="I15" s="17">
        <v>1.3000000000000001E-8</v>
      </c>
      <c r="J15" s="17">
        <f t="shared" si="5"/>
        <v>2.0000000130000002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99</v>
      </c>
      <c r="D16" s="105"/>
      <c r="E16" s="105"/>
      <c r="F16" s="107"/>
      <c r="G16" s="95" t="s">
        <v>109</v>
      </c>
      <c r="H16" s="32" t="s">
        <v>111</v>
      </c>
      <c r="I16" s="17">
        <v>1.4E-8</v>
      </c>
      <c r="J16" s="17">
        <f t="shared" si="5"/>
        <v>99.000000013999994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55</v>
      </c>
      <c r="D17" s="105"/>
      <c r="E17" s="105"/>
      <c r="F17" s="107"/>
      <c r="G17" s="95" t="s">
        <v>112</v>
      </c>
      <c r="H17" s="32" t="s">
        <v>113</v>
      </c>
      <c r="I17" s="17">
        <v>1.4999999999999999E-8</v>
      </c>
      <c r="J17" s="17">
        <f t="shared" si="5"/>
        <v>55.000000014999998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55</v>
      </c>
      <c r="D18" s="105"/>
      <c r="E18" s="105"/>
      <c r="F18" s="107"/>
      <c r="G18" s="95" t="s">
        <v>114</v>
      </c>
      <c r="H18" s="32" t="s">
        <v>115</v>
      </c>
      <c r="I18" s="17">
        <v>1.6000000000000001E-8</v>
      </c>
      <c r="J18" s="17">
        <f t="shared" si="5"/>
        <v>55.000000016000001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2</v>
      </c>
      <c r="D19" s="105"/>
      <c r="E19" s="105"/>
      <c r="F19" s="107"/>
      <c r="G19" s="95" t="s">
        <v>116</v>
      </c>
      <c r="H19" s="32" t="s">
        <v>117</v>
      </c>
      <c r="I19" s="17">
        <v>1.7E-8</v>
      </c>
      <c r="J19" s="17">
        <f t="shared" si="5"/>
        <v>2.0000000170000001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99</v>
      </c>
      <c r="D20" s="105"/>
      <c r="E20" s="105"/>
      <c r="F20" s="107"/>
      <c r="G20" s="95" t="s">
        <v>116</v>
      </c>
      <c r="H20" s="32" t="s">
        <v>118</v>
      </c>
      <c r="I20" s="17">
        <v>1.7999999999999999E-8</v>
      </c>
      <c r="J20" s="17">
        <f t="shared" si="5"/>
        <v>99.000000017999994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55</v>
      </c>
      <c r="D21" s="105"/>
      <c r="E21" s="105"/>
      <c r="F21" s="107"/>
      <c r="G21" s="95" t="s">
        <v>119</v>
      </c>
      <c r="H21" s="32" t="s">
        <v>120</v>
      </c>
      <c r="I21" s="17">
        <v>1.9000000000000001E-8</v>
      </c>
      <c r="J21" s="17">
        <f t="shared" si="5"/>
        <v>55.000000018999998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55</v>
      </c>
      <c r="D22" s="105"/>
      <c r="E22" s="105"/>
      <c r="F22" s="107"/>
      <c r="G22" s="95" t="s">
        <v>121</v>
      </c>
      <c r="H22" s="32" t="s">
        <v>122</v>
      </c>
      <c r="I22" s="17">
        <v>2E-8</v>
      </c>
      <c r="J22" s="17">
        <f t="shared" si="5"/>
        <v>55.000000020000002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55</v>
      </c>
      <c r="D23" s="105"/>
      <c r="E23" s="105"/>
      <c r="F23" s="107"/>
      <c r="G23" s="95" t="s">
        <v>123</v>
      </c>
      <c r="H23" s="32" t="s">
        <v>124</v>
      </c>
      <c r="I23" s="17">
        <v>2.0999999999999999E-8</v>
      </c>
      <c r="J23" s="17">
        <f t="shared" si="5"/>
        <v>55.000000020999998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/>
      <c r="D24" s="105"/>
      <c r="E24" s="105"/>
      <c r="F24" s="107"/>
      <c r="G24" s="95"/>
      <c r="H24" s="32"/>
      <c r="I24" s="17">
        <v>2.1999999999999998E-8</v>
      </c>
      <c r="J24" s="17" t="str">
        <f t="shared" si="5"/>
        <v/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55</v>
      </c>
      <c r="D25" s="105"/>
      <c r="E25" s="105"/>
      <c r="F25" s="107"/>
      <c r="G25" s="95" t="s">
        <v>125</v>
      </c>
      <c r="H25" s="32" t="s">
        <v>126</v>
      </c>
      <c r="I25" s="17">
        <v>2.3000000000000001E-8</v>
      </c>
      <c r="J25" s="17">
        <f t="shared" si="5"/>
        <v>55.000000022999998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2</v>
      </c>
      <c r="D26" s="105"/>
      <c r="E26" s="105"/>
      <c r="F26" s="107"/>
      <c r="G26" s="95" t="s">
        <v>127</v>
      </c>
      <c r="H26" s="32" t="s">
        <v>128</v>
      </c>
      <c r="I26" s="17">
        <v>2.4E-8</v>
      </c>
      <c r="J26" s="17">
        <f t="shared" si="5"/>
        <v>2.0000000240000002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99</v>
      </c>
      <c r="D27" s="105"/>
      <c r="E27" s="105"/>
      <c r="F27" s="107"/>
      <c r="G27" s="95" t="s">
        <v>127</v>
      </c>
      <c r="H27" s="32" t="s">
        <v>129</v>
      </c>
      <c r="I27" s="17">
        <v>2.4999999999999999E-8</v>
      </c>
      <c r="J27" s="17">
        <f t="shared" si="5"/>
        <v>99.000000025000006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33</v>
      </c>
      <c r="D28" s="105"/>
      <c r="E28" s="105"/>
      <c r="F28" s="107"/>
      <c r="G28" s="95" t="s">
        <v>130</v>
      </c>
      <c r="H28" s="32" t="s">
        <v>131</v>
      </c>
      <c r="I28" s="17">
        <v>2.6000000000000001E-8</v>
      </c>
      <c r="J28" s="17">
        <f t="shared" si="5"/>
        <v>33.000000026000002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66</v>
      </c>
      <c r="D29" s="105"/>
      <c r="E29" s="105"/>
      <c r="F29" s="107"/>
      <c r="G29" s="95" t="s">
        <v>132</v>
      </c>
      <c r="H29" s="32" t="s">
        <v>133</v>
      </c>
      <c r="I29" s="17">
        <v>2.7E-8</v>
      </c>
      <c r="J29" s="17">
        <f t="shared" si="5"/>
        <v>66.000000026999999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1</v>
      </c>
      <c r="D30" s="105"/>
      <c r="E30" s="105"/>
      <c r="F30" s="107"/>
      <c r="G30" s="95" t="s">
        <v>134</v>
      </c>
      <c r="H30" s="32" t="s">
        <v>135</v>
      </c>
      <c r="I30" s="17">
        <v>2.7999999999999999E-8</v>
      </c>
      <c r="J30" s="17">
        <f t="shared" si="5"/>
        <v>1.0000000280000001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55</v>
      </c>
      <c r="D31" s="105"/>
      <c r="E31" s="105"/>
      <c r="F31" s="107"/>
      <c r="G31" s="95" t="s">
        <v>134</v>
      </c>
      <c r="H31" s="32" t="s">
        <v>136</v>
      </c>
      <c r="I31" s="17">
        <v>2.9000000000000002E-8</v>
      </c>
      <c r="J31" s="17">
        <f t="shared" si="5"/>
        <v>55.000000028999999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100</v>
      </c>
      <c r="D32" s="105"/>
      <c r="E32" s="105"/>
      <c r="F32" s="107"/>
      <c r="G32" s="95" t="s">
        <v>134</v>
      </c>
      <c r="H32" s="32" t="s">
        <v>137</v>
      </c>
      <c r="I32" s="17">
        <v>2.9999999999999997E-8</v>
      </c>
      <c r="J32" s="17">
        <f t="shared" si="5"/>
        <v>100.00000003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5</v>
      </c>
      <c r="D33" s="105"/>
      <c r="E33" s="105"/>
      <c r="F33" s="107"/>
      <c r="G33" s="95" t="s">
        <v>138</v>
      </c>
      <c r="H33" s="32" t="s">
        <v>139</v>
      </c>
      <c r="I33" s="17">
        <v>3.1E-8</v>
      </c>
      <c r="J33" s="17">
        <f t="shared" si="5"/>
        <v>5.0000000309999999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55</v>
      </c>
      <c r="D34" s="105"/>
      <c r="E34" s="105"/>
      <c r="F34" s="107"/>
      <c r="G34" s="95" t="s">
        <v>140</v>
      </c>
      <c r="H34" s="32" t="s">
        <v>141</v>
      </c>
      <c r="I34" s="17">
        <v>3.2000000000000002E-8</v>
      </c>
      <c r="J34" s="17">
        <f t="shared" si="5"/>
        <v>55.000000032000003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22</v>
      </c>
      <c r="D35" s="105"/>
      <c r="E35" s="105"/>
      <c r="F35" s="107"/>
      <c r="G35" s="95" t="s">
        <v>142</v>
      </c>
      <c r="H35" s="32" t="s">
        <v>143</v>
      </c>
      <c r="I35" s="17">
        <v>3.2999999999999998E-8</v>
      </c>
      <c r="J35" s="17">
        <f t="shared" si="5"/>
        <v>22.000000032999999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2</v>
      </c>
      <c r="D36" s="105"/>
      <c r="E36" s="105"/>
      <c r="F36" s="107"/>
      <c r="G36" s="95" t="s">
        <v>144</v>
      </c>
      <c r="H36" s="32" t="s">
        <v>145</v>
      </c>
      <c r="I36" s="17">
        <v>3.4E-8</v>
      </c>
      <c r="J36" s="17">
        <f t="shared" si="5"/>
        <v>2.0000000340000001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102</v>
      </c>
      <c r="D37" s="105"/>
      <c r="E37" s="105"/>
      <c r="F37" s="107"/>
      <c r="G37" s="95" t="s">
        <v>144</v>
      </c>
      <c r="H37" s="32" t="s">
        <v>146</v>
      </c>
      <c r="I37" s="17">
        <v>3.5000000000000002E-8</v>
      </c>
      <c r="J37" s="17">
        <f t="shared" si="5"/>
        <v>102.000000035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55</v>
      </c>
      <c r="D38" s="105"/>
      <c r="E38" s="105"/>
      <c r="F38" s="107"/>
      <c r="G38" s="95" t="s">
        <v>147</v>
      </c>
      <c r="H38" s="32" t="s">
        <v>148</v>
      </c>
      <c r="I38" s="17">
        <v>3.5999999999999998E-8</v>
      </c>
      <c r="J38" s="17">
        <f t="shared" si="5"/>
        <v>55.000000036000003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55</v>
      </c>
      <c r="D39" s="105"/>
      <c r="E39" s="105"/>
      <c r="F39" s="107"/>
      <c r="G39" s="95" t="s">
        <v>149</v>
      </c>
      <c r="H39" s="32" t="s">
        <v>150</v>
      </c>
      <c r="I39" s="17">
        <v>3.7E-8</v>
      </c>
      <c r="J39" s="17">
        <f t="shared" si="5"/>
        <v>55.000000037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1</v>
      </c>
      <c r="D40" s="105"/>
      <c r="E40" s="105"/>
      <c r="F40" s="107"/>
      <c r="G40" s="95" t="s">
        <v>151</v>
      </c>
      <c r="H40" s="32" t="s">
        <v>152</v>
      </c>
      <c r="I40" s="17">
        <v>3.8000000000000003E-8</v>
      </c>
      <c r="J40" s="17">
        <f t="shared" si="5"/>
        <v>1.000000038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55</v>
      </c>
      <c r="D41" s="105"/>
      <c r="E41" s="105"/>
      <c r="F41" s="107"/>
      <c r="G41" s="95" t="s">
        <v>151</v>
      </c>
      <c r="H41" s="32" t="s">
        <v>153</v>
      </c>
      <c r="I41" s="17">
        <v>3.8999999999999998E-8</v>
      </c>
      <c r="J41" s="17">
        <f t="shared" si="5"/>
        <v>55.000000039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100</v>
      </c>
      <c r="D42" s="105"/>
      <c r="E42" s="105"/>
      <c r="F42" s="107"/>
      <c r="G42" s="95" t="s">
        <v>151</v>
      </c>
      <c r="H42" s="32" t="s">
        <v>154</v>
      </c>
      <c r="I42" s="17">
        <v>4.0000000000000001E-8</v>
      </c>
      <c r="J42" s="17">
        <f t="shared" si="5"/>
        <v>100.00000004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1</v>
      </c>
      <c r="D43" s="105"/>
      <c r="E43" s="105"/>
      <c r="F43" s="107"/>
      <c r="G43" s="95" t="s">
        <v>155</v>
      </c>
      <c r="H43" s="32" t="s">
        <v>157</v>
      </c>
      <c r="I43" s="17">
        <v>4.1000000000000003E-8</v>
      </c>
      <c r="J43" s="17">
        <f t="shared" si="5"/>
        <v>1.0000000410000001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55</v>
      </c>
      <c r="D44" s="105"/>
      <c r="E44" s="105"/>
      <c r="F44" s="107"/>
      <c r="G44" s="95" t="s">
        <v>155</v>
      </c>
      <c r="H44" s="32" t="s">
        <v>158</v>
      </c>
      <c r="I44" s="17">
        <v>4.1999999999999999E-8</v>
      </c>
      <c r="J44" s="17">
        <f t="shared" si="5"/>
        <v>55.000000042000003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100</v>
      </c>
      <c r="D45" s="105"/>
      <c r="E45" s="105"/>
      <c r="F45" s="107"/>
      <c r="G45" s="95" t="s">
        <v>155</v>
      </c>
      <c r="H45" s="32" t="s">
        <v>156</v>
      </c>
      <c r="I45" s="17">
        <v>4.3000000000000001E-8</v>
      </c>
      <c r="J45" s="17">
        <f t="shared" si="5"/>
        <v>100.000000043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77</v>
      </c>
      <c r="D46" s="105"/>
      <c r="E46" s="105"/>
      <c r="F46" s="107"/>
      <c r="G46" s="95" t="s">
        <v>188</v>
      </c>
      <c r="H46" s="32" t="s">
        <v>189</v>
      </c>
      <c r="I46" s="17">
        <v>4.3999999999999997E-8</v>
      </c>
      <c r="J46" s="17">
        <f t="shared" si="5"/>
        <v>77.000000044000004</v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55</v>
      </c>
      <c r="D47" s="105"/>
      <c r="E47" s="105"/>
      <c r="F47" s="107"/>
      <c r="G47" s="95" t="s">
        <v>159</v>
      </c>
      <c r="H47" s="32" t="s">
        <v>160</v>
      </c>
      <c r="I47" s="17">
        <v>4.4999999999999999E-8</v>
      </c>
      <c r="J47" s="17">
        <f t="shared" si="5"/>
        <v>55.000000045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55</v>
      </c>
      <c r="D48" s="105"/>
      <c r="E48" s="105"/>
      <c r="F48" s="107"/>
      <c r="G48" s="95" t="s">
        <v>161</v>
      </c>
      <c r="H48" s="32" t="s">
        <v>162</v>
      </c>
      <c r="I48" s="17">
        <v>4.6000000000000002E-8</v>
      </c>
      <c r="J48" s="17">
        <f t="shared" si="5"/>
        <v>55.000000045999997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22</v>
      </c>
      <c r="D49" s="105"/>
      <c r="E49" s="105"/>
      <c r="F49" s="107"/>
      <c r="G49" s="95" t="s">
        <v>163</v>
      </c>
      <c r="H49" s="32" t="s">
        <v>164</v>
      </c>
      <c r="I49" s="17">
        <v>4.6999999999999997E-8</v>
      </c>
      <c r="J49" s="17">
        <f t="shared" si="5"/>
        <v>22.000000047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55</v>
      </c>
      <c r="D50" s="105"/>
      <c r="E50" s="105"/>
      <c r="F50" s="107"/>
      <c r="G50" s="95" t="s">
        <v>165</v>
      </c>
      <c r="H50" s="32" t="s">
        <v>166</v>
      </c>
      <c r="I50" s="17">
        <v>4.8E-8</v>
      </c>
      <c r="J50" s="17">
        <f t="shared" si="5"/>
        <v>55.000000047999997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77</v>
      </c>
      <c r="D51" s="105"/>
      <c r="E51" s="105"/>
      <c r="F51" s="107"/>
      <c r="G51" s="95" t="s">
        <v>167</v>
      </c>
      <c r="H51" s="32" t="s">
        <v>168</v>
      </c>
      <c r="I51" s="17">
        <v>4.9000000000000002E-8</v>
      </c>
      <c r="J51" s="17">
        <f t="shared" si="5"/>
        <v>77.000000048999993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55</v>
      </c>
      <c r="D52" s="105"/>
      <c r="E52" s="105"/>
      <c r="F52" s="107"/>
      <c r="G52" s="95" t="s">
        <v>169</v>
      </c>
      <c r="H52" s="32" t="s">
        <v>170</v>
      </c>
      <c r="I52" s="17">
        <v>4.9999999999999998E-8</v>
      </c>
      <c r="J52" s="17">
        <f t="shared" si="5"/>
        <v>55.000000049999997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55</v>
      </c>
      <c r="D53" s="105"/>
      <c r="E53" s="105"/>
      <c r="F53" s="107"/>
      <c r="G53" s="96" t="s">
        <v>171</v>
      </c>
      <c r="H53" s="60" t="s">
        <v>172</v>
      </c>
      <c r="I53" s="17">
        <v>5.1E-8</v>
      </c>
      <c r="J53" s="17">
        <f t="shared" si="5"/>
        <v>55.000000051000001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>
        <v>5</v>
      </c>
      <c r="D54" s="105"/>
      <c r="E54" s="105"/>
      <c r="F54" s="107"/>
      <c r="G54" s="96" t="s">
        <v>173</v>
      </c>
      <c r="H54" s="60" t="s">
        <v>174</v>
      </c>
      <c r="I54" s="17">
        <v>5.2000000000000002E-8</v>
      </c>
      <c r="J54" s="17">
        <f t="shared" si="5"/>
        <v>5.0000000519999999</v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55</v>
      </c>
      <c r="D55" s="105"/>
      <c r="E55" s="105"/>
      <c r="F55" s="107"/>
      <c r="G55" s="96" t="s">
        <v>175</v>
      </c>
      <c r="H55" s="60" t="s">
        <v>176</v>
      </c>
      <c r="I55" s="17">
        <v>5.2999999999999998E-8</v>
      </c>
      <c r="J55" s="17">
        <f t="shared" si="5"/>
        <v>55.000000053000001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55</v>
      </c>
      <c r="D56" s="105"/>
      <c r="E56" s="105"/>
      <c r="F56" s="107"/>
      <c r="G56" s="96" t="s">
        <v>177</v>
      </c>
      <c r="H56" s="60" t="s">
        <v>178</v>
      </c>
      <c r="I56" s="17">
        <v>5.4E-8</v>
      </c>
      <c r="J56" s="17">
        <f t="shared" si="5"/>
        <v>55.000000053999997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55</v>
      </c>
      <c r="D57" s="105"/>
      <c r="E57" s="105"/>
      <c r="F57" s="107"/>
      <c r="G57" s="96" t="s">
        <v>179</v>
      </c>
      <c r="H57" s="60" t="s">
        <v>180</v>
      </c>
      <c r="I57" s="17">
        <v>5.5000000000000003E-8</v>
      </c>
      <c r="J57" s="17">
        <f t="shared" si="5"/>
        <v>55.000000055000001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55</v>
      </c>
      <c r="D58" s="105"/>
      <c r="E58" s="105"/>
      <c r="F58" s="107"/>
      <c r="G58" s="96" t="s">
        <v>181</v>
      </c>
      <c r="H58" s="60" t="s">
        <v>182</v>
      </c>
      <c r="I58" s="17">
        <v>5.5999999999999999E-8</v>
      </c>
      <c r="J58" s="17">
        <f t="shared" si="5"/>
        <v>55.000000055999998</v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75</v>
      </c>
      <c r="D59" s="105"/>
      <c r="E59" s="105"/>
      <c r="F59" s="107"/>
      <c r="G59" s="96" t="s">
        <v>183</v>
      </c>
      <c r="H59" s="60" t="s">
        <v>184</v>
      </c>
      <c r="I59" s="17">
        <v>5.7000000000000001E-8</v>
      </c>
      <c r="J59" s="17">
        <f t="shared" si="5"/>
        <v>75.000000056999994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200</v>
      </c>
      <c r="D60" s="105"/>
      <c r="E60" s="105"/>
      <c r="F60" s="107"/>
      <c r="G60" s="96" t="s">
        <v>186</v>
      </c>
      <c r="H60" s="60" t="s">
        <v>187</v>
      </c>
      <c r="I60" s="17">
        <v>5.8000000000000003E-8</v>
      </c>
      <c r="J60" s="17">
        <f t="shared" si="5"/>
        <v>200.00000005800001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201</v>
      </c>
      <c r="D61" s="105"/>
      <c r="E61" s="105"/>
      <c r="F61" s="107"/>
      <c r="G61" s="96" t="s">
        <v>188</v>
      </c>
      <c r="H61" s="60" t="s">
        <v>190</v>
      </c>
      <c r="I61" s="17">
        <v>5.8999999999999999E-8</v>
      </c>
      <c r="J61" s="17">
        <f t="shared" si="5"/>
        <v>201.000000059</v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Tianna Doppenberg </v>
      </c>
      <c r="C2" t="str">
        <f>IFERROR(INDEX('Enter Draw'!$C$3:$H$252,MATCH(SMALL('Enter Draw'!$J$3:$J$252,D2),'Enter Draw'!$J$3:$J$252,0),6),"")</f>
        <v xml:space="preserve">Oakley </v>
      </c>
      <c r="D2">
        <v>1</v>
      </c>
      <c r="F2" s="1" t="str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/>
      </c>
      <c r="G2" t="str">
        <f>IFERROR(INDEX('Enter Draw'!$E$3:$H$252,MATCH(SMALL('Enter Draw'!$K$3:$K$252,D2),'Enter Draw'!$K$3:$K$252,0),3),"")</f>
        <v/>
      </c>
      <c r="H2" t="str">
        <f>IFERROR(INDEX('Enter Draw'!$E$3:$H$252,MATCH(SMALL('Enter Draw'!$K$3:$K$252,D2),'Enter Draw'!$K$3:$K$252,0),4),"")</f>
        <v/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Sandy Highland </v>
      </c>
      <c r="C3" t="str">
        <f>IFERROR(INDEX('Enter Draw'!$C$3:$H$252,MATCH(SMALL('Enter Draw'!$J$3:$J$252,D3),'Enter Draw'!$J$3:$J$252,0),6),"")</f>
        <v xml:space="preserve">Joker </v>
      </c>
      <c r="D3">
        <v>2</v>
      </c>
      <c r="F3" s="1" t="str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/>
      </c>
      <c r="G3" t="str">
        <f>IFERROR(INDEX('Enter Draw'!$E$3:$H$252,MATCH(SMALL('Enter Draw'!$K$3:$K$252,D3),'Enter Draw'!$K$3:$K$252,0),3),"")</f>
        <v/>
      </c>
      <c r="H3" t="str">
        <f>IFERROR(INDEX('Enter Draw'!$E$3:$H$252,MATCH(SMALL('Enter Draw'!$K$3:$K$252,D3),'Enter Draw'!$K$3:$K$252,0),4),"")</f>
        <v/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Lexy Leischner </v>
      </c>
      <c r="C4" t="str">
        <f>IFERROR(INDEX('Enter Draw'!$C$3:$H$252,MATCH(SMALL('Enter Draw'!$J$3:$J$252,D4),'Enter Draw'!$J$3:$J$252,0),6),"")</f>
        <v xml:space="preserve">Bug </v>
      </c>
      <c r="D4">
        <v>3</v>
      </c>
      <c r="F4" s="1" t="str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/>
      </c>
      <c r="G4" t="str">
        <f>IFERROR(INDEX('Enter Draw'!$E$3:$H$252,MATCH(SMALL('Enter Draw'!$K$3:$K$252,D4),'Enter Draw'!$K$3:$K$252,0),3),"")</f>
        <v/>
      </c>
      <c r="H4" t="str">
        <f>IFERROR(INDEX('Enter Draw'!$E$3:$H$252,MATCH(SMALL('Enter Draw'!$K$3:$K$252,D4),'Enter Draw'!$K$3:$K$252,0),4),"")</f>
        <v/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Shana Lensing </v>
      </c>
      <c r="C5" t="str">
        <f>IFERROR(INDEX('Enter Draw'!$C$3:$H$252,MATCH(SMALL('Enter Draw'!$J$3:$J$252,D5),'Enter Draw'!$J$3:$J$252,0),6),"")</f>
        <v xml:space="preserve">Nike </v>
      </c>
      <c r="D5">
        <v>4</v>
      </c>
      <c r="F5" s="1" t="str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/>
      </c>
      <c r="G5" t="str">
        <f>IFERROR(INDEX('Enter Draw'!$E$3:$H$252,MATCH(SMALL('Enter Draw'!$K$3:$K$252,D5),'Enter Draw'!$K$3:$K$252,0),3),"")</f>
        <v/>
      </c>
      <c r="H5" t="str">
        <f>IFERROR(INDEX('Enter Draw'!$E$3:$H$252,MATCH(SMALL('Enter Draw'!$K$3:$K$252,D5),'Enter Draw'!$K$3:$K$252,0),4),"")</f>
        <v/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Victoria Blatchford </v>
      </c>
      <c r="C6" t="str">
        <f>IFERROR(INDEX('Enter Draw'!$C$3:$H$252,MATCH(SMALL('Enter Draw'!$J$3:$J$252,D6),'Enter Draw'!$J$3:$J$252,0),6),"")</f>
        <v xml:space="preserve">Coalys Te Bar </v>
      </c>
      <c r="D6">
        <v>5</v>
      </c>
      <c r="F6" s="1" t="str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/>
      </c>
      <c r="G6" t="str">
        <f>IFERROR(INDEX('Enter Draw'!$E$3:$H$252,MATCH(SMALL('Enter Draw'!$K$3:$K$252,D6),'Enter Draw'!$K$3:$K$252,0),3),"")</f>
        <v/>
      </c>
      <c r="H6" t="str">
        <f>IFERROR(INDEX('Enter Draw'!$E$3:$H$252,MATCH(SMALL('Enter Draw'!$K$3:$K$252,D6),'Enter Draw'!$K$3:$K$252,0),4),"")</f>
        <v/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Brenda Deters </v>
      </c>
      <c r="C8" t="str">
        <f>IFERROR(INDEX('Enter Draw'!$C$3:$H$252,MATCH(SMALL('Enter Draw'!$J$3:$J$252,D8),'Enter Draw'!$J$3:$J$252,0),6),"")</f>
        <v xml:space="preserve">Sweet Blu Bart </v>
      </c>
      <c r="D8">
        <v>6</v>
      </c>
      <c r="F8" s="1" t="str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/>
      </c>
      <c r="G8" t="str">
        <f>IFERROR(INDEX('Enter Draw'!$E$3:$H$252,MATCH(SMALL('Enter Draw'!$K$3:$K$252,D8),'Enter Draw'!$K$3:$K$252,0),3),"")</f>
        <v/>
      </c>
      <c r="H8" t="str">
        <f>IFERROR(INDEX('Enter Draw'!$E$3:$H$252,MATCH(SMALL('Enter Draw'!$K$3:$K$252,D8),'Enter Draw'!$K$3:$K$252,0),4),"")</f>
        <v/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Kami Eilers </v>
      </c>
      <c r="C9" t="str">
        <f>IFERROR(INDEX('Enter Draw'!$C$3:$H$252,MATCH(SMALL('Enter Draw'!$J$3:$J$252,D9),'Enter Draw'!$J$3:$J$252,0),6),"")</f>
        <v xml:space="preserve">Ninety Nine French Doves 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Taylor Hoxeng </v>
      </c>
      <c r="C10" t="str">
        <f>IFERROR(INDEX('Enter Draw'!$C$3:$H$252,MATCH(SMALL('Enter Draw'!$J$3:$J$252,D10),'Enter Draw'!$J$3:$J$252,0),6),"")</f>
        <v xml:space="preserve">Hox French Sparkle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Shari Kennedy </v>
      </c>
      <c r="C11" t="str">
        <f>IFERROR(INDEX('Enter Draw'!$C$3:$H$252,MATCH(SMALL('Enter Draw'!$J$3:$J$252,D11),'Enter Draw'!$J$3:$J$252,0),6),"")</f>
        <v xml:space="preserve">Cinderella's Gotta Gun 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Deb Kruger </v>
      </c>
      <c r="C12" t="str">
        <f>IFERROR(INDEX('Enter Draw'!$C$3:$H$252,MATCH(SMALL('Enter Draw'!$J$3:$J$252,D12),'Enter Draw'!$J$3:$J$252,0),6),"")</f>
        <v xml:space="preserve">Fast Sassafras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Lexi Thyberg </v>
      </c>
      <c r="C14" t="str">
        <f>IFERROR(INDEX('Enter Draw'!$C$3:$H$252,MATCH(SMALL('Enter Draw'!$J$3:$J$252,D14),'Enter Draw'!$J$3:$J$252,0),6),"")</f>
        <v xml:space="preserve">Mouse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Emily Kruger </v>
      </c>
      <c r="C15" t="str">
        <f>IFERROR(INDEX('Enter Draw'!$C$3:$H$252,MATCH(SMALL('Enter Draw'!$J$3:$J$252,D15),'Enter Draw'!$J$3:$J$252,0),6),"")</f>
        <v xml:space="preserve">French Iced Stella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Becky Paczkowski </v>
      </c>
      <c r="C16" t="str">
        <f>IFERROR(INDEX('Enter Draw'!$C$3:$H$252,MATCH(SMALL('Enter Draw'!$J$3:$J$252,D16),'Enter Draw'!$J$3:$J$252,0),6),"")</f>
        <v xml:space="preserve">ES Smokenblacksparks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Anne Aamott </v>
      </c>
      <c r="C17" t="str">
        <f>IFERROR(INDEX('Enter Draw'!$C$3:$H$252,MATCH(SMALL('Enter Draw'!$J$3:$J$252,D17),'Enter Draw'!$J$3:$J$252,0),6),"")</f>
        <v xml:space="preserve">Devilina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Natalie Hieronimus </v>
      </c>
      <c r="C18" t="str">
        <f>IFERROR(INDEX('Enter Draw'!$C$3:$H$252,MATCH(SMALL('Enter Draw'!$J$3:$J$252,D18),'Enter Draw'!$J$3:$J$252,0),6),"")</f>
        <v xml:space="preserve">BW Double Take Dash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Presley Acheson </v>
      </c>
      <c r="C20" t="str">
        <f>IFERROR(INDEX('Enter Draw'!$C$3:$H$252,MATCH(SMALL('Enter Draw'!$J$3:$J$252,D20),'Enter Draw'!$J$3:$J$252,0),6),"")</f>
        <v xml:space="preserve">Ice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Stacy Albers </v>
      </c>
      <c r="C21" t="str">
        <f>IFERROR(INDEX('Enter Draw'!$C$3:$H$252,MATCH(SMALL('Enter Draw'!$J$3:$J$252,D21),'Enter Draw'!$J$3:$J$252,0),6),"")</f>
        <v xml:space="preserve">Jet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Denise Benney </v>
      </c>
      <c r="C22" t="str">
        <f>IFERROR(INDEX('Enter Draw'!$C$3:$H$252,MATCH(SMALL('Enter Draw'!$J$3:$J$252,D22),'Enter Draw'!$J$3:$J$252,0),6),"")</f>
        <v xml:space="preserve">Cheyenne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Megan DeLay </v>
      </c>
      <c r="C23" t="str">
        <f>IFERROR(INDEX('Enter Draw'!$C$3:$H$252,MATCH(SMALL('Enter Draw'!$J$3:$J$252,D23),'Enter Draw'!$J$3:$J$252,0),6),"")</f>
        <v xml:space="preserve">Tadant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Desirae Doan </v>
      </c>
      <c r="C24" t="str">
        <f>IFERROR(INDEX('Enter Draw'!$C$3:$H$252,MATCH(SMALL('Enter Draw'!$J$3:$J$252,D24),'Enter Draw'!$J$3:$J$252,0),6),"")</f>
        <v xml:space="preserve">Jetta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Chelsey Cunningham </v>
      </c>
      <c r="C26" t="str">
        <f>IFERROR(INDEX('Enter Draw'!$C$3:$H$252,MATCH(SMALL('Enter Draw'!$J$3:$J$252,D26),'Enter Draw'!$J$3:$J$252,0),6),"")</f>
        <v xml:space="preserve">A South Dakota Smooth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Jacey Camac </v>
      </c>
      <c r="C27" t="str">
        <f>IFERROR(INDEX('Enter Draw'!$C$3:$H$252,MATCH(SMALL('Enter Draw'!$J$3:$J$252,D27),'Enter Draw'!$J$3:$J$252,0),6),"")</f>
        <v xml:space="preserve">Rue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Pam Elshere </v>
      </c>
      <c r="C28" t="str">
        <f>IFERROR(INDEX('Enter Draw'!$C$3:$H$252,MATCH(SMALL('Enter Draw'!$J$3:$J$252,D28),'Enter Draw'!$J$3:$J$252,0),6),"")</f>
        <v xml:space="preserve">Hey Yawl I am Famous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Jimmie Kae Gulbraa </v>
      </c>
      <c r="C29" t="str">
        <f>IFERROR(INDEX('Enter Draw'!$C$3:$H$252,MATCH(SMALL('Enter Draw'!$J$3:$J$252,D29),'Enter Draw'!$J$3:$J$252,0),6),"")</f>
        <v xml:space="preserve">Drifter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Macy Gubbins </v>
      </c>
      <c r="C30" t="str">
        <f>IFERROR(INDEX('Enter Draw'!$C$3:$H$252,MATCH(SMALL('Enter Draw'!$J$3:$J$252,D30),'Enter Draw'!$J$3:$J$252,0),6),"")</f>
        <v xml:space="preserve">Aspen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Cheyenne Hulstein </v>
      </c>
      <c r="C32" t="str">
        <f>IFERROR(INDEX('Enter Draw'!$C$3:$H$252,MATCH(SMALL('Enter Draw'!$J$3:$J$252,D32),'Enter Draw'!$J$3:$J$252,0),6),"")</f>
        <v xml:space="preserve">Hooey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Sandy Highland </v>
      </c>
      <c r="C33" t="str">
        <f>IFERROR(INDEX('Enter Draw'!$C$3:$H$252,MATCH(SMALL('Enter Draw'!$J$3:$J$252,D33),'Enter Draw'!$J$3:$J$252,0),6),"")</f>
        <v xml:space="preserve">Beer Ticket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Makenzee Kruger </v>
      </c>
      <c r="C34" t="str">
        <f>IFERROR(INDEX('Enter Draw'!$C$3:$H$252,MATCH(SMALL('Enter Draw'!$J$3:$J$252,D34),'Enter Draw'!$J$3:$J$252,0),6),"")</f>
        <v xml:space="preserve">Rein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Carli Maruska </v>
      </c>
      <c r="C35" t="str">
        <f>IFERROR(INDEX('Enter Draw'!$C$3:$H$252,MATCH(SMALL('Enter Draw'!$J$3:$J$252,D35),'Enter Draw'!$J$3:$J$252,0),6),"")</f>
        <v xml:space="preserve">Tex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Kelli Larson </v>
      </c>
      <c r="C36" t="str">
        <f>IFERROR(INDEX('Enter Draw'!$C$3:$H$252,MATCH(SMALL('Enter Draw'!$J$3:$J$252,D36),'Enter Draw'!$J$3:$J$252,0),6),"")</f>
        <v xml:space="preserve">Diamonds Colonel Girl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Lexy Leischner </v>
      </c>
      <c r="C38" t="str">
        <f>IFERROR(INDEX('Enter Draw'!$C$3:$H$252,MATCH(SMALL('Enter Draw'!$J$3:$J$252,D38),'Enter Draw'!$J$3:$J$252,0),6),"")</f>
        <v xml:space="preserve">Paisley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Shana Lensing </v>
      </c>
      <c r="C39" t="str">
        <f>IFERROR(INDEX('Enter Draw'!$C$3:$H$252,MATCH(SMALL('Enter Draw'!$J$3:$J$252,D39),'Enter Draw'!$J$3:$J$252,0),6),"")</f>
        <v xml:space="preserve">Brownie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Kayla Papendick </v>
      </c>
      <c r="C40" t="str">
        <f>IFERROR(INDEX('Enter Draw'!$C$3:$H$252,MATCH(SMALL('Enter Draw'!$J$3:$J$252,D40),'Enter Draw'!$J$3:$J$252,0),6),"")</f>
        <v xml:space="preserve">Buddy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Ronna Pinney </v>
      </c>
      <c r="C41" t="str">
        <f>IFERROR(INDEX('Enter Draw'!$C$3:$H$252,MATCH(SMALL('Enter Draw'!$J$3:$J$252,D41),'Enter Draw'!$J$3:$J$252,0),6),"")</f>
        <v xml:space="preserve">Whip and Whistle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Kynlee Speidel </v>
      </c>
      <c r="C42" t="str">
        <f>IFERROR(INDEX('Enter Draw'!$C$3:$H$252,MATCH(SMALL('Enter Draw'!$J$3:$J$252,D42),'Enter Draw'!$J$3:$J$252,0),6),"")</f>
        <v xml:space="preserve">Jalandy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Erin Tebben </v>
      </c>
      <c r="C44" t="str">
        <f>IFERROR(INDEX('Enter Draw'!$C$3:$H$252,MATCH(SMALL('Enter Draw'!$J$3:$J$252,D44),'Enter Draw'!$J$3:$J$252,0),6),"")</f>
        <v xml:space="preserve">Yellow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Summer Schmaltz </v>
      </c>
      <c r="C45" t="str">
        <f>IFERROR(INDEX('Enter Draw'!$C$3:$H$252,MATCH(SMALL('Enter Draw'!$J$3:$J$252,D45),'Enter Draw'!$J$3:$J$252,0),6),"")</f>
        <v xml:space="preserve">Bunny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Jessica Wimmer </v>
      </c>
      <c r="C46" t="str">
        <f>IFERROR(INDEX('Enter Draw'!$C$3:$H$252,MATCH(SMALL('Enter Draw'!$J$3:$J$252,D46),'Enter Draw'!$J$3:$J$252,0),6),"")</f>
        <v xml:space="preserve">Hot N Famous Sydney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Kellie VanDerBrink </v>
      </c>
      <c r="C47" t="str">
        <f>IFERROR(INDEX('Enter Draw'!$C$3:$H$252,MATCH(SMALL('Enter Draw'!$J$3:$J$252,D47),'Enter Draw'!$J$3:$J$252,0),6),"")</f>
        <v xml:space="preserve">Cowboy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 xml:space="preserve">Casey Watschke </v>
      </c>
      <c r="C48" t="str">
        <f>IFERROR(INDEX('Enter Draw'!$C$3:$H$252,MATCH(SMALL('Enter Draw'!$J$3:$J$252,D48),'Enter Draw'!$J$3:$J$252,0),6),"")</f>
        <v xml:space="preserve">Hailey 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Taylor McGregor</v>
      </c>
      <c r="C50" t="str">
        <f>IFERROR(INDEX('Enter Draw'!$C$3:$H$252,MATCH(SMALL('Enter Draw'!$J$3:$J$252,D50),'Enter Draw'!$J$3:$J$252,0),6),"")</f>
        <v>Fat Amy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 xml:space="preserve">Candice Aamott </v>
      </c>
      <c r="C51" t="str">
        <f>IFERROR(INDEX('Enter Draw'!$C$3:$H$252,MATCH(SMALL('Enter Draw'!$J$3:$J$252,D51),'Enter Draw'!$J$3:$J$252,0),6),"")</f>
        <v>Foxy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 xml:space="preserve">Kaylee Hieronimus </v>
      </c>
      <c r="C52" t="str">
        <f>IFERROR(INDEX('Enter Draw'!$C$3:$H$252,MATCH(SMALL('Enter Draw'!$J$3:$J$252,D52),'Enter Draw'!$J$3:$J$252,0),6),"")</f>
        <v xml:space="preserve">SV Magnolia Cartel 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Sierra McGregor</v>
      </c>
      <c r="C53" t="str">
        <f>IFERROR(INDEX('Enter Draw'!$C$3:$H$252,MATCH(SMALL('Enter Draw'!$J$3:$J$252,D53),'Enter Draw'!$J$3:$J$252,0),6),"")</f>
        <v>Maggie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Alison Zacharias</v>
      </c>
      <c r="C54" t="str">
        <f>IFERROR(INDEX('Enter Draw'!$C$3:$H$252,MATCH(SMALL('Enter Draw'!$J$3:$J$252,D54),'Enter Draw'!$J$3:$J$252,0),6),"")</f>
        <v>Willow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 xml:space="preserve">Khloe Speidel </v>
      </c>
      <c r="C56" t="str">
        <f>IFERROR(INDEX('Enter Draw'!$C$3:$H$252,MATCH(SMALL('Enter Draw'!$J$3:$J$252,D56),'Enter Draw'!$J$3:$J$252,0),6),"")</f>
        <v xml:space="preserve">Stevie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 xml:space="preserve">Victoria Blatchford </v>
      </c>
      <c r="C57" t="str">
        <f>IFERROR(INDEX('Enter Draw'!$C$3:$H$252,MATCH(SMALL('Enter Draw'!$J$3:$J$252,D57),'Enter Draw'!$J$3:$J$252,0),6),"")</f>
        <v xml:space="preserve">French Streakn Falcon 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 xml:space="preserve">Mike Boomgarden </v>
      </c>
      <c r="C58" t="str">
        <f>IFERROR(INDEX('Enter Draw'!$C$3:$H$252,MATCH(SMALL('Enter Draw'!$J$3:$J$252,D58),'Enter Draw'!$J$3:$J$252,0),6),"")</f>
        <v xml:space="preserve">Peanut 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 xml:space="preserve">Brenda Deters </v>
      </c>
      <c r="C59" t="str">
        <f>IFERROR(INDEX('Enter Draw'!$C$3:$H$252,MATCH(SMALL('Enter Draw'!$J$3:$J$252,D59),'Enter Draw'!$J$3:$J$252,0),6),"")</f>
        <v xml:space="preserve">Fantastic French Fling 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 xml:space="preserve">Kami Eilers </v>
      </c>
      <c r="C60" t="str">
        <f>IFERROR(INDEX('Enter Draw'!$C$3:$H$252,MATCH(SMALL('Enter Draw'!$J$3:$J$252,D60),'Enter Draw'!$J$3:$J$252,0),6),"")</f>
        <v xml:space="preserve">Dancers Red Comet 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 xml:space="preserve">Taylor Hoxeng </v>
      </c>
      <c r="C62" t="str">
        <f>IFERROR(INDEX('Enter Draw'!$C$3:$H$252,MATCH(SMALL('Enter Draw'!$J$3:$J$252,D62),'Enter Draw'!$J$3:$J$252,0),6),"")</f>
        <v xml:space="preserve">Pepper Pecan 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 xml:space="preserve">Tianna Doppenberg </v>
      </c>
      <c r="C63" t="str">
        <f>IFERROR(INDEX('Enter Draw'!$C$3:$H$252,MATCH(SMALL('Enter Draw'!$J$3:$J$252,D63),'Enter Draw'!$J$3:$J$252,0),6),"")</f>
        <v xml:space="preserve">Vegas 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 xml:space="preserve">Sandy Highland </v>
      </c>
      <c r="C64" t="str">
        <f>IFERROR(INDEX('Enter Draw'!$C$3:$H$252,MATCH(SMALL('Enter Draw'!$J$3:$J$252,D64),'Enter Draw'!$J$3:$J$252,0),6),"")</f>
        <v xml:space="preserve">Nigel 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 xml:space="preserve">Lexy Leischner </v>
      </c>
      <c r="C65" t="str">
        <f>IFERROR(INDEX('Enter Draw'!$C$3:$H$252,MATCH(SMALL('Enter Draw'!$J$3:$J$252,D65),'Enter Draw'!$J$3:$J$252,0),6),"")</f>
        <v xml:space="preserve">Playboy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 xml:space="preserve">Shana Lensing </v>
      </c>
      <c r="C66" t="str">
        <f>IFERROR(INDEX('Enter Draw'!$C$3:$H$252,MATCH(SMALL('Enter Draw'!$J$3:$J$252,D66),'Enter Draw'!$J$3:$J$252,0),6),"")</f>
        <v xml:space="preserve">Dream 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 xml:space="preserve">Shari Kennedy </v>
      </c>
      <c r="C68" t="str">
        <f>IFERROR(INDEX('Enter Draw'!$C$3:$H$252,MATCH(SMALL('Enter Draw'!$J$3:$J$252,D68),'Enter Draw'!$J$3:$J$252,0),6),"")</f>
        <v xml:space="preserve">Josie Wales Guns 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Jazzy Buys</v>
      </c>
      <c r="C69" t="str">
        <f>IFERROR(INDEX('Enter Draw'!$C$3:$H$252,MATCH(SMALL('Enter Draw'!$J$3:$J$252,D69),'Enter Draw'!$J$3:$J$252,0),6),"")</f>
        <v>Fire Water Moons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Alison Zacharias</v>
      </c>
      <c r="C70" t="str">
        <f>IFERROR(INDEX('Enter Draw'!$C$3:$H$252,MATCH(SMALL('Enter Draw'!$J$3:$J$252,D70),'Enter Draw'!$J$3:$J$252,0),6),"")</f>
        <v>Uno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3" sqref="D3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>
        <v>1</v>
      </c>
      <c r="B2" s="19" t="s">
        <v>86</v>
      </c>
      <c r="C2" s="19" t="s">
        <v>87</v>
      </c>
      <c r="D2" s="51">
        <v>17.736000000000001</v>
      </c>
      <c r="E2" s="92">
        <v>1E-14</v>
      </c>
      <c r="F2" s="93">
        <f>IF((D2+E2)&gt;5,D2+E2,"")</f>
        <v>17.736000000000011</v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/>
      <c r="C4" s="19"/>
      <c r="D4" s="53"/>
      <c r="E4" s="92">
        <v>2.9999999999999998E-14</v>
      </c>
      <c r="F4" s="93" t="str">
        <f t="shared" si="0"/>
        <v/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3" activePane="bottomLeft" state="frozen"/>
      <selection pane="bottomLeft" activeCell="D3" sqref="D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9.42578125" style="17" hidden="1" customWidth="1"/>
    <col min="42" max="42" width="4.85546875" style="17" hidden="1" customWidth="1"/>
    <col min="43" max="46" width="9.42578125" style="17" hidden="1" customWidth="1"/>
    <col min="47" max="47" width="6.42578125" style="17" hidden="1" customWidth="1"/>
    <col min="48" max="48" width="6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Tianna Doppenberg </v>
      </c>
      <c r="C2" s="19" t="str">
        <f>IFERROR(Draw!C2,"")</f>
        <v xml:space="preserve">Oakley </v>
      </c>
      <c r="D2" s="174">
        <v>14.61</v>
      </c>
      <c r="E2" s="92">
        <v>1.0000000000000001E-9</v>
      </c>
      <c r="F2" s="93">
        <f>IF(D2="scratch",3000+E2,IF(D2="nt",1000+E2,IF((D2+E2)&gt;5,D2+E2,"")))</f>
        <v>14.610000001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14.61</v>
      </c>
      <c r="V2" s="3" t="str">
        <f>IFERROR(VLOOKUP('Open 1'!F2,$AC$3:$AD$7,2,TRUE),"")</f>
        <v>1D</v>
      </c>
      <c r="W2" s="7">
        <f>IFERROR(IF(V2=$W$1,'Open 1'!F2,""),"")</f>
        <v>14.610000001</v>
      </c>
      <c r="X2" s="7" t="str">
        <f>IFERROR(IF(V2=$X$1,'Open 1'!F2,""),"")</f>
        <v/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Sandy Highland </v>
      </c>
      <c r="C3" s="19" t="str">
        <f>IFERROR(Draw!C3,"")</f>
        <v xml:space="preserve">Joker </v>
      </c>
      <c r="D3" s="52">
        <v>14.573</v>
      </c>
      <c r="E3" s="92">
        <v>2.0000000000000001E-9</v>
      </c>
      <c r="F3" s="93">
        <f t="shared" ref="F3:F66" si="0">IF(D3="scratch",3000+E3,IF(D3="nt",1000+E3,IF((D3+E3)&gt;5,D3+E3,"")))</f>
        <v>14.573000002000001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14.573</v>
      </c>
      <c r="V3" s="3" t="str">
        <f>IFERROR(VLOOKUP('Open 1'!F3,$AC$3:$AD$7,2,TRUE),"")</f>
        <v>1D</v>
      </c>
      <c r="W3" s="7">
        <f>IFERROR(IF(V3=$W$1,'Open 1'!F3,""),"")</f>
        <v>14.573000002000001</v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14.311999999999999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Lexy Leischner </v>
      </c>
      <c r="C4" s="19" t="str">
        <f>IFERROR(Draw!C4,"")</f>
        <v xml:space="preserve">Bug </v>
      </c>
      <c r="D4" s="53">
        <v>15.512</v>
      </c>
      <c r="E4" s="92">
        <v>3E-9</v>
      </c>
      <c r="F4" s="93">
        <f t="shared" si="0"/>
        <v>15.512000003000001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Brenda Deters </v>
      </c>
      <c r="O4" s="73" t="str">
        <f>'Open 1'!AF10</f>
        <v xml:space="preserve">Sweet Blu Bart </v>
      </c>
      <c r="P4" s="182">
        <f>'Open 1'!AG10</f>
        <v>14.312000007</v>
      </c>
      <c r="Q4" s="156">
        <f>AH10</f>
        <v>125.44</v>
      </c>
      <c r="R4" s="187" t="str">
        <f>IF(M4="Tie",AK11,"")</f>
        <v/>
      </c>
      <c r="S4" s="17" t="e">
        <f t="shared" ca="1" si="1"/>
        <v>#NAME?</v>
      </c>
      <c r="T4" s="93">
        <f t="shared" si="2"/>
        <v>15.512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15.512000003000001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14.811999999999999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Shana Lensing </v>
      </c>
      <c r="C5" s="19" t="str">
        <f>IFERROR(Draw!C5,"")</f>
        <v xml:space="preserve">Nike </v>
      </c>
      <c r="D5" s="54">
        <v>15.117000000000001</v>
      </c>
      <c r="E5" s="92">
        <v>4.0000000000000002E-9</v>
      </c>
      <c r="F5" s="93">
        <f t="shared" si="0"/>
        <v>15.117000004000001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14.311999999999999</v>
      </c>
      <c r="L5" s="227"/>
      <c r="M5" s="30" t="str">
        <f>IF($J$13&lt;"2","",IF(AD11="Tie","Tie",AD11))</f>
        <v>2nd</v>
      </c>
      <c r="N5" s="20" t="str">
        <f>IF(M5="","",'Open 1'!AE11)</f>
        <v xml:space="preserve">Taylor Hoxeng </v>
      </c>
      <c r="O5" s="20" t="str">
        <f>IF(N5="","",'Open 1'!AF11)</f>
        <v xml:space="preserve">Hox French Sparkle </v>
      </c>
      <c r="P5" s="41">
        <f>IF(O5="","",'Open 1'!AG11)</f>
        <v>14.376000009</v>
      </c>
      <c r="Q5" s="157">
        <f>AH11</f>
        <v>94.079999999999984</v>
      </c>
      <c r="R5" s="187" t="str">
        <f>IF(M5="Tie",AK12,"")</f>
        <v/>
      </c>
      <c r="S5" s="17" t="e">
        <f t="shared" ca="1" si="1"/>
        <v>#NAME?</v>
      </c>
      <c r="T5" s="93">
        <f t="shared" si="2"/>
        <v>15.117000000000001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15.117000004000001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15.311999999999999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125.44</v>
      </c>
      <c r="AR5" s="152">
        <f>HLOOKUP($J$11,$AL$4:$AP$9,2,TRUE)*AR$10</f>
        <v>107.52000000000001</v>
      </c>
      <c r="AS5" s="152">
        <f>HLOOKUP($J$11,$AL$4:$AP$9,2,TRUE)*AS$10</f>
        <v>71.680000000000007</v>
      </c>
      <c r="AT5" s="152">
        <f>HLOOKUP($J$11,$AL$4:$AP$9,2,TRUE)*AT$10</f>
        <v>53.760000000000005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Victoria Blatchford </v>
      </c>
      <c r="C6" s="19" t="str">
        <f>IFERROR(Draw!C6,"")</f>
        <v xml:space="preserve">Coalys Te Bar </v>
      </c>
      <c r="D6" s="54">
        <v>914.93200000000002</v>
      </c>
      <c r="E6" s="92">
        <v>5.0000000000000001E-9</v>
      </c>
      <c r="F6" s="93">
        <f t="shared" si="0"/>
        <v>914.93200000499996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14.811999999999999</v>
      </c>
      <c r="L6" s="227"/>
      <c r="M6" s="30" t="str">
        <f>IF($J$13&lt;"3","",IF(AD12="Tie","Tie",AD12))</f>
        <v>3rd</v>
      </c>
      <c r="N6" s="20" t="str">
        <f>IF(M6="","",'Open 1'!AE12)</f>
        <v xml:space="preserve">Sandy Highland </v>
      </c>
      <c r="O6" s="20" t="str">
        <f>IF(N6="","",'Open 1'!AF12)</f>
        <v xml:space="preserve">Joker </v>
      </c>
      <c r="P6" s="41">
        <f>IF(O6="","",'Open 1'!AG12)</f>
        <v>14.573000002000001</v>
      </c>
      <c r="Q6" s="157">
        <f>AH12</f>
        <v>62.72</v>
      </c>
      <c r="R6" s="187" t="str">
        <f>IF(M6="Tie",AK13,"")</f>
        <v/>
      </c>
      <c r="S6" s="17" t="e">
        <f t="shared" ca="1" si="1"/>
        <v>#NAME?</v>
      </c>
      <c r="T6" s="93">
        <f t="shared" si="2"/>
        <v>914.93200000000002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914.93200000499996</v>
      </c>
      <c r="AA6" s="7" t="str">
        <f>IFERROR(IF(V6=$AA$1,'Open 1'!F6,""),"")</f>
        <v/>
      </c>
      <c r="AB6" s="3"/>
      <c r="AC6" s="9">
        <f>IF(J11&gt;=75,AC5+0.5,AC5+1)</f>
        <v>16.311999999999998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94.079999999999984</v>
      </c>
      <c r="AR6" s="152">
        <f>HLOOKUP($J$11,$AL$4:$AP$9,3,TRUE)*AR$10</f>
        <v>80.64</v>
      </c>
      <c r="AS6" s="152">
        <f>HLOOKUP($J$11,$AL$4:$AP$9,3,TRUE)*AS$10</f>
        <v>53.760000000000005</v>
      </c>
      <c r="AT6" s="152">
        <f>HLOOKUP($J$11,$AL$4:$AP$9,3,TRUE)*AT$10</f>
        <v>40.32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15.311999999999999</v>
      </c>
      <c r="L7" s="227"/>
      <c r="M7" s="30" t="str">
        <f>IF($J$13&lt;"4","",IF(AD13="Tie","Tie",AD13))</f>
        <v>4th</v>
      </c>
      <c r="N7" s="20" t="str">
        <f>IF(M7="","",'Open 1'!AE13)</f>
        <v xml:space="preserve">Tianna Doppenberg </v>
      </c>
      <c r="O7" s="20" t="str">
        <f>IF(N7="","",'Open 1'!AF13)</f>
        <v xml:space="preserve">Oakley </v>
      </c>
      <c r="P7" s="41">
        <f>IF(O7="","",'Open 1'!AG13)</f>
        <v>14.610000001</v>
      </c>
      <c r="Q7" s="157">
        <f>AH13</f>
        <v>31.36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62.72</v>
      </c>
      <c r="AR7" s="152">
        <f>HLOOKUP($J$11,$AL$4:$AP$9,4,TRUE)*AR$10</f>
        <v>53.760000000000005</v>
      </c>
      <c r="AS7" s="152">
        <f>HLOOKUP($J$11,$AL$4:$AP$9,4,TRUE)*AS$10</f>
        <v>35.840000000000003</v>
      </c>
      <c r="AT7" s="152">
        <f>HLOOKUP($J$11,$AL$4:$AP$9,4,TRUE)*AT$10</f>
        <v>26.880000000000003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Brenda Deters </v>
      </c>
      <c r="C8" s="19" t="str">
        <f>IFERROR(Draw!C8,"")</f>
        <v xml:space="preserve">Sweet Blu Bart </v>
      </c>
      <c r="D8" s="53">
        <v>14.311999999999999</v>
      </c>
      <c r="E8" s="92">
        <v>6.9999999999999998E-9</v>
      </c>
      <c r="F8" s="93">
        <f t="shared" si="0"/>
        <v>14.312000007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16.311999999999998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14.311999999999999</v>
      </c>
      <c r="V8" s="3" t="str">
        <f>IFERROR(VLOOKUP('Open 1'!F8,$AC$3:$AD$7,2,TRUE),"")</f>
        <v>1D</v>
      </c>
      <c r="W8" s="7">
        <f>IFERROR(IF(V8=$W$1,'Open 1'!F8,""),"")</f>
        <v>14.312000007</v>
      </c>
      <c r="X8" s="7" t="str">
        <f>IFERROR(IF(V8=$X$1,'Open 1'!F8,""),"")</f>
        <v/>
      </c>
      <c r="Y8" s="7" t="str">
        <f>IFERROR(IF(V8=$Y$1,'Open 1'!F8,""),"")</f>
        <v/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31.36</v>
      </c>
      <c r="AR8" s="152">
        <f>HLOOKUP($J$11,$AL$4:$AP$9,5,TRUE)*AR$10</f>
        <v>26.880000000000003</v>
      </c>
      <c r="AS8" s="152">
        <f>HLOOKUP($J$11,$AL$4:$AP$9,5,TRUE)*AS$10</f>
        <v>17.920000000000002</v>
      </c>
      <c r="AT8" s="152">
        <f>HLOOKUP($J$11,$AL$4:$AP$9,5,TRUE)*AT$10</f>
        <v>13.440000000000001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Kami Eilers </v>
      </c>
      <c r="C9" s="19" t="str">
        <f>IFERROR(Draw!C9,"")</f>
        <v xml:space="preserve">Ninety Nine French Doves </v>
      </c>
      <c r="D9" s="52">
        <v>15.779</v>
      </c>
      <c r="E9" s="92">
        <v>8.0000000000000005E-9</v>
      </c>
      <c r="F9" s="93">
        <f t="shared" si="0"/>
        <v>15.779000008000001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15.779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15.779000008000001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Taylor Hoxeng </v>
      </c>
      <c r="C10" s="19" t="str">
        <f>IFERROR(Draw!C10,"")</f>
        <v xml:space="preserve">Hox French Sparkle </v>
      </c>
      <c r="D10" s="51">
        <v>14.375999999999999</v>
      </c>
      <c r="E10" s="92">
        <v>8.9999999999999995E-9</v>
      </c>
      <c r="F10" s="93">
        <f t="shared" si="0"/>
        <v>14.376000009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Sandy Highland </v>
      </c>
      <c r="O10" s="18" t="str">
        <f>'Open 1'!AF16</f>
        <v xml:space="preserve">Nigel </v>
      </c>
      <c r="P10" s="40">
        <f>'Open 1'!AG16</f>
        <v>14.862000063</v>
      </c>
      <c r="Q10" s="156">
        <f>AH16</f>
        <v>107.52000000000001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14.375999999999999</v>
      </c>
      <c r="V10" s="3" t="str">
        <f>IFERROR(VLOOKUP('Open 1'!F10,$AC$3:$AD$7,2,TRUE),"")</f>
        <v>1D</v>
      </c>
      <c r="W10" s="7">
        <f>IFERROR(IF(V10=$W$1,'Open 1'!F10,""),"")</f>
        <v>14.376000009</v>
      </c>
      <c r="X10" s="7" t="str">
        <f>IFERROR(IF(V10=$X$1,'Open 1'!F10,""),"")</f>
        <v/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Brenda Deters </v>
      </c>
      <c r="AF10" s="179" t="str">
        <f>IFERROR(INDEX('Open 1'!$B:$F,MATCH(AG10,'Open 1'!$F:$F,0),2),"-")</f>
        <v xml:space="preserve">Sweet Blu Bart </v>
      </c>
      <c r="AG10" s="180">
        <f t="shared" ref="AG10:AG15" si="4">IFERROR(SMALL($W$2:$W$286,AI10),"-")</f>
        <v>14.312000007</v>
      </c>
      <c r="AH10" s="186">
        <f>IF(AQ5&gt;0,AQ5,"")</f>
        <v>125.44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313.59999999999997</v>
      </c>
      <c r="AR10" s="151">
        <f>IF($AO$11&lt;=75,AR2*$AO$13,AR3*$AO$13)</f>
        <v>268.8</v>
      </c>
      <c r="AS10" s="151">
        <f>IF($AO$11&lt;=75,AS2*$AO$13,AS3*$AO$13)</f>
        <v>179.20000000000002</v>
      </c>
      <c r="AT10" s="151">
        <f>IF($AO$11&lt;=75,AT2*$AO$13,AT3*$AO$13)</f>
        <v>134.4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Shari Kennedy </v>
      </c>
      <c r="C11" s="19" t="str">
        <f>IFERROR(Draw!C11,"")</f>
        <v xml:space="preserve">Cinderella's Gotta Gun </v>
      </c>
      <c r="D11" s="52">
        <v>15.95</v>
      </c>
      <c r="E11" s="92">
        <v>1E-8</v>
      </c>
      <c r="F11" s="93">
        <f t="shared" si="0"/>
        <v>15.95000001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56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>Jazzy Buys</v>
      </c>
      <c r="O11" s="20" t="str">
        <f>IF(N11="","",'Open 1'!AF17)</f>
        <v>Fire Water Moons</v>
      </c>
      <c r="P11" s="41">
        <f>IF(O11="","",'Open 1'!AG17)</f>
        <v>15.026000068</v>
      </c>
      <c r="Q11" s="157">
        <f>AH17</f>
        <v>80.64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15.95</v>
      </c>
      <c r="V11" s="3" t="str">
        <f>IFERROR(VLOOKUP('Open 1'!F11,$AC$3:$AD$7,2,TRUE),"")</f>
        <v>3D</v>
      </c>
      <c r="W11" s="7" t="str">
        <f>IFERROR(IF(V11=$W$1,'Open 1'!F11,""),"")</f>
        <v/>
      </c>
      <c r="X11" s="7" t="str">
        <f>IFERROR(IF(V11=$X$1,'Open 1'!F11,""),"")</f>
        <v/>
      </c>
      <c r="Y11" s="7">
        <f>IFERROR(IF(V11=$Y$1,'Open 1'!F11,""),"")</f>
        <v>15.95000001</v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Taylor Hoxeng </v>
      </c>
      <c r="AF11" s="64" t="str">
        <f>IFERROR(INDEX('Open 1'!$B:$F,MATCH(AG11,'Open 1'!$F:$F,0),2),"-")</f>
        <v xml:space="preserve">Hox French Sparkle </v>
      </c>
      <c r="AG11" s="7">
        <f t="shared" si="4"/>
        <v>14.376000009</v>
      </c>
      <c r="AH11" s="184">
        <f>IF(AQ6&gt;0,AQ6,"")</f>
        <v>94.079999999999984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56</v>
      </c>
    </row>
    <row r="12" spans="1:50" ht="16.5" thickBot="1">
      <c r="A12" s="18">
        <f>IF(B12="","",Draw!A12)</f>
        <v>10</v>
      </c>
      <c r="B12" s="19" t="str">
        <f>IFERROR(Draw!B12,"")</f>
        <v xml:space="preserve">Deb Kruger </v>
      </c>
      <c r="C12" s="19" t="str">
        <f>IFERROR(Draw!C12,"")</f>
        <v xml:space="preserve">Fast Sassafras </v>
      </c>
      <c r="D12" s="54">
        <v>16.593</v>
      </c>
      <c r="E12" s="92">
        <v>1.0999999999999999E-8</v>
      </c>
      <c r="F12" s="93">
        <f t="shared" si="0"/>
        <v>16.593000011000001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Brenda Deters </v>
      </c>
      <c r="O12" s="20" t="str">
        <f>IF(N12="","",'Open 1'!AF18)</f>
        <v xml:space="preserve">Fantastic French Fling </v>
      </c>
      <c r="P12" s="41">
        <f>IF(O12="","",'Open 1'!AG18)</f>
        <v>15.050000058</v>
      </c>
      <c r="Q12" s="157">
        <f>AH18</f>
        <v>53.760000000000005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16.593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16.593000011000001</v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Sandy Highland </v>
      </c>
      <c r="AF12" s="64" t="str">
        <f>IFERROR(INDEX('Open 1'!$B:$F,MATCH(AG12,'Open 1'!$F:$F,0),2),"-")</f>
        <v xml:space="preserve">Joker </v>
      </c>
      <c r="AG12" s="7">
        <f t="shared" si="4"/>
        <v>14.573000002000001</v>
      </c>
      <c r="AH12" s="184">
        <f>IF(AQ7&gt;0,AQ7,"")</f>
        <v>62.72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30"/>
      <c r="M13" s="30" t="str">
        <f>IF($J$13&lt;"4","",IF(AD19="Tie","Tie",AD19))</f>
        <v>4th</v>
      </c>
      <c r="N13" s="20" t="str">
        <f>IF(M13="","",'Open 1'!AE19)</f>
        <v xml:space="preserve">Cheyenne Hulstein </v>
      </c>
      <c r="O13" s="20" t="str">
        <f>IF(N13="","",'Open 1'!AF19)</f>
        <v xml:space="preserve">Hooey </v>
      </c>
      <c r="P13" s="41">
        <f>IF(O13="","",'Open 1'!AG19)</f>
        <v>15.052000031</v>
      </c>
      <c r="Q13" s="157">
        <f>AH19</f>
        <v>26.880000000000003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 xml:space="preserve">Tianna Doppenberg </v>
      </c>
      <c r="AF13" s="64" t="str">
        <f>IFERROR(INDEX('Open 1'!$B:$F,MATCH(AG13,'Open 1'!$F:$F,0),2),"-")</f>
        <v xml:space="preserve">Oakley </v>
      </c>
      <c r="AG13" s="7">
        <f t="shared" si="4"/>
        <v>14.610000001</v>
      </c>
      <c r="AH13" s="184">
        <f>IF(AQ8&gt;0,AQ8,"")</f>
        <v>31.36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896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Lexi Thyberg </v>
      </c>
      <c r="C14" s="19" t="str">
        <f>IFERROR(Draw!C14,"")</f>
        <v xml:space="preserve">Mouse </v>
      </c>
      <c r="D14" s="51">
        <v>15.599</v>
      </c>
      <c r="E14" s="92">
        <v>1.3000000000000001E-8</v>
      </c>
      <c r="F14" s="93">
        <f t="shared" si="0"/>
        <v>15.599000012999999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15.599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15.599000012999999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 xml:space="preserve">Chelsey Cunningham </v>
      </c>
      <c r="AF14" s="64" t="str">
        <f>IFERROR(INDEX('Open 1'!$B:$F,MATCH(AG14,'Open 1'!$F:$F,0),2),"-")</f>
        <v xml:space="preserve">A South Dakota Smooth </v>
      </c>
      <c r="AG14" s="7">
        <f t="shared" si="4"/>
        <v>14.615000025000001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896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Emily Kruger </v>
      </c>
      <c r="C15" s="19" t="str">
        <f>IFERROR(Draw!C15,"")</f>
        <v xml:space="preserve">French Iced Stella </v>
      </c>
      <c r="D15" s="56">
        <v>14.768000000000001</v>
      </c>
      <c r="E15" s="92">
        <v>1.4E-8</v>
      </c>
      <c r="F15" s="93">
        <f t="shared" si="0"/>
        <v>14.768000014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14.768000000000001</v>
      </c>
      <c r="V15" s="3" t="str">
        <f>IFERROR(VLOOKUP('Open 1'!F15,$AC$3:$AD$7,2,TRUE),"")</f>
        <v>1D</v>
      </c>
      <c r="W15" s="7">
        <f>IFERROR(IF(V15=$W$1,'Open 1'!F15,""),"")</f>
        <v>14.768000014</v>
      </c>
      <c r="X15" s="7" t="str">
        <f>IFERROR(IF(V15=$X$1,'Open 1'!F15,""),"")</f>
        <v/>
      </c>
      <c r="Y15" s="7" t="str">
        <f>IFERROR(IF(V15=$Y$1,'Open 1'!F15,""),"")</f>
        <v/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Kaylee Hieronimus </v>
      </c>
      <c r="AF15" s="64" t="str">
        <f>IFERROR(INDEX('Open 1'!$B:$F,MATCH(AG15,'Open 1'!$F:$F,0),2),"-")</f>
        <v xml:space="preserve">SV Magnolia Cartel </v>
      </c>
      <c r="AG15" s="7">
        <f t="shared" si="4"/>
        <v>14.662000051000001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Becky Paczkowski </v>
      </c>
      <c r="C16" s="19" t="str">
        <f>IFERROR(Draw!C16,"")</f>
        <v xml:space="preserve">ES Smokenblacksparks </v>
      </c>
      <c r="D16" s="57">
        <v>17.794</v>
      </c>
      <c r="E16" s="92">
        <v>1.4999999999999999E-8</v>
      </c>
      <c r="F16" s="93">
        <f t="shared" si="0"/>
        <v>17.794000015000002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Pam Elshere </v>
      </c>
      <c r="O16" s="18" t="str">
        <f>'Open 1'!AF22</f>
        <v xml:space="preserve">Hey Yawl I am Famous </v>
      </c>
      <c r="P16" s="40">
        <f>'Open 1'!AG22</f>
        <v>15.320000027000001</v>
      </c>
      <c r="Q16" s="156">
        <f>AH22</f>
        <v>71.680000000000007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17.794</v>
      </c>
      <c r="V16" s="3" t="str">
        <f>IFERROR(VLOOKUP('Open 1'!F16,$AC$3:$AD$7,2,TRUE),"")</f>
        <v>4D</v>
      </c>
      <c r="W16" s="7" t="str">
        <f>IFERROR(IF(V16=$W$1,'Open 1'!F16,""),"")</f>
        <v/>
      </c>
      <c r="X16" s="7" t="str">
        <f>IFERROR(IF(V16=$X$1,'Open 1'!F16,""),"")</f>
        <v/>
      </c>
      <c r="Y16" s="7" t="str">
        <f>IFERROR(IF(V16=$Y$1,'Open 1'!F16,""),"")</f>
        <v/>
      </c>
      <c r="Z16" s="7">
        <f>IFERROR(IF($V16=$Z$1,'Open 1'!F16,""),"")</f>
        <v>17.794000015000002</v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Sandy Highland </v>
      </c>
      <c r="AF16" s="16" t="str">
        <f>IFERROR(INDEX('Open 1'!B:F,MATCH(AG16,'Open 1'!F:F,0),2),"-")</f>
        <v xml:space="preserve">Nigel </v>
      </c>
      <c r="AG16" s="4">
        <f t="shared" ref="AG16:AG21" si="5">IFERROR(SMALL($X$2:$X$286,AI16),"-")</f>
        <v>14.862000063</v>
      </c>
      <c r="AH16" s="185">
        <f>IF(AR5&gt;0,AR5,"")</f>
        <v>107.52000000000001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Anne Aamott </v>
      </c>
      <c r="C17" s="19" t="str">
        <f>IFERROR(Draw!C17,"")</f>
        <v xml:space="preserve">Devilina </v>
      </c>
      <c r="D17" s="52">
        <v>16.512</v>
      </c>
      <c r="E17" s="92">
        <v>1.6000000000000001E-8</v>
      </c>
      <c r="F17" s="93">
        <f t="shared" si="0"/>
        <v>16.512000016000002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Ronna Pinney </v>
      </c>
      <c r="O17" s="20" t="str">
        <f>IF(N17="","",'Open 1'!AF23)</f>
        <v xml:space="preserve">Whip and Whistle </v>
      </c>
      <c r="P17" s="41">
        <f>IF(O17="","",'Open 1'!AG23)</f>
        <v>15.32400004</v>
      </c>
      <c r="Q17" s="157">
        <f>AH23</f>
        <v>53.760000000000005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16.512</v>
      </c>
      <c r="V17" s="3" t="str">
        <f>IFERROR(VLOOKUP('Open 1'!F17,$AC$3:$AD$7,2,TRUE),"")</f>
        <v>4D</v>
      </c>
      <c r="W17" s="7" t="str">
        <f>IFERROR(IF(V17=$W$1,'Open 1'!F17,""),"")</f>
        <v/>
      </c>
      <c r="X17" s="7" t="str">
        <f>IFERROR(IF(V17=$X$1,'Open 1'!F17,""),"")</f>
        <v/>
      </c>
      <c r="Y17" s="7" t="str">
        <f>IFERROR(IF(V17=$Y$1,'Open 1'!F17,""),"")</f>
        <v/>
      </c>
      <c r="Z17" s="7">
        <f>IFERROR(IF($V17=$Z$1,'Open 1'!F17,""),"")</f>
        <v>16.512000016000002</v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>Jazzy Buys</v>
      </c>
      <c r="AF17" s="16" t="str">
        <f>IFERROR(INDEX('Open 1'!B:F,MATCH(AG17,'Open 1'!F:F,0),2),"-")</f>
        <v>Fire Water Moons</v>
      </c>
      <c r="AG17" s="4">
        <f t="shared" si="5"/>
        <v>15.026000068</v>
      </c>
      <c r="AH17" s="185">
        <f>IF(AR6&gt;0,AR6,"")</f>
        <v>80.64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Natalie Hieronimus </v>
      </c>
      <c r="C18" s="19" t="str">
        <f>IFERROR(Draw!C18,"")</f>
        <v xml:space="preserve">BW Double Take Dash </v>
      </c>
      <c r="D18" s="53">
        <v>15.268000000000001</v>
      </c>
      <c r="E18" s="92">
        <v>1.7E-8</v>
      </c>
      <c r="F18" s="93">
        <f t="shared" si="0"/>
        <v>15.268000017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Tianna Doppenberg </v>
      </c>
      <c r="O18" s="20" t="str">
        <f>IF(N18="","",'Open 1'!AF24)</f>
        <v xml:space="preserve">Vegas </v>
      </c>
      <c r="P18" s="41">
        <f>IF(O18="","",'Open 1'!AG24)</f>
        <v>15.408000061999999</v>
      </c>
      <c r="Q18" s="157">
        <f>AH24</f>
        <v>35.840000000000003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15.268000000000001</v>
      </c>
      <c r="V18" s="3" t="str">
        <f>IFERROR(VLOOKUP('Open 1'!F18,$AC$3:$AD$7,2,TRUE),"")</f>
        <v>2D</v>
      </c>
      <c r="W18" s="7" t="str">
        <f>IFERROR(IF(V18=$W$1,'Open 1'!F18,""),"")</f>
        <v/>
      </c>
      <c r="X18" s="7">
        <f>IFERROR(IF(V18=$X$1,'Open 1'!F18,""),"")</f>
        <v>15.268000017</v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Brenda Deters </v>
      </c>
      <c r="AF18" s="16" t="str">
        <f>IFERROR(INDEX('Open 1'!B:F,MATCH(AG18,'Open 1'!F:F,0),2),"-")</f>
        <v xml:space="preserve">Fantastic French Fling </v>
      </c>
      <c r="AG18" s="4">
        <f t="shared" si="5"/>
        <v>15.050000058</v>
      </c>
      <c r="AH18" s="185">
        <f>IF(AR7&gt;0,AR7,"")</f>
        <v>53.760000000000005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>4th</v>
      </c>
      <c r="N19" s="20" t="str">
        <f>IF(M19="","",'Open 1'!AE25)</f>
        <v xml:space="preserve">Sandy Highland </v>
      </c>
      <c r="O19" s="20" t="str">
        <f>IF(N19="","",'Open 1'!AF25)</f>
        <v xml:space="preserve">Beer Ticket </v>
      </c>
      <c r="P19" s="41">
        <f>IF(O19="","",'Open 1'!AG25)</f>
        <v>15.437000032</v>
      </c>
      <c r="Q19" s="157">
        <f>AH25</f>
        <v>17.920000000000002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Cheyenne Hulstein </v>
      </c>
      <c r="AF19" s="16" t="str">
        <f>IFERROR(INDEX('Open 1'!B:F,MATCH(AG19,'Open 1'!F:F,0),2),"-")</f>
        <v xml:space="preserve">Hooey </v>
      </c>
      <c r="AG19" s="4">
        <f t="shared" si="5"/>
        <v>15.052000031</v>
      </c>
      <c r="AH19" s="185">
        <f>IF(AR8&gt;0,AR8,"")</f>
        <v>26.880000000000003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Presley Acheson </v>
      </c>
      <c r="C20" s="19" t="str">
        <f>IFERROR(Draw!C20,"")</f>
        <v xml:space="preserve">Ice </v>
      </c>
      <c r="D20" s="51">
        <v>16.661000000000001</v>
      </c>
      <c r="E20" s="92">
        <v>1.9000000000000001E-8</v>
      </c>
      <c r="F20" s="93">
        <f t="shared" si="0"/>
        <v>16.661000019000003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16.661000000000001</v>
      </c>
      <c r="V20" s="3" t="str">
        <f>IFERROR(VLOOKUP('Open 1'!F20,$AC$3:$AD$7,2,TRUE),"")</f>
        <v>4D</v>
      </c>
      <c r="W20" s="7" t="str">
        <f>IFERROR(IF(V20=$W$1,'Open 1'!F20,""),"")</f>
        <v/>
      </c>
      <c r="X20" s="7" t="str">
        <f>IFERROR(IF(V20=$X$1,'Open 1'!F20,""),"")</f>
        <v/>
      </c>
      <c r="Y20" s="7" t="str">
        <f>IFERROR(IF(V20=$Y$1,'Open 1'!F20,""),"")</f>
        <v/>
      </c>
      <c r="Z20" s="7">
        <f>IFERROR(IF($V20=$Z$1,'Open 1'!F20,""),"")</f>
        <v>16.661000019000003</v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 xml:space="preserve">Mike Boomgarden </v>
      </c>
      <c r="AF20" s="16" t="str">
        <f>IFERROR(INDEX('Open 1'!B:F,MATCH(AG20,'Open 1'!F:F,0),2),"-")</f>
        <v xml:space="preserve">Peanut </v>
      </c>
      <c r="AG20" s="4">
        <f t="shared" si="5"/>
        <v>15.073000057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Stacy Albers </v>
      </c>
      <c r="C21" s="19" t="str">
        <f>IFERROR(Draw!C21,"")</f>
        <v xml:space="preserve">Jet </v>
      </c>
      <c r="D21" s="52">
        <v>16.608000000000001</v>
      </c>
      <c r="E21" s="92">
        <v>2E-8</v>
      </c>
      <c r="F21" s="93">
        <f t="shared" si="0"/>
        <v>16.608000020000002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16.608000000000001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16.608000020000002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Shana Lensing </v>
      </c>
      <c r="AF21" s="16" t="str">
        <f>IFERROR(INDEX('Open 1'!B:F,MATCH(AG21,'Open 1'!F:F,0),2),"-")</f>
        <v xml:space="preserve">Nike </v>
      </c>
      <c r="AG21" s="4">
        <f t="shared" si="5"/>
        <v>15.117000004000001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Denise Benney </v>
      </c>
      <c r="C22" s="19" t="str">
        <f>IFERROR(Draw!C22,"")</f>
        <v xml:space="preserve">Cheyenne </v>
      </c>
      <c r="D22" s="52">
        <v>18.178999999999998</v>
      </c>
      <c r="E22" s="92">
        <v>2.0999999999999999E-8</v>
      </c>
      <c r="F22" s="93">
        <f t="shared" si="0"/>
        <v>18.179000021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>Alison Zacharias</v>
      </c>
      <c r="O22" s="18" t="str">
        <f>'Open 1'!AF28</f>
        <v>Uno</v>
      </c>
      <c r="P22" s="40">
        <f>'Open 1'!AG28</f>
        <v>16.336000068999997</v>
      </c>
      <c r="Q22" s="157">
        <f>IF(AH28&lt;=0,"",AH28)</f>
        <v>53.760000000000005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18.178999999999998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18.179000021</v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Pam Elshere </v>
      </c>
      <c r="AF22" s="16" t="str">
        <f>IFERROR(INDEX('Open 1'!B:F,MATCH(AG22,'Open 1'!F:F,0),2),"-")</f>
        <v xml:space="preserve">Hey Yawl I am Famous </v>
      </c>
      <c r="AG22" s="4">
        <f t="shared" ref="AG22:AG27" si="6">IFERROR(SMALL($Y$2:$Y$286,AI22),"-")</f>
        <v>15.320000027000001</v>
      </c>
      <c r="AH22" s="185">
        <f>IF(AS5&gt;0,AS5,"")</f>
        <v>71.680000000000007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Megan DeLay </v>
      </c>
      <c r="C23" s="19" t="str">
        <f>IFERROR(Draw!C23,"")</f>
        <v xml:space="preserve">Tadant </v>
      </c>
      <c r="D23" s="52">
        <v>915.49199999999996</v>
      </c>
      <c r="E23" s="92">
        <v>2.1999999999999998E-8</v>
      </c>
      <c r="F23" s="93">
        <f t="shared" si="0"/>
        <v>915.49200002199996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Anne Aamott </v>
      </c>
      <c r="O23" s="20" t="str">
        <f>IF(N23="","",'Open 1'!AF29)</f>
        <v xml:space="preserve">Devilina </v>
      </c>
      <c r="P23" s="41">
        <f>IF(O23="","",'Open 1'!AG29)</f>
        <v>16.512000016000002</v>
      </c>
      <c r="Q23" s="157">
        <f>IF(AH29&lt;=0,"",AH29)</f>
        <v>40.32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915.49199999999996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915.49200002199996</v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Ronna Pinney </v>
      </c>
      <c r="AF23" s="16" t="str">
        <f>IFERROR(INDEX('Open 1'!B:F,MATCH(AG23,'Open 1'!F:F,0),2),"-")</f>
        <v xml:space="preserve">Whip and Whistle </v>
      </c>
      <c r="AG23" s="4">
        <f t="shared" si="6"/>
        <v>15.32400004</v>
      </c>
      <c r="AH23" s="185">
        <f>IF(AS6&gt;0,AS6,"")</f>
        <v>53.760000000000005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Desirae Doan </v>
      </c>
      <c r="C24" s="19" t="str">
        <f>IFERROR(Draw!C24,"")</f>
        <v xml:space="preserve">Jetta </v>
      </c>
      <c r="D24" s="54">
        <v>20.417999999999999</v>
      </c>
      <c r="E24" s="92">
        <v>2.3000000000000001E-8</v>
      </c>
      <c r="F24" s="93">
        <f t="shared" si="0"/>
        <v>20.418000022999998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Kynlee Speidel </v>
      </c>
      <c r="O24" s="20" t="str">
        <f>IF(N24="","",'Open 1'!AF30)</f>
        <v xml:space="preserve">Jalandy </v>
      </c>
      <c r="P24" s="41">
        <f>IF(O24="","",'Open 1'!AG30)</f>
        <v>16.530000041000001</v>
      </c>
      <c r="Q24" s="157">
        <f>IF(AH30&lt;=0,"",AH30)</f>
        <v>26.880000000000003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20.417999999999999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20.418000022999998</v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Tianna Doppenberg </v>
      </c>
      <c r="AF24" s="16" t="str">
        <f>IFERROR(INDEX('Open 1'!B:F,MATCH(AG24,'Open 1'!F:F,0),2),"-")</f>
        <v xml:space="preserve">Vegas </v>
      </c>
      <c r="AG24" s="4">
        <f t="shared" si="6"/>
        <v>15.408000061999999</v>
      </c>
      <c r="AH24" s="185">
        <f>IF(AS7&gt;0,AS7,"")</f>
        <v>35.840000000000003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>4th</v>
      </c>
      <c r="N25" s="20" t="str">
        <f>IF(M25="","",'Open 1'!AE31)</f>
        <v xml:space="preserve">Deb Kruger </v>
      </c>
      <c r="O25" s="20" t="str">
        <f>IF(N25="","",'Open 1'!AF31)</f>
        <v xml:space="preserve">Fast Sassafras </v>
      </c>
      <c r="P25" s="41">
        <f>IF(O25="","",'Open 1'!AG31)</f>
        <v>16.593000011000001</v>
      </c>
      <c r="Q25" s="157">
        <f>IF(AH31&lt;=0,"",AH31)</f>
        <v>13.440000000000001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Sandy Highland </v>
      </c>
      <c r="AF25" s="16" t="str">
        <f>IFERROR(INDEX('Open 1'!B:F,MATCH(AG25,'Open 1'!F:F,0),2),"-")</f>
        <v xml:space="preserve">Beer Ticket </v>
      </c>
      <c r="AG25" s="4">
        <f t="shared" si="6"/>
        <v>15.437000032</v>
      </c>
      <c r="AH25" s="185">
        <f>IF(AS8&gt;0,AS8,"")</f>
        <v>17.920000000000002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Chelsey Cunningham </v>
      </c>
      <c r="C26" s="19" t="str">
        <f>IFERROR(Draw!C26,"")</f>
        <v xml:space="preserve">A South Dakota Smooth </v>
      </c>
      <c r="D26" s="143">
        <v>14.615</v>
      </c>
      <c r="E26" s="92">
        <v>2.4999999999999999E-8</v>
      </c>
      <c r="F26" s="93">
        <f t="shared" si="0"/>
        <v>14.615000025000001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14.615</v>
      </c>
      <c r="V26" s="3" t="str">
        <f>IFERROR(VLOOKUP('Open 1'!F26,$AC$3:$AD$7,2,TRUE),"")</f>
        <v>1D</v>
      </c>
      <c r="W26" s="7">
        <f>IFERROR(IF(V26=$W$1,'Open 1'!F26,""),"")</f>
        <v>14.615000025000001</v>
      </c>
      <c r="X26" s="7" t="str">
        <f>IFERROR(IF(V26=$X$1,'Open 1'!F26,""),"")</f>
        <v/>
      </c>
      <c r="Y26" s="7" t="str">
        <f>IFERROR(IF(V26=$Y$1,'Open 1'!F26,""),"")</f>
        <v/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 xml:space="preserve">Lexy Leischner </v>
      </c>
      <c r="AF26" s="16" t="str">
        <f>IFERROR(INDEX('Open 1'!B:F,MATCH(AG26,'Open 1'!F:F,0),2),"-")</f>
        <v xml:space="preserve">Bug </v>
      </c>
      <c r="AG26" s="4">
        <f t="shared" si="6"/>
        <v>15.512000003000001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Jacey Camac </v>
      </c>
      <c r="C27" s="19" t="str">
        <f>IFERROR(Draw!C27,"")</f>
        <v xml:space="preserve">Rue </v>
      </c>
      <c r="D27" s="52">
        <v>15.182</v>
      </c>
      <c r="E27" s="92">
        <v>2.6000000000000001E-8</v>
      </c>
      <c r="F27" s="93">
        <f t="shared" si="0"/>
        <v>15.182000026000001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15.182</v>
      </c>
      <c r="V27" s="3" t="str">
        <f>IFERROR(VLOOKUP('Open 1'!F27,$AC$3:$AD$7,2,TRUE),"")</f>
        <v>2D</v>
      </c>
      <c r="W27" s="7" t="str">
        <f>IFERROR(IF(V27=$W$1,'Open 1'!F27,""),"")</f>
        <v/>
      </c>
      <c r="X27" s="7">
        <f>IFERROR(IF(V27=$X$1,'Open 1'!F27,""),"")</f>
        <v>15.182000026000001</v>
      </c>
      <c r="Y27" s="7" t="str">
        <f>IFERROR(IF(V27=$Y$1,'Open 1'!F27,""),"")</f>
        <v/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Summer Schmaltz </v>
      </c>
      <c r="AF27" s="16" t="str">
        <f>IFERROR(INDEX('Open 1'!B:F,MATCH(AG27,'Open 1'!F:F,0),2),"-")</f>
        <v xml:space="preserve">Bunny </v>
      </c>
      <c r="AG27" s="4">
        <f t="shared" si="6"/>
        <v>15.535000044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Pam Elshere </v>
      </c>
      <c r="C28" s="19" t="str">
        <f>IFERROR(Draw!C28,"")</f>
        <v xml:space="preserve">Hey Yawl I am Famous </v>
      </c>
      <c r="D28" s="51">
        <v>15.32</v>
      </c>
      <c r="E28" s="92">
        <v>2.7E-8</v>
      </c>
      <c r="F28" s="93">
        <f t="shared" si="0"/>
        <v>15.320000027000001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15.32</v>
      </c>
      <c r="V28" s="3" t="str">
        <f>IFERROR(VLOOKUP('Open 1'!F28,$AC$3:$AD$7,2,TRUE),"")</f>
        <v>3D</v>
      </c>
      <c r="W28" s="7" t="str">
        <f>IFERROR(IF(V28=$W$1,'Open 1'!F28,""),"")</f>
        <v/>
      </c>
      <c r="X28" s="7" t="str">
        <f>IFERROR(IF(V28=$X$1,'Open 1'!F28,""),"")</f>
        <v/>
      </c>
      <c r="Y28" s="7">
        <f>IFERROR(IF(V28=$Y$1,'Open 1'!F28,""),"")</f>
        <v>15.320000027000001</v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>Alison Zacharias</v>
      </c>
      <c r="AF28" s="16" t="str">
        <f>IFERROR(INDEX('Open 1'!B:F,MATCH(AG28,'Open 1'!F:F,0),2),"-")</f>
        <v>Uno</v>
      </c>
      <c r="AG28" s="4">
        <f t="shared" ref="AG28:AG33" si="7">IFERROR(IF(SMALL($Z$2:$Z$286,AI28)&lt;900,SMALL($Z$2:$Z$286,AI28),"-"),"-")</f>
        <v>16.336000068999997</v>
      </c>
      <c r="AH28" s="185">
        <f>IF(AT5&gt;0,AT5,"")</f>
        <v>53.760000000000005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Jimmie Kae Gulbraa </v>
      </c>
      <c r="C29" s="19" t="str">
        <f>IFERROR(Draw!C29,"")</f>
        <v xml:space="preserve">Drifter </v>
      </c>
      <c r="D29" s="52">
        <v>15.795999999999999</v>
      </c>
      <c r="E29" s="92">
        <v>2.7999999999999999E-8</v>
      </c>
      <c r="F29" s="93">
        <f t="shared" si="0"/>
        <v>15.796000028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15.795999999999999</v>
      </c>
      <c r="V29" s="3" t="str">
        <f>IFERROR(VLOOKUP('Open 1'!F29,$AC$3:$AD$7,2,TRUE),"")</f>
        <v>3D</v>
      </c>
      <c r="W29" s="7" t="str">
        <f>IFERROR(IF(V29=$W$1,'Open 1'!F29,""),"")</f>
        <v/>
      </c>
      <c r="X29" s="7" t="str">
        <f>IFERROR(IF(V29=$X$1,'Open 1'!F29,""),"")</f>
        <v/>
      </c>
      <c r="Y29" s="7">
        <f>IFERROR(IF(V29=$Y$1,'Open 1'!F29,""),"")</f>
        <v>15.796000028</v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Anne Aamott </v>
      </c>
      <c r="AF29" s="16" t="str">
        <f>IFERROR(INDEX('Open 1'!B:F,MATCH(AG29,'Open 1'!F:F,0),2),"-")</f>
        <v xml:space="preserve">Devilina </v>
      </c>
      <c r="AG29" s="4">
        <f t="shared" si="7"/>
        <v>16.512000016000002</v>
      </c>
      <c r="AH29" s="185">
        <f>IF(AT6&gt;0,AT6,"")</f>
        <v>40.32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Macy Gubbins </v>
      </c>
      <c r="C30" s="19" t="str">
        <f>IFERROR(Draw!C30,"")</f>
        <v xml:space="preserve">Aspen </v>
      </c>
      <c r="D30" s="54" t="s">
        <v>191</v>
      </c>
      <c r="E30" s="92">
        <v>2.9000000000000002E-8</v>
      </c>
      <c r="F30" s="93">
        <f t="shared" si="0"/>
        <v>1000.000000029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 t="str">
        <f t="shared" si="2"/>
        <v>nt</v>
      </c>
      <c r="V30" s="3" t="str">
        <f>IFERROR(VLOOKUP('Open 1'!F30,$AC$3:$AD$7,2,TRUE),"")</f>
        <v>4D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>
        <f>IFERROR(IF($V30=$Z$1,'Open 1'!F30,""),"")</f>
        <v>1000.000000029</v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Kynlee Speidel </v>
      </c>
      <c r="AF30" s="16" t="str">
        <f>IFERROR(INDEX('Open 1'!B:F,MATCH(AG30,'Open 1'!F:F,0),2),"-")</f>
        <v xml:space="preserve">Jalandy </v>
      </c>
      <c r="AG30" s="4">
        <f t="shared" si="7"/>
        <v>16.530000041000001</v>
      </c>
      <c r="AH30" s="185">
        <f>IF(AT7&gt;0,AT7,"")</f>
        <v>26.880000000000003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 xml:space="preserve">Deb Kruger </v>
      </c>
      <c r="AF31" s="16" t="str">
        <f>IFERROR(INDEX('Open 1'!B:F,MATCH(AG31,'Open 1'!F:F,0),2),"-")</f>
        <v xml:space="preserve">Fast Sassafras </v>
      </c>
      <c r="AG31" s="4">
        <f t="shared" si="7"/>
        <v>16.593000011000001</v>
      </c>
      <c r="AH31" s="185">
        <f>IF(AT8&gt;0,AT8,"")</f>
        <v>13.440000000000001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Cheyenne Hulstein </v>
      </c>
      <c r="C32" s="19" t="str">
        <f>IFERROR(Draw!C32,"")</f>
        <v xml:space="preserve">Hooey </v>
      </c>
      <c r="D32" s="53">
        <v>15.052</v>
      </c>
      <c r="E32" s="92">
        <v>3.1E-8</v>
      </c>
      <c r="F32" s="93">
        <f t="shared" si="0"/>
        <v>15.052000031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15.052</v>
      </c>
      <c r="V32" s="3" t="str">
        <f>IFERROR(VLOOKUP('Open 1'!F32,$AC$3:$AD$7,2,TRUE),"")</f>
        <v>2D</v>
      </c>
      <c r="W32" s="7" t="str">
        <f>IFERROR(IF(V32=$W$1,'Open 1'!F32,""),"")</f>
        <v/>
      </c>
      <c r="X32" s="7">
        <f>IFERROR(IF(V32=$X$1,'Open 1'!F32,""),"")</f>
        <v>15.052000031</v>
      </c>
      <c r="Y32" s="7" t="str">
        <f>IFERROR(IF(V32=$Y$1,'Open 1'!F32,""),"")</f>
        <v/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 xml:space="preserve">Candice Aamott </v>
      </c>
      <c r="AF32" s="16" t="str">
        <f>IFERROR(INDEX('Open 1'!B:F,MATCH(AG32,'Open 1'!F:F,0),2),"-")</f>
        <v>Foxy</v>
      </c>
      <c r="AG32" s="4">
        <f t="shared" si="7"/>
        <v>16.60400005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Sandy Highland </v>
      </c>
      <c r="C33" s="19" t="str">
        <f>IFERROR(Draw!C33,"")</f>
        <v xml:space="preserve">Beer Ticket </v>
      </c>
      <c r="D33" s="52">
        <v>15.436999999999999</v>
      </c>
      <c r="E33" s="92">
        <v>3.2000000000000002E-8</v>
      </c>
      <c r="F33" s="93">
        <f t="shared" si="0"/>
        <v>15.437000032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15.436999999999999</v>
      </c>
      <c r="V33" s="3" t="str">
        <f>IFERROR(VLOOKUP('Open 1'!F33,$AC$3:$AD$7,2,TRUE),"")</f>
        <v>3D</v>
      </c>
      <c r="W33" s="7" t="str">
        <f>IFERROR(IF(V33=$W$1,'Open 1'!F33,""),"")</f>
        <v/>
      </c>
      <c r="X33" s="7" t="str">
        <f>IFERROR(IF(V33=$X$1,'Open 1'!F33,""),"")</f>
        <v/>
      </c>
      <c r="Y33" s="7">
        <f>IFERROR(IF(V33=$Y$1,'Open 1'!F33,""),"")</f>
        <v>15.437000032</v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Stacy Albers </v>
      </c>
      <c r="AF33" s="16" t="str">
        <f>IFERROR(INDEX('Open 1'!B:F,MATCH(AG33,'Open 1'!F:F,0),2),"-")</f>
        <v xml:space="preserve">Jet </v>
      </c>
      <c r="AG33" s="4">
        <f t="shared" si="7"/>
        <v>16.608000020000002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Makenzee Kruger </v>
      </c>
      <c r="C34" s="19" t="str">
        <f>IFERROR(Draw!C34,"")</f>
        <v xml:space="preserve">Rein </v>
      </c>
      <c r="D34" s="52">
        <v>15.193</v>
      </c>
      <c r="E34" s="92">
        <v>3.2999999999999998E-8</v>
      </c>
      <c r="F34" s="93">
        <f t="shared" si="0"/>
        <v>15.193000032999999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15.193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15.193000032999999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Carli Maruska </v>
      </c>
      <c r="C35" s="19" t="str">
        <f>IFERROR(Draw!C35,"")</f>
        <v xml:space="preserve">Tex </v>
      </c>
      <c r="D35" s="52">
        <v>16.077999999999999</v>
      </c>
      <c r="E35" s="92">
        <v>3.4E-8</v>
      </c>
      <c r="F35" s="93">
        <f t="shared" si="0"/>
        <v>16.078000033999999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16.077999999999999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16.078000033999999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Kelli Larson </v>
      </c>
      <c r="C36" s="19" t="str">
        <f>IFERROR(Draw!C36,"")</f>
        <v xml:space="preserve">Diamonds Colonel Girl </v>
      </c>
      <c r="D36" s="54">
        <v>15.919</v>
      </c>
      <c r="E36" s="92">
        <v>3.5000000000000002E-8</v>
      </c>
      <c r="F36" s="93">
        <f t="shared" si="0"/>
        <v>15.919000035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15.919</v>
      </c>
      <c r="V36" s="3" t="str">
        <f>IFERROR(VLOOKUP('Open 1'!F36,$AC$3:$AD$7,2,TRUE),"")</f>
        <v>3D</v>
      </c>
      <c r="W36" s="7" t="str">
        <f>IFERROR(IF(V36=$W$1,'Open 1'!F36,""),"")</f>
        <v/>
      </c>
      <c r="X36" s="7" t="str">
        <f>IFERROR(IF(V36=$X$1,'Open 1'!F36,""),"")</f>
        <v/>
      </c>
      <c r="Y36" s="7">
        <f>IFERROR(IF(V36=$Y$1,'Open 1'!F36,""),"")</f>
        <v>15.919000035</v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Lexy Leischner </v>
      </c>
      <c r="C38" s="19" t="str">
        <f>IFERROR(Draw!C38,"")</f>
        <v xml:space="preserve">Paisley </v>
      </c>
      <c r="D38" s="51">
        <v>15.307</v>
      </c>
      <c r="E38" s="92">
        <v>3.7E-8</v>
      </c>
      <c r="F38" s="93">
        <f t="shared" si="0"/>
        <v>15.307000037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15.307</v>
      </c>
      <c r="V38" s="3" t="str">
        <f>IFERROR(VLOOKUP('Open 1'!F38,$AC$3:$AD$7,2,TRUE),"")</f>
        <v>2D</v>
      </c>
      <c r="W38" s="7" t="str">
        <f>IFERROR(IF(V38=$W$1,'Open 1'!F38,""),"")</f>
        <v/>
      </c>
      <c r="X38" s="7">
        <f>IFERROR(IF(V38=$X$1,'Open 1'!F38,""),"")</f>
        <v>15.307000037</v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Shana Lensing </v>
      </c>
      <c r="C39" s="19" t="str">
        <f>IFERROR(Draw!C39,"")</f>
        <v xml:space="preserve">Brownie </v>
      </c>
      <c r="D39" s="52">
        <v>15.731</v>
      </c>
      <c r="E39" s="92">
        <v>3.8000000000000003E-8</v>
      </c>
      <c r="F39" s="93">
        <f t="shared" si="0"/>
        <v>15.731000037999999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15.731</v>
      </c>
      <c r="V39" s="3" t="str">
        <f>IFERROR(VLOOKUP('Open 1'!F39,$AC$3:$AD$7,2,TRUE),"")</f>
        <v>3D</v>
      </c>
      <c r="W39" s="7" t="str">
        <f>IFERROR(IF(V39=$W$1,'Open 1'!F39,""),"")</f>
        <v/>
      </c>
      <c r="X39" s="7" t="str">
        <f>IFERROR(IF(V39=$X$1,'Open 1'!F39,""),"")</f>
        <v/>
      </c>
      <c r="Y39" s="7">
        <f>IFERROR(IF(V39=$Y$1,'Open 1'!F39,""),"")</f>
        <v>15.731000037999999</v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Kayla Papendick </v>
      </c>
      <c r="C40" s="19" t="str">
        <f>IFERROR(Draw!C40,"")</f>
        <v xml:space="preserve">Buddy </v>
      </c>
      <c r="D40" s="54">
        <v>15.743</v>
      </c>
      <c r="E40" s="92">
        <v>3.8999999999999998E-8</v>
      </c>
      <c r="F40" s="93">
        <f t="shared" si="0"/>
        <v>15.743000039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15.743</v>
      </c>
      <c r="V40" s="3" t="str">
        <f>IFERROR(VLOOKUP('Open 1'!F40,$AC$3:$AD$7,2,TRUE),"")</f>
        <v>3D</v>
      </c>
      <c r="W40" s="7" t="str">
        <f>IFERROR(IF(V40=$W$1,'Open 1'!F40,""),"")</f>
        <v/>
      </c>
      <c r="X40" s="7" t="str">
        <f>IFERROR(IF(V40=$X$1,'Open 1'!F40,""),"")</f>
        <v/>
      </c>
      <c r="Y40" s="7">
        <f>IFERROR(IF(V40=$Y$1,'Open 1'!F40,""),"")</f>
        <v>15.743000039</v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Ronna Pinney </v>
      </c>
      <c r="C41" s="19" t="str">
        <f>IFERROR(Draw!C41,"")</f>
        <v xml:space="preserve">Whip and Whistle </v>
      </c>
      <c r="D41" s="52">
        <v>15.324</v>
      </c>
      <c r="E41" s="92">
        <v>4.0000000000000001E-8</v>
      </c>
      <c r="F41" s="93">
        <f t="shared" si="0"/>
        <v>15.32400004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15.324</v>
      </c>
      <c r="V41" s="3" t="str">
        <f>IFERROR(VLOOKUP('Open 1'!F41,$AC$3:$AD$7,2,TRUE),"")</f>
        <v>3D</v>
      </c>
      <c r="W41" s="7" t="str">
        <f>IFERROR(IF(V41=$W$1,'Open 1'!F41,""),"")</f>
        <v/>
      </c>
      <c r="X41" s="7" t="str">
        <f>IFERROR(IF(V41=$X$1,'Open 1'!F41,""),"")</f>
        <v/>
      </c>
      <c r="Y41" s="7">
        <f>IFERROR(IF(V41=$Y$1,'Open 1'!F41,""),"")</f>
        <v>15.32400004</v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Kynlee Speidel </v>
      </c>
      <c r="C42" s="19" t="str">
        <f>IFERROR(Draw!C42,"")</f>
        <v xml:space="preserve">Jalandy </v>
      </c>
      <c r="D42" s="53">
        <v>16.53</v>
      </c>
      <c r="E42" s="92">
        <v>4.1000000000000003E-8</v>
      </c>
      <c r="F42" s="93">
        <f t="shared" si="0"/>
        <v>16.530000041000001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16.53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16.530000041000001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Erin Tebben </v>
      </c>
      <c r="C44" s="19" t="str">
        <f>IFERROR(Draw!C44,"")</f>
        <v xml:space="preserve">Yellow </v>
      </c>
      <c r="D44" s="51">
        <v>19.042999999999999</v>
      </c>
      <c r="E44" s="92">
        <v>4.3000000000000001E-8</v>
      </c>
      <c r="F44" s="93">
        <f t="shared" si="0"/>
        <v>19.043000042999999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19.042999999999999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19.043000042999999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Summer Schmaltz </v>
      </c>
      <c r="C45" s="19" t="str">
        <f>IFERROR(Draw!C45,"")</f>
        <v xml:space="preserve">Bunny </v>
      </c>
      <c r="D45" s="52">
        <v>15.535</v>
      </c>
      <c r="E45" s="92">
        <v>4.3999999999999997E-8</v>
      </c>
      <c r="F45" s="93">
        <f t="shared" si="0"/>
        <v>15.535000044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15.535</v>
      </c>
      <c r="V45" s="3" t="str">
        <f>IFERROR(VLOOKUP('Open 1'!F45,$AC$3:$AD$7,2,TRUE),"")</f>
        <v>3D</v>
      </c>
      <c r="W45" s="7" t="str">
        <f>IFERROR(IF(V45=$W$1,'Open 1'!F45,""),"")</f>
        <v/>
      </c>
      <c r="X45" s="7" t="str">
        <f>IFERROR(IF(V45=$X$1,'Open 1'!F45,""),"")</f>
        <v/>
      </c>
      <c r="Y45" s="7">
        <f>IFERROR(IF(V45=$Y$1,'Open 1'!F45,""),"")</f>
        <v>15.535000044</v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Jessica Wimmer </v>
      </c>
      <c r="C46" s="19" t="str">
        <f>IFERROR(Draw!C46,"")</f>
        <v xml:space="preserve">Hot N Famous Sydney </v>
      </c>
      <c r="D46" s="52">
        <v>14.754</v>
      </c>
      <c r="E46" s="92">
        <v>4.4999999999999999E-8</v>
      </c>
      <c r="F46" s="93">
        <f t="shared" si="0"/>
        <v>14.754000045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14.754</v>
      </c>
      <c r="V46" s="3" t="str">
        <f>IFERROR(VLOOKUP('Open 1'!F46,$AC$3:$AD$7,2,TRUE),"")</f>
        <v>1D</v>
      </c>
      <c r="W46" s="7">
        <f>IFERROR(IF(V46=$W$1,'Open 1'!F46,""),"")</f>
        <v>14.754000045</v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Kellie VanDerBrink </v>
      </c>
      <c r="C47" s="19" t="str">
        <f>IFERROR(Draw!C47,"")</f>
        <v xml:space="preserve">Cowboy </v>
      </c>
      <c r="D47" s="52">
        <v>15.196</v>
      </c>
      <c r="E47" s="92">
        <v>4.6000000000000002E-8</v>
      </c>
      <c r="F47" s="93">
        <f t="shared" si="0"/>
        <v>15.196000046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15.196</v>
      </c>
      <c r="V47" s="3" t="str">
        <f>IFERROR(VLOOKUP('Open 1'!F47,$AC$3:$AD$7,2,TRUE),"")</f>
        <v>2D</v>
      </c>
      <c r="W47" s="7" t="str">
        <f>IFERROR(IF(V47=$W$1,'Open 1'!F47,""),"")</f>
        <v/>
      </c>
      <c r="X47" s="7">
        <f>IFERROR(IF(V47=$X$1,'Open 1'!F47,""),"")</f>
        <v>15.196000046</v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 xml:space="preserve">Casey Watschke </v>
      </c>
      <c r="C48" s="19" t="str">
        <f>IFERROR(Draw!C48,"")</f>
        <v xml:space="preserve">Hailey  </v>
      </c>
      <c r="D48" s="54">
        <v>21.995999999999999</v>
      </c>
      <c r="E48" s="92">
        <v>4.6999999999999997E-8</v>
      </c>
      <c r="F48" s="93">
        <f t="shared" si="0"/>
        <v>21.996000046999999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21.995999999999999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21.996000046999999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Taylor McGregor</v>
      </c>
      <c r="C50" s="19" t="str">
        <f>IFERROR(Draw!C50,"")</f>
        <v>Fat Amy</v>
      </c>
      <c r="D50" s="51" t="s">
        <v>71</v>
      </c>
      <c r="E50" s="92">
        <v>4.9000000000000002E-8</v>
      </c>
      <c r="F50" s="93">
        <f t="shared" si="0"/>
        <v>3000.0000000489999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 t="str">
        <f t="shared" si="2"/>
        <v>scratch</v>
      </c>
      <c r="V50" s="3" t="str">
        <f>IFERROR(VLOOKUP('Open 1'!F50,$AC$3:$AD$7,2,TRUE),"")</f>
        <v>4D</v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>
        <f>IFERROR(IF($V50=$Z$1,'Open 1'!F50,""),"")</f>
        <v>3000.0000000489999</v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 xml:space="preserve">Candice Aamott </v>
      </c>
      <c r="C51" s="19" t="str">
        <f>IFERROR(Draw!C51,"")</f>
        <v>Foxy</v>
      </c>
      <c r="D51" s="52">
        <v>16.603999999999999</v>
      </c>
      <c r="E51" s="92">
        <v>4.9999999999999998E-8</v>
      </c>
      <c r="F51" s="93">
        <f t="shared" si="0"/>
        <v>16.60400005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16.603999999999999</v>
      </c>
      <c r="V51" s="3" t="str">
        <f>IFERROR(VLOOKUP('Open 1'!F51,$AC$3:$AD$7,2,TRUE),"")</f>
        <v>4D</v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>
        <f>IFERROR(IF($V51=$Z$1,'Open 1'!F51,""),"")</f>
        <v>16.60400005</v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 xml:space="preserve">Kaylee Hieronimus </v>
      </c>
      <c r="C52" s="19" t="str">
        <f>IFERROR(Draw!C52,"")</f>
        <v xml:space="preserve">SV Magnolia Cartel </v>
      </c>
      <c r="D52" s="52">
        <v>14.662000000000001</v>
      </c>
      <c r="E52" s="92">
        <v>5.1E-8</v>
      </c>
      <c r="F52" s="93">
        <f t="shared" si="0"/>
        <v>14.662000051000001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14.662000000000001</v>
      </c>
      <c r="V52" s="3" t="str">
        <f>IFERROR(VLOOKUP('Open 1'!F52,$AC$3:$AD$7,2,TRUE),"")</f>
        <v>1D</v>
      </c>
      <c r="W52" s="7">
        <f>IFERROR(IF(V52=$W$1,'Open 1'!F52,""),"")</f>
        <v>14.662000051000001</v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Sierra McGregor</v>
      </c>
      <c r="C53" s="19" t="str">
        <f>IFERROR(Draw!C53,"")</f>
        <v>Maggie</v>
      </c>
      <c r="D53" s="52" t="s">
        <v>71</v>
      </c>
      <c r="E53" s="92">
        <v>5.2000000000000002E-8</v>
      </c>
      <c r="F53" s="93">
        <f t="shared" si="0"/>
        <v>3000.0000000519999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 t="str">
        <f t="shared" si="2"/>
        <v>scratch</v>
      </c>
      <c r="V53" s="3" t="str">
        <f>IFERROR(VLOOKUP('Open 1'!F53,$AC$3:$AD$7,2,TRUE),"")</f>
        <v>4D</v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>
        <f>IFERROR(IF($V53=$Z$1,'Open 1'!F53,""),"")</f>
        <v>3000.0000000519999</v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Alison Zacharias</v>
      </c>
      <c r="C54" s="19" t="str">
        <f>IFERROR(Draw!C54,"")</f>
        <v>Willow</v>
      </c>
      <c r="D54" s="54">
        <v>915.35199999999998</v>
      </c>
      <c r="E54" s="92">
        <v>5.2999999999999998E-8</v>
      </c>
      <c r="F54" s="93">
        <f t="shared" si="0"/>
        <v>915.35200005299998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915.35199999999998</v>
      </c>
      <c r="V54" s="3" t="str">
        <f>IFERROR(VLOOKUP('Open 1'!F54,$AC$3:$AD$7,2,TRUE),"")</f>
        <v>4D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>
        <f>IFERROR(IF($V54=$Z$1,'Open 1'!F54,""),"")</f>
        <v>915.35200005299998</v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 xml:space="preserve">Khloe Speidel </v>
      </c>
      <c r="C56" s="19" t="str">
        <f>IFERROR(Draw!C56,"")</f>
        <v xml:space="preserve">Stevie </v>
      </c>
      <c r="D56" s="53">
        <v>916.57299999999998</v>
      </c>
      <c r="E56" s="92">
        <v>5.5000000000000003E-8</v>
      </c>
      <c r="F56" s="93">
        <f t="shared" si="0"/>
        <v>916.57300005499997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916.57299999999998</v>
      </c>
      <c r="V56" s="3" t="str">
        <f>IFERROR(VLOOKUP('Open 1'!F56,$AC$3:$AD$7,2,TRUE),"")</f>
        <v>4D</v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>
        <f>IFERROR(IF($V56=$Z$1,'Open 1'!F56,""),"")</f>
        <v>916.57300005499997</v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 xml:space="preserve">Victoria Blatchford </v>
      </c>
      <c r="C57" s="19" t="str">
        <f>IFERROR(Draw!C57,"")</f>
        <v xml:space="preserve">French Streakn Falcon </v>
      </c>
      <c r="D57" s="52">
        <v>15.134</v>
      </c>
      <c r="E57" s="92">
        <v>5.5999999999999999E-8</v>
      </c>
      <c r="F57" s="93">
        <f t="shared" si="0"/>
        <v>15.134000056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15.134</v>
      </c>
      <c r="V57" s="3" t="str">
        <f>IFERROR(VLOOKUP('Open 1'!F57,$AC$3:$AD$7,2,TRUE),"")</f>
        <v>2D</v>
      </c>
      <c r="W57" s="7" t="str">
        <f>IFERROR(IF(V57=$W$1,'Open 1'!F57,""),"")</f>
        <v/>
      </c>
      <c r="X57" s="7">
        <f>IFERROR(IF(V57=$X$1,'Open 1'!F57,""),"")</f>
        <v>15.134000056</v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 xml:space="preserve">Mike Boomgarden </v>
      </c>
      <c r="C58" s="19" t="str">
        <f>IFERROR(Draw!C58,"")</f>
        <v xml:space="preserve">Peanut </v>
      </c>
      <c r="D58" s="51">
        <v>15.073</v>
      </c>
      <c r="E58" s="92">
        <v>5.7000000000000001E-8</v>
      </c>
      <c r="F58" s="93">
        <f t="shared" si="0"/>
        <v>15.073000057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15.073</v>
      </c>
      <c r="V58" s="3" t="str">
        <f>IFERROR(VLOOKUP('Open 1'!F58,$AC$3:$AD$7,2,TRUE),"")</f>
        <v>2D</v>
      </c>
      <c r="W58" s="7" t="str">
        <f>IFERROR(IF(V58=$W$1,'Open 1'!F58,""),"")</f>
        <v/>
      </c>
      <c r="X58" s="7">
        <f>IFERROR(IF(V58=$X$1,'Open 1'!F58,""),"")</f>
        <v>15.073000057</v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 xml:space="preserve">Brenda Deters </v>
      </c>
      <c r="C59" s="19" t="str">
        <f>IFERROR(Draw!C59,"")</f>
        <v xml:space="preserve">Fantastic French Fling </v>
      </c>
      <c r="D59" s="52">
        <v>15.05</v>
      </c>
      <c r="E59" s="92">
        <v>5.8000000000000003E-8</v>
      </c>
      <c r="F59" s="93">
        <f t="shared" si="0"/>
        <v>15.050000058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15.05</v>
      </c>
      <c r="V59" s="3" t="str">
        <f>IFERROR(VLOOKUP('Open 1'!F59,$AC$3:$AD$7,2,TRUE),"")</f>
        <v>2D</v>
      </c>
      <c r="W59" s="7" t="str">
        <f>IFERROR(IF(V59=$W$1,'Open 1'!F59,""),"")</f>
        <v/>
      </c>
      <c r="X59" s="7">
        <f>IFERROR(IF(V59=$X$1,'Open 1'!F59,""),"")</f>
        <v>15.050000058</v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 xml:space="preserve">Kami Eilers </v>
      </c>
      <c r="C60" s="19" t="str">
        <f>IFERROR(Draw!C60,"")</f>
        <v xml:space="preserve">Dancers Red Comet </v>
      </c>
      <c r="D60" s="54" t="s">
        <v>191</v>
      </c>
      <c r="E60" s="92">
        <v>5.8999999999999999E-8</v>
      </c>
      <c r="F60" s="93">
        <f t="shared" si="0"/>
        <v>1000.0000000589999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 t="str">
        <f t="shared" si="2"/>
        <v>nt</v>
      </c>
      <c r="V60" s="3" t="str">
        <f>IFERROR(VLOOKUP('Open 1'!F60,$AC$3:$AD$7,2,TRUE),"")</f>
        <v>4D</v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>
        <f>IFERROR(IF($V60=$Z$1,'Open 1'!F60,""),"")</f>
        <v>1000.0000000589999</v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Taylor Hoxeng </v>
      </c>
      <c r="C62" s="19" t="str">
        <f>IFERROR(Draw!C62,"")</f>
        <v xml:space="preserve">Pepper Pecan </v>
      </c>
      <c r="D62" s="51">
        <v>14.805</v>
      </c>
      <c r="E62" s="92">
        <v>6.1000000000000004E-8</v>
      </c>
      <c r="F62" s="93">
        <f t="shared" si="0"/>
        <v>14.805000060999999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14.805</v>
      </c>
      <c r="V62" s="3" t="str">
        <f>IFERROR(VLOOKUP('Open 1'!F62,$AC$3:$AD$7,2,TRUE),"")</f>
        <v>1D</v>
      </c>
      <c r="W62" s="7">
        <f>IFERROR(IF(V62=$W$1,'Open 1'!F62,""),"")</f>
        <v>14.805000060999999</v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 xml:space="preserve">Tianna Doppenberg </v>
      </c>
      <c r="C63" s="19" t="str">
        <f>IFERROR(Draw!C63,"")</f>
        <v xml:space="preserve">Vegas </v>
      </c>
      <c r="D63" s="52">
        <v>15.407999999999999</v>
      </c>
      <c r="E63" s="92">
        <v>6.1999999999999999E-8</v>
      </c>
      <c r="F63" s="93">
        <f t="shared" si="0"/>
        <v>15.408000061999999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15.407999999999999</v>
      </c>
      <c r="V63" s="3" t="str">
        <f>IFERROR(VLOOKUP('Open 1'!F63,$AC$3:$AD$7,2,TRUE),"")</f>
        <v>3D</v>
      </c>
      <c r="W63" s="7" t="str">
        <f>IFERROR(IF(V63=$W$1,'Open 1'!F63,""),"")</f>
        <v/>
      </c>
      <c r="X63" s="7" t="str">
        <f>IFERROR(IF(V63=$X$1,'Open 1'!F63,""),"")</f>
        <v/>
      </c>
      <c r="Y63" s="7">
        <f>IFERROR(IF(V63=$Y$1,'Open 1'!F63,""),"")</f>
        <v>15.408000061999999</v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 xml:space="preserve">Sandy Highland </v>
      </c>
      <c r="C64" s="19" t="str">
        <f>IFERROR(Draw!C64,"")</f>
        <v xml:space="preserve">Nigel </v>
      </c>
      <c r="D64" s="52">
        <v>14.862</v>
      </c>
      <c r="E64" s="92">
        <v>6.2999999999999995E-8</v>
      </c>
      <c r="F64" s="93">
        <f t="shared" si="0"/>
        <v>14.862000063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14.862</v>
      </c>
      <c r="V64" s="3" t="str">
        <f>IFERROR(VLOOKUP('Open 1'!F64,$AC$3:$AD$7,2,TRUE),"")</f>
        <v>2D</v>
      </c>
      <c r="W64" s="7" t="str">
        <f>IFERROR(IF(V64=$W$1,'Open 1'!F64,""),"")</f>
        <v/>
      </c>
      <c r="X64" s="7">
        <f>IFERROR(IF(V64=$X$1,'Open 1'!F64,""),"")</f>
        <v>14.862000063</v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 xml:space="preserve">Lexy Leischner </v>
      </c>
      <c r="C65" s="19" t="str">
        <f>IFERROR(Draw!C65,"")</f>
        <v xml:space="preserve">Playboy </v>
      </c>
      <c r="D65" s="52">
        <v>15.207000000000001</v>
      </c>
      <c r="E65" s="92">
        <v>6.4000000000000004E-8</v>
      </c>
      <c r="F65" s="93">
        <f t="shared" si="0"/>
        <v>15.207000064000001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15.207000000000001</v>
      </c>
      <c r="V65" s="3" t="str">
        <f>IFERROR(VLOOKUP('Open 1'!F65,$AC$3:$AD$7,2,TRUE),"")</f>
        <v>2D</v>
      </c>
      <c r="W65" s="7" t="str">
        <f>IFERROR(IF(V65=$W$1,'Open 1'!F65,""),"")</f>
        <v/>
      </c>
      <c r="X65" s="7">
        <f>IFERROR(IF(V65=$X$1,'Open 1'!F65,""),"")</f>
        <v>15.207000064000001</v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 xml:space="preserve">Shana Lensing </v>
      </c>
      <c r="C66" s="19" t="str">
        <f>IFERROR(Draw!C66,"")</f>
        <v xml:space="preserve">Dream </v>
      </c>
      <c r="D66" s="53">
        <v>14.808999999999999</v>
      </c>
      <c r="E66" s="92">
        <v>6.5E-8</v>
      </c>
      <c r="F66" s="93">
        <f t="shared" si="0"/>
        <v>14.809000064999999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14.808999999999999</v>
      </c>
      <c r="V66" s="3" t="str">
        <f>IFERROR(VLOOKUP('Open 1'!F66,$AC$3:$AD$7,2,TRUE),"")</f>
        <v>1D</v>
      </c>
      <c r="W66" s="7">
        <f>IFERROR(IF(V66=$W$1,'Open 1'!F66,""),"")</f>
        <v>14.809000064999999</v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 xml:space="preserve">Shari Kennedy </v>
      </c>
      <c r="C68" s="19" t="str">
        <f>IFERROR(Draw!C68,"")</f>
        <v xml:space="preserve">Josie Wales Guns </v>
      </c>
      <c r="D68" s="51">
        <v>15.236000000000001</v>
      </c>
      <c r="E68" s="92">
        <v>6.7000000000000004E-8</v>
      </c>
      <c r="F68" s="93">
        <f t="shared" si="9"/>
        <v>15.236000067000001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15.236000000000001</v>
      </c>
      <c r="V68" s="3" t="str">
        <f>IFERROR(VLOOKUP('Open 1'!F68,$AC$3:$AD$7,2,TRUE),"")</f>
        <v>2D</v>
      </c>
      <c r="W68" s="7" t="str">
        <f>IFERROR(IF(V68=$W$1,'Open 1'!F68,""),"")</f>
        <v/>
      </c>
      <c r="X68" s="7">
        <f>IFERROR(IF(V68=$X$1,'Open 1'!F68,""),"")</f>
        <v>15.236000067000001</v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>Jazzy Buys</v>
      </c>
      <c r="C69" s="19" t="str">
        <f>IFERROR(Draw!C69,"")</f>
        <v>Fire Water Moons</v>
      </c>
      <c r="D69" s="52">
        <v>15.026</v>
      </c>
      <c r="E69" s="92">
        <v>6.8E-8</v>
      </c>
      <c r="F69" s="93">
        <f t="shared" si="9"/>
        <v>15.026000068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15.026</v>
      </c>
      <c r="V69" s="3" t="str">
        <f>IFERROR(VLOOKUP('Open 1'!F69,$AC$3:$AD$7,2,TRUE),"")</f>
        <v>2D</v>
      </c>
      <c r="W69" s="7" t="str">
        <f>IFERROR(IF(V69=$W$1,'Open 1'!F69,""),"")</f>
        <v/>
      </c>
      <c r="X69" s="7">
        <f>IFERROR(IF(V69=$X$1,'Open 1'!F69,""),"")</f>
        <v>15.026000068</v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>Alison Zacharias</v>
      </c>
      <c r="C70" s="19" t="str">
        <f>IFERROR(Draw!C70,"")</f>
        <v>Uno</v>
      </c>
      <c r="D70" s="52">
        <v>16.335999999999999</v>
      </c>
      <c r="E70" s="92">
        <v>6.8999999999999996E-8</v>
      </c>
      <c r="F70" s="93">
        <f t="shared" si="9"/>
        <v>16.336000068999997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16.335999999999999</v>
      </c>
      <c r="V70" s="3" t="str">
        <f>IFERROR(VLOOKUP('Open 1'!F70,$AC$3:$AD$7,2,TRUE),"")</f>
        <v>4D</v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>
        <f>IFERROR(IF($V70=$Z$1,'Open 1'!F70,""),"")</f>
        <v>16.336000068999997</v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7" activePane="bottomLeft" state="frozen"/>
      <selection pane="bottomLeft" activeCell="J7" sqref="J7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6</v>
      </c>
      <c r="B2" s="84" t="str">
        <f>IFERROR(IF(INDEX('Open 1'!$A:$F,MATCH('Open 1 Results'!$E2,'Open 1'!$F:$F,0),2)&gt;0,INDEX('Open 1'!$A:$F,MATCH('Open 1 Results'!$E2,'Open 1'!$F:$F,0),2),""),"")</f>
        <v xml:space="preserve">Brenda Deters </v>
      </c>
      <c r="C2" s="84" t="str">
        <f>IFERROR(IF(INDEX('Open 1'!$A:$F,MATCH('Open 1 Results'!$E2,'Open 1'!$F:$F,0),3)&gt;0,INDEX('Open 1'!$A:$F,MATCH('Open 1 Results'!$E2,'Open 1'!$F:$F,0),3),""),"")</f>
        <v xml:space="preserve">Sweet Blu Bart </v>
      </c>
      <c r="D2" s="85">
        <f>IFERROR(IF(AND(SMALL('Open 1'!F:F,L2)&gt;1000,SMALL('Open 1'!F:F,L2)&lt;3000),"nt",IF(SMALL('Open 1'!F:F,L2)&gt;3000,"",SMALL('Open 1'!F:F,L2))),"")</f>
        <v>14.312000007</v>
      </c>
      <c r="E2" s="115">
        <f>IF(D2="nt",IFERROR(SMALL('Open 1'!F:F,L2),""),IF(D2&gt;3000,"",IFERROR(SMALL('Open 1'!F:F,L2),"")))</f>
        <v>14.312000007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8</v>
      </c>
      <c r="B3" s="84" t="str">
        <f>IFERROR(IF(INDEX('Open 1'!$A:$F,MATCH('Open 1 Results'!$E3,'Open 1'!$F:$F,0),2)&gt;0,INDEX('Open 1'!$A:$F,MATCH('Open 1 Results'!$E3,'Open 1'!$F:$F,0),2),""),"")</f>
        <v xml:space="preserve">Taylor Hoxeng </v>
      </c>
      <c r="C3" s="84" t="str">
        <f>IFERROR(IF(INDEX('Open 1'!$A:$F,MATCH('Open 1 Results'!$E3,'Open 1'!$F:$F,0),3)&gt;0,INDEX('Open 1'!$A:$F,MATCH('Open 1 Results'!$E3,'Open 1'!$F:$F,0),3),""),"")</f>
        <v xml:space="preserve">Hox French Sparkle </v>
      </c>
      <c r="D3" s="85">
        <f>IFERROR(IF(AND(SMALL('Open 1'!F:F,L3)&gt;1000,SMALL('Open 1'!F:F,L3)&lt;3000),"nt",IF(SMALL('Open 1'!F:F,L3)&gt;3000,"",SMALL('Open 1'!F:F,L3))),"")</f>
        <v>14.376000009</v>
      </c>
      <c r="E3" s="115">
        <f>IF(D3="nt",IFERROR(SMALL('Open 1'!F:F,L3),""),IF(D3&gt;3000,"",IFERROR(SMALL('Open 1'!F:F,L3),"")))</f>
        <v>14.376000009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14.312000007</v>
      </c>
      <c r="I3" s="24" t="s">
        <v>3</v>
      </c>
      <c r="J3" s="121"/>
      <c r="K3" s="121">
        <v>5</v>
      </c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2</v>
      </c>
      <c r="B4" s="84" t="str">
        <f>IFERROR(IF(INDEX('Open 1'!$A:$F,MATCH('Open 1 Results'!$E4,'Open 1'!$F:$F,0),2)&gt;0,INDEX('Open 1'!$A:$F,MATCH('Open 1 Results'!$E4,'Open 1'!$F:$F,0),2),""),"")</f>
        <v xml:space="preserve">Sandy Highland </v>
      </c>
      <c r="C4" s="84" t="str">
        <f>IFERROR(IF(INDEX('Open 1'!$A:$F,MATCH('Open 1 Results'!$E4,'Open 1'!$F:$F,0),3)&gt;0,INDEX('Open 1'!$A:$F,MATCH('Open 1 Results'!$E4,'Open 1'!$F:$F,0),3),""),"")</f>
        <v xml:space="preserve">Joker </v>
      </c>
      <c r="D4" s="85">
        <f>IFERROR(IF(AND(SMALL('Open 1'!F:F,L4)&gt;1000,SMALL('Open 1'!F:F,L4)&lt;3000),"nt",IF(SMALL('Open 1'!F:F,L4)&gt;3000,"",SMALL('Open 1'!F:F,L4))),"")</f>
        <v>14.573000002000001</v>
      </c>
      <c r="E4" s="115">
        <f>IF(D4="nt",IFERROR(SMALL('Open 1'!F:F,L4),""),IF(D4&gt;3000,"",IFERROR(SMALL('Open 1'!F:F,L4),"")))</f>
        <v>14.573000002000001</v>
      </c>
      <c r="F4" s="86" t="str">
        <f t="shared" si="0"/>
        <v>1D</v>
      </c>
      <c r="G4" s="91" t="str">
        <f t="shared" si="1"/>
        <v/>
      </c>
      <c r="H4" s="62">
        <f>'Open 1'!P10</f>
        <v>14.862000063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1</v>
      </c>
      <c r="B5" s="84" t="str">
        <f>IFERROR(IF(INDEX('Open 1'!$A:$F,MATCH('Open 1 Results'!$E5,'Open 1'!$F:$F,0),2)&gt;0,INDEX('Open 1'!$A:$F,MATCH('Open 1 Results'!$E5,'Open 1'!$F:$F,0),2),""),"")</f>
        <v xml:space="preserve">Tianna Doppenberg </v>
      </c>
      <c r="C5" s="84" t="str">
        <f>IFERROR(IF(INDEX('Open 1'!$A:$F,MATCH('Open 1 Results'!$E5,'Open 1'!$F:$F,0),3)&gt;0,INDEX('Open 1'!$A:$F,MATCH('Open 1 Results'!$E5,'Open 1'!$F:$F,0),3),""),"")</f>
        <v xml:space="preserve">Oakley </v>
      </c>
      <c r="D5" s="85">
        <f>IFERROR(IF(AND(SMALL('Open 1'!F:F,L5)&gt;1000,SMALL('Open 1'!F:F,L5)&lt;3000),"nt",IF(SMALL('Open 1'!F:F,L5)&gt;3000,"",SMALL('Open 1'!F:F,L5))),"")</f>
        <v>14.610000001</v>
      </c>
      <c r="E5" s="115">
        <f>IF(D5="nt",IFERROR(SMALL('Open 1'!F:F,L5),""),IF(D5&gt;3000,"",IFERROR(SMALL('Open 1'!F:F,L5),"")))</f>
        <v>14.610000001</v>
      </c>
      <c r="F5" s="86" t="str">
        <f t="shared" si="0"/>
        <v>1D</v>
      </c>
      <c r="G5" s="91" t="str">
        <f t="shared" si="1"/>
        <v/>
      </c>
      <c r="H5" s="62">
        <f>'Open 1'!P16</f>
        <v>15.320000027000001</v>
      </c>
      <c r="I5" s="87" t="s">
        <v>5</v>
      </c>
      <c r="J5" s="163">
        <v>4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21</v>
      </c>
      <c r="B6" s="84" t="str">
        <f>IFERROR(IF(INDEX('Open 1'!$A:$F,MATCH('Open 1 Results'!$E6,'Open 1'!$F:$F,0),2)&gt;0,INDEX('Open 1'!$A:$F,MATCH('Open 1 Results'!$E6,'Open 1'!$F:$F,0),2),""),"")</f>
        <v xml:space="preserve">Chelsey Cunningham </v>
      </c>
      <c r="C6" s="84" t="str">
        <f>IFERROR(IF(INDEX('Open 1'!$A:$F,MATCH('Open 1 Results'!$E6,'Open 1'!$F:$F,0),3)&gt;0,INDEX('Open 1'!$A:$F,MATCH('Open 1 Results'!$E6,'Open 1'!$F:$F,0),3),""),"")</f>
        <v xml:space="preserve">A South Dakota Smooth </v>
      </c>
      <c r="D6" s="85">
        <f>IFERROR(IF(AND(SMALL('Open 1'!F:F,L6)&gt;1000,SMALL('Open 1'!F:F,L6)&lt;3000),"nt",IF(SMALL('Open 1'!F:F,L6)&gt;3000,"",SMALL('Open 1'!F:F,L6))),"")</f>
        <v>14.615000025000001</v>
      </c>
      <c r="E6" s="115">
        <f>IF(D6="nt",IFERROR(SMALL('Open 1'!F:F,L6),""),IF(D6&gt;3000,"",IFERROR(SMALL('Open 1'!F:F,L6),"")))</f>
        <v>14.615000025000001</v>
      </c>
      <c r="F6" s="86" t="str">
        <f t="shared" si="0"/>
        <v>1D</v>
      </c>
      <c r="G6" s="91" t="str">
        <f t="shared" si="1"/>
        <v/>
      </c>
      <c r="H6" s="62">
        <f>'Open 1'!P22</f>
        <v>16.336000068999997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43</v>
      </c>
      <c r="B7" s="84" t="str">
        <f>IFERROR(IF(INDEX('Open 1'!$A:$F,MATCH('Open 1 Results'!$E7,'Open 1'!$F:$F,0),2)&gt;0,INDEX('Open 1'!$A:$F,MATCH('Open 1 Results'!$E7,'Open 1'!$F:$F,0),2),""),"")</f>
        <v xml:space="preserve">Kaylee Hieronimus </v>
      </c>
      <c r="C7" s="84" t="str">
        <f>IFERROR(IF(INDEX('Open 1'!$A:$F,MATCH('Open 1 Results'!$E7,'Open 1'!$F:$F,0),3)&gt;0,INDEX('Open 1'!$A:$F,MATCH('Open 1 Results'!$E7,'Open 1'!$F:$F,0),3),""),"")</f>
        <v xml:space="preserve">SV Magnolia Cartel </v>
      </c>
      <c r="D7" s="85">
        <f>IFERROR(IF(AND(SMALL('Open 1'!F:F,L7)&gt;1000,SMALL('Open 1'!F:F,L7)&lt;3000),"nt",IF(SMALL('Open 1'!F:F,L7)&gt;3000,"",SMALL('Open 1'!F:F,L7))),"")</f>
        <v>14.662000051000001</v>
      </c>
      <c r="E7" s="115">
        <f>IF(D7="nt",IFERROR(SMALL('Open 1'!F:F,L7),""),IF(D7&gt;3000,"",IFERROR(SMALL('Open 1'!F:F,L7),"")))</f>
        <v>14.662000051000001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38</v>
      </c>
      <c r="B8" s="84" t="str">
        <f>IFERROR(IF(INDEX('Open 1'!$A:$F,MATCH('Open 1 Results'!$E8,'Open 1'!$F:$F,0),2)&gt;0,INDEX('Open 1'!$A:$F,MATCH('Open 1 Results'!$E8,'Open 1'!$F:$F,0),2),""),"")</f>
        <v xml:space="preserve">Jessica Wimmer </v>
      </c>
      <c r="C8" s="84" t="str">
        <f>IFERROR(IF(INDEX('Open 1'!$A:$F,MATCH('Open 1 Results'!$E8,'Open 1'!$F:$F,0),3)&gt;0,INDEX('Open 1'!$A:$F,MATCH('Open 1 Results'!$E8,'Open 1'!$F:$F,0),3),""),"")</f>
        <v xml:space="preserve">Hot N Famous Sydney </v>
      </c>
      <c r="D8" s="85">
        <f>IFERROR(IF(AND(SMALL('Open 1'!F:F,L8)&gt;1000,SMALL('Open 1'!F:F,L8)&lt;3000),"nt",IF(SMALL('Open 1'!F:F,L8)&gt;3000,"",SMALL('Open 1'!F:F,L8))),"")</f>
        <v>14.754000045</v>
      </c>
      <c r="E8" s="115">
        <f>IF(D8="nt",IFERROR(SMALL('Open 1'!F:F,L8),""),IF(D8&gt;3000,"",IFERROR(SMALL('Open 1'!F:F,L8),"")))</f>
        <v>14.754000045</v>
      </c>
      <c r="F8" s="86" t="str">
        <f t="shared" si="0"/>
        <v>1D</v>
      </c>
      <c r="G8" s="91" t="str">
        <f t="shared" si="1"/>
        <v/>
      </c>
      <c r="J8" s="162">
        <v>3</v>
      </c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12</v>
      </c>
      <c r="B9" s="84" t="str">
        <f>IFERROR(IF(INDEX('Open 1'!$A:$F,MATCH('Open 1 Results'!$E9,'Open 1'!$F:$F,0),2)&gt;0,INDEX('Open 1'!$A:$F,MATCH('Open 1 Results'!$E9,'Open 1'!$F:$F,0),2),""),"")</f>
        <v xml:space="preserve">Emily Kruger </v>
      </c>
      <c r="C9" s="84" t="str">
        <f>IFERROR(IF(INDEX('Open 1'!$A:$F,MATCH('Open 1 Results'!$E9,'Open 1'!$F:$F,0),3)&gt;0,INDEX('Open 1'!$A:$F,MATCH('Open 1 Results'!$E9,'Open 1'!$F:$F,0),3),""),"")</f>
        <v xml:space="preserve">French Iced Stella </v>
      </c>
      <c r="D9" s="85">
        <f>IFERROR(IF(AND(SMALL('Open 1'!F:F,L9)&gt;1000,SMALL('Open 1'!F:F,L9)&lt;3000),"nt",IF(SMALL('Open 1'!F:F,L9)&gt;3000,"",SMALL('Open 1'!F:F,L9))),"")</f>
        <v>14.768000014</v>
      </c>
      <c r="E9" s="115">
        <f>IF(D9="nt",IFERROR(SMALL('Open 1'!F:F,L9),""),IF(D9&gt;3000,"",IFERROR(SMALL('Open 1'!F:F,L9),"")))</f>
        <v>14.768000014</v>
      </c>
      <c r="F9" s="86" t="str">
        <f t="shared" si="0"/>
        <v>1D</v>
      </c>
      <c r="G9" s="91" t="str">
        <f t="shared" si="1"/>
        <v/>
      </c>
      <c r="J9" s="162">
        <v>2</v>
      </c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51</v>
      </c>
      <c r="B10" s="84" t="str">
        <f>IFERROR(IF(INDEX('Open 1'!$A:$F,MATCH('Open 1 Results'!$E10,'Open 1'!$F:$F,0),2)&gt;0,INDEX('Open 1'!$A:$F,MATCH('Open 1 Results'!$E10,'Open 1'!$F:$F,0),2),""),"")</f>
        <v xml:space="preserve">Taylor Hoxeng </v>
      </c>
      <c r="C10" s="84" t="str">
        <f>IFERROR(IF(INDEX('Open 1'!$A:$F,MATCH('Open 1 Results'!$E10,'Open 1'!$F:$F,0),3)&gt;0,INDEX('Open 1'!$A:$F,MATCH('Open 1 Results'!$E10,'Open 1'!$F:$F,0),3),""),"")</f>
        <v xml:space="preserve">Pepper Pecan </v>
      </c>
      <c r="D10" s="85">
        <f>IFERROR(IF(AND(SMALL('Open 1'!F:F,L10)&gt;1000,SMALL('Open 1'!F:F,L10)&lt;3000),"nt",IF(SMALL('Open 1'!F:F,L10)&gt;3000,"",SMALL('Open 1'!F:F,L10))),"")</f>
        <v>14.805000060999999</v>
      </c>
      <c r="E10" s="115">
        <f>IF(D10="nt",IFERROR(SMALL('Open 1'!F:F,L10),""),IF(D10&gt;3000,"",IFERROR(SMALL('Open 1'!F:F,L10),"")))</f>
        <v>14.805000060999999</v>
      </c>
      <c r="F10" s="86" t="str">
        <f t="shared" si="0"/>
        <v>1D</v>
      </c>
      <c r="G10" s="91" t="str">
        <f t="shared" si="1"/>
        <v/>
      </c>
      <c r="J10" s="162"/>
      <c r="K10" s="121">
        <v>4</v>
      </c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55</v>
      </c>
      <c r="B11" s="84" t="str">
        <f>IFERROR(IF(INDEX('Open 1'!$A:$F,MATCH('Open 1 Results'!$E11,'Open 1'!$F:$F,0),2)&gt;0,INDEX('Open 1'!$A:$F,MATCH('Open 1 Results'!$E11,'Open 1'!$F:$F,0),2),""),"")</f>
        <v xml:space="preserve">Shana Lensing </v>
      </c>
      <c r="C11" s="84" t="str">
        <f>IFERROR(IF(INDEX('Open 1'!$A:$F,MATCH('Open 1 Results'!$E11,'Open 1'!$F:$F,0),3)&gt;0,INDEX('Open 1'!$A:$F,MATCH('Open 1 Results'!$E11,'Open 1'!$F:$F,0),3),""),"")</f>
        <v xml:space="preserve">Dream </v>
      </c>
      <c r="D11" s="85">
        <f>IFERROR(IF(AND(SMALL('Open 1'!F:F,L11)&gt;1000,SMALL('Open 1'!F:F,L11)&lt;3000),"nt",IF(SMALL('Open 1'!F:F,L11)&gt;3000,"",SMALL('Open 1'!F:F,L11))),"")</f>
        <v>14.809000064999999</v>
      </c>
      <c r="E11" s="115">
        <f>IF(D11="nt",IFERROR(SMALL('Open 1'!F:F,L11),""),IF(D11&gt;3000,"",IFERROR(SMALL('Open 1'!F:F,L11),"")))</f>
        <v>14.809000064999999</v>
      </c>
      <c r="F11" s="86" t="str">
        <f t="shared" si="0"/>
        <v>1D</v>
      </c>
      <c r="G11" s="91" t="str">
        <f t="shared" si="1"/>
        <v/>
      </c>
      <c r="J11" s="162">
        <v>1</v>
      </c>
      <c r="K11" s="121">
        <v>3</v>
      </c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53</v>
      </c>
      <c r="B12" s="84" t="str">
        <f>IFERROR(IF(INDEX('Open 1'!$A:$F,MATCH('Open 1 Results'!$E12,'Open 1'!$F:$F,0),2)&gt;0,INDEX('Open 1'!$A:$F,MATCH('Open 1 Results'!$E12,'Open 1'!$F:$F,0),2),""),"")</f>
        <v xml:space="preserve">Sandy Highland </v>
      </c>
      <c r="C12" s="84" t="str">
        <f>IFERROR(IF(INDEX('Open 1'!$A:$F,MATCH('Open 1 Results'!$E12,'Open 1'!$F:$F,0),3)&gt;0,INDEX('Open 1'!$A:$F,MATCH('Open 1 Results'!$E12,'Open 1'!$F:$F,0),3),""),"")</f>
        <v xml:space="preserve">Nigel </v>
      </c>
      <c r="D12" s="85">
        <f>IFERROR(IF(AND(SMALL('Open 1'!F:F,L12)&gt;1000,SMALL('Open 1'!F:F,L12)&lt;3000),"nt",IF(SMALL('Open 1'!F:F,L12)&gt;3000,"",SMALL('Open 1'!F:F,L12))),"")</f>
        <v>14.862000063</v>
      </c>
      <c r="E12" s="115">
        <f>IF(D12="nt",IFERROR(SMALL('Open 1'!F:F,L12),""),IF(D12&gt;3000,"",IFERROR(SMALL('Open 1'!F:F,L12),"")))</f>
        <v>14.862000063</v>
      </c>
      <c r="F12" s="86" t="str">
        <f t="shared" si="0"/>
        <v>2D</v>
      </c>
      <c r="G12" s="91" t="str">
        <f t="shared" si="1"/>
        <v>2D</v>
      </c>
      <c r="J12" s="162">
        <v>5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57</v>
      </c>
      <c r="B13" s="84" t="str">
        <f>IFERROR(IF(INDEX('Open 1'!$A:$F,MATCH('Open 1 Results'!$E13,'Open 1'!$F:$F,0),2)&gt;0,INDEX('Open 1'!$A:$F,MATCH('Open 1 Results'!$E13,'Open 1'!$F:$F,0),2),""),"")</f>
        <v>Jazzy Buys</v>
      </c>
      <c r="C13" s="84" t="str">
        <f>IFERROR(IF(INDEX('Open 1'!$A:$F,MATCH('Open 1 Results'!$E13,'Open 1'!$F:$F,0),3)&gt;0,INDEX('Open 1'!$A:$F,MATCH('Open 1 Results'!$E13,'Open 1'!$F:$F,0),3),""),"")</f>
        <v>Fire Water Moons</v>
      </c>
      <c r="D13" s="85">
        <f>IFERROR(IF(AND(SMALL('Open 1'!F:F,L13)&gt;1000,SMALL('Open 1'!F:F,L13)&lt;3000),"nt",IF(SMALL('Open 1'!F:F,L13)&gt;3000,"",SMALL('Open 1'!F:F,L13))),"")</f>
        <v>15.026000068</v>
      </c>
      <c r="E13" s="115">
        <f>IF(D13="nt",IFERROR(SMALL('Open 1'!F:F,L13),""),IF(D13&gt;3000,"",IFERROR(SMALL('Open 1'!F:F,L13),"")))</f>
        <v>15.026000068</v>
      </c>
      <c r="F13" s="86" t="str">
        <f t="shared" si="0"/>
        <v>2D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49</v>
      </c>
      <c r="B14" s="84" t="str">
        <f>IFERROR(IF(INDEX('Open 1'!$A:$F,MATCH('Open 1 Results'!$E14,'Open 1'!$F:$F,0),2)&gt;0,INDEX('Open 1'!$A:$F,MATCH('Open 1 Results'!$E14,'Open 1'!$F:$F,0),2),""),"")</f>
        <v xml:space="preserve">Brenda Deters </v>
      </c>
      <c r="C14" s="84" t="str">
        <f>IFERROR(IF(INDEX('Open 1'!$A:$F,MATCH('Open 1 Results'!$E14,'Open 1'!$F:$F,0),3)&gt;0,INDEX('Open 1'!$A:$F,MATCH('Open 1 Results'!$E14,'Open 1'!$F:$F,0),3),""),"")</f>
        <v xml:space="preserve">Fantastic French Fling </v>
      </c>
      <c r="D14" s="85">
        <f>IFERROR(IF(AND(SMALL('Open 1'!F:F,L14)&gt;1000,SMALL('Open 1'!F:F,L14)&lt;3000),"nt",IF(SMALL('Open 1'!F:F,L14)&gt;3000,"",SMALL('Open 1'!F:F,L14))),"")</f>
        <v>15.050000058</v>
      </c>
      <c r="E14" s="115">
        <f>IF(D14="nt",IFERROR(SMALL('Open 1'!F:F,L14),""),IF(D14&gt;3000,"",IFERROR(SMALL('Open 1'!F:F,L14),"")))</f>
        <v>15.050000058</v>
      </c>
      <c r="F14" s="86" t="str">
        <f t="shared" si="0"/>
        <v>2D</v>
      </c>
      <c r="G14" s="91" t="str">
        <f t="shared" si="1"/>
        <v/>
      </c>
      <c r="J14" s="162">
        <v>4</v>
      </c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26</v>
      </c>
      <c r="B15" s="84" t="str">
        <f>IFERROR(IF(INDEX('Open 1'!$A:$F,MATCH('Open 1 Results'!$E15,'Open 1'!$F:$F,0),2)&gt;0,INDEX('Open 1'!$A:$F,MATCH('Open 1 Results'!$E15,'Open 1'!$F:$F,0),2),""),"")</f>
        <v xml:space="preserve">Cheyenne Hulstein </v>
      </c>
      <c r="C15" s="84" t="str">
        <f>IFERROR(IF(INDEX('Open 1'!$A:$F,MATCH('Open 1 Results'!$E15,'Open 1'!$F:$F,0),3)&gt;0,INDEX('Open 1'!$A:$F,MATCH('Open 1 Results'!$E15,'Open 1'!$F:$F,0),3),""),"")</f>
        <v xml:space="preserve">Hooey </v>
      </c>
      <c r="D15" s="85">
        <f>IFERROR(IF(AND(SMALL('Open 1'!F:F,L15)&gt;1000,SMALL('Open 1'!F:F,L15)&lt;3000),"nt",IF(SMALL('Open 1'!F:F,L15)&gt;3000,"",SMALL('Open 1'!F:F,L15))),"")</f>
        <v>15.052000031</v>
      </c>
      <c r="E15" s="115">
        <f>IF(D15="nt",IFERROR(SMALL('Open 1'!F:F,L15),""),IF(D15&gt;3000,"",IFERROR(SMALL('Open 1'!F:F,L15),"")))</f>
        <v>15.052000031</v>
      </c>
      <c r="F15" s="86" t="str">
        <f t="shared" si="0"/>
        <v>2D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48</v>
      </c>
      <c r="B16" s="84" t="str">
        <f>IFERROR(IF(INDEX('Open 1'!$A:$F,MATCH('Open 1 Results'!$E16,'Open 1'!$F:$F,0),2)&gt;0,INDEX('Open 1'!$A:$F,MATCH('Open 1 Results'!$E16,'Open 1'!$F:$F,0),2),""),"")</f>
        <v xml:space="preserve">Mike Boomgarden </v>
      </c>
      <c r="C16" s="84" t="str">
        <f>IFERROR(IF(INDEX('Open 1'!$A:$F,MATCH('Open 1 Results'!$E16,'Open 1'!$F:$F,0),3)&gt;0,INDEX('Open 1'!$A:$F,MATCH('Open 1 Results'!$E16,'Open 1'!$F:$F,0),3),""),"")</f>
        <v xml:space="preserve">Peanut </v>
      </c>
      <c r="D16" s="85">
        <f>IFERROR(IF(AND(SMALL('Open 1'!F:F,L16)&gt;1000,SMALL('Open 1'!F:F,L16)&lt;3000),"nt",IF(SMALL('Open 1'!F:F,L16)&gt;3000,"",SMALL('Open 1'!F:F,L16))),"")</f>
        <v>15.073000057</v>
      </c>
      <c r="E16" s="115">
        <f>IF(D16="nt",IFERROR(SMALL('Open 1'!F:F,L16),""),IF(D16&gt;3000,"",IFERROR(SMALL('Open 1'!F:F,L16),"")))</f>
        <v>15.073000057</v>
      </c>
      <c r="F16" s="86" t="str">
        <f t="shared" si="0"/>
        <v>2D</v>
      </c>
      <c r="G16" s="91" t="str">
        <f t="shared" si="1"/>
        <v/>
      </c>
      <c r="J16" s="162">
        <v>3</v>
      </c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4</v>
      </c>
      <c r="B17" s="84" t="str">
        <f>IFERROR(IF(INDEX('Open 1'!$A:$F,MATCH('Open 1 Results'!$E17,'Open 1'!$F:$F,0),2)&gt;0,INDEX('Open 1'!$A:$F,MATCH('Open 1 Results'!$E17,'Open 1'!$F:$F,0),2),""),"")</f>
        <v xml:space="preserve">Shana Lensing </v>
      </c>
      <c r="C17" s="84" t="str">
        <f>IFERROR(IF(INDEX('Open 1'!$A:$F,MATCH('Open 1 Results'!$E17,'Open 1'!$F:$F,0),3)&gt;0,INDEX('Open 1'!$A:$F,MATCH('Open 1 Results'!$E17,'Open 1'!$F:$F,0),3),""),"")</f>
        <v xml:space="preserve">Nike </v>
      </c>
      <c r="D17" s="85">
        <f>IFERROR(IF(AND(SMALL('Open 1'!F:F,L17)&gt;1000,SMALL('Open 1'!F:F,L17)&lt;3000),"nt",IF(SMALL('Open 1'!F:F,L17)&gt;3000,"",SMALL('Open 1'!F:F,L17))),"")</f>
        <v>15.117000004000001</v>
      </c>
      <c r="E17" s="115">
        <f>IF(D17="nt",IFERROR(SMALL('Open 1'!F:F,L17),""),IF(D17&gt;3000,"",IFERROR(SMALL('Open 1'!F:F,L17),"")))</f>
        <v>15.117000004000001</v>
      </c>
      <c r="F17" s="86" t="str">
        <f t="shared" si="0"/>
        <v>2D</v>
      </c>
      <c r="G17" s="91" t="str">
        <f t="shared" si="1"/>
        <v/>
      </c>
      <c r="J17" s="162">
        <v>2</v>
      </c>
      <c r="K17" s="121">
        <v>5</v>
      </c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47</v>
      </c>
      <c r="B18" s="84" t="str">
        <f>IFERROR(IF(INDEX('Open 1'!$A:$F,MATCH('Open 1 Results'!$E18,'Open 1'!$F:$F,0),2)&gt;0,INDEX('Open 1'!$A:$F,MATCH('Open 1 Results'!$E18,'Open 1'!$F:$F,0),2),""),"")</f>
        <v xml:space="preserve">Victoria Blatchford </v>
      </c>
      <c r="C18" s="84" t="str">
        <f>IFERROR(IF(INDEX('Open 1'!$A:$F,MATCH('Open 1 Results'!$E18,'Open 1'!$F:$F,0),3)&gt;0,INDEX('Open 1'!$A:$F,MATCH('Open 1 Results'!$E18,'Open 1'!$F:$F,0),3),""),"")</f>
        <v xml:space="preserve">French Streakn Falcon </v>
      </c>
      <c r="D18" s="85">
        <f>IFERROR(IF(AND(SMALL('Open 1'!F:F,L18)&gt;1000,SMALL('Open 1'!F:F,L18)&lt;3000),"nt",IF(SMALL('Open 1'!F:F,L18)&gt;3000,"",SMALL('Open 1'!F:F,L18))),"")</f>
        <v>15.134000056</v>
      </c>
      <c r="E18" s="115">
        <f>IF(D18="nt",IFERROR(SMALL('Open 1'!F:F,L18),""),IF(D18&gt;3000,"",IFERROR(SMALL('Open 1'!F:F,L18),"")))</f>
        <v>15.134000056</v>
      </c>
      <c r="F18" s="86" t="str">
        <f t="shared" si="0"/>
        <v>2D</v>
      </c>
      <c r="G18" s="91" t="str">
        <f t="shared" si="1"/>
        <v/>
      </c>
      <c r="J18" s="162">
        <v>1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22</v>
      </c>
      <c r="B19" s="84" t="str">
        <f>IFERROR(IF(INDEX('Open 1'!$A:$F,MATCH('Open 1 Results'!$E19,'Open 1'!$F:$F,0),2)&gt;0,INDEX('Open 1'!$A:$F,MATCH('Open 1 Results'!$E19,'Open 1'!$F:$F,0),2),""),"")</f>
        <v xml:space="preserve">Jacey Camac </v>
      </c>
      <c r="C19" s="84" t="str">
        <f>IFERROR(IF(INDEX('Open 1'!$A:$F,MATCH('Open 1 Results'!$E19,'Open 1'!$F:$F,0),3)&gt;0,INDEX('Open 1'!$A:$F,MATCH('Open 1 Results'!$E19,'Open 1'!$F:$F,0),3),""),"")</f>
        <v xml:space="preserve">Rue </v>
      </c>
      <c r="D19" s="85">
        <f>IFERROR(IF(AND(SMALL('Open 1'!F:F,L19)&gt;1000,SMALL('Open 1'!F:F,L19)&lt;3000),"nt",IF(SMALL('Open 1'!F:F,L19)&gt;3000,"",SMALL('Open 1'!F:F,L19))),"")</f>
        <v>15.182000026000001</v>
      </c>
      <c r="E19" s="115">
        <f>IF(D19="nt",IFERROR(SMALL('Open 1'!F:F,L19),""),IF(D19&gt;3000,"",IFERROR(SMALL('Open 1'!F:F,L19),"")))</f>
        <v>15.182000026000001</v>
      </c>
      <c r="F19" s="86" t="str">
        <f t="shared" si="0"/>
        <v>2D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28</v>
      </c>
      <c r="B20" s="84" t="str">
        <f>IFERROR(IF(INDEX('Open 1'!$A:$F,MATCH('Open 1 Results'!$E20,'Open 1'!$F:$F,0),2)&gt;0,INDEX('Open 1'!$A:$F,MATCH('Open 1 Results'!$E20,'Open 1'!$F:$F,0),2),""),"")</f>
        <v xml:space="preserve">Makenzee Kruger </v>
      </c>
      <c r="C20" s="84" t="str">
        <f>IFERROR(IF(INDEX('Open 1'!$A:$F,MATCH('Open 1 Results'!$E20,'Open 1'!$F:$F,0),3)&gt;0,INDEX('Open 1'!$A:$F,MATCH('Open 1 Results'!$E20,'Open 1'!$F:$F,0),3),""),"")</f>
        <v xml:space="preserve">Rein </v>
      </c>
      <c r="D20" s="85">
        <f>IFERROR(IF(AND(SMALL('Open 1'!F:F,L20)&gt;1000,SMALL('Open 1'!F:F,L20)&lt;3000),"nt",IF(SMALL('Open 1'!F:F,L20)&gt;3000,"",SMALL('Open 1'!F:F,L20))),"")</f>
        <v>15.193000032999999</v>
      </c>
      <c r="E20" s="115">
        <f>IF(D20="nt",IFERROR(SMALL('Open 1'!F:F,L20),""),IF(D20&gt;3000,"",IFERROR(SMALL('Open 1'!F:F,L20),"")))</f>
        <v>15.193000032999999</v>
      </c>
      <c r="F20" s="86" t="str">
        <f t="shared" si="0"/>
        <v>2D</v>
      </c>
      <c r="G20" s="91" t="str">
        <f t="shared" si="1"/>
        <v/>
      </c>
      <c r="J20" s="162"/>
      <c r="K20" s="121">
        <v>4</v>
      </c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39</v>
      </c>
      <c r="B21" s="84" t="str">
        <f>IFERROR(IF(INDEX('Open 1'!$A:$F,MATCH('Open 1 Results'!$E21,'Open 1'!$F:$F,0),2)&gt;0,INDEX('Open 1'!$A:$F,MATCH('Open 1 Results'!$E21,'Open 1'!$F:$F,0),2),""),"")</f>
        <v xml:space="preserve">Kellie VanDerBrink </v>
      </c>
      <c r="C21" s="84" t="str">
        <f>IFERROR(IF(INDEX('Open 1'!$A:$F,MATCH('Open 1 Results'!$E21,'Open 1'!$F:$F,0),3)&gt;0,INDEX('Open 1'!$A:$F,MATCH('Open 1 Results'!$E21,'Open 1'!$F:$F,0),3),""),"")</f>
        <v xml:space="preserve">Cowboy </v>
      </c>
      <c r="D21" s="85">
        <f>IFERROR(IF(AND(SMALL('Open 1'!F:F,L21)&gt;1000,SMALL('Open 1'!F:F,L21)&lt;3000),"nt",IF(SMALL('Open 1'!F:F,L21)&gt;3000,"",SMALL('Open 1'!F:F,L21))),"")</f>
        <v>15.196000046</v>
      </c>
      <c r="E21" s="115">
        <f>IF(D21="nt",IFERROR(SMALL('Open 1'!F:F,L21),""),IF(D21&gt;3000,"",IFERROR(SMALL('Open 1'!F:F,L21),"")))</f>
        <v>15.196000046</v>
      </c>
      <c r="F21" s="86" t="str">
        <f t="shared" si="0"/>
        <v>2D</v>
      </c>
      <c r="G21" s="91" t="str">
        <f t="shared" si="1"/>
        <v/>
      </c>
      <c r="J21" s="162" t="s">
        <v>192</v>
      </c>
      <c r="K21" s="121">
        <v>3</v>
      </c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54</v>
      </c>
      <c r="B22" s="84" t="str">
        <f>IFERROR(IF(INDEX('Open 1'!$A:$F,MATCH('Open 1 Results'!$E22,'Open 1'!$F:$F,0),2)&gt;0,INDEX('Open 1'!$A:$F,MATCH('Open 1 Results'!$E22,'Open 1'!$F:$F,0),2),""),"")</f>
        <v xml:space="preserve">Lexy Leischner </v>
      </c>
      <c r="C22" s="84" t="str">
        <f>IFERROR(IF(INDEX('Open 1'!$A:$F,MATCH('Open 1 Results'!$E22,'Open 1'!$F:$F,0),3)&gt;0,INDEX('Open 1'!$A:$F,MATCH('Open 1 Results'!$E22,'Open 1'!$F:$F,0),3),""),"")</f>
        <v xml:space="preserve">Playboy </v>
      </c>
      <c r="D22" s="85">
        <f>IFERROR(IF(AND(SMALL('Open 1'!F:F,L22)&gt;1000,SMALL('Open 1'!F:F,L22)&lt;3000),"nt",IF(SMALL('Open 1'!F:F,L22)&gt;3000,"",SMALL('Open 1'!F:F,L22))),"")</f>
        <v>15.207000064000001</v>
      </c>
      <c r="E22" s="115">
        <f>IF(D22="nt",IFERROR(SMALL('Open 1'!F:F,L22),""),IF(D22&gt;3000,"",IFERROR(SMALL('Open 1'!F:F,L22),"")))</f>
        <v>15.207000064000001</v>
      </c>
      <c r="F22" s="86" t="str">
        <f t="shared" si="0"/>
        <v>2D</v>
      </c>
      <c r="G22" s="91" t="str">
        <f t="shared" si="1"/>
        <v/>
      </c>
      <c r="J22" s="162" t="s">
        <v>192</v>
      </c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56</v>
      </c>
      <c r="B23" s="84" t="str">
        <f>IFERROR(IF(INDEX('Open 1'!$A:$F,MATCH('Open 1 Results'!$E23,'Open 1'!$F:$F,0),2)&gt;0,INDEX('Open 1'!$A:$F,MATCH('Open 1 Results'!$E23,'Open 1'!$F:$F,0),2),""),"")</f>
        <v xml:space="preserve">Shari Kennedy </v>
      </c>
      <c r="C23" s="84" t="str">
        <f>IFERROR(IF(INDEX('Open 1'!$A:$F,MATCH('Open 1 Results'!$E23,'Open 1'!$F:$F,0),3)&gt;0,INDEX('Open 1'!$A:$F,MATCH('Open 1 Results'!$E23,'Open 1'!$F:$F,0),3),""),"")</f>
        <v xml:space="preserve">Josie Wales Guns </v>
      </c>
      <c r="D23" s="85">
        <f>IFERROR(IF(AND(SMALL('Open 1'!F:F,L23)&gt;1000,SMALL('Open 1'!F:F,L23)&lt;3000),"nt",IF(SMALL('Open 1'!F:F,L23)&gt;3000,"",SMALL('Open 1'!F:F,L23))),"")</f>
        <v>15.236000067000001</v>
      </c>
      <c r="E23" s="115">
        <f>IF(D23="nt",IFERROR(SMALL('Open 1'!F:F,L23),""),IF(D23&gt;3000,"",IFERROR(SMALL('Open 1'!F:F,L23),"")))</f>
        <v>15.236000067000001</v>
      </c>
      <c r="F23" s="86" t="str">
        <f t="shared" si="0"/>
        <v>2D</v>
      </c>
      <c r="G23" s="91" t="str">
        <f t="shared" si="1"/>
        <v/>
      </c>
      <c r="J23" s="162" t="s">
        <v>192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15</v>
      </c>
      <c r="B24" s="84" t="str">
        <f>IFERROR(IF(INDEX('Open 1'!$A:$F,MATCH('Open 1 Results'!$E24,'Open 1'!$F:$F,0),2)&gt;0,INDEX('Open 1'!$A:$F,MATCH('Open 1 Results'!$E24,'Open 1'!$F:$F,0),2),""),"")</f>
        <v xml:space="preserve">Natalie Hieronimus </v>
      </c>
      <c r="C24" s="84" t="str">
        <f>IFERROR(IF(INDEX('Open 1'!$A:$F,MATCH('Open 1 Results'!$E24,'Open 1'!$F:$F,0),3)&gt;0,INDEX('Open 1'!$A:$F,MATCH('Open 1 Results'!$E24,'Open 1'!$F:$F,0),3),""),"")</f>
        <v xml:space="preserve">BW Double Take Dash </v>
      </c>
      <c r="D24" s="85">
        <f>IFERROR(IF(AND(SMALL('Open 1'!F:F,L24)&gt;1000,SMALL('Open 1'!F:F,L24)&lt;3000),"nt",IF(SMALL('Open 1'!F:F,L24)&gt;3000,"",SMALL('Open 1'!F:F,L24))),"")</f>
        <v>15.268000017</v>
      </c>
      <c r="E24" s="115">
        <f>IF(D24="nt",IFERROR(SMALL('Open 1'!F:F,L24),""),IF(D24&gt;3000,"",IFERROR(SMALL('Open 1'!F:F,L24),"")))</f>
        <v>15.268000017</v>
      </c>
      <c r="F24" s="86" t="str">
        <f t="shared" si="0"/>
        <v>2D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31</v>
      </c>
      <c r="B25" s="84" t="str">
        <f>IFERROR(IF(INDEX('Open 1'!$A:$F,MATCH('Open 1 Results'!$E25,'Open 1'!$F:$F,0),2)&gt;0,INDEX('Open 1'!$A:$F,MATCH('Open 1 Results'!$E25,'Open 1'!$F:$F,0),2),""),"")</f>
        <v xml:space="preserve">Lexy Leischner </v>
      </c>
      <c r="C25" s="84" t="str">
        <f>IFERROR(IF(INDEX('Open 1'!$A:$F,MATCH('Open 1 Results'!$E25,'Open 1'!$F:$F,0),3)&gt;0,INDEX('Open 1'!$A:$F,MATCH('Open 1 Results'!$E25,'Open 1'!$F:$F,0),3),""),"")</f>
        <v xml:space="preserve">Paisley </v>
      </c>
      <c r="D25" s="85">
        <f>IFERROR(IF(AND(SMALL('Open 1'!F:F,L25)&gt;1000,SMALL('Open 1'!F:F,L25)&lt;3000),"nt",IF(SMALL('Open 1'!F:F,L25)&gt;3000,"",SMALL('Open 1'!F:F,L25))),"")</f>
        <v>15.307000037</v>
      </c>
      <c r="E25" s="115">
        <f>IF(D25="nt",IFERROR(SMALL('Open 1'!F:F,L25),""),IF(D25&gt;3000,"",IFERROR(SMALL('Open 1'!F:F,L25),"")))</f>
        <v>15.307000037</v>
      </c>
      <c r="F25" s="86" t="str">
        <f t="shared" si="0"/>
        <v>2D</v>
      </c>
      <c r="G25" s="91" t="str">
        <f t="shared" si="1"/>
        <v/>
      </c>
      <c r="J25" s="162" t="s">
        <v>192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23</v>
      </c>
      <c r="B26" s="84" t="str">
        <f>IFERROR(IF(INDEX('Open 1'!$A:$F,MATCH('Open 1 Results'!$E26,'Open 1'!$F:$F,0),2)&gt;0,INDEX('Open 1'!$A:$F,MATCH('Open 1 Results'!$E26,'Open 1'!$F:$F,0),2),""),"")</f>
        <v xml:space="preserve">Pam Elshere </v>
      </c>
      <c r="C26" s="84" t="str">
        <f>IFERROR(IF(INDEX('Open 1'!$A:$F,MATCH('Open 1 Results'!$E26,'Open 1'!$F:$F,0),3)&gt;0,INDEX('Open 1'!$A:$F,MATCH('Open 1 Results'!$E26,'Open 1'!$F:$F,0),3),""),"")</f>
        <v xml:space="preserve">Hey Yawl I am Famous </v>
      </c>
      <c r="D26" s="85">
        <f>IFERROR(IF(AND(SMALL('Open 1'!F:F,L26)&gt;1000,SMALL('Open 1'!F:F,L26)&lt;3000),"nt",IF(SMALL('Open 1'!F:F,L26)&gt;3000,"",SMALL('Open 1'!F:F,L26))),"")</f>
        <v>15.320000027000001</v>
      </c>
      <c r="E26" s="115">
        <f>IF(D26="nt",IFERROR(SMALL('Open 1'!F:F,L26),""),IF(D26&gt;3000,"",IFERROR(SMALL('Open 1'!F:F,L26),"")))</f>
        <v>15.320000027000001</v>
      </c>
      <c r="F26" s="86" t="str">
        <f t="shared" si="0"/>
        <v>3D</v>
      </c>
      <c r="G26" s="91" t="str">
        <f t="shared" si="1"/>
        <v>3D</v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34</v>
      </c>
      <c r="B27" s="84" t="str">
        <f>IFERROR(IF(INDEX('Open 1'!$A:$F,MATCH('Open 1 Results'!$E27,'Open 1'!$F:$F,0),2)&gt;0,INDEX('Open 1'!$A:$F,MATCH('Open 1 Results'!$E27,'Open 1'!$F:$F,0),2),""),"")</f>
        <v xml:space="preserve">Ronna Pinney </v>
      </c>
      <c r="C27" s="84" t="str">
        <f>IFERROR(IF(INDEX('Open 1'!$A:$F,MATCH('Open 1 Results'!$E27,'Open 1'!$F:$F,0),3)&gt;0,INDEX('Open 1'!$A:$F,MATCH('Open 1 Results'!$E27,'Open 1'!$F:$F,0),3),""),"")</f>
        <v xml:space="preserve">Whip and Whistle </v>
      </c>
      <c r="D27" s="85">
        <f>IFERROR(IF(AND(SMALL('Open 1'!F:F,L27)&gt;1000,SMALL('Open 1'!F:F,L27)&lt;3000),"nt",IF(SMALL('Open 1'!F:F,L27)&gt;3000,"",SMALL('Open 1'!F:F,L27))),"")</f>
        <v>15.32400004</v>
      </c>
      <c r="E27" s="115">
        <f>IF(D27="nt",IFERROR(SMALL('Open 1'!F:F,L27),""),IF(D27&gt;3000,"",IFERROR(SMALL('Open 1'!F:F,L27),"")))</f>
        <v>15.32400004</v>
      </c>
      <c r="F27" s="86" t="str">
        <f t="shared" si="0"/>
        <v>3D</v>
      </c>
      <c r="G27" s="91" t="str">
        <f t="shared" si="1"/>
        <v/>
      </c>
      <c r="J27" s="162">
        <v>5</v>
      </c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52</v>
      </c>
      <c r="B28" s="84" t="str">
        <f>IFERROR(IF(INDEX('Open 1'!$A:$F,MATCH('Open 1 Results'!$E28,'Open 1'!$F:$F,0),2)&gt;0,INDEX('Open 1'!$A:$F,MATCH('Open 1 Results'!$E28,'Open 1'!$F:$F,0),2),""),"")</f>
        <v xml:space="preserve">Tianna Doppenberg </v>
      </c>
      <c r="C28" s="84" t="str">
        <f>IFERROR(IF(INDEX('Open 1'!$A:$F,MATCH('Open 1 Results'!$E28,'Open 1'!$F:$F,0),3)&gt;0,INDEX('Open 1'!$A:$F,MATCH('Open 1 Results'!$E28,'Open 1'!$F:$F,0),3),""),"")</f>
        <v xml:space="preserve">Vegas </v>
      </c>
      <c r="D28" s="85">
        <f>IFERROR(IF(AND(SMALL('Open 1'!F:F,L28)&gt;1000,SMALL('Open 1'!F:F,L28)&lt;3000),"nt",IF(SMALL('Open 1'!F:F,L28)&gt;3000,"",SMALL('Open 1'!F:F,L28))),"")</f>
        <v>15.408000061999999</v>
      </c>
      <c r="E28" s="115">
        <f>IF(D28="nt",IFERROR(SMALL('Open 1'!F:F,L28),""),IF(D28&gt;3000,"",IFERROR(SMALL('Open 1'!F:F,L28),"")))</f>
        <v>15.408000061999999</v>
      </c>
      <c r="F28" s="86" t="str">
        <f t="shared" si="0"/>
        <v>3D</v>
      </c>
      <c r="G28" s="91" t="str">
        <f t="shared" si="1"/>
        <v/>
      </c>
      <c r="J28" s="162">
        <v>4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27</v>
      </c>
      <c r="B29" s="84" t="str">
        <f>IFERROR(IF(INDEX('Open 1'!$A:$F,MATCH('Open 1 Results'!$E29,'Open 1'!$F:$F,0),2)&gt;0,INDEX('Open 1'!$A:$F,MATCH('Open 1 Results'!$E29,'Open 1'!$F:$F,0),2),""),"")</f>
        <v xml:space="preserve">Sandy Highland </v>
      </c>
      <c r="C29" s="84" t="str">
        <f>IFERROR(IF(INDEX('Open 1'!$A:$F,MATCH('Open 1 Results'!$E29,'Open 1'!$F:$F,0),3)&gt;0,INDEX('Open 1'!$A:$F,MATCH('Open 1 Results'!$E29,'Open 1'!$F:$F,0),3),""),"")</f>
        <v xml:space="preserve">Beer Ticket </v>
      </c>
      <c r="D29" s="85">
        <f>IFERROR(IF(AND(SMALL('Open 1'!F:F,L29)&gt;1000,SMALL('Open 1'!F:F,L29)&lt;3000),"nt",IF(SMALL('Open 1'!F:F,L29)&gt;3000,"",SMALL('Open 1'!F:F,L29))),"")</f>
        <v>15.437000032</v>
      </c>
      <c r="E29" s="115">
        <f>IF(D29="nt",IFERROR(SMALL('Open 1'!F:F,L29),""),IF(D29&gt;3000,"",IFERROR(SMALL('Open 1'!F:F,L29),"")))</f>
        <v>15.437000032</v>
      </c>
      <c r="F29" s="86" t="str">
        <f t="shared" si="0"/>
        <v>3D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3</v>
      </c>
      <c r="B30" s="84" t="str">
        <f>IFERROR(IF(INDEX('Open 1'!$A:$F,MATCH('Open 1 Results'!$E30,'Open 1'!$F:$F,0),2)&gt;0,INDEX('Open 1'!$A:$F,MATCH('Open 1 Results'!$E30,'Open 1'!$F:$F,0),2),""),"")</f>
        <v xml:space="preserve">Lexy Leischner </v>
      </c>
      <c r="C30" s="84" t="str">
        <f>IFERROR(IF(INDEX('Open 1'!$A:$F,MATCH('Open 1 Results'!$E30,'Open 1'!$F:$F,0),3)&gt;0,INDEX('Open 1'!$A:$F,MATCH('Open 1 Results'!$E30,'Open 1'!$F:$F,0),3),""),"")</f>
        <v xml:space="preserve">Bug </v>
      </c>
      <c r="D30" s="85">
        <f>IFERROR(IF(AND(SMALL('Open 1'!F:F,L30)&gt;1000,SMALL('Open 1'!F:F,L30)&lt;3000),"nt",IF(SMALL('Open 1'!F:F,L30)&gt;3000,"",SMALL('Open 1'!F:F,L30))),"")</f>
        <v>15.512000003000001</v>
      </c>
      <c r="E30" s="115">
        <f>IF(D30="nt",IFERROR(SMALL('Open 1'!F:F,L30),""),IF(D30&gt;3000,"",IFERROR(SMALL('Open 1'!F:F,L30),"")))</f>
        <v>15.512000003000001</v>
      </c>
      <c r="F30" s="86" t="str">
        <f t="shared" si="0"/>
        <v>3D</v>
      </c>
      <c r="G30" s="91" t="str">
        <f t="shared" si="1"/>
        <v/>
      </c>
      <c r="J30" s="162">
        <v>3</v>
      </c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37</v>
      </c>
      <c r="B31" s="84" t="str">
        <f>IFERROR(IF(INDEX('Open 1'!$A:$F,MATCH('Open 1 Results'!$E31,'Open 1'!$F:$F,0),2)&gt;0,INDEX('Open 1'!$A:$F,MATCH('Open 1 Results'!$E31,'Open 1'!$F:$F,0),2),""),"")</f>
        <v xml:space="preserve">Summer Schmaltz </v>
      </c>
      <c r="C31" s="84" t="str">
        <f>IFERROR(IF(INDEX('Open 1'!$A:$F,MATCH('Open 1 Results'!$E31,'Open 1'!$F:$F,0),3)&gt;0,INDEX('Open 1'!$A:$F,MATCH('Open 1 Results'!$E31,'Open 1'!$F:$F,0),3),""),"")</f>
        <v xml:space="preserve">Bunny </v>
      </c>
      <c r="D31" s="85">
        <f>IFERROR(IF(AND(SMALL('Open 1'!F:F,L31)&gt;1000,SMALL('Open 1'!F:F,L31)&lt;3000),"nt",IF(SMALL('Open 1'!F:F,L31)&gt;3000,"",SMALL('Open 1'!F:F,L31))),"")</f>
        <v>15.535000044</v>
      </c>
      <c r="E31" s="115">
        <f>IF(D31="nt",IFERROR(SMALL('Open 1'!F:F,L31),""),IF(D31&gt;3000,"",IFERROR(SMALL('Open 1'!F:F,L31),"")))</f>
        <v>15.535000044</v>
      </c>
      <c r="F31" s="86" t="str">
        <f t="shared" si="0"/>
        <v>3D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11</v>
      </c>
      <c r="B32" s="84" t="str">
        <f>IFERROR(IF(INDEX('Open 1'!$A:$F,MATCH('Open 1 Results'!$E32,'Open 1'!$F:$F,0),2)&gt;0,INDEX('Open 1'!$A:$F,MATCH('Open 1 Results'!$E32,'Open 1'!$F:$F,0),2),""),"")</f>
        <v xml:space="preserve">Lexi Thyberg </v>
      </c>
      <c r="C32" s="84" t="str">
        <f>IFERROR(IF(INDEX('Open 1'!$A:$F,MATCH('Open 1 Results'!$E32,'Open 1'!$F:$F,0),3)&gt;0,INDEX('Open 1'!$A:$F,MATCH('Open 1 Results'!$E32,'Open 1'!$F:$F,0),3),""),"")</f>
        <v xml:space="preserve">Mouse </v>
      </c>
      <c r="D32" s="85">
        <f>IFERROR(IF(AND(SMALL('Open 1'!F:F,L32)&gt;1000,SMALL('Open 1'!F:F,L32)&lt;3000),"nt",IF(SMALL('Open 1'!F:F,L32)&gt;3000,"",SMALL('Open 1'!F:F,L32))),"")</f>
        <v>15.599000012999999</v>
      </c>
      <c r="E32" s="115">
        <f>IF(D32="nt",IFERROR(SMALL('Open 1'!F:F,L32),""),IF(D32&gt;3000,"",IFERROR(SMALL('Open 1'!F:F,L32),"")))</f>
        <v>15.599000012999999</v>
      </c>
      <c r="F32" s="86" t="str">
        <f t="shared" si="0"/>
        <v>3D</v>
      </c>
      <c r="G32" s="91" t="str">
        <f t="shared" si="1"/>
        <v/>
      </c>
      <c r="J32" s="162">
        <v>2</v>
      </c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32</v>
      </c>
      <c r="B33" s="84" t="str">
        <f>IFERROR(IF(INDEX('Open 1'!$A:$F,MATCH('Open 1 Results'!$E33,'Open 1'!$F:$F,0),2)&gt;0,INDEX('Open 1'!$A:$F,MATCH('Open 1 Results'!$E33,'Open 1'!$F:$F,0),2),""),"")</f>
        <v xml:space="preserve">Shana Lensing </v>
      </c>
      <c r="C33" s="84" t="str">
        <f>IFERROR(IF(INDEX('Open 1'!$A:$F,MATCH('Open 1 Results'!$E33,'Open 1'!$F:$F,0),3)&gt;0,INDEX('Open 1'!$A:$F,MATCH('Open 1 Results'!$E33,'Open 1'!$F:$F,0),3),""),"")</f>
        <v xml:space="preserve">Brownie </v>
      </c>
      <c r="D33" s="85">
        <f>IFERROR(IF(AND(SMALL('Open 1'!F:F,L33)&gt;1000,SMALL('Open 1'!F:F,L33)&lt;3000),"nt",IF(SMALL('Open 1'!F:F,L33)&gt;3000,"",SMALL('Open 1'!F:F,L33))),"")</f>
        <v>15.731000037999999</v>
      </c>
      <c r="E33" s="115">
        <f>IF(D33="nt",IFERROR(SMALL('Open 1'!F:F,L33),""),IF(D33&gt;3000,"",IFERROR(SMALL('Open 1'!F:F,L33),"")))</f>
        <v>15.731000037999999</v>
      </c>
      <c r="F33" s="86" t="str">
        <f t="shared" si="0"/>
        <v>3D</v>
      </c>
      <c r="G33" s="91" t="str">
        <f t="shared" si="1"/>
        <v/>
      </c>
      <c r="J33" s="162">
        <v>1</v>
      </c>
      <c r="K33" s="121">
        <v>5</v>
      </c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33</v>
      </c>
      <c r="B34" s="84" t="str">
        <f>IFERROR(IF(INDEX('Open 1'!$A:$F,MATCH('Open 1 Results'!$E34,'Open 1'!$F:$F,0),2)&gt;0,INDEX('Open 1'!$A:$F,MATCH('Open 1 Results'!$E34,'Open 1'!$F:$F,0),2),""),"")</f>
        <v xml:space="preserve">Kayla Papendick </v>
      </c>
      <c r="C34" s="84" t="str">
        <f>IFERROR(IF(INDEX('Open 1'!$A:$F,MATCH('Open 1 Results'!$E34,'Open 1'!$F:$F,0),3)&gt;0,INDEX('Open 1'!$A:$F,MATCH('Open 1 Results'!$E34,'Open 1'!$F:$F,0),3),""),"")</f>
        <v xml:space="preserve">Buddy </v>
      </c>
      <c r="D34" s="85">
        <f>IFERROR(IF(AND(SMALL('Open 1'!F:F,L34)&gt;1000,SMALL('Open 1'!F:F,L34)&lt;3000),"nt",IF(SMALL('Open 1'!F:F,L34)&gt;3000,"",SMALL('Open 1'!F:F,L34))),"")</f>
        <v>15.743000039</v>
      </c>
      <c r="E34" s="115">
        <f>IF(D34="nt",IFERROR(SMALL('Open 1'!F:F,L34),""),IF(D34&gt;3000,"",IFERROR(SMALL('Open 1'!F:F,L34),"")))</f>
        <v>15.743000039</v>
      </c>
      <c r="F34" s="86" t="str">
        <f t="shared" si="0"/>
        <v>3D</v>
      </c>
      <c r="G34" s="91" t="str">
        <f t="shared" si="1"/>
        <v/>
      </c>
      <c r="J34" s="162"/>
      <c r="K34" s="121">
        <v>4</v>
      </c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7</v>
      </c>
      <c r="B35" s="84" t="str">
        <f>IFERROR(IF(INDEX('Open 1'!$A:$F,MATCH('Open 1 Results'!$E35,'Open 1'!$F:$F,0),2)&gt;0,INDEX('Open 1'!$A:$F,MATCH('Open 1 Results'!$E35,'Open 1'!$F:$F,0),2),""),"")</f>
        <v xml:space="preserve">Kami Eilers </v>
      </c>
      <c r="C35" s="84" t="str">
        <f>IFERROR(IF(INDEX('Open 1'!$A:$F,MATCH('Open 1 Results'!$E35,'Open 1'!$F:$F,0),3)&gt;0,INDEX('Open 1'!$A:$F,MATCH('Open 1 Results'!$E35,'Open 1'!$F:$F,0),3),""),"")</f>
        <v xml:space="preserve">Ninety Nine French Doves </v>
      </c>
      <c r="D35" s="85">
        <f>IFERROR(IF(AND(SMALL('Open 1'!F:F,L35)&gt;1000,SMALL('Open 1'!F:F,L35)&lt;3000),"nt",IF(SMALL('Open 1'!F:F,L35)&gt;3000,"",SMALL('Open 1'!F:F,L35))),"")</f>
        <v>15.779000008000001</v>
      </c>
      <c r="E35" s="115">
        <f>IF(D35="nt",IFERROR(SMALL('Open 1'!F:F,L35),""),IF(D35&gt;3000,"",IFERROR(SMALL('Open 1'!F:F,L35),"")))</f>
        <v>15.779000008000001</v>
      </c>
      <c r="F35" s="86" t="str">
        <f t="shared" si="0"/>
        <v>3D</v>
      </c>
      <c r="G35" s="91" t="str">
        <f t="shared" si="1"/>
        <v/>
      </c>
      <c r="J35" s="162" t="s">
        <v>192</v>
      </c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24</v>
      </c>
      <c r="B36" s="84" t="str">
        <f>IFERROR(IF(INDEX('Open 1'!$A:$F,MATCH('Open 1 Results'!$E36,'Open 1'!$F:$F,0),2)&gt;0,INDEX('Open 1'!$A:$F,MATCH('Open 1 Results'!$E36,'Open 1'!$F:$F,0),2),""),"")</f>
        <v xml:space="preserve">Jimmie Kae Gulbraa </v>
      </c>
      <c r="C36" s="84" t="str">
        <f>IFERROR(IF(INDEX('Open 1'!$A:$F,MATCH('Open 1 Results'!$E36,'Open 1'!$F:$F,0),3)&gt;0,INDEX('Open 1'!$A:$F,MATCH('Open 1 Results'!$E36,'Open 1'!$F:$F,0),3),""),"")</f>
        <v xml:space="preserve">Drifter </v>
      </c>
      <c r="D36" s="85">
        <f>IFERROR(IF(AND(SMALL('Open 1'!F:F,L36)&gt;1000,SMALL('Open 1'!F:F,L36)&lt;3000),"nt",IF(SMALL('Open 1'!F:F,L36)&gt;3000,"",SMALL('Open 1'!F:F,L36))),"")</f>
        <v>15.796000028</v>
      </c>
      <c r="E36" s="115">
        <f>IF(D36="nt",IFERROR(SMALL('Open 1'!F:F,L36),""),IF(D36&gt;3000,"",IFERROR(SMALL('Open 1'!F:F,L36),"")))</f>
        <v>15.796000028</v>
      </c>
      <c r="F36" s="86" t="str">
        <f t="shared" si="0"/>
        <v>3D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30</v>
      </c>
      <c r="B37" s="84" t="str">
        <f>IFERROR(IF(INDEX('Open 1'!$A:$F,MATCH('Open 1 Results'!$E37,'Open 1'!$F:$F,0),2)&gt;0,INDEX('Open 1'!$A:$F,MATCH('Open 1 Results'!$E37,'Open 1'!$F:$F,0),2),""),"")</f>
        <v xml:space="preserve">Kelli Larson </v>
      </c>
      <c r="C37" s="84" t="str">
        <f>IFERROR(IF(INDEX('Open 1'!$A:$F,MATCH('Open 1 Results'!$E37,'Open 1'!$F:$F,0),3)&gt;0,INDEX('Open 1'!$A:$F,MATCH('Open 1 Results'!$E37,'Open 1'!$F:$F,0),3),""),"")</f>
        <v xml:space="preserve">Diamonds Colonel Girl </v>
      </c>
      <c r="D37" s="85">
        <f>IFERROR(IF(AND(SMALL('Open 1'!F:F,L37)&gt;1000,SMALL('Open 1'!F:F,L37)&lt;3000),"nt",IF(SMALL('Open 1'!F:F,L37)&gt;3000,"",SMALL('Open 1'!F:F,L37))),"")</f>
        <v>15.919000035</v>
      </c>
      <c r="E37" s="115">
        <f>IF(D37="nt",IFERROR(SMALL('Open 1'!F:F,L37),""),IF(D37&gt;3000,"",IFERROR(SMALL('Open 1'!F:F,L37),"")))</f>
        <v>15.919000035</v>
      </c>
      <c r="F37" s="86" t="str">
        <f t="shared" si="0"/>
        <v>3D</v>
      </c>
      <c r="G37" s="91" t="str">
        <f t="shared" si="1"/>
        <v/>
      </c>
      <c r="J37" s="162" t="s">
        <v>192</v>
      </c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9</v>
      </c>
      <c r="B38" s="84" t="str">
        <f>IFERROR(IF(INDEX('Open 1'!$A:$F,MATCH('Open 1 Results'!$E38,'Open 1'!$F:$F,0),2)&gt;0,INDEX('Open 1'!$A:$F,MATCH('Open 1 Results'!$E38,'Open 1'!$F:$F,0),2),""),"")</f>
        <v xml:space="preserve">Shari Kennedy </v>
      </c>
      <c r="C38" s="84" t="str">
        <f>IFERROR(IF(INDEX('Open 1'!$A:$F,MATCH('Open 1 Results'!$E38,'Open 1'!$F:$F,0),3)&gt;0,INDEX('Open 1'!$A:$F,MATCH('Open 1 Results'!$E38,'Open 1'!$F:$F,0),3),""),"")</f>
        <v xml:space="preserve">Cinderella's Gotta Gun </v>
      </c>
      <c r="D38" s="85">
        <f>IFERROR(IF(AND(SMALL('Open 1'!F:F,L38)&gt;1000,SMALL('Open 1'!F:F,L38)&lt;3000),"nt",IF(SMALL('Open 1'!F:F,L38)&gt;3000,"",SMALL('Open 1'!F:F,L38))),"")</f>
        <v>15.95000001</v>
      </c>
      <c r="E38" s="115">
        <f>IF(D38="nt",IFERROR(SMALL('Open 1'!F:F,L38),""),IF(D38&gt;3000,"",IFERROR(SMALL('Open 1'!F:F,L38),"")))</f>
        <v>15.95000001</v>
      </c>
      <c r="F38" s="86" t="str">
        <f t="shared" si="0"/>
        <v>3D</v>
      </c>
      <c r="G38" s="91" t="str">
        <f t="shared" si="1"/>
        <v/>
      </c>
      <c r="J38" s="162" t="s">
        <v>192</v>
      </c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29</v>
      </c>
      <c r="B39" s="84" t="str">
        <f>IFERROR(IF(INDEX('Open 1'!$A:$F,MATCH('Open 1 Results'!$E39,'Open 1'!$F:$F,0),2)&gt;0,INDEX('Open 1'!$A:$F,MATCH('Open 1 Results'!$E39,'Open 1'!$F:$F,0),2),""),"")</f>
        <v xml:space="preserve">Carli Maruska </v>
      </c>
      <c r="C39" s="84" t="str">
        <f>IFERROR(IF(INDEX('Open 1'!$A:$F,MATCH('Open 1 Results'!$E39,'Open 1'!$F:$F,0),3)&gt;0,INDEX('Open 1'!$A:$F,MATCH('Open 1 Results'!$E39,'Open 1'!$F:$F,0),3),""),"")</f>
        <v xml:space="preserve">Tex </v>
      </c>
      <c r="D39" s="85">
        <f>IFERROR(IF(AND(SMALL('Open 1'!F:F,L39)&gt;1000,SMALL('Open 1'!F:F,L39)&lt;3000),"nt",IF(SMALL('Open 1'!F:F,L39)&gt;3000,"",SMALL('Open 1'!F:F,L39))),"")</f>
        <v>16.078000033999999</v>
      </c>
      <c r="E39" s="115">
        <f>IF(D39="nt",IFERROR(SMALL('Open 1'!F:F,L39),""),IF(D39&gt;3000,"",IFERROR(SMALL('Open 1'!F:F,L39),"")))</f>
        <v>16.078000033999999</v>
      </c>
      <c r="F39" s="86" t="str">
        <f t="shared" si="0"/>
        <v>3D</v>
      </c>
      <c r="G39" s="91" t="str">
        <f t="shared" si="1"/>
        <v/>
      </c>
      <c r="J39" s="162"/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58</v>
      </c>
      <c r="B40" s="84" t="str">
        <f>IFERROR(IF(INDEX('Open 1'!$A:$F,MATCH('Open 1 Results'!$E40,'Open 1'!$F:$F,0),2)&gt;0,INDEX('Open 1'!$A:$F,MATCH('Open 1 Results'!$E40,'Open 1'!$F:$F,0),2),""),"")</f>
        <v>Alison Zacharias</v>
      </c>
      <c r="C40" s="84" t="str">
        <f>IFERROR(IF(INDEX('Open 1'!$A:$F,MATCH('Open 1 Results'!$E40,'Open 1'!$F:$F,0),3)&gt;0,INDEX('Open 1'!$A:$F,MATCH('Open 1 Results'!$E40,'Open 1'!$F:$F,0),3),""),"")</f>
        <v>Uno</v>
      </c>
      <c r="D40" s="85">
        <f>IFERROR(IF(AND(SMALL('Open 1'!F:F,L40)&gt;1000,SMALL('Open 1'!F:F,L40)&lt;3000),"nt",IF(SMALL('Open 1'!F:F,L40)&gt;3000,"",SMALL('Open 1'!F:F,L40))),"")</f>
        <v>16.336000068999997</v>
      </c>
      <c r="E40" s="115">
        <f>IF(D40="nt",IFERROR(SMALL('Open 1'!F:F,L40),""),IF(D40&gt;3000,"",IFERROR(SMALL('Open 1'!F:F,L40),"")))</f>
        <v>16.336000068999997</v>
      </c>
      <c r="F40" s="86" t="str">
        <f t="shared" si="0"/>
        <v>4D</v>
      </c>
      <c r="G40" s="91" t="str">
        <f t="shared" si="1"/>
        <v>4D</v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14</v>
      </c>
      <c r="B41" s="84" t="str">
        <f>IFERROR(IF(INDEX('Open 1'!$A:$F,MATCH('Open 1 Results'!$E41,'Open 1'!$F:$F,0),2)&gt;0,INDEX('Open 1'!$A:$F,MATCH('Open 1 Results'!$E41,'Open 1'!$F:$F,0),2),""),"")</f>
        <v xml:space="preserve">Anne Aamott </v>
      </c>
      <c r="C41" s="84" t="str">
        <f>IFERROR(IF(INDEX('Open 1'!$A:$F,MATCH('Open 1 Results'!$E41,'Open 1'!$F:$F,0),3)&gt;0,INDEX('Open 1'!$A:$F,MATCH('Open 1 Results'!$E41,'Open 1'!$F:$F,0),3),""),"")</f>
        <v xml:space="preserve">Devilina </v>
      </c>
      <c r="D41" s="85">
        <f>IFERROR(IF(AND(SMALL('Open 1'!F:F,L41)&gt;1000,SMALL('Open 1'!F:F,L41)&lt;3000),"nt",IF(SMALL('Open 1'!F:F,L41)&gt;3000,"",SMALL('Open 1'!F:F,L41))),"")</f>
        <v>16.512000016000002</v>
      </c>
      <c r="E41" s="115">
        <f>IF(D41="nt",IFERROR(SMALL('Open 1'!F:F,L41),""),IF(D41&gt;3000,"",IFERROR(SMALL('Open 1'!F:F,L41),"")))</f>
        <v>16.512000016000002</v>
      </c>
      <c r="F41" s="86" t="str">
        <f t="shared" si="0"/>
        <v>4D</v>
      </c>
      <c r="G41" s="91" t="str">
        <f t="shared" si="1"/>
        <v/>
      </c>
      <c r="J41" s="162">
        <v>5</v>
      </c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35</v>
      </c>
      <c r="B42" s="84" t="str">
        <f>IFERROR(IF(INDEX('Open 1'!$A:$F,MATCH('Open 1 Results'!$E42,'Open 1'!$F:$F,0),2)&gt;0,INDEX('Open 1'!$A:$F,MATCH('Open 1 Results'!$E42,'Open 1'!$F:$F,0),2),""),"")</f>
        <v xml:space="preserve">Kynlee Speidel </v>
      </c>
      <c r="C42" s="84" t="str">
        <f>IFERROR(IF(INDEX('Open 1'!$A:$F,MATCH('Open 1 Results'!$E42,'Open 1'!$F:$F,0),3)&gt;0,INDEX('Open 1'!$A:$F,MATCH('Open 1 Results'!$E42,'Open 1'!$F:$F,0),3),""),"")</f>
        <v xml:space="preserve">Jalandy </v>
      </c>
      <c r="D42" s="85">
        <f>IFERROR(IF(AND(SMALL('Open 1'!F:F,L42)&gt;1000,SMALL('Open 1'!F:F,L42)&lt;3000),"nt",IF(SMALL('Open 1'!F:F,L42)&gt;3000,"",SMALL('Open 1'!F:F,L42))),"")</f>
        <v>16.530000041000001</v>
      </c>
      <c r="E42" s="115">
        <f>IF(D42="nt",IFERROR(SMALL('Open 1'!F:F,L42),""),IF(D42&gt;3000,"",IFERROR(SMALL('Open 1'!F:F,L42),"")))</f>
        <v>16.530000041000001</v>
      </c>
      <c r="F42" s="86" t="str">
        <f t="shared" si="0"/>
        <v>4D</v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10</v>
      </c>
      <c r="B43" s="84" t="str">
        <f>IFERROR(IF(INDEX('Open 1'!$A:$F,MATCH('Open 1 Results'!$E43,'Open 1'!$F:$F,0),2)&gt;0,INDEX('Open 1'!$A:$F,MATCH('Open 1 Results'!$E43,'Open 1'!$F:$F,0),2),""),"")</f>
        <v xml:space="preserve">Deb Kruger </v>
      </c>
      <c r="C43" s="84" t="str">
        <f>IFERROR(IF(INDEX('Open 1'!$A:$F,MATCH('Open 1 Results'!$E43,'Open 1'!$F:$F,0),3)&gt;0,INDEX('Open 1'!$A:$F,MATCH('Open 1 Results'!$E43,'Open 1'!$F:$F,0),3),""),"")</f>
        <v xml:space="preserve">Fast Sassafras </v>
      </c>
      <c r="D43" s="85">
        <f>IFERROR(IF(AND(SMALL('Open 1'!F:F,L43)&gt;1000,SMALL('Open 1'!F:F,L43)&lt;3000),"nt",IF(SMALL('Open 1'!F:F,L43)&gt;3000,"",SMALL('Open 1'!F:F,L43))),"")</f>
        <v>16.593000011000001</v>
      </c>
      <c r="E43" s="115">
        <f>IF(D43="nt",IFERROR(SMALL('Open 1'!F:F,L43),""),IF(D43&gt;3000,"",IFERROR(SMALL('Open 1'!F:F,L43),"")))</f>
        <v>16.593000011000001</v>
      </c>
      <c r="F43" s="86" t="str">
        <f t="shared" si="0"/>
        <v>4D</v>
      </c>
      <c r="G43" s="91" t="str">
        <f t="shared" si="1"/>
        <v/>
      </c>
      <c r="J43" s="162">
        <v>4</v>
      </c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42</v>
      </c>
      <c r="B44" s="84" t="str">
        <f>IFERROR(IF(INDEX('Open 1'!$A:$F,MATCH('Open 1 Results'!$E44,'Open 1'!$F:$F,0),2)&gt;0,INDEX('Open 1'!$A:$F,MATCH('Open 1 Results'!$E44,'Open 1'!$F:$F,0),2),""),"")</f>
        <v xml:space="preserve">Candice Aamott </v>
      </c>
      <c r="C44" s="84" t="str">
        <f>IFERROR(IF(INDEX('Open 1'!$A:$F,MATCH('Open 1 Results'!$E44,'Open 1'!$F:$F,0),3)&gt;0,INDEX('Open 1'!$A:$F,MATCH('Open 1 Results'!$E44,'Open 1'!$F:$F,0),3),""),"")</f>
        <v>Foxy</v>
      </c>
      <c r="D44" s="85">
        <f>IFERROR(IF(AND(SMALL('Open 1'!F:F,L44)&gt;1000,SMALL('Open 1'!F:F,L44)&lt;3000),"nt",IF(SMALL('Open 1'!F:F,L44)&gt;3000,"",SMALL('Open 1'!F:F,L44))),"")</f>
        <v>16.60400005</v>
      </c>
      <c r="E44" s="115">
        <f>IF(D44="nt",IFERROR(SMALL('Open 1'!F:F,L44),""),IF(D44&gt;3000,"",IFERROR(SMALL('Open 1'!F:F,L44),"")))</f>
        <v>16.60400005</v>
      </c>
      <c r="F44" s="86" t="str">
        <f t="shared" si="0"/>
        <v>4D</v>
      </c>
      <c r="G44" s="91" t="str">
        <f t="shared" si="1"/>
        <v/>
      </c>
      <c r="J44" s="162"/>
      <c r="K44" s="121">
        <v>5</v>
      </c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17</v>
      </c>
      <c r="B45" s="84" t="str">
        <f>IFERROR(IF(INDEX('Open 1'!$A:$F,MATCH('Open 1 Results'!$E45,'Open 1'!$F:$F,0),2)&gt;0,INDEX('Open 1'!$A:$F,MATCH('Open 1 Results'!$E45,'Open 1'!$F:$F,0),2),""),"")</f>
        <v xml:space="preserve">Stacy Albers </v>
      </c>
      <c r="C45" s="84" t="str">
        <f>IFERROR(IF(INDEX('Open 1'!$A:$F,MATCH('Open 1 Results'!$E45,'Open 1'!$F:$F,0),3)&gt;0,INDEX('Open 1'!$A:$F,MATCH('Open 1 Results'!$E45,'Open 1'!$F:$F,0),3),""),"")</f>
        <v xml:space="preserve">Jet </v>
      </c>
      <c r="D45" s="85">
        <f>IFERROR(IF(AND(SMALL('Open 1'!F:F,L45)&gt;1000,SMALL('Open 1'!F:F,L45)&lt;3000),"nt",IF(SMALL('Open 1'!F:F,L45)&gt;3000,"",SMALL('Open 1'!F:F,L45))),"")</f>
        <v>16.608000020000002</v>
      </c>
      <c r="E45" s="115">
        <f>IF(D45="nt",IFERROR(SMALL('Open 1'!F:F,L45),""),IF(D45&gt;3000,"",IFERROR(SMALL('Open 1'!F:F,L45),"")))</f>
        <v>16.608000020000002</v>
      </c>
      <c r="F45" s="86" t="str">
        <f t="shared" si="0"/>
        <v>4D</v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16</v>
      </c>
      <c r="B46" s="84" t="str">
        <f>IFERROR(IF(INDEX('Open 1'!$A:$F,MATCH('Open 1 Results'!$E46,'Open 1'!$F:$F,0),2)&gt;0,INDEX('Open 1'!$A:$F,MATCH('Open 1 Results'!$E46,'Open 1'!$F:$F,0),2),""),"")</f>
        <v xml:space="preserve">Presley Acheson </v>
      </c>
      <c r="C46" s="84" t="str">
        <f>IFERROR(IF(INDEX('Open 1'!$A:$F,MATCH('Open 1 Results'!$E46,'Open 1'!$F:$F,0),3)&gt;0,INDEX('Open 1'!$A:$F,MATCH('Open 1 Results'!$E46,'Open 1'!$F:$F,0),3),""),"")</f>
        <v xml:space="preserve">Ice </v>
      </c>
      <c r="D46" s="85">
        <f>IFERROR(IF(AND(SMALL('Open 1'!F:F,L46)&gt;1000,SMALL('Open 1'!F:F,L46)&lt;3000),"nt",IF(SMALL('Open 1'!F:F,L46)&gt;3000,"",SMALL('Open 1'!F:F,L46))),"")</f>
        <v>16.661000019000003</v>
      </c>
      <c r="E46" s="115">
        <f>IF(D46="nt",IFERROR(SMALL('Open 1'!F:F,L46),""),IF(D46&gt;3000,"",IFERROR(SMALL('Open 1'!F:F,L46),"")))</f>
        <v>16.661000019000003</v>
      </c>
      <c r="F46" s="86" t="str">
        <f t="shared" si="0"/>
        <v>4D</v>
      </c>
      <c r="G46" s="91" t="str">
        <f t="shared" si="1"/>
        <v/>
      </c>
      <c r="J46" s="162"/>
      <c r="K46" s="121">
        <v>4</v>
      </c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13</v>
      </c>
      <c r="B47" s="84" t="str">
        <f>IFERROR(IF(INDEX('Open 1'!$A:$F,MATCH('Open 1 Results'!$E47,'Open 1'!$F:$F,0),2)&gt;0,INDEX('Open 1'!$A:$F,MATCH('Open 1 Results'!$E47,'Open 1'!$F:$F,0),2),""),"")</f>
        <v xml:space="preserve">Becky Paczkowski </v>
      </c>
      <c r="C47" s="84" t="str">
        <f>IFERROR(IF(INDEX('Open 1'!$A:$F,MATCH('Open 1 Results'!$E47,'Open 1'!$F:$F,0),3)&gt;0,INDEX('Open 1'!$A:$F,MATCH('Open 1 Results'!$E47,'Open 1'!$F:$F,0),3),""),"")</f>
        <v xml:space="preserve">ES Smokenblacksparks </v>
      </c>
      <c r="D47" s="85">
        <f>IFERROR(IF(AND(SMALL('Open 1'!F:F,L47)&gt;1000,SMALL('Open 1'!F:F,L47)&lt;3000),"nt",IF(SMALL('Open 1'!F:F,L47)&gt;3000,"",SMALL('Open 1'!F:F,L47))),"")</f>
        <v>17.794000015000002</v>
      </c>
      <c r="E47" s="115">
        <f>IF(D47="nt",IFERROR(SMALL('Open 1'!F:F,L47),""),IF(D47&gt;3000,"",IFERROR(SMALL('Open 1'!F:F,L47),"")))</f>
        <v>17.794000015000002</v>
      </c>
      <c r="F47" s="86" t="str">
        <f t="shared" si="0"/>
        <v>4D</v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18</v>
      </c>
      <c r="B48" s="84" t="str">
        <f>IFERROR(IF(INDEX('Open 1'!$A:$F,MATCH('Open 1 Results'!$E48,'Open 1'!$F:$F,0),2)&gt;0,INDEX('Open 1'!$A:$F,MATCH('Open 1 Results'!$E48,'Open 1'!$F:$F,0),2),""),"")</f>
        <v xml:space="preserve">Denise Benney </v>
      </c>
      <c r="C48" s="84" t="str">
        <f>IFERROR(IF(INDEX('Open 1'!$A:$F,MATCH('Open 1 Results'!$E48,'Open 1'!$F:$F,0),3)&gt;0,INDEX('Open 1'!$A:$F,MATCH('Open 1 Results'!$E48,'Open 1'!$F:$F,0),3),""),"")</f>
        <v xml:space="preserve">Cheyenne </v>
      </c>
      <c r="D48" s="85">
        <f>IFERROR(IF(AND(SMALL('Open 1'!F:F,L48)&gt;1000,SMALL('Open 1'!F:F,L48)&lt;3000),"nt",IF(SMALL('Open 1'!F:F,L48)&gt;3000,"",SMALL('Open 1'!F:F,L48))),"")</f>
        <v>18.179000021</v>
      </c>
      <c r="E48" s="115">
        <f>IF(D48="nt",IFERROR(SMALL('Open 1'!F:F,L48),""),IF(D48&gt;3000,"",IFERROR(SMALL('Open 1'!F:F,L48),"")))</f>
        <v>18.179000021</v>
      </c>
      <c r="F48" s="86" t="str">
        <f t="shared" si="0"/>
        <v>4D</v>
      </c>
      <c r="G48" s="91" t="str">
        <f t="shared" si="1"/>
        <v/>
      </c>
      <c r="J48" s="162">
        <v>3</v>
      </c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36</v>
      </c>
      <c r="B49" s="84" t="str">
        <f>IFERROR(IF(INDEX('Open 1'!$A:$F,MATCH('Open 1 Results'!$E49,'Open 1'!$F:$F,0),2)&gt;0,INDEX('Open 1'!$A:$F,MATCH('Open 1 Results'!$E49,'Open 1'!$F:$F,0),2),""),"")</f>
        <v xml:space="preserve">Erin Tebben </v>
      </c>
      <c r="C49" s="84" t="str">
        <f>IFERROR(IF(INDEX('Open 1'!$A:$F,MATCH('Open 1 Results'!$E49,'Open 1'!$F:$F,0),3)&gt;0,INDEX('Open 1'!$A:$F,MATCH('Open 1 Results'!$E49,'Open 1'!$F:$F,0),3),""),"")</f>
        <v xml:space="preserve">Yellow </v>
      </c>
      <c r="D49" s="85">
        <f>IFERROR(IF(AND(SMALL('Open 1'!F:F,L49)&gt;1000,SMALL('Open 1'!F:F,L49)&lt;3000),"nt",IF(SMALL('Open 1'!F:F,L49)&gt;3000,"",SMALL('Open 1'!F:F,L49))),"")</f>
        <v>19.043000042999999</v>
      </c>
      <c r="E49" s="115">
        <f>IF(D49="nt",IFERROR(SMALL('Open 1'!F:F,L49),""),IF(D49&gt;3000,"",IFERROR(SMALL('Open 1'!F:F,L49),"")))</f>
        <v>19.043000042999999</v>
      </c>
      <c r="F49" s="86" t="str">
        <f t="shared" si="0"/>
        <v>4D</v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20</v>
      </c>
      <c r="B50" s="84" t="str">
        <f>IFERROR(IF(INDEX('Open 1'!$A:$F,MATCH('Open 1 Results'!$E50,'Open 1'!$F:$F,0),2)&gt;0,INDEX('Open 1'!$A:$F,MATCH('Open 1 Results'!$E50,'Open 1'!$F:$F,0),2),""),"")</f>
        <v xml:space="preserve">Desirae Doan </v>
      </c>
      <c r="C50" s="84" t="str">
        <f>IFERROR(IF(INDEX('Open 1'!$A:$F,MATCH('Open 1 Results'!$E50,'Open 1'!$F:$F,0),3)&gt;0,INDEX('Open 1'!$A:$F,MATCH('Open 1 Results'!$E50,'Open 1'!$F:$F,0),3),""),"")</f>
        <v xml:space="preserve">Jetta </v>
      </c>
      <c r="D50" s="85">
        <f>IFERROR(IF(AND(SMALL('Open 1'!F:F,L50)&gt;1000,SMALL('Open 1'!F:F,L50)&lt;3000),"nt",IF(SMALL('Open 1'!F:F,L50)&gt;3000,"",SMALL('Open 1'!F:F,L50))),"")</f>
        <v>20.418000022999998</v>
      </c>
      <c r="E50" s="115">
        <f>IF(D50="nt",IFERROR(SMALL('Open 1'!F:F,L50),""),IF(D50&gt;3000,"",IFERROR(SMALL('Open 1'!F:F,L50),"")))</f>
        <v>20.418000022999998</v>
      </c>
      <c r="F50" s="86" t="str">
        <f t="shared" si="0"/>
        <v>4D</v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40</v>
      </c>
      <c r="B51" s="84" t="str">
        <f>IFERROR(IF(INDEX('Open 1'!$A:$F,MATCH('Open 1 Results'!$E51,'Open 1'!$F:$F,0),2)&gt;0,INDEX('Open 1'!$A:$F,MATCH('Open 1 Results'!$E51,'Open 1'!$F:$F,0),2),""),"")</f>
        <v xml:space="preserve">Casey Watschke </v>
      </c>
      <c r="C51" s="84" t="str">
        <f>IFERROR(IF(INDEX('Open 1'!$A:$F,MATCH('Open 1 Results'!$E51,'Open 1'!$F:$F,0),3)&gt;0,INDEX('Open 1'!$A:$F,MATCH('Open 1 Results'!$E51,'Open 1'!$F:$F,0),3),""),"")</f>
        <v xml:space="preserve">Hailey  </v>
      </c>
      <c r="D51" s="85">
        <f>IFERROR(IF(AND(SMALL('Open 1'!F:F,L51)&gt;1000,SMALL('Open 1'!F:F,L51)&lt;3000),"nt",IF(SMALL('Open 1'!F:F,L51)&gt;3000,"",SMALL('Open 1'!F:F,L51))),"")</f>
        <v>21.996000046999999</v>
      </c>
      <c r="E51" s="115">
        <f>IF(D51="nt",IFERROR(SMALL('Open 1'!F:F,L51),""),IF(D51&gt;3000,"",IFERROR(SMALL('Open 1'!F:F,L51),"")))</f>
        <v>21.996000046999999</v>
      </c>
      <c r="F51" s="86" t="str">
        <f t="shared" si="0"/>
        <v>4D</v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5</v>
      </c>
      <c r="B52" s="84" t="str">
        <f>IFERROR(IF(INDEX('Open 1'!$A:$F,MATCH('Open 1 Results'!$E52,'Open 1'!$F:$F,0),2)&gt;0,INDEX('Open 1'!$A:$F,MATCH('Open 1 Results'!$E52,'Open 1'!$F:$F,0),2),""),"")</f>
        <v xml:space="preserve">Victoria Blatchford </v>
      </c>
      <c r="C52" s="84" t="str">
        <f>IFERROR(IF(INDEX('Open 1'!$A:$F,MATCH('Open 1 Results'!$E52,'Open 1'!$F:$F,0),3)&gt;0,INDEX('Open 1'!$A:$F,MATCH('Open 1 Results'!$E52,'Open 1'!$F:$F,0),3),""),"")</f>
        <v xml:space="preserve">Coalys Te Bar </v>
      </c>
      <c r="D52" s="85">
        <f>IFERROR(IF(AND(SMALL('Open 1'!F:F,L52)&gt;1000,SMALL('Open 1'!F:F,L52)&lt;3000),"nt",IF(SMALL('Open 1'!F:F,L52)&gt;3000,"",SMALL('Open 1'!F:F,L52))),"")</f>
        <v>914.93200000499996</v>
      </c>
      <c r="E52" s="115">
        <f>IF(D52="nt",IFERROR(SMALL('Open 1'!F:F,L52),""),IF(D52&gt;3000,"",IFERROR(SMALL('Open 1'!F:F,L52),"")))</f>
        <v>914.93200000499996</v>
      </c>
      <c r="G52" s="91" t="str">
        <f t="shared" si="1"/>
        <v/>
      </c>
      <c r="J52" s="162" t="s">
        <v>192</v>
      </c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45</v>
      </c>
      <c r="B53" s="84" t="str">
        <f>IFERROR(IF(INDEX('Open 1'!$A:$F,MATCH('Open 1 Results'!$E53,'Open 1'!$F:$F,0),2)&gt;0,INDEX('Open 1'!$A:$F,MATCH('Open 1 Results'!$E53,'Open 1'!$F:$F,0),2),""),"")</f>
        <v>Alison Zacharias</v>
      </c>
      <c r="C53" s="84" t="str">
        <f>IFERROR(IF(INDEX('Open 1'!$A:$F,MATCH('Open 1 Results'!$E53,'Open 1'!$F:$F,0),3)&gt;0,INDEX('Open 1'!$A:$F,MATCH('Open 1 Results'!$E53,'Open 1'!$F:$F,0),3),""),"")</f>
        <v>Willow</v>
      </c>
      <c r="D53" s="85">
        <f>IFERROR(IF(AND(SMALL('Open 1'!F:F,L53)&gt;1000,SMALL('Open 1'!F:F,L53)&lt;3000),"nt",IF(SMALL('Open 1'!F:F,L53)&gt;3000,"",SMALL('Open 1'!F:F,L53))),"")</f>
        <v>915.35200005299998</v>
      </c>
      <c r="E53" s="115">
        <f>IF(D53="nt",IFERROR(SMALL('Open 1'!F:F,L53),""),IF(D53&gt;3000,"",IFERROR(SMALL('Open 1'!F:F,L53),"")))</f>
        <v>915.35200005299998</v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19</v>
      </c>
      <c r="B54" s="84" t="str">
        <f>IFERROR(IF(INDEX('Open 1'!$A:$F,MATCH('Open 1 Results'!$E54,'Open 1'!$F:$F,0),2)&gt;0,INDEX('Open 1'!$A:$F,MATCH('Open 1 Results'!$E54,'Open 1'!$F:$F,0),2),""),"")</f>
        <v xml:space="preserve">Megan DeLay </v>
      </c>
      <c r="C54" s="84" t="str">
        <f>IFERROR(IF(INDEX('Open 1'!$A:$F,MATCH('Open 1 Results'!$E54,'Open 1'!$F:$F,0),3)&gt;0,INDEX('Open 1'!$A:$F,MATCH('Open 1 Results'!$E54,'Open 1'!$F:$F,0),3),""),"")</f>
        <v xml:space="preserve">Tadant </v>
      </c>
      <c r="D54" s="85">
        <f>IFERROR(IF(AND(SMALL('Open 1'!F:F,L54)&gt;1000,SMALL('Open 1'!F:F,L54)&lt;3000),"nt",IF(SMALL('Open 1'!F:F,L54)&gt;3000,"",SMALL('Open 1'!F:F,L54))),"")</f>
        <v>915.49200002199996</v>
      </c>
      <c r="E54" s="115">
        <f>IF(D54="nt",IFERROR(SMALL('Open 1'!F:F,L54),""),IF(D54&gt;3000,"",IFERROR(SMALL('Open 1'!F:F,L54),"")))</f>
        <v>915.49200002199996</v>
      </c>
      <c r="G54" s="91" t="str">
        <f t="shared" si="1"/>
        <v/>
      </c>
      <c r="J54" s="162" t="s">
        <v>192</v>
      </c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46</v>
      </c>
      <c r="B55" s="84" t="str">
        <f>IFERROR(IF(INDEX('Open 1'!$A:$F,MATCH('Open 1 Results'!$E55,'Open 1'!$F:$F,0),2)&gt;0,INDEX('Open 1'!$A:$F,MATCH('Open 1 Results'!$E55,'Open 1'!$F:$F,0),2),""),"")</f>
        <v xml:space="preserve">Khloe Speidel </v>
      </c>
      <c r="C55" s="84" t="str">
        <f>IFERROR(IF(INDEX('Open 1'!$A:$F,MATCH('Open 1 Results'!$E55,'Open 1'!$F:$F,0),3)&gt;0,INDEX('Open 1'!$A:$F,MATCH('Open 1 Results'!$E55,'Open 1'!$F:$F,0),3),""),"")</f>
        <v xml:space="preserve">Stevie </v>
      </c>
      <c r="D55" s="85">
        <f>IFERROR(IF(AND(SMALL('Open 1'!F:F,L55)&gt;1000,SMALL('Open 1'!F:F,L55)&lt;3000),"nt",IF(SMALL('Open 1'!F:F,L55)&gt;3000,"",SMALL('Open 1'!F:F,L55))),"")</f>
        <v>916.57300005499997</v>
      </c>
      <c r="E55" s="115">
        <f>IF(D55="nt",IFERROR(SMALL('Open 1'!F:F,L55),""),IF(D55&gt;3000,"",IFERROR(SMALL('Open 1'!F:F,L55),"")))</f>
        <v>916.57300005499997</v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25</v>
      </c>
      <c r="B56" s="84" t="str">
        <f>IFERROR(IF(INDEX('Open 1'!$A:$F,MATCH('Open 1 Results'!$E56,'Open 1'!$F:$F,0),2)&gt;0,INDEX('Open 1'!$A:$F,MATCH('Open 1 Results'!$E56,'Open 1'!$F:$F,0),2),""),"")</f>
        <v xml:space="preserve">Macy Gubbins </v>
      </c>
      <c r="C56" s="84" t="str">
        <f>IFERROR(IF(INDEX('Open 1'!$A:$F,MATCH('Open 1 Results'!$E56,'Open 1'!$F:$F,0),3)&gt;0,INDEX('Open 1'!$A:$F,MATCH('Open 1 Results'!$E56,'Open 1'!$F:$F,0),3),""),"")</f>
        <v xml:space="preserve">Aspen </v>
      </c>
      <c r="D56" s="85" t="str">
        <f>IFERROR(IF(AND(SMALL('Open 1'!F:F,L56)&gt;1000,SMALL('Open 1'!F:F,L56)&lt;3000),"nt",IF(SMALL('Open 1'!F:F,L56)&gt;3000,"",SMALL('Open 1'!F:F,L56))),"")</f>
        <v>nt</v>
      </c>
      <c r="E56" s="115">
        <f>IF(D56="nt",IFERROR(SMALL('Open 1'!F:F,L56),""),IF(D56&gt;3000,"",IFERROR(SMALL('Open 1'!F:F,L56),"")))</f>
        <v>1000.000000029</v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1'!$A:$F,MATCH('Open 1 Results'!$E57,'Open 1'!$F:$F,0),1)&gt;0,INDEX('Open 1'!$A:$F,MATCH('Open 1 Results'!$E57,'Open 1'!$F:$F,0),1),""),"")</f>
        <v>50</v>
      </c>
      <c r="B57" s="84" t="str">
        <f>IFERROR(IF(INDEX('Open 1'!$A:$F,MATCH('Open 1 Results'!$E57,'Open 1'!$F:$F,0),2)&gt;0,INDEX('Open 1'!$A:$F,MATCH('Open 1 Results'!$E57,'Open 1'!$F:$F,0),2),""),"")</f>
        <v xml:space="preserve">Kami Eilers </v>
      </c>
      <c r="C57" s="84" t="str">
        <f>IFERROR(IF(INDEX('Open 1'!$A:$F,MATCH('Open 1 Results'!$E57,'Open 1'!$F:$F,0),3)&gt;0,INDEX('Open 1'!$A:$F,MATCH('Open 1 Results'!$E57,'Open 1'!$F:$F,0),3),""),"")</f>
        <v xml:space="preserve">Dancers Red Comet </v>
      </c>
      <c r="D57" s="85" t="str">
        <f>IFERROR(IF(AND(SMALL('Open 1'!F:F,L57)&gt;1000,SMALL('Open 1'!F:F,L57)&lt;3000),"nt",IF(SMALL('Open 1'!F:F,L57)&gt;3000,"",SMALL('Open 1'!F:F,L57))),"")</f>
        <v>nt</v>
      </c>
      <c r="E57" s="115">
        <f>IF(D57="nt",IFERROR(SMALL('Open 1'!F:F,L57),""),IF(D57&gt;3000,"",IFERROR(SMALL('Open 1'!F:F,L57),"")))</f>
        <v>1000.0000000589999</v>
      </c>
      <c r="G57" s="91" t="str">
        <f t="shared" si="1"/>
        <v/>
      </c>
      <c r="J57" s="162" t="s">
        <v>192</v>
      </c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2021-03-13T19:33:43Z</cp:lastPrinted>
  <dcterms:created xsi:type="dcterms:W3CDTF">2016-10-21T03:48:16Z</dcterms:created>
  <dcterms:modified xsi:type="dcterms:W3CDTF">2021-03-14T17:06:55Z</dcterms:modified>
</cp:coreProperties>
</file>