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27"/>
  <c r="S51"/>
  <c r="S13"/>
  <c r="S54"/>
  <c r="S17"/>
  <c r="S20"/>
  <c r="S66"/>
  <c r="S15"/>
  <c r="S8"/>
  <c r="S44"/>
  <c r="S7"/>
  <c r="S23"/>
  <c r="S3"/>
  <c r="S18"/>
  <c r="S22"/>
  <c r="S30"/>
  <c r="S47"/>
  <c r="S12"/>
  <c r="S40"/>
  <c r="S39"/>
  <c r="S41"/>
  <c r="S5"/>
  <c r="S16"/>
  <c r="S57"/>
  <c r="S19"/>
  <c r="S24"/>
  <c r="S38"/>
  <c r="S35"/>
  <c r="S34"/>
  <c r="S42"/>
  <c r="S52"/>
  <c r="S32"/>
  <c r="S58"/>
  <c r="S9"/>
  <c r="S11"/>
  <c r="S68"/>
  <c r="S62"/>
  <c r="S10"/>
  <c r="S64"/>
  <c r="S46"/>
  <c r="S45"/>
  <c r="S26"/>
  <c r="S50"/>
  <c r="S59"/>
  <c r="S33"/>
  <c r="S53"/>
  <c r="S21"/>
  <c r="S36"/>
  <c r="S4"/>
  <c r="S14"/>
  <c r="S60"/>
  <c r="S63"/>
  <c r="S28"/>
  <c r="S29"/>
  <c r="S48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8" i="30"/>
  <c r="B4"/>
  <c r="B5" i="26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278" i="25"/>
  <c r="S31"/>
  <c r="S123"/>
  <c r="S87"/>
  <c r="S90"/>
  <c r="S197"/>
  <c r="S145"/>
  <c r="S100"/>
  <c r="S191"/>
  <c r="S97"/>
  <c r="S215"/>
  <c r="S56"/>
  <c r="S244"/>
  <c r="S217"/>
  <c r="S120"/>
  <c r="S113"/>
  <c r="S213"/>
  <c r="S238"/>
  <c r="S159"/>
  <c r="S193"/>
  <c r="S127"/>
  <c r="S181"/>
  <c r="S229"/>
  <c r="S219"/>
  <c r="S198"/>
  <c r="S267"/>
  <c r="S286"/>
  <c r="S49"/>
  <c r="S156"/>
  <c r="S148"/>
  <c r="S140"/>
  <c r="S77"/>
  <c r="S237"/>
  <c r="S114"/>
  <c r="S141"/>
  <c r="S93"/>
  <c r="S134"/>
  <c r="S138"/>
  <c r="S149"/>
  <c r="S216"/>
  <c r="S195"/>
  <c r="S196"/>
  <c r="S279"/>
  <c r="S206"/>
  <c r="S239"/>
  <c r="S257"/>
  <c r="S164"/>
  <c r="S85"/>
  <c r="S266"/>
  <c r="S178"/>
  <c r="S144"/>
  <c r="S274"/>
  <c r="S253"/>
  <c r="S245"/>
  <c r="S281"/>
  <c r="S212"/>
  <c r="S261"/>
  <c r="S247"/>
  <c r="S99"/>
  <c r="S86"/>
  <c r="S157"/>
  <c r="S184"/>
  <c r="S282"/>
  <c r="S110"/>
  <c r="S223"/>
  <c r="S71"/>
  <c r="S232"/>
  <c r="S177"/>
  <c r="S152"/>
  <c r="S74"/>
  <c r="S254"/>
  <c r="S139"/>
  <c r="S150"/>
  <c r="S2"/>
  <c r="S108"/>
  <c r="S228"/>
  <c r="S251"/>
  <c r="S43"/>
  <c r="S84"/>
  <c r="S248"/>
  <c r="S132"/>
  <c r="S230"/>
  <c r="S250"/>
  <c r="S83"/>
  <c r="S98"/>
  <c r="S146"/>
  <c r="S276"/>
  <c r="S105"/>
  <c r="S208"/>
  <c r="S103"/>
  <c r="S133"/>
  <c r="S243"/>
  <c r="S280"/>
  <c r="S242"/>
  <c r="S234"/>
  <c r="S224"/>
  <c r="S135"/>
  <c r="S190"/>
  <c r="S240"/>
  <c r="S142"/>
  <c r="S118"/>
  <c r="S81"/>
  <c r="S65"/>
  <c r="S271"/>
  <c r="S122"/>
  <c r="S269"/>
  <c r="S94"/>
  <c r="S249"/>
  <c r="S233"/>
  <c r="S187"/>
  <c r="S162"/>
  <c r="S285"/>
  <c r="S260"/>
  <c r="S173"/>
  <c r="S130"/>
  <c r="S72"/>
  <c r="S121"/>
  <c r="S170"/>
  <c r="S202"/>
  <c r="S262"/>
  <c r="S211"/>
  <c r="S246"/>
  <c r="S171"/>
  <c r="S188"/>
  <c r="S235"/>
  <c r="S125"/>
  <c r="S165"/>
  <c r="S284"/>
  <c r="S241"/>
  <c r="S189"/>
  <c r="S283"/>
  <c r="S255"/>
  <c r="S192"/>
  <c r="S88"/>
  <c r="S210"/>
  <c r="S136"/>
  <c r="S225"/>
  <c r="S182"/>
  <c r="S131"/>
  <c r="S183"/>
  <c r="S263"/>
  <c r="S111"/>
  <c r="S78"/>
  <c r="S124"/>
  <c r="S69"/>
  <c r="S168"/>
  <c r="S129"/>
  <c r="S109"/>
  <c r="S207"/>
  <c r="S264"/>
  <c r="S126"/>
  <c r="S73"/>
  <c r="S106"/>
  <c r="S101"/>
  <c r="S221"/>
  <c r="S205"/>
  <c r="S107"/>
  <c r="S258"/>
  <c r="S112"/>
  <c r="S147"/>
  <c r="S143"/>
  <c r="S166"/>
  <c r="S275"/>
  <c r="S270"/>
  <c r="S128"/>
  <c r="S25"/>
  <c r="S55"/>
  <c r="S218"/>
  <c r="S199"/>
  <c r="S91"/>
  <c r="S163"/>
  <c r="S172"/>
  <c r="S259"/>
  <c r="S175"/>
  <c r="S89"/>
  <c r="S201"/>
  <c r="S174"/>
  <c r="S252"/>
  <c r="S185"/>
  <c r="S214"/>
  <c r="S222"/>
  <c r="S204"/>
  <c r="S180"/>
  <c r="S169"/>
  <c r="S75"/>
  <c r="S155"/>
  <c r="S273"/>
  <c r="S80"/>
  <c r="S200"/>
  <c r="S220"/>
  <c r="S272"/>
  <c r="S102"/>
  <c r="S96"/>
  <c r="S82"/>
  <c r="S104"/>
  <c r="S265"/>
  <c r="S176"/>
  <c r="S268"/>
  <c r="S158"/>
  <c r="S236"/>
  <c r="S226"/>
  <c r="S37"/>
  <c r="S186"/>
  <c r="S92"/>
  <c r="S116"/>
  <c r="S227"/>
  <c r="S70"/>
  <c r="S194"/>
  <c r="S61"/>
  <c r="S137"/>
  <c r="S179"/>
  <c r="S67"/>
  <c r="S256"/>
  <c r="S95"/>
  <c r="S167"/>
  <c r="S115"/>
  <c r="S203"/>
  <c r="S209"/>
  <c r="S160"/>
  <c r="S119"/>
  <c r="S79"/>
  <c r="S76"/>
  <c r="S161"/>
  <c r="S153"/>
  <c r="S151"/>
  <c r="S231"/>
  <c r="S277"/>
  <c r="S117"/>
  <c r="S154"/>
  <c r="G2" l="1"/>
  <c r="G2" i="29"/>
  <c r="A4" i="30"/>
  <c r="A7"/>
  <c r="A8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0" i="2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9" i="19"/>
  <c r="S23"/>
  <c r="S22"/>
  <c r="S11"/>
  <c r="S9"/>
  <c r="S39"/>
  <c r="S13"/>
  <c r="S47"/>
  <c r="S43"/>
  <c r="S8"/>
  <c r="S15"/>
  <c r="S12"/>
  <c r="S14"/>
  <c r="S31"/>
  <c r="S10"/>
  <c r="S7"/>
  <c r="S35"/>
  <c r="S27"/>
  <c r="S16"/>
  <c r="S20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72" i="19"/>
  <c r="S148"/>
  <c r="S79"/>
  <c r="S156"/>
  <c r="S278"/>
  <c r="S28"/>
  <c r="S235"/>
  <c r="S199"/>
  <c r="S220"/>
  <c r="S67"/>
  <c r="S141"/>
  <c r="S129"/>
  <c r="S180"/>
  <c r="S174"/>
  <c r="S52"/>
  <c r="S283"/>
  <c r="S24"/>
  <c r="S104"/>
  <c r="S185"/>
  <c r="S254"/>
  <c r="S196"/>
  <c r="S56"/>
  <c r="S179"/>
  <c r="S260"/>
  <c r="S152"/>
  <c r="S123"/>
  <c r="S139"/>
  <c r="S32"/>
  <c r="S106"/>
  <c r="S140"/>
  <c r="S159"/>
  <c r="S203"/>
  <c r="S225"/>
  <c r="S41"/>
  <c r="S267"/>
  <c r="S217"/>
  <c r="S36"/>
  <c r="S102"/>
  <c r="S266"/>
  <c r="S244"/>
  <c r="S151"/>
  <c r="S249"/>
  <c r="S258"/>
  <c r="S259"/>
  <c r="S228"/>
  <c r="S59"/>
  <c r="S241"/>
  <c r="S190"/>
  <c r="S167"/>
  <c r="S61"/>
  <c r="S124"/>
  <c r="S70"/>
  <c r="S64"/>
  <c r="S212"/>
  <c r="S144"/>
  <c r="S239"/>
  <c r="S252"/>
  <c r="S68"/>
  <c r="S191"/>
  <c r="S55"/>
  <c r="S66"/>
  <c r="S162"/>
  <c r="S226"/>
  <c r="S76"/>
  <c r="S187"/>
  <c r="S50"/>
  <c r="S81"/>
  <c r="S115"/>
  <c r="S5"/>
  <c r="S216"/>
  <c r="S116"/>
  <c r="S170"/>
  <c r="S256"/>
  <c r="S53"/>
  <c r="S221"/>
  <c r="S96"/>
  <c r="S163"/>
  <c r="S101"/>
  <c r="S71"/>
  <c r="S209"/>
  <c r="S75"/>
  <c r="S37"/>
  <c r="S186"/>
  <c r="S91"/>
  <c r="S99"/>
  <c r="S42"/>
  <c r="S281"/>
  <c r="S78"/>
  <c r="S120"/>
  <c r="S272"/>
  <c r="S202"/>
  <c r="S73"/>
  <c r="S245"/>
  <c r="S215"/>
  <c r="S250"/>
  <c r="S33"/>
  <c r="S206"/>
  <c r="S30"/>
  <c r="S117"/>
  <c r="S265"/>
  <c r="S264"/>
  <c r="S118"/>
  <c r="S44"/>
  <c r="S274"/>
  <c r="S130"/>
  <c r="S94"/>
  <c r="S232"/>
  <c r="S236"/>
  <c r="S270"/>
  <c r="S181"/>
  <c r="S223"/>
  <c r="S89"/>
  <c r="S146"/>
  <c r="S155"/>
  <c r="S134"/>
  <c r="S135"/>
  <c r="S160"/>
  <c r="S210"/>
  <c r="S176"/>
  <c r="S269"/>
  <c r="S63"/>
  <c r="S240"/>
  <c r="S121"/>
  <c r="S3"/>
  <c r="S243"/>
  <c r="S271"/>
  <c r="S108"/>
  <c r="S173"/>
  <c r="S29"/>
  <c r="S184"/>
  <c r="S2"/>
  <c r="S147"/>
  <c r="S113"/>
  <c r="S286"/>
  <c r="S60"/>
  <c r="S169"/>
  <c r="S97"/>
  <c r="S261"/>
  <c r="S103"/>
  <c r="S111"/>
  <c r="S198"/>
  <c r="S224"/>
  <c r="S92"/>
  <c r="S25"/>
  <c r="S273"/>
  <c r="S218"/>
  <c r="S80"/>
  <c r="S82"/>
  <c r="S137"/>
  <c r="S109"/>
  <c r="S246"/>
  <c r="S200"/>
  <c r="S275"/>
  <c r="S153"/>
  <c r="S145"/>
  <c r="S17"/>
  <c r="S142"/>
  <c r="S277"/>
  <c r="S18"/>
  <c r="S257"/>
  <c r="S100"/>
  <c r="S87"/>
  <c r="S34"/>
  <c r="S195"/>
  <c r="S251"/>
  <c r="S175"/>
  <c r="S192"/>
  <c r="S136"/>
  <c r="S204"/>
  <c r="S85"/>
  <c r="S77"/>
  <c r="S49"/>
  <c r="S88"/>
  <c r="S171"/>
  <c r="S86"/>
  <c r="S168"/>
  <c r="S93"/>
  <c r="S105"/>
  <c r="S114"/>
  <c r="S165"/>
  <c r="S127"/>
  <c r="S154"/>
  <c r="S205"/>
  <c r="S247"/>
  <c r="S194"/>
  <c r="S193"/>
  <c r="S279"/>
  <c r="S157"/>
  <c r="S90"/>
  <c r="S276"/>
  <c r="S6"/>
  <c r="S183"/>
  <c r="S132"/>
  <c r="S233"/>
  <c r="S263"/>
  <c r="S26"/>
  <c r="S182"/>
  <c r="S133"/>
  <c r="S95"/>
  <c r="S4"/>
  <c r="S213"/>
  <c r="S172"/>
  <c r="S143"/>
  <c r="S214"/>
  <c r="S131"/>
  <c r="S248"/>
  <c r="S177"/>
  <c r="S234"/>
  <c r="S38"/>
  <c r="S201"/>
  <c r="S284"/>
  <c r="S262"/>
  <c r="S161"/>
  <c r="S40"/>
  <c r="S112"/>
  <c r="S237"/>
  <c r="S48"/>
  <c r="S178"/>
  <c r="S21"/>
  <c r="S65"/>
  <c r="S119"/>
  <c r="S58"/>
  <c r="S268"/>
  <c r="S188"/>
  <c r="S230"/>
  <c r="S98"/>
  <c r="S207"/>
  <c r="S253"/>
  <c r="S110"/>
  <c r="S164"/>
  <c r="S128"/>
  <c r="S46"/>
  <c r="S69"/>
  <c r="S238"/>
  <c r="S149"/>
  <c r="S57"/>
  <c r="S219"/>
  <c r="S227"/>
  <c r="S84"/>
  <c r="S285"/>
  <c r="S138"/>
  <c r="S107"/>
  <c r="S45"/>
  <c r="S231"/>
  <c r="S166"/>
  <c r="S211"/>
  <c r="S150"/>
  <c r="S242"/>
  <c r="S126"/>
  <c r="S51"/>
  <c r="S122"/>
  <c r="S197"/>
  <c r="S62"/>
  <c r="S208"/>
  <c r="S158"/>
  <c r="S74"/>
  <c r="S189"/>
  <c r="S222"/>
  <c r="S229"/>
  <c r="S83"/>
  <c r="S280"/>
  <c r="S255"/>
  <c r="S282"/>
  <c r="S125"/>
  <c r="S54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B3" i="30" s="1"/>
  <c r="F4" i="8"/>
  <c r="B4" i="29"/>
  <c r="B9" i="30" s="1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B6" i="30" l="1"/>
  <c r="B12"/>
  <c r="AC6" i="25"/>
  <c r="AC7" s="1"/>
  <c r="J9" s="1"/>
  <c r="AO11"/>
  <c r="J13"/>
  <c r="A5" i="13"/>
  <c r="A10"/>
  <c r="A9"/>
  <c r="A6"/>
  <c r="A14"/>
  <c r="A7"/>
  <c r="A5" i="29"/>
  <c r="B5" i="30"/>
  <c r="A3" i="13"/>
  <c r="A11"/>
  <c r="A4"/>
  <c r="A8"/>
  <c r="A4" i="29"/>
  <c r="B2" i="30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44"/>
  <c r="D65"/>
  <c r="B65"/>
  <c r="D13"/>
  <c r="C13"/>
  <c r="B13"/>
  <c r="X74" i="25" l="1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J22"/>
  <c r="I22" s="1"/>
  <c r="J18"/>
  <c r="J17"/>
  <c r="H17" s="1"/>
  <c r="G17" s="1"/>
  <c r="J15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I15" i="16"/>
  <c r="H18"/>
  <c r="G18" s="1"/>
  <c r="I9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2" i="25" l="1"/>
  <c r="AK33" s="1"/>
  <c r="AD31"/>
  <c r="AK32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5" i="25" l="1"/>
  <c r="R25" s="1"/>
  <c r="M24"/>
  <c r="R24" s="1"/>
  <c r="M23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25" i="25" l="1"/>
  <c r="O25" s="1"/>
  <c r="P25" s="1"/>
  <c r="N24"/>
  <c r="O24" s="1"/>
  <c r="P24" s="1"/>
  <c r="R23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<sst xmlns="http://schemas.openxmlformats.org/spreadsheetml/2006/main" count="687" uniqueCount="222">
  <si>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</si>
  <si>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</si>
  <si>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</si>
  <si>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</si>
  <si>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</si>
  <si>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</si>
  <si>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</si>
  <si>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</si>
  <si>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</si>
  <si>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</si>
  <si>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</si>
  <si>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</si>
  <si>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</si>
  <si>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</si>
  <si>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</si>
  <si>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</si>
  <si>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</si>
  <si>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</si>
  <si>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</si>
  <si>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</si>
  <si>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</si>
  <si>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</si>
  <si>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</si>
  <si>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</si>
  <si>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</si>
  <si>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</si>
  <si>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</si>
  <si>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</si>
  <si>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</si>
  <si>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</si>
  <si>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</si>
  <si>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</si>
  <si>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</si>
  <si>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</si>
  <si>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</si>
  <si>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</si>
  <si>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</si>
  <si>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</si>
  <si>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</si>
  <si>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</si>
  <si>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</si>
  <si>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</si>
  <si>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</si>
  <si>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</si>
  <si>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</si>
  <si>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</si>
  <si>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</si>
  <si>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</si>
  <si>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</si>
  <si>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</si>
  <si>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</si>
  <si>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</si>
  <si>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</si>
  <si>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</si>
  <si>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</si>
  <si>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</si>
  <si>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</si>
  <si>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</si>
  <si>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</si>
  <si>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</si>
  <si>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</si>
  <si>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</si>
  <si>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</si>
  <si>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</si>
  <si>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</si>
  <si>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</si>
  <si>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</si>
  <si>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</si>
  <si>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</si>
  <si>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</si>
  <si>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</si>
  <si>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</si>
  <si>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</si>
  <si>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</si>
  <si>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</si>
  <si>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</si>
  <si>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</si>
  <si>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</si>
  <si>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</si>
  <si>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</si>
  <si>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</si>
  <si>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</si>
  <si>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</si>
  <si>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</si>
  <si>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</si>
  <si>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</si>
  <si>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Ayla Bartmann </t>
  </si>
  <si>
    <t xml:space="preserve">Savvy </t>
  </si>
  <si>
    <t xml:space="preserve">Victoria Blatchford </t>
  </si>
  <si>
    <t xml:space="preserve">Perks Streakn Falcon </t>
  </si>
  <si>
    <t xml:space="preserve">Coalys TeBar </t>
  </si>
  <si>
    <t>Livya Braskamp</t>
  </si>
  <si>
    <t xml:space="preserve">Lilly </t>
  </si>
  <si>
    <t>Brooke Braskamp</t>
  </si>
  <si>
    <t xml:space="preserve">Mike Boomgarden </t>
  </si>
  <si>
    <t xml:space="preserve">Jewel </t>
  </si>
  <si>
    <t xml:space="preserve">Peanut </t>
  </si>
  <si>
    <t xml:space="preserve">Kristi Cleland </t>
  </si>
  <si>
    <t xml:space="preserve">Shorty </t>
  </si>
  <si>
    <t xml:space="preserve">Tianna Doppenberg </t>
  </si>
  <si>
    <t xml:space="preserve">Vegas </t>
  </si>
  <si>
    <t xml:space="preserve">Kristine DeBerg </t>
  </si>
  <si>
    <t xml:space="preserve">Chicks Share of Fame </t>
  </si>
  <si>
    <t xml:space="preserve">Brenda Deters </t>
  </si>
  <si>
    <t xml:space="preserve">Sweet Blu Bart </t>
  </si>
  <si>
    <t xml:space="preserve">Kailey DeKnikker </t>
  </si>
  <si>
    <t xml:space="preserve">DE Bully Rey </t>
  </si>
  <si>
    <t xml:space="preserve">Joslyn DeKnikker </t>
  </si>
  <si>
    <t xml:space="preserve">Ace </t>
  </si>
  <si>
    <t xml:space="preserve">Deidra Doeden </t>
  </si>
  <si>
    <t xml:space="preserve">Fire </t>
  </si>
  <si>
    <t xml:space="preserve">Jodie Greig </t>
  </si>
  <si>
    <t xml:space="preserve">Dudes Gotta Gun (Joker) </t>
  </si>
  <si>
    <t xml:space="preserve">Lisa Hohn </t>
  </si>
  <si>
    <t xml:space="preserve">Chica </t>
  </si>
  <si>
    <t xml:space="preserve">Sandy Highland </t>
  </si>
  <si>
    <t xml:space="preserve">Pony </t>
  </si>
  <si>
    <t xml:space="preserve">Beer Ticket </t>
  </si>
  <si>
    <t xml:space="preserve">Goose </t>
  </si>
  <si>
    <t xml:space="preserve">Nigel </t>
  </si>
  <si>
    <t xml:space="preserve">Emilee Hasart </t>
  </si>
  <si>
    <t xml:space="preserve">Michelle Hodne </t>
  </si>
  <si>
    <t xml:space="preserve">Royalty Struttin </t>
  </si>
  <si>
    <t xml:space="preserve">Jimmie Kay Gulbraa </t>
  </si>
  <si>
    <t xml:space="preserve">Drifter </t>
  </si>
  <si>
    <t xml:space="preserve">Makenzee Kruger </t>
  </si>
  <si>
    <t xml:space="preserve">Rein </t>
  </si>
  <si>
    <t xml:space="preserve">Deb Kruger </t>
  </si>
  <si>
    <t xml:space="preserve">Fast Sassafras </t>
  </si>
  <si>
    <t xml:space="preserve">Emily Kruger </t>
  </si>
  <si>
    <t xml:space="preserve">French Iced Stella </t>
  </si>
  <si>
    <t xml:space="preserve">Shari Kennedy </t>
  </si>
  <si>
    <t xml:space="preserve">Josey Wales Guns </t>
  </si>
  <si>
    <t xml:space="preserve">Cinderella's Gotta Gun </t>
  </si>
  <si>
    <t xml:space="preserve">Hallie Kennedy </t>
  </si>
  <si>
    <t xml:space="preserve">Dandy Secret Tequila </t>
  </si>
  <si>
    <t xml:space="preserve">Lexy Leischner </t>
  </si>
  <si>
    <t>Bug</t>
  </si>
  <si>
    <t xml:space="preserve">Paisley </t>
  </si>
  <si>
    <t xml:space="preserve">Playboy </t>
  </si>
  <si>
    <t xml:space="preserve">Shana Lensing </t>
  </si>
  <si>
    <t xml:space="preserve">Nike </t>
  </si>
  <si>
    <t xml:space="preserve">Ultimate Dream Maker </t>
  </si>
  <si>
    <t xml:space="preserve">Grace Merrigan </t>
  </si>
  <si>
    <t xml:space="preserve">Jet </t>
  </si>
  <si>
    <t xml:space="preserve">Carli Maruska </t>
  </si>
  <si>
    <t xml:space="preserve">Tex </t>
  </si>
  <si>
    <t xml:space="preserve">Rumor </t>
  </si>
  <si>
    <t xml:space="preserve">Lilliya Meek </t>
  </si>
  <si>
    <t>CJ</t>
  </si>
  <si>
    <t xml:space="preserve">Lena </t>
  </si>
  <si>
    <t xml:space="preserve">Morgan Mahlen </t>
  </si>
  <si>
    <t xml:space="preserve">Bacardi </t>
  </si>
  <si>
    <t xml:space="preserve">Skyy </t>
  </si>
  <si>
    <t xml:space="preserve">Jessica Mueller </t>
  </si>
  <si>
    <t xml:space="preserve">Pumpkin </t>
  </si>
  <si>
    <t xml:space="preserve">Melissa Maxwell </t>
  </si>
  <si>
    <t xml:space="preserve">Morgan Maxwell </t>
  </si>
  <si>
    <t xml:space="preserve">Buddy </t>
  </si>
  <si>
    <t xml:space="preserve">Blaze </t>
  </si>
  <si>
    <t xml:space="preserve">Ashlie Matthews </t>
  </si>
  <si>
    <t xml:space="preserve">Jinx </t>
  </si>
  <si>
    <t xml:space="preserve">Cassie Mehlbrecht </t>
  </si>
  <si>
    <t xml:space="preserve">Reyted </t>
  </si>
  <si>
    <t xml:space="preserve">BW Left Lane Guy </t>
  </si>
  <si>
    <t xml:space="preserve">Maverick </t>
  </si>
  <si>
    <t xml:space="preserve">Erin Tebben </t>
  </si>
  <si>
    <t xml:space="preserve">Yellow </t>
  </si>
  <si>
    <t xml:space="preserve">Jessica Taubert </t>
  </si>
  <si>
    <t xml:space="preserve">Jolene </t>
  </si>
  <si>
    <t xml:space="preserve">Lexi Thyberg </t>
  </si>
  <si>
    <t xml:space="preserve">Fantastic French Fling </t>
  </si>
  <si>
    <t xml:space="preserve">Lainie Scholtz </t>
  </si>
  <si>
    <t xml:space="preserve">CR Royal Statement </t>
  </si>
  <si>
    <t xml:space="preserve">Kellie VanDerBrink </t>
  </si>
  <si>
    <t xml:space="preserve">Cowboy </t>
  </si>
  <si>
    <t xml:space="preserve">Taylor Jo Voelsch </t>
  </si>
  <si>
    <t xml:space="preserve">Full Force (Chaos) </t>
  </si>
  <si>
    <t xml:space="preserve">Sara VanDuysen </t>
  </si>
  <si>
    <t xml:space="preserve">Brownie </t>
  </si>
  <si>
    <t xml:space="preserve">Makenzee Wheelhouse </t>
  </si>
  <si>
    <t xml:space="preserve">TM Betty Badger </t>
  </si>
  <si>
    <t xml:space="preserve">Illuminated Moonshine </t>
  </si>
  <si>
    <t xml:space="preserve">Ain't Playboy Famouse </t>
  </si>
  <si>
    <t xml:space="preserve">LosLonelyBoy </t>
  </si>
  <si>
    <t xml:space="preserve">Greta Merrigan </t>
  </si>
  <si>
    <t xml:space="preserve">Jwow </t>
  </si>
  <si>
    <t xml:space="preserve">Macy Maxwell </t>
  </si>
  <si>
    <t xml:space="preserve">LeRoy </t>
  </si>
  <si>
    <t xml:space="preserve">Ladybug </t>
  </si>
  <si>
    <t>Caden</t>
  </si>
  <si>
    <t>Mister</t>
  </si>
  <si>
    <t>Jade Holthe</t>
  </si>
  <si>
    <t>Rex</t>
  </si>
  <si>
    <t>Tanner Christoffers</t>
  </si>
  <si>
    <t>Supermos Reward</t>
  </si>
  <si>
    <t>Natalie Ruther</t>
  </si>
  <si>
    <t>Maggie</t>
  </si>
  <si>
    <t>LeAnn Wheeler</t>
  </si>
  <si>
    <t>TR Seekin N Streakin</t>
  </si>
  <si>
    <t xml:space="preserve">Shaw Nelson </t>
  </si>
  <si>
    <t>Hannah Eldeen</t>
  </si>
  <si>
    <t>I Gotta Dasher</t>
  </si>
  <si>
    <t>Finn</t>
  </si>
  <si>
    <t>Bones</t>
  </si>
  <si>
    <t>Maddy Eldeen</t>
  </si>
  <si>
    <t>Stormy</t>
  </si>
  <si>
    <t>Anne Aamot</t>
  </si>
  <si>
    <t>Devilina</t>
  </si>
  <si>
    <t>Candice Aamot</t>
  </si>
  <si>
    <t>Willie</t>
  </si>
  <si>
    <t>Theresa Navrkal</t>
  </si>
  <si>
    <t>Bid for Zahara</t>
  </si>
  <si>
    <t>Amanda Wegner</t>
  </si>
  <si>
    <t>Bunny</t>
  </si>
  <si>
    <t>Shelby Hohn</t>
  </si>
  <si>
    <t>Trigger</t>
  </si>
  <si>
    <t>Elyn Bartmann</t>
  </si>
  <si>
    <t>Raven</t>
  </si>
  <si>
    <t xml:space="preserve">Firefly 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</si>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</sst>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J3" sqref="J3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IF(B2="","",Draw!F2)</f>
        <v/>
      </c>
      <c r="B2" s="19" t="str">
        <f>IFERROR(Draw!G2,"")</f>
        <v/>
      </c>
      <c r="C2" s="19" t="str">
        <f>IFERROR(Draw!H2,"")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/>
      </c>
      <c r="V2" s="7" t="str">
        <f>IFERROR(IF(U2=$V$1,'Open 2'!F2,""),"")</f>
        <v/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 t="str">
        <f>IF(B3="","",Draw!F3)</f>
        <v/>
      </c>
      <c r="B3" s="19" t="str">
        <f>IFERROR(Draw!G3,"")</f>
        <v/>
      </c>
      <c r="C3" s="19" t="str">
        <f>IFERROR(Draw!H3,"")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/>
      </c>
      <c r="V3" s="7" t="str">
        <f>IFERROR(IF(U3=$V$1,'Open 2'!F3,""),"")</f>
        <v/>
      </c>
      <c r="W3" s="7" t="str">
        <f>IFERROR(IF(U3=$W$1,'Open 2'!F3,""),"")</f>
        <v/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IF(B4="","",Draw!F4)</f>
        <v/>
      </c>
      <c r="B4" s="19" t="str">
        <f>IFERROR(Draw!G4,"")</f>
        <v/>
      </c>
      <c r="C4" s="19" t="str">
        <f>IFERROR(Draw!H4,"")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-</v>
      </c>
      <c r="N4" s="18" t="str">
        <f>'Open 2'!AD10</f>
        <v>-</v>
      </c>
      <c r="O4" s="18" t="str">
        <f>'Open 2'!AE10</f>
        <v>-</v>
      </c>
      <c r="P4" s="40" t="str">
        <f>'Open 2'!AF10</f>
        <v>-</v>
      </c>
      <c r="Q4" s="156" t="str">
        <f>AG10</f>
        <v/>
      </c>
      <c r="U4" s="3" t="str">
        <f>IFERROR(VLOOKUP('Open 2'!F4,$AB$3:$AC$7,2,TRUE),"")</f>
        <v/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0</v>
      </c>
      <c r="AQ4" s="152">
        <f t="shared" si="1"/>
        <v>0</v>
      </c>
      <c r="AR4" s="152">
        <f t="shared" si="1"/>
        <v>0</v>
      </c>
      <c r="AS4" s="152">
        <f t="shared" si="1"/>
        <v>0</v>
      </c>
    </row>
    <row r="5" spans="1:46" ht="16.5" thickBot="1">
      <c r="A5" s="18" t="str">
        <f>IF(B5="","",Draw!F5)</f>
        <v/>
      </c>
      <c r="B5" s="19" t="str">
        <f>IFERROR(Draw!G5,"")</f>
        <v/>
      </c>
      <c r="C5" s="19" t="str">
        <f>IFERROR(Draw!H5,"")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0</v>
      </c>
      <c r="L5" s="241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/>
      </c>
      <c r="V5" s="7" t="str">
        <f>IFERROR(IF(U5=$V$1,'Open 2'!F5,""),"")</f>
        <v/>
      </c>
      <c r="W5" s="7" t="str">
        <f>IFERROR(IF(U5=$W$1,'Open 2'!F5,""),"")</f>
        <v/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 t="str">
        <f>IF(B6="","",Draw!F6)</f>
        <v/>
      </c>
      <c r="B6" s="19" t="str">
        <f>IFERROR(Draw!G6,"")</f>
        <v/>
      </c>
      <c r="C6" s="19" t="str">
        <f>IFERROR(Draw!H6,"")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0.5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/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 t="str">
        <f>IF(B8="","",Draw!F8)</f>
        <v/>
      </c>
      <c r="B8" s="19" t="str">
        <f>IFERROR(Draw!G8,"")</f>
        <v/>
      </c>
      <c r="C8" s="19" t="str">
        <f>IFERROR(Draw!H8,"")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2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/>
      </c>
      <c r="V8" s="7" t="str">
        <f>IFERROR(IF(U8=$V$1,'Open 2'!F8,""),"")</f>
        <v/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 t="str">
        <f>IF(B9="","",Draw!F9)</f>
        <v/>
      </c>
      <c r="B9" s="19" t="str">
        <f>IFERROR(Draw!G9,"")</f>
        <v/>
      </c>
      <c r="C9" s="19" t="str">
        <f>IFERROR(Draw!H9,"")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/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IF(B10="","",Draw!F10)</f>
        <v/>
      </c>
      <c r="B10" s="19" t="str">
        <f>IFERROR(Draw!G10,"")</f>
        <v/>
      </c>
      <c r="C10" s="19" t="str">
        <f>IFERROR(Draw!H10,"")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-</v>
      </c>
      <c r="N10" s="18" t="str">
        <f>'Open 2'!AD16</f>
        <v>-</v>
      </c>
      <c r="O10" s="18" t="str">
        <f>'Open 2'!AE16</f>
        <v>-</v>
      </c>
      <c r="P10" s="40" t="str">
        <f>'Open 2'!AF16</f>
        <v>-</v>
      </c>
      <c r="Q10" s="156" t="str">
        <f>AG16</f>
        <v/>
      </c>
      <c r="U10" s="3" t="str">
        <f>IFERROR(VLOOKUP('Open 2'!F10,$AB$3:$AC$7,2,TRUE),"")</f>
        <v/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IFERROR(INDEX('Open 2'!B:F,MATCH(AF10,'Open 2'!$F:$F,0),1),"-")</f>
        <v>-</v>
      </c>
      <c r="AE10" s="64" t="str">
        <f>IFERROR(INDEX('Open 2'!$B:$F,MATCH(AF10,'Open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J11</f>
        <v>0</v>
      </c>
    </row>
    <row r="11" spans="1:46" ht="16.5" thickBot="1">
      <c r="A11" s="18" t="str">
        <f>IF(B11="","",Draw!F11)</f>
        <v/>
      </c>
      <c r="B11" s="19" t="str">
        <f>IFERROR(Draw!G11,"")</f>
        <v/>
      </c>
      <c r="C11" s="19" t="str">
        <f>IFERROR(Draw!H11,"")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0</v>
      </c>
      <c r="K11" s="50">
        <v>2</v>
      </c>
      <c r="L11" s="244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/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 t="str">
        <f>IFERROR(IF($U11=$Y$1,'Open 2'!F11,""),"")</f>
        <v/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 t="str">
        <f>IF(B12="","",Draw!F12)</f>
        <v/>
      </c>
      <c r="B12" s="19" t="str">
        <f>IFERROR(Draw!G12,"")</f>
        <v/>
      </c>
      <c r="C12" s="19" t="str">
        <f>IFERROR(Draw!H12,"")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/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0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-</v>
      </c>
      <c r="N16" s="18" t="str">
        <f>'Open 2'!AD22</f>
        <v>-</v>
      </c>
      <c r="O16" s="18" t="str">
        <f>'Open 2'!AE22</f>
        <v>-</v>
      </c>
      <c r="P16" s="40" t="str">
        <f>'Open 2'!AF22</f>
        <v>-</v>
      </c>
      <c r="Q16" s="156" t="str">
        <f>AG22</f>
        <v/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IFERROR(INDEX('Open 2'!B:F,MATCH(AF16,'Open 2'!F:F,0),1),"-")</f>
        <v>-</v>
      </c>
      <c r="AE16" s="16" t="str">
        <f>IFERROR(INDEX('Open 2'!B:F,MATCH(AF16,'Open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IFERROR(INDEX('Open 2'!B:F,MATCH(AF17,'Open 2'!F:F,0),1),"-")</f>
        <v>-</v>
      </c>
      <c r="AE17" s="16" t="str">
        <f>IFERROR(INDEX('Open 2'!B:F,MATCH(AF17,'Open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-</v>
      </c>
      <c r="N22" s="18" t="str">
        <f>'Open 2'!AD28</f>
        <v>-</v>
      </c>
      <c r="O22" s="18" t="str">
        <f>'Open 2'!AE28</f>
        <v>-</v>
      </c>
      <c r="P22" s="40" t="str">
        <f>'Open 2'!AF28</f>
        <v>-</v>
      </c>
      <c r="Q22" s="156" t="str">
        <f>AG28</f>
        <v/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IFERROR(INDEX('Open 2'!B:F,MATCH(AF22,'Open 2'!F:F,0),1),"-")</f>
        <v>-</v>
      </c>
      <c r="AE22" s="16" t="str">
        <f>IFERROR(INDEX('Open 2'!B:F,MATCH(AF22,'Open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IFERROR(INDEX('Open 2'!B:F,MATCH(AF23,'Open 2'!F:F,0),1),"-")</f>
        <v>-</v>
      </c>
      <c r="AE23" s="16" t="str">
        <f>IFERROR(INDEX('Open 2'!B:F,MATCH(AF23,'Open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IFERROR(INDEX('Open 2'!B:F,MATCH(AF28,'Open 2'!F:F,0),1),"-")</f>
        <v>-</v>
      </c>
      <c r="AE28" s="16" t="str">
        <f>IFERROR(INDEX('Open 2'!B:F,MATCH(AF28,'Open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IFERROR(INDEX('Open 2'!B:F,MATCH(AF29,'Open 2'!F:F,0),1),"-")</f>
        <v>-</v>
      </c>
      <c r="AE29" s="16" t="str">
        <f>IFERROR(INDEX('Open 2'!B:F,MATCH(AF29,'Open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IFERROR(INDEX('Open 2'!B:F,MATCH(AF30,'Open 2'!F:F,0),1),"-")</f>
        <v>-</v>
      </c>
      <c r="AE30" s="16" t="str">
        <f>IFERROR(INDEX('Open 2'!B:F,MATCH(AF30,'Open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IFERROR(IF(INDEX('Open 2'!$A:$F,MATCH('Open 2 Results'!$E2,'Open 2'!$F:$F,0),1)&gt;0,INDEX('Open 2'!$A:$F,MATCH('Open 2 Results'!$E2,'Open 2'!$F:$F,0),1),""),"")</f>
        <v/>
      </c>
      <c r="B2" s="84" t="str">
        <f>IFERROR(IF(INDEX('Open 2'!$A:$F,MATCH('Open 2 Results'!$E2,'Open 2'!$F:$F,0),2)&gt;0,INDEX('Open 2'!$A:$F,MATCH('Open 2 Results'!$E2,'Open 2'!$F:$F,0),2),""),"")</f>
        <v/>
      </c>
      <c r="C2" s="84" t="str">
        <f>IFERROR(IF(INDEX('Open 2'!$A:$F,MATCH('Open 2 Results'!$E2,'Open 2'!$F:$F,0),3)&gt;0,INDEX('Open 2'!$A:$F,MATCH('Open 2 Results'!$E2,'Open 2'!$F:$F,0),3),""),"")</f>
        <v/>
      </c>
      <c r="D2" s="85" t="str">
        <f>IFERROR(IF(AND(SMALL('Open 2'!F:F,L2)&gt;1000,SMALL('Open 2'!F:F,L2)&lt;3000),"nt",IF(SMALL('Open 2'!F:F,L2)&gt;3000,"",SMALL('Open 2'!F:F,L2))),"")</f>
        <v/>
      </c>
      <c r="E2" s="115" t="str">
        <f>IF(D2="nt",IFERROR(SMALL('Open 2'!F:F,L2),""),IF(D2&gt;3000,"",IFERROR(SMALL('Open 2'!F:F,L2),"")))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24">
        <v>1</v>
      </c>
    </row>
    <row r="3" spans="1:12">
      <c r="A3" s="18" t="str">
        <f>IFERROR(IF(INDEX('Open 2'!$A:$F,MATCH('Open 2 Results'!$E3,'Open 2'!$F:$F,0),1)&gt;0,INDEX('Open 2'!$A:$F,MATCH('Open 2 Results'!$E3,'Open 2'!$F:$F,0),1),""),"")</f>
        <v/>
      </c>
      <c r="B3" s="84" t="str">
        <f>IFERROR(IF(INDEX('Open 2'!$A:$F,MATCH('Open 2 Results'!$E3,'Open 2'!$F:$F,0),2)&gt;0,INDEX('Open 2'!$A:$F,MATCH('Open 2 Results'!$E3,'Open 2'!$F:$F,0),2),""),"")</f>
        <v/>
      </c>
      <c r="C3" s="84" t="str">
        <f>IFERROR(IF(INDEX('Open 2'!$A:$F,MATCH('Open 2 Results'!$E3,'Open 2'!$F:$F,0),3)&gt;0,INDEX('Open 2'!$A:$F,MATCH('Open 2 Results'!$E3,'Open 2'!$F:$F,0),3),""),"")</f>
        <v/>
      </c>
      <c r="D3" s="85" t="str">
        <f>IFERROR(IF(AND(SMALL('Open 2'!F:F,L3)&gt;1000,SMALL('Open 2'!F:F,L3)&lt;3000),"nt",IF(SMALL('Open 2'!F:F,L3)&gt;3000,"",SMALL('Open 2'!F:F,L3))),"")</f>
        <v/>
      </c>
      <c r="E3" s="115" t="str">
        <f>IF(D3="nt",IFERROR(SMALL('Open 2'!F:F,L3),""),IF(D3&gt;3000,"",IFERROR(SMALL('Open 2'!F:F,L3),"")))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'Open 2'!P4</f>
        <v>-</v>
      </c>
      <c r="I3" s="24" t="s">
        <v>3</v>
      </c>
      <c r="J3" s="121"/>
      <c r="K3" s="121"/>
      <c r="L3" s="24">
        <v>2</v>
      </c>
    </row>
    <row r="4" spans="1:12">
      <c r="A4" s="18" t="str">
        <f>IFERROR(IF(INDEX('Open 2'!$A:$F,MATCH('Open 2 Results'!$E4,'Open 2'!$F:$F,0),1)&gt;0,INDEX('Open 2'!$A:$F,MATCH('Open 2 Results'!$E4,'Open 2'!$F:$F,0),1),""),"")</f>
        <v/>
      </c>
      <c r="B4" s="84" t="str">
        <f>IFERROR(IF(INDEX('Open 2'!$A:$F,MATCH('Open 2 Results'!$E4,'Open 2'!$F:$F,0),2)&gt;0,INDEX('Open 2'!$A:$F,MATCH('Open 2 Results'!$E4,'Open 2'!$F:$F,0),2),""),"")</f>
        <v/>
      </c>
      <c r="C4" s="84" t="str">
        <f>IFERROR(IF(INDEX('Open 2'!$A:$F,MATCH('Open 2 Results'!$E4,'Open 2'!$F:$F,0),3)&gt;0,INDEX('Open 2'!$A:$F,MATCH('Open 2 Results'!$E4,'Open 2'!$F:$F,0),3),""),"")</f>
        <v/>
      </c>
      <c r="D4" s="85" t="str">
        <f>IFERROR(IF(AND(SMALL('Open 2'!F:F,L4)&gt;1000,SMALL('Open 2'!F:F,L4)&lt;3000),"nt",IF(SMALL('Open 2'!F:F,L4)&gt;3000,"",SMALL('Open 2'!F:F,L4))),"")</f>
        <v/>
      </c>
      <c r="E4" s="115" t="str">
        <f>IF(D4="nt",IFERROR(SMALL('Open 2'!F:F,L4),""),IF(D4&gt;3000,"",IFERROR(SMALL('Open 2'!F:F,L4),"")))</f>
        <v/>
      </c>
      <c r="F4" s="86" t="str">
        <f t="shared" si="0"/>
        <v/>
      </c>
      <c r="G4" s="91" t="str">
        <f t="shared" si="1"/>
        <v/>
      </c>
      <c r="H4" s="62" t="str">
        <f>'Open 2'!P10</f>
        <v>-</v>
      </c>
      <c r="I4" s="87" t="s">
        <v>4</v>
      </c>
      <c r="J4" s="163"/>
      <c r="K4" s="121"/>
      <c r="L4" s="24">
        <v>3</v>
      </c>
    </row>
    <row r="5" spans="1:12">
      <c r="A5" s="18" t="str">
        <f>IFERROR(IF(INDEX('Open 2'!$A:$F,MATCH('Open 2 Results'!$E5,'Open 2'!$F:$F,0),1)&gt;0,INDEX('Open 2'!$A:$F,MATCH('Open 2 Results'!$E5,'Open 2'!$F:$F,0),1),""),"")</f>
        <v/>
      </c>
      <c r="B5" s="84" t="str">
        <f>IFERROR(IF(INDEX('Open 2'!$A:$F,MATCH('Open 2 Results'!$E5,'Open 2'!$F:$F,0),2)&gt;0,INDEX('Open 2'!$A:$F,MATCH('Open 2 Results'!$E5,'Open 2'!$F:$F,0),2),""),"")</f>
        <v/>
      </c>
      <c r="C5" s="84" t="str">
        <f>IFERROR(IF(INDEX('Open 2'!$A:$F,MATCH('Open 2 Results'!$E5,'Open 2'!$F:$F,0),3)&gt;0,INDEX('Open 2'!$A:$F,MATCH('Open 2 Results'!$E5,'Open 2'!$F:$F,0),3),""),"")</f>
        <v/>
      </c>
      <c r="D5" s="85" t="str">
        <f>IFERROR(IF(AND(SMALL('Open 2'!F:F,L5)&gt;1000,SMALL('Open 2'!F:F,L5)&lt;3000),"nt",IF(SMALL('Open 2'!F:F,L5)&gt;3000,"",SMALL('Open 2'!F:F,L5))),"")</f>
        <v/>
      </c>
      <c r="E5" s="115" t="str">
        <f>IF(D5="nt",IFERROR(SMALL('Open 2'!F:F,L5),""),IF(D5&gt;3000,"",IFERROR(SMALL('Open 2'!F:F,L5),"")))</f>
        <v/>
      </c>
      <c r="F5" s="86" t="str">
        <f t="shared" si="0"/>
        <v/>
      </c>
      <c r="G5" s="91" t="str">
        <f t="shared" si="1"/>
        <v/>
      </c>
      <c r="H5" s="62" t="str">
        <f>'Open 2'!P16</f>
        <v>-</v>
      </c>
      <c r="I5" s="87" t="s">
        <v>5</v>
      </c>
      <c r="J5" s="163"/>
      <c r="K5" s="122"/>
      <c r="L5" s="24">
        <v>4</v>
      </c>
    </row>
    <row r="6" spans="1:12">
      <c r="A6" s="18" t="str">
        <f>IFERROR(IF(INDEX('Open 2'!$A:$F,MATCH('Open 2 Results'!$E6,'Open 2'!$F:$F,0),1)&gt;0,INDEX('Open 2'!$A:$F,MATCH('Open 2 Results'!$E6,'Open 2'!$F:$F,0),1),""),"")</f>
        <v/>
      </c>
      <c r="B6" s="84" t="str">
        <f>IFERROR(IF(INDEX('Open 2'!$A:$F,MATCH('Open 2 Results'!$E6,'Open 2'!$F:$F,0),2)&gt;0,INDEX('Open 2'!$A:$F,MATCH('Open 2 Results'!$E6,'Open 2'!$F:$F,0),2),""),"")</f>
        <v/>
      </c>
      <c r="C6" s="84" t="str">
        <f>IFERROR(IF(INDEX('Open 2'!$A:$F,MATCH('Open 2 Results'!$E6,'Open 2'!$F:$F,0),3)&gt;0,INDEX('Open 2'!$A:$F,MATCH('Open 2 Results'!$E6,'Open 2'!$F:$F,0),3),""),"")</f>
        <v/>
      </c>
      <c r="D6" s="85" t="str">
        <f>IFERROR(IF(AND(SMALL('Open 2'!F:F,L6)&gt;1000,SMALL('Open 2'!F:F,L6)&lt;3000),"nt",IF(SMALL('Open 2'!F:F,L6)&gt;3000,"",SMALL('Open 2'!F:F,L6))),"")</f>
        <v/>
      </c>
      <c r="E6" s="115" t="str">
        <f>IF(D6="nt",IFERROR(SMALL('Open 2'!F:F,L6),""),IF(D6&gt;3000,"",IFERROR(SMALL('Open 2'!F:F,L6),"")))</f>
        <v/>
      </c>
      <c r="F6" s="86" t="str">
        <f t="shared" si="0"/>
        <v/>
      </c>
      <c r="G6" s="91" t="str">
        <f t="shared" si="1"/>
        <v/>
      </c>
      <c r="H6" s="62" t="str">
        <f>'Open 2'!P22</f>
        <v>-</v>
      </c>
      <c r="I6" s="87" t="s">
        <v>6</v>
      </c>
      <c r="J6" s="163"/>
      <c r="K6" s="121"/>
      <c r="L6" s="24">
        <v>5</v>
      </c>
    </row>
    <row r="7" spans="1:12">
      <c r="A7" s="18" t="str">
        <f>IFERROR(IF(INDEX('Open 2'!$A:$F,MATCH('Open 2 Results'!$E7,'Open 2'!$F:$F,0),1)&gt;0,INDEX('Open 2'!$A:$F,MATCH('Open 2 Results'!$E7,'Open 2'!$F:$F,0),1),""),"")</f>
        <v/>
      </c>
      <c r="B7" s="84" t="str">
        <f>IFERROR(IF(INDEX('Open 2'!$A:$F,MATCH('Open 2 Results'!$E7,'Open 2'!$F:$F,0),2)&gt;0,INDEX('Open 2'!$A:$F,MATCH('Open 2 Results'!$E7,'Open 2'!$F:$F,0),2),""),"")</f>
        <v/>
      </c>
      <c r="C7" s="84" t="str">
        <f>IFERROR(IF(INDEX('Open 2'!$A:$F,MATCH('Open 2 Results'!$E7,'Open 2'!$F:$F,0),3)&gt;0,INDEX('Open 2'!$A:$F,MATCH('Open 2 Results'!$E7,'Open 2'!$F:$F,0),3),""),"")</f>
        <v/>
      </c>
      <c r="D7" s="85" t="str">
        <f>IFERROR(IF(AND(SMALL('Open 2'!F:F,L7)&gt;1000,SMALL('Open 2'!F:F,L7)&lt;3000),"nt",IF(SMALL('Open 2'!F:F,L7)&gt;3000,"",SMALL('Open 2'!F:F,L7))),"")</f>
        <v/>
      </c>
      <c r="E7" s="115" t="str">
        <f>IF(D7="nt",IFERROR(SMALL('Open 2'!F:F,L7),""),IF(D7&gt;3000,"",IFERROR(SMALL('Open 2'!F:F,L7),"")))</f>
        <v/>
      </c>
      <c r="F7" s="86" t="str">
        <f t="shared" si="0"/>
        <v/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/>
      <c r="L7" s="24">
        <v>6</v>
      </c>
    </row>
    <row r="8" spans="1:12">
      <c r="A8" s="18" t="str">
        <f>IFERROR(IF(INDEX('Open 2'!$A:$F,MATCH('Open 2 Results'!$E8,'Open 2'!$F:$F,0),1)&gt;0,INDEX('Open 2'!$A:$F,MATCH('Open 2 Results'!$E8,'Open 2'!$F:$F,0),1),""),"")</f>
        <v/>
      </c>
      <c r="B8" s="84" t="str">
        <f>IFERROR(IF(INDEX('Open 2'!$A:$F,MATCH('Open 2 Results'!$E8,'Open 2'!$F:$F,0),2)&gt;0,INDEX('Open 2'!$A:$F,MATCH('Open 2 Results'!$E8,'Open 2'!$F:$F,0),2),""),"")</f>
        <v/>
      </c>
      <c r="C8" s="84" t="str">
        <f>IFERROR(IF(INDEX('Open 2'!$A:$F,MATCH('Open 2 Results'!$E8,'Open 2'!$F:$F,0),3)&gt;0,INDEX('Open 2'!$A:$F,MATCH('Open 2 Results'!$E8,'Open 2'!$F:$F,0),3),""),"")</f>
        <v/>
      </c>
      <c r="D8" s="85" t="str">
        <f>IFERROR(IF(AND(SMALL('Open 2'!F:F,L8)&gt;1000,SMALL('Open 2'!F:F,L8)&lt;3000),"nt",IF(SMALL('Open 2'!F:F,L8)&gt;3000,"",SMALL('Open 2'!F:F,L8))),"")</f>
        <v/>
      </c>
      <c r="E8" s="115" t="str">
        <f>IF(D8="nt",IFERROR(SMALL('Open 2'!F:F,L8),""),IF(D8&gt;3000,"",IFERROR(SMALL('Open 2'!F:F,L8),"")))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24">
        <v>7</v>
      </c>
    </row>
    <row r="9" spans="1:12">
      <c r="A9" s="18" t="str">
        <f>IFERROR(IF(INDEX('Open 2'!$A:$F,MATCH('Open 2 Results'!$E9,'Open 2'!$F:$F,0),1)&gt;0,INDEX('Open 2'!$A:$F,MATCH('Open 2 Results'!$E9,'Open 2'!$F:$F,0),1),""),"")</f>
        <v/>
      </c>
      <c r="B9" s="84" t="str">
        <f>IFERROR(IF(INDEX('Open 2'!$A:$F,MATCH('Open 2 Results'!$E9,'Open 2'!$F:$F,0),2)&gt;0,INDEX('Open 2'!$A:$F,MATCH('Open 2 Results'!$E9,'Open 2'!$F:$F,0),2),""),"")</f>
        <v/>
      </c>
      <c r="C9" s="84" t="str">
        <f>IFERROR(IF(INDEX('Open 2'!$A:$F,MATCH('Open 2 Results'!$E9,'Open 2'!$F:$F,0),3)&gt;0,INDEX('Open 2'!$A:$F,MATCH('Open 2 Results'!$E9,'Open 2'!$F:$F,0),3),""),"")</f>
        <v/>
      </c>
      <c r="D9" s="85" t="str">
        <f>IFERROR(IF(AND(SMALL('Open 2'!F:F,L9)&gt;1000,SMALL('Open 2'!F:F,L9)&lt;3000),"nt",IF(SMALL('Open 2'!F:F,L9)&gt;3000,"",SMALL('Open 2'!F:F,L9))),"")</f>
        <v/>
      </c>
      <c r="E9" s="115" t="str">
        <f>IF(D9="nt",IFERROR(SMALL('Open 2'!F:F,L9),""),IF(D9&gt;3000,"",IFERROR(SMALL('Open 2'!F:F,L9),"")))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24">
        <v>8</v>
      </c>
    </row>
    <row r="10" spans="1:12">
      <c r="A10" s="18" t="str">
        <f>IFERROR(IF(INDEX('Open 2'!$A:$F,MATCH('Open 2 Results'!$E10,'Open 2'!$F:$F,0),1)&gt;0,INDEX('Open 2'!$A:$F,MATCH('Open 2 Results'!$E10,'Open 2'!$F:$F,0),1),""),"")</f>
        <v/>
      </c>
      <c r="B10" s="84" t="str">
        <f>IFERROR(IF(INDEX('Open 2'!$A:$F,MATCH('Open 2 Results'!$E10,'Open 2'!$F:$F,0),2)&gt;0,INDEX('Open 2'!$A:$F,MATCH('Open 2 Results'!$E10,'Open 2'!$F:$F,0),2),""),"")</f>
        <v/>
      </c>
      <c r="C10" s="84" t="str">
        <f>IFERROR(IF(INDEX('Open 2'!$A:$F,MATCH('Open 2 Results'!$E10,'Open 2'!$F:$F,0),3)&gt;0,INDEX('Open 2'!$A:$F,MATCH('Open 2 Results'!$E10,'Open 2'!$F:$F,0),3),""),"")</f>
        <v/>
      </c>
      <c r="D10" s="85" t="str">
        <f>IFERROR(IF(AND(SMALL('Open 2'!F:F,L10)&gt;1000,SMALL('Open 2'!F:F,L10)&lt;3000),"nt",IF(SMALL('Open 2'!F:F,L10)&gt;3000,"",SMALL('Open 2'!F:F,L10))),"")</f>
        <v/>
      </c>
      <c r="E10" s="115" t="str">
        <f>IF(D10="nt",IFERROR(SMALL('Open 2'!F:F,L10),""),IF(D10&gt;3000,"",IFERROR(SMALL('Open 2'!F:F,L10),"")))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0" sqref="D10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 t="str">
        <f>IF(B2="","",Draw!J2)</f>
        <v/>
      </c>
      <c r="B2" s="19" t="str">
        <f>IFERROR(Draw!K2,"")</f>
        <v/>
      </c>
      <c r="C2" s="19" t="str">
        <f>IFERROR(Draw!L2,"")</f>
        <v/>
      </c>
      <c r="D2" s="51"/>
      <c r="E2" s="17">
        <v>1E-8</v>
      </c>
      <c r="F2" s="93" t="str">
        <f>IF(D2="scratch",3000+E2,IF(D2="nt",1000+E2,IF((D2+E2)&gt;5,D2+E2,"")))</f>
        <v/>
      </c>
      <c r="G2" s="62" t="str">
        <f>IF(OR(AND(D2&gt;1,D2&lt;1050),D2="nt",D2="",D2="scratch"),"","Not valid")</f>
        <v/>
      </c>
    </row>
    <row r="3" spans="1:17" ht="16.5" thickBot="1">
      <c r="A3" s="20" t="str">
        <f>IF(B3="","",Draw!J3)</f>
        <v/>
      </c>
      <c r="B3" s="21" t="str">
        <f>IFERROR(Draw!K3,"")</f>
        <v/>
      </c>
      <c r="C3" s="21" t="str">
        <f>IFERROR(Draw!L3,"")</f>
        <v/>
      </c>
      <c r="D3" s="52"/>
      <c r="E3" s="17">
        <v>2E-8</v>
      </c>
      <c r="F3" s="93" t="str">
        <f t="shared" ref="F3:F66" si="0">IF(D3="scratch",3000+E3,IF(D3="nt",1000+E3,IF((D3+E3)&gt;5,D3+E3,"")))</f>
        <v/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 t="str">
        <f>IF(B4="","",Draw!J4)</f>
        <v/>
      </c>
      <c r="B4" s="21" t="str">
        <f>IFERROR(Draw!K4,"")</f>
        <v/>
      </c>
      <c r="C4" s="21" t="str">
        <f>IFERROR(Draw!L4,"")</f>
        <v/>
      </c>
      <c r="D4" s="53"/>
      <c r="E4" s="17">
        <v>2.9999999999999997E-8</v>
      </c>
      <c r="F4" s="93" t="str">
        <f t="shared" si="0"/>
        <v/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-</v>
      </c>
      <c r="N4" s="18" t="str">
        <f>'Poles Calculations'!H8</f>
        <v>-</v>
      </c>
      <c r="O4" s="18" t="str">
        <f>'Poles Calculations'!I8</f>
        <v>-</v>
      </c>
      <c r="P4" s="40" t="str">
        <f>'Poles Calculations'!J8</f>
        <v>-</v>
      </c>
      <c r="Q4" s="165" t="str">
        <f>'Poles Calculations'!K8</f>
        <v/>
      </c>
    </row>
    <row r="5" spans="1:17" ht="16.5" thickBot="1">
      <c r="A5" s="20" t="str">
        <f>IF(B5="","",Draw!J5)</f>
        <v/>
      </c>
      <c r="B5" s="21" t="str">
        <f>IFERROR(Draw!K5,"")</f>
        <v/>
      </c>
      <c r="C5" s="21" t="str">
        <f>IFERROR(Draw!L5,"")</f>
        <v/>
      </c>
      <c r="D5" s="54"/>
      <c r="E5" s="17">
        <v>4.0000000000000001E-8</v>
      </c>
      <c r="F5" s="93" t="str">
        <f t="shared" si="0"/>
        <v/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0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 t="str">
        <f>IF(B6="","",Draw!J6)</f>
        <v/>
      </c>
      <c r="B6" s="21" t="str">
        <f>IFERROR(Draw!K6,"")</f>
        <v/>
      </c>
      <c r="C6" s="21" t="str">
        <f>IFERROR(Draw!L6,"")</f>
        <v/>
      </c>
      <c r="D6" s="54"/>
      <c r="E6" s="17">
        <v>4.9999999999999998E-8</v>
      </c>
      <c r="F6" s="93" t="str">
        <f t="shared" si="0"/>
        <v/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 t="str">
        <f>IF(B7="","",Draw!J7)</f>
        <v/>
      </c>
      <c r="B7" s="21" t="str">
        <f>IFERROR(Draw!K7,"")</f>
        <v/>
      </c>
      <c r="C7" s="21" t="str">
        <f>IFERROR(Draw!L7,"")</f>
        <v/>
      </c>
      <c r="D7" s="52"/>
      <c r="E7" s="17">
        <v>5.9999999999999995E-8</v>
      </c>
      <c r="F7" s="93" t="str">
        <f t="shared" si="0"/>
        <v/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4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 t="str">
        <f>IF(B8="","",Draw!J8)</f>
        <v/>
      </c>
      <c r="B8" s="21" t="str">
        <f>IFERROR(Draw!K8,"")</f>
        <v/>
      </c>
      <c r="C8" s="21" t="str">
        <f>IFERROR(Draw!L8,"")</f>
        <v/>
      </c>
      <c r="D8" s="51"/>
      <c r="E8" s="17">
        <v>7.0000000000000005E-8</v>
      </c>
      <c r="F8" s="93" t="str">
        <f t="shared" si="0"/>
        <v/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 t="str">
        <f>IF(B9="","",Draw!J9)</f>
        <v/>
      </c>
      <c r="B9" s="21" t="str">
        <f>IFERROR(Draw!K9,"")</f>
        <v/>
      </c>
      <c r="C9" s="21" t="str">
        <f>IFERROR(Draw!L9,"")</f>
        <v/>
      </c>
      <c r="D9" s="52"/>
      <c r="E9" s="17">
        <v>8.0000000000000002E-8</v>
      </c>
      <c r="F9" s="93" t="str">
        <f t="shared" si="0"/>
        <v/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0</v>
      </c>
      <c r="L9" s="34"/>
      <c r="M9" s="37"/>
      <c r="N9" s="26"/>
      <c r="O9" s="26"/>
      <c r="P9" s="38"/>
      <c r="Q9" s="159"/>
    </row>
    <row r="10" spans="1:17" ht="16.5" thickBot="1">
      <c r="A10" s="20" t="str">
        <f>IF(B10="","",Draw!J10)</f>
        <v/>
      </c>
      <c r="B10" s="21" t="str">
        <f>IFERROR(Draw!K10,"")</f>
        <v/>
      </c>
      <c r="C10" s="21" t="str">
        <f>IFERROR(Draw!L10,"")</f>
        <v/>
      </c>
      <c r="D10" s="53"/>
      <c r="E10" s="17">
        <v>8.9999999999999999E-8</v>
      </c>
      <c r="F10" s="93" t="str">
        <f t="shared" si="0"/>
        <v/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 t="str">
        <f>'Poles Calculations'!K14</f>
        <v/>
      </c>
    </row>
    <row r="11" spans="1:17" ht="16.5" thickBot="1">
      <c r="A11" s="20" t="str">
        <f>IF(B11="","",Draw!J11)</f>
        <v/>
      </c>
      <c r="B11" s="21" t="str">
        <f>IFERROR(Draw!K11,"")</f>
        <v/>
      </c>
      <c r="C11" s="21" t="str">
        <f>IFERROR(Draw!L11,"")</f>
        <v/>
      </c>
      <c r="D11" s="54"/>
      <c r="E11" s="17">
        <v>9.9999999999999995E-8</v>
      </c>
      <c r="F11" s="93" t="str">
        <f t="shared" si="0"/>
        <v/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 t="str">
        <f>IF(B13="","",Draw!J13)</f>
        <v/>
      </c>
      <c r="B13" s="21" t="str">
        <f>IFERROR(Draw!K13,"")</f>
        <v/>
      </c>
      <c r="C13" s="21" t="str">
        <f>IFERROR(Draw!L13,"")</f>
        <v/>
      </c>
      <c r="D13" s="143"/>
      <c r="E13" s="17">
        <v>1.1999999999999999E-7</v>
      </c>
      <c r="F13" s="93" t="str">
        <f t="shared" si="0"/>
        <v/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 t="str">
        <f>IF(B14="","",Draw!J14)</f>
        <v/>
      </c>
      <c r="B14" s="21" t="str">
        <f>IFERROR(Draw!K14,"")</f>
        <v/>
      </c>
      <c r="C14" s="21" t="str">
        <f>IFERROR(Draw!L14,"")</f>
        <v/>
      </c>
      <c r="D14" s="51"/>
      <c r="E14" s="17">
        <v>1.3E-7</v>
      </c>
      <c r="F14" s="93" t="str">
        <f t="shared" si="0"/>
        <v/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-</v>
      </c>
      <c r="N16" s="18" t="str">
        <f>'Poles Calculations'!H20</f>
        <v>-</v>
      </c>
      <c r="O16" s="18" t="str">
        <f>'Poles Calculations'!I20</f>
        <v>-</v>
      </c>
      <c r="P16" s="40" t="str">
        <f>'Poles Calculations'!J20</f>
        <v>-</v>
      </c>
      <c r="Q16" s="167" t="str">
        <f>'Poles Calculations'!K20</f>
        <v/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IFERROR(IF(INDEX(Poles!$A:$F,MATCH('Poles Results'!$E2,Poles!$F:$F,0),1)&gt;0,INDEX(Poles!$A:$F,MATCH('Poles Results'!$E2,Poles!$F:$F,0),1),""),"")</f>
        <v/>
      </c>
      <c r="B2" s="84" t="str">
        <f>IFERROR(IF(INDEX(Poles!$A:$F,MATCH('Poles Results'!$E2,Poles!$F:$F,0),2)&gt;0,INDEX(Poles!$A:$F,MATCH('Poles Results'!$E2,Poles!$F:$F,0),2),""),"")</f>
        <v/>
      </c>
      <c r="C2" s="84" t="str">
        <f>IFERROR(IF(INDEX(Poles!$A:$F,MATCH('Poles Results'!E2,Poles!$F:$F,0),3)&gt;0,INDEX(Poles!$A:$F,MATCH('Poles Results'!E2,Poles!$F:$F,0),3),""),"")</f>
        <v/>
      </c>
      <c r="D2" s="85" t="str">
        <f>IFERROR(IF(AND(SMALL(Poles!F:F,K2)&gt;1000,SMALL(Poles!F:F,K2)&lt;3000),"nt",IF(SMALL(Poles!F:F,K2)&gt;3000,"",SMALL(Poles!F:F,K2))),"")</f>
        <v/>
      </c>
      <c r="E2" s="115" t="str">
        <f>IF(D2="nt",IFERROR(SMALL(Poles!F:F,K2),""),IF(D2&gt;3000,"",IFERROR(SMALL(Poles!F:F,K2),"")))</f>
        <v/>
      </c>
      <c r="F2" s="86" t="str">
        <f t="shared" ref="F2:F33" si="0">IFERROR(VLOOKUP(D2,$H$3:$I$5,2,TRUE),"")</f>
        <v/>
      </c>
      <c r="G2" s="91" t="str">
        <f t="shared" ref="G2:G65" si="1">IFERROR(VLOOKUP(D2,$H$3:$I$5,2,FALSE),"")</f>
        <v/>
      </c>
      <c r="J2" s="121"/>
      <c r="K2" s="24">
        <v>1</v>
      </c>
    </row>
    <row r="3" spans="1:11">
      <c r="A3" s="18" t="str">
        <f>IFERROR(IF(INDEX(Poles!$A:$F,MATCH('Poles Results'!$E3,Poles!$F:$F,0),1)&gt;0,INDEX(Poles!$A:$F,MATCH('Poles Results'!$E3,Poles!$F:$F,0),1),""),"")</f>
        <v/>
      </c>
      <c r="B3" s="84" t="str">
        <f>IFERROR(IF(INDEX(Poles!$A:$F,MATCH('Poles Results'!$E3,Poles!$F:$F,0),2)&gt;0,INDEX(Poles!$A:$F,MATCH('Poles Results'!$E3,Poles!$F:$F,0),2),""),"")</f>
        <v/>
      </c>
      <c r="C3" s="84" t="str">
        <f>IFERROR(IF(INDEX(Poles!$A:$F,MATCH('Poles Results'!E3,Poles!$F:$F,0),3)&gt;0,INDEX(Poles!$A:$F,MATCH('Poles Results'!E3,Poles!$F:$F,0),3),""),"")</f>
        <v/>
      </c>
      <c r="D3" s="85" t="str">
        <f>IFERROR(IF(AND(SMALL(Poles!F:F,K3)&gt;1000,SMALL(Poles!F:F,K3)&lt;3000),"nt",IF(SMALL(Poles!F:F,K3)&gt;3000,"",SMALL(Poles!F:F,K3))),"")</f>
        <v/>
      </c>
      <c r="E3" s="115" t="str">
        <f>IF(D3="nt",IFERROR(SMALL(Poles!F:F,K3),""),IF(D3&gt;3000,"",IFERROR(SMALL(Poles!F:F,K3),"")))</f>
        <v/>
      </c>
      <c r="F3" s="86" t="str">
        <f t="shared" si="0"/>
        <v/>
      </c>
      <c r="G3" s="91" t="str">
        <f t="shared" si="1"/>
        <v/>
      </c>
      <c r="H3" s="62" t="str">
        <f>Poles!P4</f>
        <v>-</v>
      </c>
      <c r="I3" s="24" t="s">
        <v>3</v>
      </c>
      <c r="J3" s="121"/>
      <c r="K3" s="24">
        <v>2</v>
      </c>
    </row>
    <row r="4" spans="1:11">
      <c r="A4" s="18" t="str">
        <f>IFERROR(IF(INDEX(Poles!$A:$F,MATCH('Poles Results'!$E4,Poles!$F:$F,0),1)&gt;0,INDEX(Poles!$A:$F,MATCH('Poles Results'!$E4,Poles!$F:$F,0),1),""),"")</f>
        <v/>
      </c>
      <c r="B4" s="84" t="str">
        <f>IFERROR(IF(INDEX(Poles!$A:$F,MATCH('Poles Results'!$E4,Poles!$F:$F,0),2)&gt;0,INDEX(Poles!$A:$F,MATCH('Poles Results'!$E4,Poles!$F:$F,0),2),""),"")</f>
        <v/>
      </c>
      <c r="C4" s="84" t="str">
        <f>IFERROR(IF(INDEX(Poles!$A:$F,MATCH('Poles Results'!E4,Poles!$F:$F,0),3)&gt;0,INDEX(Poles!$A:$F,MATCH('Poles Results'!E4,Poles!$F:$F,0),3),""),"")</f>
        <v/>
      </c>
      <c r="D4" s="85" t="str">
        <f>IFERROR(IF(AND(SMALL(Poles!F:F,K4)&gt;1000,SMALL(Poles!F:F,K4)&lt;3000),"nt",IF(SMALL(Poles!F:F,K4)&gt;3000,"",SMALL(Poles!F:F,K4))),"")</f>
        <v/>
      </c>
      <c r="E4" s="115" t="str">
        <f>IF(D4="nt",IFERROR(SMALL(Poles!F:F,K4),""),IF(D4&gt;3000,"",IFERROR(SMALL(Poles!F:F,K4),"")))</f>
        <v/>
      </c>
      <c r="F4" s="86" t="str">
        <f t="shared" si="0"/>
        <v/>
      </c>
      <c r="G4" s="91" t="str">
        <f t="shared" si="1"/>
        <v/>
      </c>
      <c r="H4" s="62" t="str">
        <f>Poles!P10</f>
        <v>-</v>
      </c>
      <c r="I4" s="87" t="s">
        <v>4</v>
      </c>
      <c r="J4" s="121"/>
      <c r="K4" s="24">
        <v>3</v>
      </c>
    </row>
    <row r="5" spans="1:11">
      <c r="A5" s="18" t="str">
        <f>IFERROR(IF(INDEX(Poles!$A:$F,MATCH('Poles Results'!$E5,Poles!$F:$F,0),1)&gt;0,INDEX(Poles!$A:$F,MATCH('Poles Results'!$E5,Poles!$F:$F,0),1),""),"")</f>
        <v/>
      </c>
      <c r="B5" s="84" t="str">
        <f>IFERROR(IF(INDEX(Poles!$A:$F,MATCH('Poles Results'!$E5,Poles!$F:$F,0),2)&gt;0,INDEX(Poles!$A:$F,MATCH('Poles Results'!$E5,Poles!$F:$F,0),2),""),"")</f>
        <v/>
      </c>
      <c r="C5" s="84" t="str">
        <f>IFERROR(IF(INDEX(Poles!$A:$F,MATCH('Poles Results'!E5,Poles!$F:$F,0),3)&gt;0,INDEX(Poles!$A:$F,MATCH('Poles Results'!E5,Poles!$F:$F,0),3),""),"")</f>
        <v/>
      </c>
      <c r="D5" s="85" t="str">
        <f>IFERROR(IF(AND(SMALL(Poles!F:F,K5)&gt;1000,SMALL(Poles!F:F,K5)&lt;3000),"nt",IF(SMALL(Poles!F:F,K5)&gt;3000,"",SMALL(Poles!F:F,K5))),"")</f>
        <v/>
      </c>
      <c r="E5" s="115" t="str">
        <f>IF(D5="nt",IFERROR(SMALL(Poles!F:F,K5),""),IF(D5&gt;3000,"",IFERROR(SMALL(Poles!F:F,K5),"")))</f>
        <v/>
      </c>
      <c r="F5" s="86" t="str">
        <f t="shared" si="0"/>
        <v/>
      </c>
      <c r="G5" s="91" t="str">
        <f t="shared" si="1"/>
        <v/>
      </c>
      <c r="H5" s="62" t="str">
        <f>Poles!P16</f>
        <v>-</v>
      </c>
      <c r="I5" s="87" t="s">
        <v>5</v>
      </c>
      <c r="J5" s="122"/>
      <c r="K5" s="24">
        <v>4</v>
      </c>
    </row>
    <row r="6" spans="1:11">
      <c r="A6" s="18" t="str">
        <f>IFERROR(IF(INDEX(Poles!$A:$F,MATCH('Poles Results'!$E6,Poles!$F:$F,0),1)&gt;0,INDEX(Poles!$A:$F,MATCH('Poles Results'!$E6,Poles!$F:$F,0),1),""),"")</f>
        <v/>
      </c>
      <c r="B6" s="84" t="str">
        <f>IFERROR(IF(INDEX(Poles!$A:$F,MATCH('Poles Results'!$E6,Poles!$F:$F,0),2)&gt;0,INDEX(Poles!$A:$F,MATCH('Poles Results'!$E6,Poles!$F:$F,0),2),""),"")</f>
        <v/>
      </c>
      <c r="C6" s="84" t="str">
        <f>IFERROR(IF(INDEX(Poles!$A:$F,MATCH('Poles Results'!E6,Poles!$F:$F,0),3)&gt;0,INDEX(Poles!$A:$F,MATCH('Poles Results'!E6,Poles!$F:$F,0),3),""),"")</f>
        <v/>
      </c>
      <c r="D6" s="85" t="str">
        <f>IFERROR(IF(AND(SMALL(Poles!F:F,K6)&gt;1000,SMALL(Poles!F:F,K6)&lt;3000),"nt",IF(SMALL(Poles!F:F,K6)&gt;3000,"",SMALL(Poles!F:F,K6))),"")</f>
        <v/>
      </c>
      <c r="E6" s="115" t="str">
        <f>IF(D6="nt",IFERROR(SMALL(Poles!F:F,K6),""),IF(D6&gt;3000,"",IFERROR(SMALL(Poles!F:F,K6),"")))</f>
        <v/>
      </c>
      <c r="F6" s="86" t="str">
        <f t="shared" si="0"/>
        <v/>
      </c>
      <c r="G6" s="91" t="str">
        <f t="shared" si="1"/>
        <v/>
      </c>
      <c r="J6" s="121"/>
      <c r="K6" s="24">
        <v>5</v>
      </c>
    </row>
    <row r="7" spans="1:11">
      <c r="A7" s="18" t="str">
        <f>IFERROR(IF(INDEX(Poles!$A:$F,MATCH('Poles Results'!$E7,Poles!$F:$F,0),1)&gt;0,INDEX(Poles!$A:$F,MATCH('Poles Results'!$E7,Poles!$F:$F,0),1),""),"")</f>
        <v/>
      </c>
      <c r="B7" s="84" t="str">
        <f>IFERROR(IF(INDEX(Poles!$A:$F,MATCH('Poles Results'!$E7,Poles!$F:$F,0),2)&gt;0,INDEX(Poles!$A:$F,MATCH('Poles Results'!$E7,Poles!$F:$F,0),2),""),"")</f>
        <v/>
      </c>
      <c r="C7" s="84" t="str">
        <f>IFERROR(IF(INDEX(Poles!$A:$F,MATCH('Poles Results'!E7,Poles!$F:$F,0),3)&gt;0,INDEX(Poles!$A:$F,MATCH('Poles Results'!E7,Poles!$F:$F,0),3),""),"")</f>
        <v/>
      </c>
      <c r="D7" s="85" t="str">
        <f>IFERROR(IF(AND(SMALL(Poles!F:F,K7)&gt;1000,SMALL(Poles!F:F,K7)&lt;3000),"nt",IF(SMALL(Poles!F:F,K7)&gt;3000,"",SMALL(Poles!F:F,K7))),"")</f>
        <v/>
      </c>
      <c r="E7" s="115" t="str">
        <f>IF(D7="nt",IFERROR(SMALL(Poles!F:F,K7),""),IF(D7&gt;3000,"",IFERROR(SMALL(Poles!F:F,K7),"")))</f>
        <v/>
      </c>
      <c r="F7" s="86" t="str">
        <f t="shared" si="0"/>
        <v/>
      </c>
      <c r="G7" s="91" t="str">
        <f t="shared" si="1"/>
        <v/>
      </c>
      <c r="J7" s="121"/>
      <c r="K7" s="24">
        <v>6</v>
      </c>
    </row>
    <row r="8" spans="1:11">
      <c r="A8" s="18" t="str">
        <f>IFERROR(IF(INDEX(Poles!$A:$F,MATCH('Poles Results'!$E8,Poles!$F:$F,0),1)&gt;0,INDEX(Poles!$A:$F,MATCH('Poles Results'!$E8,Poles!$F:$F,0),1),""),"")</f>
        <v/>
      </c>
      <c r="B8" s="84" t="str">
        <f>IFERROR(IF(INDEX(Poles!$A:$F,MATCH('Poles Results'!$E8,Poles!$F:$F,0),2)&gt;0,INDEX(Poles!$A:$F,MATCH('Poles Results'!$E8,Poles!$F:$F,0),2),""),"")</f>
        <v/>
      </c>
      <c r="C8" s="84" t="str">
        <f>IFERROR(IF(INDEX(Poles!$A:$F,MATCH('Poles Results'!E8,Poles!$F:$F,0),3)&gt;0,INDEX(Poles!$A:$F,MATCH('Poles Results'!E8,Poles!$F:$F,0),3),""),"")</f>
        <v/>
      </c>
      <c r="D8" s="85" t="str">
        <f>IFERROR(IF(AND(SMALL(Poles!F:F,K8)&gt;1000,SMALL(Poles!F:F,K8)&lt;3000),"nt",IF(SMALL(Poles!F:F,K8)&gt;3000,"",SMALL(Poles!F:F,K8))),"")</f>
        <v/>
      </c>
      <c r="E8" s="115" t="str">
        <f>IF(D8="nt",IFERROR(SMALL(Poles!F:F,K8),""),IF(D8&gt;3000,"",IFERROR(SMALL(Poles!F:F,K8),"")))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IFERROR(IF(INDEX(Poles!$A:$F,MATCH('Poles Results'!$E9,Poles!$F:$F,0),1)&gt;0,INDEX(Poles!$A:$F,MATCH('Poles Results'!$E9,Poles!$F:$F,0),1),""),"")</f>
        <v/>
      </c>
      <c r="B9" s="84" t="str">
        <f>IFERROR(IF(INDEX(Poles!$A:$F,MATCH('Poles Results'!$E9,Poles!$F:$F,0),2)&gt;0,INDEX(Poles!$A:$F,MATCH('Poles Results'!$E9,Poles!$F:$F,0),2),""),"")</f>
        <v/>
      </c>
      <c r="C9" s="84" t="str">
        <f>IFERROR(IF(INDEX(Poles!$A:$F,MATCH('Poles Results'!E9,Poles!$F:$F,0),3)&gt;0,INDEX(Poles!$A:$F,MATCH('Poles Results'!E9,Poles!$F:$F,0),3),""),"")</f>
        <v/>
      </c>
      <c r="D9" s="85" t="str">
        <f>IFERROR(IF(AND(SMALL(Poles!F:F,K9)&gt;1000,SMALL(Poles!F:F,K9)&lt;3000),"nt",IF(SMALL(Poles!F:F,K9)&gt;3000,"",SMALL(Poles!F:F,K9))),"")</f>
        <v/>
      </c>
      <c r="E9" s="115" t="str">
        <f>IF(D9="nt",IFERROR(SMALL(Poles!F:F,K9),""),IF(D9&gt;3000,"",IFERROR(SMALL(Poles!F:F,K9),"")))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IFERROR(IF(INDEX(Poles!$A:$F,MATCH('Poles Results'!$E10,Poles!$F:$F,0),1)&gt;0,INDEX(Poles!$A:$F,MATCH('Poles Results'!$E10,Poles!$F:$F,0),1),""),"")</f>
        <v/>
      </c>
      <c r="B10" s="84" t="str">
        <f>IFERROR(IF(INDEX(Poles!$A:$F,MATCH('Poles Results'!$E10,Poles!$F:$F,0),2)&gt;0,INDEX(Poles!$A:$F,MATCH('Poles Results'!$E10,Poles!$F:$F,0),2),""),"")</f>
        <v/>
      </c>
      <c r="C10" s="84" t="str">
        <f>IFERROR(IF(INDEX(Poles!$A:$F,MATCH('Poles Results'!E10,Poles!$F:$F,0),3)&gt;0,INDEX(Poles!$A:$F,MATCH('Poles Results'!E10,Poles!$F:$F,0),3),""),"")</f>
        <v/>
      </c>
      <c r="D10" s="85" t="str">
        <f>IFERROR(IF(AND(SMALL(Poles!F:F,K10)&gt;1000,SMALL(Poles!F:F,K10)&lt;3000),"nt",IF(SMALL(Poles!F:F,K10)&gt;3000,"",SMALL(Poles!F:F,K10))),"")</f>
        <v/>
      </c>
      <c r="E10" s="115" t="str">
        <f>IF(D10="nt",IFERROR(SMALL(Poles!F:F,K10),""),IF(D10&gt;3000,"",IFERROR(SMALL(Poles!F:F,K10),"")))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IFERROR(IF(INDEX(Poles!$A:$F,MATCH('Poles Results'!$E11,Poles!$F:$F,0),1)&gt;0,INDEX(Poles!$A:$F,MATCH('Poles Results'!$E11,Poles!$F:$F,0),1),""),"")</f>
        <v/>
      </c>
      <c r="B11" s="84" t="str">
        <f>IFERROR(IF(INDEX(Poles!$A:$F,MATCH('Poles Results'!$E11,Poles!$F:$F,0),2)&gt;0,INDEX(Poles!$A:$F,MATCH('Poles Results'!$E11,Poles!$F:$F,0),2),""),"")</f>
        <v/>
      </c>
      <c r="C11" s="84" t="str">
        <f>IFERROR(IF(INDEX(Poles!$A:$F,MATCH('Poles Results'!E11,Poles!$F:$F,0),3)&gt;0,INDEX(Poles!$A:$F,MATCH('Poles Results'!E11,Poles!$F:$F,0),3),""),"")</f>
        <v/>
      </c>
      <c r="D11" s="85" t="str">
        <f>IFERROR(IF(AND(SMALL(Poles!F:F,K11)&gt;1000,SMALL(Poles!F:F,K11)&lt;3000),"nt",IF(SMALL(Poles!F:F,K11)&gt;3000,"",SMALL(Poles!F:F,K11))),"")</f>
        <v/>
      </c>
      <c r="E11" s="115" t="str">
        <f>IF(D11="nt",IFERROR(SMALL(Poles!F:F,K11),""),IF(D11&gt;3000,"",IFERROR(SMALL(Poles!F:F,K11),"")))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/>
      </c>
      <c r="B2" s="7" t="str">
        <f>IFERROR(IF(A2=$B$1,Poles!F2,""),"")</f>
        <v/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/>
      </c>
      <c r="B3" s="7" t="str">
        <f>IFERROR(IF(A3=$B$1,Poles!F3,""),"")</f>
        <v/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0</v>
      </c>
      <c r="G3" s="11" t="s">
        <v>3</v>
      </c>
      <c r="H3" s="63"/>
    </row>
    <row r="4" spans="1:23">
      <c r="A4" s="3" t="str">
        <f>IFERROR(VLOOKUP(Poles!F4,$F$3:$G$5,2,TRUE),"")</f>
        <v/>
      </c>
      <c r="B4" s="7" t="str">
        <f>IFERROR(IF(A4=$B$1,Poles!F4,""),"")</f>
        <v/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</v>
      </c>
      <c r="G4" s="12" t="s">
        <v>4</v>
      </c>
      <c r="H4" s="63"/>
    </row>
    <row r="5" spans="1:23" ht="16.5" thickBot="1">
      <c r="A5" s="3" t="str">
        <f>IFERROR(VLOOKUP(Poles!F5,$F$3:$G$5,2,TRUE),"")</f>
        <v/>
      </c>
      <c r="B5" s="7" t="str">
        <f>IFERROR(IF(A5=$B$1,Poles!F5,""),"")</f>
        <v/>
      </c>
      <c r="C5" s="7" t="str">
        <f>IFERROR(IF(A5=$C$1,Poles!F5,""),"")</f>
        <v/>
      </c>
      <c r="D5" s="7" t="str">
        <f>IFERROR(IF(A5=$D$1,Poles!F5,""),"")</f>
        <v/>
      </c>
      <c r="E5" s="3"/>
      <c r="F5" s="10">
        <f>(F4+2)</f>
        <v>4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/>
      </c>
      <c r="B6" s="7" t="str">
        <f>IFERROR(IF(A6=$B$1,Poles!F6,""),"")</f>
        <v/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/>
      </c>
      <c r="B7" s="7" t="str">
        <f>IFERROR(IF(A7=$B$1,Poles!F7,""),"")</f>
        <v/>
      </c>
      <c r="C7" s="7" t="str">
        <f>IFERROR(IF(A7=$C$1,Poles!F7,""),"")</f>
        <v/>
      </c>
      <c r="D7" s="7" t="str">
        <f>IFERROR(IF(A7=$D$1,Poles!F7,""),"")</f>
        <v/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0</v>
      </c>
      <c r="V7" s="152">
        <f t="shared" si="0"/>
        <v>0</v>
      </c>
      <c r="W7" s="17"/>
    </row>
    <row r="8" spans="1:23" ht="15.75">
      <c r="A8" s="3" t="str">
        <f>IFERROR(VLOOKUP(Poles!F8,$F$3:$G$5,2,TRUE),"")</f>
        <v/>
      </c>
      <c r="B8" s="7" t="str">
        <f>IFERROR(IF(A8=$B$1,Poles!F8,""),"")</f>
        <v/>
      </c>
      <c r="C8" s="7" t="str">
        <f>IFERROR(IF(A8=$C$1,Poles!F8,""),"")</f>
        <v/>
      </c>
      <c r="D8" s="7" t="str">
        <f>IFERROR(IF(A8=$D$1,Poles!F8,""),"")</f>
        <v/>
      </c>
      <c r="E8" s="3"/>
      <c r="F8" s="249" t="s">
        <v>3</v>
      </c>
      <c r="G8" s="64" t="str">
        <f>IF(H8="-","-","1st")</f>
        <v>-</v>
      </c>
      <c r="H8" s="64" t="str">
        <f>IFERROR(INDEX(Poles!$B:$F,MATCH(J8,Poles!$F:$F,0),1),"-")</f>
        <v>-</v>
      </c>
      <c r="I8" s="64" t="str">
        <f>IFERROR(INDEX(Poles!$B:$F,MATCH(J8,Poles!$F:$F,0),2),"-")</f>
        <v>-</v>
      </c>
      <c r="J8" s="7" t="str">
        <f>IFERROR(SMALL($B$2:$B$300,L8),"-")</f>
        <v>-</v>
      </c>
      <c r="K8" s="153" t="str">
        <f>IF(T7&gt;0,T7,"")</f>
        <v/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/>
      </c>
      <c r="B9" s="7" t="str">
        <f>IFERROR(IF(A9=$B$1,Poles!F9,""),"")</f>
        <v/>
      </c>
      <c r="C9" s="7" t="str">
        <f>IFERROR(IF(A9=$C$1,Poles!F9,""),"")</f>
        <v/>
      </c>
      <c r="D9" s="7" t="str">
        <f>IFERROR(IF(A9=$D$1,Poles!F9,""),"")</f>
        <v/>
      </c>
      <c r="E9" s="3"/>
      <c r="F9" s="227"/>
      <c r="G9" s="16" t="str">
        <f>IF(H9="-","-","2nd")</f>
        <v>-</v>
      </c>
      <c r="H9" s="64" t="str">
        <f>IFERROR(INDEX(Poles!$B:$F,MATCH(J9,Poles!$F:$F,0),1),"-")</f>
        <v>-</v>
      </c>
      <c r="I9" s="64" t="str">
        <f>IFERROR(INDEX(Poles!$B:$F,MATCH(J9,Poles!$F:$F,0),2),"-")</f>
        <v>-</v>
      </c>
      <c r="J9" s="7" t="str">
        <f>IFERROR(SMALL($B$2:$B$300,L9),"-")</f>
        <v>-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/>
      </c>
      <c r="B10" s="7" t="str">
        <f>IFERROR(IF(A10=$B$1,Poles!F10,""),"")</f>
        <v/>
      </c>
      <c r="C10" s="7" t="str">
        <f>IFERROR(IF(A10=$C$1,Poles!F10,""),"")</f>
        <v/>
      </c>
      <c r="D10" s="7" t="str">
        <f>IFERROR(IF(A10=$D$1,Poles!F10,""),"")</f>
        <v/>
      </c>
      <c r="E10" s="3"/>
      <c r="F10" s="227"/>
      <c r="G10" s="16" t="str">
        <f>IF(H10="-","-","3rd")</f>
        <v>-</v>
      </c>
      <c r="H10" s="64" t="str">
        <f>IFERROR(INDEX(Poles!$B:$F,MATCH(J10,Poles!$F:$F,0),1),"-")</f>
        <v>-</v>
      </c>
      <c r="I10" s="64" t="str">
        <f>IFERROR(INDEX(Poles!$B:$F,MATCH(J10,Poles!$F:$F,0),2),"-")</f>
        <v>-</v>
      </c>
      <c r="J10" s="7" t="str">
        <f>IFERROR(SMALL($B$2:$B$300,L10),"-")</f>
        <v>-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/>
      </c>
      <c r="B11" s="7" t="str">
        <f>IFERROR(IF(A11=$B$1,Poles!F11,""),"")</f>
        <v/>
      </c>
      <c r="C11" s="7" t="str">
        <f>IFERROR(IF(A11=$C$1,Poles!F11,""),"")</f>
        <v/>
      </c>
      <c r="D11" s="7" t="str">
        <f>IFERROR(IF(A11=$D$1,Poles!F11,""),"")</f>
        <v/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0</v>
      </c>
      <c r="U12" s="151">
        <f>U5*$R$15</f>
        <v>0</v>
      </c>
      <c r="V12" s="151">
        <f>V5*$R$15</f>
        <v>0</v>
      </c>
      <c r="W12" s="17"/>
    </row>
    <row r="13" spans="1:23" ht="15.75">
      <c r="A13" s="3" t="str">
        <f>IFERROR(VLOOKUP(Poles!F13,$F$3:$G$5,2,TRUE),"")</f>
        <v/>
      </c>
      <c r="B13" s="7" t="str">
        <f>IFERROR(IF(A13=$B$1,Poles!F13,""),"")</f>
        <v/>
      </c>
      <c r="C13" s="7" t="str">
        <f>IFERROR(IF(A13=$C$1,Poles!F13,""),"")</f>
        <v/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/>
      </c>
      <c r="B14" s="7" t="str">
        <f>IFERROR(IF(A14=$B$1,Poles!F14,""),"")</f>
        <v/>
      </c>
      <c r="C14" s="7" t="str">
        <f>IFERROR(IF(A14=$C$1,Poles!F14,""),"")</f>
        <v/>
      </c>
      <c r="D14" s="7" t="str">
        <f>IFERROR(IF(A14=$D$1,Poles!F14,""),"")</f>
        <v/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 t="str">
        <f>IF(U7&gt;0,U7,"")</f>
        <v/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-</v>
      </c>
      <c r="H20" s="16" t="str">
        <f>IFERROR(INDEX(Poles!B:F,MATCH(J20,Poles!F:F,0),1),"-")</f>
        <v>-</v>
      </c>
      <c r="I20" s="16" t="str">
        <f>IFERROR(INDEX(Poles!B:F,MATCH(J20,Poles!F:F,0),2),"-")</f>
        <v>-</v>
      </c>
      <c r="J20" s="4" t="str">
        <f>IFERROR(IF(SMALL($D$2:$D$300,L20)&lt;900,SMALL($D$2:$D$300,L20),"-"),"-")</f>
        <v>-</v>
      </c>
      <c r="K20" s="154" t="str">
        <f>IF(V7&gt;0,V7,"")</f>
        <v/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3" activePane="bottomLeft" state="frozen"/>
      <selection pane="bottomLeft" activeCell="H10" sqref="H10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55</v>
      </c>
      <c r="D5" s="105"/>
      <c r="E5" s="105"/>
      <c r="F5" s="107"/>
      <c r="G5" s="95" t="s">
        <v>86</v>
      </c>
      <c r="H5" s="32" t="s">
        <v>87</v>
      </c>
      <c r="I5" s="17">
        <v>3E-9</v>
      </c>
      <c r="J5" s="17">
        <f>IF(C5="yco",1000+I5,IF((C5+$I5)&lt;1,"",C5+$I5))</f>
        <v>55.000000002999997</v>
      </c>
      <c r="K5" s="17" t="str">
        <f t="shared" si="1"/>
        <v/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>
        <v>2</v>
      </c>
      <c r="D6" s="105"/>
      <c r="E6" s="105"/>
      <c r="F6" s="107"/>
      <c r="G6" s="95" t="s">
        <v>88</v>
      </c>
      <c r="H6" s="32" t="s">
        <v>89</v>
      </c>
      <c r="I6" s="17">
        <v>4.0000000000000002E-9</v>
      </c>
      <c r="J6" s="183">
        <f>IF(C6="yco",1000+I6,IF((C6+$I6)&lt;1,"",C6+$I6))</f>
        <v>2.0000000039999999</v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99</v>
      </c>
      <c r="D7" s="105"/>
      <c r="E7" s="105"/>
      <c r="F7" s="107"/>
      <c r="G7" s="95" t="s">
        <v>88</v>
      </c>
      <c r="H7" s="32" t="s">
        <v>90</v>
      </c>
      <c r="I7" s="17">
        <v>5.0000000000000001E-9</v>
      </c>
      <c r="J7" s="17">
        <f t="shared" ref="J7:J68" si="5">IF(C7="yco",1000+I7,IF((C7+$I7)&lt;1,"",C7+$I7))</f>
        <v>99.000000005000004</v>
      </c>
      <c r="K7" s="17" t="str">
        <f t="shared" si="1"/>
        <v/>
      </c>
      <c r="L7" s="17" t="str">
        <f t="shared" si="2"/>
        <v/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88</v>
      </c>
      <c r="D8" s="105"/>
      <c r="E8" s="105"/>
      <c r="F8" s="107"/>
      <c r="G8" s="95" t="s">
        <v>91</v>
      </c>
      <c r="H8" s="32" t="s">
        <v>92</v>
      </c>
      <c r="I8" s="17">
        <v>6E-9</v>
      </c>
      <c r="J8" s="17">
        <f t="shared" si="5"/>
        <v>88.000000005999993</v>
      </c>
      <c r="K8" s="17" t="str">
        <f t="shared" si="1"/>
        <v/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2</v>
      </c>
      <c r="D9" s="105"/>
      <c r="E9" s="105"/>
      <c r="F9" s="107"/>
      <c r="G9" s="95" t="s">
        <v>93</v>
      </c>
      <c r="H9" s="32" t="s">
        <v>219</v>
      </c>
      <c r="I9" s="17">
        <v>6.9999999999999998E-9</v>
      </c>
      <c r="J9" s="17">
        <f t="shared" si="5"/>
        <v>2.0000000070000001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44</v>
      </c>
      <c r="D10" s="105"/>
      <c r="E10" s="105"/>
      <c r="F10" s="107"/>
      <c r="G10" s="95" t="s">
        <v>94</v>
      </c>
      <c r="H10" s="32" t="s">
        <v>95</v>
      </c>
      <c r="I10" s="17">
        <v>8.0000000000000005E-9</v>
      </c>
      <c r="J10" s="17">
        <f t="shared" si="5"/>
        <v>44.000000008000001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88</v>
      </c>
      <c r="D11" s="105"/>
      <c r="E11" s="105"/>
      <c r="F11" s="107"/>
      <c r="G11" s="95" t="s">
        <v>94</v>
      </c>
      <c r="H11" s="32" t="s">
        <v>96</v>
      </c>
      <c r="I11" s="17">
        <v>8.9999999999999995E-9</v>
      </c>
      <c r="J11" s="17">
        <f t="shared" si="5"/>
        <v>88.000000009000004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55</v>
      </c>
      <c r="D12" s="105"/>
      <c r="E12" s="105"/>
      <c r="F12" s="107"/>
      <c r="G12" s="95" t="s">
        <v>97</v>
      </c>
      <c r="H12" s="32" t="s">
        <v>98</v>
      </c>
      <c r="I12" s="17">
        <v>1E-8</v>
      </c>
      <c r="J12" s="17">
        <f t="shared" si="5"/>
        <v>55.000000010000001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1</v>
      </c>
      <c r="D13" s="105"/>
      <c r="E13" s="105"/>
      <c r="F13" s="107"/>
      <c r="G13" s="95" t="s">
        <v>99</v>
      </c>
      <c r="H13" s="32" t="s">
        <v>100</v>
      </c>
      <c r="I13" s="17">
        <v>1.0999999999999999E-8</v>
      </c>
      <c r="J13" s="17">
        <f t="shared" si="5"/>
        <v>1.000000011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>
        <v>55</v>
      </c>
      <c r="D14" s="105"/>
      <c r="E14" s="105"/>
      <c r="F14" s="107"/>
      <c r="G14" s="95" t="s">
        <v>101</v>
      </c>
      <c r="H14" s="32" t="s">
        <v>102</v>
      </c>
      <c r="I14" s="17">
        <v>1.2E-8</v>
      </c>
      <c r="J14" s="17">
        <f t="shared" si="5"/>
        <v>55.000000012000001</v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>
        <v>44</v>
      </c>
      <c r="D15" s="105"/>
      <c r="E15" s="105"/>
      <c r="F15" s="107"/>
      <c r="G15" s="95" t="s">
        <v>103</v>
      </c>
      <c r="H15" s="32" t="s">
        <v>104</v>
      </c>
      <c r="I15" s="17">
        <v>1.3000000000000001E-8</v>
      </c>
      <c r="J15" s="17">
        <f t="shared" si="5"/>
        <v>44.000000012999998</v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88</v>
      </c>
      <c r="D16" s="105"/>
      <c r="E16" s="105"/>
      <c r="F16" s="107"/>
      <c r="G16" s="95" t="s">
        <v>105</v>
      </c>
      <c r="H16" s="32" t="s">
        <v>106</v>
      </c>
      <c r="I16" s="17">
        <v>1.4E-8</v>
      </c>
      <c r="J16" s="17">
        <f t="shared" si="5"/>
        <v>88.000000013999994</v>
      </c>
      <c r="K16" s="17" t="str">
        <f t="shared" si="1"/>
        <v/>
      </c>
      <c r="L16" s="17" t="str">
        <f t="shared" si="2"/>
        <v/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>
        <v>22</v>
      </c>
      <c r="D17" s="105"/>
      <c r="E17" s="105"/>
      <c r="F17" s="107"/>
      <c r="G17" s="95" t="s">
        <v>107</v>
      </c>
      <c r="H17" s="32" t="s">
        <v>108</v>
      </c>
      <c r="I17" s="17">
        <v>1.4999999999999999E-8</v>
      </c>
      <c r="J17" s="17">
        <f t="shared" si="5"/>
        <v>22.000000015000001</v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55</v>
      </c>
      <c r="D18" s="105"/>
      <c r="E18" s="105"/>
      <c r="F18" s="107"/>
      <c r="G18" s="95" t="s">
        <v>109</v>
      </c>
      <c r="H18" s="32" t="s">
        <v>110</v>
      </c>
      <c r="I18" s="17">
        <v>1.6000000000000001E-8</v>
      </c>
      <c r="J18" s="17">
        <f t="shared" si="5"/>
        <v>55.000000016000001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55</v>
      </c>
      <c r="D19" s="105"/>
      <c r="E19" s="105"/>
      <c r="F19" s="107"/>
      <c r="G19" s="95" t="s">
        <v>111</v>
      </c>
      <c r="H19" s="32" t="s">
        <v>112</v>
      </c>
      <c r="I19" s="17">
        <v>1.7E-8</v>
      </c>
      <c r="J19" s="17">
        <f t="shared" si="5"/>
        <v>55.000000016999998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55</v>
      </c>
      <c r="D20" s="105"/>
      <c r="E20" s="105"/>
      <c r="F20" s="107"/>
      <c r="G20" s="95" t="s">
        <v>113</v>
      </c>
      <c r="H20" s="32" t="s">
        <v>114</v>
      </c>
      <c r="I20" s="17">
        <v>1.7999999999999999E-8</v>
      </c>
      <c r="J20" s="17">
        <f t="shared" si="5"/>
        <v>55.000000018000001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>
        <v>1</v>
      </c>
      <c r="D21" s="105"/>
      <c r="E21" s="105"/>
      <c r="F21" s="107"/>
      <c r="G21" s="95" t="s">
        <v>115</v>
      </c>
      <c r="H21" s="32" t="s">
        <v>116</v>
      </c>
      <c r="I21" s="17">
        <v>1.9000000000000001E-8</v>
      </c>
      <c r="J21" s="17">
        <f t="shared" si="5"/>
        <v>1.000000019</v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33</v>
      </c>
      <c r="D22" s="105"/>
      <c r="E22" s="105"/>
      <c r="F22" s="107"/>
      <c r="G22" s="95" t="s">
        <v>115</v>
      </c>
      <c r="H22" s="32" t="s">
        <v>117</v>
      </c>
      <c r="I22" s="17">
        <v>2E-8</v>
      </c>
      <c r="J22" s="17">
        <f t="shared" si="5"/>
        <v>33.000000020000002</v>
      </c>
      <c r="K22" s="17" t="str">
        <f t="shared" si="1"/>
        <v/>
      </c>
      <c r="L22" s="17" t="str">
        <f t="shared" si="2"/>
        <v/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66</v>
      </c>
      <c r="D23" s="105"/>
      <c r="E23" s="105"/>
      <c r="F23" s="107"/>
      <c r="G23" s="95" t="s">
        <v>115</v>
      </c>
      <c r="H23" s="32" t="s">
        <v>118</v>
      </c>
      <c r="I23" s="17">
        <v>2.0999999999999999E-8</v>
      </c>
      <c r="J23" s="17">
        <f t="shared" si="5"/>
        <v>66.000000021000005</v>
      </c>
      <c r="K23" s="17" t="str">
        <f t="shared" si="1"/>
        <v/>
      </c>
      <c r="L23" s="17" t="str">
        <f t="shared" si="2"/>
        <v/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100</v>
      </c>
      <c r="D24" s="105"/>
      <c r="E24" s="105"/>
      <c r="F24" s="107"/>
      <c r="G24" s="95" t="s">
        <v>115</v>
      </c>
      <c r="H24" s="32" t="s">
        <v>119</v>
      </c>
      <c r="I24" s="17">
        <v>2.1999999999999998E-8</v>
      </c>
      <c r="J24" s="17">
        <f t="shared" si="5"/>
        <v>100.00000002199999</v>
      </c>
      <c r="K24" s="17" t="str">
        <f t="shared" si="1"/>
        <v/>
      </c>
      <c r="L24" s="17" t="str">
        <f t="shared" si="2"/>
        <v/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>
        <v>3</v>
      </c>
      <c r="D25" s="105"/>
      <c r="E25" s="105"/>
      <c r="F25" s="107"/>
      <c r="G25" s="95" t="s">
        <v>120</v>
      </c>
      <c r="H25" s="32" t="s">
        <v>189</v>
      </c>
      <c r="I25" s="17">
        <v>2.3000000000000001E-8</v>
      </c>
      <c r="J25" s="17">
        <f t="shared" si="5"/>
        <v>3.0000000230000001</v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55</v>
      </c>
      <c r="D26" s="105"/>
      <c r="E26" s="105"/>
      <c r="F26" s="107"/>
      <c r="G26" s="95" t="s">
        <v>121</v>
      </c>
      <c r="H26" s="32" t="s">
        <v>122</v>
      </c>
      <c r="I26" s="17">
        <v>2.4E-8</v>
      </c>
      <c r="J26" s="17">
        <f t="shared" si="5"/>
        <v>55.000000024000002</v>
      </c>
      <c r="K26" s="17" t="str">
        <f t="shared" si="1"/>
        <v/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>
        <v>55</v>
      </c>
      <c r="D27" s="105"/>
      <c r="E27" s="105"/>
      <c r="F27" s="107"/>
      <c r="G27" s="95" t="s">
        <v>123</v>
      </c>
      <c r="H27" s="32" t="s">
        <v>124</v>
      </c>
      <c r="I27" s="17">
        <v>2.4999999999999999E-8</v>
      </c>
      <c r="J27" s="17">
        <f t="shared" si="5"/>
        <v>55.000000024999999</v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1</v>
      </c>
      <c r="D28" s="105"/>
      <c r="E28" s="105"/>
      <c r="F28" s="107"/>
      <c r="G28" s="95" t="s">
        <v>125</v>
      </c>
      <c r="H28" s="32" t="s">
        <v>126</v>
      </c>
      <c r="I28" s="17">
        <v>2.6000000000000001E-8</v>
      </c>
      <c r="J28" s="17">
        <f t="shared" si="5"/>
        <v>1.0000000259999999</v>
      </c>
      <c r="K28" s="17" t="str">
        <f t="shared" si="1"/>
        <v/>
      </c>
      <c r="L28" s="17" t="str">
        <f t="shared" si="2"/>
        <v/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33</v>
      </c>
      <c r="D29" s="105"/>
      <c r="E29" s="105"/>
      <c r="F29" s="107"/>
      <c r="G29" s="95" t="s">
        <v>127</v>
      </c>
      <c r="H29" s="32" t="s">
        <v>128</v>
      </c>
      <c r="I29" s="17">
        <v>2.7E-8</v>
      </c>
      <c r="J29" s="17">
        <f t="shared" si="5"/>
        <v>33.000000026999999</v>
      </c>
      <c r="K29" s="17" t="str">
        <f t="shared" si="1"/>
        <v/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>
        <v>77</v>
      </c>
      <c r="D30" s="105"/>
      <c r="E30" s="105"/>
      <c r="F30" s="107"/>
      <c r="G30" s="95" t="s">
        <v>129</v>
      </c>
      <c r="H30" s="32" t="s">
        <v>130</v>
      </c>
      <c r="I30" s="17">
        <v>2.7999999999999999E-8</v>
      </c>
      <c r="J30" s="17">
        <f t="shared" si="5"/>
        <v>77.000000028000002</v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2</v>
      </c>
      <c r="D31" s="105"/>
      <c r="E31" s="105"/>
      <c r="F31" s="107"/>
      <c r="G31" s="95" t="s">
        <v>131</v>
      </c>
      <c r="H31" s="32" t="s">
        <v>132</v>
      </c>
      <c r="I31" s="17">
        <v>2.9000000000000002E-8</v>
      </c>
      <c r="J31" s="17">
        <f t="shared" si="5"/>
        <v>2.0000000290000002</v>
      </c>
      <c r="K31" s="17" t="str">
        <f t="shared" si="1"/>
        <v/>
      </c>
      <c r="L31" s="17" t="str">
        <f t="shared" si="2"/>
        <v/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99</v>
      </c>
      <c r="D32" s="105"/>
      <c r="E32" s="105"/>
      <c r="F32" s="107"/>
      <c r="G32" s="95" t="s">
        <v>131</v>
      </c>
      <c r="H32" s="32" t="s">
        <v>133</v>
      </c>
      <c r="I32" s="17">
        <v>2.9999999999999997E-8</v>
      </c>
      <c r="J32" s="17">
        <f t="shared" si="5"/>
        <v>99.000000029999995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>
        <v>55</v>
      </c>
      <c r="D33" s="105"/>
      <c r="E33" s="105"/>
      <c r="F33" s="107"/>
      <c r="G33" s="95" t="s">
        <v>134</v>
      </c>
      <c r="H33" s="32" t="s">
        <v>135</v>
      </c>
      <c r="I33" s="17">
        <v>3.1E-8</v>
      </c>
      <c r="J33" s="17">
        <f t="shared" si="5"/>
        <v>55.000000030999999</v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1</v>
      </c>
      <c r="D34" s="105"/>
      <c r="E34" s="105"/>
      <c r="F34" s="107"/>
      <c r="G34" s="95" t="s">
        <v>136</v>
      </c>
      <c r="H34" s="32" t="s">
        <v>137</v>
      </c>
      <c r="I34" s="17">
        <v>3.2000000000000002E-8</v>
      </c>
      <c r="J34" s="17">
        <f t="shared" si="5"/>
        <v>1.000000032</v>
      </c>
      <c r="K34" s="17" t="str">
        <f t="shared" si="1"/>
        <v/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55</v>
      </c>
      <c r="D35" s="105"/>
      <c r="E35" s="105"/>
      <c r="F35" s="107"/>
      <c r="G35" s="95" t="s">
        <v>136</v>
      </c>
      <c r="H35" s="32" t="s">
        <v>138</v>
      </c>
      <c r="I35" s="17">
        <v>3.2999999999999998E-8</v>
      </c>
      <c r="J35" s="17">
        <f t="shared" si="5"/>
        <v>55.000000032999999</v>
      </c>
      <c r="K35" s="17" t="str">
        <f t="shared" si="1"/>
        <v/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>
        <v>100</v>
      </c>
      <c r="D36" s="105"/>
      <c r="E36" s="105"/>
      <c r="F36" s="107"/>
      <c r="G36" s="95" t="s">
        <v>136</v>
      </c>
      <c r="H36" s="32" t="s">
        <v>139</v>
      </c>
      <c r="I36" s="17">
        <v>3.4E-8</v>
      </c>
      <c r="J36" s="17">
        <f t="shared" si="5"/>
        <v>100.000000034</v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2</v>
      </c>
      <c r="D37" s="105"/>
      <c r="E37" s="105"/>
      <c r="F37" s="107"/>
      <c r="G37" s="95" t="s">
        <v>140</v>
      </c>
      <c r="H37" s="32" t="s">
        <v>141</v>
      </c>
      <c r="I37" s="17">
        <v>3.5000000000000002E-8</v>
      </c>
      <c r="J37" s="17">
        <f t="shared" si="5"/>
        <v>2.0000000349999998</v>
      </c>
      <c r="K37" s="17" t="str">
        <f t="shared" si="1"/>
        <v/>
      </c>
      <c r="L37" s="17" t="str">
        <f t="shared" si="2"/>
        <v/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99</v>
      </c>
      <c r="D38" s="105"/>
      <c r="E38" s="105"/>
      <c r="F38" s="107"/>
      <c r="G38" s="95" t="s">
        <v>140</v>
      </c>
      <c r="H38" s="32" t="s">
        <v>142</v>
      </c>
      <c r="I38" s="17">
        <v>3.5999999999999998E-8</v>
      </c>
      <c r="J38" s="17">
        <f t="shared" si="5"/>
        <v>99.000000036000003</v>
      </c>
      <c r="K38" s="17" t="str">
        <f t="shared" si="1"/>
        <v/>
      </c>
      <c r="L38" s="17" t="str">
        <f t="shared" si="2"/>
        <v/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55</v>
      </c>
      <c r="D39" s="105"/>
      <c r="E39" s="105"/>
      <c r="F39" s="107"/>
      <c r="G39" s="95" t="s">
        <v>143</v>
      </c>
      <c r="H39" s="32" t="s">
        <v>144</v>
      </c>
      <c r="I39" s="17">
        <v>3.7E-8</v>
      </c>
      <c r="J39" s="17">
        <f t="shared" si="5"/>
        <v>55.000000037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>
        <v>2</v>
      </c>
      <c r="D40" s="105"/>
      <c r="E40" s="105"/>
      <c r="F40" s="107"/>
      <c r="G40" s="95" t="s">
        <v>145</v>
      </c>
      <c r="H40" s="32" t="s">
        <v>146</v>
      </c>
      <c r="I40" s="17">
        <v>3.8000000000000003E-8</v>
      </c>
      <c r="J40" s="17">
        <f t="shared" si="5"/>
        <v>2.000000038</v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99</v>
      </c>
      <c r="D41" s="105"/>
      <c r="E41" s="105"/>
      <c r="F41" s="107"/>
      <c r="G41" s="95" t="s">
        <v>145</v>
      </c>
      <c r="H41" s="32" t="s">
        <v>147</v>
      </c>
      <c r="I41" s="17">
        <v>3.8999999999999998E-8</v>
      </c>
      <c r="J41" s="17">
        <f t="shared" si="5"/>
        <v>99.000000039</v>
      </c>
      <c r="K41" s="17" t="str">
        <f t="shared" si="1"/>
        <v/>
      </c>
      <c r="L41" s="17" t="str">
        <f t="shared" si="2"/>
        <v/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2</v>
      </c>
      <c r="D42" s="105"/>
      <c r="E42" s="105"/>
      <c r="F42" s="107"/>
      <c r="G42" s="95" t="s">
        <v>148</v>
      </c>
      <c r="H42" s="32" t="s">
        <v>149</v>
      </c>
      <c r="I42" s="17">
        <v>4.0000000000000001E-8</v>
      </c>
      <c r="J42" s="17">
        <f t="shared" si="5"/>
        <v>2.0000000400000002</v>
      </c>
      <c r="K42" s="17" t="str">
        <f t="shared" si="1"/>
        <v/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99</v>
      </c>
      <c r="D43" s="105"/>
      <c r="E43" s="105"/>
      <c r="F43" s="107"/>
      <c r="G43" s="95" t="s">
        <v>148</v>
      </c>
      <c r="H43" s="32" t="s">
        <v>150</v>
      </c>
      <c r="I43" s="17">
        <v>4.1000000000000003E-8</v>
      </c>
      <c r="J43" s="17">
        <f t="shared" si="5"/>
        <v>99.000000041000007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2</v>
      </c>
      <c r="D44" s="105"/>
      <c r="E44" s="105"/>
      <c r="F44" s="107"/>
      <c r="G44" s="95" t="s">
        <v>151</v>
      </c>
      <c r="H44" s="32" t="s">
        <v>152</v>
      </c>
      <c r="I44" s="17">
        <v>4.1999999999999999E-8</v>
      </c>
      <c r="J44" s="17">
        <f t="shared" si="5"/>
        <v>2.0000000419999999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>
        <v>99</v>
      </c>
      <c r="D45" s="105"/>
      <c r="E45" s="105"/>
      <c r="F45" s="107"/>
      <c r="G45" s="95" t="s">
        <v>151</v>
      </c>
      <c r="H45" s="32" t="s">
        <v>153</v>
      </c>
      <c r="I45" s="17">
        <v>4.3000000000000001E-8</v>
      </c>
      <c r="J45" s="17">
        <f t="shared" si="5"/>
        <v>99.000000043</v>
      </c>
      <c r="K45" s="17" t="str">
        <f t="shared" si="1"/>
        <v/>
      </c>
      <c r="L45" s="17" t="str">
        <f t="shared" si="2"/>
        <v/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>
        <v>55</v>
      </c>
      <c r="D46" s="105"/>
      <c r="E46" s="105"/>
      <c r="F46" s="107"/>
      <c r="G46" s="95" t="s">
        <v>154</v>
      </c>
      <c r="H46" s="32" t="s">
        <v>155</v>
      </c>
      <c r="I46" s="17">
        <v>4.3999999999999997E-8</v>
      </c>
      <c r="J46" s="17">
        <f t="shared" si="5"/>
        <v>55.000000043999997</v>
      </c>
      <c r="K46" s="17" t="str">
        <f t="shared" si="1"/>
        <v/>
      </c>
      <c r="L46" s="17" t="str">
        <f t="shared" si="2"/>
        <v/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>
        <v>55</v>
      </c>
      <c r="D47" s="105"/>
      <c r="E47" s="105"/>
      <c r="F47" s="107"/>
      <c r="G47" s="95" t="s">
        <v>156</v>
      </c>
      <c r="H47" s="32" t="s">
        <v>146</v>
      </c>
      <c r="I47" s="17">
        <v>4.4999999999999999E-8</v>
      </c>
      <c r="J47" s="17">
        <f t="shared" si="5"/>
        <v>55.000000045</v>
      </c>
      <c r="K47" s="17" t="str">
        <f t="shared" si="1"/>
        <v/>
      </c>
      <c r="L47" s="17" t="str">
        <f t="shared" si="2"/>
        <v/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>
        <v>2</v>
      </c>
      <c r="D48" s="105"/>
      <c r="E48" s="105"/>
      <c r="F48" s="107"/>
      <c r="G48" s="95" t="s">
        <v>157</v>
      </c>
      <c r="H48" s="32" t="s">
        <v>158</v>
      </c>
      <c r="I48" s="17">
        <v>4.6000000000000002E-8</v>
      </c>
      <c r="J48" s="17">
        <f t="shared" si="5"/>
        <v>2.0000000459999998</v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>
        <v>99</v>
      </c>
      <c r="D49" s="105"/>
      <c r="E49" s="105"/>
      <c r="F49" s="107"/>
      <c r="G49" s="95" t="s">
        <v>157</v>
      </c>
      <c r="H49" s="32" t="s">
        <v>159</v>
      </c>
      <c r="I49" s="17">
        <v>4.6999999999999997E-8</v>
      </c>
      <c r="J49" s="17">
        <f t="shared" si="5"/>
        <v>99.000000047</v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>
        <v>55</v>
      </c>
      <c r="D50" s="105"/>
      <c r="E50" s="105"/>
      <c r="F50" s="107"/>
      <c r="G50" s="95" t="s">
        <v>160</v>
      </c>
      <c r="H50" s="32" t="s">
        <v>161</v>
      </c>
      <c r="I50" s="17">
        <v>4.8E-8</v>
      </c>
      <c r="J50" s="17">
        <f t="shared" si="5"/>
        <v>55.000000047999997</v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>
        <v>2</v>
      </c>
      <c r="D51" s="105"/>
      <c r="E51" s="105"/>
      <c r="F51" s="107"/>
      <c r="G51" s="95" t="s">
        <v>162</v>
      </c>
      <c r="H51" s="32" t="s">
        <v>163</v>
      </c>
      <c r="I51" s="17">
        <v>4.9000000000000002E-8</v>
      </c>
      <c r="J51" s="17">
        <f t="shared" si="5"/>
        <v>2.0000000490000001</v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>
        <v>99</v>
      </c>
      <c r="D52" s="105"/>
      <c r="E52" s="105"/>
      <c r="F52" s="107"/>
      <c r="G52" s="95" t="s">
        <v>162</v>
      </c>
      <c r="H52" s="32" t="s">
        <v>164</v>
      </c>
      <c r="I52" s="17">
        <v>4.9999999999999998E-8</v>
      </c>
      <c r="J52" s="17">
        <f t="shared" si="5"/>
        <v>99.000000049999997</v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>
        <v>55</v>
      </c>
      <c r="D53" s="105"/>
      <c r="E53" s="105"/>
      <c r="F53" s="107"/>
      <c r="G53" s="96" t="s">
        <v>200</v>
      </c>
      <c r="H53" s="60" t="s">
        <v>165</v>
      </c>
      <c r="I53" s="17">
        <v>5.1E-8</v>
      </c>
      <c r="J53" s="17">
        <f t="shared" si="5"/>
        <v>55.000000051000001</v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>
        <v>55</v>
      </c>
      <c r="D56" s="105"/>
      <c r="E56" s="105"/>
      <c r="F56" s="107"/>
      <c r="G56" s="96" t="s">
        <v>166</v>
      </c>
      <c r="H56" s="60" t="s">
        <v>167</v>
      </c>
      <c r="I56" s="17">
        <v>5.4E-8</v>
      </c>
      <c r="J56" s="17">
        <f t="shared" si="5"/>
        <v>55.000000053999997</v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>
        <v>88</v>
      </c>
      <c r="D57" s="105"/>
      <c r="E57" s="105"/>
      <c r="F57" s="107"/>
      <c r="G57" s="96" t="s">
        <v>168</v>
      </c>
      <c r="H57" s="60" t="s">
        <v>169</v>
      </c>
      <c r="I57" s="17">
        <v>5.5000000000000003E-8</v>
      </c>
      <c r="J57" s="17">
        <f t="shared" si="5"/>
        <v>88.000000055000001</v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>
        <v>88</v>
      </c>
      <c r="D58" s="105"/>
      <c r="E58" s="105"/>
      <c r="F58" s="107"/>
      <c r="G58" s="96" t="s">
        <v>170</v>
      </c>
      <c r="H58" s="60" t="s">
        <v>171</v>
      </c>
      <c r="I58" s="17">
        <v>5.5999999999999999E-8</v>
      </c>
      <c r="J58" s="17">
        <f t="shared" si="5"/>
        <v>88.000000056000005</v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>
        <v>55</v>
      </c>
      <c r="D59" s="105"/>
      <c r="E59" s="105"/>
      <c r="F59" s="107"/>
      <c r="G59" s="96" t="s">
        <v>172</v>
      </c>
      <c r="H59" s="60" t="s">
        <v>173</v>
      </c>
      <c r="I59" s="17">
        <v>5.7000000000000001E-8</v>
      </c>
      <c r="J59" s="17">
        <f t="shared" si="5"/>
        <v>55.000000057000001</v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>
        <v>55</v>
      </c>
      <c r="D60" s="105"/>
      <c r="E60" s="105"/>
      <c r="F60" s="107"/>
      <c r="G60" s="96" t="s">
        <v>174</v>
      </c>
      <c r="H60" s="60" t="s">
        <v>175</v>
      </c>
      <c r="I60" s="17">
        <v>5.8000000000000003E-8</v>
      </c>
      <c r="J60" s="17">
        <f t="shared" si="5"/>
        <v>55.000000057999998</v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>
        <v>55</v>
      </c>
      <c r="D61" s="105"/>
      <c r="E61" s="105"/>
      <c r="F61" s="107"/>
      <c r="G61" s="96" t="s">
        <v>176</v>
      </c>
      <c r="H61" s="60" t="s">
        <v>177</v>
      </c>
      <c r="I61" s="17">
        <v>5.8999999999999999E-8</v>
      </c>
      <c r="J61" s="17">
        <f t="shared" si="5"/>
        <v>55.000000059000001</v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>
        <v>55</v>
      </c>
      <c r="D62" s="105"/>
      <c r="E62" s="105"/>
      <c r="F62" s="107"/>
      <c r="G62" s="96" t="s">
        <v>178</v>
      </c>
      <c r="H62" s="60" t="s">
        <v>179</v>
      </c>
      <c r="I62" s="17">
        <v>5.9999999999999995E-8</v>
      </c>
      <c r="J62" s="17">
        <f t="shared" si="5"/>
        <v>55.000000059999998</v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>
        <v>1</v>
      </c>
      <c r="D63" s="105"/>
      <c r="E63" s="105"/>
      <c r="F63" s="107"/>
      <c r="G63" s="96" t="s">
        <v>180</v>
      </c>
      <c r="H63" s="60" t="s">
        <v>181</v>
      </c>
      <c r="I63" s="17">
        <v>6.1000000000000004E-8</v>
      </c>
      <c r="J63" s="17">
        <f t="shared" si="5"/>
        <v>1.0000000609999999</v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>
        <v>33</v>
      </c>
      <c r="D64" s="105"/>
      <c r="E64" s="105"/>
      <c r="F64" s="107"/>
      <c r="G64" s="96" t="s">
        <v>180</v>
      </c>
      <c r="H64" s="60" t="s">
        <v>182</v>
      </c>
      <c r="I64" s="17">
        <v>6.1999999999999999E-8</v>
      </c>
      <c r="J64" s="17">
        <f t="shared" si="5"/>
        <v>33.000000061999998</v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>
        <v>77</v>
      </c>
      <c r="D65" s="105"/>
      <c r="E65" s="105"/>
      <c r="F65" s="107"/>
      <c r="G65" s="96" t="s">
        <v>180</v>
      </c>
      <c r="H65" s="60" t="s">
        <v>183</v>
      </c>
      <c r="I65" s="17">
        <v>6.2999999999999995E-8</v>
      </c>
      <c r="J65" s="17">
        <f t="shared" si="5"/>
        <v>77.000000063000002</v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>
        <v>100</v>
      </c>
      <c r="D66" s="105"/>
      <c r="E66" s="105"/>
      <c r="F66" s="107"/>
      <c r="G66" s="96" t="s">
        <v>180</v>
      </c>
      <c r="H66" s="60" t="s">
        <v>184</v>
      </c>
      <c r="I66" s="17">
        <v>6.4000000000000004E-8</v>
      </c>
      <c r="J66" s="17">
        <f t="shared" si="5"/>
        <v>100.00000006400001</v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>
        <v>55</v>
      </c>
      <c r="D67" s="105"/>
      <c r="E67" s="105"/>
      <c r="F67" s="107"/>
      <c r="G67" s="96" t="s">
        <v>192</v>
      </c>
      <c r="H67" s="60" t="s">
        <v>193</v>
      </c>
      <c r="I67" s="17">
        <v>6.5E-8</v>
      </c>
      <c r="J67" s="17">
        <f t="shared" si="5"/>
        <v>55.000000065000002</v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>
        <v>55</v>
      </c>
      <c r="D68" s="105"/>
      <c r="E68" s="105"/>
      <c r="F68" s="107"/>
      <c r="G68" s="96" t="s">
        <v>194</v>
      </c>
      <c r="H68" s="60" t="s">
        <v>195</v>
      </c>
      <c r="I68" s="17">
        <v>6.5999999999999995E-8</v>
      </c>
      <c r="J68" s="17">
        <f t="shared" si="5"/>
        <v>55.000000065999998</v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>
        <v>55</v>
      </c>
      <c r="D69" s="105"/>
      <c r="E69" s="105"/>
      <c r="F69" s="107"/>
      <c r="G69" s="96" t="s">
        <v>196</v>
      </c>
      <c r="H69" s="60" t="s">
        <v>197</v>
      </c>
      <c r="I69" s="17">
        <v>6.7000000000000004E-8</v>
      </c>
      <c r="J69" s="17">
        <f t="shared" ref="J69:J132" si="12">IF(C69="yco",1000+I69,IF((C69+$I69)&lt;1,"",C69+$I69))</f>
        <v>55.000000067000002</v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>
        <v>199</v>
      </c>
      <c r="D70" s="105"/>
      <c r="E70" s="105"/>
      <c r="F70" s="107"/>
      <c r="G70" s="96" t="s">
        <v>198</v>
      </c>
      <c r="H70" s="60" t="s">
        <v>199</v>
      </c>
      <c r="I70" s="17">
        <v>6.8E-8</v>
      </c>
      <c r="J70" s="17">
        <f t="shared" si="12"/>
        <v>199.00000006799999</v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>
        <v>55</v>
      </c>
      <c r="D71" s="105"/>
      <c r="E71" s="105"/>
      <c r="F71" s="107"/>
      <c r="G71" s="96" t="s">
        <v>201</v>
      </c>
      <c r="H71" s="60" t="s">
        <v>202</v>
      </c>
      <c r="I71" s="17">
        <v>6.8999999999999996E-8</v>
      </c>
      <c r="J71" s="17">
        <f t="shared" si="12"/>
        <v>55.000000069000002</v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>
        <v>79</v>
      </c>
      <c r="D72" s="105"/>
      <c r="E72" s="105"/>
      <c r="F72" s="107"/>
      <c r="G72" s="96" t="s">
        <v>200</v>
      </c>
      <c r="H72" s="60" t="s">
        <v>203</v>
      </c>
      <c r="I72" s="17">
        <v>7.0000000000000005E-8</v>
      </c>
      <c r="J72" s="17">
        <f t="shared" si="12"/>
        <v>79.000000069999999</v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>
        <v>100</v>
      </c>
      <c r="D73" s="105"/>
      <c r="E73" s="105"/>
      <c r="F73" s="107"/>
      <c r="G73" s="96" t="s">
        <v>200</v>
      </c>
      <c r="H73" s="60" t="s">
        <v>204</v>
      </c>
      <c r="I73" s="17">
        <v>7.1E-8</v>
      </c>
      <c r="J73" s="17">
        <f t="shared" si="12"/>
        <v>100.000000071</v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>
        <v>55</v>
      </c>
      <c r="D74" s="105"/>
      <c r="E74" s="105"/>
      <c r="F74" s="107"/>
      <c r="G74" s="96" t="s">
        <v>205</v>
      </c>
      <c r="H74" s="60" t="s">
        <v>206</v>
      </c>
      <c r="I74" s="17">
        <v>7.1999999999999996E-8</v>
      </c>
      <c r="J74" s="17">
        <f t="shared" si="12"/>
        <v>55.000000071999999</v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>
        <v>55</v>
      </c>
      <c r="D75" s="105"/>
      <c r="E75" s="105"/>
      <c r="F75" s="107"/>
      <c r="G75" s="96" t="s">
        <v>207</v>
      </c>
      <c r="H75" s="60" t="s">
        <v>208</v>
      </c>
      <c r="I75" s="17">
        <v>7.3000000000000005E-8</v>
      </c>
      <c r="J75" s="17">
        <f t="shared" si="12"/>
        <v>55.000000073000002</v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>
        <v>65</v>
      </c>
      <c r="D76" s="105"/>
      <c r="E76" s="105"/>
      <c r="F76" s="107"/>
      <c r="G76" s="96" t="s">
        <v>209</v>
      </c>
      <c r="H76" s="60" t="s">
        <v>210</v>
      </c>
      <c r="I76" s="17">
        <v>7.4000000000000001E-8</v>
      </c>
      <c r="J76" s="17">
        <f t="shared" si="12"/>
        <v>65.000000073999999</v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>
        <v>55</v>
      </c>
      <c r="D77" s="105"/>
      <c r="E77" s="105"/>
      <c r="F77" s="107"/>
      <c r="G77" s="96" t="s">
        <v>211</v>
      </c>
      <c r="H77" s="60" t="s">
        <v>212</v>
      </c>
      <c r="I77" s="17">
        <v>7.4999999999999997E-8</v>
      </c>
      <c r="J77" s="17">
        <f t="shared" si="12"/>
        <v>55.000000075000003</v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>
        <v>100</v>
      </c>
      <c r="D78" s="105"/>
      <c r="E78" s="105"/>
      <c r="F78" s="107"/>
      <c r="G78" s="96" t="s">
        <v>213</v>
      </c>
      <c r="H78" s="60" t="s">
        <v>214</v>
      </c>
      <c r="I78" s="17">
        <v>7.6000000000000006E-8</v>
      </c>
      <c r="J78" s="17">
        <f t="shared" si="12"/>
        <v>100.00000007600001</v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>
        <v>100</v>
      </c>
      <c r="D79" s="105"/>
      <c r="E79" s="105"/>
      <c r="F79" s="107"/>
      <c r="G79" s="96" t="s">
        <v>215</v>
      </c>
      <c r="H79" s="60" t="s">
        <v>216</v>
      </c>
      <c r="I79" s="17">
        <v>7.7000000000000001E-8</v>
      </c>
      <c r="J79" s="17">
        <f t="shared" si="12"/>
        <v>100.000000077</v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Tianna Doppenberg </v>
      </c>
      <c r="C2" t="str">
        <f>IFERROR(INDEX('Enter Draw'!$C$3:$H$252,MATCH(SMALL('Enter Draw'!$J$3:$J$252,D2),'Enter Draw'!$J$3:$J$252,0),6),"")</f>
        <v xml:space="preserve">Vegas </v>
      </c>
      <c r="D2">
        <v>1</v>
      </c>
      <c r="F2" s="1" t="str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/>
      </c>
      <c r="G2" t="str">
        <f>IFERROR(INDEX('Enter Draw'!$E$3:$H$252,MATCH(SMALL('Enter Draw'!$K$3:$K$252,D2),'Enter Draw'!$K$3:$K$252,0),3),"")</f>
        <v/>
      </c>
      <c r="H2" t="str">
        <f>IFERROR(INDEX('Enter Draw'!$E$3:$H$252,MATCH(SMALL('Enter Draw'!$K$3:$K$252,D2),'Enter Draw'!$K$3:$K$252,0),4),"")</f>
        <v/>
      </c>
      <c r="I2">
        <v>1</v>
      </c>
      <c r="J2" s="1" t="str">
        <f>IF(K2="","",I2)</f>
        <v/>
      </c>
      <c r="K2" t="str">
        <f>IFERROR(INDEX('Enter Draw'!$F$3:$H$252,MATCH(SMALL('Enter Draw'!$L$3:$L$252,I2),'Enter Draw'!$L$3:$L$252,0),2),"")</f>
        <v/>
      </c>
      <c r="L2" t="str">
        <f>IFERROR(INDEX('Enter Draw'!$F$3:$H$252,MATCH(SMALL('Enter Draw'!$L$3:$L$252,I2),'Enter Draw'!$L$3:$L$252,0),3),"")</f>
        <v/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Sandy Highland </v>
      </c>
      <c r="C3" t="str">
        <f>IFERROR(INDEX('Enter Draw'!$C$3:$H$252,MATCH(SMALL('Enter Draw'!$J$3:$J$252,D3),'Enter Draw'!$J$3:$J$252,0),6),"")</f>
        <v xml:space="preserve">Pony </v>
      </c>
      <c r="D3">
        <v>2</v>
      </c>
      <c r="F3" s="1" t="str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/>
      </c>
      <c r="G3" t="str">
        <f>IFERROR(INDEX('Enter Draw'!$E$3:$H$252,MATCH(SMALL('Enter Draw'!$K$3:$K$252,D3),'Enter Draw'!$K$3:$K$252,0),3),"")</f>
        <v/>
      </c>
      <c r="H3" t="str">
        <f>IFERROR(INDEX('Enter Draw'!$E$3:$H$252,MATCH(SMALL('Enter Draw'!$K$3:$K$252,D3),'Enter Draw'!$K$3:$K$252,0),4),"")</f>
        <v/>
      </c>
      <c r="I3">
        <v>2</v>
      </c>
      <c r="J3" s="1" t="str">
        <f t="shared" ref="J3:J66" si="0">IF(K3="","",I3)</f>
        <v/>
      </c>
      <c r="K3" t="str">
        <f>IFERROR(INDEX('Enter Draw'!$F$3:$H$252,MATCH(SMALL('Enter Draw'!$L$3:$L$252,I3),'Enter Draw'!$L$3:$L$252,0),2),"")</f>
        <v/>
      </c>
      <c r="L3" t="str">
        <f>IFERROR(INDEX('Enter Draw'!$F$3:$H$252,MATCH(SMALL('Enter Draw'!$L$3:$L$252,I3),'Enter Draw'!$L$3:$L$252,0),3),"")</f>
        <v/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Makenzee Kruger </v>
      </c>
      <c r="C4" t="str">
        <f>IFERROR(INDEX('Enter Draw'!$C$3:$H$252,MATCH(SMALL('Enter Draw'!$J$3:$J$252,D4),'Enter Draw'!$J$3:$J$252,0),6),"")</f>
        <v xml:space="preserve">Rein </v>
      </c>
      <c r="D4">
        <v>3</v>
      </c>
      <c r="F4" s="1" t="str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/>
      </c>
      <c r="G4" t="str">
        <f>IFERROR(INDEX('Enter Draw'!$E$3:$H$252,MATCH(SMALL('Enter Draw'!$K$3:$K$252,D4),'Enter Draw'!$K$3:$K$252,0),3),"")</f>
        <v/>
      </c>
      <c r="H4" t="str">
        <f>IFERROR(INDEX('Enter Draw'!$E$3:$H$252,MATCH(SMALL('Enter Draw'!$K$3:$K$252,D4),'Enter Draw'!$K$3:$K$252,0),4),"")</f>
        <v/>
      </c>
      <c r="I4">
        <v>3</v>
      </c>
      <c r="J4" s="1" t="str">
        <f t="shared" si="0"/>
        <v/>
      </c>
      <c r="K4" t="str">
        <f>IFERROR(INDEX('Enter Draw'!$F$3:$H$252,MATCH(SMALL('Enter Draw'!$L$3:$L$252,I4),'Enter Draw'!$L$3:$L$252,0),2),"")</f>
        <v/>
      </c>
      <c r="L4" t="str">
        <f>IFERROR(INDEX('Enter Draw'!$F$3:$H$252,MATCH(SMALL('Enter Draw'!$L$3:$L$252,I4),'Enter Draw'!$L$3:$L$252,0),3),"")</f>
        <v/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Lexy Leischner </v>
      </c>
      <c r="C5" t="str">
        <f>IFERROR(INDEX('Enter Draw'!$C$3:$H$252,MATCH(SMALL('Enter Draw'!$J$3:$J$252,D5),'Enter Draw'!$J$3:$J$252,0),6),"")</f>
        <v>Bug</v>
      </c>
      <c r="D5">
        <v>4</v>
      </c>
      <c r="F5" s="1" t="str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/>
      </c>
      <c r="G5" t="str">
        <f>IFERROR(INDEX('Enter Draw'!$E$3:$H$252,MATCH(SMALL('Enter Draw'!$K$3:$K$252,D5),'Enter Draw'!$K$3:$K$252,0),3),"")</f>
        <v/>
      </c>
      <c r="H5" t="str">
        <f>IFERROR(INDEX('Enter Draw'!$E$3:$H$252,MATCH(SMALL('Enter Draw'!$K$3:$K$252,D5),'Enter Draw'!$K$3:$K$252,0),4),"")</f>
        <v/>
      </c>
      <c r="I5">
        <v>4</v>
      </c>
      <c r="J5" s="1" t="str">
        <f t="shared" si="0"/>
        <v/>
      </c>
      <c r="K5" t="str">
        <f>IFERROR(INDEX('Enter Draw'!$F$3:$H$252,MATCH(SMALL('Enter Draw'!$L$3:$L$252,I5),'Enter Draw'!$L$3:$L$252,0),2),"")</f>
        <v/>
      </c>
      <c r="L5" t="str">
        <f>IFERROR(INDEX('Enter Draw'!$F$3:$H$252,MATCH(SMALL('Enter Draw'!$L$3:$L$252,I5),'Enter Draw'!$L$3:$L$252,0),3),"")</f>
        <v/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Makenzee Wheelhouse </v>
      </c>
      <c r="C6" t="str">
        <f>IFERROR(INDEX('Enter Draw'!$C$3:$H$252,MATCH(SMALL('Enter Draw'!$J$3:$J$252,D6),'Enter Draw'!$J$3:$J$252,0),6),"")</f>
        <v xml:space="preserve">TM Betty Badger </v>
      </c>
      <c r="D6">
        <v>5</v>
      </c>
      <c r="F6" s="1" t="str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/>
      </c>
      <c r="G6" t="str">
        <f>IFERROR(INDEX('Enter Draw'!$E$3:$H$252,MATCH(SMALL('Enter Draw'!$K$3:$K$252,D6),'Enter Draw'!$K$3:$K$252,0),3),"")</f>
        <v/>
      </c>
      <c r="H6" t="str">
        <f>IFERROR(INDEX('Enter Draw'!$E$3:$H$252,MATCH(SMALL('Enter Draw'!$K$3:$K$252,D6),'Enter Draw'!$K$3:$K$252,0),4),"")</f>
        <v/>
      </c>
      <c r="I6">
        <v>5</v>
      </c>
      <c r="J6" s="1" t="str">
        <f t="shared" si="0"/>
        <v/>
      </c>
      <c r="K6" t="str">
        <f>IFERROR(INDEX('Enter Draw'!$F$3:$H$252,MATCH(SMALL('Enter Draw'!$L$3:$L$252,I6),'Enter Draw'!$L$3:$L$252,0),2),"")</f>
        <v/>
      </c>
      <c r="L6" t="str">
        <f>IFERROR(INDEX('Enter Draw'!$F$3:$H$252,MATCH(SMALL('Enter Draw'!$L$3:$L$252,I6),'Enter Draw'!$L$3:$L$252,0),3),"")</f>
        <v/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Victoria Blatchford </v>
      </c>
      <c r="C8" t="str">
        <f>IFERROR(INDEX('Enter Draw'!$C$3:$H$252,MATCH(SMALL('Enter Draw'!$J$3:$J$252,D8),'Enter Draw'!$J$3:$J$252,0),6),"")</f>
        <v xml:space="preserve">Perks Streakn Falcon </v>
      </c>
      <c r="D8">
        <v>6</v>
      </c>
      <c r="F8" s="1" t="str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/>
      </c>
      <c r="G8" t="str">
        <f>IFERROR(INDEX('Enter Draw'!$E$3:$H$252,MATCH(SMALL('Enter Draw'!$K$3:$K$252,D8),'Enter Draw'!$K$3:$K$252,0),3),"")</f>
        <v/>
      </c>
      <c r="H8" t="str">
        <f>IFERROR(INDEX('Enter Draw'!$E$3:$H$252,MATCH(SMALL('Enter Draw'!$K$3:$K$252,D8),'Enter Draw'!$K$3:$K$252,0),4),"")</f>
        <v/>
      </c>
      <c r="I8">
        <v>7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Brooke Braskamp</v>
      </c>
      <c r="C9" t="str">
        <f>IFERROR(INDEX('Enter Draw'!$C$3:$H$252,MATCH(SMALL('Enter Draw'!$J$3:$J$252,D9),'Enter Draw'!$J$3:$J$252,0),6),"")</f>
        <v xml:space="preserve">Firefly </v>
      </c>
      <c r="D9">
        <v>7</v>
      </c>
      <c r="F9" s="1" t="str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/>
      </c>
      <c r="G9" t="str">
        <f>IFERROR(INDEX('Enter Draw'!$E$3:$H$252,MATCH(SMALL('Enter Draw'!$K$3:$K$252,D9),'Enter Draw'!$K$3:$K$252,0),3),"")</f>
        <v/>
      </c>
      <c r="H9" t="str">
        <f>IFERROR(INDEX('Enter Draw'!$E$3:$H$252,MATCH(SMALL('Enter Draw'!$K$3:$K$252,D9),'Enter Draw'!$K$3:$K$252,0),4),"")</f>
        <v/>
      </c>
      <c r="I9">
        <v>8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Shari Kennedy </v>
      </c>
      <c r="C10" t="str">
        <f>IFERROR(INDEX('Enter Draw'!$C$3:$H$252,MATCH(SMALL('Enter Draw'!$J$3:$J$252,D10),'Enter Draw'!$J$3:$J$252,0),6),"")</f>
        <v xml:space="preserve">Josey Wales Guns </v>
      </c>
      <c r="D10">
        <v>8</v>
      </c>
      <c r="F10" s="1" t="str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/>
      </c>
      <c r="G10" t="str">
        <f>IFERROR(INDEX('Enter Draw'!$E$3:$H$252,MATCH(SMALL('Enter Draw'!$K$3:$K$252,D10),'Enter Draw'!$K$3:$K$252,0),3),"")</f>
        <v/>
      </c>
      <c r="H10" t="str">
        <f>IFERROR(INDEX('Enter Draw'!$E$3:$H$252,MATCH(SMALL('Enter Draw'!$K$3:$K$252,D10),'Enter Draw'!$K$3:$K$252,0),4),"")</f>
        <v/>
      </c>
      <c r="I10">
        <v>9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Shana Lensing </v>
      </c>
      <c r="C11" t="str">
        <f>IFERROR(INDEX('Enter Draw'!$C$3:$H$252,MATCH(SMALL('Enter Draw'!$J$3:$J$252,D11),'Enter Draw'!$J$3:$J$252,0),6),"")</f>
        <v xml:space="preserve">Nike </v>
      </c>
      <c r="D11">
        <v>9</v>
      </c>
      <c r="F11" s="1" t="str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/>
      </c>
      <c r="G11" t="str">
        <f>IFERROR(INDEX('Enter Draw'!$E$3:$H$252,MATCH(SMALL('Enter Draw'!$K$3:$K$252,D11),'Enter Draw'!$K$3:$K$252,0),3),"")</f>
        <v/>
      </c>
      <c r="H11" t="str">
        <f>IFERROR(INDEX('Enter Draw'!$E$3:$H$252,MATCH(SMALL('Enter Draw'!$K$3:$K$252,D11),'Enter Draw'!$K$3:$K$252,0),4),"")</f>
        <v/>
      </c>
      <c r="I11">
        <v>10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Carli Maruska </v>
      </c>
      <c r="C12" t="str">
        <f>IFERROR(INDEX('Enter Draw'!$C$3:$H$252,MATCH(SMALL('Enter Draw'!$J$3:$J$252,D12),'Enter Draw'!$J$3:$J$252,0),6),"")</f>
        <v xml:space="preserve">Tex </v>
      </c>
      <c r="D12">
        <v>10</v>
      </c>
      <c r="F12" s="1" t="str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/>
      </c>
      <c r="G12" t="str">
        <f>IFERROR(INDEX('Enter Draw'!$E$3:$H$252,MATCH(SMALL('Enter Draw'!$K$3:$K$252,D12),'Enter Draw'!$K$3:$K$252,0),3),"")</f>
        <v/>
      </c>
      <c r="H12" t="str">
        <f>IFERROR(INDEX('Enter Draw'!$E$3:$H$252,MATCH(SMALL('Enter Draw'!$K$3:$K$252,D12),'Enter Draw'!$K$3:$K$252,0),4),"")</f>
        <v/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Lilliya Meek </v>
      </c>
      <c r="C14" t="str">
        <f>IFERROR(INDEX('Enter Draw'!$C$3:$H$252,MATCH(SMALL('Enter Draw'!$J$3:$J$252,D14),'Enter Draw'!$J$3:$J$252,0),6),"")</f>
        <v>CJ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Morgan Mahlen </v>
      </c>
      <c r="C15" t="str">
        <f>IFERROR(INDEX('Enter Draw'!$C$3:$H$252,MATCH(SMALL('Enter Draw'!$J$3:$J$252,D15),'Enter Draw'!$J$3:$J$252,0),6),"")</f>
        <v xml:space="preserve">Bacardi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Morgan Maxwell </v>
      </c>
      <c r="C16" t="str">
        <f>IFERROR(INDEX('Enter Draw'!$C$3:$H$252,MATCH(SMALL('Enter Draw'!$J$3:$J$252,D16),'Enter Draw'!$J$3:$J$252,0),6),"")</f>
        <v xml:space="preserve">Buddy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Cassie Mehlbrecht </v>
      </c>
      <c r="C17" t="str">
        <f>IFERROR(INDEX('Enter Draw'!$C$3:$H$252,MATCH(SMALL('Enter Draw'!$J$3:$J$252,D17),'Enter Draw'!$J$3:$J$252,0),6),"")</f>
        <v xml:space="preserve">Reyted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Emilee Hasart </v>
      </c>
      <c r="C18" t="str">
        <f>IFERROR(INDEX('Enter Draw'!$C$3:$H$252,MATCH(SMALL('Enter Draw'!$J$3:$J$252,D18),'Enter Draw'!$J$3:$J$252,0),6),"")</f>
        <v xml:space="preserve">Ladybug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Joslyn DeKnikker </v>
      </c>
      <c r="C20" t="str">
        <f>IFERROR(INDEX('Enter Draw'!$C$3:$H$252,MATCH(SMALL('Enter Draw'!$J$3:$J$252,D20),'Enter Draw'!$J$3:$J$252,0),6),"")</f>
        <v xml:space="preserve">Ace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Sandy Highland </v>
      </c>
      <c r="C21" t="str">
        <f>IFERROR(INDEX('Enter Draw'!$C$3:$H$252,MATCH(SMALL('Enter Draw'!$J$3:$J$252,D21),'Enter Draw'!$J$3:$J$252,0),6),"")</f>
        <v xml:space="preserve">Beer Ticket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Deb Kruger </v>
      </c>
      <c r="C22" t="str">
        <f>IFERROR(INDEX('Enter Draw'!$C$3:$H$252,MATCH(SMALL('Enter Draw'!$J$3:$J$252,D22),'Enter Draw'!$J$3:$J$252,0),6),"")</f>
        <v xml:space="preserve">Fast Sassafras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Makenzee Wheelhouse </v>
      </c>
      <c r="C23" t="str">
        <f>IFERROR(INDEX('Enter Draw'!$C$3:$H$252,MATCH(SMALL('Enter Draw'!$J$3:$J$252,D23),'Enter Draw'!$J$3:$J$252,0),6),"")</f>
        <v xml:space="preserve">Illuminated Moonshine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Mike Boomgarden </v>
      </c>
      <c r="C24" t="str">
        <f>IFERROR(INDEX('Enter Draw'!$C$3:$H$252,MATCH(SMALL('Enter Draw'!$J$3:$J$252,D24),'Enter Draw'!$J$3:$J$252,0),6),"")</f>
        <v xml:space="preserve">Jewel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Brenda Deters </v>
      </c>
      <c r="C26" t="str">
        <f>IFERROR(INDEX('Enter Draw'!$C$3:$H$252,MATCH(SMALL('Enter Draw'!$J$3:$J$252,D26),'Enter Draw'!$J$3:$J$252,0),6),"")</f>
        <v xml:space="preserve">Sweet Blu Bart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Ayla Bartmann </v>
      </c>
      <c r="C27" t="str">
        <f>IFERROR(INDEX('Enter Draw'!$C$3:$H$252,MATCH(SMALL('Enter Draw'!$J$3:$J$252,D27),'Enter Draw'!$J$3:$J$252,0),6),"")</f>
        <v xml:space="preserve">Savvy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Kristi Cleland </v>
      </c>
      <c r="C28" t="str">
        <f>IFERROR(INDEX('Enter Draw'!$C$3:$H$252,MATCH(SMALL('Enter Draw'!$J$3:$J$252,D28),'Enter Draw'!$J$3:$J$252,0),6),"")</f>
        <v xml:space="preserve">Shorty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Kristine DeBerg </v>
      </c>
      <c r="C29" t="str">
        <f>IFERROR(INDEX('Enter Draw'!$C$3:$H$252,MATCH(SMALL('Enter Draw'!$J$3:$J$252,D29),'Enter Draw'!$J$3:$J$252,0),6),"")</f>
        <v xml:space="preserve">Chicks Share of Fame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Deidra Doeden </v>
      </c>
      <c r="C30" t="str">
        <f>IFERROR(INDEX('Enter Draw'!$C$3:$H$252,MATCH(SMALL('Enter Draw'!$J$3:$J$252,D30),'Enter Draw'!$J$3:$J$252,0),6),"")</f>
        <v xml:space="preserve">Fire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 xml:space="preserve">Jodie Greig </v>
      </c>
      <c r="C32" t="str">
        <f>IFERROR(INDEX('Enter Draw'!$C$3:$H$252,MATCH(SMALL('Enter Draw'!$J$3:$J$252,D32),'Enter Draw'!$J$3:$J$252,0),6),"")</f>
        <v xml:space="preserve">Dudes Gotta Gun (Joker) 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Lisa Hohn </v>
      </c>
      <c r="C33" t="str">
        <f>IFERROR(INDEX('Enter Draw'!$C$3:$H$252,MATCH(SMALL('Enter Draw'!$J$3:$J$252,D33),'Enter Draw'!$J$3:$J$252,0),6),"")</f>
        <v xml:space="preserve">Chica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 xml:space="preserve">Michelle Hodne </v>
      </c>
      <c r="C34" t="str">
        <f>IFERROR(INDEX('Enter Draw'!$C$3:$H$252,MATCH(SMALL('Enter Draw'!$J$3:$J$252,D34),'Enter Draw'!$J$3:$J$252,0),6),"")</f>
        <v xml:space="preserve">Royalty Struttin 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Jimmie Kay Gulbraa </v>
      </c>
      <c r="C35" t="str">
        <f>IFERROR(INDEX('Enter Draw'!$C$3:$H$252,MATCH(SMALL('Enter Draw'!$J$3:$J$252,D35),'Enter Draw'!$J$3:$J$252,0),6),"")</f>
        <v xml:space="preserve">Drifter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 xml:space="preserve">Hallie Kennedy </v>
      </c>
      <c r="C36" t="str">
        <f>IFERROR(INDEX('Enter Draw'!$C$3:$H$252,MATCH(SMALL('Enter Draw'!$J$3:$J$252,D36),'Enter Draw'!$J$3:$J$252,0),6),"")</f>
        <v xml:space="preserve">Dandy Secret Tequila 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 xml:space="preserve">Lexy Leischner </v>
      </c>
      <c r="C38" t="str">
        <f>IFERROR(INDEX('Enter Draw'!$C$3:$H$252,MATCH(SMALL('Enter Draw'!$J$3:$J$252,D38),'Enter Draw'!$J$3:$J$252,0),6),"")</f>
        <v xml:space="preserve">Paisley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 xml:space="preserve">Grace Merrigan </v>
      </c>
      <c r="C39" t="str">
        <f>IFERROR(INDEX('Enter Draw'!$C$3:$H$252,MATCH(SMALL('Enter Draw'!$J$3:$J$252,D39),'Enter Draw'!$J$3:$J$252,0),6),"")</f>
        <v xml:space="preserve">Jet 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 xml:space="preserve">Jessica Mueller </v>
      </c>
      <c r="C40" t="str">
        <f>IFERROR(INDEX('Enter Draw'!$C$3:$H$252,MATCH(SMALL('Enter Draw'!$J$3:$J$252,D40),'Enter Draw'!$J$3:$J$252,0),6),"")</f>
        <v xml:space="preserve">Pumpkin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 xml:space="preserve">Melissa Maxwell </v>
      </c>
      <c r="C41" t="str">
        <f>IFERROR(INDEX('Enter Draw'!$C$3:$H$252,MATCH(SMALL('Enter Draw'!$J$3:$J$252,D41),'Enter Draw'!$J$3:$J$252,0),6),"")</f>
        <v xml:space="preserve">Tex 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 xml:space="preserve">Ashlie Matthews </v>
      </c>
      <c r="C42" t="str">
        <f>IFERROR(INDEX('Enter Draw'!$C$3:$H$252,MATCH(SMALL('Enter Draw'!$J$3:$J$252,D42),'Enter Draw'!$J$3:$J$252,0),6),"")</f>
        <v xml:space="preserve">Jinx 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 xml:space="preserve">Shaw Nelson </v>
      </c>
      <c r="C44" t="str">
        <f>IFERROR(INDEX('Enter Draw'!$C$3:$H$252,MATCH(SMALL('Enter Draw'!$J$3:$J$252,D44),'Enter Draw'!$J$3:$J$252,0),6),"")</f>
        <v xml:space="preserve">Maverick 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 xml:space="preserve">Erin Tebben </v>
      </c>
      <c r="C45" t="str">
        <f>IFERROR(INDEX('Enter Draw'!$C$3:$H$252,MATCH(SMALL('Enter Draw'!$J$3:$J$252,D45),'Enter Draw'!$J$3:$J$252,0),6),"")</f>
        <v xml:space="preserve">Yellow 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 xml:space="preserve">Lainie Scholtz </v>
      </c>
      <c r="C46" t="str">
        <f>IFERROR(INDEX('Enter Draw'!$C$3:$H$252,MATCH(SMALL('Enter Draw'!$J$3:$J$252,D46),'Enter Draw'!$J$3:$J$252,0),6),"")</f>
        <v xml:space="preserve">CR Royal Statement 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 xml:space="preserve">Kellie VanDerBrink </v>
      </c>
      <c r="C47" t="str">
        <f>IFERROR(INDEX('Enter Draw'!$C$3:$H$252,MATCH(SMALL('Enter Draw'!$J$3:$J$252,D47),'Enter Draw'!$J$3:$J$252,0),6),"")</f>
        <v xml:space="preserve">Cowboy 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 xml:space="preserve">Taylor Jo Voelsch </v>
      </c>
      <c r="C48" t="str">
        <f>IFERROR(INDEX('Enter Draw'!$C$3:$H$252,MATCH(SMALL('Enter Draw'!$J$3:$J$252,D48),'Enter Draw'!$J$3:$J$252,0),6),"")</f>
        <v xml:space="preserve">Full Force (Chaos)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 xml:space="preserve">Sara VanDuysen </v>
      </c>
      <c r="C50" t="str">
        <f>IFERROR(INDEX('Enter Draw'!$C$3:$H$252,MATCH(SMALL('Enter Draw'!$J$3:$J$252,D50),'Enter Draw'!$J$3:$J$252,0),6),"")</f>
        <v xml:space="preserve">Brownie 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Jade Holthe</v>
      </c>
      <c r="C51" t="str">
        <f>IFERROR(INDEX('Enter Draw'!$C$3:$H$252,MATCH(SMALL('Enter Draw'!$J$3:$J$252,D51),'Enter Draw'!$J$3:$J$252,0),6),"")</f>
        <v>Rex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Tanner Christoffers</v>
      </c>
      <c r="C52" t="str">
        <f>IFERROR(INDEX('Enter Draw'!$C$3:$H$252,MATCH(SMALL('Enter Draw'!$J$3:$J$252,D52),'Enter Draw'!$J$3:$J$252,0),6),"")</f>
        <v>Supermos Reward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Natalie Ruther</v>
      </c>
      <c r="C53" t="str">
        <f>IFERROR(INDEX('Enter Draw'!$C$3:$H$252,MATCH(SMALL('Enter Draw'!$J$3:$J$252,D53),'Enter Draw'!$J$3:$J$252,0),6),"")</f>
        <v>Maggie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Hannah Eldeen</v>
      </c>
      <c r="C54" t="str">
        <f>IFERROR(INDEX('Enter Draw'!$C$3:$H$252,MATCH(SMALL('Enter Draw'!$J$3:$J$252,D54),'Enter Draw'!$J$3:$J$252,0),6),"")</f>
        <v>I Gotta Dasher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Maddy Eldeen</v>
      </c>
      <c r="C56" t="str">
        <f>IFERROR(INDEX('Enter Draw'!$C$3:$H$252,MATCH(SMALL('Enter Draw'!$J$3:$J$252,D56),'Enter Draw'!$J$3:$J$252,0),6),"")</f>
        <v>Stormy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Anne Aamot</v>
      </c>
      <c r="C57" t="str">
        <f>IFERROR(INDEX('Enter Draw'!$C$3:$H$252,MATCH(SMALL('Enter Draw'!$J$3:$J$252,D57),'Enter Draw'!$J$3:$J$252,0),6),"")</f>
        <v>Devilina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Theresa Navrkal</v>
      </c>
      <c r="C58" t="str">
        <f>IFERROR(INDEX('Enter Draw'!$C$3:$H$252,MATCH(SMALL('Enter Draw'!$J$3:$J$252,D58),'Enter Draw'!$J$3:$J$252,0),6),"")</f>
        <v>Bid for Zahara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Candice Aamot</v>
      </c>
      <c r="C59" t="str">
        <f>IFERROR(INDEX('Enter Draw'!$C$3:$H$252,MATCH(SMALL('Enter Draw'!$J$3:$J$252,D59),'Enter Draw'!$J$3:$J$252,0),6),"")</f>
        <v>Willie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 xml:space="preserve">Sandy Highland </v>
      </c>
      <c r="C60" t="str">
        <f>IFERROR(INDEX('Enter Draw'!$C$3:$H$252,MATCH(SMALL('Enter Draw'!$J$3:$J$252,D60),'Enter Draw'!$J$3:$J$252,0),6),"")</f>
        <v xml:space="preserve">Goose 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 xml:space="preserve">Emily Kruger </v>
      </c>
      <c r="C62" t="str">
        <f>IFERROR(INDEX('Enter Draw'!$C$3:$H$252,MATCH(SMALL('Enter Draw'!$J$3:$J$252,D62),'Enter Draw'!$J$3:$J$252,0),6),"")</f>
        <v xml:space="preserve">French Iced Stella 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 xml:space="preserve">Makenzee Wheelhouse </v>
      </c>
      <c r="C63" t="str">
        <f>IFERROR(INDEX('Enter Draw'!$C$3:$H$252,MATCH(SMALL('Enter Draw'!$J$3:$J$252,D63),'Enter Draw'!$J$3:$J$252,0),6),"")</f>
        <v xml:space="preserve">Ain't Playboy Famouse 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 xml:space="preserve">Shaw Nelson </v>
      </c>
      <c r="C64" t="str">
        <f>IFERROR(INDEX('Enter Draw'!$C$3:$H$252,MATCH(SMALL('Enter Draw'!$J$3:$J$252,D64),'Enter Draw'!$J$3:$J$252,0),6),"")</f>
        <v>Finn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Livya Braskamp</v>
      </c>
      <c r="C65" t="str">
        <f>IFERROR(INDEX('Enter Draw'!$C$3:$H$252,MATCH(SMALL('Enter Draw'!$J$3:$J$252,D65),'Enter Draw'!$J$3:$J$252,0),6),"")</f>
        <v xml:space="preserve">Lilly 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 xml:space="preserve">Mike Boomgarden </v>
      </c>
      <c r="C66" t="str">
        <f>IFERROR(INDEX('Enter Draw'!$C$3:$H$252,MATCH(SMALL('Enter Draw'!$J$3:$J$252,D66),'Enter Draw'!$J$3:$J$252,0),6),"")</f>
        <v xml:space="preserve">Peanut 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 xml:space="preserve">Kailey DeKnikker </v>
      </c>
      <c r="C68" t="str">
        <f>IFERROR(INDEX('Enter Draw'!$C$3:$H$252,MATCH(SMALL('Enter Draw'!$J$3:$J$252,D68),'Enter Draw'!$J$3:$J$252,0),6),"")</f>
        <v xml:space="preserve">DE Bully Rey 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 xml:space="preserve">Jessica Taubert </v>
      </c>
      <c r="C69" t="str">
        <f>IFERROR(INDEX('Enter Draw'!$C$3:$H$252,MATCH(SMALL('Enter Draw'!$J$3:$J$252,D69),'Enter Draw'!$J$3:$J$252,0),6),"")</f>
        <v xml:space="preserve">Jolene 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 xml:space="preserve">Lexi Thyberg </v>
      </c>
      <c r="C70" t="str">
        <f>IFERROR(INDEX('Enter Draw'!$C$3:$H$252,MATCH(SMALL('Enter Draw'!$J$3:$J$252,D70),'Enter Draw'!$J$3:$J$252,0),6),"")</f>
        <v xml:space="preserve">Fantastic French Fling 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 xml:space="preserve">Victoria Blatchford </v>
      </c>
      <c r="C71" t="str">
        <f>IFERROR(INDEX('Enter Draw'!$C$3:$H$252,MATCH(SMALL('Enter Draw'!$J$3:$J$252,D71),'Enter Draw'!$J$3:$J$252,0),6),"")</f>
        <v xml:space="preserve">Coalys TeBar 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 xml:space="preserve">Shari Kennedy </v>
      </c>
      <c r="C72" t="str">
        <f>IFERROR(INDEX('Enter Draw'!$C$3:$H$252,MATCH(SMALL('Enter Draw'!$J$3:$J$252,D72),'Enter Draw'!$J$3:$J$252,0),6),"")</f>
        <v xml:space="preserve">Cinderella's Gotta Gun 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 xml:space="preserve">Shana Lensing </v>
      </c>
      <c r="C74" t="str">
        <f>IFERROR(INDEX('Enter Draw'!$C$3:$H$252,MATCH(SMALL('Enter Draw'!$J$3:$J$252,D74),'Enter Draw'!$J$3:$J$252,0),6),"")</f>
        <v xml:space="preserve">Ultimate Dream Maker 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 xml:space="preserve">Carli Maruska </v>
      </c>
      <c r="C75" t="str">
        <f>IFERROR(INDEX('Enter Draw'!$C$3:$H$252,MATCH(SMALL('Enter Draw'!$J$3:$J$252,D75),'Enter Draw'!$J$3:$J$252,0),6),"")</f>
        <v xml:space="preserve">Rumor 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>
        <f>IF(B76="","",IF(INDEX('Enter Draw'!$C$3:$H$252,MATCH(SMALL('Enter Draw'!$J$3:$J$252,D76),'Enter Draw'!$J$3:$J$252,0),1)="yco","yco",D76))</f>
        <v>63</v>
      </c>
      <c r="B76" t="str">
        <f>IFERROR(INDEX('Enter Draw'!$C$3:$J$252,MATCH(SMALL('Enter Draw'!$J$3:$J$252,D76),'Enter Draw'!$J$3:$J$252,0),5),"")</f>
        <v xml:space="preserve">Lilliya Meek </v>
      </c>
      <c r="C76" t="str">
        <f>IFERROR(INDEX('Enter Draw'!$C$3:$H$252,MATCH(SMALL('Enter Draw'!$J$3:$J$252,D76),'Enter Draw'!$J$3:$J$252,0),6),"")</f>
        <v xml:space="preserve">Lena </v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>
        <f>IF(B77="","",IF(INDEX('Enter Draw'!$C$3:$H$252,MATCH(SMALL('Enter Draw'!$J$3:$J$252,D77),'Enter Draw'!$J$3:$J$252,0),1)="yco","yco",D77))</f>
        <v>64</v>
      </c>
      <c r="B77" t="str">
        <f>IFERROR(INDEX('Enter Draw'!$C$3:$J$252,MATCH(SMALL('Enter Draw'!$J$3:$J$252,D77),'Enter Draw'!$J$3:$J$252,0),5),"")</f>
        <v xml:space="preserve">Morgan Mahlen </v>
      </c>
      <c r="C77" t="str">
        <f>IFERROR(INDEX('Enter Draw'!$C$3:$H$252,MATCH(SMALL('Enter Draw'!$J$3:$J$252,D77),'Enter Draw'!$J$3:$J$252,0),6),"")</f>
        <v xml:space="preserve">Skyy </v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>
        <f>IF(B78="","",IF(INDEX('Enter Draw'!$C$3:$H$252,MATCH(SMALL('Enter Draw'!$J$3:$J$252,D78),'Enter Draw'!$J$3:$J$252,0),1)="yco","yco",D78))</f>
        <v>65</v>
      </c>
      <c r="B78" t="str">
        <f>IFERROR(INDEX('Enter Draw'!$C$3:$J$252,MATCH(SMALL('Enter Draw'!$J$3:$J$252,D78),'Enter Draw'!$J$3:$J$252,0),5),"")</f>
        <v xml:space="preserve">Morgan Maxwell </v>
      </c>
      <c r="C78" t="str">
        <f>IFERROR(INDEX('Enter Draw'!$C$3:$H$252,MATCH(SMALL('Enter Draw'!$J$3:$J$252,D78),'Enter Draw'!$J$3:$J$252,0),6),"")</f>
        <v xml:space="preserve">Blaze </v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>
        <f>IF(B80="","",IF(INDEX('Enter Draw'!$C$3:$H$252,MATCH(SMALL('Enter Draw'!$J$3:$J$252,D80),'Enter Draw'!$J$3:$J$252,0),1)="yco","yco",D80))</f>
        <v>66</v>
      </c>
      <c r="B80" t="str">
        <f>IFERROR(INDEX('Enter Draw'!$C$3:$J$252,MATCH(SMALL('Enter Draw'!$J$3:$J$252,D80),'Enter Draw'!$J$3:$J$252,0),5),"")</f>
        <v xml:space="preserve">Cassie Mehlbrecht </v>
      </c>
      <c r="C80" t="str">
        <f>IFERROR(INDEX('Enter Draw'!$C$3:$H$252,MATCH(SMALL('Enter Draw'!$J$3:$J$252,D80),'Enter Draw'!$J$3:$J$252,0),6),"")</f>
        <v xml:space="preserve">BW Left Lane Guy </v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>
        <f>IF(B81="","",IF(INDEX('Enter Draw'!$C$3:$H$252,MATCH(SMALL('Enter Draw'!$J$3:$J$252,D81),'Enter Draw'!$J$3:$J$252,0),1)="yco","yco",D81))</f>
        <v>67</v>
      </c>
      <c r="B81" t="str">
        <f>IFERROR(INDEX('Enter Draw'!$C$3:$J$252,MATCH(SMALL('Enter Draw'!$J$3:$J$252,D81),'Enter Draw'!$J$3:$J$252,0),5),"")</f>
        <v xml:space="preserve">Sandy Highland </v>
      </c>
      <c r="C81" t="str">
        <f>IFERROR(INDEX('Enter Draw'!$C$3:$H$252,MATCH(SMALL('Enter Draw'!$J$3:$J$252,D81),'Enter Draw'!$J$3:$J$252,0),6),"")</f>
        <v xml:space="preserve">Nigel </v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>
        <f>IF(B82="","",IF(INDEX('Enter Draw'!$C$3:$H$252,MATCH(SMALL('Enter Draw'!$J$3:$J$252,D82),'Enter Draw'!$J$3:$J$252,0),1)="yco","yco",D82))</f>
        <v>68</v>
      </c>
      <c r="B82" t="str">
        <f>IFERROR(INDEX('Enter Draw'!$C$3:$J$252,MATCH(SMALL('Enter Draw'!$J$3:$J$252,D82),'Enter Draw'!$J$3:$J$252,0),5),"")</f>
        <v xml:space="preserve">Lexy Leischner </v>
      </c>
      <c r="C82" t="str">
        <f>IFERROR(INDEX('Enter Draw'!$C$3:$H$252,MATCH(SMALL('Enter Draw'!$J$3:$J$252,D82),'Enter Draw'!$J$3:$J$252,0),6),"")</f>
        <v xml:space="preserve">Playboy </v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>
        <f>IF(B83="","",IF(INDEX('Enter Draw'!$C$3:$H$252,MATCH(SMALL('Enter Draw'!$J$3:$J$252,D83),'Enter Draw'!$J$3:$J$252,0),1)="yco","yco",D83))</f>
        <v>69</v>
      </c>
      <c r="B83" t="str">
        <f>IFERROR(INDEX('Enter Draw'!$C$3:$J$252,MATCH(SMALL('Enter Draw'!$J$3:$J$252,D83),'Enter Draw'!$J$3:$J$252,0),5),"")</f>
        <v xml:space="preserve">Makenzee Wheelhouse </v>
      </c>
      <c r="C83" t="str">
        <f>IFERROR(INDEX('Enter Draw'!$C$3:$H$252,MATCH(SMALL('Enter Draw'!$J$3:$J$252,D83),'Enter Draw'!$J$3:$J$252,0),6),"")</f>
        <v xml:space="preserve">LosLonelyBoy </v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>
        <f>IF(B84="","",IF(INDEX('Enter Draw'!$C$3:$H$252,MATCH(SMALL('Enter Draw'!$J$3:$J$252,D84),'Enter Draw'!$J$3:$J$252,0),1)="yco","yco",D84))</f>
        <v>70</v>
      </c>
      <c r="B84" t="str">
        <f>IFERROR(INDEX('Enter Draw'!$C$3:$J$252,MATCH(SMALL('Enter Draw'!$J$3:$J$252,D84),'Enter Draw'!$J$3:$J$252,0),5),"")</f>
        <v xml:space="preserve">Shaw Nelson </v>
      </c>
      <c r="C84" t="str">
        <f>IFERROR(INDEX('Enter Draw'!$C$3:$H$252,MATCH(SMALL('Enter Draw'!$J$3:$J$252,D84),'Enter Draw'!$J$3:$J$252,0),6),"")</f>
        <v>Bones</v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>
        <f>IF(B86="","",IF(INDEX('Enter Draw'!$C$3:$H$252,MATCH(SMALL('Enter Draw'!$J$3:$J$252,D86),'Enter Draw'!$J$3:$J$252,0),1)="yco","yco",D86))</f>
        <v>71</v>
      </c>
      <c r="B86" t="str">
        <f>IFERROR(INDEX('Enter Draw'!$C$3:$J$252,MATCH(SMALL('Enter Draw'!$J$3:$J$252,D86),'Enter Draw'!$J$3:$J$252,0),5),"")</f>
        <v>Amanda Wegner</v>
      </c>
      <c r="C86" t="str">
        <f>IFERROR(INDEX('Enter Draw'!$C$3:$H$252,MATCH(SMALL('Enter Draw'!$J$3:$J$252,D86),'Enter Draw'!$J$3:$J$252,0),6),"")</f>
        <v>Bunny</v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>
        <f>IF(B87="","",IF(INDEX('Enter Draw'!$C$3:$H$252,MATCH(SMALL('Enter Draw'!$J$3:$J$252,D87),'Enter Draw'!$J$3:$J$252,0),1)="yco","yco",D87))</f>
        <v>72</v>
      </c>
      <c r="B87" t="str">
        <f>IFERROR(INDEX('Enter Draw'!$C$3:$J$252,MATCH(SMALL('Enter Draw'!$J$3:$J$252,D87),'Enter Draw'!$J$3:$J$252,0),5),"")</f>
        <v>Shelby Hohn</v>
      </c>
      <c r="C87" t="str">
        <f>IFERROR(INDEX('Enter Draw'!$C$3:$H$252,MATCH(SMALL('Enter Draw'!$J$3:$J$252,D87),'Enter Draw'!$J$3:$J$252,0),6),"")</f>
        <v>Trigger</v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>
        <f>IF(B88="","",IF(INDEX('Enter Draw'!$C$3:$H$252,MATCH(SMALL('Enter Draw'!$J$3:$J$252,D88),'Enter Draw'!$J$3:$J$252,0),1)="yco","yco",D88))</f>
        <v>73</v>
      </c>
      <c r="B88" t="str">
        <f>IFERROR(INDEX('Enter Draw'!$C$3:$J$252,MATCH(SMALL('Enter Draw'!$J$3:$J$252,D88),'Enter Draw'!$J$3:$J$252,0),5),"")</f>
        <v>LeAnn Wheeler</v>
      </c>
      <c r="C88" t="str">
        <f>IFERROR(INDEX('Enter Draw'!$C$3:$H$252,MATCH(SMALL('Enter Draw'!$J$3:$J$252,D88),'Enter Draw'!$J$3:$J$252,0),6),"")</f>
        <v>TR Seekin N Streakin</v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1"/>
  <sheetViews>
    <sheetView workbookViewId="0">
      <pane ySplit="1" topLeftCell="A2" activePane="bottomLeft" state="frozen"/>
      <selection pane="bottomLeft" activeCell="D6" sqref="D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>
        <v>1</v>
      </c>
      <c r="B2" s="19" t="s">
        <v>185</v>
      </c>
      <c r="C2" s="19" t="s">
        <v>186</v>
      </c>
      <c r="D2" s="52">
        <v>29.785</v>
      </c>
      <c r="E2" s="92">
        <v>2E-14</v>
      </c>
      <c r="F2" s="93">
        <f t="shared" ref="F2:F40" si="0">IF((D2+E2)&gt;5,D2+E2,"")</f>
        <v>29.785000000000021</v>
      </c>
    </row>
    <row r="3" spans="1:6">
      <c r="A3" s="18">
        <v>2</v>
      </c>
      <c r="B3" s="19" t="s">
        <v>217</v>
      </c>
      <c r="C3" s="19" t="s">
        <v>218</v>
      </c>
      <c r="D3" s="53">
        <v>26.588999999999999</v>
      </c>
      <c r="E3" s="92">
        <v>2.9999999999999998E-14</v>
      </c>
      <c r="F3" s="93">
        <f t="shared" si="0"/>
        <v>26.589000000000027</v>
      </c>
    </row>
    <row r="4" spans="1:6">
      <c r="A4" s="18">
        <v>3</v>
      </c>
      <c r="B4" s="19" t="s">
        <v>187</v>
      </c>
      <c r="C4" s="19" t="s">
        <v>188</v>
      </c>
      <c r="D4" s="54">
        <v>20.041</v>
      </c>
      <c r="E4" s="92">
        <v>5.0000000000000002E-14</v>
      </c>
      <c r="F4" s="93">
        <f t="shared" si="0"/>
        <v>20.04100000000005</v>
      </c>
    </row>
    <row r="5" spans="1:6">
      <c r="A5" s="18">
        <v>4</v>
      </c>
      <c r="B5" s="19" t="s">
        <v>190</v>
      </c>
      <c r="C5" s="19" t="s">
        <v>191</v>
      </c>
      <c r="D5" s="54">
        <v>35.469000000000001</v>
      </c>
      <c r="F5" s="93">
        <f t="shared" si="0"/>
        <v>35.469000000000001</v>
      </c>
    </row>
    <row r="6" spans="1:6">
      <c r="A6" s="18"/>
      <c r="B6" s="19"/>
      <c r="C6" s="19"/>
      <c r="D6" s="54"/>
      <c r="E6" s="92">
        <v>7.0000000000000005E-14</v>
      </c>
      <c r="F6" s="93" t="str">
        <f>IF((D6+E6)&gt;5,D6+E6,"")</f>
        <v/>
      </c>
    </row>
    <row r="7" spans="1:6">
      <c r="A7" s="18"/>
      <c r="B7" s="19"/>
      <c r="C7" s="19"/>
      <c r="D7" s="54"/>
      <c r="E7" s="92">
        <v>8E-14</v>
      </c>
      <c r="F7" s="93" t="str">
        <f t="shared" si="0"/>
        <v/>
      </c>
    </row>
    <row r="8" spans="1:6">
      <c r="A8" s="18"/>
      <c r="B8" s="19"/>
      <c r="C8" s="19"/>
      <c r="D8" s="54"/>
      <c r="E8" s="92">
        <v>8.9999999999999995E-14</v>
      </c>
      <c r="F8" s="93" t="str">
        <f t="shared" si="0"/>
        <v/>
      </c>
    </row>
    <row r="9" spans="1:6">
      <c r="A9" s="18"/>
      <c r="B9" s="19"/>
      <c r="C9" s="19"/>
      <c r="D9" s="54"/>
      <c r="E9" s="92">
        <v>1E-13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1.1E-13</v>
      </c>
      <c r="F10" s="93" t="str">
        <f t="shared" si="0"/>
        <v/>
      </c>
    </row>
    <row r="11" spans="1:6">
      <c r="A11" s="18"/>
      <c r="B11" s="19"/>
      <c r="C11" s="19"/>
      <c r="D11" s="54"/>
      <c r="F11" s="93" t="str">
        <f t="shared" si="0"/>
        <v/>
      </c>
    </row>
    <row r="12" spans="1:6">
      <c r="A12" s="18"/>
      <c r="B12" s="19"/>
      <c r="C12" s="19"/>
      <c r="D12" s="54"/>
      <c r="E12" s="92">
        <v>1.3E-13</v>
      </c>
      <c r="F12" s="93" t="str">
        <f t="shared" si="0"/>
        <v/>
      </c>
    </row>
    <row r="13" spans="1:6">
      <c r="A13" s="18"/>
      <c r="B13" s="19"/>
      <c r="C13" s="19"/>
      <c r="D13" s="54"/>
      <c r="E13" s="92">
        <v>1.4000000000000001E-13</v>
      </c>
      <c r="F13" s="93" t="str">
        <f t="shared" si="0"/>
        <v/>
      </c>
    </row>
    <row r="14" spans="1:6">
      <c r="A14" s="18"/>
      <c r="B14" s="19"/>
      <c r="C14" s="19"/>
      <c r="D14" s="54"/>
      <c r="E14" s="92">
        <v>1.4999999999999999E-13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1.6E-13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1.7000000000000001E-13</v>
      </c>
      <c r="F16" s="93" t="str">
        <f t="shared" si="0"/>
        <v/>
      </c>
    </row>
    <row r="17" spans="1:6">
      <c r="A17" s="18"/>
      <c r="B17" s="19"/>
      <c r="C17" s="19"/>
      <c r="D17" s="54"/>
      <c r="F17" s="93" t="str">
        <f t="shared" si="0"/>
        <v/>
      </c>
    </row>
    <row r="18" spans="1:6">
      <c r="A18" s="18"/>
      <c r="B18" s="19"/>
      <c r="C18" s="19"/>
      <c r="D18" s="54"/>
      <c r="E18" s="92">
        <v>1.9E-13</v>
      </c>
      <c r="F18" s="93" t="str">
        <f t="shared" si="0"/>
        <v/>
      </c>
    </row>
    <row r="19" spans="1:6">
      <c r="A19" s="18"/>
      <c r="B19" s="19"/>
      <c r="C19" s="19"/>
      <c r="D19" s="54"/>
      <c r="E19" s="92">
        <v>2.0000000000000001E-13</v>
      </c>
      <c r="F19" s="93" t="str">
        <f t="shared" si="0"/>
        <v/>
      </c>
    </row>
    <row r="20" spans="1:6">
      <c r="A20" s="18"/>
      <c r="B20" s="19"/>
      <c r="C20" s="19"/>
      <c r="D20" s="54"/>
      <c r="E20" s="92">
        <v>2.0999999999999999E-13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2.2E-13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2.2999999999999998E-13</v>
      </c>
      <c r="F22" s="93" t="str">
        <f t="shared" si="0"/>
        <v/>
      </c>
    </row>
    <row r="23" spans="1:6">
      <c r="A23" s="18"/>
      <c r="B23" s="19"/>
      <c r="C23" s="19"/>
      <c r="D23" s="54"/>
      <c r="F23" s="93" t="str">
        <f t="shared" si="0"/>
        <v/>
      </c>
    </row>
    <row r="24" spans="1:6">
      <c r="A24" s="18"/>
      <c r="B24" s="19"/>
      <c r="C24" s="19"/>
      <c r="D24" s="54"/>
      <c r="E24" s="92">
        <v>2.4999999999999999E-13</v>
      </c>
      <c r="F24" s="93" t="str">
        <f t="shared" si="0"/>
        <v/>
      </c>
    </row>
    <row r="25" spans="1:6">
      <c r="A25" s="18"/>
      <c r="B25" s="19"/>
      <c r="C25" s="19"/>
      <c r="D25" s="54"/>
      <c r="E25" s="92">
        <v>2.6E-13</v>
      </c>
      <c r="F25" s="93" t="str">
        <f t="shared" si="0"/>
        <v/>
      </c>
    </row>
    <row r="26" spans="1:6">
      <c r="A26" s="18"/>
      <c r="B26" s="19"/>
      <c r="C26" s="19"/>
      <c r="D26" s="54"/>
      <c r="E26" s="92">
        <v>2.7000000000000001E-13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2.8000000000000002E-13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2.8999999999999998E-13</v>
      </c>
      <c r="F28" s="93" t="str">
        <f t="shared" si="0"/>
        <v/>
      </c>
    </row>
    <row r="29" spans="1:6">
      <c r="A29" s="18"/>
      <c r="B29" s="19"/>
      <c r="C29" s="19"/>
      <c r="D29" s="54"/>
      <c r="F29" s="93" t="str">
        <f t="shared" si="0"/>
        <v/>
      </c>
    </row>
    <row r="30" spans="1:6">
      <c r="A30" s="18"/>
      <c r="B30" s="19"/>
      <c r="C30" s="19"/>
      <c r="D30" s="54"/>
      <c r="E30" s="92">
        <v>3.0999999999999999E-13</v>
      </c>
      <c r="F30" s="93" t="str">
        <f t="shared" si="0"/>
        <v/>
      </c>
    </row>
    <row r="31" spans="1:6">
      <c r="A31" s="18"/>
      <c r="B31" s="19"/>
      <c r="C31" s="19"/>
      <c r="D31" s="54"/>
      <c r="E31" s="92">
        <v>3.2E-13</v>
      </c>
      <c r="F31" s="93" t="str">
        <f t="shared" si="0"/>
        <v/>
      </c>
    </row>
    <row r="32" spans="1:6">
      <c r="A32" s="18"/>
      <c r="B32" s="19"/>
      <c r="C32" s="19"/>
      <c r="D32" s="54"/>
      <c r="E32" s="92">
        <v>3.3000000000000001E-13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3.4000000000000002E-13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3.5000000000000002E-13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3.5999999999999998E-13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3.6999999999999999E-13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4.0000000000000001E-13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4.1000000000000002E-13</v>
      </c>
      <c r="F40" s="93" t="str">
        <f t="shared" si="0"/>
        <v/>
      </c>
    </row>
    <row r="41" spans="1:6">
      <c r="D41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89" sqref="D89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Tianna Doppenberg </v>
      </c>
      <c r="C2" s="19" t="str">
        <f>IFERROR(Draw!C2,"")</f>
        <v xml:space="preserve">Vegas </v>
      </c>
      <c r="D2" s="174">
        <v>14.673999999999999</v>
      </c>
      <c r="E2" s="92">
        <v>1.0000000000000001E-9</v>
      </c>
      <c r="F2" s="93">
        <f>IF(D2="scratch",3000+E2,IF(D2="nt",1000+E2,IF((D2+E2)&gt;5,D2+E2,"")))</f>
        <v>14.674000001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14.673999999999999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14.674000001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Sandy Highland </v>
      </c>
      <c r="C3" s="19" t="str">
        <f>IFERROR(Draw!C3,"")</f>
        <v xml:space="preserve">Pony </v>
      </c>
      <c r="D3" s="52">
        <v>15.331</v>
      </c>
      <c r="E3" s="92">
        <v>2.0000000000000001E-9</v>
      </c>
      <c r="F3" s="93">
        <f t="shared" ref="F3:F66" si="0">IF(D3="scratch",3000+E3,IF(D3="nt",1000+E3,IF((D3+E3)&gt;5,D3+E3,"")))</f>
        <v>15.331000002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300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15.331</v>
      </c>
      <c r="V3" s="3" t="str">
        <f>IFERROR(VLOOKUP('Open 1'!F3,$AC$3:$AD$7,2,TRUE),"")</f>
        <v>3D</v>
      </c>
      <c r="W3" s="7" t="str">
        <f>IFERROR(IF(V3=$W$1,'Open 1'!F3,""),"")</f>
        <v/>
      </c>
      <c r="X3" s="7" t="str">
        <f>IFERROR(IF(V3=$X$1,'Open 1'!F3,""),"")</f>
        <v/>
      </c>
      <c r="Y3" s="7">
        <f>IFERROR(IF(V3=$Y$1,'Open 1'!F3,""),"")</f>
        <v>15.331000002</v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13.734999999999999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Makenzee Kruger </v>
      </c>
      <c r="C4" s="19" t="str">
        <f>IFERROR(Draw!C4,"")</f>
        <v xml:space="preserve">Rein </v>
      </c>
      <c r="D4" s="53">
        <v>14.861000000000001</v>
      </c>
      <c r="E4" s="92">
        <v>3E-9</v>
      </c>
      <c r="F4" s="93">
        <f t="shared" si="0"/>
        <v>14.861000003000001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Shari Kennedy </v>
      </c>
      <c r="O4" s="73" t="str">
        <f>'Open 1'!AF10</f>
        <v xml:space="preserve">Josey Wales Guns </v>
      </c>
      <c r="P4" s="182">
        <f>'Open 1'!AG10</f>
        <v>13.735000009</v>
      </c>
      <c r="Q4" s="156">
        <f>AH10</f>
        <v>201.04</v>
      </c>
      <c r="R4" s="187" t="str">
        <f>IF(M4="Tie",AK11,"")</f>
        <v/>
      </c>
      <c r="S4" s="17" t="e">
        <f t="shared" ca="1" si="1"/>
        <v>#NAME?</v>
      </c>
      <c r="T4" s="93">
        <f t="shared" si="2"/>
        <v>14.861000000000001</v>
      </c>
      <c r="V4" s="3" t="str">
        <f>IFERROR(VLOOKUP('Open 1'!F4,$AC$3:$AD$7,2,TRUE),"")</f>
        <v>3D</v>
      </c>
      <c r="W4" s="7" t="str">
        <f>IFERROR(IF(V4=$W$1,'Open 1'!F4,""),"")</f>
        <v/>
      </c>
      <c r="X4" s="7" t="str">
        <f>IFERROR(IF(V4=$X$1,'Open 1'!F4,""),"")</f>
        <v/>
      </c>
      <c r="Y4" s="7">
        <f>IFERROR(IF(V4=$Y$1,'Open 1'!F4,""),"")</f>
        <v>14.861000003000001</v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14.234999999999999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Lexy Leischner </v>
      </c>
      <c r="C5" s="19" t="str">
        <f>IFERROR(Draw!C5,"")</f>
        <v>Bug</v>
      </c>
      <c r="D5" s="54">
        <v>915.03800000000001</v>
      </c>
      <c r="E5" s="92">
        <v>4.0000000000000002E-9</v>
      </c>
      <c r="F5" s="93">
        <f t="shared" si="0"/>
        <v>915.03800000399997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13.734999999999999</v>
      </c>
      <c r="L5" s="241"/>
      <c r="M5" s="30" t="str">
        <f>IF($J$13&lt;"2","",IF(AD11="Tie","Tie",AD11))</f>
        <v>2nd</v>
      </c>
      <c r="N5" s="20" t="str">
        <f>IF(M5="","",'Open 1'!AE11)</f>
        <v xml:space="preserve">Melissa Maxwell </v>
      </c>
      <c r="O5" s="20" t="str">
        <f>IF(N5="","",'Open 1'!AF11)</f>
        <v xml:space="preserve">Tex </v>
      </c>
      <c r="P5" s="41">
        <f>IF(O5="","",'Open 1'!AG11)</f>
        <v>13.835000040000001</v>
      </c>
      <c r="Q5" s="157">
        <f>AH11</f>
        <v>150.77999999999997</v>
      </c>
      <c r="R5" s="187" t="str">
        <f>IF(M5="Tie",AK12,"")</f>
        <v/>
      </c>
      <c r="S5" s="17" t="e">
        <f t="shared" ca="1" si="1"/>
        <v>#NAME?</v>
      </c>
      <c r="T5" s="93">
        <f t="shared" si="2"/>
        <v>915.03800000000001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915.03800000399997</v>
      </c>
      <c r="AA5" s="7" t="str">
        <f>IFERROR(IF(V5=$AA$1,'Open 1'!F5,""),"")</f>
        <v/>
      </c>
      <c r="AB5" s="3"/>
      <c r="AC5" s="9">
        <f>AC4+0.5</f>
        <v>14.734999999999999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201.04</v>
      </c>
      <c r="AR5" s="152">
        <f>HLOOKUP($J$11,$AL$4:$AP$9,2,TRUE)*AR$10</f>
        <v>172.32000000000002</v>
      </c>
      <c r="AS5" s="152">
        <f>HLOOKUP($J$11,$AL$4:$AP$9,2,TRUE)*AS$10</f>
        <v>114.88</v>
      </c>
      <c r="AT5" s="152">
        <f>HLOOKUP($J$11,$AL$4:$AP$9,2,TRUE)*AT$10</f>
        <v>86.160000000000011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 xml:space="preserve">Makenzee Wheelhouse </v>
      </c>
      <c r="C6" s="19" t="str">
        <f>IFERROR(Draw!C6,"")</f>
        <v xml:space="preserve">TM Betty Badger </v>
      </c>
      <c r="D6" s="54">
        <v>14.455</v>
      </c>
      <c r="E6" s="92">
        <v>5.0000000000000001E-9</v>
      </c>
      <c r="F6" s="93">
        <f t="shared" si="0"/>
        <v>14.455000005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14.234999999999999</v>
      </c>
      <c r="L6" s="241"/>
      <c r="M6" s="30" t="str">
        <f>IF($J$13&lt;"3","",IF(AD12="Tie","Tie",AD12))</f>
        <v>3rd</v>
      </c>
      <c r="N6" s="20" t="str">
        <f>IF(M6="","",'Open 1'!AE12)</f>
        <v xml:space="preserve">Morgan Maxwell </v>
      </c>
      <c r="O6" s="20" t="str">
        <f>IF(N6="","",'Open 1'!AF12)</f>
        <v xml:space="preserve">Blaze </v>
      </c>
      <c r="P6" s="41">
        <f>IF(O6="","",'Open 1'!AG12)</f>
        <v>13.952000076999999</v>
      </c>
      <c r="Q6" s="157">
        <f>AH12</f>
        <v>100.52</v>
      </c>
      <c r="R6" s="187" t="str">
        <f>IF(M6="Tie",AK13,"")</f>
        <v/>
      </c>
      <c r="S6" s="17" t="e">
        <f t="shared" ca="1" si="1"/>
        <v>#NAME?</v>
      </c>
      <c r="T6" s="93">
        <f t="shared" si="2"/>
        <v>14.455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14.455000005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15.734999999999999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150.77999999999997</v>
      </c>
      <c r="AR6" s="152">
        <f>HLOOKUP($J$11,$AL$4:$AP$9,3,TRUE)*AR$10</f>
        <v>129.24</v>
      </c>
      <c r="AS6" s="152">
        <f>HLOOKUP($J$11,$AL$4:$AP$9,3,TRUE)*AS$10</f>
        <v>86.16</v>
      </c>
      <c r="AT6" s="152">
        <f>HLOOKUP($J$11,$AL$4:$AP$9,3,TRUE)*AT$10</f>
        <v>64.62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14.734999999999999</v>
      </c>
      <c r="L7" s="241"/>
      <c r="M7" s="30" t="str">
        <f>IF($J$13&lt;"4","",IF(AD13="Tie","Tie",AD13))</f>
        <v>4th</v>
      </c>
      <c r="N7" s="20" t="str">
        <f>IF(M7="","",'Open 1'!AE13)</f>
        <v xml:space="preserve">Morgan Maxwell </v>
      </c>
      <c r="O7" s="20" t="str">
        <f>IF(N7="","",'Open 1'!AF13)</f>
        <v xml:space="preserve">Buddy </v>
      </c>
      <c r="P7" s="41">
        <f>IF(O7="","",'Open 1'!AG13)</f>
        <v>13.984000014999999</v>
      </c>
      <c r="Q7" s="157">
        <f>AH13</f>
        <v>50.26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100.52</v>
      </c>
      <c r="AR7" s="152">
        <f>HLOOKUP($J$11,$AL$4:$AP$9,4,TRUE)*AR$10</f>
        <v>86.160000000000011</v>
      </c>
      <c r="AS7" s="152">
        <f>HLOOKUP($J$11,$AL$4:$AP$9,4,TRUE)*AS$10</f>
        <v>57.44</v>
      </c>
      <c r="AT7" s="152">
        <f>HLOOKUP($J$11,$AL$4:$AP$9,4,TRUE)*AT$10</f>
        <v>43.080000000000005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Victoria Blatchford </v>
      </c>
      <c r="C8" s="19" t="str">
        <f>IFERROR(Draw!C8,"")</f>
        <v xml:space="preserve">Perks Streakn Falcon </v>
      </c>
      <c r="D8" s="53">
        <v>15.819000000000001</v>
      </c>
      <c r="E8" s="92">
        <v>6.9999999999999998E-9</v>
      </c>
      <c r="F8" s="93">
        <f t="shared" si="0"/>
        <v>15.819000007000001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15.734999999999999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15.819000000000001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15.819000007000001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50.26</v>
      </c>
      <c r="AR8" s="152">
        <f>HLOOKUP($J$11,$AL$4:$AP$9,5,TRUE)*AR$10</f>
        <v>43.080000000000005</v>
      </c>
      <c r="AS8" s="152">
        <f>HLOOKUP($J$11,$AL$4:$AP$9,5,TRUE)*AS$10</f>
        <v>28.72</v>
      </c>
      <c r="AT8" s="152">
        <f>HLOOKUP($J$11,$AL$4:$AP$9,5,TRUE)*AT$10</f>
        <v>21.540000000000003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Brooke Braskamp</v>
      </c>
      <c r="C9" s="19" t="str">
        <f>IFERROR(Draw!C9,"")</f>
        <v xml:space="preserve">Firefly </v>
      </c>
      <c r="D9" s="52">
        <v>915.02599999999995</v>
      </c>
      <c r="E9" s="92">
        <v>8.0000000000000005E-9</v>
      </c>
      <c r="F9" s="93">
        <f t="shared" si="0"/>
        <v>915.02600000799998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915.02599999999995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915.02600000799998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Shari Kennedy </v>
      </c>
      <c r="C10" s="19" t="str">
        <f>IFERROR(Draw!C10,"")</f>
        <v xml:space="preserve">Josey Wales Guns </v>
      </c>
      <c r="D10" s="51">
        <v>13.734999999999999</v>
      </c>
      <c r="E10" s="92">
        <v>8.9999999999999995E-9</v>
      </c>
      <c r="F10" s="93">
        <f t="shared" si="0"/>
        <v>13.735000009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Lainie Scholtz </v>
      </c>
      <c r="O10" s="18" t="str">
        <f>'Open 1'!AF16</f>
        <v xml:space="preserve">CR Royal Statement </v>
      </c>
      <c r="P10" s="40">
        <f>'Open 1'!AG16</f>
        <v>14.247000045</v>
      </c>
      <c r="Q10" s="156">
        <f>AH16</f>
        <v>172.32000000000002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13.734999999999999</v>
      </c>
      <c r="V10" s="3" t="str">
        <f>IFERROR(VLOOKUP('Open 1'!F10,$AC$3:$AD$7,2,TRUE),"")</f>
        <v>1D</v>
      </c>
      <c r="W10" s="7">
        <f>IFERROR(IF(V10=$W$1,'Open 1'!F10,""),"")</f>
        <v>13.735000009</v>
      </c>
      <c r="X10" s="7" t="str">
        <f>IFERROR(IF(V10=$X$1,'Open 1'!F10,""),"")</f>
        <v/>
      </c>
      <c r="Y10" s="7" t="str">
        <f>IFERROR(IF(V10=$Y$1,'Open 1'!F10,""),"")</f>
        <v/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Shari Kennedy </v>
      </c>
      <c r="AF10" s="179" t="str">
        <f>IFERROR(INDEX('Open 1'!$B:$F,MATCH(AG10,'Open 1'!$F:$F,0),2),"-")</f>
        <v xml:space="preserve">Josey Wales Guns </v>
      </c>
      <c r="AG10" s="180">
        <f t="shared" ref="AG10:AG15" si="4">IFERROR(SMALL($W$2:$W$286,AI10),"-")</f>
        <v>13.735000009</v>
      </c>
      <c r="AH10" s="186">
        <f>IF(AQ5&gt;0,AQ5,"")</f>
        <v>201.04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502.59999999999997</v>
      </c>
      <c r="AR10" s="151">
        <f>IF($AO$11&lt;=75,AR2*$AO$13,AR3*$AO$13)</f>
        <v>430.8</v>
      </c>
      <c r="AS10" s="151">
        <f>IF($AO$11&lt;=75,AS2*$AO$13,AS3*$AO$13)</f>
        <v>287.2</v>
      </c>
      <c r="AT10" s="151">
        <f>IF($AO$11&lt;=75,AT2*$AO$13,AT3*$AO$13)</f>
        <v>215.4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Shana Lensing </v>
      </c>
      <c r="C11" s="19" t="str">
        <f>IFERROR(Draw!C11,"")</f>
        <v xml:space="preserve">Nike </v>
      </c>
      <c r="D11" s="52">
        <v>14.355</v>
      </c>
      <c r="E11" s="92">
        <v>1E-8</v>
      </c>
      <c r="F11" s="93">
        <f t="shared" si="0"/>
        <v>14.355000010000001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71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 xml:space="preserve">Taylor Jo Voelsch </v>
      </c>
      <c r="O11" s="20" t="str">
        <f>IF(N11="","",'Open 1'!AF17)</f>
        <v xml:space="preserve">Full Force (Chaos) </v>
      </c>
      <c r="P11" s="41">
        <f>IF(O11="","",'Open 1'!AG17)</f>
        <v>14.313000047000001</v>
      </c>
      <c r="Q11" s="157">
        <f>AH17</f>
        <v>129.24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14.355</v>
      </c>
      <c r="V11" s="3" t="str">
        <f>IFERROR(VLOOKUP('Open 1'!F11,$AC$3:$AD$7,2,TRUE),"")</f>
        <v>2D</v>
      </c>
      <c r="W11" s="7" t="str">
        <f>IFERROR(IF(V11=$W$1,'Open 1'!F11,""),"")</f>
        <v/>
      </c>
      <c r="X11" s="7">
        <f>IFERROR(IF(V11=$X$1,'Open 1'!F11,""),"")</f>
        <v>14.355000010000001</v>
      </c>
      <c r="Y11" s="7" t="str">
        <f>IFERROR(IF(V11=$Y$1,'Open 1'!F11,""),"")</f>
        <v/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Melissa Maxwell </v>
      </c>
      <c r="AF11" s="64" t="str">
        <f>IFERROR(INDEX('Open 1'!$B:$F,MATCH(AG11,'Open 1'!$F:$F,0),2),"-")</f>
        <v xml:space="preserve">Tex </v>
      </c>
      <c r="AG11" s="7">
        <f t="shared" si="4"/>
        <v>13.835000040000001</v>
      </c>
      <c r="AH11" s="184">
        <f>IF(AQ6&gt;0,AQ6,"")</f>
        <v>150.77999999999997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71</v>
      </c>
    </row>
    <row r="12" spans="1:50" ht="16.5" thickBot="1">
      <c r="A12" s="18">
        <f>IF(B12="","",Draw!A12)</f>
        <v>10</v>
      </c>
      <c r="B12" s="19" t="str">
        <f>IFERROR(Draw!B12,"")</f>
        <v xml:space="preserve">Carli Maruska </v>
      </c>
      <c r="C12" s="19" t="str">
        <f>IFERROR(Draw!C12,"")</f>
        <v xml:space="preserve">Tex </v>
      </c>
      <c r="D12" s="54">
        <v>16.05</v>
      </c>
      <c r="E12" s="92">
        <v>1.0999999999999999E-8</v>
      </c>
      <c r="F12" s="93">
        <f t="shared" si="0"/>
        <v>16.050000011000002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 xml:space="preserve">Grace Merrigan </v>
      </c>
      <c r="O12" s="20" t="str">
        <f>IF(N12="","",'Open 1'!AF18)</f>
        <v xml:space="preserve">Jet </v>
      </c>
      <c r="P12" s="41">
        <f>IF(O12="","",'Open 1'!AG18)</f>
        <v>14.325000037999999</v>
      </c>
      <c r="Q12" s="157">
        <f>AH18</f>
        <v>86.160000000000011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16.05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16.050000011000002</v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3rd</v>
      </c>
      <c r="AE12" s="64" t="str">
        <f>IFERROR(INDEX('Open 1'!B:F,MATCH(AG12,'Open 1'!$F:$F,0),1),"-")</f>
        <v xml:space="preserve">Morgan Maxwell </v>
      </c>
      <c r="AF12" s="64" t="str">
        <f>IFERROR(INDEX('Open 1'!$B:$F,MATCH(AG12,'Open 1'!$F:$F,0),2),"-")</f>
        <v xml:space="preserve">Blaze </v>
      </c>
      <c r="AG12" s="7">
        <f t="shared" si="4"/>
        <v>13.952000076999999</v>
      </c>
      <c r="AH12" s="184">
        <f>IF(AQ7&gt;0,AQ7,"")</f>
        <v>100.52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44"/>
      <c r="M13" s="30" t="str">
        <f>IF($J$13&lt;"4","",IF(AD19="Tie","Tie",AD19))</f>
        <v>4th</v>
      </c>
      <c r="N13" s="20" t="str">
        <f>IF(M13="","",'Open 1'!AE19)</f>
        <v xml:space="preserve">Shana Lensing </v>
      </c>
      <c r="O13" s="20" t="str">
        <f>IF(N13="","",'Open 1'!AF19)</f>
        <v xml:space="preserve">Nike </v>
      </c>
      <c r="P13" s="41">
        <f>IF(O13="","",'Open 1'!AG19)</f>
        <v>14.355000010000001</v>
      </c>
      <c r="Q13" s="157">
        <f>AH19</f>
        <v>43.080000000000005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4th</v>
      </c>
      <c r="AE13" s="64" t="str">
        <f>IFERROR(INDEX('Open 1'!B:F,MATCH(AG13,'Open 1'!$F:$F,0),1),"-")</f>
        <v xml:space="preserve">Morgan Maxwell </v>
      </c>
      <c r="AF13" s="64" t="str">
        <f>IFERROR(INDEX('Open 1'!$B:$F,MATCH(AG13,'Open 1'!$F:$F,0),2),"-")</f>
        <v xml:space="preserve">Buddy </v>
      </c>
      <c r="AG13" s="7">
        <f t="shared" si="4"/>
        <v>13.984000014999999</v>
      </c>
      <c r="AH13" s="184">
        <f>IF(AQ8&gt;0,AQ8,"")</f>
        <v>50.26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1436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Lilliya Meek </v>
      </c>
      <c r="C14" s="19" t="str">
        <f>IFERROR(Draw!C14,"")</f>
        <v>CJ</v>
      </c>
      <c r="D14" s="51">
        <v>14.475</v>
      </c>
      <c r="E14" s="92">
        <v>1.3000000000000001E-8</v>
      </c>
      <c r="F14" s="93">
        <f t="shared" si="0"/>
        <v>14.475000012999999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14.475</v>
      </c>
      <c r="V14" s="3" t="str">
        <f>IFERROR(VLOOKUP('Open 1'!F14,$AC$3:$AD$7,2,TRUE),"")</f>
        <v>2D</v>
      </c>
      <c r="W14" s="7" t="str">
        <f>IFERROR(IF(V14=$W$1,'Open 1'!F14,""),"")</f>
        <v/>
      </c>
      <c r="X14" s="7">
        <f>IFERROR(IF(V14=$X$1,'Open 1'!F14,""),"")</f>
        <v>14.475000012999999</v>
      </c>
      <c r="Y14" s="7" t="str">
        <f>IFERROR(IF(V14=$Y$1,'Open 1'!F14,""),"")</f>
        <v/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5th</v>
      </c>
      <c r="AE14" s="64" t="str">
        <f>IFERROR(INDEX('Open 1'!B:F,MATCH(AG14,'Open 1'!$F:$F,0),1),"-")</f>
        <v xml:space="preserve">Makenzee Wheelhouse </v>
      </c>
      <c r="AF14" s="64" t="str">
        <f>IFERROR(INDEX('Open 1'!$B:$F,MATCH(AG14,'Open 1'!$F:$F,0),2),"-")</f>
        <v xml:space="preserve">LosLonelyBoy </v>
      </c>
      <c r="AG14" s="7">
        <f t="shared" si="4"/>
        <v>14.007000081999999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1436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Morgan Mahlen </v>
      </c>
      <c r="C15" s="19" t="str">
        <f>IFERROR(Draw!C15,"")</f>
        <v xml:space="preserve">Bacardi </v>
      </c>
      <c r="D15" s="56">
        <v>14.736000000000001</v>
      </c>
      <c r="E15" s="92">
        <v>1.4E-8</v>
      </c>
      <c r="F15" s="93">
        <f t="shared" si="0"/>
        <v>14.736000014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14.736000000000001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14.736000014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6th</v>
      </c>
      <c r="AE15" s="64" t="str">
        <f>IFERROR(INDEX('Open 1'!B:F,MATCH(AG15,'Open 1'!$F:$F,0),1),"-")</f>
        <v>Tanner Christoffers</v>
      </c>
      <c r="AF15" s="64" t="str">
        <f>IFERROR(INDEX('Open 1'!$B:$F,MATCH(AG15,'Open 1'!$F:$F,0),2),"-")</f>
        <v>Supermos Reward</v>
      </c>
      <c r="AG15" s="7">
        <f t="shared" si="4"/>
        <v>14.050000051000001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Morgan Maxwell </v>
      </c>
      <c r="C16" s="19" t="str">
        <f>IFERROR(Draw!C16,"")</f>
        <v xml:space="preserve">Buddy </v>
      </c>
      <c r="D16" s="57">
        <v>13.984</v>
      </c>
      <c r="E16" s="92">
        <v>1.4999999999999999E-8</v>
      </c>
      <c r="F16" s="93">
        <f t="shared" si="0"/>
        <v>13.984000014999999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 xml:space="preserve">Morgan Mahlen </v>
      </c>
      <c r="O16" s="18" t="str">
        <f>'Open 1'!AF22</f>
        <v xml:space="preserve">Bacardi </v>
      </c>
      <c r="P16" s="40">
        <f>'Open 1'!AG22</f>
        <v>14.736000014</v>
      </c>
      <c r="Q16" s="156">
        <f>AH22</f>
        <v>114.88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13.984</v>
      </c>
      <c r="V16" s="3" t="str">
        <f>IFERROR(VLOOKUP('Open 1'!F16,$AC$3:$AD$7,2,TRUE),"")</f>
        <v>1D</v>
      </c>
      <c r="W16" s="7">
        <f>IFERROR(IF(V16=$W$1,'Open 1'!F16,""),"")</f>
        <v>13.984000014999999</v>
      </c>
      <c r="X16" s="7" t="str">
        <f>IFERROR(IF(V16=$X$1,'Open 1'!F16,""),"")</f>
        <v/>
      </c>
      <c r="Y16" s="7" t="str">
        <f>IFERROR(IF(V16=$Y$1,'Open 1'!F16,""),"")</f>
        <v/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Lainie Scholtz </v>
      </c>
      <c r="AF16" s="16" t="str">
        <f>IFERROR(INDEX('Open 1'!B:F,MATCH(AG16,'Open 1'!F:F,0),2),"-")</f>
        <v xml:space="preserve">CR Royal Statement </v>
      </c>
      <c r="AG16" s="4">
        <f t="shared" ref="AG16:AG21" si="5">IFERROR(SMALL($X$2:$X$286,AI16),"-")</f>
        <v>14.247000045</v>
      </c>
      <c r="AH16" s="185">
        <f>IF(AR5&gt;0,AR5,"")</f>
        <v>172.32000000000002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Cassie Mehlbrecht </v>
      </c>
      <c r="C17" s="19" t="str">
        <f>IFERROR(Draw!C17,"")</f>
        <v xml:space="preserve">Reyted </v>
      </c>
      <c r="D17" s="52">
        <v>14.68</v>
      </c>
      <c r="E17" s="92">
        <v>1.6000000000000001E-8</v>
      </c>
      <c r="F17" s="93">
        <f t="shared" si="0"/>
        <v>14.680000015999999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Shari Kennedy </v>
      </c>
      <c r="O17" s="20" t="str">
        <f>IF(N17="","",'Open 1'!AF23)</f>
        <v xml:space="preserve">Cinderella's Gotta Gun </v>
      </c>
      <c r="P17" s="41">
        <f>IF(O17="","",'Open 1'!AG23)</f>
        <v>14.750000071000001</v>
      </c>
      <c r="Q17" s="157">
        <f>AH23</f>
        <v>86.16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14.68</v>
      </c>
      <c r="V17" s="3" t="str">
        <f>IFERROR(VLOOKUP('Open 1'!F17,$AC$3:$AD$7,2,TRUE),"")</f>
        <v>2D</v>
      </c>
      <c r="W17" s="7" t="str">
        <f>IFERROR(IF(V17=$W$1,'Open 1'!F17,""),"")</f>
        <v/>
      </c>
      <c r="X17" s="7">
        <f>IFERROR(IF(V17=$X$1,'Open 1'!F17,""),"")</f>
        <v>14.680000015999999</v>
      </c>
      <c r="Y17" s="7" t="str">
        <f>IFERROR(IF(V17=$Y$1,'Open 1'!F17,""),"")</f>
        <v/>
      </c>
      <c r="Z17" s="7" t="str">
        <f>IFERROR(IF($V17=$Z$1,'Open 1'!F17,""),"")</f>
        <v/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 xml:space="preserve">Taylor Jo Voelsch </v>
      </c>
      <c r="AF17" s="16" t="str">
        <f>IFERROR(INDEX('Open 1'!B:F,MATCH(AG17,'Open 1'!F:F,0),2),"-")</f>
        <v xml:space="preserve">Full Force (Chaos) </v>
      </c>
      <c r="AG17" s="4">
        <f t="shared" si="5"/>
        <v>14.313000047000001</v>
      </c>
      <c r="AH17" s="185">
        <f>IF(AR6&gt;0,AR6,"")</f>
        <v>129.24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Emilee Hasart </v>
      </c>
      <c r="C18" s="19" t="str">
        <f>IFERROR(Draw!C18,"")</f>
        <v xml:space="preserve">Ladybug </v>
      </c>
      <c r="D18" s="53">
        <v>15.987</v>
      </c>
      <c r="E18" s="92">
        <v>1.7E-8</v>
      </c>
      <c r="F18" s="93">
        <f t="shared" si="0"/>
        <v>15.987000017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Lexy Leischner </v>
      </c>
      <c r="O18" s="20" t="str">
        <f>IF(N18="","",'Open 1'!AF24)</f>
        <v xml:space="preserve">Paisley </v>
      </c>
      <c r="P18" s="41">
        <f>IF(O18="","",'Open 1'!AG24)</f>
        <v>14.756000037</v>
      </c>
      <c r="Q18" s="157">
        <f>AH24</f>
        <v>57.44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15.987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15.987000017</v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 xml:space="preserve">Grace Merrigan </v>
      </c>
      <c r="AF18" s="16" t="str">
        <f>IFERROR(INDEX('Open 1'!B:F,MATCH(AG18,'Open 1'!F:F,0),2),"-")</f>
        <v xml:space="preserve">Jet </v>
      </c>
      <c r="AG18" s="4">
        <f t="shared" si="5"/>
        <v>14.325000037999999</v>
      </c>
      <c r="AH18" s="185">
        <f>IF(AR7&gt;0,AR7,"")</f>
        <v>86.160000000000011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>4th</v>
      </c>
      <c r="N19" s="20" t="str">
        <f>IF(M19="","",'Open 1'!AE25)</f>
        <v xml:space="preserve">Sandy Highland </v>
      </c>
      <c r="O19" s="20" t="str">
        <f>IF(N19="","",'Open 1'!AF25)</f>
        <v xml:space="preserve">Goose </v>
      </c>
      <c r="P19" s="41">
        <f>IF(O19="","",'Open 1'!AG25)</f>
        <v>14.765000059</v>
      </c>
      <c r="Q19" s="157">
        <f>AH25</f>
        <v>28.72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 xml:space="preserve">Shana Lensing </v>
      </c>
      <c r="AF19" s="16" t="str">
        <f>IFERROR(INDEX('Open 1'!B:F,MATCH(AG19,'Open 1'!F:F,0),2),"-")</f>
        <v xml:space="preserve">Nike </v>
      </c>
      <c r="AG19" s="4">
        <f t="shared" si="5"/>
        <v>14.355000010000001</v>
      </c>
      <c r="AH19" s="185">
        <f>IF(AR8&gt;0,AR8,"")</f>
        <v>43.080000000000005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Joslyn DeKnikker </v>
      </c>
      <c r="C20" s="19" t="str">
        <f>IFERROR(Draw!C20,"")</f>
        <v xml:space="preserve">Ace </v>
      </c>
      <c r="D20" s="51">
        <v>17.66</v>
      </c>
      <c r="E20" s="92">
        <v>1.9000000000000001E-8</v>
      </c>
      <c r="F20" s="93">
        <f t="shared" si="0"/>
        <v>17.660000019000002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17.66</v>
      </c>
      <c r="V20" s="3" t="str">
        <f>IFERROR(VLOOKUP('Open 1'!F20,$AC$3:$AD$7,2,TRUE),"")</f>
        <v>4D</v>
      </c>
      <c r="W20" s="7" t="str">
        <f>IFERROR(IF(V20=$W$1,'Open 1'!F20,""),"")</f>
        <v/>
      </c>
      <c r="X20" s="7" t="str">
        <f>IFERROR(IF(V20=$X$1,'Open 1'!F20,""),"")</f>
        <v/>
      </c>
      <c r="Y20" s="7" t="str">
        <f>IFERROR(IF(V20=$Y$1,'Open 1'!F20,""),"")</f>
        <v/>
      </c>
      <c r="Z20" s="7">
        <f>IFERROR(IF($V20=$Z$1,'Open 1'!F20,""),"")</f>
        <v>17.660000019000002</v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5th</v>
      </c>
      <c r="AE20" s="16" t="str">
        <f>IFERROR(INDEX('Open 1'!B:F,MATCH(AG20,'Open 1'!F:F,0),1),"-")</f>
        <v xml:space="preserve">Brenda Deters </v>
      </c>
      <c r="AF20" s="16" t="str">
        <f>IFERROR(INDEX('Open 1'!B:F,MATCH(AG20,'Open 1'!F:F,0),2),"-")</f>
        <v xml:space="preserve">Sweet Blu Bart </v>
      </c>
      <c r="AG20" s="4">
        <f t="shared" si="5"/>
        <v>14.366000025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Sandy Highland </v>
      </c>
      <c r="C21" s="19" t="str">
        <f>IFERROR(Draw!C21,"")</f>
        <v xml:space="preserve">Beer Ticket </v>
      </c>
      <c r="D21" s="52">
        <v>15.182</v>
      </c>
      <c r="E21" s="92">
        <v>2E-8</v>
      </c>
      <c r="F21" s="93">
        <f t="shared" si="0"/>
        <v>15.18200002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15.182</v>
      </c>
      <c r="V21" s="3" t="str">
        <f>IFERROR(VLOOKUP('Open 1'!F21,$AC$3:$AD$7,2,TRUE),"")</f>
        <v>3D</v>
      </c>
      <c r="W21" s="7" t="str">
        <f>IFERROR(IF(V21=$W$1,'Open 1'!F21,""),"")</f>
        <v/>
      </c>
      <c r="X21" s="7" t="str">
        <f>IFERROR(IF(V21=$X$1,'Open 1'!F21,""),"")</f>
        <v/>
      </c>
      <c r="Y21" s="7">
        <f>IFERROR(IF(V21=$Y$1,'Open 1'!F21,""),"")</f>
        <v>15.18200002</v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 xml:space="preserve">Makenzee Wheelhouse </v>
      </c>
      <c r="AF21" s="16" t="str">
        <f>IFERROR(INDEX('Open 1'!B:F,MATCH(AG21,'Open 1'!F:F,0),2),"-")</f>
        <v xml:space="preserve">TM Betty Badger </v>
      </c>
      <c r="AG21" s="4">
        <f t="shared" si="5"/>
        <v>14.455000005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Deb Kruger </v>
      </c>
      <c r="C22" s="19" t="str">
        <f>IFERROR(Draw!C22,"")</f>
        <v xml:space="preserve">Fast Sassafras </v>
      </c>
      <c r="D22" s="52">
        <v>15.423</v>
      </c>
      <c r="E22" s="92">
        <v>2.0999999999999999E-8</v>
      </c>
      <c r="F22" s="93">
        <f t="shared" si="0"/>
        <v>15.423000021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 xml:space="preserve">Victoria Blatchford </v>
      </c>
      <c r="O22" s="18" t="str">
        <f>'Open 1'!AF28</f>
        <v xml:space="preserve">Perks Streakn Falcon </v>
      </c>
      <c r="P22" s="40">
        <f>'Open 1'!AG28</f>
        <v>15.819000007000001</v>
      </c>
      <c r="Q22" s="157">
        <f>IF(AH28&lt;=0,"",AH28)</f>
        <v>86.160000000000011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15.423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15.423000021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 xml:space="preserve">Morgan Mahlen </v>
      </c>
      <c r="AF22" s="16" t="str">
        <f>IFERROR(INDEX('Open 1'!B:F,MATCH(AG22,'Open 1'!F:F,0),2),"-")</f>
        <v xml:space="preserve">Bacardi </v>
      </c>
      <c r="AG22" s="4">
        <f t="shared" ref="AG22:AG27" si="6">IFERROR(SMALL($Y$2:$Y$286,AI22),"-")</f>
        <v>14.736000014</v>
      </c>
      <c r="AH22" s="185">
        <f>IF(AS5&gt;0,AS5,"")</f>
        <v>114.88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Makenzee Wheelhouse </v>
      </c>
      <c r="C23" s="19" t="str">
        <f>IFERROR(Draw!C23,"")</f>
        <v xml:space="preserve">Illuminated Moonshine </v>
      </c>
      <c r="D23" s="52">
        <v>914.495</v>
      </c>
      <c r="E23" s="92">
        <v>2.1999999999999998E-8</v>
      </c>
      <c r="F23" s="93">
        <f t="shared" si="0"/>
        <v>914.495000022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 xml:space="preserve">Mike Boomgarden </v>
      </c>
      <c r="O23" s="20" t="str">
        <f>IF(N23="","",'Open 1'!AF29)</f>
        <v xml:space="preserve">Jewel </v>
      </c>
      <c r="P23" s="41">
        <f>IF(O23="","",'Open 1'!AG29)</f>
        <v>15.859000023</v>
      </c>
      <c r="Q23" s="157">
        <f>IF(AH29&lt;=0,"",AH29)</f>
        <v>64.62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914.495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914.495000022</v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Shari Kennedy </v>
      </c>
      <c r="AF23" s="16" t="str">
        <f>IFERROR(INDEX('Open 1'!B:F,MATCH(AG23,'Open 1'!F:F,0),2),"-")</f>
        <v xml:space="preserve">Cinderella's Gotta Gun </v>
      </c>
      <c r="AG23" s="4">
        <f t="shared" si="6"/>
        <v>14.750000071000001</v>
      </c>
      <c r="AH23" s="185">
        <f>IF(AS6&gt;0,AS6,"")</f>
        <v>86.16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Mike Boomgarden </v>
      </c>
      <c r="C24" s="19" t="str">
        <f>IFERROR(Draw!C24,"")</f>
        <v xml:space="preserve">Jewel </v>
      </c>
      <c r="D24" s="54">
        <v>15.859</v>
      </c>
      <c r="E24" s="92">
        <v>2.3000000000000001E-8</v>
      </c>
      <c r="F24" s="93">
        <f t="shared" si="0"/>
        <v>15.859000023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 xml:space="preserve">Carli Maruska </v>
      </c>
      <c r="O24" s="20" t="str">
        <f>IF(N24="","",'Open 1'!AF30)</f>
        <v xml:space="preserve">Rumor </v>
      </c>
      <c r="P24" s="41">
        <f>IF(O24="","",'Open 1'!AG30)</f>
        <v>15.901000074000001</v>
      </c>
      <c r="Q24" s="157">
        <f>IF(AH30&lt;=0,"",AH30)</f>
        <v>43.080000000000005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15.859</v>
      </c>
      <c r="V24" s="3" t="str">
        <f>IFERROR(VLOOKUP('Open 1'!F24,$AC$3:$AD$7,2,TRUE),"")</f>
        <v>4D</v>
      </c>
      <c r="W24" s="7" t="str">
        <f>IFERROR(IF(V24=$W$1,'Open 1'!F24,""),"")</f>
        <v/>
      </c>
      <c r="X24" s="7" t="str">
        <f>IFERROR(IF(V24=$X$1,'Open 1'!F24,""),"")</f>
        <v/>
      </c>
      <c r="Y24" s="7" t="str">
        <f>IFERROR(IF(V24=$Y$1,'Open 1'!F24,""),"")</f>
        <v/>
      </c>
      <c r="Z24" s="7">
        <f>IFERROR(IF($V24=$Z$1,'Open 1'!F24,""),"")</f>
        <v>15.859000023</v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Lexy Leischner </v>
      </c>
      <c r="AF24" s="16" t="str">
        <f>IFERROR(INDEX('Open 1'!B:F,MATCH(AG24,'Open 1'!F:F,0),2),"-")</f>
        <v xml:space="preserve">Paisley </v>
      </c>
      <c r="AG24" s="4">
        <f t="shared" si="6"/>
        <v>14.756000037</v>
      </c>
      <c r="AH24" s="185">
        <f>IF(AS7&gt;0,AS7,"")</f>
        <v>57.44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>4th</v>
      </c>
      <c r="N25" s="20" t="str">
        <f>IF(M25="","",'Open 1'!AE31)</f>
        <v xml:space="preserve">Emilee Hasart </v>
      </c>
      <c r="O25" s="20" t="str">
        <f>IF(N25="","",'Open 1'!AF31)</f>
        <v xml:space="preserve">Ladybug </v>
      </c>
      <c r="P25" s="41">
        <f>IF(O25="","",'Open 1'!AG31)</f>
        <v>15.987000017</v>
      </c>
      <c r="Q25" s="157">
        <f>IF(AH31&lt;=0,"",AH31)</f>
        <v>21.540000000000003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Sandy Highland </v>
      </c>
      <c r="AF25" s="16" t="str">
        <f>IFERROR(INDEX('Open 1'!B:F,MATCH(AG25,'Open 1'!F:F,0),2),"-")</f>
        <v xml:space="preserve">Goose </v>
      </c>
      <c r="AG25" s="4">
        <f t="shared" si="6"/>
        <v>14.765000059</v>
      </c>
      <c r="AH25" s="185">
        <f>IF(AS8&gt;0,AS8,"")</f>
        <v>28.72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Brenda Deters </v>
      </c>
      <c r="C26" s="19" t="str">
        <f>IFERROR(Draw!C26,"")</f>
        <v xml:space="preserve">Sweet Blu Bart </v>
      </c>
      <c r="D26" s="143">
        <v>14.366</v>
      </c>
      <c r="E26" s="92">
        <v>2.4999999999999999E-8</v>
      </c>
      <c r="F26" s="93">
        <f t="shared" si="0"/>
        <v>14.366000025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14.366</v>
      </c>
      <c r="V26" s="3" t="str">
        <f>IFERROR(VLOOKUP('Open 1'!F26,$AC$3:$AD$7,2,TRUE),"")</f>
        <v>2D</v>
      </c>
      <c r="W26" s="7" t="str">
        <f>IFERROR(IF(V26=$W$1,'Open 1'!F26,""),"")</f>
        <v/>
      </c>
      <c r="X26" s="7">
        <f>IFERROR(IF(V26=$X$1,'Open 1'!F26,""),"")</f>
        <v>14.366000025</v>
      </c>
      <c r="Y26" s="7" t="str">
        <f>IFERROR(IF(V26=$Y$1,'Open 1'!F26,""),"")</f>
        <v/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Kellie VanDerBrink </v>
      </c>
      <c r="AF26" s="16" t="str">
        <f>IFERROR(INDEX('Open 1'!B:F,MATCH(AG26,'Open 1'!F:F,0),2),"-")</f>
        <v xml:space="preserve">Cowboy </v>
      </c>
      <c r="AG26" s="4">
        <f t="shared" si="6"/>
        <v>14.791000046000001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Ayla Bartmann </v>
      </c>
      <c r="C27" s="19" t="str">
        <f>IFERROR(Draw!C27,"")</f>
        <v xml:space="preserve">Savvy </v>
      </c>
      <c r="D27" s="52">
        <v>15.420999999999999</v>
      </c>
      <c r="E27" s="92">
        <v>2.6000000000000001E-8</v>
      </c>
      <c r="F27" s="93">
        <f t="shared" si="0"/>
        <v>15.421000026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15.420999999999999</v>
      </c>
      <c r="V27" s="3" t="str">
        <f>IFERROR(VLOOKUP('Open 1'!F27,$AC$3:$AD$7,2,TRUE),"")</f>
        <v>3D</v>
      </c>
      <c r="W27" s="7" t="str">
        <f>IFERROR(IF(V27=$W$1,'Open 1'!F27,""),"")</f>
        <v/>
      </c>
      <c r="X27" s="7" t="str">
        <f>IFERROR(IF(V27=$X$1,'Open 1'!F27,""),"")</f>
        <v/>
      </c>
      <c r="Y27" s="7">
        <f>IFERROR(IF(V27=$Y$1,'Open 1'!F27,""),"")</f>
        <v>15.421000026</v>
      </c>
      <c r="Z27" s="7" t="str">
        <f>IFERROR(IF($V27=$Z$1,'Open 1'!F27,""),"")</f>
        <v/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Michelle Hodne </v>
      </c>
      <c r="AF27" s="16" t="str">
        <f>IFERROR(INDEX('Open 1'!B:F,MATCH(AG27,'Open 1'!F:F,0),2),"-")</f>
        <v xml:space="preserve">Royalty Struttin </v>
      </c>
      <c r="AG27" s="4">
        <f t="shared" si="6"/>
        <v>14.801000032999999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Kristi Cleland </v>
      </c>
      <c r="C28" s="19" t="str">
        <f>IFERROR(Draw!C28,"")</f>
        <v xml:space="preserve">Shorty </v>
      </c>
      <c r="D28" s="51">
        <v>16.773</v>
      </c>
      <c r="E28" s="92">
        <v>2.7E-8</v>
      </c>
      <c r="F28" s="93">
        <f t="shared" si="0"/>
        <v>16.773000026999998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16.773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16.773000026999998</v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 xml:space="preserve">Victoria Blatchford </v>
      </c>
      <c r="AF28" s="16" t="str">
        <f>IFERROR(INDEX('Open 1'!B:F,MATCH(AG28,'Open 1'!F:F,0),2),"-")</f>
        <v xml:space="preserve">Perks Streakn Falcon </v>
      </c>
      <c r="AG28" s="4">
        <f t="shared" ref="AG28:AG33" si="7">IFERROR(IF(SMALL($Z$2:$Z$286,AI28)&lt;900,SMALL($Z$2:$Z$286,AI28),"-"),"-")</f>
        <v>15.819000007000001</v>
      </c>
      <c r="AH28" s="185">
        <f>IF(AT5&gt;0,AT5,"")</f>
        <v>86.160000000000011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Kristine DeBerg </v>
      </c>
      <c r="C29" s="19" t="str">
        <f>IFERROR(Draw!C29,"")</f>
        <v xml:space="preserve">Chicks Share of Fame </v>
      </c>
      <c r="D29" s="52">
        <v>913.58100000000002</v>
      </c>
      <c r="E29" s="92">
        <v>2.7999999999999999E-8</v>
      </c>
      <c r="F29" s="93">
        <f t="shared" si="0"/>
        <v>913.58100002800006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913.58100000000002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913.58100002800006</v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 xml:space="preserve">Mike Boomgarden </v>
      </c>
      <c r="AF29" s="16" t="str">
        <f>IFERROR(INDEX('Open 1'!B:F,MATCH(AG29,'Open 1'!F:F,0),2),"-")</f>
        <v xml:space="preserve">Jewel </v>
      </c>
      <c r="AG29" s="4">
        <f t="shared" si="7"/>
        <v>15.859000023</v>
      </c>
      <c r="AH29" s="185">
        <f>IF(AT6&gt;0,AT6,"")</f>
        <v>64.62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Deidra Doeden </v>
      </c>
      <c r="C30" s="19" t="str">
        <f>IFERROR(Draw!C30,"")</f>
        <v xml:space="preserve">Fire </v>
      </c>
      <c r="D30" s="54">
        <v>16.181999999999999</v>
      </c>
      <c r="E30" s="92">
        <v>2.9000000000000002E-8</v>
      </c>
      <c r="F30" s="93">
        <f t="shared" si="0"/>
        <v>16.182000028999997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16.181999999999999</v>
      </c>
      <c r="V30" s="3" t="str">
        <f>IFERROR(VLOOKUP('Open 1'!F30,$AC$3:$AD$7,2,TRUE),"")</f>
        <v>4D</v>
      </c>
      <c r="W30" s="7" t="str">
        <f>IFERROR(IF(V30=$W$1,'Open 1'!F30,""),"")</f>
        <v/>
      </c>
      <c r="X30" s="7" t="str">
        <f>IFERROR(IF(V30=$X$1,'Open 1'!F30,""),"")</f>
        <v/>
      </c>
      <c r="Y30" s="7" t="str">
        <f>IFERROR(IF(V30=$Y$1,'Open 1'!F30,""),"")</f>
        <v/>
      </c>
      <c r="Z30" s="7">
        <f>IFERROR(IF($V30=$Z$1,'Open 1'!F30,""),"")</f>
        <v>16.182000028999997</v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 xml:space="preserve">Carli Maruska </v>
      </c>
      <c r="AF30" s="16" t="str">
        <f>IFERROR(INDEX('Open 1'!B:F,MATCH(AG30,'Open 1'!F:F,0),2),"-")</f>
        <v xml:space="preserve">Rumor </v>
      </c>
      <c r="AG30" s="4">
        <f t="shared" si="7"/>
        <v>15.901000074000001</v>
      </c>
      <c r="AH30" s="185">
        <f>IF(AT7&gt;0,AT7,"")</f>
        <v>43.080000000000005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 xml:space="preserve">Emilee Hasart </v>
      </c>
      <c r="AF31" s="16" t="str">
        <f>IFERROR(INDEX('Open 1'!B:F,MATCH(AG31,'Open 1'!F:F,0),2),"-")</f>
        <v xml:space="preserve">Ladybug </v>
      </c>
      <c r="AG31" s="4">
        <f t="shared" si="7"/>
        <v>15.987000017</v>
      </c>
      <c r="AH31" s="185">
        <f>IF(AT8&gt;0,AT8,"")</f>
        <v>21.540000000000003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 xml:space="preserve">Jodie Greig </v>
      </c>
      <c r="C32" s="19" t="str">
        <f>IFERROR(Draw!C32,"")</f>
        <v xml:space="preserve">Dudes Gotta Gun (Joker) </v>
      </c>
      <c r="D32" s="53">
        <v>14.714</v>
      </c>
      <c r="E32" s="92">
        <v>3.1E-8</v>
      </c>
      <c r="F32" s="93">
        <f t="shared" si="0"/>
        <v>14.714000031000001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14.714</v>
      </c>
      <c r="V32" s="3" t="str">
        <f>IFERROR(VLOOKUP('Open 1'!F32,$AC$3:$AD$7,2,TRUE),"")</f>
        <v>2D</v>
      </c>
      <c r="W32" s="7" t="str">
        <f>IFERROR(IF(V32=$W$1,'Open 1'!F32,""),"")</f>
        <v/>
      </c>
      <c r="X32" s="7">
        <f>IFERROR(IF(V32=$X$1,'Open 1'!F32,""),"")</f>
        <v>14.714000031000001</v>
      </c>
      <c r="Y32" s="7" t="str">
        <f>IFERROR(IF(V32=$Y$1,'Open 1'!F32,""),"")</f>
        <v/>
      </c>
      <c r="Z32" s="7" t="str">
        <f>IFERROR(IF($V32=$Z$1,'Open 1'!F32,""),"")</f>
        <v/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5th</v>
      </c>
      <c r="AE32" s="16" t="str">
        <f>IFERROR(INDEX('Open 1'!B:F,MATCH(AG32,'Open 1'!F:F,0),1),"-")</f>
        <v xml:space="preserve">Carli Maruska </v>
      </c>
      <c r="AF32" s="16" t="str">
        <f>IFERROR(INDEX('Open 1'!B:F,MATCH(AG32,'Open 1'!F:F,0),2),"-")</f>
        <v xml:space="preserve">Tex </v>
      </c>
      <c r="AG32" s="4">
        <f t="shared" si="7"/>
        <v>16.050000011000002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Lisa Hohn </v>
      </c>
      <c r="C33" s="19" t="str">
        <f>IFERROR(Draw!C33,"")</f>
        <v xml:space="preserve">Chica </v>
      </c>
      <c r="D33" s="52">
        <v>15.705</v>
      </c>
      <c r="E33" s="92">
        <v>3.2000000000000002E-8</v>
      </c>
      <c r="F33" s="93">
        <f t="shared" si="0"/>
        <v>15.705000032000001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15.705</v>
      </c>
      <c r="V33" s="3" t="str">
        <f>IFERROR(VLOOKUP('Open 1'!F33,$AC$3:$AD$7,2,TRUE),"")</f>
        <v>3D</v>
      </c>
      <c r="W33" s="7" t="str">
        <f>IFERROR(IF(V33=$W$1,'Open 1'!F33,""),"")</f>
        <v/>
      </c>
      <c r="X33" s="7" t="str">
        <f>IFERROR(IF(V33=$X$1,'Open 1'!F33,""),"")</f>
        <v/>
      </c>
      <c r="Y33" s="7">
        <f>IFERROR(IF(V33=$Y$1,'Open 1'!F33,""),"")</f>
        <v>15.705000032000001</v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 xml:space="preserve">Shaw Nelson </v>
      </c>
      <c r="AF33" s="16" t="str">
        <f>IFERROR(INDEX('Open 1'!B:F,MATCH(AG33,'Open 1'!F:F,0),2),"-")</f>
        <v xml:space="preserve">Maverick </v>
      </c>
      <c r="AG33" s="4">
        <f t="shared" si="7"/>
        <v>16.110000042999999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 xml:space="preserve">Michelle Hodne </v>
      </c>
      <c r="C34" s="19" t="str">
        <f>IFERROR(Draw!C34,"")</f>
        <v xml:space="preserve">Royalty Struttin </v>
      </c>
      <c r="D34" s="52">
        <v>14.801</v>
      </c>
      <c r="E34" s="92">
        <v>3.2999999999999998E-8</v>
      </c>
      <c r="F34" s="93">
        <f t="shared" si="0"/>
        <v>14.801000032999999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14.801</v>
      </c>
      <c r="V34" s="3" t="str">
        <f>IFERROR(VLOOKUP('Open 1'!F34,$AC$3:$AD$7,2,TRUE),"")</f>
        <v>3D</v>
      </c>
      <c r="W34" s="7" t="str">
        <f>IFERROR(IF(V34=$W$1,'Open 1'!F34,""),"")</f>
        <v/>
      </c>
      <c r="X34" s="7" t="str">
        <f>IFERROR(IF(V34=$X$1,'Open 1'!F34,""),"")</f>
        <v/>
      </c>
      <c r="Y34" s="7">
        <f>IFERROR(IF(V34=$Y$1,'Open 1'!F34,""),"")</f>
        <v>14.801000032999999</v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Jimmie Kay Gulbraa </v>
      </c>
      <c r="C35" s="19" t="str">
        <f>IFERROR(Draw!C35,"")</f>
        <v xml:space="preserve">Drifter </v>
      </c>
      <c r="D35" s="52">
        <v>15.076000000000001</v>
      </c>
      <c r="E35" s="92">
        <v>3.4E-8</v>
      </c>
      <c r="F35" s="93">
        <f t="shared" si="0"/>
        <v>15.076000034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15.076000000000001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15.076000034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 xml:space="preserve">Hallie Kennedy </v>
      </c>
      <c r="C36" s="19" t="str">
        <f>IFERROR(Draw!C36,"")</f>
        <v xml:space="preserve">Dandy Secret Tequila </v>
      </c>
      <c r="D36" s="54">
        <v>914.88099999999997</v>
      </c>
      <c r="E36" s="92">
        <v>3.5000000000000002E-8</v>
      </c>
      <c r="F36" s="93">
        <f t="shared" si="0"/>
        <v>914.88100003499994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914.88099999999997</v>
      </c>
      <c r="V36" s="3" t="str">
        <f>IFERROR(VLOOKUP('Open 1'!F36,$AC$3:$AD$7,2,TRUE),"")</f>
        <v>4D</v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>
        <f>IFERROR(IF($V36=$Z$1,'Open 1'!F36,""),"")</f>
        <v>914.88100003499994</v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 xml:space="preserve">Lexy Leischner </v>
      </c>
      <c r="C38" s="19" t="str">
        <f>IFERROR(Draw!C38,"")</f>
        <v xml:space="preserve">Paisley </v>
      </c>
      <c r="D38" s="51">
        <v>14.756</v>
      </c>
      <c r="E38" s="92">
        <v>3.7E-8</v>
      </c>
      <c r="F38" s="93">
        <f t="shared" si="0"/>
        <v>14.756000037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14.756</v>
      </c>
      <c r="V38" s="3" t="str">
        <f>IFERROR(VLOOKUP('Open 1'!F38,$AC$3:$AD$7,2,TRUE),"")</f>
        <v>3D</v>
      </c>
      <c r="W38" s="7" t="str">
        <f>IFERROR(IF(V38=$W$1,'Open 1'!F38,""),"")</f>
        <v/>
      </c>
      <c r="X38" s="7" t="str">
        <f>IFERROR(IF(V38=$X$1,'Open 1'!F38,""),"")</f>
        <v/>
      </c>
      <c r="Y38" s="7">
        <f>IFERROR(IF(V38=$Y$1,'Open 1'!F38,""),"")</f>
        <v>14.756000037</v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 xml:space="preserve">Grace Merrigan </v>
      </c>
      <c r="C39" s="19" t="str">
        <f>IFERROR(Draw!C39,"")</f>
        <v xml:space="preserve">Jet </v>
      </c>
      <c r="D39" s="52">
        <v>14.324999999999999</v>
      </c>
      <c r="E39" s="92">
        <v>3.8000000000000003E-8</v>
      </c>
      <c r="F39" s="93">
        <f t="shared" si="0"/>
        <v>14.325000037999999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14.324999999999999</v>
      </c>
      <c r="V39" s="3" t="str">
        <f>IFERROR(VLOOKUP('Open 1'!F39,$AC$3:$AD$7,2,TRUE),"")</f>
        <v>2D</v>
      </c>
      <c r="W39" s="7" t="str">
        <f>IFERROR(IF(V39=$W$1,'Open 1'!F39,""),"")</f>
        <v/>
      </c>
      <c r="X39" s="7">
        <f>IFERROR(IF(V39=$X$1,'Open 1'!F39,""),"")</f>
        <v>14.325000037999999</v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 xml:space="preserve">Jessica Mueller </v>
      </c>
      <c r="C40" s="19" t="str">
        <f>IFERROR(Draw!C40,"")</f>
        <v xml:space="preserve">Pumpkin </v>
      </c>
      <c r="D40" s="54">
        <v>15.48</v>
      </c>
      <c r="E40" s="92">
        <v>3.8999999999999998E-8</v>
      </c>
      <c r="F40" s="93">
        <f t="shared" si="0"/>
        <v>15.480000039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15.48</v>
      </c>
      <c r="V40" s="3" t="str">
        <f>IFERROR(VLOOKUP('Open 1'!F40,$AC$3:$AD$7,2,TRUE),"")</f>
        <v>3D</v>
      </c>
      <c r="W40" s="7" t="str">
        <f>IFERROR(IF(V40=$W$1,'Open 1'!F40,""),"")</f>
        <v/>
      </c>
      <c r="X40" s="7" t="str">
        <f>IFERROR(IF(V40=$X$1,'Open 1'!F40,""),"")</f>
        <v/>
      </c>
      <c r="Y40" s="7">
        <f>IFERROR(IF(V40=$Y$1,'Open 1'!F40,""),"")</f>
        <v>15.480000039</v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 xml:space="preserve">Melissa Maxwell </v>
      </c>
      <c r="C41" s="19" t="str">
        <f>IFERROR(Draw!C41,"")</f>
        <v xml:space="preserve">Tex </v>
      </c>
      <c r="D41" s="52">
        <v>13.835000000000001</v>
      </c>
      <c r="E41" s="92">
        <v>4.0000000000000001E-8</v>
      </c>
      <c r="F41" s="93">
        <f t="shared" si="0"/>
        <v>13.835000040000001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13.835000000000001</v>
      </c>
      <c r="V41" s="3" t="str">
        <f>IFERROR(VLOOKUP('Open 1'!F41,$AC$3:$AD$7,2,TRUE),"")</f>
        <v>1D</v>
      </c>
      <c r="W41" s="7">
        <f>IFERROR(IF(V41=$W$1,'Open 1'!F41,""),"")</f>
        <v>13.835000040000001</v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 xml:space="preserve">Ashlie Matthews </v>
      </c>
      <c r="C42" s="19" t="str">
        <f>IFERROR(Draw!C42,"")</f>
        <v xml:space="preserve">Jinx </v>
      </c>
      <c r="D42" s="53" t="s">
        <v>220</v>
      </c>
      <c r="E42" s="92">
        <v>4.1000000000000003E-8</v>
      </c>
      <c r="F42" s="93">
        <f t="shared" si="0"/>
        <v>1000.000000041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 t="str">
        <f t="shared" si="2"/>
        <v>nt</v>
      </c>
      <c r="V42" s="3" t="str">
        <f>IFERROR(VLOOKUP('Open 1'!F42,$AC$3:$AD$7,2,TRUE),"")</f>
        <v>4D</v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>
        <f>IFERROR(IF($V42=$Z$1,'Open 1'!F42,""),"")</f>
        <v>1000.000000041</v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 xml:space="preserve">Shaw Nelson </v>
      </c>
      <c r="C44" s="19" t="str">
        <f>IFERROR(Draw!C44,"")</f>
        <v xml:space="preserve">Maverick </v>
      </c>
      <c r="D44" s="51">
        <v>16.11</v>
      </c>
      <c r="E44" s="92">
        <v>4.3000000000000001E-8</v>
      </c>
      <c r="F44" s="93">
        <f t="shared" si="0"/>
        <v>16.110000042999999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16.11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16.110000042999999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 xml:space="preserve">Erin Tebben </v>
      </c>
      <c r="C45" s="19" t="str">
        <f>IFERROR(Draw!C45,"")</f>
        <v xml:space="preserve">Yellow </v>
      </c>
      <c r="D45" s="52" t="s">
        <v>71</v>
      </c>
      <c r="E45" s="92">
        <v>4.3999999999999997E-8</v>
      </c>
      <c r="F45" s="93">
        <f t="shared" si="0"/>
        <v>3000.000000044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 t="str">
        <f t="shared" si="2"/>
        <v>scratch</v>
      </c>
      <c r="V45" s="3" t="str">
        <f>IFERROR(VLOOKUP('Open 1'!F45,$AC$3:$AD$7,2,TRUE),"")</f>
        <v>4D</v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>
        <f>IFERROR(IF($V45=$Z$1,'Open 1'!F45,""),"")</f>
        <v>3000.000000044</v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 xml:space="preserve">Lainie Scholtz </v>
      </c>
      <c r="C46" s="19" t="str">
        <f>IFERROR(Draw!C46,"")</f>
        <v xml:space="preserve">CR Royal Statement </v>
      </c>
      <c r="D46" s="52">
        <v>14.247</v>
      </c>
      <c r="E46" s="92">
        <v>4.4999999999999999E-8</v>
      </c>
      <c r="F46" s="93">
        <f t="shared" si="0"/>
        <v>14.247000045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14.247</v>
      </c>
      <c r="V46" s="3" t="str">
        <f>IFERROR(VLOOKUP('Open 1'!F46,$AC$3:$AD$7,2,TRUE),"")</f>
        <v>2D</v>
      </c>
      <c r="W46" s="7" t="str">
        <f>IFERROR(IF(V46=$W$1,'Open 1'!F46,""),"")</f>
        <v/>
      </c>
      <c r="X46" s="7">
        <f>IFERROR(IF(V46=$X$1,'Open 1'!F46,""),"")</f>
        <v>14.247000045</v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 xml:space="preserve">Kellie VanDerBrink </v>
      </c>
      <c r="C47" s="19" t="str">
        <f>IFERROR(Draw!C47,"")</f>
        <v xml:space="preserve">Cowboy </v>
      </c>
      <c r="D47" s="52">
        <v>14.791</v>
      </c>
      <c r="E47" s="92">
        <v>4.6000000000000002E-8</v>
      </c>
      <c r="F47" s="93">
        <f t="shared" si="0"/>
        <v>14.791000046000001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14.791</v>
      </c>
      <c r="V47" s="3" t="str">
        <f>IFERROR(VLOOKUP('Open 1'!F47,$AC$3:$AD$7,2,TRUE),"")</f>
        <v>3D</v>
      </c>
      <c r="W47" s="7" t="str">
        <f>IFERROR(IF(V47=$W$1,'Open 1'!F47,""),"")</f>
        <v/>
      </c>
      <c r="X47" s="7" t="str">
        <f>IFERROR(IF(V47=$X$1,'Open 1'!F47,""),"")</f>
        <v/>
      </c>
      <c r="Y47" s="7">
        <f>IFERROR(IF(V47=$Y$1,'Open 1'!F47,""),"")</f>
        <v>14.791000046000001</v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 xml:space="preserve">Taylor Jo Voelsch </v>
      </c>
      <c r="C48" s="19" t="str">
        <f>IFERROR(Draw!C48,"")</f>
        <v xml:space="preserve">Full Force (Chaos) </v>
      </c>
      <c r="D48" s="54">
        <v>14.313000000000001</v>
      </c>
      <c r="E48" s="92">
        <v>4.6999999999999997E-8</v>
      </c>
      <c r="F48" s="93">
        <f t="shared" si="0"/>
        <v>14.313000047000001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14.313000000000001</v>
      </c>
      <c r="V48" s="3" t="str">
        <f>IFERROR(VLOOKUP('Open 1'!F48,$AC$3:$AD$7,2,TRUE),"")</f>
        <v>2D</v>
      </c>
      <c r="W48" s="7" t="str">
        <f>IFERROR(IF(V48=$W$1,'Open 1'!F48,""),"")</f>
        <v/>
      </c>
      <c r="X48" s="7">
        <f>IFERROR(IF(V48=$X$1,'Open 1'!F48,""),"")</f>
        <v>14.313000047000001</v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 xml:space="preserve">Sara VanDuysen </v>
      </c>
      <c r="C50" s="19" t="str">
        <f>IFERROR(Draw!C50,"")</f>
        <v xml:space="preserve">Brownie </v>
      </c>
      <c r="D50" s="51">
        <v>15.375</v>
      </c>
      <c r="E50" s="92">
        <v>4.9000000000000002E-8</v>
      </c>
      <c r="F50" s="93">
        <f t="shared" si="0"/>
        <v>15.375000049000001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15.375</v>
      </c>
      <c r="V50" s="3" t="str">
        <f>IFERROR(VLOOKUP('Open 1'!F50,$AC$3:$AD$7,2,TRUE),"")</f>
        <v>3D</v>
      </c>
      <c r="W50" s="7" t="str">
        <f>IFERROR(IF(V50=$W$1,'Open 1'!F50,""),"")</f>
        <v/>
      </c>
      <c r="X50" s="7" t="str">
        <f>IFERROR(IF(V50=$X$1,'Open 1'!F50,""),"")</f>
        <v/>
      </c>
      <c r="Y50" s="7">
        <f>IFERROR(IF(V50=$Y$1,'Open 1'!F50,""),"")</f>
        <v>15.375000049000001</v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>Jade Holthe</v>
      </c>
      <c r="C51" s="19" t="str">
        <f>IFERROR(Draw!C51,"")</f>
        <v>Rex</v>
      </c>
      <c r="D51" s="52">
        <v>14.696999999999999</v>
      </c>
      <c r="E51" s="92">
        <v>4.9999999999999998E-8</v>
      </c>
      <c r="F51" s="93">
        <f t="shared" si="0"/>
        <v>14.69700005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14.696999999999999</v>
      </c>
      <c r="V51" s="3" t="str">
        <f>IFERROR(VLOOKUP('Open 1'!F51,$AC$3:$AD$7,2,TRUE),"")</f>
        <v>2D</v>
      </c>
      <c r="W51" s="7" t="str">
        <f>IFERROR(IF(V51=$W$1,'Open 1'!F51,""),"")</f>
        <v/>
      </c>
      <c r="X51" s="7">
        <f>IFERROR(IF(V51=$X$1,'Open 1'!F51,""),"")</f>
        <v>14.69700005</v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Tanner Christoffers</v>
      </c>
      <c r="C52" s="19" t="str">
        <f>IFERROR(Draw!C52,"")</f>
        <v>Supermos Reward</v>
      </c>
      <c r="D52" s="52">
        <v>14.05</v>
      </c>
      <c r="E52" s="92">
        <v>5.1E-8</v>
      </c>
      <c r="F52" s="93">
        <f t="shared" si="0"/>
        <v>14.050000051000001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14.05</v>
      </c>
      <c r="V52" s="3" t="str">
        <f>IFERROR(VLOOKUP('Open 1'!F52,$AC$3:$AD$7,2,TRUE),"")</f>
        <v>1D</v>
      </c>
      <c r="W52" s="7">
        <f>IFERROR(IF(V52=$W$1,'Open 1'!F52,""),"")</f>
        <v>14.050000051000001</v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>Natalie Ruther</v>
      </c>
      <c r="C53" s="19" t="str">
        <f>IFERROR(Draw!C53,"")</f>
        <v>Maggie</v>
      </c>
      <c r="D53" s="52">
        <v>17.058</v>
      </c>
      <c r="E53" s="92">
        <v>5.2000000000000002E-8</v>
      </c>
      <c r="F53" s="93">
        <f t="shared" si="0"/>
        <v>17.058000052000001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17.058</v>
      </c>
      <c r="V53" s="3" t="str">
        <f>IFERROR(VLOOKUP('Open 1'!F53,$AC$3:$AD$7,2,TRUE),"")</f>
        <v>4D</v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>
        <f>IFERROR(IF($V53=$Z$1,'Open 1'!F53,""),"")</f>
        <v>17.058000052000001</v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>Hannah Eldeen</v>
      </c>
      <c r="C54" s="19" t="str">
        <f>IFERROR(Draw!C54,"")</f>
        <v>I Gotta Dasher</v>
      </c>
      <c r="D54" s="54">
        <v>15.025</v>
      </c>
      <c r="E54" s="92">
        <v>5.2999999999999998E-8</v>
      </c>
      <c r="F54" s="93">
        <f t="shared" si="0"/>
        <v>15.025000053000001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15.025</v>
      </c>
      <c r="V54" s="3" t="str">
        <f>IFERROR(VLOOKUP('Open 1'!F54,$AC$3:$AD$7,2,TRUE),"")</f>
        <v>3D</v>
      </c>
      <c r="W54" s="7" t="str">
        <f>IFERROR(IF(V54=$W$1,'Open 1'!F54,""),"")</f>
        <v/>
      </c>
      <c r="X54" s="7" t="str">
        <f>IFERROR(IF(V54=$X$1,'Open 1'!F54,""),"")</f>
        <v/>
      </c>
      <c r="Y54" s="7">
        <f>IFERROR(IF(V54=$Y$1,'Open 1'!F54,""),"")</f>
        <v>15.025000053000001</v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>Maddy Eldeen</v>
      </c>
      <c r="C56" s="19" t="str">
        <f>IFERROR(Draw!C56,"")</f>
        <v>Stormy</v>
      </c>
      <c r="D56" s="53">
        <v>15.385999999999999</v>
      </c>
      <c r="E56" s="92">
        <v>5.5000000000000003E-8</v>
      </c>
      <c r="F56" s="93">
        <f t="shared" si="0"/>
        <v>15.386000054999998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15.385999999999999</v>
      </c>
      <c r="V56" s="3" t="str">
        <f>IFERROR(VLOOKUP('Open 1'!F56,$AC$3:$AD$7,2,TRUE),"")</f>
        <v>3D</v>
      </c>
      <c r="W56" s="7" t="str">
        <f>IFERROR(IF(V56=$W$1,'Open 1'!F56,""),"")</f>
        <v/>
      </c>
      <c r="X56" s="7" t="str">
        <f>IFERROR(IF(V56=$X$1,'Open 1'!F56,""),"")</f>
        <v/>
      </c>
      <c r="Y56" s="7">
        <f>IFERROR(IF(V56=$Y$1,'Open 1'!F56,""),"")</f>
        <v>15.386000054999998</v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>Anne Aamot</v>
      </c>
      <c r="C57" s="19" t="str">
        <f>IFERROR(Draw!C57,"")</f>
        <v>Devilina</v>
      </c>
      <c r="D57" s="52">
        <v>18.178000000000001</v>
      </c>
      <c r="E57" s="92">
        <v>5.5999999999999999E-8</v>
      </c>
      <c r="F57" s="93">
        <f t="shared" si="0"/>
        <v>18.178000056000002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18.178000000000001</v>
      </c>
      <c r="V57" s="3" t="str">
        <f>IFERROR(VLOOKUP('Open 1'!F57,$AC$3:$AD$7,2,TRUE),"")</f>
        <v>4D</v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>
        <f>IFERROR(IF($V57=$Z$1,'Open 1'!F57,""),"")</f>
        <v>18.178000056000002</v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>Theresa Navrkal</v>
      </c>
      <c r="C58" s="19" t="str">
        <f>IFERROR(Draw!C58,"")</f>
        <v>Bid for Zahara</v>
      </c>
      <c r="D58" s="51">
        <v>16.472000000000001</v>
      </c>
      <c r="E58" s="92">
        <v>5.7000000000000001E-8</v>
      </c>
      <c r="F58" s="93">
        <f t="shared" si="0"/>
        <v>16.472000057000002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16.472000000000001</v>
      </c>
      <c r="V58" s="3" t="str">
        <f>IFERROR(VLOOKUP('Open 1'!F58,$AC$3:$AD$7,2,TRUE),"")</f>
        <v>4D</v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>
        <f>IFERROR(IF($V58=$Z$1,'Open 1'!F58,""),"")</f>
        <v>16.472000057000002</v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>Candice Aamot</v>
      </c>
      <c r="C59" s="19" t="str">
        <f>IFERROR(Draw!C59,"")</f>
        <v>Willie</v>
      </c>
      <c r="D59" s="52">
        <v>914.94200000000001</v>
      </c>
      <c r="E59" s="92">
        <v>5.8000000000000003E-8</v>
      </c>
      <c r="F59" s="93">
        <f t="shared" si="0"/>
        <v>914.94200005799996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914.94200000000001</v>
      </c>
      <c r="V59" s="3" t="str">
        <f>IFERROR(VLOOKUP('Open 1'!F59,$AC$3:$AD$7,2,TRUE),"")</f>
        <v>4D</v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>
        <f>IFERROR(IF($V59=$Z$1,'Open 1'!F59,""),"")</f>
        <v>914.94200005799996</v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 xml:space="preserve">Sandy Highland </v>
      </c>
      <c r="C60" s="19" t="str">
        <f>IFERROR(Draw!C60,"")</f>
        <v xml:space="preserve">Goose </v>
      </c>
      <c r="D60" s="54">
        <v>14.765000000000001</v>
      </c>
      <c r="E60" s="92">
        <v>5.8999999999999999E-8</v>
      </c>
      <c r="F60" s="93">
        <f t="shared" si="0"/>
        <v>14.765000059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14.765000000000001</v>
      </c>
      <c r="V60" s="3" t="str">
        <f>IFERROR(VLOOKUP('Open 1'!F60,$AC$3:$AD$7,2,TRUE),"")</f>
        <v>3D</v>
      </c>
      <c r="W60" s="7" t="str">
        <f>IFERROR(IF(V60=$W$1,'Open 1'!F60,""),"")</f>
        <v/>
      </c>
      <c r="X60" s="7" t="str">
        <f>IFERROR(IF(V60=$X$1,'Open 1'!F60,""),"")</f>
        <v/>
      </c>
      <c r="Y60" s="7">
        <f>IFERROR(IF(V60=$Y$1,'Open 1'!F60,""),"")</f>
        <v>14.765000059</v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 xml:space="preserve">Emily Kruger </v>
      </c>
      <c r="C62" s="19" t="str">
        <f>IFERROR(Draw!C62,"")</f>
        <v xml:space="preserve">French Iced Stella </v>
      </c>
      <c r="D62" s="51">
        <v>14.699</v>
      </c>
      <c r="E62" s="92">
        <v>6.1000000000000004E-8</v>
      </c>
      <c r="F62" s="93">
        <f t="shared" si="0"/>
        <v>14.699000061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14.699</v>
      </c>
      <c r="V62" s="3" t="str">
        <f>IFERROR(VLOOKUP('Open 1'!F62,$AC$3:$AD$7,2,TRUE),"")</f>
        <v>2D</v>
      </c>
      <c r="W62" s="7" t="str">
        <f>IFERROR(IF(V62=$W$1,'Open 1'!F62,""),"")</f>
        <v/>
      </c>
      <c r="X62" s="7">
        <f>IFERROR(IF(V62=$X$1,'Open 1'!F62,""),"")</f>
        <v>14.699000061</v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 xml:space="preserve">Makenzee Wheelhouse </v>
      </c>
      <c r="C63" s="19" t="str">
        <f>IFERROR(Draw!C63,"")</f>
        <v xml:space="preserve">Ain't Playboy Famouse </v>
      </c>
      <c r="D63" s="52">
        <v>914.31799999999998</v>
      </c>
      <c r="E63" s="92">
        <v>6.1999999999999999E-8</v>
      </c>
      <c r="F63" s="93">
        <f t="shared" si="0"/>
        <v>914.31800006200001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914.31799999999998</v>
      </c>
      <c r="V63" s="3" t="str">
        <f>IFERROR(VLOOKUP('Open 1'!F63,$AC$3:$AD$7,2,TRUE),"")</f>
        <v>4D</v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>
        <f>IFERROR(IF($V63=$Z$1,'Open 1'!F63,""),"")</f>
        <v>914.31800006200001</v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 xml:space="preserve">Shaw Nelson </v>
      </c>
      <c r="C64" s="19" t="str">
        <f>IFERROR(Draw!C64,"")</f>
        <v>Finn</v>
      </c>
      <c r="D64" s="52">
        <v>914.09699999999998</v>
      </c>
      <c r="E64" s="92">
        <v>6.2999999999999995E-8</v>
      </c>
      <c r="F64" s="93">
        <f t="shared" si="0"/>
        <v>914.097000063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914.09699999999998</v>
      </c>
      <c r="V64" s="3" t="str">
        <f>IFERROR(VLOOKUP('Open 1'!F64,$AC$3:$AD$7,2,TRUE),"")</f>
        <v>4D</v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>
        <f>IFERROR(IF($V64=$Z$1,'Open 1'!F64,""),"")</f>
        <v>914.097000063</v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>Livya Braskamp</v>
      </c>
      <c r="C65" s="19" t="str">
        <f>IFERROR(Draw!C65,"")</f>
        <v xml:space="preserve">Lilly </v>
      </c>
      <c r="D65" s="52">
        <v>915.13099999999997</v>
      </c>
      <c r="E65" s="92">
        <v>6.4000000000000004E-8</v>
      </c>
      <c r="F65" s="93">
        <f t="shared" si="0"/>
        <v>915.13100006399998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915.13099999999997</v>
      </c>
      <c r="V65" s="3" t="str">
        <f>IFERROR(VLOOKUP('Open 1'!F65,$AC$3:$AD$7,2,TRUE),"")</f>
        <v>4D</v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>
        <f>IFERROR(IF($V65=$Z$1,'Open 1'!F65,""),"")</f>
        <v>915.13100006399998</v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 xml:space="preserve">Mike Boomgarden </v>
      </c>
      <c r="C66" s="19" t="str">
        <f>IFERROR(Draw!C66,"")</f>
        <v xml:space="preserve">Peanut </v>
      </c>
      <c r="D66" s="53">
        <v>14.57</v>
      </c>
      <c r="E66" s="92">
        <v>6.5E-8</v>
      </c>
      <c r="F66" s="93">
        <f t="shared" si="0"/>
        <v>14.570000065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14.57</v>
      </c>
      <c r="V66" s="3" t="str">
        <f>IFERROR(VLOOKUP('Open 1'!F66,$AC$3:$AD$7,2,TRUE),"")</f>
        <v>2D</v>
      </c>
      <c r="W66" s="7" t="str">
        <f>IFERROR(IF(V66=$W$1,'Open 1'!F66,""),"")</f>
        <v/>
      </c>
      <c r="X66" s="7">
        <f>IFERROR(IF(V66=$X$1,'Open 1'!F66,""),"")</f>
        <v>14.570000065</v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 xml:space="preserve">Kailey DeKnikker </v>
      </c>
      <c r="C68" s="19" t="str">
        <f>IFERROR(Draw!C68,"")</f>
        <v xml:space="preserve">DE Bully Rey </v>
      </c>
      <c r="D68" s="51">
        <v>14.837</v>
      </c>
      <c r="E68" s="92">
        <v>6.7000000000000004E-8</v>
      </c>
      <c r="F68" s="93">
        <f t="shared" si="9"/>
        <v>14.837000067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14.837</v>
      </c>
      <c r="V68" s="3" t="str">
        <f>IFERROR(VLOOKUP('Open 1'!F68,$AC$3:$AD$7,2,TRUE),"")</f>
        <v>3D</v>
      </c>
      <c r="W68" s="7" t="str">
        <f>IFERROR(IF(V68=$W$1,'Open 1'!F68,""),"")</f>
        <v/>
      </c>
      <c r="X68" s="7" t="str">
        <f>IFERROR(IF(V68=$X$1,'Open 1'!F68,""),"")</f>
        <v/>
      </c>
      <c r="Y68" s="7">
        <f>IFERROR(IF(V68=$Y$1,'Open 1'!F68,""),"")</f>
        <v>14.837000067</v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>
        <f>IF(B69="","",Draw!A69)</f>
        <v>57</v>
      </c>
      <c r="B69" s="19" t="str">
        <f>IFERROR(Draw!B69,"")</f>
        <v xml:space="preserve">Jessica Taubert </v>
      </c>
      <c r="C69" s="19" t="str">
        <f>IFERROR(Draw!C69,"")</f>
        <v xml:space="preserve">Jolene </v>
      </c>
      <c r="D69" s="52">
        <v>14.852</v>
      </c>
      <c r="E69" s="92">
        <v>6.8E-8</v>
      </c>
      <c r="F69" s="93">
        <f t="shared" si="9"/>
        <v>14.852000068000001</v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14.852</v>
      </c>
      <c r="V69" s="3" t="str">
        <f>IFERROR(VLOOKUP('Open 1'!F69,$AC$3:$AD$7,2,TRUE),"")</f>
        <v>3D</v>
      </c>
      <c r="W69" s="7" t="str">
        <f>IFERROR(IF(V69=$W$1,'Open 1'!F69,""),"")</f>
        <v/>
      </c>
      <c r="X69" s="7" t="str">
        <f>IFERROR(IF(V69=$X$1,'Open 1'!F69,""),"")</f>
        <v/>
      </c>
      <c r="Y69" s="7">
        <f>IFERROR(IF(V69=$Y$1,'Open 1'!F69,""),"")</f>
        <v>14.852000068000001</v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>
        <f>IF(B70="","",Draw!A70)</f>
        <v>58</v>
      </c>
      <c r="B70" s="19" t="str">
        <f>IFERROR(Draw!B70,"")</f>
        <v xml:space="preserve">Lexi Thyberg </v>
      </c>
      <c r="C70" s="19" t="str">
        <f>IFERROR(Draw!C70,"")</f>
        <v xml:space="preserve">Fantastic French Fling </v>
      </c>
      <c r="D70" s="52">
        <v>915.60199999999998</v>
      </c>
      <c r="E70" s="92">
        <v>6.8999999999999996E-8</v>
      </c>
      <c r="F70" s="93">
        <f t="shared" si="9"/>
        <v>915.60200006899993</v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915.60199999999998</v>
      </c>
      <c r="V70" s="3" t="str">
        <f>IFERROR(VLOOKUP('Open 1'!F70,$AC$3:$AD$7,2,TRUE),"")</f>
        <v>4D</v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>
        <f>IFERROR(IF($V70=$Z$1,'Open 1'!F70,""),"")</f>
        <v>915.60200006899993</v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>
        <f>IF(B71="","",Draw!A71)</f>
        <v>59</v>
      </c>
      <c r="B71" s="19" t="str">
        <f>IFERROR(Draw!B71,"")</f>
        <v xml:space="preserve">Victoria Blatchford </v>
      </c>
      <c r="C71" s="19" t="str">
        <f>IFERROR(Draw!C71,"")</f>
        <v xml:space="preserve">Coalys TeBar </v>
      </c>
      <c r="D71" s="52" t="s">
        <v>220</v>
      </c>
      <c r="E71" s="92">
        <v>7.0000000000000005E-8</v>
      </c>
      <c r="F71" s="93">
        <f t="shared" si="9"/>
        <v>1000.0000000700001</v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 t="str">
        <f t="shared" si="11"/>
        <v>nt</v>
      </c>
      <c r="V71" s="3" t="str">
        <f>IFERROR(VLOOKUP('Open 1'!F71,$AC$3:$AD$7,2,TRUE),"")</f>
        <v>4D</v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>
        <f>IFERROR(IF($V71=$Z$1,'Open 1'!F71,""),"")</f>
        <v>1000.0000000700001</v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>
        <f>IF(B72="","",Draw!A72)</f>
        <v>60</v>
      </c>
      <c r="B72" s="19" t="str">
        <f>IFERROR(Draw!B72,"")</f>
        <v xml:space="preserve">Shari Kennedy </v>
      </c>
      <c r="C72" s="19" t="str">
        <f>IFERROR(Draw!C72,"")</f>
        <v xml:space="preserve">Cinderella's Gotta Gun </v>
      </c>
      <c r="D72" s="54">
        <v>14.75</v>
      </c>
      <c r="E72" s="92">
        <v>7.1E-8</v>
      </c>
      <c r="F72" s="93">
        <f t="shared" si="9"/>
        <v>14.750000071000001</v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14.75</v>
      </c>
      <c r="V72" s="3" t="str">
        <f>IFERROR(VLOOKUP('Open 1'!F72,$AC$3:$AD$7,2,TRUE),"")</f>
        <v>3D</v>
      </c>
      <c r="W72" s="7" t="str">
        <f>IFERROR(IF(V72=$W$1,'Open 1'!F72,""),"")</f>
        <v/>
      </c>
      <c r="X72" s="7" t="str">
        <f>IFERROR(IF(V72=$X$1,'Open 1'!F72,""),"")</f>
        <v/>
      </c>
      <c r="Y72" s="7">
        <f>IFERROR(IF(V72=$Y$1,'Open 1'!F72,""),"")</f>
        <v>14.750000071000001</v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>
        <f>IF(B74="","",Draw!A74)</f>
        <v>61</v>
      </c>
      <c r="B74" s="19" t="str">
        <f>IFERROR(Draw!B74,"")</f>
        <v xml:space="preserve">Shana Lensing </v>
      </c>
      <c r="C74" s="19" t="str">
        <f>IFERROR(Draw!C74,"")</f>
        <v xml:space="preserve">Ultimate Dream Maker </v>
      </c>
      <c r="D74" s="51">
        <v>14.481</v>
      </c>
      <c r="E74" s="92">
        <v>7.3000000000000005E-8</v>
      </c>
      <c r="F74" s="93">
        <f t="shared" si="9"/>
        <v>14.481000073000001</v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14.481</v>
      </c>
      <c r="V74" s="3" t="str">
        <f>IFERROR(VLOOKUP('Open 1'!F74,$AC$3:$AD$7,2,TRUE),"")</f>
        <v>2D</v>
      </c>
      <c r="W74" s="7" t="str">
        <f>IFERROR(IF(V74=$W$1,'Open 1'!F74,""),"")</f>
        <v/>
      </c>
      <c r="X74" s="7">
        <f>IFERROR(IF(V74=$X$1,'Open 1'!F74,""),"")</f>
        <v>14.481000073000001</v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>
        <f>IF(B75="","",Draw!A75)</f>
        <v>62</v>
      </c>
      <c r="B75" s="19" t="str">
        <f>IFERROR(Draw!B75,"")</f>
        <v xml:space="preserve">Carli Maruska </v>
      </c>
      <c r="C75" s="19" t="str">
        <f>IFERROR(Draw!C75,"")</f>
        <v xml:space="preserve">Rumor </v>
      </c>
      <c r="D75" s="52">
        <v>15.901</v>
      </c>
      <c r="E75" s="92">
        <v>7.4000000000000001E-8</v>
      </c>
      <c r="F75" s="93">
        <f t="shared" si="9"/>
        <v>15.901000074000001</v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15.901</v>
      </c>
      <c r="V75" s="3" t="str">
        <f>IFERROR(VLOOKUP('Open 1'!F75,$AC$3:$AD$7,2,TRUE),"")</f>
        <v>4D</v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>
        <f>IFERROR(IF($V75=$Z$1,'Open 1'!F75,""),"")</f>
        <v>15.901000074000001</v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>
        <f>IF(B76="","",Draw!A76)</f>
        <v>63</v>
      </c>
      <c r="B76" s="19" t="str">
        <f>IFERROR(Draw!B76,"")</f>
        <v xml:space="preserve">Lilliya Meek </v>
      </c>
      <c r="C76" s="19" t="str">
        <f>IFERROR(Draw!C76,"")</f>
        <v xml:space="preserve">Lena </v>
      </c>
      <c r="D76" s="52">
        <v>14.592000000000001</v>
      </c>
      <c r="E76" s="92">
        <v>7.4999999999999997E-8</v>
      </c>
      <c r="F76" s="93">
        <f t="shared" si="9"/>
        <v>14.592000075000001</v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14.592000000000001</v>
      </c>
      <c r="V76" s="3" t="str">
        <f>IFERROR(VLOOKUP('Open 1'!F76,$AC$3:$AD$7,2,TRUE),"")</f>
        <v>2D</v>
      </c>
      <c r="W76" s="7" t="str">
        <f>IFERROR(IF(V76=$W$1,'Open 1'!F76,""),"")</f>
        <v/>
      </c>
      <c r="X76" s="7">
        <f>IFERROR(IF(V76=$X$1,'Open 1'!F76,""),"")</f>
        <v>14.592000075000001</v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>
        <f>IF(B77="","",Draw!A77)</f>
        <v>64</v>
      </c>
      <c r="B77" s="19" t="str">
        <f>IFERROR(Draw!B77,"")</f>
        <v xml:space="preserve">Morgan Mahlen </v>
      </c>
      <c r="C77" s="19" t="str">
        <f>IFERROR(Draw!C77,"")</f>
        <v xml:space="preserve">Skyy </v>
      </c>
      <c r="D77" s="52">
        <v>14.619</v>
      </c>
      <c r="E77" s="92">
        <v>7.6000000000000006E-8</v>
      </c>
      <c r="F77" s="93">
        <f t="shared" si="9"/>
        <v>14.619000075999999</v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14.619</v>
      </c>
      <c r="V77" s="3" t="str">
        <f>IFERROR(VLOOKUP('Open 1'!F77,$AC$3:$AD$7,2,TRUE),"")</f>
        <v>2D</v>
      </c>
      <c r="W77" s="7" t="str">
        <f>IFERROR(IF(V77=$W$1,'Open 1'!F77,""),"")</f>
        <v/>
      </c>
      <c r="X77" s="7">
        <f>IFERROR(IF(V77=$X$1,'Open 1'!F77,""),"")</f>
        <v>14.619000075999999</v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>
        <f>IF(B78="","",Draw!A78)</f>
        <v>65</v>
      </c>
      <c r="B78" s="19" t="str">
        <f>IFERROR(Draw!B78,"")</f>
        <v xml:space="preserve">Morgan Maxwell </v>
      </c>
      <c r="C78" s="19" t="str">
        <f>IFERROR(Draw!C78,"")</f>
        <v xml:space="preserve">Blaze </v>
      </c>
      <c r="D78" s="54">
        <v>13.952</v>
      </c>
      <c r="E78" s="92">
        <v>7.7000000000000001E-8</v>
      </c>
      <c r="F78" s="93">
        <f t="shared" si="9"/>
        <v>13.952000076999999</v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13.952</v>
      </c>
      <c r="V78" s="3" t="str">
        <f>IFERROR(VLOOKUP('Open 1'!F78,$AC$3:$AD$7,2,TRUE),"")</f>
        <v>1D</v>
      </c>
      <c r="W78" s="7">
        <f>IFERROR(IF(V78=$W$1,'Open 1'!F78,""),"")</f>
        <v>13.952000076999999</v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>
        <f>IF(B80="","",Draw!A80)</f>
        <v>66</v>
      </c>
      <c r="B80" s="19" t="str">
        <f>IFERROR(Draw!B80,"")</f>
        <v xml:space="preserve">Cassie Mehlbrecht </v>
      </c>
      <c r="C80" s="19" t="str">
        <f>IFERROR(Draw!C80,"")</f>
        <v xml:space="preserve">BW Left Lane Guy </v>
      </c>
      <c r="D80" s="143">
        <v>16.977</v>
      </c>
      <c r="E80" s="92">
        <v>7.9000000000000006E-8</v>
      </c>
      <c r="F80" s="93">
        <f t="shared" si="9"/>
        <v>16.977000079</v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16.977</v>
      </c>
      <c r="V80" s="3" t="str">
        <f>IFERROR(VLOOKUP('Open 1'!F80,$AC$3:$AD$7,2,TRUE),"")</f>
        <v>4D</v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>
        <f>IFERROR(IF($V80=$Z$1,'Open 1'!F80,""),"")</f>
        <v>16.977000079</v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>
        <f>IF(B81="","",Draw!A81)</f>
        <v>67</v>
      </c>
      <c r="B81" s="19" t="str">
        <f>IFERROR(Draw!B81,"")</f>
        <v xml:space="preserve">Sandy Highland </v>
      </c>
      <c r="C81" s="19" t="str">
        <f>IFERROR(Draw!C81,"")</f>
        <v xml:space="preserve">Nigel </v>
      </c>
      <c r="D81" s="52">
        <v>915.17200000000003</v>
      </c>
      <c r="E81" s="92">
        <v>8.0000000000000002E-8</v>
      </c>
      <c r="F81" s="93">
        <f t="shared" si="9"/>
        <v>915.17200007999998</v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915.17200000000003</v>
      </c>
      <c r="V81" s="3" t="str">
        <f>IFERROR(VLOOKUP('Open 1'!F81,$AC$3:$AD$7,2,TRUE),"")</f>
        <v>4D</v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>
        <f>IFERROR(IF($V81=$Z$1,'Open 1'!F81,""),"")</f>
        <v>915.17200007999998</v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>
        <f>IF(B82="","",Draw!A82)</f>
        <v>68</v>
      </c>
      <c r="B82" s="19" t="str">
        <f>IFERROR(Draw!B82,"")</f>
        <v xml:space="preserve">Lexy Leischner </v>
      </c>
      <c r="C82" s="19" t="str">
        <f>IFERROR(Draw!C82,"")</f>
        <v xml:space="preserve">Playboy </v>
      </c>
      <c r="D82" s="52">
        <v>14.881</v>
      </c>
      <c r="E82" s="92">
        <v>8.0999999999999997E-8</v>
      </c>
      <c r="F82" s="93">
        <f t="shared" si="9"/>
        <v>14.881000081</v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14.881</v>
      </c>
      <c r="V82" s="3" t="str">
        <f>IFERROR(VLOOKUP('Open 1'!F82,$AC$3:$AD$7,2,TRUE),"")</f>
        <v>3D</v>
      </c>
      <c r="W82" s="7" t="str">
        <f>IFERROR(IF(V82=$W$1,'Open 1'!F82,""),"")</f>
        <v/>
      </c>
      <c r="X82" s="7" t="str">
        <f>IFERROR(IF(V82=$X$1,'Open 1'!F82,""),"")</f>
        <v/>
      </c>
      <c r="Y82" s="7">
        <f>IFERROR(IF(V82=$Y$1,'Open 1'!F82,""),"")</f>
        <v>14.881000081</v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>
        <f>IF(B83="","",Draw!A83)</f>
        <v>69</v>
      </c>
      <c r="B83" s="19" t="str">
        <f>IFERROR(Draw!B83,"")</f>
        <v xml:space="preserve">Makenzee Wheelhouse </v>
      </c>
      <c r="C83" s="19" t="str">
        <f>IFERROR(Draw!C83,"")</f>
        <v xml:space="preserve">LosLonelyBoy </v>
      </c>
      <c r="D83" s="52">
        <v>14.007</v>
      </c>
      <c r="E83" s="92">
        <v>8.2000000000000006E-8</v>
      </c>
      <c r="F83" s="93">
        <f t="shared" si="9"/>
        <v>14.007000081999999</v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14.007</v>
      </c>
      <c r="V83" s="3" t="str">
        <f>IFERROR(VLOOKUP('Open 1'!F83,$AC$3:$AD$7,2,TRUE),"")</f>
        <v>1D</v>
      </c>
      <c r="W83" s="7">
        <f>IFERROR(IF(V83=$W$1,'Open 1'!F83,""),"")</f>
        <v>14.007000081999999</v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>
        <f>IF(B84="","",Draw!A84)</f>
        <v>70</v>
      </c>
      <c r="B84" s="19" t="str">
        <f>IFERROR(Draw!B84,"")</f>
        <v xml:space="preserve">Shaw Nelson </v>
      </c>
      <c r="C84" s="19" t="str">
        <f>IFERROR(Draw!C84,"")</f>
        <v>Bones</v>
      </c>
      <c r="D84" s="54">
        <v>914.13</v>
      </c>
      <c r="E84" s="92">
        <v>8.3000000000000002E-8</v>
      </c>
      <c r="F84" s="93">
        <f t="shared" si="9"/>
        <v>914.13000008300003</v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914.13</v>
      </c>
      <c r="V84" s="3" t="str">
        <f>IFERROR(VLOOKUP('Open 1'!F84,$AC$3:$AD$7,2,TRUE),"")</f>
        <v>4D</v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>
        <f>IFERROR(IF($V84=$Z$1,'Open 1'!F84,""),"")</f>
        <v>914.13000008300003</v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>
        <f>IF(B86="","",Draw!A86)</f>
        <v>71</v>
      </c>
      <c r="B86" s="19" t="str">
        <f>IFERROR(Draw!B86,"")</f>
        <v>Amanda Wegner</v>
      </c>
      <c r="C86" s="19" t="str">
        <f>IFERROR(Draw!C86,"")</f>
        <v>Bunny</v>
      </c>
      <c r="D86" s="51">
        <v>14.465999999999999</v>
      </c>
      <c r="E86" s="92">
        <v>8.4999999999999994E-8</v>
      </c>
      <c r="F86" s="93">
        <f t="shared" si="9"/>
        <v>14.466000084999999</v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14.465999999999999</v>
      </c>
      <c r="V86" s="3" t="str">
        <f>IFERROR(VLOOKUP('Open 1'!F86,$AC$3:$AD$7,2,TRUE),"")</f>
        <v>2D</v>
      </c>
      <c r="W86" s="7" t="str">
        <f>IFERROR(IF(V86=$W$1,'Open 1'!F86,""),"")</f>
        <v/>
      </c>
      <c r="X86" s="7">
        <f>IFERROR(IF(V86=$X$1,'Open 1'!F86,""),"")</f>
        <v>14.466000084999999</v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>
        <f>IF(B87="","",Draw!A87)</f>
        <v>72</v>
      </c>
      <c r="B87" s="19" t="str">
        <f>IFERROR(Draw!B87,"")</f>
        <v>Shelby Hohn</v>
      </c>
      <c r="C87" s="19" t="str">
        <f>IFERROR(Draw!C87,"")</f>
        <v>Trigger</v>
      </c>
      <c r="D87" s="52">
        <v>16.513999999999999</v>
      </c>
      <c r="E87" s="92">
        <v>8.6000000000000002E-8</v>
      </c>
      <c r="F87" s="93">
        <f t="shared" si="9"/>
        <v>16.514000085999999</v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16.513999999999999</v>
      </c>
      <c r="V87" s="3" t="str">
        <f>IFERROR(VLOOKUP('Open 1'!F87,$AC$3:$AD$7,2,TRUE),"")</f>
        <v>4D</v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>
        <f>IFERROR(IF($V87=$Z$1,'Open 1'!F87,""),"")</f>
        <v>16.514000085999999</v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>
        <f>IF(B88="","",Draw!A88)</f>
        <v>73</v>
      </c>
      <c r="B88" s="19" t="str">
        <f>IFERROR(Draw!B88,"")</f>
        <v>LeAnn Wheeler</v>
      </c>
      <c r="C88" s="19" t="str">
        <f>IFERROR(Draw!C88,"")</f>
        <v>TR Seekin N Streakin</v>
      </c>
      <c r="D88" s="54" t="s">
        <v>71</v>
      </c>
      <c r="E88" s="92">
        <v>8.6999999999999998E-8</v>
      </c>
      <c r="F88" s="93">
        <f t="shared" si="9"/>
        <v>3000.000000087</v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 t="str">
        <f t="shared" si="11"/>
        <v>scratch</v>
      </c>
      <c r="V88" s="3" t="str">
        <f>IFERROR(VLOOKUP('Open 1'!F88,$AC$3:$AD$7,2,TRUE),"")</f>
        <v>4D</v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>
        <f>IFERROR(IF($V88=$Z$1,'Open 1'!F88,""),"")</f>
        <v>3000.000000087</v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workbookViewId="0">
      <pane ySplit="1" topLeftCell="A55" activePane="bottomLeft" state="frozen"/>
      <selection pane="bottomLeft" activeCell="J73" sqref="J73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8</v>
      </c>
      <c r="B2" s="84" t="str">
        <f>IFERROR(IF(INDEX('Open 1'!$A:$F,MATCH('Open 1 Results'!$E2,'Open 1'!$F:$F,0),2)&gt;0,INDEX('Open 1'!$A:$F,MATCH('Open 1 Results'!$E2,'Open 1'!$F:$F,0),2),""),"")</f>
        <v xml:space="preserve">Shari Kennedy </v>
      </c>
      <c r="C2" s="84" t="str">
        <f>IFERROR(IF(INDEX('Open 1'!$A:$F,MATCH('Open 1 Results'!$E2,'Open 1'!$F:$F,0),3)&gt;0,INDEX('Open 1'!$A:$F,MATCH('Open 1 Results'!$E2,'Open 1'!$F:$F,0),3),""),"")</f>
        <v xml:space="preserve">Josey Wales Guns </v>
      </c>
      <c r="D2" s="85">
        <f>IFERROR(IF(AND(SMALL('Open 1'!F:F,L2)&gt;1000,SMALL('Open 1'!F:F,L2)&lt;3000),"nt",IF(SMALL('Open 1'!F:F,L2)&gt;3000,"",SMALL('Open 1'!F:F,L2))),"")</f>
        <v>13.735000009</v>
      </c>
      <c r="E2" s="115">
        <f>IF(D2="nt",IFERROR(SMALL('Open 1'!F:F,L2),""),IF(D2&gt;3000,"",IFERROR(SMALL('Open 1'!F:F,L2),"")))</f>
        <v>13.735000009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34</v>
      </c>
      <c r="B3" s="84" t="str">
        <f>IFERROR(IF(INDEX('Open 1'!$A:$F,MATCH('Open 1 Results'!$E3,'Open 1'!$F:$F,0),2)&gt;0,INDEX('Open 1'!$A:$F,MATCH('Open 1 Results'!$E3,'Open 1'!$F:$F,0),2),""),"")</f>
        <v xml:space="preserve">Melissa Maxwell </v>
      </c>
      <c r="C3" s="84" t="str">
        <f>IFERROR(IF(INDEX('Open 1'!$A:$F,MATCH('Open 1 Results'!$E3,'Open 1'!$F:$F,0),3)&gt;0,INDEX('Open 1'!$A:$F,MATCH('Open 1 Results'!$E3,'Open 1'!$F:$F,0),3),""),"")</f>
        <v xml:space="preserve">Tex </v>
      </c>
      <c r="D3" s="85">
        <f>IFERROR(IF(AND(SMALL('Open 1'!F:F,L3)&gt;1000,SMALL('Open 1'!F:F,L3)&lt;3000),"nt",IF(SMALL('Open 1'!F:F,L3)&gt;3000,"",SMALL('Open 1'!F:F,L3))),"")</f>
        <v>13.835000040000001</v>
      </c>
      <c r="E3" s="115">
        <f>IF(D3="nt",IFERROR(SMALL('Open 1'!F:F,L3),""),IF(D3&gt;3000,"",IFERROR(SMALL('Open 1'!F:F,L3),"")))</f>
        <v>13.835000040000001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13.735000009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65</v>
      </c>
      <c r="B4" s="84" t="str">
        <f>IFERROR(IF(INDEX('Open 1'!$A:$F,MATCH('Open 1 Results'!$E4,'Open 1'!$F:$F,0),2)&gt;0,INDEX('Open 1'!$A:$F,MATCH('Open 1 Results'!$E4,'Open 1'!$F:$F,0),2),""),"")</f>
        <v xml:space="preserve">Morgan Maxwell </v>
      </c>
      <c r="C4" s="84" t="str">
        <f>IFERROR(IF(INDEX('Open 1'!$A:$F,MATCH('Open 1 Results'!$E4,'Open 1'!$F:$F,0),3)&gt;0,INDEX('Open 1'!$A:$F,MATCH('Open 1 Results'!$E4,'Open 1'!$F:$F,0),3),""),"")</f>
        <v xml:space="preserve">Blaze </v>
      </c>
      <c r="D4" s="85">
        <f>IFERROR(IF(AND(SMALL('Open 1'!F:F,L4)&gt;1000,SMALL('Open 1'!F:F,L4)&lt;3000),"nt",IF(SMALL('Open 1'!F:F,L4)&gt;3000,"",SMALL('Open 1'!F:F,L4))),"")</f>
        <v>13.952000076999999</v>
      </c>
      <c r="E4" s="115">
        <f>IF(D4="nt",IFERROR(SMALL('Open 1'!F:F,L4),""),IF(D4&gt;3000,"",IFERROR(SMALL('Open 1'!F:F,L4),"")))</f>
        <v>13.952000076999999</v>
      </c>
      <c r="F4" s="86" t="str">
        <f t="shared" si="0"/>
        <v>1D</v>
      </c>
      <c r="G4" s="91" t="str">
        <f t="shared" si="1"/>
        <v/>
      </c>
      <c r="H4" s="62">
        <f>'Open 1'!P10</f>
        <v>14.247000045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13</v>
      </c>
      <c r="B5" s="84" t="str">
        <f>IFERROR(IF(INDEX('Open 1'!$A:$F,MATCH('Open 1 Results'!$E5,'Open 1'!$F:$F,0),2)&gt;0,INDEX('Open 1'!$A:$F,MATCH('Open 1 Results'!$E5,'Open 1'!$F:$F,0),2),""),"")</f>
        <v xml:space="preserve">Morgan Maxwell </v>
      </c>
      <c r="C5" s="84" t="str">
        <f>IFERROR(IF(INDEX('Open 1'!$A:$F,MATCH('Open 1 Results'!$E5,'Open 1'!$F:$F,0),3)&gt;0,INDEX('Open 1'!$A:$F,MATCH('Open 1 Results'!$E5,'Open 1'!$F:$F,0),3),""),"")</f>
        <v xml:space="preserve">Buddy </v>
      </c>
      <c r="D5" s="85">
        <f>IFERROR(IF(AND(SMALL('Open 1'!F:F,L5)&gt;1000,SMALL('Open 1'!F:F,L5)&lt;3000),"nt",IF(SMALL('Open 1'!F:F,L5)&gt;3000,"",SMALL('Open 1'!F:F,L5))),"")</f>
        <v>13.984000014999999</v>
      </c>
      <c r="E5" s="115">
        <f>IF(D5="nt",IFERROR(SMALL('Open 1'!F:F,L5),""),IF(D5&gt;3000,"",IFERROR(SMALL('Open 1'!F:F,L5),"")))</f>
        <v>13.984000014999999</v>
      </c>
      <c r="F5" s="86" t="str">
        <f t="shared" si="0"/>
        <v>1D</v>
      </c>
      <c r="G5" s="91" t="str">
        <f t="shared" si="1"/>
        <v/>
      </c>
      <c r="H5" s="62">
        <f>'Open 1'!P16</f>
        <v>14.736000014</v>
      </c>
      <c r="I5" s="87" t="s">
        <v>5</v>
      </c>
      <c r="J5" s="163">
        <v>3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69</v>
      </c>
      <c r="B6" s="84" t="str">
        <f>IFERROR(IF(INDEX('Open 1'!$A:$F,MATCH('Open 1 Results'!$E6,'Open 1'!$F:$F,0),2)&gt;0,INDEX('Open 1'!$A:$F,MATCH('Open 1 Results'!$E6,'Open 1'!$F:$F,0),2),""),"")</f>
        <v xml:space="preserve">Makenzee Wheelhouse </v>
      </c>
      <c r="C6" s="84" t="str">
        <f>IFERROR(IF(INDEX('Open 1'!$A:$F,MATCH('Open 1 Results'!$E6,'Open 1'!$F:$F,0),3)&gt;0,INDEX('Open 1'!$A:$F,MATCH('Open 1 Results'!$E6,'Open 1'!$F:$F,0),3),""),"")</f>
        <v xml:space="preserve">LosLonelyBoy </v>
      </c>
      <c r="D6" s="85">
        <f>IFERROR(IF(AND(SMALL('Open 1'!F:F,L6)&gt;1000,SMALL('Open 1'!F:F,L6)&lt;3000),"nt",IF(SMALL('Open 1'!F:F,L6)&gt;3000,"",SMALL('Open 1'!F:F,L6))),"")</f>
        <v>14.007000081999999</v>
      </c>
      <c r="E6" s="115">
        <f>IF(D6="nt",IFERROR(SMALL('Open 1'!F:F,L6),""),IF(D6&gt;3000,"",IFERROR(SMALL('Open 1'!F:F,L6),"")))</f>
        <v>14.007000081999999</v>
      </c>
      <c r="F6" s="86" t="str">
        <f t="shared" si="0"/>
        <v>1D</v>
      </c>
      <c r="G6" s="91" t="str">
        <f t="shared" si="1"/>
        <v/>
      </c>
      <c r="H6" s="62">
        <f>'Open 1'!P22</f>
        <v>15.819000007000001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43</v>
      </c>
      <c r="B7" s="84" t="str">
        <f>IFERROR(IF(INDEX('Open 1'!$A:$F,MATCH('Open 1 Results'!$E7,'Open 1'!$F:$F,0),2)&gt;0,INDEX('Open 1'!$A:$F,MATCH('Open 1 Results'!$E7,'Open 1'!$F:$F,0),2),""),"")</f>
        <v>Tanner Christoffers</v>
      </c>
      <c r="C7" s="84" t="str">
        <f>IFERROR(IF(INDEX('Open 1'!$A:$F,MATCH('Open 1 Results'!$E7,'Open 1'!$F:$F,0),3)&gt;0,INDEX('Open 1'!$A:$F,MATCH('Open 1 Results'!$E7,'Open 1'!$F:$F,0),3),""),"")</f>
        <v>Supermos Reward</v>
      </c>
      <c r="D7" s="85">
        <f>IFERROR(IF(AND(SMALL('Open 1'!F:F,L7)&gt;1000,SMALL('Open 1'!F:F,L7)&lt;3000),"nt",IF(SMALL('Open 1'!F:F,L7)&gt;3000,"",SMALL('Open 1'!F:F,L7))),"")</f>
        <v>14.050000051000001</v>
      </c>
      <c r="E7" s="115">
        <f>IF(D7="nt",IFERROR(SMALL('Open 1'!F:F,L7),""),IF(D7&gt;3000,"",IFERROR(SMALL('Open 1'!F:F,L7),"")))</f>
        <v>14.050000051000001</v>
      </c>
      <c r="F7" s="86" t="str">
        <f t="shared" si="0"/>
        <v>1D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38</v>
      </c>
      <c r="B8" s="84" t="str">
        <f>IFERROR(IF(INDEX('Open 1'!$A:$F,MATCH('Open 1 Results'!$E8,'Open 1'!$F:$F,0),2)&gt;0,INDEX('Open 1'!$A:$F,MATCH('Open 1 Results'!$E8,'Open 1'!$F:$F,0),2),""),"")</f>
        <v xml:space="preserve">Lainie Scholtz </v>
      </c>
      <c r="C8" s="84" t="str">
        <f>IFERROR(IF(INDEX('Open 1'!$A:$F,MATCH('Open 1 Results'!$E8,'Open 1'!$F:$F,0),3)&gt;0,INDEX('Open 1'!$A:$F,MATCH('Open 1 Results'!$E8,'Open 1'!$F:$F,0),3),""),"")</f>
        <v xml:space="preserve">CR Royal Statement </v>
      </c>
      <c r="D8" s="85">
        <f>IFERROR(IF(AND(SMALL('Open 1'!F:F,L8)&gt;1000,SMALL('Open 1'!F:F,L8)&lt;3000),"nt",IF(SMALL('Open 1'!F:F,L8)&gt;3000,"",SMALL('Open 1'!F:F,L8))),"")</f>
        <v>14.247000045</v>
      </c>
      <c r="E8" s="115">
        <f>IF(D8="nt",IFERROR(SMALL('Open 1'!F:F,L8),""),IF(D8&gt;3000,"",IFERROR(SMALL('Open 1'!F:F,L8),"")))</f>
        <v>14.247000045</v>
      </c>
      <c r="F8" s="86" t="str">
        <f t="shared" si="0"/>
        <v>2D</v>
      </c>
      <c r="G8" s="91" t="str">
        <f t="shared" si="1"/>
        <v>2D</v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40</v>
      </c>
      <c r="B9" s="84" t="str">
        <f>IFERROR(IF(INDEX('Open 1'!$A:$F,MATCH('Open 1 Results'!$E9,'Open 1'!$F:$F,0),2)&gt;0,INDEX('Open 1'!$A:$F,MATCH('Open 1 Results'!$E9,'Open 1'!$F:$F,0),2),""),"")</f>
        <v xml:space="preserve">Taylor Jo Voelsch </v>
      </c>
      <c r="C9" s="84" t="str">
        <f>IFERROR(IF(INDEX('Open 1'!$A:$F,MATCH('Open 1 Results'!$E9,'Open 1'!$F:$F,0),3)&gt;0,INDEX('Open 1'!$A:$F,MATCH('Open 1 Results'!$E9,'Open 1'!$F:$F,0),3),""),"")</f>
        <v xml:space="preserve">Full Force (Chaos) </v>
      </c>
      <c r="D9" s="85">
        <f>IFERROR(IF(AND(SMALL('Open 1'!F:F,L9)&gt;1000,SMALL('Open 1'!F:F,L9)&lt;3000),"nt",IF(SMALL('Open 1'!F:F,L9)&gt;3000,"",SMALL('Open 1'!F:F,L9))),"")</f>
        <v>14.313000047000001</v>
      </c>
      <c r="E9" s="115">
        <f>IF(D9="nt",IFERROR(SMALL('Open 1'!F:F,L9),""),IF(D9&gt;3000,"",IFERROR(SMALL('Open 1'!F:F,L9),"")))</f>
        <v>14.313000047000001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32</v>
      </c>
      <c r="B10" s="84" t="str">
        <f>IFERROR(IF(INDEX('Open 1'!$A:$F,MATCH('Open 1 Results'!$E10,'Open 1'!$F:$F,0),2)&gt;0,INDEX('Open 1'!$A:$F,MATCH('Open 1 Results'!$E10,'Open 1'!$F:$F,0),2),""),"")</f>
        <v xml:space="preserve">Grace Merrigan </v>
      </c>
      <c r="C10" s="84" t="str">
        <f>IFERROR(IF(INDEX('Open 1'!$A:$F,MATCH('Open 1 Results'!$E10,'Open 1'!$F:$F,0),3)&gt;0,INDEX('Open 1'!$A:$F,MATCH('Open 1 Results'!$E10,'Open 1'!$F:$F,0),3),""),"")</f>
        <v xml:space="preserve">Jet </v>
      </c>
      <c r="D10" s="85">
        <f>IFERROR(IF(AND(SMALL('Open 1'!F:F,L10)&gt;1000,SMALL('Open 1'!F:F,L10)&lt;3000),"nt",IF(SMALL('Open 1'!F:F,L10)&gt;3000,"",SMALL('Open 1'!F:F,L10))),"")</f>
        <v>14.325000037999999</v>
      </c>
      <c r="E10" s="115">
        <f>IF(D10="nt",IFERROR(SMALL('Open 1'!F:F,L10),""),IF(D10&gt;3000,"",IFERROR(SMALL('Open 1'!F:F,L10),"")))</f>
        <v>14.325000037999999</v>
      </c>
      <c r="F10" s="86" t="str">
        <f t="shared" si="0"/>
        <v>2D</v>
      </c>
      <c r="G10" s="91" t="str">
        <f t="shared" si="1"/>
        <v/>
      </c>
      <c r="J10" s="162">
        <v>5</v>
      </c>
      <c r="K10" s="121">
        <v>5</v>
      </c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9</v>
      </c>
      <c r="B11" s="84" t="str">
        <f>IFERROR(IF(INDEX('Open 1'!$A:$F,MATCH('Open 1 Results'!$E11,'Open 1'!$F:$F,0),2)&gt;0,INDEX('Open 1'!$A:$F,MATCH('Open 1 Results'!$E11,'Open 1'!$F:$F,0),2),""),"")</f>
        <v xml:space="preserve">Shana Lensing </v>
      </c>
      <c r="C11" s="84" t="str">
        <f>IFERROR(IF(INDEX('Open 1'!$A:$F,MATCH('Open 1 Results'!$E11,'Open 1'!$F:$F,0),3)&gt;0,INDEX('Open 1'!$A:$F,MATCH('Open 1 Results'!$E11,'Open 1'!$F:$F,0),3),""),"")</f>
        <v xml:space="preserve">Nike </v>
      </c>
      <c r="D11" s="85">
        <f>IFERROR(IF(AND(SMALL('Open 1'!F:F,L11)&gt;1000,SMALL('Open 1'!F:F,L11)&lt;3000),"nt",IF(SMALL('Open 1'!F:F,L11)&gt;3000,"",SMALL('Open 1'!F:F,L11))),"")</f>
        <v>14.355000010000001</v>
      </c>
      <c r="E11" s="115">
        <f>IF(D11="nt",IFERROR(SMALL('Open 1'!F:F,L11),""),IF(D11&gt;3000,"",IFERROR(SMALL('Open 1'!F:F,L11),"")))</f>
        <v>14.355000010000001</v>
      </c>
      <c r="F11" s="86" t="str">
        <f t="shared" si="0"/>
        <v>2D</v>
      </c>
      <c r="G11" s="91" t="str">
        <f t="shared" si="1"/>
        <v/>
      </c>
      <c r="J11" s="162">
        <v>4</v>
      </c>
      <c r="K11" s="121">
        <v>4</v>
      </c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21</v>
      </c>
      <c r="B12" s="84" t="str">
        <f>IFERROR(IF(INDEX('Open 1'!$A:$F,MATCH('Open 1 Results'!$E12,'Open 1'!$F:$F,0),2)&gt;0,INDEX('Open 1'!$A:$F,MATCH('Open 1 Results'!$E12,'Open 1'!$F:$F,0),2),""),"")</f>
        <v xml:space="preserve">Brenda Deters </v>
      </c>
      <c r="C12" s="84" t="str">
        <f>IFERROR(IF(INDEX('Open 1'!$A:$F,MATCH('Open 1 Results'!$E12,'Open 1'!$F:$F,0),3)&gt;0,INDEX('Open 1'!$A:$F,MATCH('Open 1 Results'!$E12,'Open 1'!$F:$F,0),3),""),"")</f>
        <v xml:space="preserve">Sweet Blu Bart </v>
      </c>
      <c r="D12" s="85">
        <f>IFERROR(IF(AND(SMALL('Open 1'!F:F,L12)&gt;1000,SMALL('Open 1'!F:F,L12)&lt;3000),"nt",IF(SMALL('Open 1'!F:F,L12)&gt;3000,"",SMALL('Open 1'!F:F,L12))),"")</f>
        <v>14.366000025</v>
      </c>
      <c r="E12" s="115">
        <f>IF(D12="nt",IFERROR(SMALL('Open 1'!F:F,L12),""),IF(D12&gt;3000,"",IFERROR(SMALL('Open 1'!F:F,L12),"")))</f>
        <v>14.366000025</v>
      </c>
      <c r="F12" s="86" t="str">
        <f t="shared" si="0"/>
        <v>2D</v>
      </c>
      <c r="G12" s="91" t="str">
        <f t="shared" si="1"/>
        <v/>
      </c>
      <c r="J12" s="162">
        <v>3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5</v>
      </c>
      <c r="B13" s="84" t="str">
        <f>IFERROR(IF(INDEX('Open 1'!$A:$F,MATCH('Open 1 Results'!$E13,'Open 1'!$F:$F,0),2)&gt;0,INDEX('Open 1'!$A:$F,MATCH('Open 1 Results'!$E13,'Open 1'!$F:$F,0),2),""),"")</f>
        <v xml:space="preserve">Makenzee Wheelhouse </v>
      </c>
      <c r="C13" s="84" t="str">
        <f>IFERROR(IF(INDEX('Open 1'!$A:$F,MATCH('Open 1 Results'!$E13,'Open 1'!$F:$F,0),3)&gt;0,INDEX('Open 1'!$A:$F,MATCH('Open 1 Results'!$E13,'Open 1'!$F:$F,0),3),""),"")</f>
        <v xml:space="preserve">TM Betty Badger </v>
      </c>
      <c r="D13" s="85">
        <f>IFERROR(IF(AND(SMALL('Open 1'!F:F,L13)&gt;1000,SMALL('Open 1'!F:F,L13)&lt;3000),"nt",IF(SMALL('Open 1'!F:F,L13)&gt;3000,"",SMALL('Open 1'!F:F,L13))),"")</f>
        <v>14.455000005</v>
      </c>
      <c r="E13" s="115">
        <f>IF(D13="nt",IFERROR(SMALL('Open 1'!F:F,L13),""),IF(D13&gt;3000,"",IFERROR(SMALL('Open 1'!F:F,L13),"")))</f>
        <v>14.455000005</v>
      </c>
      <c r="F13" s="86" t="str">
        <f t="shared" si="0"/>
        <v>2D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71</v>
      </c>
      <c r="B14" s="84" t="str">
        <f>IFERROR(IF(INDEX('Open 1'!$A:$F,MATCH('Open 1 Results'!$E14,'Open 1'!$F:$F,0),2)&gt;0,INDEX('Open 1'!$A:$F,MATCH('Open 1 Results'!$E14,'Open 1'!$F:$F,0),2),""),"")</f>
        <v>Amanda Wegner</v>
      </c>
      <c r="C14" s="84" t="str">
        <f>IFERROR(IF(INDEX('Open 1'!$A:$F,MATCH('Open 1 Results'!$E14,'Open 1'!$F:$F,0),3)&gt;0,INDEX('Open 1'!$A:$F,MATCH('Open 1 Results'!$E14,'Open 1'!$F:$F,0),3),""),"")</f>
        <v>Bunny</v>
      </c>
      <c r="D14" s="85">
        <f>IFERROR(IF(AND(SMALL('Open 1'!F:F,L14)&gt;1000,SMALL('Open 1'!F:F,L14)&lt;3000),"nt",IF(SMALL('Open 1'!F:F,L14)&gt;3000,"",SMALL('Open 1'!F:F,L14))),"")</f>
        <v>14.466000084999999</v>
      </c>
      <c r="E14" s="115">
        <f>IF(D14="nt",IFERROR(SMALL('Open 1'!F:F,L14),""),IF(D14&gt;3000,"",IFERROR(SMALL('Open 1'!F:F,L14),"")))</f>
        <v>14.466000084999999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11</v>
      </c>
      <c r="B15" s="84" t="str">
        <f>IFERROR(IF(INDEX('Open 1'!$A:$F,MATCH('Open 1 Results'!$E15,'Open 1'!$F:$F,0),2)&gt;0,INDEX('Open 1'!$A:$F,MATCH('Open 1 Results'!$E15,'Open 1'!$F:$F,0),2),""),"")</f>
        <v xml:space="preserve">Lilliya Meek </v>
      </c>
      <c r="C15" s="84" t="str">
        <f>IFERROR(IF(INDEX('Open 1'!$A:$F,MATCH('Open 1 Results'!$E15,'Open 1'!$F:$F,0),3)&gt;0,INDEX('Open 1'!$A:$F,MATCH('Open 1 Results'!$E15,'Open 1'!$F:$F,0),3),""),"")</f>
        <v>CJ</v>
      </c>
      <c r="D15" s="85">
        <f>IFERROR(IF(AND(SMALL('Open 1'!F:F,L15)&gt;1000,SMALL('Open 1'!F:F,L15)&lt;3000),"nt",IF(SMALL('Open 1'!F:F,L15)&gt;3000,"",SMALL('Open 1'!F:F,L15))),"")</f>
        <v>14.475000012999999</v>
      </c>
      <c r="E15" s="115">
        <f>IF(D15="nt",IFERROR(SMALL('Open 1'!F:F,L15),""),IF(D15&gt;3000,"",IFERROR(SMALL('Open 1'!F:F,L15),"")))</f>
        <v>14.475000012999999</v>
      </c>
      <c r="F15" s="86" t="str">
        <f t="shared" si="0"/>
        <v>2D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61</v>
      </c>
      <c r="B16" s="84" t="str">
        <f>IFERROR(IF(INDEX('Open 1'!$A:$F,MATCH('Open 1 Results'!$E16,'Open 1'!$F:$F,0),2)&gt;0,INDEX('Open 1'!$A:$F,MATCH('Open 1 Results'!$E16,'Open 1'!$F:$F,0),2),""),"")</f>
        <v xml:space="preserve">Shana Lensing </v>
      </c>
      <c r="C16" s="84" t="str">
        <f>IFERROR(IF(INDEX('Open 1'!$A:$F,MATCH('Open 1 Results'!$E16,'Open 1'!$F:$F,0),3)&gt;0,INDEX('Open 1'!$A:$F,MATCH('Open 1 Results'!$E16,'Open 1'!$F:$F,0),3),""),"")</f>
        <v xml:space="preserve">Ultimate Dream Maker </v>
      </c>
      <c r="D16" s="85">
        <f>IFERROR(IF(AND(SMALL('Open 1'!F:F,L16)&gt;1000,SMALL('Open 1'!F:F,L16)&lt;3000),"nt",IF(SMALL('Open 1'!F:F,L16)&gt;3000,"",SMALL('Open 1'!F:F,L16))),"")</f>
        <v>14.481000073000001</v>
      </c>
      <c r="E16" s="115">
        <f>IF(D16="nt",IFERROR(SMALL('Open 1'!F:F,L16),""),IF(D16&gt;3000,"",IFERROR(SMALL('Open 1'!F:F,L16),"")))</f>
        <v>14.481000073000001</v>
      </c>
      <c r="F16" s="86" t="str">
        <f t="shared" si="0"/>
        <v>2D</v>
      </c>
      <c r="G16" s="91" t="str">
        <f t="shared" si="1"/>
        <v/>
      </c>
      <c r="J16" s="162">
        <v>2</v>
      </c>
      <c r="K16" s="121">
        <v>3</v>
      </c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55</v>
      </c>
      <c r="B17" s="84" t="str">
        <f>IFERROR(IF(INDEX('Open 1'!$A:$F,MATCH('Open 1 Results'!$E17,'Open 1'!$F:$F,0),2)&gt;0,INDEX('Open 1'!$A:$F,MATCH('Open 1 Results'!$E17,'Open 1'!$F:$F,0),2),""),"")</f>
        <v xml:space="preserve">Mike Boomgarden </v>
      </c>
      <c r="C17" s="84" t="str">
        <f>IFERROR(IF(INDEX('Open 1'!$A:$F,MATCH('Open 1 Results'!$E17,'Open 1'!$F:$F,0),3)&gt;0,INDEX('Open 1'!$A:$F,MATCH('Open 1 Results'!$E17,'Open 1'!$F:$F,0),3),""),"")</f>
        <v xml:space="preserve">Peanut </v>
      </c>
      <c r="D17" s="85">
        <f>IFERROR(IF(AND(SMALL('Open 1'!F:F,L17)&gt;1000,SMALL('Open 1'!F:F,L17)&lt;3000),"nt",IF(SMALL('Open 1'!F:F,L17)&gt;3000,"",SMALL('Open 1'!F:F,L17))),"")</f>
        <v>14.570000065</v>
      </c>
      <c r="E17" s="115">
        <f>IF(D17="nt",IFERROR(SMALL('Open 1'!F:F,L17),""),IF(D17&gt;3000,"",IFERROR(SMALL('Open 1'!F:F,L17),"")))</f>
        <v>14.570000065</v>
      </c>
      <c r="F17" s="86" t="str">
        <f t="shared" si="0"/>
        <v>2D</v>
      </c>
      <c r="G17" s="91" t="str">
        <f t="shared" si="1"/>
        <v/>
      </c>
      <c r="J17" s="162">
        <v>1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63</v>
      </c>
      <c r="B18" s="84" t="str">
        <f>IFERROR(IF(INDEX('Open 1'!$A:$F,MATCH('Open 1 Results'!$E18,'Open 1'!$F:$F,0),2)&gt;0,INDEX('Open 1'!$A:$F,MATCH('Open 1 Results'!$E18,'Open 1'!$F:$F,0),2),""),"")</f>
        <v xml:space="preserve">Lilliya Meek </v>
      </c>
      <c r="C18" s="84" t="str">
        <f>IFERROR(IF(INDEX('Open 1'!$A:$F,MATCH('Open 1 Results'!$E18,'Open 1'!$F:$F,0),3)&gt;0,INDEX('Open 1'!$A:$F,MATCH('Open 1 Results'!$E18,'Open 1'!$F:$F,0),3),""),"")</f>
        <v xml:space="preserve">Lena </v>
      </c>
      <c r="D18" s="85">
        <f>IFERROR(IF(AND(SMALL('Open 1'!F:F,L18)&gt;1000,SMALL('Open 1'!F:F,L18)&lt;3000),"nt",IF(SMALL('Open 1'!F:F,L18)&gt;3000,"",SMALL('Open 1'!F:F,L18))),"")</f>
        <v>14.592000075000001</v>
      </c>
      <c r="E18" s="115">
        <f>IF(D18="nt",IFERROR(SMALL('Open 1'!F:F,L18),""),IF(D18&gt;3000,"",IFERROR(SMALL('Open 1'!F:F,L18),"")))</f>
        <v>14.592000075000001</v>
      </c>
      <c r="F18" s="86" t="str">
        <f t="shared" si="0"/>
        <v>2D</v>
      </c>
      <c r="G18" s="91" t="str">
        <f t="shared" si="1"/>
        <v/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64</v>
      </c>
      <c r="B19" s="84" t="str">
        <f>IFERROR(IF(INDEX('Open 1'!$A:$F,MATCH('Open 1 Results'!$E19,'Open 1'!$F:$F,0),2)&gt;0,INDEX('Open 1'!$A:$F,MATCH('Open 1 Results'!$E19,'Open 1'!$F:$F,0),2),""),"")</f>
        <v xml:space="preserve">Morgan Mahlen </v>
      </c>
      <c r="C19" s="84" t="str">
        <f>IFERROR(IF(INDEX('Open 1'!$A:$F,MATCH('Open 1 Results'!$E19,'Open 1'!$F:$F,0),3)&gt;0,INDEX('Open 1'!$A:$F,MATCH('Open 1 Results'!$E19,'Open 1'!$F:$F,0),3),""),"")</f>
        <v xml:space="preserve">Skyy </v>
      </c>
      <c r="D19" s="85">
        <f>IFERROR(IF(AND(SMALL('Open 1'!F:F,L19)&gt;1000,SMALL('Open 1'!F:F,L19)&lt;3000),"nt",IF(SMALL('Open 1'!F:F,L19)&gt;3000,"",SMALL('Open 1'!F:F,L19))),"")</f>
        <v>14.619000075999999</v>
      </c>
      <c r="E19" s="115">
        <f>IF(D19="nt",IFERROR(SMALL('Open 1'!F:F,L19),""),IF(D19&gt;3000,"",IFERROR(SMALL('Open 1'!F:F,L19),"")))</f>
        <v>14.619000075999999</v>
      </c>
      <c r="F19" s="86" t="str">
        <f t="shared" si="0"/>
        <v>2D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</v>
      </c>
      <c r="B20" s="84" t="str">
        <f>IFERROR(IF(INDEX('Open 1'!$A:$F,MATCH('Open 1 Results'!$E20,'Open 1'!$F:$F,0),2)&gt;0,INDEX('Open 1'!$A:$F,MATCH('Open 1 Results'!$E20,'Open 1'!$F:$F,0),2),""),"")</f>
        <v xml:space="preserve">Tianna Doppenberg </v>
      </c>
      <c r="C20" s="84" t="str">
        <f>IFERROR(IF(INDEX('Open 1'!$A:$F,MATCH('Open 1 Results'!$E20,'Open 1'!$F:$F,0),3)&gt;0,INDEX('Open 1'!$A:$F,MATCH('Open 1 Results'!$E20,'Open 1'!$F:$F,0),3),""),"")</f>
        <v xml:space="preserve">Vegas </v>
      </c>
      <c r="D20" s="85">
        <f>IFERROR(IF(AND(SMALL('Open 1'!F:F,L20)&gt;1000,SMALL('Open 1'!F:F,L20)&lt;3000),"nt",IF(SMALL('Open 1'!F:F,L20)&gt;3000,"",SMALL('Open 1'!F:F,L20))),"")</f>
        <v>14.674000001</v>
      </c>
      <c r="E20" s="115">
        <f>IF(D20="nt",IFERROR(SMALL('Open 1'!F:F,L20),""),IF(D20&gt;3000,"",IFERROR(SMALL('Open 1'!F:F,L20),"")))</f>
        <v>14.674000001</v>
      </c>
      <c r="F20" s="86" t="str">
        <f t="shared" si="0"/>
        <v>2D</v>
      </c>
      <c r="G20" s="91" t="str">
        <f t="shared" si="1"/>
        <v/>
      </c>
      <c r="J20" s="162" t="s">
        <v>221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14</v>
      </c>
      <c r="B21" s="84" t="str">
        <f>IFERROR(IF(INDEX('Open 1'!$A:$F,MATCH('Open 1 Results'!$E21,'Open 1'!$F:$F,0),2)&gt;0,INDEX('Open 1'!$A:$F,MATCH('Open 1 Results'!$E21,'Open 1'!$F:$F,0),2),""),"")</f>
        <v xml:space="preserve">Cassie Mehlbrecht </v>
      </c>
      <c r="C21" s="84" t="str">
        <f>IFERROR(IF(INDEX('Open 1'!$A:$F,MATCH('Open 1 Results'!$E21,'Open 1'!$F:$F,0),3)&gt;0,INDEX('Open 1'!$A:$F,MATCH('Open 1 Results'!$E21,'Open 1'!$F:$F,0),3),""),"")</f>
        <v xml:space="preserve">Reyted </v>
      </c>
      <c r="D21" s="85">
        <f>IFERROR(IF(AND(SMALL('Open 1'!F:F,L21)&gt;1000,SMALL('Open 1'!F:F,L21)&lt;3000),"nt",IF(SMALL('Open 1'!F:F,L21)&gt;3000,"",SMALL('Open 1'!F:F,L21))),"")</f>
        <v>14.680000015999999</v>
      </c>
      <c r="E21" s="115">
        <f>IF(D21="nt",IFERROR(SMALL('Open 1'!F:F,L21),""),IF(D21&gt;3000,"",IFERROR(SMALL('Open 1'!F:F,L21),"")))</f>
        <v>14.680000015999999</v>
      </c>
      <c r="F21" s="86" t="str">
        <f t="shared" si="0"/>
        <v>2D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42</v>
      </c>
      <c r="B22" s="84" t="str">
        <f>IFERROR(IF(INDEX('Open 1'!$A:$F,MATCH('Open 1 Results'!$E22,'Open 1'!$F:$F,0),2)&gt;0,INDEX('Open 1'!$A:$F,MATCH('Open 1 Results'!$E22,'Open 1'!$F:$F,0),2),""),"")</f>
        <v>Jade Holthe</v>
      </c>
      <c r="C22" s="84" t="str">
        <f>IFERROR(IF(INDEX('Open 1'!$A:$F,MATCH('Open 1 Results'!$E22,'Open 1'!$F:$F,0),3)&gt;0,INDEX('Open 1'!$A:$F,MATCH('Open 1 Results'!$E22,'Open 1'!$F:$F,0),3),""),"")</f>
        <v>Rex</v>
      </c>
      <c r="D22" s="85">
        <f>IFERROR(IF(AND(SMALL('Open 1'!F:F,L22)&gt;1000,SMALL('Open 1'!F:F,L22)&lt;3000),"nt",IF(SMALL('Open 1'!F:F,L22)&gt;3000,"",SMALL('Open 1'!F:F,L22))),"")</f>
        <v>14.69700005</v>
      </c>
      <c r="E22" s="115">
        <f>IF(D22="nt",IFERROR(SMALL('Open 1'!F:F,L22),""),IF(D22&gt;3000,"",IFERROR(SMALL('Open 1'!F:F,L22),"")))</f>
        <v>14.69700005</v>
      </c>
      <c r="F22" s="86" t="str">
        <f t="shared" si="0"/>
        <v>2D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51</v>
      </c>
      <c r="B23" s="84" t="str">
        <f>IFERROR(IF(INDEX('Open 1'!$A:$F,MATCH('Open 1 Results'!$E23,'Open 1'!$F:$F,0),2)&gt;0,INDEX('Open 1'!$A:$F,MATCH('Open 1 Results'!$E23,'Open 1'!$F:$F,0),2),""),"")</f>
        <v xml:space="preserve">Emily Kruger </v>
      </c>
      <c r="C23" s="84" t="str">
        <f>IFERROR(IF(INDEX('Open 1'!$A:$F,MATCH('Open 1 Results'!$E23,'Open 1'!$F:$F,0),3)&gt;0,INDEX('Open 1'!$A:$F,MATCH('Open 1 Results'!$E23,'Open 1'!$F:$F,0),3),""),"")</f>
        <v xml:space="preserve">French Iced Stella </v>
      </c>
      <c r="D23" s="85">
        <f>IFERROR(IF(AND(SMALL('Open 1'!F:F,L23)&gt;1000,SMALL('Open 1'!F:F,L23)&lt;3000),"nt",IF(SMALL('Open 1'!F:F,L23)&gt;3000,"",SMALL('Open 1'!F:F,L23))),"")</f>
        <v>14.699000061</v>
      </c>
      <c r="E23" s="115">
        <f>IF(D23="nt",IFERROR(SMALL('Open 1'!F:F,L23),""),IF(D23&gt;3000,"",IFERROR(SMALL('Open 1'!F:F,L23),"")))</f>
        <v>14.699000061</v>
      </c>
      <c r="F23" s="86" t="str">
        <f t="shared" si="0"/>
        <v>2D</v>
      </c>
      <c r="G23" s="91" t="str">
        <f t="shared" si="1"/>
        <v/>
      </c>
      <c r="J23" s="162" t="s">
        <v>221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26</v>
      </c>
      <c r="B24" s="84" t="str">
        <f>IFERROR(IF(INDEX('Open 1'!$A:$F,MATCH('Open 1 Results'!$E24,'Open 1'!$F:$F,0),2)&gt;0,INDEX('Open 1'!$A:$F,MATCH('Open 1 Results'!$E24,'Open 1'!$F:$F,0),2),""),"")</f>
        <v xml:space="preserve">Jodie Greig </v>
      </c>
      <c r="C24" s="84" t="str">
        <f>IFERROR(IF(INDEX('Open 1'!$A:$F,MATCH('Open 1 Results'!$E24,'Open 1'!$F:$F,0),3)&gt;0,INDEX('Open 1'!$A:$F,MATCH('Open 1 Results'!$E24,'Open 1'!$F:$F,0),3),""),"")</f>
        <v xml:space="preserve">Dudes Gotta Gun (Joker) </v>
      </c>
      <c r="D24" s="85">
        <f>IFERROR(IF(AND(SMALL('Open 1'!F:F,L24)&gt;1000,SMALL('Open 1'!F:F,L24)&lt;3000),"nt",IF(SMALL('Open 1'!F:F,L24)&gt;3000,"",SMALL('Open 1'!F:F,L24))),"")</f>
        <v>14.714000031000001</v>
      </c>
      <c r="E24" s="115">
        <f>IF(D24="nt",IFERROR(SMALL('Open 1'!F:F,L24),""),IF(D24&gt;3000,"",IFERROR(SMALL('Open 1'!F:F,L24),"")))</f>
        <v>14.714000031000001</v>
      </c>
      <c r="F24" s="86" t="str">
        <f t="shared" si="0"/>
        <v>2D</v>
      </c>
      <c r="G24" s="91" t="str">
        <f t="shared" si="1"/>
        <v/>
      </c>
      <c r="J24" s="162" t="s">
        <v>221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12</v>
      </c>
      <c r="B25" s="84" t="str">
        <f>IFERROR(IF(INDEX('Open 1'!$A:$F,MATCH('Open 1 Results'!$E25,'Open 1'!$F:$F,0),2)&gt;0,INDEX('Open 1'!$A:$F,MATCH('Open 1 Results'!$E25,'Open 1'!$F:$F,0),2),""),"")</f>
        <v xml:space="preserve">Morgan Mahlen </v>
      </c>
      <c r="C25" s="84" t="str">
        <f>IFERROR(IF(INDEX('Open 1'!$A:$F,MATCH('Open 1 Results'!$E25,'Open 1'!$F:$F,0),3)&gt;0,INDEX('Open 1'!$A:$F,MATCH('Open 1 Results'!$E25,'Open 1'!$F:$F,0),3),""),"")</f>
        <v xml:space="preserve">Bacardi </v>
      </c>
      <c r="D25" s="85">
        <f>IFERROR(IF(AND(SMALL('Open 1'!F:F,L25)&gt;1000,SMALL('Open 1'!F:F,L25)&lt;3000),"nt",IF(SMALL('Open 1'!F:F,L25)&gt;3000,"",SMALL('Open 1'!F:F,L25))),"")</f>
        <v>14.736000014</v>
      </c>
      <c r="E25" s="115">
        <f>IF(D25="nt",IFERROR(SMALL('Open 1'!F:F,L25),""),IF(D25&gt;3000,"",IFERROR(SMALL('Open 1'!F:F,L25),"")))</f>
        <v>14.736000014</v>
      </c>
      <c r="F25" s="86" t="str">
        <f t="shared" si="0"/>
        <v>3D</v>
      </c>
      <c r="G25" s="91" t="str">
        <f t="shared" si="1"/>
        <v>3D</v>
      </c>
      <c r="J25" s="162"/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60</v>
      </c>
      <c r="B26" s="84" t="str">
        <f>IFERROR(IF(INDEX('Open 1'!$A:$F,MATCH('Open 1 Results'!$E26,'Open 1'!$F:$F,0),2)&gt;0,INDEX('Open 1'!$A:$F,MATCH('Open 1 Results'!$E26,'Open 1'!$F:$F,0),2),""),"")</f>
        <v xml:space="preserve">Shari Kennedy </v>
      </c>
      <c r="C26" s="84" t="str">
        <f>IFERROR(IF(INDEX('Open 1'!$A:$F,MATCH('Open 1 Results'!$E26,'Open 1'!$F:$F,0),3)&gt;0,INDEX('Open 1'!$A:$F,MATCH('Open 1 Results'!$E26,'Open 1'!$F:$F,0),3),""),"")</f>
        <v xml:space="preserve">Cinderella's Gotta Gun </v>
      </c>
      <c r="D26" s="85">
        <f>IFERROR(IF(AND(SMALL('Open 1'!F:F,L26)&gt;1000,SMALL('Open 1'!F:F,L26)&lt;3000),"nt",IF(SMALL('Open 1'!F:F,L26)&gt;3000,"",SMALL('Open 1'!F:F,L26))),"")</f>
        <v>14.750000071000001</v>
      </c>
      <c r="E26" s="115">
        <f>IF(D26="nt",IFERROR(SMALL('Open 1'!F:F,L26),""),IF(D26&gt;3000,"",IFERROR(SMALL('Open 1'!F:F,L26),"")))</f>
        <v>14.750000071000001</v>
      </c>
      <c r="F26" s="86" t="str">
        <f t="shared" si="0"/>
        <v>3D</v>
      </c>
      <c r="G26" s="91" t="str">
        <f t="shared" si="1"/>
        <v/>
      </c>
      <c r="J26" s="162">
        <v>5</v>
      </c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31</v>
      </c>
      <c r="B27" s="84" t="str">
        <f>IFERROR(IF(INDEX('Open 1'!$A:$F,MATCH('Open 1 Results'!$E27,'Open 1'!$F:$F,0),2)&gt;0,INDEX('Open 1'!$A:$F,MATCH('Open 1 Results'!$E27,'Open 1'!$F:$F,0),2),""),"")</f>
        <v xml:space="preserve">Lexy Leischner </v>
      </c>
      <c r="C27" s="84" t="str">
        <f>IFERROR(IF(INDEX('Open 1'!$A:$F,MATCH('Open 1 Results'!$E27,'Open 1'!$F:$F,0),3)&gt;0,INDEX('Open 1'!$A:$F,MATCH('Open 1 Results'!$E27,'Open 1'!$F:$F,0),3),""),"")</f>
        <v xml:space="preserve">Paisley </v>
      </c>
      <c r="D27" s="85">
        <f>IFERROR(IF(AND(SMALL('Open 1'!F:F,L27)&gt;1000,SMALL('Open 1'!F:F,L27)&lt;3000),"nt",IF(SMALL('Open 1'!F:F,L27)&gt;3000,"",SMALL('Open 1'!F:F,L27))),"")</f>
        <v>14.756000037</v>
      </c>
      <c r="E27" s="115">
        <f>IF(D27="nt",IFERROR(SMALL('Open 1'!F:F,L27),""),IF(D27&gt;3000,"",IFERROR(SMALL('Open 1'!F:F,L27),"")))</f>
        <v>14.756000037</v>
      </c>
      <c r="F27" s="86" t="str">
        <f t="shared" si="0"/>
        <v>3D</v>
      </c>
      <c r="G27" s="91" t="str">
        <f t="shared" si="1"/>
        <v/>
      </c>
      <c r="J27" s="162">
        <v>4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50</v>
      </c>
      <c r="B28" s="84" t="str">
        <f>IFERROR(IF(INDEX('Open 1'!$A:$F,MATCH('Open 1 Results'!$E28,'Open 1'!$F:$F,0),2)&gt;0,INDEX('Open 1'!$A:$F,MATCH('Open 1 Results'!$E28,'Open 1'!$F:$F,0),2),""),"")</f>
        <v xml:space="preserve">Sandy Highland </v>
      </c>
      <c r="C28" s="84" t="str">
        <f>IFERROR(IF(INDEX('Open 1'!$A:$F,MATCH('Open 1 Results'!$E28,'Open 1'!$F:$F,0),3)&gt;0,INDEX('Open 1'!$A:$F,MATCH('Open 1 Results'!$E28,'Open 1'!$F:$F,0),3),""),"")</f>
        <v xml:space="preserve">Goose </v>
      </c>
      <c r="D28" s="85">
        <f>IFERROR(IF(AND(SMALL('Open 1'!F:F,L28)&gt;1000,SMALL('Open 1'!F:F,L28)&lt;3000),"nt",IF(SMALL('Open 1'!F:F,L28)&gt;3000,"",SMALL('Open 1'!F:F,L28))),"")</f>
        <v>14.765000059</v>
      </c>
      <c r="E28" s="115">
        <f>IF(D28="nt",IFERROR(SMALL('Open 1'!F:F,L28),""),IF(D28&gt;3000,"",IFERROR(SMALL('Open 1'!F:F,L28),"")))</f>
        <v>14.765000059</v>
      </c>
      <c r="F28" s="86" t="str">
        <f t="shared" si="0"/>
        <v>3D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39</v>
      </c>
      <c r="B29" s="84" t="str">
        <f>IFERROR(IF(INDEX('Open 1'!$A:$F,MATCH('Open 1 Results'!$E29,'Open 1'!$F:$F,0),2)&gt;0,INDEX('Open 1'!$A:$F,MATCH('Open 1 Results'!$E29,'Open 1'!$F:$F,0),2),""),"")</f>
        <v xml:space="preserve">Kellie VanDerBrink </v>
      </c>
      <c r="C29" s="84" t="str">
        <f>IFERROR(IF(INDEX('Open 1'!$A:$F,MATCH('Open 1 Results'!$E29,'Open 1'!$F:$F,0),3)&gt;0,INDEX('Open 1'!$A:$F,MATCH('Open 1 Results'!$E29,'Open 1'!$F:$F,0),3),""),"")</f>
        <v xml:space="preserve">Cowboy </v>
      </c>
      <c r="D29" s="85">
        <f>IFERROR(IF(AND(SMALL('Open 1'!F:F,L29)&gt;1000,SMALL('Open 1'!F:F,L29)&lt;3000),"nt",IF(SMALL('Open 1'!F:F,L29)&gt;3000,"",SMALL('Open 1'!F:F,L29))),"")</f>
        <v>14.791000046000001</v>
      </c>
      <c r="E29" s="115">
        <f>IF(D29="nt",IFERROR(SMALL('Open 1'!F:F,L29),""),IF(D29&gt;3000,"",IFERROR(SMALL('Open 1'!F:F,L29),"")))</f>
        <v>14.791000046000001</v>
      </c>
      <c r="F29" s="86" t="str">
        <f t="shared" si="0"/>
        <v>3D</v>
      </c>
      <c r="G29" s="91" t="str">
        <f t="shared" si="1"/>
        <v/>
      </c>
      <c r="J29" s="162">
        <v>3</v>
      </c>
      <c r="K29" s="121">
        <v>5</v>
      </c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28</v>
      </c>
      <c r="B30" s="84" t="str">
        <f>IFERROR(IF(INDEX('Open 1'!$A:$F,MATCH('Open 1 Results'!$E30,'Open 1'!$F:$F,0),2)&gt;0,INDEX('Open 1'!$A:$F,MATCH('Open 1 Results'!$E30,'Open 1'!$F:$F,0),2),""),"")</f>
        <v xml:space="preserve">Michelle Hodne </v>
      </c>
      <c r="C30" s="84" t="str">
        <f>IFERROR(IF(INDEX('Open 1'!$A:$F,MATCH('Open 1 Results'!$E30,'Open 1'!$F:$F,0),3)&gt;0,INDEX('Open 1'!$A:$F,MATCH('Open 1 Results'!$E30,'Open 1'!$F:$F,0),3),""),"")</f>
        <v xml:space="preserve">Royalty Struttin </v>
      </c>
      <c r="D30" s="85">
        <f>IFERROR(IF(AND(SMALL('Open 1'!F:F,L30)&gt;1000,SMALL('Open 1'!F:F,L30)&lt;3000),"nt",IF(SMALL('Open 1'!F:F,L30)&gt;3000,"",SMALL('Open 1'!F:F,L30))),"")</f>
        <v>14.801000032999999</v>
      </c>
      <c r="E30" s="115">
        <f>IF(D30="nt",IFERROR(SMALL('Open 1'!F:F,L30),""),IF(D30&gt;3000,"",IFERROR(SMALL('Open 1'!F:F,L30),"")))</f>
        <v>14.801000032999999</v>
      </c>
      <c r="F30" s="86" t="str">
        <f t="shared" si="0"/>
        <v>3D</v>
      </c>
      <c r="G30" s="91" t="str">
        <f t="shared" si="1"/>
        <v/>
      </c>
      <c r="J30" s="162">
        <v>2</v>
      </c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56</v>
      </c>
      <c r="B31" s="84" t="str">
        <f>IFERROR(IF(INDEX('Open 1'!$A:$F,MATCH('Open 1 Results'!$E31,'Open 1'!$F:$F,0),2)&gt;0,INDEX('Open 1'!$A:$F,MATCH('Open 1 Results'!$E31,'Open 1'!$F:$F,0),2),""),"")</f>
        <v xml:space="preserve">Kailey DeKnikker </v>
      </c>
      <c r="C31" s="84" t="str">
        <f>IFERROR(IF(INDEX('Open 1'!$A:$F,MATCH('Open 1 Results'!$E31,'Open 1'!$F:$F,0),3)&gt;0,INDEX('Open 1'!$A:$F,MATCH('Open 1 Results'!$E31,'Open 1'!$F:$F,0),3),""),"")</f>
        <v xml:space="preserve">DE Bully Rey </v>
      </c>
      <c r="D31" s="85">
        <f>IFERROR(IF(AND(SMALL('Open 1'!F:F,L31)&gt;1000,SMALL('Open 1'!F:F,L31)&lt;3000),"nt",IF(SMALL('Open 1'!F:F,L31)&gt;3000,"",SMALL('Open 1'!F:F,L31))),"")</f>
        <v>14.837000067</v>
      </c>
      <c r="E31" s="115">
        <f>IF(D31="nt",IFERROR(SMALL('Open 1'!F:F,L31),""),IF(D31&gt;3000,"",IFERROR(SMALL('Open 1'!F:F,L31),"")))</f>
        <v>14.837000067</v>
      </c>
      <c r="F31" s="86" t="str">
        <f t="shared" si="0"/>
        <v>3D</v>
      </c>
      <c r="G31" s="91" t="str">
        <f t="shared" si="1"/>
        <v/>
      </c>
      <c r="J31" s="162">
        <v>1</v>
      </c>
      <c r="K31" s="121">
        <v>4</v>
      </c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57</v>
      </c>
      <c r="B32" s="84" t="str">
        <f>IFERROR(IF(INDEX('Open 1'!$A:$F,MATCH('Open 1 Results'!$E32,'Open 1'!$F:$F,0),2)&gt;0,INDEX('Open 1'!$A:$F,MATCH('Open 1 Results'!$E32,'Open 1'!$F:$F,0),2),""),"")</f>
        <v xml:space="preserve">Jessica Taubert </v>
      </c>
      <c r="C32" s="84" t="str">
        <f>IFERROR(IF(INDEX('Open 1'!$A:$F,MATCH('Open 1 Results'!$E32,'Open 1'!$F:$F,0),3)&gt;0,INDEX('Open 1'!$A:$F,MATCH('Open 1 Results'!$E32,'Open 1'!$F:$F,0),3),""),"")</f>
        <v xml:space="preserve">Jolene </v>
      </c>
      <c r="D32" s="85">
        <f>IFERROR(IF(AND(SMALL('Open 1'!F:F,L32)&gt;1000,SMALL('Open 1'!F:F,L32)&lt;3000),"nt",IF(SMALL('Open 1'!F:F,L32)&gt;3000,"",SMALL('Open 1'!F:F,L32))),"")</f>
        <v>14.852000068000001</v>
      </c>
      <c r="E32" s="115">
        <f>IF(D32="nt",IFERROR(SMALL('Open 1'!F:F,L32),""),IF(D32&gt;3000,"",IFERROR(SMALL('Open 1'!F:F,L32),"")))</f>
        <v>14.852000068000001</v>
      </c>
      <c r="F32" s="86" t="str">
        <f t="shared" si="0"/>
        <v>3D</v>
      </c>
      <c r="G32" s="91" t="str">
        <f t="shared" si="1"/>
        <v/>
      </c>
      <c r="J32" s="162" t="s">
        <v>221</v>
      </c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3</v>
      </c>
      <c r="B33" s="84" t="str">
        <f>IFERROR(IF(INDEX('Open 1'!$A:$F,MATCH('Open 1 Results'!$E33,'Open 1'!$F:$F,0),2)&gt;0,INDEX('Open 1'!$A:$F,MATCH('Open 1 Results'!$E33,'Open 1'!$F:$F,0),2),""),"")</f>
        <v xml:space="preserve">Makenzee Kruger </v>
      </c>
      <c r="C33" s="84" t="str">
        <f>IFERROR(IF(INDEX('Open 1'!$A:$F,MATCH('Open 1 Results'!$E33,'Open 1'!$F:$F,0),3)&gt;0,INDEX('Open 1'!$A:$F,MATCH('Open 1 Results'!$E33,'Open 1'!$F:$F,0),3),""),"")</f>
        <v xml:space="preserve">Rein </v>
      </c>
      <c r="D33" s="85">
        <f>IFERROR(IF(AND(SMALL('Open 1'!F:F,L33)&gt;1000,SMALL('Open 1'!F:F,L33)&lt;3000),"nt",IF(SMALL('Open 1'!F:F,L33)&gt;3000,"",SMALL('Open 1'!F:F,L33))),"")</f>
        <v>14.861000003000001</v>
      </c>
      <c r="E33" s="115">
        <f>IF(D33="nt",IFERROR(SMALL('Open 1'!F:F,L33),""),IF(D33&gt;3000,"",IFERROR(SMALL('Open 1'!F:F,L33),"")))</f>
        <v>14.861000003000001</v>
      </c>
      <c r="F33" s="86" t="str">
        <f t="shared" si="0"/>
        <v>3D</v>
      </c>
      <c r="G33" s="91" t="str">
        <f t="shared" si="1"/>
        <v/>
      </c>
      <c r="J33" s="162"/>
      <c r="K33" s="121">
        <v>3</v>
      </c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68</v>
      </c>
      <c r="B34" s="84" t="str">
        <f>IFERROR(IF(INDEX('Open 1'!$A:$F,MATCH('Open 1 Results'!$E34,'Open 1'!$F:$F,0),2)&gt;0,INDEX('Open 1'!$A:$F,MATCH('Open 1 Results'!$E34,'Open 1'!$F:$F,0),2),""),"")</f>
        <v xml:space="preserve">Lexy Leischner </v>
      </c>
      <c r="C34" s="84" t="str">
        <f>IFERROR(IF(INDEX('Open 1'!$A:$F,MATCH('Open 1 Results'!$E34,'Open 1'!$F:$F,0),3)&gt;0,INDEX('Open 1'!$A:$F,MATCH('Open 1 Results'!$E34,'Open 1'!$F:$F,0),3),""),"")</f>
        <v xml:space="preserve">Playboy </v>
      </c>
      <c r="D34" s="85">
        <f>IFERROR(IF(AND(SMALL('Open 1'!F:F,L34)&gt;1000,SMALL('Open 1'!F:F,L34)&lt;3000),"nt",IF(SMALL('Open 1'!F:F,L34)&gt;3000,"",SMALL('Open 1'!F:F,L34))),"")</f>
        <v>14.881000081</v>
      </c>
      <c r="E34" s="115">
        <f>IF(D34="nt",IFERROR(SMALL('Open 1'!F:F,L34),""),IF(D34&gt;3000,"",IFERROR(SMALL('Open 1'!F:F,L34),"")))</f>
        <v>14.881000081</v>
      </c>
      <c r="F34" s="86" t="str">
        <f t="shared" si="0"/>
        <v>3D</v>
      </c>
      <c r="G34" s="91" t="str">
        <f t="shared" si="1"/>
        <v/>
      </c>
      <c r="J34" s="162" t="s">
        <v>221</v>
      </c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45</v>
      </c>
      <c r="B35" s="84" t="str">
        <f>IFERROR(IF(INDEX('Open 1'!$A:$F,MATCH('Open 1 Results'!$E35,'Open 1'!$F:$F,0),2)&gt;0,INDEX('Open 1'!$A:$F,MATCH('Open 1 Results'!$E35,'Open 1'!$F:$F,0),2),""),"")</f>
        <v>Hannah Eldeen</v>
      </c>
      <c r="C35" s="84" t="str">
        <f>IFERROR(IF(INDEX('Open 1'!$A:$F,MATCH('Open 1 Results'!$E35,'Open 1'!$F:$F,0),3)&gt;0,INDEX('Open 1'!$A:$F,MATCH('Open 1 Results'!$E35,'Open 1'!$F:$F,0),3),""),"")</f>
        <v>I Gotta Dasher</v>
      </c>
      <c r="D35" s="85">
        <f>IFERROR(IF(AND(SMALL('Open 1'!F:F,L35)&gt;1000,SMALL('Open 1'!F:F,L35)&lt;3000),"nt",IF(SMALL('Open 1'!F:F,L35)&gt;3000,"",SMALL('Open 1'!F:F,L35))),"")</f>
        <v>15.025000053000001</v>
      </c>
      <c r="E35" s="115">
        <f>IF(D35="nt",IFERROR(SMALL('Open 1'!F:F,L35),""),IF(D35&gt;3000,"",IFERROR(SMALL('Open 1'!F:F,L35),"")))</f>
        <v>15.025000053000001</v>
      </c>
      <c r="F35" s="86" t="str">
        <f t="shared" si="0"/>
        <v>3D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29</v>
      </c>
      <c r="B36" s="84" t="str">
        <f>IFERROR(IF(INDEX('Open 1'!$A:$F,MATCH('Open 1 Results'!$E36,'Open 1'!$F:$F,0),2)&gt;0,INDEX('Open 1'!$A:$F,MATCH('Open 1 Results'!$E36,'Open 1'!$F:$F,0),2),""),"")</f>
        <v xml:space="preserve">Jimmie Kay Gulbraa </v>
      </c>
      <c r="C36" s="84" t="str">
        <f>IFERROR(IF(INDEX('Open 1'!$A:$F,MATCH('Open 1 Results'!$E36,'Open 1'!$F:$F,0),3)&gt;0,INDEX('Open 1'!$A:$F,MATCH('Open 1 Results'!$E36,'Open 1'!$F:$F,0),3),""),"")</f>
        <v xml:space="preserve">Drifter </v>
      </c>
      <c r="D36" s="85">
        <f>IFERROR(IF(AND(SMALL('Open 1'!F:F,L36)&gt;1000,SMALL('Open 1'!F:F,L36)&lt;3000),"nt",IF(SMALL('Open 1'!F:F,L36)&gt;3000,"",SMALL('Open 1'!F:F,L36))),"")</f>
        <v>15.076000034</v>
      </c>
      <c r="E36" s="115">
        <f>IF(D36="nt",IFERROR(SMALL('Open 1'!F:F,L36),""),IF(D36&gt;3000,"",IFERROR(SMALL('Open 1'!F:F,L36),"")))</f>
        <v>15.076000034</v>
      </c>
      <c r="F36" s="86" t="str">
        <f t="shared" si="0"/>
        <v>3D</v>
      </c>
      <c r="G36" s="91" t="str">
        <f t="shared" si="1"/>
        <v/>
      </c>
      <c r="J36" s="162"/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17</v>
      </c>
      <c r="B37" s="84" t="str">
        <f>IFERROR(IF(INDEX('Open 1'!$A:$F,MATCH('Open 1 Results'!$E37,'Open 1'!$F:$F,0),2)&gt;0,INDEX('Open 1'!$A:$F,MATCH('Open 1 Results'!$E37,'Open 1'!$F:$F,0),2),""),"")</f>
        <v xml:space="preserve">Sandy Highland </v>
      </c>
      <c r="C37" s="84" t="str">
        <f>IFERROR(IF(INDEX('Open 1'!$A:$F,MATCH('Open 1 Results'!$E37,'Open 1'!$F:$F,0),3)&gt;0,INDEX('Open 1'!$A:$F,MATCH('Open 1 Results'!$E37,'Open 1'!$F:$F,0),3),""),"")</f>
        <v xml:space="preserve">Beer Ticket </v>
      </c>
      <c r="D37" s="85">
        <f>IFERROR(IF(AND(SMALL('Open 1'!F:F,L37)&gt;1000,SMALL('Open 1'!F:F,L37)&lt;3000),"nt",IF(SMALL('Open 1'!F:F,L37)&gt;3000,"",SMALL('Open 1'!F:F,L37))),"")</f>
        <v>15.18200002</v>
      </c>
      <c r="E37" s="115">
        <f>IF(D37="nt",IFERROR(SMALL('Open 1'!F:F,L37),""),IF(D37&gt;3000,"",IFERROR(SMALL('Open 1'!F:F,L37),"")))</f>
        <v>15.18200002</v>
      </c>
      <c r="F37" s="86" t="str">
        <f t="shared" si="0"/>
        <v>3D</v>
      </c>
      <c r="G37" s="91" t="str">
        <f t="shared" si="1"/>
        <v/>
      </c>
      <c r="J37" s="162"/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2</v>
      </c>
      <c r="B38" s="84" t="str">
        <f>IFERROR(IF(INDEX('Open 1'!$A:$F,MATCH('Open 1 Results'!$E38,'Open 1'!$F:$F,0),2)&gt;0,INDEX('Open 1'!$A:$F,MATCH('Open 1 Results'!$E38,'Open 1'!$F:$F,0),2),""),"")</f>
        <v xml:space="preserve">Sandy Highland </v>
      </c>
      <c r="C38" s="84" t="str">
        <f>IFERROR(IF(INDEX('Open 1'!$A:$F,MATCH('Open 1 Results'!$E38,'Open 1'!$F:$F,0),3)&gt;0,INDEX('Open 1'!$A:$F,MATCH('Open 1 Results'!$E38,'Open 1'!$F:$F,0),3),""),"")</f>
        <v xml:space="preserve">Pony </v>
      </c>
      <c r="D38" s="85">
        <f>IFERROR(IF(AND(SMALL('Open 1'!F:F,L38)&gt;1000,SMALL('Open 1'!F:F,L38)&lt;3000),"nt",IF(SMALL('Open 1'!F:F,L38)&gt;3000,"",SMALL('Open 1'!F:F,L38))),"")</f>
        <v>15.331000002</v>
      </c>
      <c r="E38" s="115">
        <f>IF(D38="nt",IFERROR(SMALL('Open 1'!F:F,L38),""),IF(D38&gt;3000,"",IFERROR(SMALL('Open 1'!F:F,L38),"")))</f>
        <v>15.331000002</v>
      </c>
      <c r="F38" s="86" t="str">
        <f t="shared" si="0"/>
        <v>3D</v>
      </c>
      <c r="G38" s="91" t="str">
        <f t="shared" si="1"/>
        <v/>
      </c>
      <c r="J38" s="162"/>
      <c r="K38" s="121"/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41</v>
      </c>
      <c r="B39" s="84" t="str">
        <f>IFERROR(IF(INDEX('Open 1'!$A:$F,MATCH('Open 1 Results'!$E39,'Open 1'!$F:$F,0),2)&gt;0,INDEX('Open 1'!$A:$F,MATCH('Open 1 Results'!$E39,'Open 1'!$F:$F,0),2),""),"")</f>
        <v xml:space="preserve">Sara VanDuysen </v>
      </c>
      <c r="C39" s="84" t="str">
        <f>IFERROR(IF(INDEX('Open 1'!$A:$F,MATCH('Open 1 Results'!$E39,'Open 1'!$F:$F,0),3)&gt;0,INDEX('Open 1'!$A:$F,MATCH('Open 1 Results'!$E39,'Open 1'!$F:$F,0),3),""),"")</f>
        <v xml:space="preserve">Brownie </v>
      </c>
      <c r="D39" s="85">
        <f>IFERROR(IF(AND(SMALL('Open 1'!F:F,L39)&gt;1000,SMALL('Open 1'!F:F,L39)&lt;3000),"nt",IF(SMALL('Open 1'!F:F,L39)&gt;3000,"",SMALL('Open 1'!F:F,L39))),"")</f>
        <v>15.375000049000001</v>
      </c>
      <c r="E39" s="115">
        <f>IF(D39="nt",IFERROR(SMALL('Open 1'!F:F,L39),""),IF(D39&gt;3000,"",IFERROR(SMALL('Open 1'!F:F,L39),"")))</f>
        <v>15.375000049000001</v>
      </c>
      <c r="F39" s="86" t="str">
        <f t="shared" si="0"/>
        <v>3D</v>
      </c>
      <c r="G39" s="91" t="str">
        <f t="shared" si="1"/>
        <v/>
      </c>
      <c r="J39" s="162" t="s">
        <v>221</v>
      </c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46</v>
      </c>
      <c r="B40" s="84" t="str">
        <f>IFERROR(IF(INDEX('Open 1'!$A:$F,MATCH('Open 1 Results'!$E40,'Open 1'!$F:$F,0),2)&gt;0,INDEX('Open 1'!$A:$F,MATCH('Open 1 Results'!$E40,'Open 1'!$F:$F,0),2),""),"")</f>
        <v>Maddy Eldeen</v>
      </c>
      <c r="C40" s="84" t="str">
        <f>IFERROR(IF(INDEX('Open 1'!$A:$F,MATCH('Open 1 Results'!$E40,'Open 1'!$F:$F,0),3)&gt;0,INDEX('Open 1'!$A:$F,MATCH('Open 1 Results'!$E40,'Open 1'!$F:$F,0),3),""),"")</f>
        <v>Stormy</v>
      </c>
      <c r="D40" s="85">
        <f>IFERROR(IF(AND(SMALL('Open 1'!F:F,L40)&gt;1000,SMALL('Open 1'!F:F,L40)&lt;3000),"nt",IF(SMALL('Open 1'!F:F,L40)&gt;3000,"",SMALL('Open 1'!F:F,L40))),"")</f>
        <v>15.386000054999998</v>
      </c>
      <c r="E40" s="115">
        <f>IF(D40="nt",IFERROR(SMALL('Open 1'!F:F,L40),""),IF(D40&gt;3000,"",IFERROR(SMALL('Open 1'!F:F,L40),"")))</f>
        <v>15.386000054999998</v>
      </c>
      <c r="F40" s="86" t="str">
        <f t="shared" si="0"/>
        <v>3D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22</v>
      </c>
      <c r="B41" s="84" t="str">
        <f>IFERROR(IF(INDEX('Open 1'!$A:$F,MATCH('Open 1 Results'!$E41,'Open 1'!$F:$F,0),2)&gt;0,INDEX('Open 1'!$A:$F,MATCH('Open 1 Results'!$E41,'Open 1'!$F:$F,0),2),""),"")</f>
        <v xml:space="preserve">Ayla Bartmann </v>
      </c>
      <c r="C41" s="84" t="str">
        <f>IFERROR(IF(INDEX('Open 1'!$A:$F,MATCH('Open 1 Results'!$E41,'Open 1'!$F:$F,0),3)&gt;0,INDEX('Open 1'!$A:$F,MATCH('Open 1 Results'!$E41,'Open 1'!$F:$F,0),3),""),"")</f>
        <v xml:space="preserve">Savvy </v>
      </c>
      <c r="D41" s="85">
        <f>IFERROR(IF(AND(SMALL('Open 1'!F:F,L41)&gt;1000,SMALL('Open 1'!F:F,L41)&lt;3000),"nt",IF(SMALL('Open 1'!F:F,L41)&gt;3000,"",SMALL('Open 1'!F:F,L41))),"")</f>
        <v>15.421000026</v>
      </c>
      <c r="E41" s="115">
        <f>IF(D41="nt",IFERROR(SMALL('Open 1'!F:F,L41),""),IF(D41&gt;3000,"",IFERROR(SMALL('Open 1'!F:F,L41),"")))</f>
        <v>15.421000026</v>
      </c>
      <c r="F41" s="86" t="str">
        <f t="shared" si="0"/>
        <v>3D</v>
      </c>
      <c r="G41" s="91" t="str">
        <f t="shared" si="1"/>
        <v/>
      </c>
      <c r="J41" s="162"/>
      <c r="K41" s="121">
        <v>5</v>
      </c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18</v>
      </c>
      <c r="B42" s="84" t="str">
        <f>IFERROR(IF(INDEX('Open 1'!$A:$F,MATCH('Open 1 Results'!$E42,'Open 1'!$F:$F,0),2)&gt;0,INDEX('Open 1'!$A:$F,MATCH('Open 1 Results'!$E42,'Open 1'!$F:$F,0),2),""),"")</f>
        <v xml:space="preserve">Deb Kruger </v>
      </c>
      <c r="C42" s="84" t="str">
        <f>IFERROR(IF(INDEX('Open 1'!$A:$F,MATCH('Open 1 Results'!$E42,'Open 1'!$F:$F,0),3)&gt;0,INDEX('Open 1'!$A:$F,MATCH('Open 1 Results'!$E42,'Open 1'!$F:$F,0),3),""),"")</f>
        <v xml:space="preserve">Fast Sassafras </v>
      </c>
      <c r="D42" s="85">
        <f>IFERROR(IF(AND(SMALL('Open 1'!F:F,L42)&gt;1000,SMALL('Open 1'!F:F,L42)&lt;3000),"nt",IF(SMALL('Open 1'!F:F,L42)&gt;3000,"",SMALL('Open 1'!F:F,L42))),"")</f>
        <v>15.423000021</v>
      </c>
      <c r="E42" s="115">
        <f>IF(D42="nt",IFERROR(SMALL('Open 1'!F:F,L42),""),IF(D42&gt;3000,"",IFERROR(SMALL('Open 1'!F:F,L42),"")))</f>
        <v>15.423000021</v>
      </c>
      <c r="F42" s="86" t="str">
        <f t="shared" si="0"/>
        <v>3D</v>
      </c>
      <c r="G42" s="91" t="str">
        <f t="shared" si="1"/>
        <v/>
      </c>
      <c r="J42" s="162" t="s">
        <v>221</v>
      </c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33</v>
      </c>
      <c r="B43" s="84" t="str">
        <f>IFERROR(IF(INDEX('Open 1'!$A:$F,MATCH('Open 1 Results'!$E43,'Open 1'!$F:$F,0),2)&gt;0,INDEX('Open 1'!$A:$F,MATCH('Open 1 Results'!$E43,'Open 1'!$F:$F,0),2),""),"")</f>
        <v xml:space="preserve">Jessica Mueller </v>
      </c>
      <c r="C43" s="84" t="str">
        <f>IFERROR(IF(INDEX('Open 1'!$A:$F,MATCH('Open 1 Results'!$E43,'Open 1'!$F:$F,0),3)&gt;0,INDEX('Open 1'!$A:$F,MATCH('Open 1 Results'!$E43,'Open 1'!$F:$F,0),3),""),"")</f>
        <v xml:space="preserve">Pumpkin </v>
      </c>
      <c r="D43" s="85">
        <f>IFERROR(IF(AND(SMALL('Open 1'!F:F,L43)&gt;1000,SMALL('Open 1'!F:F,L43)&lt;3000),"nt",IF(SMALL('Open 1'!F:F,L43)&gt;3000,"",SMALL('Open 1'!F:F,L43))),"")</f>
        <v>15.480000039</v>
      </c>
      <c r="E43" s="115">
        <f>IF(D43="nt",IFERROR(SMALL('Open 1'!F:F,L43),""),IF(D43&gt;3000,"",IFERROR(SMALL('Open 1'!F:F,L43),"")))</f>
        <v>15.480000039</v>
      </c>
      <c r="F43" s="86" t="str">
        <f t="shared" si="0"/>
        <v>3D</v>
      </c>
      <c r="G43" s="91" t="str">
        <f t="shared" si="1"/>
        <v/>
      </c>
      <c r="J43" s="162" t="s">
        <v>221</v>
      </c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27</v>
      </c>
      <c r="B44" s="84" t="str">
        <f>IFERROR(IF(INDEX('Open 1'!$A:$F,MATCH('Open 1 Results'!$E44,'Open 1'!$F:$F,0),2)&gt;0,INDEX('Open 1'!$A:$F,MATCH('Open 1 Results'!$E44,'Open 1'!$F:$F,0),2),""),"")</f>
        <v xml:space="preserve">Lisa Hohn </v>
      </c>
      <c r="C44" s="84" t="str">
        <f>IFERROR(IF(INDEX('Open 1'!$A:$F,MATCH('Open 1 Results'!$E44,'Open 1'!$F:$F,0),3)&gt;0,INDEX('Open 1'!$A:$F,MATCH('Open 1 Results'!$E44,'Open 1'!$F:$F,0),3),""),"")</f>
        <v xml:space="preserve">Chica </v>
      </c>
      <c r="D44" s="85">
        <f>IFERROR(IF(AND(SMALL('Open 1'!F:F,L44)&gt;1000,SMALL('Open 1'!F:F,L44)&lt;3000),"nt",IF(SMALL('Open 1'!F:F,L44)&gt;3000,"",SMALL('Open 1'!F:F,L44))),"")</f>
        <v>15.705000032000001</v>
      </c>
      <c r="E44" s="115">
        <f>IF(D44="nt",IFERROR(SMALL('Open 1'!F:F,L44),""),IF(D44&gt;3000,"",IFERROR(SMALL('Open 1'!F:F,L44),"")))</f>
        <v>15.705000032000001</v>
      </c>
      <c r="F44" s="86" t="str">
        <f t="shared" si="0"/>
        <v>3D</v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6</v>
      </c>
      <c r="B45" s="84" t="str">
        <f>IFERROR(IF(INDEX('Open 1'!$A:$F,MATCH('Open 1 Results'!$E45,'Open 1'!$F:$F,0),2)&gt;0,INDEX('Open 1'!$A:$F,MATCH('Open 1 Results'!$E45,'Open 1'!$F:$F,0),2),""),"")</f>
        <v xml:space="preserve">Victoria Blatchford </v>
      </c>
      <c r="C45" s="84" t="str">
        <f>IFERROR(IF(INDEX('Open 1'!$A:$F,MATCH('Open 1 Results'!$E45,'Open 1'!$F:$F,0),3)&gt;0,INDEX('Open 1'!$A:$F,MATCH('Open 1 Results'!$E45,'Open 1'!$F:$F,0),3),""),"")</f>
        <v xml:space="preserve">Perks Streakn Falcon </v>
      </c>
      <c r="D45" s="85">
        <f>IFERROR(IF(AND(SMALL('Open 1'!F:F,L45)&gt;1000,SMALL('Open 1'!F:F,L45)&lt;3000),"nt",IF(SMALL('Open 1'!F:F,L45)&gt;3000,"",SMALL('Open 1'!F:F,L45))),"")</f>
        <v>15.819000007000001</v>
      </c>
      <c r="E45" s="115">
        <f>IF(D45="nt",IFERROR(SMALL('Open 1'!F:F,L45),""),IF(D45&gt;3000,"",IFERROR(SMALL('Open 1'!F:F,L45),"")))</f>
        <v>15.819000007000001</v>
      </c>
      <c r="F45" s="86" t="str">
        <f t="shared" si="0"/>
        <v>4D</v>
      </c>
      <c r="G45" s="91" t="str">
        <f t="shared" si="1"/>
        <v>4D</v>
      </c>
      <c r="J45" s="162">
        <v>5</v>
      </c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20</v>
      </c>
      <c r="B46" s="84" t="str">
        <f>IFERROR(IF(INDEX('Open 1'!$A:$F,MATCH('Open 1 Results'!$E46,'Open 1'!$F:$F,0),2)&gt;0,INDEX('Open 1'!$A:$F,MATCH('Open 1 Results'!$E46,'Open 1'!$F:$F,0),2),""),"")</f>
        <v xml:space="preserve">Mike Boomgarden </v>
      </c>
      <c r="C46" s="84" t="str">
        <f>IFERROR(IF(INDEX('Open 1'!$A:$F,MATCH('Open 1 Results'!$E46,'Open 1'!$F:$F,0),3)&gt;0,INDEX('Open 1'!$A:$F,MATCH('Open 1 Results'!$E46,'Open 1'!$F:$F,0),3),""),"")</f>
        <v xml:space="preserve">Jewel </v>
      </c>
      <c r="D46" s="85">
        <f>IFERROR(IF(AND(SMALL('Open 1'!F:F,L46)&gt;1000,SMALL('Open 1'!F:F,L46)&lt;3000),"nt",IF(SMALL('Open 1'!F:F,L46)&gt;3000,"",SMALL('Open 1'!F:F,L46))),"")</f>
        <v>15.859000023</v>
      </c>
      <c r="E46" s="115">
        <f>IF(D46="nt",IFERROR(SMALL('Open 1'!F:F,L46),""),IF(D46&gt;3000,"",IFERROR(SMALL('Open 1'!F:F,L46),"")))</f>
        <v>15.859000023</v>
      </c>
      <c r="F46" s="86" t="str">
        <f t="shared" si="0"/>
        <v>4D</v>
      </c>
      <c r="G46" s="91" t="str">
        <f t="shared" si="1"/>
        <v/>
      </c>
      <c r="J46" s="162">
        <v>4</v>
      </c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62</v>
      </c>
      <c r="B47" s="84" t="str">
        <f>IFERROR(IF(INDEX('Open 1'!$A:$F,MATCH('Open 1 Results'!$E47,'Open 1'!$F:$F,0),2)&gt;0,INDEX('Open 1'!$A:$F,MATCH('Open 1 Results'!$E47,'Open 1'!$F:$F,0),2),""),"")</f>
        <v xml:space="preserve">Carli Maruska </v>
      </c>
      <c r="C47" s="84" t="str">
        <f>IFERROR(IF(INDEX('Open 1'!$A:$F,MATCH('Open 1 Results'!$E47,'Open 1'!$F:$F,0),3)&gt;0,INDEX('Open 1'!$A:$F,MATCH('Open 1 Results'!$E47,'Open 1'!$F:$F,0),3),""),"")</f>
        <v xml:space="preserve">Rumor </v>
      </c>
      <c r="D47" s="85">
        <f>IFERROR(IF(AND(SMALL('Open 1'!F:F,L47)&gt;1000,SMALL('Open 1'!F:F,L47)&lt;3000),"nt",IF(SMALL('Open 1'!F:F,L47)&gt;3000,"",SMALL('Open 1'!F:F,L47))),"")</f>
        <v>15.901000074000001</v>
      </c>
      <c r="E47" s="115">
        <f>IF(D47="nt",IFERROR(SMALL('Open 1'!F:F,L47),""),IF(D47&gt;3000,"",IFERROR(SMALL('Open 1'!F:F,L47),"")))</f>
        <v>15.901000074000001</v>
      </c>
      <c r="F47" s="86" t="str">
        <f t="shared" si="0"/>
        <v>4D</v>
      </c>
      <c r="G47" s="91" t="str">
        <f t="shared" si="1"/>
        <v/>
      </c>
      <c r="J47" s="162"/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15</v>
      </c>
      <c r="B48" s="84" t="str">
        <f>IFERROR(IF(INDEX('Open 1'!$A:$F,MATCH('Open 1 Results'!$E48,'Open 1'!$F:$F,0),2)&gt;0,INDEX('Open 1'!$A:$F,MATCH('Open 1 Results'!$E48,'Open 1'!$F:$F,0),2),""),"")</f>
        <v xml:space="preserve">Emilee Hasart </v>
      </c>
      <c r="C48" s="84" t="str">
        <f>IFERROR(IF(INDEX('Open 1'!$A:$F,MATCH('Open 1 Results'!$E48,'Open 1'!$F:$F,0),3)&gt;0,INDEX('Open 1'!$A:$F,MATCH('Open 1 Results'!$E48,'Open 1'!$F:$F,0),3),""),"")</f>
        <v xml:space="preserve">Ladybug </v>
      </c>
      <c r="D48" s="85">
        <f>IFERROR(IF(AND(SMALL('Open 1'!F:F,L48)&gt;1000,SMALL('Open 1'!F:F,L48)&lt;3000),"nt",IF(SMALL('Open 1'!F:F,L48)&gt;3000,"",SMALL('Open 1'!F:F,L48))),"")</f>
        <v>15.987000017</v>
      </c>
      <c r="E48" s="115">
        <f>IF(D48="nt",IFERROR(SMALL('Open 1'!F:F,L48),""),IF(D48&gt;3000,"",IFERROR(SMALL('Open 1'!F:F,L48),"")))</f>
        <v>15.987000017</v>
      </c>
      <c r="F48" s="86" t="str">
        <f t="shared" si="0"/>
        <v>4D</v>
      </c>
      <c r="G48" s="91" t="str">
        <f t="shared" si="1"/>
        <v/>
      </c>
      <c r="J48" s="162"/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10</v>
      </c>
      <c r="B49" s="84" t="str">
        <f>IFERROR(IF(INDEX('Open 1'!$A:$F,MATCH('Open 1 Results'!$E49,'Open 1'!$F:$F,0),2)&gt;0,INDEX('Open 1'!$A:$F,MATCH('Open 1 Results'!$E49,'Open 1'!$F:$F,0),2),""),"")</f>
        <v xml:space="preserve">Carli Maruska </v>
      </c>
      <c r="C49" s="84" t="str">
        <f>IFERROR(IF(INDEX('Open 1'!$A:$F,MATCH('Open 1 Results'!$E49,'Open 1'!$F:$F,0),3)&gt;0,INDEX('Open 1'!$A:$F,MATCH('Open 1 Results'!$E49,'Open 1'!$F:$F,0),3),""),"")</f>
        <v xml:space="preserve">Tex </v>
      </c>
      <c r="D49" s="85">
        <f>IFERROR(IF(AND(SMALL('Open 1'!F:F,L49)&gt;1000,SMALL('Open 1'!F:F,L49)&lt;3000),"nt",IF(SMALL('Open 1'!F:F,L49)&gt;3000,"",SMALL('Open 1'!F:F,L49))),"")</f>
        <v>16.050000011000002</v>
      </c>
      <c r="E49" s="115">
        <f>IF(D49="nt",IFERROR(SMALL('Open 1'!F:F,L49),""),IF(D49&gt;3000,"",IFERROR(SMALL('Open 1'!F:F,L49),"")))</f>
        <v>16.050000011000002</v>
      </c>
      <c r="F49" s="86" t="str">
        <f t="shared" si="0"/>
        <v>4D</v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36</v>
      </c>
      <c r="B50" s="84" t="str">
        <f>IFERROR(IF(INDEX('Open 1'!$A:$F,MATCH('Open 1 Results'!$E50,'Open 1'!$F:$F,0),2)&gt;0,INDEX('Open 1'!$A:$F,MATCH('Open 1 Results'!$E50,'Open 1'!$F:$F,0),2),""),"")</f>
        <v xml:space="preserve">Shaw Nelson </v>
      </c>
      <c r="C50" s="84" t="str">
        <f>IFERROR(IF(INDEX('Open 1'!$A:$F,MATCH('Open 1 Results'!$E50,'Open 1'!$F:$F,0),3)&gt;0,INDEX('Open 1'!$A:$F,MATCH('Open 1 Results'!$E50,'Open 1'!$F:$F,0),3),""),"")</f>
        <v xml:space="preserve">Maverick </v>
      </c>
      <c r="D50" s="85">
        <f>IFERROR(IF(AND(SMALL('Open 1'!F:F,L50)&gt;1000,SMALL('Open 1'!F:F,L50)&lt;3000),"nt",IF(SMALL('Open 1'!F:F,L50)&gt;3000,"",SMALL('Open 1'!F:F,L50))),"")</f>
        <v>16.110000042999999</v>
      </c>
      <c r="E50" s="115">
        <f>IF(D50="nt",IFERROR(SMALL('Open 1'!F:F,L50),""),IF(D50&gt;3000,"",IFERROR(SMALL('Open 1'!F:F,L50),"")))</f>
        <v>16.110000042999999</v>
      </c>
      <c r="F50" s="86" t="str">
        <f t="shared" si="0"/>
        <v>4D</v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25</v>
      </c>
      <c r="B51" s="84" t="str">
        <f>IFERROR(IF(INDEX('Open 1'!$A:$F,MATCH('Open 1 Results'!$E51,'Open 1'!$F:$F,0),2)&gt;0,INDEX('Open 1'!$A:$F,MATCH('Open 1 Results'!$E51,'Open 1'!$F:$F,0),2),""),"")</f>
        <v xml:space="preserve">Deidra Doeden </v>
      </c>
      <c r="C51" s="84" t="str">
        <f>IFERROR(IF(INDEX('Open 1'!$A:$F,MATCH('Open 1 Results'!$E51,'Open 1'!$F:$F,0),3)&gt;0,INDEX('Open 1'!$A:$F,MATCH('Open 1 Results'!$E51,'Open 1'!$F:$F,0),3),""),"")</f>
        <v xml:space="preserve">Fire </v>
      </c>
      <c r="D51" s="85">
        <f>IFERROR(IF(AND(SMALL('Open 1'!F:F,L51)&gt;1000,SMALL('Open 1'!F:F,L51)&lt;3000),"nt",IF(SMALL('Open 1'!F:F,L51)&gt;3000,"",SMALL('Open 1'!F:F,L51))),"")</f>
        <v>16.182000028999997</v>
      </c>
      <c r="E51" s="115">
        <f>IF(D51="nt",IFERROR(SMALL('Open 1'!F:F,L51),""),IF(D51&gt;3000,"",IFERROR(SMALL('Open 1'!F:F,L51),"")))</f>
        <v>16.182000028999997</v>
      </c>
      <c r="F51" s="86" t="str">
        <f t="shared" si="0"/>
        <v>4D</v>
      </c>
      <c r="G51" s="91" t="str">
        <f t="shared" si="1"/>
        <v/>
      </c>
      <c r="J51" s="162"/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48</v>
      </c>
      <c r="B52" s="84" t="str">
        <f>IFERROR(IF(INDEX('Open 1'!$A:$F,MATCH('Open 1 Results'!$E52,'Open 1'!$F:$F,0),2)&gt;0,INDEX('Open 1'!$A:$F,MATCH('Open 1 Results'!$E52,'Open 1'!$F:$F,0),2),""),"")</f>
        <v>Theresa Navrkal</v>
      </c>
      <c r="C52" s="84" t="str">
        <f>IFERROR(IF(INDEX('Open 1'!$A:$F,MATCH('Open 1 Results'!$E52,'Open 1'!$F:$F,0),3)&gt;0,INDEX('Open 1'!$A:$F,MATCH('Open 1 Results'!$E52,'Open 1'!$F:$F,0),3),""),"")</f>
        <v>Bid for Zahara</v>
      </c>
      <c r="D52" s="85">
        <f>IFERROR(IF(AND(SMALL('Open 1'!F:F,L52)&gt;1000,SMALL('Open 1'!F:F,L52)&lt;3000),"nt",IF(SMALL('Open 1'!F:F,L52)&gt;3000,"",SMALL('Open 1'!F:F,L52))),"")</f>
        <v>16.472000057000002</v>
      </c>
      <c r="E52" s="115">
        <f>IF(D52="nt",IFERROR(SMALL('Open 1'!F:F,L52),""),IF(D52&gt;3000,"",IFERROR(SMALL('Open 1'!F:F,L52),"")))</f>
        <v>16.472000057000002</v>
      </c>
      <c r="G52" s="91" t="str">
        <f t="shared" si="1"/>
        <v/>
      </c>
      <c r="J52" s="162">
        <v>3</v>
      </c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72</v>
      </c>
      <c r="B53" s="84" t="str">
        <f>IFERROR(IF(INDEX('Open 1'!$A:$F,MATCH('Open 1 Results'!$E53,'Open 1'!$F:$F,0),2)&gt;0,INDEX('Open 1'!$A:$F,MATCH('Open 1 Results'!$E53,'Open 1'!$F:$F,0),2),""),"")</f>
        <v>Shelby Hohn</v>
      </c>
      <c r="C53" s="84" t="str">
        <f>IFERROR(IF(INDEX('Open 1'!$A:$F,MATCH('Open 1 Results'!$E53,'Open 1'!$F:$F,0),3)&gt;0,INDEX('Open 1'!$A:$F,MATCH('Open 1 Results'!$E53,'Open 1'!$F:$F,0),3),""),"")</f>
        <v>Trigger</v>
      </c>
      <c r="D53" s="85">
        <f>IFERROR(IF(AND(SMALL('Open 1'!F:F,L53)&gt;1000,SMALL('Open 1'!F:F,L53)&lt;3000),"nt",IF(SMALL('Open 1'!F:F,L53)&gt;3000,"",SMALL('Open 1'!F:F,L53))),"")</f>
        <v>16.514000085999999</v>
      </c>
      <c r="E53" s="115">
        <f>IF(D53="nt",IFERROR(SMALL('Open 1'!F:F,L53),""),IF(D53&gt;3000,"",IFERROR(SMALL('Open 1'!F:F,L53),"")))</f>
        <v>16.514000085999999</v>
      </c>
      <c r="G53" s="91" t="str">
        <f t="shared" si="1"/>
        <v/>
      </c>
      <c r="J53" s="162"/>
      <c r="K53" s="121">
        <v>5</v>
      </c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23</v>
      </c>
      <c r="B54" s="84" t="str">
        <f>IFERROR(IF(INDEX('Open 1'!$A:$F,MATCH('Open 1 Results'!$E54,'Open 1'!$F:$F,0),2)&gt;0,INDEX('Open 1'!$A:$F,MATCH('Open 1 Results'!$E54,'Open 1'!$F:$F,0),2),""),"")</f>
        <v xml:space="preserve">Kristi Cleland </v>
      </c>
      <c r="C54" s="84" t="str">
        <f>IFERROR(IF(INDEX('Open 1'!$A:$F,MATCH('Open 1 Results'!$E54,'Open 1'!$F:$F,0),3)&gt;0,INDEX('Open 1'!$A:$F,MATCH('Open 1 Results'!$E54,'Open 1'!$F:$F,0),3),""),"")</f>
        <v xml:space="preserve">Shorty </v>
      </c>
      <c r="D54" s="85">
        <f>IFERROR(IF(AND(SMALL('Open 1'!F:F,L54)&gt;1000,SMALL('Open 1'!F:F,L54)&lt;3000),"nt",IF(SMALL('Open 1'!F:F,L54)&gt;3000,"",SMALL('Open 1'!F:F,L54))),"")</f>
        <v>16.773000026999998</v>
      </c>
      <c r="E54" s="115">
        <f>IF(D54="nt",IFERROR(SMALL('Open 1'!F:F,L54),""),IF(D54&gt;3000,"",IFERROR(SMALL('Open 1'!F:F,L54),"")))</f>
        <v>16.773000026999998</v>
      </c>
      <c r="G54" s="91" t="str">
        <f t="shared" si="1"/>
        <v/>
      </c>
      <c r="J54" s="162">
        <v>2</v>
      </c>
      <c r="K54" s="121"/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66</v>
      </c>
      <c r="B55" s="84" t="str">
        <f>IFERROR(IF(INDEX('Open 1'!$A:$F,MATCH('Open 1 Results'!$E55,'Open 1'!$F:$F,0),2)&gt;0,INDEX('Open 1'!$A:$F,MATCH('Open 1 Results'!$E55,'Open 1'!$F:$F,0),2),""),"")</f>
        <v xml:space="preserve">Cassie Mehlbrecht </v>
      </c>
      <c r="C55" s="84" t="str">
        <f>IFERROR(IF(INDEX('Open 1'!$A:$F,MATCH('Open 1 Results'!$E55,'Open 1'!$F:$F,0),3)&gt;0,INDEX('Open 1'!$A:$F,MATCH('Open 1 Results'!$E55,'Open 1'!$F:$F,0),3),""),"")</f>
        <v xml:space="preserve">BW Left Lane Guy </v>
      </c>
      <c r="D55" s="85">
        <f>IFERROR(IF(AND(SMALL('Open 1'!F:F,L55)&gt;1000,SMALL('Open 1'!F:F,L55)&lt;3000),"nt",IF(SMALL('Open 1'!F:F,L55)&gt;3000,"",SMALL('Open 1'!F:F,L55))),"")</f>
        <v>16.977000079</v>
      </c>
      <c r="E55" s="115">
        <f>IF(D55="nt",IFERROR(SMALL('Open 1'!F:F,L55),""),IF(D55&gt;3000,"",IFERROR(SMALL('Open 1'!F:F,L55),"")))</f>
        <v>16.977000079</v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44</v>
      </c>
      <c r="B56" s="84" t="str">
        <f>IFERROR(IF(INDEX('Open 1'!$A:$F,MATCH('Open 1 Results'!$E56,'Open 1'!$F:$F,0),2)&gt;0,INDEX('Open 1'!$A:$F,MATCH('Open 1 Results'!$E56,'Open 1'!$F:$F,0),2),""),"")</f>
        <v>Natalie Ruther</v>
      </c>
      <c r="C56" s="84" t="str">
        <f>IFERROR(IF(INDEX('Open 1'!$A:$F,MATCH('Open 1 Results'!$E56,'Open 1'!$F:$F,0),3)&gt;0,INDEX('Open 1'!$A:$F,MATCH('Open 1 Results'!$E56,'Open 1'!$F:$F,0),3),""),"")</f>
        <v>Maggie</v>
      </c>
      <c r="D56" s="85">
        <f>IFERROR(IF(AND(SMALL('Open 1'!F:F,L56)&gt;1000,SMALL('Open 1'!F:F,L56)&lt;3000),"nt",IF(SMALL('Open 1'!F:F,L56)&gt;3000,"",SMALL('Open 1'!F:F,L56))),"")</f>
        <v>17.058000052000001</v>
      </c>
      <c r="E56" s="115">
        <f>IF(D56="nt",IFERROR(SMALL('Open 1'!F:F,L56),""),IF(D56&gt;3000,"",IFERROR(SMALL('Open 1'!F:F,L56),"")))</f>
        <v>17.058000052000001</v>
      </c>
      <c r="G56" s="91" t="str">
        <f t="shared" si="1"/>
        <v/>
      </c>
      <c r="J56" s="162"/>
      <c r="K56" s="121"/>
      <c r="L56" s="24">
        <v>55</v>
      </c>
    </row>
    <row r="57" spans="1:12">
      <c r="A57" s="18">
        <f>IFERROR(IF(INDEX('Open 1'!$A:$F,MATCH('Open 1 Results'!$E57,'Open 1'!$F:$F,0),1)&gt;0,INDEX('Open 1'!$A:$F,MATCH('Open 1 Results'!$E57,'Open 1'!$F:$F,0),1),""),"")</f>
        <v>16</v>
      </c>
      <c r="B57" s="84" t="str">
        <f>IFERROR(IF(INDEX('Open 1'!$A:$F,MATCH('Open 1 Results'!$E57,'Open 1'!$F:$F,0),2)&gt;0,INDEX('Open 1'!$A:$F,MATCH('Open 1 Results'!$E57,'Open 1'!$F:$F,0),2),""),"")</f>
        <v xml:space="preserve">Joslyn DeKnikker </v>
      </c>
      <c r="C57" s="84" t="str">
        <f>IFERROR(IF(INDEX('Open 1'!$A:$F,MATCH('Open 1 Results'!$E57,'Open 1'!$F:$F,0),3)&gt;0,INDEX('Open 1'!$A:$F,MATCH('Open 1 Results'!$E57,'Open 1'!$F:$F,0),3),""),"")</f>
        <v xml:space="preserve">Ace </v>
      </c>
      <c r="D57" s="85">
        <f>IFERROR(IF(AND(SMALL('Open 1'!F:F,L57)&gt;1000,SMALL('Open 1'!F:F,L57)&lt;3000),"nt",IF(SMALL('Open 1'!F:F,L57)&gt;3000,"",SMALL('Open 1'!F:F,L57))),"")</f>
        <v>17.660000019000002</v>
      </c>
      <c r="E57" s="115">
        <f>IF(D57="nt",IFERROR(SMALL('Open 1'!F:F,L57),""),IF(D57&gt;3000,"",IFERROR(SMALL('Open 1'!F:F,L57),"")))</f>
        <v>17.660000019000002</v>
      </c>
      <c r="G57" s="91" t="str">
        <f t="shared" si="1"/>
        <v/>
      </c>
      <c r="J57" s="162"/>
      <c r="K57" s="121">
        <v>4</v>
      </c>
      <c r="L57" s="24">
        <v>56</v>
      </c>
    </row>
    <row r="58" spans="1:12">
      <c r="A58" s="18">
        <f>IFERROR(IF(INDEX('Open 1'!$A:$F,MATCH('Open 1 Results'!$E58,'Open 1'!$F:$F,0),1)&gt;0,INDEX('Open 1'!$A:$F,MATCH('Open 1 Results'!$E58,'Open 1'!$F:$F,0),1),""),"")</f>
        <v>47</v>
      </c>
      <c r="B58" s="84" t="str">
        <f>IFERROR(IF(INDEX('Open 1'!$A:$F,MATCH('Open 1 Results'!$E58,'Open 1'!$F:$F,0),2)&gt;0,INDEX('Open 1'!$A:$F,MATCH('Open 1 Results'!$E58,'Open 1'!$F:$F,0),2),""),"")</f>
        <v>Anne Aamot</v>
      </c>
      <c r="C58" s="84" t="str">
        <f>IFERROR(IF(INDEX('Open 1'!$A:$F,MATCH('Open 1 Results'!$E58,'Open 1'!$F:$F,0),3)&gt;0,INDEX('Open 1'!$A:$F,MATCH('Open 1 Results'!$E58,'Open 1'!$F:$F,0),3),""),"")</f>
        <v>Devilina</v>
      </c>
      <c r="D58" s="85">
        <f>IFERROR(IF(AND(SMALL('Open 1'!F:F,L58)&gt;1000,SMALL('Open 1'!F:F,L58)&lt;3000),"nt",IF(SMALL('Open 1'!F:F,L58)&gt;3000,"",SMALL('Open 1'!F:F,L58))),"")</f>
        <v>18.178000056000002</v>
      </c>
      <c r="E58" s="115">
        <f>IF(D58="nt",IFERROR(SMALL('Open 1'!F:F,L58),""),IF(D58&gt;3000,"",IFERROR(SMALL('Open 1'!F:F,L58),"")))</f>
        <v>18.178000056000002</v>
      </c>
      <c r="G58" s="91" t="str">
        <f t="shared" si="1"/>
        <v/>
      </c>
      <c r="J58" s="162">
        <v>1</v>
      </c>
      <c r="K58" s="121"/>
      <c r="L58" s="24">
        <v>57</v>
      </c>
    </row>
    <row r="59" spans="1:12">
      <c r="A59" s="18">
        <f>IFERROR(IF(INDEX('Open 1'!$A:$F,MATCH('Open 1 Results'!$E59,'Open 1'!$F:$F,0),1)&gt;0,INDEX('Open 1'!$A:$F,MATCH('Open 1 Results'!$E59,'Open 1'!$F:$F,0),1),""),"")</f>
        <v>24</v>
      </c>
      <c r="B59" s="84" t="str">
        <f>IFERROR(IF(INDEX('Open 1'!$A:$F,MATCH('Open 1 Results'!$E59,'Open 1'!$F:$F,0),2)&gt;0,INDEX('Open 1'!$A:$F,MATCH('Open 1 Results'!$E59,'Open 1'!$F:$F,0),2),""),"")</f>
        <v xml:space="preserve">Kristine DeBerg </v>
      </c>
      <c r="C59" s="84" t="str">
        <f>IFERROR(IF(INDEX('Open 1'!$A:$F,MATCH('Open 1 Results'!$E59,'Open 1'!$F:$F,0),3)&gt;0,INDEX('Open 1'!$A:$F,MATCH('Open 1 Results'!$E59,'Open 1'!$F:$F,0),3),""),"")</f>
        <v xml:space="preserve">Chicks Share of Fame </v>
      </c>
      <c r="D59" s="85">
        <f>IFERROR(IF(AND(SMALL('Open 1'!F:F,L59)&gt;1000,SMALL('Open 1'!F:F,L59)&lt;3000),"nt",IF(SMALL('Open 1'!F:F,L59)&gt;3000,"",SMALL('Open 1'!F:F,L59))),"")</f>
        <v>913.58100002800006</v>
      </c>
      <c r="E59" s="115">
        <f>IF(D59="nt",IFERROR(SMALL('Open 1'!F:F,L59),""),IF(D59&gt;3000,"",IFERROR(SMALL('Open 1'!F:F,L59),"")))</f>
        <v>913.58100002800006</v>
      </c>
      <c r="G59" s="91" t="str">
        <f t="shared" si="1"/>
        <v/>
      </c>
      <c r="J59" s="162"/>
      <c r="K59" s="121"/>
      <c r="L59" s="24">
        <v>58</v>
      </c>
    </row>
    <row r="60" spans="1:12">
      <c r="A60" s="18">
        <f>IFERROR(IF(INDEX('Open 1'!$A:$F,MATCH('Open 1 Results'!$E60,'Open 1'!$F:$F,0),1)&gt;0,INDEX('Open 1'!$A:$F,MATCH('Open 1 Results'!$E60,'Open 1'!$F:$F,0),1),""),"")</f>
        <v>53</v>
      </c>
      <c r="B60" s="84" t="str">
        <f>IFERROR(IF(INDEX('Open 1'!$A:$F,MATCH('Open 1 Results'!$E60,'Open 1'!$F:$F,0),2)&gt;0,INDEX('Open 1'!$A:$F,MATCH('Open 1 Results'!$E60,'Open 1'!$F:$F,0),2),""),"")</f>
        <v xml:space="preserve">Shaw Nelson </v>
      </c>
      <c r="C60" s="84" t="str">
        <f>IFERROR(IF(INDEX('Open 1'!$A:$F,MATCH('Open 1 Results'!$E60,'Open 1'!$F:$F,0),3)&gt;0,INDEX('Open 1'!$A:$F,MATCH('Open 1 Results'!$E60,'Open 1'!$F:$F,0),3),""),"")</f>
        <v>Finn</v>
      </c>
      <c r="D60" s="85">
        <f>IFERROR(IF(AND(SMALL('Open 1'!F:F,L60)&gt;1000,SMALL('Open 1'!F:F,L60)&lt;3000),"nt",IF(SMALL('Open 1'!F:F,L60)&gt;3000,"",SMALL('Open 1'!F:F,L60))),"")</f>
        <v>914.097000063</v>
      </c>
      <c r="E60" s="115">
        <f>IF(D60="nt",IFERROR(SMALL('Open 1'!F:F,L60),""),IF(D60&gt;3000,"",IFERROR(SMALL('Open 1'!F:F,L60),"")))</f>
        <v>914.097000063</v>
      </c>
      <c r="G60" s="91" t="str">
        <f t="shared" si="1"/>
        <v/>
      </c>
      <c r="J60" s="162"/>
      <c r="K60" s="121"/>
      <c r="L60" s="24">
        <v>59</v>
      </c>
    </row>
    <row r="61" spans="1:12">
      <c r="A61" s="18">
        <f>IFERROR(IF(INDEX('Open 1'!$A:$F,MATCH('Open 1 Results'!$E61,'Open 1'!$F:$F,0),1)&gt;0,INDEX('Open 1'!$A:$F,MATCH('Open 1 Results'!$E61,'Open 1'!$F:$F,0),1),""),"")</f>
        <v>70</v>
      </c>
      <c r="B61" s="84" t="str">
        <f>IFERROR(IF(INDEX('Open 1'!$A:$F,MATCH('Open 1 Results'!$E61,'Open 1'!$F:$F,0),2)&gt;0,INDEX('Open 1'!$A:$F,MATCH('Open 1 Results'!$E61,'Open 1'!$F:$F,0),2),""),"")</f>
        <v xml:space="preserve">Shaw Nelson </v>
      </c>
      <c r="C61" s="84" t="str">
        <f>IFERROR(IF(INDEX('Open 1'!$A:$F,MATCH('Open 1 Results'!$E61,'Open 1'!$F:$F,0),3)&gt;0,INDEX('Open 1'!$A:$F,MATCH('Open 1 Results'!$E61,'Open 1'!$F:$F,0),3),""),"")</f>
        <v>Bones</v>
      </c>
      <c r="D61" s="85">
        <f>IFERROR(IF(AND(SMALL('Open 1'!F:F,L61)&gt;1000,SMALL('Open 1'!F:F,L61)&lt;3000),"nt",IF(SMALL('Open 1'!F:F,L61)&gt;3000,"",SMALL('Open 1'!F:F,L61))),"")</f>
        <v>914.13000008300003</v>
      </c>
      <c r="E61" s="115">
        <f>IF(D61="nt",IFERROR(SMALL('Open 1'!F:F,L61),""),IF(D61&gt;3000,"",IFERROR(SMALL('Open 1'!F:F,L61),"")))</f>
        <v>914.13000008300003</v>
      </c>
      <c r="G61" s="91" t="str">
        <f t="shared" si="1"/>
        <v/>
      </c>
      <c r="J61" s="162"/>
      <c r="K61" s="121"/>
      <c r="L61" s="24">
        <v>60</v>
      </c>
    </row>
    <row r="62" spans="1:12">
      <c r="A62" s="18">
        <f>IFERROR(IF(INDEX('Open 1'!$A:$F,MATCH('Open 1 Results'!$E62,'Open 1'!$F:$F,0),1)&gt;0,INDEX('Open 1'!$A:$F,MATCH('Open 1 Results'!$E62,'Open 1'!$F:$F,0),1),""),"")</f>
        <v>52</v>
      </c>
      <c r="B62" s="84" t="str">
        <f>IFERROR(IF(INDEX('Open 1'!$A:$F,MATCH('Open 1 Results'!$E62,'Open 1'!$F:$F,0),2)&gt;0,INDEX('Open 1'!$A:$F,MATCH('Open 1 Results'!$E62,'Open 1'!$F:$F,0),2),""),"")</f>
        <v xml:space="preserve">Makenzee Wheelhouse </v>
      </c>
      <c r="C62" s="84" t="str">
        <f>IFERROR(IF(INDEX('Open 1'!$A:$F,MATCH('Open 1 Results'!$E62,'Open 1'!$F:$F,0),3)&gt;0,INDEX('Open 1'!$A:$F,MATCH('Open 1 Results'!$E62,'Open 1'!$F:$F,0),3),""),"")</f>
        <v xml:space="preserve">Ain't Playboy Famouse </v>
      </c>
      <c r="D62" s="85">
        <f>IFERROR(IF(AND(SMALL('Open 1'!F:F,L62)&gt;1000,SMALL('Open 1'!F:F,L62)&lt;3000),"nt",IF(SMALL('Open 1'!F:F,L62)&gt;3000,"",SMALL('Open 1'!F:F,L62))),"")</f>
        <v>914.31800006200001</v>
      </c>
      <c r="E62" s="115">
        <f>IF(D62="nt",IFERROR(SMALL('Open 1'!F:F,L62),""),IF(D62&gt;3000,"",IFERROR(SMALL('Open 1'!F:F,L62),"")))</f>
        <v>914.31800006200001</v>
      </c>
      <c r="G62" s="91" t="str">
        <f t="shared" si="1"/>
        <v/>
      </c>
      <c r="J62" s="162"/>
      <c r="K62" s="121"/>
      <c r="L62" s="24">
        <v>61</v>
      </c>
    </row>
    <row r="63" spans="1:12">
      <c r="A63" s="18">
        <f>IFERROR(IF(INDEX('Open 1'!$A:$F,MATCH('Open 1 Results'!$E63,'Open 1'!$F:$F,0),1)&gt;0,INDEX('Open 1'!$A:$F,MATCH('Open 1 Results'!$E63,'Open 1'!$F:$F,0),1),""),"")</f>
        <v>19</v>
      </c>
      <c r="B63" s="84" t="str">
        <f>IFERROR(IF(INDEX('Open 1'!$A:$F,MATCH('Open 1 Results'!$E63,'Open 1'!$F:$F,0),2)&gt;0,INDEX('Open 1'!$A:$F,MATCH('Open 1 Results'!$E63,'Open 1'!$F:$F,0),2),""),"")</f>
        <v xml:space="preserve">Makenzee Wheelhouse </v>
      </c>
      <c r="C63" s="84" t="str">
        <f>IFERROR(IF(INDEX('Open 1'!$A:$F,MATCH('Open 1 Results'!$E63,'Open 1'!$F:$F,0),3)&gt;0,INDEX('Open 1'!$A:$F,MATCH('Open 1 Results'!$E63,'Open 1'!$F:$F,0),3),""),"")</f>
        <v xml:space="preserve">Illuminated Moonshine </v>
      </c>
      <c r="D63" s="85">
        <f>IFERROR(IF(AND(SMALL('Open 1'!F:F,L63)&gt;1000,SMALL('Open 1'!F:F,L63)&lt;3000),"nt",IF(SMALL('Open 1'!F:F,L63)&gt;3000,"",SMALL('Open 1'!F:F,L63))),"")</f>
        <v>914.495000022</v>
      </c>
      <c r="E63" s="115">
        <f>IF(D63="nt",IFERROR(SMALL('Open 1'!F:F,L63),""),IF(D63&gt;3000,"",IFERROR(SMALL('Open 1'!F:F,L63),"")))</f>
        <v>914.495000022</v>
      </c>
      <c r="G63" s="91" t="str">
        <f t="shared" si="1"/>
        <v/>
      </c>
      <c r="J63" s="162"/>
      <c r="K63" s="121"/>
      <c r="L63" s="24">
        <v>62</v>
      </c>
    </row>
    <row r="64" spans="1:12">
      <c r="A64" s="18">
        <f>IFERROR(IF(INDEX('Open 1'!$A:$F,MATCH('Open 1 Results'!$E64,'Open 1'!$F:$F,0),1)&gt;0,INDEX('Open 1'!$A:$F,MATCH('Open 1 Results'!$E64,'Open 1'!$F:$F,0),1),""),"")</f>
        <v>30</v>
      </c>
      <c r="B64" s="84" t="str">
        <f>IFERROR(IF(INDEX('Open 1'!$A:$F,MATCH('Open 1 Results'!$E64,'Open 1'!$F:$F,0),2)&gt;0,INDEX('Open 1'!$A:$F,MATCH('Open 1 Results'!$E64,'Open 1'!$F:$F,0),2),""),"")</f>
        <v xml:space="preserve">Hallie Kennedy </v>
      </c>
      <c r="C64" s="84" t="str">
        <f>IFERROR(IF(INDEX('Open 1'!$A:$F,MATCH('Open 1 Results'!$E64,'Open 1'!$F:$F,0),3)&gt;0,INDEX('Open 1'!$A:$F,MATCH('Open 1 Results'!$E64,'Open 1'!$F:$F,0),3),""),"")</f>
        <v xml:space="preserve">Dandy Secret Tequila </v>
      </c>
      <c r="D64" s="85">
        <f>IFERROR(IF(AND(SMALL('Open 1'!F:F,L64)&gt;1000,SMALL('Open 1'!F:F,L64)&lt;3000),"nt",IF(SMALL('Open 1'!F:F,L64)&gt;3000,"",SMALL('Open 1'!F:F,L64))),"")</f>
        <v>914.88100003499994</v>
      </c>
      <c r="E64" s="115">
        <f>IF(D64="nt",IFERROR(SMALL('Open 1'!F:F,L64),""),IF(D64&gt;3000,"",IFERROR(SMALL('Open 1'!F:F,L64),"")))</f>
        <v>914.88100003499994</v>
      </c>
      <c r="G64" s="91" t="str">
        <f t="shared" si="1"/>
        <v/>
      </c>
      <c r="J64" s="162"/>
      <c r="K64" s="121"/>
      <c r="L64" s="24">
        <v>63</v>
      </c>
    </row>
    <row r="65" spans="1:12">
      <c r="A65" s="18">
        <f>IFERROR(IF(INDEX('Open 1'!$A:$F,MATCH('Open 1 Results'!$E65,'Open 1'!$F:$F,0),1)&gt;0,INDEX('Open 1'!$A:$F,MATCH('Open 1 Results'!$E65,'Open 1'!$F:$F,0),1),""),"")</f>
        <v>49</v>
      </c>
      <c r="B65" s="84" t="str">
        <f>IFERROR(IF(INDEX('Open 1'!$A:$F,MATCH('Open 1 Results'!$E65,'Open 1'!$F:$F,0),2)&gt;0,INDEX('Open 1'!$A:$F,MATCH('Open 1 Results'!$E65,'Open 1'!$F:$F,0),2),""),"")</f>
        <v>Candice Aamot</v>
      </c>
      <c r="C65" s="84" t="str">
        <f>IFERROR(IF(INDEX('Open 1'!$A:$F,MATCH('Open 1 Results'!$E65,'Open 1'!$F:$F,0),3)&gt;0,INDEX('Open 1'!$A:$F,MATCH('Open 1 Results'!$E65,'Open 1'!$F:$F,0),3),""),"")</f>
        <v>Willie</v>
      </c>
      <c r="D65" s="85">
        <f>IFERROR(IF(AND(SMALL('Open 1'!F:F,L65)&gt;1000,SMALL('Open 1'!F:F,L65)&lt;3000),"nt",IF(SMALL('Open 1'!F:F,L65)&gt;3000,"",SMALL('Open 1'!F:F,L65))),"")</f>
        <v>914.94200005799996</v>
      </c>
      <c r="E65" s="115">
        <f>IF(D65="nt",IFERROR(SMALL('Open 1'!F:F,L65),""),IF(D65&gt;3000,"",IFERROR(SMALL('Open 1'!F:F,L65),"")))</f>
        <v>914.94200005799996</v>
      </c>
      <c r="G65" s="91" t="str">
        <f t="shared" si="1"/>
        <v/>
      </c>
      <c r="J65" s="162" t="s">
        <v>221</v>
      </c>
      <c r="K65" s="121"/>
      <c r="L65" s="24">
        <v>64</v>
      </c>
    </row>
    <row r="66" spans="1:12">
      <c r="A66" s="18">
        <f>IFERROR(IF(INDEX('Open 1'!$A:$F,MATCH('Open 1 Results'!$E66,'Open 1'!$F:$F,0),1)&gt;0,INDEX('Open 1'!$A:$F,MATCH('Open 1 Results'!$E66,'Open 1'!$F:$F,0),1),""),"")</f>
        <v>7</v>
      </c>
      <c r="B66" s="84" t="str">
        <f>IFERROR(IF(INDEX('Open 1'!$A:$F,MATCH('Open 1 Results'!$E66,'Open 1'!$F:$F,0),2)&gt;0,INDEX('Open 1'!$A:$F,MATCH('Open 1 Results'!$E66,'Open 1'!$F:$F,0),2),""),"")</f>
        <v>Brooke Braskamp</v>
      </c>
      <c r="C66" s="84" t="str">
        <f>IFERROR(IF(INDEX('Open 1'!$A:$F,MATCH('Open 1 Results'!$E66,'Open 1'!$F:$F,0),3)&gt;0,INDEX('Open 1'!$A:$F,MATCH('Open 1 Results'!$E66,'Open 1'!$F:$F,0),3),""),"")</f>
        <v xml:space="preserve">Firefly </v>
      </c>
      <c r="D66" s="85">
        <f>IFERROR(IF(AND(SMALL('Open 1'!F:F,L66)&gt;1000,SMALL('Open 1'!F:F,L66)&lt;3000),"nt",IF(SMALL('Open 1'!F:F,L66)&gt;3000,"",SMALL('Open 1'!F:F,L66))),"")</f>
        <v>915.02600000799998</v>
      </c>
      <c r="E66" s="115">
        <f>IF(D66="nt",IFERROR(SMALL('Open 1'!F:F,L66),""),IF(D66&gt;3000,"",IFERROR(SMALL('Open 1'!F:F,L66),"")))</f>
        <v>915.02600000799998</v>
      </c>
      <c r="G66" s="91" t="str">
        <f t="shared" si="1"/>
        <v/>
      </c>
      <c r="J66" s="162" t="s">
        <v>221</v>
      </c>
      <c r="K66" s="121"/>
      <c r="L66" s="24">
        <v>65</v>
      </c>
    </row>
    <row r="67" spans="1:12">
      <c r="A67" s="18">
        <f>IFERROR(IF(INDEX('Open 1'!$A:$F,MATCH('Open 1 Results'!$E67,'Open 1'!$F:$F,0),1)&gt;0,INDEX('Open 1'!$A:$F,MATCH('Open 1 Results'!$E67,'Open 1'!$F:$F,0),1),""),"")</f>
        <v>4</v>
      </c>
      <c r="B67" s="84" t="str">
        <f>IFERROR(IF(INDEX('Open 1'!$A:$F,MATCH('Open 1 Results'!$E67,'Open 1'!$F:$F,0),2)&gt;0,INDEX('Open 1'!$A:$F,MATCH('Open 1 Results'!$E67,'Open 1'!$F:$F,0),2),""),"")</f>
        <v xml:space="preserve">Lexy Leischner </v>
      </c>
      <c r="C67" s="84" t="str">
        <f>IFERROR(IF(INDEX('Open 1'!$A:$F,MATCH('Open 1 Results'!$E67,'Open 1'!$F:$F,0),3)&gt;0,INDEX('Open 1'!$A:$F,MATCH('Open 1 Results'!$E67,'Open 1'!$F:$F,0),3),""),"")</f>
        <v>Bug</v>
      </c>
      <c r="D67" s="85">
        <f>IFERROR(IF(AND(SMALL('Open 1'!F:F,L67)&gt;1000,SMALL('Open 1'!F:F,L67)&lt;3000),"nt",IF(SMALL('Open 1'!F:F,L67)&gt;3000,"",SMALL('Open 1'!F:F,L67))),"")</f>
        <v>915.03800000399997</v>
      </c>
      <c r="E67" s="115">
        <f>IF(D67="nt",IFERROR(SMALL('Open 1'!F:F,L67),""),IF(D67&gt;3000,"",IFERROR(SMALL('Open 1'!F:F,L67),"")))</f>
        <v>915.03800000399997</v>
      </c>
      <c r="G67" s="91" t="str">
        <f t="shared" ref="G67:G130" si="2">IFERROR(VLOOKUP(D67,$H$3:$I$7,2,FALSE),"")</f>
        <v/>
      </c>
      <c r="J67" s="162" t="s">
        <v>221</v>
      </c>
      <c r="K67" s="121"/>
      <c r="L67" s="24">
        <v>66</v>
      </c>
    </row>
    <row r="68" spans="1:12">
      <c r="A68" s="18">
        <f>IFERROR(IF(INDEX('Open 1'!$A:$F,MATCH('Open 1 Results'!$E68,'Open 1'!$F:$F,0),1)&gt;0,INDEX('Open 1'!$A:$F,MATCH('Open 1 Results'!$E68,'Open 1'!$F:$F,0),1),""),"")</f>
        <v>54</v>
      </c>
      <c r="B68" s="84" t="str">
        <f>IFERROR(IF(INDEX('Open 1'!$A:$F,MATCH('Open 1 Results'!$E68,'Open 1'!$F:$F,0),2)&gt;0,INDEX('Open 1'!$A:$F,MATCH('Open 1 Results'!$E68,'Open 1'!$F:$F,0),2),""),"")</f>
        <v>Livya Braskamp</v>
      </c>
      <c r="C68" s="84" t="str">
        <f>IFERROR(IF(INDEX('Open 1'!$A:$F,MATCH('Open 1 Results'!$E68,'Open 1'!$F:$F,0),3)&gt;0,INDEX('Open 1'!$A:$F,MATCH('Open 1 Results'!$E68,'Open 1'!$F:$F,0),3),""),"")</f>
        <v xml:space="preserve">Lilly </v>
      </c>
      <c r="D68" s="85">
        <f>IFERROR(IF(AND(SMALL('Open 1'!F:F,L68)&gt;1000,SMALL('Open 1'!F:F,L68)&lt;3000),"nt",IF(SMALL('Open 1'!F:F,L68)&gt;3000,"",SMALL('Open 1'!F:F,L68))),"")</f>
        <v>915.13100006399998</v>
      </c>
      <c r="E68" s="115">
        <f>IF(D68="nt",IFERROR(SMALL('Open 1'!F:F,L68),""),IF(D68&gt;3000,"",IFERROR(SMALL('Open 1'!F:F,L68),"")))</f>
        <v>915.13100006399998</v>
      </c>
      <c r="G68" s="91" t="str">
        <f t="shared" si="2"/>
        <v/>
      </c>
      <c r="J68" s="162"/>
      <c r="K68" s="121" t="s">
        <v>221</v>
      </c>
      <c r="L68" s="24">
        <v>67</v>
      </c>
    </row>
    <row r="69" spans="1:12">
      <c r="A69" s="18">
        <f>IFERROR(IF(INDEX('Open 1'!$A:$F,MATCH('Open 1 Results'!$E69,'Open 1'!$F:$F,0),1)&gt;0,INDEX('Open 1'!$A:$F,MATCH('Open 1 Results'!$E69,'Open 1'!$F:$F,0),1),""),"")</f>
        <v>67</v>
      </c>
      <c r="B69" s="84" t="str">
        <f>IFERROR(IF(INDEX('Open 1'!$A:$F,MATCH('Open 1 Results'!$E69,'Open 1'!$F:$F,0),2)&gt;0,INDEX('Open 1'!$A:$F,MATCH('Open 1 Results'!$E69,'Open 1'!$F:$F,0),2),""),"")</f>
        <v xml:space="preserve">Sandy Highland </v>
      </c>
      <c r="C69" s="84" t="str">
        <f>IFERROR(IF(INDEX('Open 1'!$A:$F,MATCH('Open 1 Results'!$E69,'Open 1'!$F:$F,0),3)&gt;0,INDEX('Open 1'!$A:$F,MATCH('Open 1 Results'!$E69,'Open 1'!$F:$F,0),3),""),"")</f>
        <v xml:space="preserve">Nigel </v>
      </c>
      <c r="D69" s="85">
        <f>IFERROR(IF(AND(SMALL('Open 1'!F:F,L69)&gt;1000,SMALL('Open 1'!F:F,L69)&lt;3000),"nt",IF(SMALL('Open 1'!F:F,L69)&gt;3000,"",SMALL('Open 1'!F:F,L69))),"")</f>
        <v>915.17200007999998</v>
      </c>
      <c r="E69" s="115">
        <f>IF(D69="nt",IFERROR(SMALL('Open 1'!F:F,L69),""),IF(D69&gt;3000,"",IFERROR(SMALL('Open 1'!F:F,L69),"")))</f>
        <v>915.17200007999998</v>
      </c>
      <c r="G69" s="91" t="str">
        <f t="shared" si="2"/>
        <v/>
      </c>
      <c r="J69" s="162" t="s">
        <v>221</v>
      </c>
      <c r="K69" s="121"/>
      <c r="L69" s="24">
        <v>68</v>
      </c>
    </row>
    <row r="70" spans="1:12">
      <c r="A70" s="18">
        <f>IFERROR(IF(INDEX('Open 1'!$A:$F,MATCH('Open 1 Results'!$E70,'Open 1'!$F:$F,0),1)&gt;0,INDEX('Open 1'!$A:$F,MATCH('Open 1 Results'!$E70,'Open 1'!$F:$F,0),1),""),"")</f>
        <v>58</v>
      </c>
      <c r="B70" s="84" t="str">
        <f>IFERROR(IF(INDEX('Open 1'!$A:$F,MATCH('Open 1 Results'!$E70,'Open 1'!$F:$F,0),2)&gt;0,INDEX('Open 1'!$A:$F,MATCH('Open 1 Results'!$E70,'Open 1'!$F:$F,0),2),""),"")</f>
        <v xml:space="preserve">Lexi Thyberg </v>
      </c>
      <c r="C70" s="84" t="str">
        <f>IFERROR(IF(INDEX('Open 1'!$A:$F,MATCH('Open 1 Results'!$E70,'Open 1'!$F:$F,0),3)&gt;0,INDEX('Open 1'!$A:$F,MATCH('Open 1 Results'!$E70,'Open 1'!$F:$F,0),3),""),"")</f>
        <v xml:space="preserve">Fantastic French Fling </v>
      </c>
      <c r="D70" s="85">
        <f>IFERROR(IF(AND(SMALL('Open 1'!F:F,L70)&gt;1000,SMALL('Open 1'!F:F,L70)&lt;3000),"nt",IF(SMALL('Open 1'!F:F,L70)&gt;3000,"",SMALL('Open 1'!F:F,L70))),"")</f>
        <v>915.60200006899993</v>
      </c>
      <c r="E70" s="115">
        <f>IF(D70="nt",IFERROR(SMALL('Open 1'!F:F,L70),""),IF(D70&gt;3000,"",IFERROR(SMALL('Open 1'!F:F,L70),"")))</f>
        <v>915.60200006899993</v>
      </c>
      <c r="G70" s="91" t="str">
        <f t="shared" si="2"/>
        <v/>
      </c>
      <c r="J70" s="162"/>
      <c r="K70" s="121"/>
      <c r="L70" s="24">
        <v>69</v>
      </c>
    </row>
    <row r="71" spans="1:12">
      <c r="A71" s="18">
        <f>IFERROR(IF(INDEX('Open 1'!$A:$F,MATCH('Open 1 Results'!$E71,'Open 1'!$F:$F,0),1)&gt;0,INDEX('Open 1'!$A:$F,MATCH('Open 1 Results'!$E71,'Open 1'!$F:$F,0),1),""),"")</f>
        <v>35</v>
      </c>
      <c r="B71" s="84" t="str">
        <f>IFERROR(IF(INDEX('Open 1'!$A:$F,MATCH('Open 1 Results'!$E71,'Open 1'!$F:$F,0),2)&gt;0,INDEX('Open 1'!$A:$F,MATCH('Open 1 Results'!$E71,'Open 1'!$F:$F,0),2),""),"")</f>
        <v xml:space="preserve">Ashlie Matthews </v>
      </c>
      <c r="C71" s="84" t="str">
        <f>IFERROR(IF(INDEX('Open 1'!$A:$F,MATCH('Open 1 Results'!$E71,'Open 1'!$F:$F,0),3)&gt;0,INDEX('Open 1'!$A:$F,MATCH('Open 1 Results'!$E71,'Open 1'!$F:$F,0),3),""),"")</f>
        <v xml:space="preserve">Jinx </v>
      </c>
      <c r="D71" s="85" t="str">
        <f>IFERROR(IF(AND(SMALL('Open 1'!F:F,L71)&gt;1000,SMALL('Open 1'!F:F,L71)&lt;3000),"nt",IF(SMALL('Open 1'!F:F,L71)&gt;3000,"",SMALL('Open 1'!F:F,L71))),"")</f>
        <v>nt</v>
      </c>
      <c r="E71" s="115">
        <f>IF(D71="nt",IFERROR(SMALL('Open 1'!F:F,L71),""),IF(D71&gt;3000,"",IFERROR(SMALL('Open 1'!F:F,L71),"")))</f>
        <v>1000.000000041</v>
      </c>
      <c r="G71" s="91" t="str">
        <f t="shared" si="2"/>
        <v/>
      </c>
      <c r="J71" s="162"/>
      <c r="K71" s="121"/>
      <c r="L71" s="24">
        <v>70</v>
      </c>
    </row>
    <row r="72" spans="1:12">
      <c r="A72" s="18">
        <f>IFERROR(IF(INDEX('Open 1'!$A:$F,MATCH('Open 1 Results'!$E72,'Open 1'!$F:$F,0),1)&gt;0,INDEX('Open 1'!$A:$F,MATCH('Open 1 Results'!$E72,'Open 1'!$F:$F,0),1),""),"")</f>
        <v>59</v>
      </c>
      <c r="B72" s="84" t="str">
        <f>IFERROR(IF(INDEX('Open 1'!$A:$F,MATCH('Open 1 Results'!$E72,'Open 1'!$F:$F,0),2)&gt;0,INDEX('Open 1'!$A:$F,MATCH('Open 1 Results'!$E72,'Open 1'!$F:$F,0),2),""),"")</f>
        <v xml:space="preserve">Victoria Blatchford </v>
      </c>
      <c r="C72" s="84" t="str">
        <f>IFERROR(IF(INDEX('Open 1'!$A:$F,MATCH('Open 1 Results'!$E72,'Open 1'!$F:$F,0),3)&gt;0,INDEX('Open 1'!$A:$F,MATCH('Open 1 Results'!$E72,'Open 1'!$F:$F,0),3),""),"")</f>
        <v xml:space="preserve">Coalys TeBar </v>
      </c>
      <c r="D72" s="85" t="str">
        <f>IFERROR(IF(AND(SMALL('Open 1'!F:F,L72)&gt;1000,SMALL('Open 1'!F:F,L72)&lt;3000),"nt",IF(SMALL('Open 1'!F:F,L72)&gt;3000,"",SMALL('Open 1'!F:F,L72))),"")</f>
        <v>nt</v>
      </c>
      <c r="E72" s="115">
        <f>IF(D72="nt",IFERROR(SMALL('Open 1'!F:F,L72),""),IF(D72&gt;3000,"",IFERROR(SMALL('Open 1'!F:F,L72),"")))</f>
        <v>1000.0000000700001</v>
      </c>
      <c r="G72" s="91" t="str">
        <f t="shared" si="2"/>
        <v/>
      </c>
      <c r="J72" s="162" t="s">
        <v>221</v>
      </c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2021-04-18T21:24:59Z</cp:lastPrinted>
  <dcterms:created xsi:type="dcterms:W3CDTF">2016-10-21T03:48:16Z</dcterms:created>
  <dcterms:modified xsi:type="dcterms:W3CDTF">2021-05-12T19:26:29Z</dcterms:modified>
</cp:coreProperties>
</file>