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8"/>
  <c r="S13"/>
  <c r="S7"/>
  <c r="S3"/>
  <c r="S22"/>
  <c r="S5"/>
  <c r="S62"/>
  <c r="S41"/>
  <c r="S38"/>
  <c r="S64"/>
  <c r="S57"/>
  <c r="S26"/>
  <c r="S20"/>
  <c r="S36"/>
  <c r="S59"/>
  <c r="S58"/>
  <c r="S46"/>
  <c r="S18"/>
  <c r="S39"/>
  <c r="S33"/>
  <c r="S28"/>
  <c r="S32"/>
  <c r="S52"/>
  <c r="S40"/>
  <c r="S45"/>
  <c r="S14"/>
  <c r="S9"/>
  <c r="S17"/>
  <c r="S50"/>
  <c r="S24"/>
  <c r="S54"/>
  <c r="S48"/>
  <c r="S53"/>
  <c r="S47"/>
  <c r="S35"/>
  <c r="S27"/>
  <c r="S34"/>
  <c r="S66"/>
  <c r="S60"/>
  <c r="S10"/>
  <c r="S51"/>
  <c r="S16"/>
  <c r="S11"/>
  <c r="S30"/>
  <c r="S21"/>
  <c r="S44"/>
  <c r="S19"/>
  <c r="S4"/>
  <c r="S63"/>
  <c r="S68"/>
  <c r="S12"/>
  <c r="S15"/>
  <c r="S29"/>
  <c r="S23"/>
  <c r="S42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45" i="25"/>
  <c r="S116"/>
  <c r="S161"/>
  <c r="S83"/>
  <c r="S49"/>
  <c r="S172"/>
  <c r="S259"/>
  <c r="S286"/>
  <c r="S37"/>
  <c r="S261"/>
  <c r="S105"/>
  <c r="S108"/>
  <c r="S110"/>
  <c r="S127"/>
  <c r="S156"/>
  <c r="S273"/>
  <c r="S107"/>
  <c r="S135"/>
  <c r="S75"/>
  <c r="S90"/>
  <c r="S221"/>
  <c r="S79"/>
  <c r="S138"/>
  <c r="S104"/>
  <c r="S73"/>
  <c r="S182"/>
  <c r="S236"/>
  <c r="S114"/>
  <c r="S112"/>
  <c r="S238"/>
  <c r="S272"/>
  <c r="S284"/>
  <c r="S160"/>
  <c r="S168"/>
  <c r="S98"/>
  <c r="S96"/>
  <c r="S247"/>
  <c r="S154"/>
  <c r="S118"/>
  <c r="S76"/>
  <c r="S179"/>
  <c r="S84"/>
  <c r="S231"/>
  <c r="S65"/>
  <c r="S159"/>
  <c r="S219"/>
  <c r="S109"/>
  <c r="S197"/>
  <c r="S113"/>
  <c r="S103"/>
  <c r="S282"/>
  <c r="S263"/>
  <c r="S162"/>
  <c r="S72"/>
  <c r="S151"/>
  <c r="S234"/>
  <c r="S275"/>
  <c r="S274"/>
  <c r="S133"/>
  <c r="S268"/>
  <c r="S215"/>
  <c r="S188"/>
  <c r="S126"/>
  <c r="S278"/>
  <c r="S92"/>
  <c r="S207"/>
  <c r="S61"/>
  <c r="S175"/>
  <c r="S165"/>
  <c r="S130"/>
  <c r="S148"/>
  <c r="S173"/>
  <c r="S270"/>
  <c r="S241"/>
  <c r="S77"/>
  <c r="S262"/>
  <c r="S213"/>
  <c r="S208"/>
  <c r="S89"/>
  <c r="S142"/>
  <c r="S246"/>
  <c r="S129"/>
  <c r="S196"/>
  <c r="S150"/>
  <c r="S180"/>
  <c r="S144"/>
  <c r="S256"/>
  <c r="S155"/>
  <c r="S178"/>
  <c r="S205"/>
  <c r="S283"/>
  <c r="S232"/>
  <c r="S176"/>
  <c r="S158"/>
  <c r="S97"/>
  <c r="S69"/>
  <c r="S152"/>
  <c r="S226"/>
  <c r="S244"/>
  <c r="S250"/>
  <c r="S218"/>
  <c r="S149"/>
  <c r="S157"/>
  <c r="S191"/>
  <c r="S254"/>
  <c r="S85"/>
  <c r="S136"/>
  <c r="S101"/>
  <c r="S177"/>
  <c r="S82"/>
  <c r="S143"/>
  <c r="S201"/>
  <c r="S285"/>
  <c r="S86"/>
  <c r="S214"/>
  <c r="S119"/>
  <c r="S81"/>
  <c r="S240"/>
  <c r="S141"/>
  <c r="S88"/>
  <c r="S195"/>
  <c r="S227"/>
  <c r="S255"/>
  <c r="S146"/>
  <c r="S139"/>
  <c r="S265"/>
  <c r="S204"/>
  <c r="S31"/>
  <c r="S153"/>
  <c r="S124"/>
  <c r="S71"/>
  <c r="S171"/>
  <c r="S223"/>
  <c r="S170"/>
  <c r="S43"/>
  <c r="S115"/>
  <c r="S249"/>
  <c r="S237"/>
  <c r="S271"/>
  <c r="S217"/>
  <c r="S91"/>
  <c r="S248"/>
  <c r="S198"/>
  <c r="S147"/>
  <c r="S235"/>
  <c r="S228"/>
  <c r="S93"/>
  <c r="S131"/>
  <c r="S264"/>
  <c r="S70"/>
  <c r="S56"/>
  <c r="S163"/>
  <c r="S243"/>
  <c r="S281"/>
  <c r="S239"/>
  <c r="S123"/>
  <c r="S230"/>
  <c r="S121"/>
  <c r="S99"/>
  <c r="S111"/>
  <c r="S203"/>
  <c r="S245"/>
  <c r="S166"/>
  <c r="S95"/>
  <c r="S2"/>
  <c r="S183"/>
  <c r="S169"/>
  <c r="S102"/>
  <c r="S181"/>
  <c r="S258"/>
  <c r="S117"/>
  <c r="S280"/>
  <c r="S202"/>
  <c r="S251"/>
  <c r="S67"/>
  <c r="S252"/>
  <c r="S267"/>
  <c r="S279"/>
  <c r="S80"/>
  <c r="S253"/>
  <c r="S100"/>
  <c r="S174"/>
  <c r="S257"/>
  <c r="S260"/>
  <c r="S167"/>
  <c r="S209"/>
  <c r="S212"/>
  <c r="S74"/>
  <c r="S277"/>
  <c r="S122"/>
  <c r="S229"/>
  <c r="S189"/>
  <c r="S187"/>
  <c r="S137"/>
  <c r="S242"/>
  <c r="S192"/>
  <c r="S25"/>
  <c r="S185"/>
  <c r="S206"/>
  <c r="S220"/>
  <c r="S128"/>
  <c r="S186"/>
  <c r="S269"/>
  <c r="S276"/>
  <c r="S184"/>
  <c r="S190"/>
  <c r="S266"/>
  <c r="S225"/>
  <c r="S216"/>
  <c r="S211"/>
  <c r="S233"/>
  <c r="S200"/>
  <c r="S140"/>
  <c r="S222"/>
  <c r="S193"/>
  <c r="S106"/>
  <c r="S78"/>
  <c r="S87"/>
  <c r="S199"/>
  <c r="S132"/>
  <c r="S125"/>
  <c r="S210"/>
  <c r="S134"/>
  <c r="S224"/>
  <c r="S94"/>
  <c r="S194"/>
  <c r="S164"/>
  <c r="S120"/>
  <c r="S55"/>
  <c r="G2" l="1"/>
  <c r="G2" i="29"/>
  <c r="A7" i="30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23" i="19"/>
  <c r="S7"/>
  <c r="S20"/>
  <c r="S8"/>
  <c r="S47"/>
  <c r="S9"/>
  <c r="S27"/>
  <c r="S31"/>
  <c r="S11"/>
  <c r="S13"/>
  <c r="S35"/>
  <c r="S39"/>
  <c r="S22"/>
  <c r="S15"/>
  <c r="S14"/>
  <c r="S16"/>
  <c r="S43"/>
  <c r="S12"/>
  <c r="S10"/>
  <c r="S19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82" i="19"/>
  <c r="S146"/>
  <c r="S285"/>
  <c r="S131"/>
  <c r="S246"/>
  <c r="S178"/>
  <c r="S117"/>
  <c r="S254"/>
  <c r="S45"/>
  <c r="S38"/>
  <c r="S102"/>
  <c r="S124"/>
  <c r="S123"/>
  <c r="S92"/>
  <c r="S159"/>
  <c r="S217"/>
  <c r="S181"/>
  <c r="S132"/>
  <c r="S185"/>
  <c r="S85"/>
  <c r="S2"/>
  <c r="S4"/>
  <c r="S141"/>
  <c r="S116"/>
  <c r="S104"/>
  <c r="S278"/>
  <c r="S218"/>
  <c r="S82"/>
  <c r="S71"/>
  <c r="S17"/>
  <c r="S61"/>
  <c r="S94"/>
  <c r="S55"/>
  <c r="S258"/>
  <c r="S206"/>
  <c r="S244"/>
  <c r="S286"/>
  <c r="S191"/>
  <c r="S250"/>
  <c r="S165"/>
  <c r="S89"/>
  <c r="S194"/>
  <c r="S225"/>
  <c r="S259"/>
  <c r="S253"/>
  <c r="S121"/>
  <c r="S283"/>
  <c r="S148"/>
  <c r="S134"/>
  <c r="S160"/>
  <c r="S275"/>
  <c r="S180"/>
  <c r="S203"/>
  <c r="S66"/>
  <c r="S166"/>
  <c r="S44"/>
  <c r="S167"/>
  <c r="S215"/>
  <c r="S93"/>
  <c r="S170"/>
  <c r="S242"/>
  <c r="S151"/>
  <c r="S95"/>
  <c r="S171"/>
  <c r="S280"/>
  <c r="S213"/>
  <c r="S129"/>
  <c r="S207"/>
  <c r="S26"/>
  <c r="S75"/>
  <c r="S226"/>
  <c r="S249"/>
  <c r="S88"/>
  <c r="S142"/>
  <c r="S157"/>
  <c r="S133"/>
  <c r="S247"/>
  <c r="S216"/>
  <c r="S273"/>
  <c r="S77"/>
  <c r="S222"/>
  <c r="S101"/>
  <c r="S24"/>
  <c r="S128"/>
  <c r="S87"/>
  <c r="S46"/>
  <c r="S169"/>
  <c r="S36"/>
  <c r="S214"/>
  <c r="S277"/>
  <c r="S114"/>
  <c r="S42"/>
  <c r="S108"/>
  <c r="S175"/>
  <c r="S232"/>
  <c r="S149"/>
  <c r="S162"/>
  <c r="S172"/>
  <c r="S64"/>
  <c r="S140"/>
  <c r="S208"/>
  <c r="S34"/>
  <c r="S57"/>
  <c r="S107"/>
  <c r="S211"/>
  <c r="S106"/>
  <c r="S86"/>
  <c r="S119"/>
  <c r="S111"/>
  <c r="S105"/>
  <c r="S265"/>
  <c r="S187"/>
  <c r="S256"/>
  <c r="S78"/>
  <c r="S54"/>
  <c r="S96"/>
  <c r="S192"/>
  <c r="S190"/>
  <c r="S115"/>
  <c r="S110"/>
  <c r="S196"/>
  <c r="S241"/>
  <c r="S272"/>
  <c r="S100"/>
  <c r="S227"/>
  <c r="S122"/>
  <c r="S130"/>
  <c r="S198"/>
  <c r="S40"/>
  <c r="S70"/>
  <c r="S139"/>
  <c r="S234"/>
  <c r="S97"/>
  <c r="S230"/>
  <c r="S223"/>
  <c r="S182"/>
  <c r="S177"/>
  <c r="S136"/>
  <c r="S3"/>
  <c r="S245"/>
  <c r="S113"/>
  <c r="S69"/>
  <c r="S264"/>
  <c r="S68"/>
  <c r="S79"/>
  <c r="S221"/>
  <c r="S152"/>
  <c r="S58"/>
  <c r="S98"/>
  <c r="S6"/>
  <c r="S284"/>
  <c r="S255"/>
  <c r="S248"/>
  <c r="S74"/>
  <c r="S263"/>
  <c r="S53"/>
  <c r="S262"/>
  <c r="S268"/>
  <c r="S109"/>
  <c r="S99"/>
  <c r="S25"/>
  <c r="S209"/>
  <c r="S91"/>
  <c r="S155"/>
  <c r="S251"/>
  <c r="S219"/>
  <c r="S204"/>
  <c r="S62"/>
  <c r="S56"/>
  <c r="S161"/>
  <c r="S37"/>
  <c r="S176"/>
  <c r="S156"/>
  <c r="S279"/>
  <c r="S199"/>
  <c r="S65"/>
  <c r="S154"/>
  <c r="S164"/>
  <c r="S32"/>
  <c r="S138"/>
  <c r="S200"/>
  <c r="S126"/>
  <c r="S237"/>
  <c r="S125"/>
  <c r="S257"/>
  <c r="S135"/>
  <c r="S33"/>
  <c r="S202"/>
  <c r="S83"/>
  <c r="S243"/>
  <c r="S195"/>
  <c r="S276"/>
  <c r="S127"/>
  <c r="S63"/>
  <c r="S18"/>
  <c r="S261"/>
  <c r="S193"/>
  <c r="S168"/>
  <c r="S67"/>
  <c r="S158"/>
  <c r="S59"/>
  <c r="S240"/>
  <c r="S233"/>
  <c r="S205"/>
  <c r="S103"/>
  <c r="S21"/>
  <c r="S270"/>
  <c r="S281"/>
  <c r="S197"/>
  <c r="S212"/>
  <c r="S30"/>
  <c r="S238"/>
  <c r="S228"/>
  <c r="S189"/>
  <c r="S220"/>
  <c r="S48"/>
  <c r="S52"/>
  <c r="S150"/>
  <c r="S118"/>
  <c r="S163"/>
  <c r="S252"/>
  <c r="S147"/>
  <c r="S5"/>
  <c r="S29"/>
  <c r="S120"/>
  <c r="S235"/>
  <c r="S188"/>
  <c r="S72"/>
  <c r="S153"/>
  <c r="S144"/>
  <c r="S145"/>
  <c r="S184"/>
  <c r="S260"/>
  <c r="S80"/>
  <c r="S183"/>
  <c r="S76"/>
  <c r="S112"/>
  <c r="S231"/>
  <c r="S271"/>
  <c r="S174"/>
  <c r="S201"/>
  <c r="S269"/>
  <c r="S173"/>
  <c r="S179"/>
  <c r="S90"/>
  <c r="S50"/>
  <c r="S224"/>
  <c r="S229"/>
  <c r="S81"/>
  <c r="S73"/>
  <c r="S137"/>
  <c r="S60"/>
  <c r="S28"/>
  <c r="S84"/>
  <c r="S274"/>
  <c r="S143"/>
  <c r="S236"/>
  <c r="S239"/>
  <c r="S49"/>
  <c r="S51"/>
  <c r="S266"/>
  <c r="S267"/>
  <c r="S210"/>
  <c r="S186"/>
  <c r="S41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B4" i="30" s="1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10" i="30" l="1"/>
  <c r="B11"/>
  <c r="B6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4" i="30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11" i="30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B65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<sst xmlns="http://schemas.openxmlformats.org/spreadsheetml/2006/main" count="630" uniqueCount="171">
  <si>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</si>
  <si>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</si>
  <si>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</si>
  <si>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</si>
  <si>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</si>
  <si>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</si>
  <si>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</si>
  <si>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</si>
  <si>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</si>
  <si>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</si>
  <si>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</si>
  <si>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</si>
  <si>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</si>
  <si>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</si>
  <si>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</si>
  <si>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</si>
  <si>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</si>
  <si>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</si>
  <si>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</si>
  <si>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</si>
  <si>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</si>
  <si>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</si>
  <si>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</si>
  <si>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</si>
  <si>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</si>
  <si>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</si>
  <si>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</si>
  <si>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</si>
  <si>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</si>
  <si>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</si>
  <si>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</si>
  <si>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</si>
  <si>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</si>
  <si>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</si>
  <si>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</si>
  <si>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</si>
  <si>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</si>
  <si>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</si>
  <si>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</si>
  <si>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</si>
  <si>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</si>
  <si>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</si>
  <si>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</si>
  <si>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</si>
  <si>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</si>
  <si>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</si>
  <si>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</si>
  <si>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</si>
  <si>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</si>
  <si>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</si>
  <si>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</si>
  <si>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</si>
  <si>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</si>
  <si>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</si>
  <si>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</si>
  <si>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</si>
  <si>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</si>
  <si>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</si>
  <si>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</si>
  <si>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</si>
  <si>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</si>
  <si>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</si>
  <si>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</si>
  <si>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</si>
  <si>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</si>
  <si>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</si>
  <si>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</si>
  <si>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</si>
  <si>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</si>
  <si>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</si>
  <si>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</si>
  <si>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</si>
  <si>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</si>
  <si>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</si>
  <si>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</si>
  <si>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</si>
  <si>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</si>
  <si>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</si>
  <si>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</si>
  <si>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</si>
  <si>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</si>
  <si>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</si>
  <si>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</si>
  <si>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</si>
  <si>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</si>
  <si>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</si>
  <si>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Easton Oswald </t>
  </si>
  <si>
    <t xml:space="preserve">Rowan Langenfeld </t>
  </si>
  <si>
    <t xml:space="preserve">Kesler Oswald </t>
  </si>
  <si>
    <t xml:space="preserve">Annette Audrey </t>
  </si>
  <si>
    <t xml:space="preserve">Banner </t>
  </si>
  <si>
    <t xml:space="preserve">Mike Boomgarden </t>
  </si>
  <si>
    <t xml:space="preserve">Big Country </t>
  </si>
  <si>
    <t xml:space="preserve">Peach </t>
  </si>
  <si>
    <t xml:space="preserve">Allison Burgau </t>
  </si>
  <si>
    <t xml:space="preserve">Bug </t>
  </si>
  <si>
    <t xml:space="preserve">Denise Benney </t>
  </si>
  <si>
    <t xml:space="preserve">Cheyenne </t>
  </si>
  <si>
    <t xml:space="preserve">Haylie Dresbach </t>
  </si>
  <si>
    <t xml:space="preserve">Onyx </t>
  </si>
  <si>
    <t xml:space="preserve">Kailey Deknikker </t>
  </si>
  <si>
    <t xml:space="preserve">Fast Last Kirk </t>
  </si>
  <si>
    <t xml:space="preserve">Joslyn Deknikker </t>
  </si>
  <si>
    <t xml:space="preserve">DE Bully Rey </t>
  </si>
  <si>
    <t xml:space="preserve">Sandy Highland </t>
  </si>
  <si>
    <t xml:space="preserve">Nigel </t>
  </si>
  <si>
    <t xml:space="preserve">Margo </t>
  </si>
  <si>
    <t xml:space="preserve">Lori Kjose </t>
  </si>
  <si>
    <t xml:space="preserve">Cajun </t>
  </si>
  <si>
    <t xml:space="preserve">Shari Kennedy </t>
  </si>
  <si>
    <t xml:space="preserve">Josey Wales Guns </t>
  </si>
  <si>
    <t xml:space="preserve">Cinderella's Gotta Gun </t>
  </si>
  <si>
    <t xml:space="preserve">Frans Laughing Now </t>
  </si>
  <si>
    <t xml:space="preserve">Lexy Leischner </t>
  </si>
  <si>
    <t xml:space="preserve">Baby </t>
  </si>
  <si>
    <t xml:space="preserve">Reese Larson </t>
  </si>
  <si>
    <t xml:space="preserve">Streaker </t>
  </si>
  <si>
    <t xml:space="preserve">Ashley Langenfeld </t>
  </si>
  <si>
    <t xml:space="preserve">Skeeter </t>
  </si>
  <si>
    <t xml:space="preserve">Cruz </t>
  </si>
  <si>
    <t xml:space="preserve">Grace Merrigan </t>
  </si>
  <si>
    <t xml:space="preserve">JP Four Turbo Jet </t>
  </si>
  <si>
    <t xml:space="preserve">Tricia Merrigan </t>
  </si>
  <si>
    <t xml:space="preserve">Paris </t>
  </si>
  <si>
    <t xml:space="preserve">Jessica Mueller </t>
  </si>
  <si>
    <t xml:space="preserve">MFR Laughing Xena </t>
  </si>
  <si>
    <t xml:space="preserve">Ashlie Mathews </t>
  </si>
  <si>
    <t xml:space="preserve">Jess </t>
  </si>
  <si>
    <t xml:space="preserve">Trish Oswald </t>
  </si>
  <si>
    <t xml:space="preserve">River </t>
  </si>
  <si>
    <t xml:space="preserve">Morgan Ober </t>
  </si>
  <si>
    <t xml:space="preserve">Misty </t>
  </si>
  <si>
    <t xml:space="preserve">Janice Roebuck </t>
  </si>
  <si>
    <t xml:space="preserve">Holly </t>
  </si>
  <si>
    <t xml:space="preserve">Taya Skiles </t>
  </si>
  <si>
    <t xml:space="preserve">Midnight </t>
  </si>
  <si>
    <t xml:space="preserve">Aimee Sorensen </t>
  </si>
  <si>
    <t xml:space="preserve">Holy French Fame </t>
  </si>
  <si>
    <t xml:space="preserve">Penny Schlagel </t>
  </si>
  <si>
    <t xml:space="preserve">Venus </t>
  </si>
  <si>
    <t xml:space="preserve">Linda </t>
  </si>
  <si>
    <t xml:space="preserve">Jessica Taubert </t>
  </si>
  <si>
    <t xml:space="preserve">Jolene </t>
  </si>
  <si>
    <t>Kellie VanDerBrink</t>
  </si>
  <si>
    <t xml:space="preserve">Cowboy </t>
  </si>
  <si>
    <t xml:space="preserve">Addison Waldner </t>
  </si>
  <si>
    <t xml:space="preserve">Lovemans Fire </t>
  </si>
  <si>
    <t xml:space="preserve">Alaynah Harkless </t>
  </si>
  <si>
    <t xml:space="preserve">Moose </t>
  </si>
  <si>
    <t>Hailey Snell</t>
  </si>
  <si>
    <t>BW Warrior Socks</t>
  </si>
  <si>
    <t xml:space="preserve">Serie Risty </t>
  </si>
  <si>
    <t xml:space="preserve">Pete </t>
  </si>
  <si>
    <t xml:space="preserve">Sara Van Duysen </t>
  </si>
  <si>
    <t xml:space="preserve">WS Mystic Feature </t>
  </si>
  <si>
    <t xml:space="preserve">Victoria Matthews </t>
  </si>
  <si>
    <t xml:space="preserve">Zipper </t>
  </si>
  <si>
    <t xml:space="preserve">Alexa Matthews </t>
  </si>
  <si>
    <t xml:space="preserve">Cisco </t>
  </si>
  <si>
    <t xml:space="preserve">Caden Knudson </t>
  </si>
  <si>
    <t>Greta Merrigan</t>
  </si>
  <si>
    <t>J Wow</t>
  </si>
  <si>
    <t>Pumpkin</t>
  </si>
  <si>
    <t>Lainie Scholtz</t>
  </si>
  <si>
    <t>Scout</t>
  </si>
  <si>
    <t xml:space="preserve">Mo </t>
  </si>
  <si>
    <t>Frank</t>
  </si>
  <si>
    <t>Aria Matthews</t>
  </si>
  <si>
    <t>nt</t>
  </si>
  <si>
    <t>Zeus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</si>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</sst>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6" sqref="D16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Grace Merrigan </v>
      </c>
      <c r="C2" s="19" t="str">
        <f>IFERROR(Draw!H2,"")</f>
        <v xml:space="preserve">Mo </v>
      </c>
      <c r="D2" s="51">
        <v>920.91700000000003</v>
      </c>
      <c r="E2" s="92">
        <v>1.0000000000000001E-9</v>
      </c>
      <c r="F2" s="93">
        <f>IF(D2="scratch",3000+E2,IF(D2="nt",1000+E2,IF((D2+E2)&gt;5,D2+E2,"")))</f>
        <v>920.91700000100002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4D</v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>
        <f>IFERROR(IF($U2=$Y$1,'Open 2'!F2,""),"")</f>
        <v>920.91700000100002</v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Jessica Mueller </v>
      </c>
      <c r="C3" s="19" t="str">
        <f>IFERROR(Draw!H3,"")</f>
        <v xml:space="preserve">MFR Laughing Xena </v>
      </c>
      <c r="D3" s="52">
        <v>915.68799999999999</v>
      </c>
      <c r="E3" s="92">
        <v>2.0000000000000001E-9</v>
      </c>
      <c r="F3" s="93">
        <f t="shared" ref="F3:F66" si="0">IF(D3="scratch",3000+E3,IF(D3="nt",1000+E3,IF((D3+E3)&gt;5,D3+E3,"")))</f>
        <v>915.68800000199997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915.68800000199997</v>
      </c>
      <c r="Z3" s="7" t="str">
        <f>IFERROR(IF(U3=$Z$1,'Open 2'!F3,""),"")</f>
        <v/>
      </c>
      <c r="AA3" s="3"/>
      <c r="AB3" s="8">
        <f>MIN('Open 2'!D:D)</f>
        <v>14.818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Kellie VanDerBrink</v>
      </c>
      <c r="C4" s="19" t="str">
        <f>IFERROR(Draw!H4,"")</f>
        <v xml:space="preserve">Cowboy </v>
      </c>
      <c r="D4" s="53">
        <v>15.57</v>
      </c>
      <c r="E4" s="92">
        <v>3E-9</v>
      </c>
      <c r="F4" s="93">
        <f t="shared" si="0"/>
        <v>15.570000003000001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 xml:space="preserve">Shari Kennedy </v>
      </c>
      <c r="O4" s="18" t="str">
        <f>'Open 2'!AE10</f>
        <v xml:space="preserve">Cinderella's Gotta Gun </v>
      </c>
      <c r="P4" s="40">
        <f>'Open 2'!AF10</f>
        <v>14.81800001</v>
      </c>
      <c r="Q4" s="156">
        <f>AG10</f>
        <v>67.199999999999989</v>
      </c>
      <c r="U4" s="3" t="str">
        <f>IFERROR(VLOOKUP('Open 2'!F4,$AB$3:$AC$7,2,TRUE),"")</f>
        <v>2D</v>
      </c>
      <c r="V4" s="7" t="str">
        <f>IFERROR(IF(U4=$V$1,'Open 2'!F4,""),"")</f>
        <v/>
      </c>
      <c r="W4" s="7">
        <f>IFERROR(IF(U4=$W$1,'Open 2'!F4,""),"")</f>
        <v>15.570000003000001</v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15.318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67.199999999999989</v>
      </c>
      <c r="AQ4" s="152">
        <f t="shared" si="1"/>
        <v>57.599999999999994</v>
      </c>
      <c r="AR4" s="152">
        <f t="shared" si="1"/>
        <v>38.400000000000006</v>
      </c>
      <c r="AS4" s="152">
        <f t="shared" si="1"/>
        <v>28.799999999999997</v>
      </c>
    </row>
    <row r="5" spans="1:46" ht="16.5" thickBot="1">
      <c r="A5" s="18">
        <f>IF(B5="","",Draw!F5)</f>
        <v>4</v>
      </c>
      <c r="B5" s="19" t="str">
        <f>IFERROR(Draw!G5,"")</f>
        <v xml:space="preserve">Serie Risty </v>
      </c>
      <c r="C5" s="19" t="str">
        <f>IFERROR(Draw!H5,"")</f>
        <v xml:space="preserve">Pete </v>
      </c>
      <c r="D5" s="54">
        <v>15.189</v>
      </c>
      <c r="E5" s="92">
        <v>4.0000000000000002E-9</v>
      </c>
      <c r="F5" s="93">
        <f t="shared" si="0"/>
        <v>15.189000004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14.818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1D</v>
      </c>
      <c r="V5" s="7">
        <f>IFERROR(IF(U5=$V$1,'Open 2'!F5,""),"")</f>
        <v>15.189000004</v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15.818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Kailey Deknikker </v>
      </c>
      <c r="C6" s="19" t="str">
        <f>IFERROR(Draw!H6,"")</f>
        <v xml:space="preserve">Fast Last Kirk </v>
      </c>
      <c r="D6" s="54">
        <v>15.525</v>
      </c>
      <c r="E6" s="92">
        <v>5.0000000000000001E-9</v>
      </c>
      <c r="F6" s="93">
        <f t="shared" si="0"/>
        <v>15.525000005000001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15.318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2D</v>
      </c>
      <c r="V6" s="7" t="str">
        <f>IFERROR(IF(U6=$V$1,'Open 2'!F6,""),"")</f>
        <v/>
      </c>
      <c r="W6" s="7">
        <f>IFERROR(IF(U6=$W$1,'Open 2'!F6,""),"")</f>
        <v>15.525000005000001</v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16.817999999999998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15.818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Morgan Ober </v>
      </c>
      <c r="C8" s="19" t="str">
        <f>IFERROR(Draw!H8,"")</f>
        <v xml:space="preserve">Misty </v>
      </c>
      <c r="D8" s="53">
        <v>18.18</v>
      </c>
      <c r="E8" s="92">
        <v>6.9999999999999998E-9</v>
      </c>
      <c r="F8" s="93">
        <f t="shared" si="0"/>
        <v>18.180000007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16.817999999999998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18.180000007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Annette Audrey </v>
      </c>
      <c r="C9" s="19" t="str">
        <f>IFERROR(Draw!H9,"")</f>
        <v xml:space="preserve">Banner </v>
      </c>
      <c r="D9" s="52">
        <v>16.728000000000002</v>
      </c>
      <c r="E9" s="92">
        <v>8.0000000000000005E-9</v>
      </c>
      <c r="F9" s="93">
        <f t="shared" si="0"/>
        <v>16.728000008000002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16.728000008000002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67.199999999999989</v>
      </c>
      <c r="AQ9" s="151">
        <f>AQ2*$AN$12</f>
        <v>57.599999999999994</v>
      </c>
      <c r="AR9" s="151">
        <f>AR2*$AN$12</f>
        <v>38.400000000000006</v>
      </c>
      <c r="AS9" s="151">
        <f>AS2*$AN$12</f>
        <v>28.799999999999997</v>
      </c>
    </row>
    <row r="10" spans="1:46" ht="16.5" thickBot="1">
      <c r="A10" s="18">
        <f>IF(B10="","",Draw!F10)</f>
        <v>8</v>
      </c>
      <c r="B10" s="19" t="str">
        <f>IFERROR(Draw!G10,"")</f>
        <v xml:space="preserve">Alaynah Harkless </v>
      </c>
      <c r="C10" s="19" t="str">
        <f>IFERROR(Draw!H10,"")</f>
        <v>Zeus</v>
      </c>
      <c r="D10" s="51">
        <v>17.802</v>
      </c>
      <c r="E10" s="92">
        <v>8.9999999999999995E-9</v>
      </c>
      <c r="F10" s="93">
        <f t="shared" si="0"/>
        <v>17.802000009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Kailey Deknikker </v>
      </c>
      <c r="O10" s="18" t="str">
        <f>'Open 2'!AE16</f>
        <v xml:space="preserve">Fast Last Kirk </v>
      </c>
      <c r="P10" s="40">
        <f>'Open 2'!AF16</f>
        <v>15.525000005000001</v>
      </c>
      <c r="Q10" s="156">
        <f>AG16</f>
        <v>57.599999999999994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17.802000009</v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Shari Kennedy </v>
      </c>
      <c r="AE10" s="64" t="str">
        <f>IFERROR(INDEX('Open 2'!$B:$F,MATCH(AF10,'Open 2'!$F:$F,0),2),"-")</f>
        <v xml:space="preserve">Cinderella's Gotta Gun </v>
      </c>
      <c r="AF10" s="7">
        <f>IFERROR(SMALL($V$2:$V$286,AH10),"-")</f>
        <v>14.81800001</v>
      </c>
      <c r="AG10" s="153">
        <f>IF(AP4&gt;0,AP4,"")</f>
        <v>67.199999999999989</v>
      </c>
      <c r="AH10">
        <v>1</v>
      </c>
      <c r="AI10"/>
      <c r="AJ10"/>
      <c r="AK10" s="234" t="s">
        <v>75</v>
      </c>
      <c r="AL10" s="234"/>
      <c r="AM10" s="234"/>
      <c r="AN10" s="17">
        <f>J11</f>
        <v>12</v>
      </c>
    </row>
    <row r="11" spans="1:46" ht="16.5" thickBot="1">
      <c r="A11" s="18">
        <f>IF(B11="","",Draw!F11)</f>
        <v>9</v>
      </c>
      <c r="B11" s="19" t="str">
        <f>IFERROR(Draw!G11,"")</f>
        <v xml:space="preserve">Shari Kennedy </v>
      </c>
      <c r="C11" s="19" t="str">
        <f>IFERROR(Draw!H11,"")</f>
        <v xml:space="preserve">Cinderella's Gotta Gun </v>
      </c>
      <c r="D11" s="52">
        <v>14.818</v>
      </c>
      <c r="E11" s="92">
        <v>1E-8</v>
      </c>
      <c r="F11" s="93">
        <f t="shared" si="0"/>
        <v>14.81800001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12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1D</v>
      </c>
      <c r="V11" s="7">
        <f>IFERROR(IF(U11=$V$1,'Open 2'!F11,""),"")</f>
        <v>14.81800001</v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 xml:space="preserve">Serie Risty </v>
      </c>
      <c r="AE11" s="64" t="str">
        <f>IFERROR(INDEX('Open 2'!$B:$F,MATCH(AF11,'Open 2'!$F:$F,0),2),"-")</f>
        <v xml:space="preserve">Pete </v>
      </c>
      <c r="AF11" s="7">
        <f>IFERROR(SMALL($V$2:$V$286,AH11),"-")</f>
        <v>15.189000004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Ashley Langenfeld </v>
      </c>
      <c r="C12" s="19" t="str">
        <f>IFERROR(Draw!H12,"")</f>
        <v xml:space="preserve">Cruz </v>
      </c>
      <c r="D12" s="54">
        <v>15.763</v>
      </c>
      <c r="E12" s="92">
        <v>1.0999999999999999E-8</v>
      </c>
      <c r="F12" s="93">
        <f t="shared" si="0"/>
        <v>15.763000010999999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2D</v>
      </c>
      <c r="V12" s="7" t="str">
        <f>IFERROR(IF(U12=$V$1,'Open 2'!F12,""),"")</f>
        <v/>
      </c>
      <c r="W12" s="7">
        <f>IFERROR(IF(U12=$W$1,'Open 2'!F12,""),"")</f>
        <v>15.763000010999999</v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192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191.99999999999997</v>
      </c>
    </row>
    <row r="14" spans="1:46" ht="16.5" thickBot="1">
      <c r="A14" s="18">
        <f>IF(B14="","",Draw!F14)</f>
        <v>11</v>
      </c>
      <c r="B14" s="19" t="str">
        <f>IFERROR(Draw!G14,"")</f>
        <v xml:space="preserve">Jessica Mueller </v>
      </c>
      <c r="C14" s="19" t="str">
        <f>IFERROR(Draw!H14,"")</f>
        <v>Pumpkin</v>
      </c>
      <c r="D14" s="51">
        <v>16.817</v>
      </c>
      <c r="E14" s="92">
        <v>1.3000000000000001E-8</v>
      </c>
      <c r="F14" s="93">
        <f t="shared" si="0"/>
        <v>16.817000013000001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3D</v>
      </c>
      <c r="V14" s="7" t="str">
        <f>IFERROR(IF(U14=$V$1,'Open 2'!F14,""),"")</f>
        <v/>
      </c>
      <c r="W14" s="7" t="str">
        <f>IFERROR(IF(U14=$W$1,'Open 2'!F14,""),"")</f>
        <v/>
      </c>
      <c r="X14" s="7">
        <f>IFERROR(IF(U14=$X$1,'Open 2'!F14,""),"")</f>
        <v>16.817000013000001</v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Joslyn Deknikker </v>
      </c>
      <c r="C15" s="19" t="str">
        <f>IFERROR(Draw!H15,"")</f>
        <v xml:space="preserve">DE Bully Rey </v>
      </c>
      <c r="D15" s="56" t="s">
        <v>168</v>
      </c>
      <c r="E15" s="92">
        <v>1.4E-8</v>
      </c>
      <c r="F15" s="93">
        <f t="shared" si="0"/>
        <v>1000.000000014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1000.000000014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Annette Audrey </v>
      </c>
      <c r="O16" s="18" t="str">
        <f>'Open 2'!AE22</f>
        <v xml:space="preserve">Banner </v>
      </c>
      <c r="P16" s="40">
        <f>'Open 2'!AF22</f>
        <v>16.728000008000002</v>
      </c>
      <c r="Q16" s="156">
        <f>AG22</f>
        <v>38.400000000000006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Kailey Deknikker </v>
      </c>
      <c r="AE16" s="16" t="str">
        <f>IFERROR(INDEX('Open 2'!B:F,MATCH(AF16,'Open 2'!F:F,0),2),"-")</f>
        <v xml:space="preserve">Fast Last Kirk </v>
      </c>
      <c r="AF16" s="4">
        <f>IFERROR(SMALL($W$2:$W$286,AH16),"-")</f>
        <v>15.525000005000001</v>
      </c>
      <c r="AG16" s="154">
        <f>IF(AQ4&gt;0,AQ4,"")</f>
        <v>57.599999999999994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2nd</v>
      </c>
      <c r="AD17" s="16" t="str">
        <f>IFERROR(INDEX('Open 2'!B:F,MATCH(AF17,'Open 2'!F:F,0),1),"-")</f>
        <v>Kellie VanDerBrink</v>
      </c>
      <c r="AE17" s="16" t="str">
        <f>IFERROR(INDEX('Open 2'!B:F,MATCH(AF17,'Open 2'!F:F,0),2),"-")</f>
        <v xml:space="preserve">Cowboy </v>
      </c>
      <c r="AF17" s="4">
        <f>IFERROR(SMALL($W$2:$W$286,AH17),"-")</f>
        <v>15.570000003000001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3rd</v>
      </c>
      <c r="AD18" s="16" t="str">
        <f>IFERROR(INDEX('Open 2'!B:F,MATCH(AF18,'Open 2'!F:F,0),1),"-")</f>
        <v xml:space="preserve">Ashley Langenfeld </v>
      </c>
      <c r="AE18" s="16" t="str">
        <f>IFERROR(INDEX('Open 2'!B:F,MATCH(AF18,'Open 2'!F:F,0),2),"-")</f>
        <v xml:space="preserve">Cruz </v>
      </c>
      <c r="AF18" s="4">
        <f>IFERROR(SMALL($W$2:$W$286,AH18),"-")</f>
        <v>15.763000010999999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 xml:space="preserve">Alaynah Harkless </v>
      </c>
      <c r="O22" s="18" t="str">
        <f>'Open 2'!AE28</f>
        <v>Zeus</v>
      </c>
      <c r="P22" s="40">
        <f>'Open 2'!AF28</f>
        <v>17.802000009</v>
      </c>
      <c r="Q22" s="156">
        <f>AG28</f>
        <v>28.799999999999997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Annette Audrey </v>
      </c>
      <c r="AE22" s="16" t="str">
        <f>IFERROR(INDEX('Open 2'!B:F,MATCH(AF22,'Open 2'!F:F,0),2),"-")</f>
        <v xml:space="preserve">Banner </v>
      </c>
      <c r="AF22" s="4">
        <f>IFERROR(SMALL($X$2:$X$286,AH22),"-")</f>
        <v>16.728000008000002</v>
      </c>
      <c r="AG22" s="154">
        <f>IF(AR4&gt;0,AR4,"")</f>
        <v>38.400000000000006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2nd</v>
      </c>
      <c r="AD23" s="16" t="str">
        <f>IFERROR(INDEX('Open 2'!B:F,MATCH(AF23,'Open 2'!F:F,0),1),"-")</f>
        <v xml:space="preserve">Jessica Mueller </v>
      </c>
      <c r="AE23" s="16" t="str">
        <f>IFERROR(INDEX('Open 2'!B:F,MATCH(AF23,'Open 2'!F:F,0),2),"-")</f>
        <v>Pumpkin</v>
      </c>
      <c r="AF23" s="4">
        <f>IFERROR(SMALL($X$2:$X$286,AH23),"-")</f>
        <v>16.817000013000001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Alaynah Harkless </v>
      </c>
      <c r="AE28" s="16" t="str">
        <f>IFERROR(INDEX('Open 2'!B:F,MATCH(AF28,'Open 2'!F:F,0),2),"-")</f>
        <v>Zeus</v>
      </c>
      <c r="AF28" s="4">
        <f>IFERROR(IF(SMALL($Y$2:$Y$286,AH28)&lt;900,SMALL($Y$2:$Y$286,AH28),"-"),"-")</f>
        <v>17.802000009</v>
      </c>
      <c r="AG28" s="154">
        <f>IF(AS4&gt;0,AS4,"")</f>
        <v>28.799999999999997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 xml:space="preserve">Morgan Ober </v>
      </c>
      <c r="AE29" s="16" t="str">
        <f>IFERROR(INDEX('Open 2'!B:F,MATCH(AF29,'Open 2'!F:F,0),2),"-")</f>
        <v xml:space="preserve">Misty </v>
      </c>
      <c r="AF29" s="4">
        <f>IFERROR(IF(SMALL($Y$2:$Y$286,AH29)&lt;900,SMALL($Y$2:$Y$286,AH29),"-"),"-")</f>
        <v>18.180000007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K11" sqref="K1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9</v>
      </c>
      <c r="B2" s="84" t="str">
        <f>IFERROR(IF(INDEX('Open 2'!$A:$F,MATCH('Open 2 Results'!$E2,'Open 2'!$F:$F,0),2)&gt;0,INDEX('Open 2'!$A:$F,MATCH('Open 2 Results'!$E2,'Open 2'!$F:$F,0),2),""),"")</f>
        <v xml:space="preserve">Shari Kennedy </v>
      </c>
      <c r="C2" s="84" t="str">
        <f>IFERROR(IF(INDEX('Open 2'!$A:$F,MATCH('Open 2 Results'!$E2,'Open 2'!$F:$F,0),3)&gt;0,INDEX('Open 2'!$A:$F,MATCH('Open 2 Results'!$E2,'Open 2'!$F:$F,0),3),""),"")</f>
        <v xml:space="preserve">Cinderella's Gotta Gun </v>
      </c>
      <c r="D2" s="85">
        <f>IFERROR(IF(AND(SMALL('Open 2'!F:F,L2)&gt;1000,SMALL('Open 2'!F:F,L2)&lt;3000),"nt",IF(SMALL('Open 2'!F:F,L2)&gt;3000,"",SMALL('Open 2'!F:F,L2))),"")</f>
        <v>14.81800001</v>
      </c>
      <c r="E2" s="115">
        <f>IF(D2="nt",IFERROR(SMALL('Open 2'!F:F,L2),""),IF(D2&gt;3000,"",IFERROR(SMALL('Open 2'!F:F,L2),"")))</f>
        <v>14.81800001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4</v>
      </c>
      <c r="B3" s="84" t="str">
        <f>IFERROR(IF(INDEX('Open 2'!$A:$F,MATCH('Open 2 Results'!$E3,'Open 2'!$F:$F,0),2)&gt;0,INDEX('Open 2'!$A:$F,MATCH('Open 2 Results'!$E3,'Open 2'!$F:$F,0),2),""),"")</f>
        <v xml:space="preserve">Serie Risty </v>
      </c>
      <c r="C3" s="84" t="str">
        <f>IFERROR(IF(INDEX('Open 2'!$A:$F,MATCH('Open 2 Results'!$E3,'Open 2'!$F:$F,0),3)&gt;0,INDEX('Open 2'!$A:$F,MATCH('Open 2 Results'!$E3,'Open 2'!$F:$F,0),3),""),"")</f>
        <v xml:space="preserve">Pete </v>
      </c>
      <c r="D3" s="85">
        <f>IFERROR(IF(AND(SMALL('Open 2'!F:F,L3)&gt;1000,SMALL('Open 2'!F:F,L3)&lt;3000),"nt",IF(SMALL('Open 2'!F:F,L3)&gt;3000,"",SMALL('Open 2'!F:F,L3))),"")</f>
        <v>15.189000004</v>
      </c>
      <c r="E3" s="115">
        <f>IF(D3="nt",IFERROR(SMALL('Open 2'!F:F,L3),""),IF(D3&gt;3000,"",IFERROR(SMALL('Open 2'!F:F,L3),"")))</f>
        <v>15.189000004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14.81800001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5</v>
      </c>
      <c r="B4" s="84" t="str">
        <f>IFERROR(IF(INDEX('Open 2'!$A:$F,MATCH('Open 2 Results'!$E4,'Open 2'!$F:$F,0),2)&gt;0,INDEX('Open 2'!$A:$F,MATCH('Open 2 Results'!$E4,'Open 2'!$F:$F,0),2),""),"")</f>
        <v xml:space="preserve">Kailey Deknikker </v>
      </c>
      <c r="C4" s="84" t="str">
        <f>IFERROR(IF(INDEX('Open 2'!$A:$F,MATCH('Open 2 Results'!$E4,'Open 2'!$F:$F,0),3)&gt;0,INDEX('Open 2'!$A:$F,MATCH('Open 2 Results'!$E4,'Open 2'!$F:$F,0),3),""),"")</f>
        <v xml:space="preserve">Fast Last Kirk </v>
      </c>
      <c r="D4" s="85">
        <f>IFERROR(IF(AND(SMALL('Open 2'!F:F,L4)&gt;1000,SMALL('Open 2'!F:F,L4)&lt;3000),"nt",IF(SMALL('Open 2'!F:F,L4)&gt;3000,"",SMALL('Open 2'!F:F,L4))),"")</f>
        <v>15.525000005000001</v>
      </c>
      <c r="E4" s="115">
        <f>IF(D4="nt",IFERROR(SMALL('Open 2'!F:F,L4),""),IF(D4&gt;3000,"",IFERROR(SMALL('Open 2'!F:F,L4),"")))</f>
        <v>15.525000005000001</v>
      </c>
      <c r="F4" s="86" t="str">
        <f t="shared" si="0"/>
        <v>2D</v>
      </c>
      <c r="G4" s="91" t="str">
        <f t="shared" si="1"/>
        <v>2D</v>
      </c>
      <c r="H4" s="62">
        <f>'Open 2'!P10</f>
        <v>15.525000005000001</v>
      </c>
      <c r="I4" s="87" t="s">
        <v>4</v>
      </c>
      <c r="J4" s="163">
        <v>5</v>
      </c>
      <c r="K4" s="121">
        <v>5</v>
      </c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3</v>
      </c>
      <c r="B5" s="84" t="str">
        <f>IFERROR(IF(INDEX('Open 2'!$A:$F,MATCH('Open 2 Results'!$E5,'Open 2'!$F:$F,0),2)&gt;0,INDEX('Open 2'!$A:$F,MATCH('Open 2 Results'!$E5,'Open 2'!$F:$F,0),2),""),"")</f>
        <v>Kellie VanDerBrink</v>
      </c>
      <c r="C5" s="84" t="str">
        <f>IFERROR(IF(INDEX('Open 2'!$A:$F,MATCH('Open 2 Results'!$E5,'Open 2'!$F:$F,0),3)&gt;0,INDEX('Open 2'!$A:$F,MATCH('Open 2 Results'!$E5,'Open 2'!$F:$F,0),3),""),"")</f>
        <v xml:space="preserve">Cowboy </v>
      </c>
      <c r="D5" s="85">
        <f>IFERROR(IF(AND(SMALL('Open 2'!F:F,L5)&gt;1000,SMALL('Open 2'!F:F,L5)&lt;3000),"nt",IF(SMALL('Open 2'!F:F,L5)&gt;3000,"",SMALL('Open 2'!F:F,L5))),"")</f>
        <v>15.570000003000001</v>
      </c>
      <c r="E5" s="115">
        <f>IF(D5="nt",IFERROR(SMALL('Open 2'!F:F,L5),""),IF(D5&gt;3000,"",IFERROR(SMALL('Open 2'!F:F,L5),"")))</f>
        <v>15.570000003000001</v>
      </c>
      <c r="F5" s="86" t="str">
        <f t="shared" si="0"/>
        <v>2D</v>
      </c>
      <c r="G5" s="91" t="str">
        <f t="shared" si="1"/>
        <v/>
      </c>
      <c r="H5" s="62">
        <f>'Open 2'!P16</f>
        <v>16.728000008000002</v>
      </c>
      <c r="I5" s="87" t="s">
        <v>5</v>
      </c>
      <c r="J5" s="163">
        <v>4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10</v>
      </c>
      <c r="B6" s="84" t="str">
        <f>IFERROR(IF(INDEX('Open 2'!$A:$F,MATCH('Open 2 Results'!$E6,'Open 2'!$F:$F,0),2)&gt;0,INDEX('Open 2'!$A:$F,MATCH('Open 2 Results'!$E6,'Open 2'!$F:$F,0),2),""),"")</f>
        <v xml:space="preserve">Ashley Langenfeld </v>
      </c>
      <c r="C6" s="84" t="str">
        <f>IFERROR(IF(INDEX('Open 2'!$A:$F,MATCH('Open 2 Results'!$E6,'Open 2'!$F:$F,0),3)&gt;0,INDEX('Open 2'!$A:$F,MATCH('Open 2 Results'!$E6,'Open 2'!$F:$F,0),3),""),"")</f>
        <v xml:space="preserve">Cruz </v>
      </c>
      <c r="D6" s="85">
        <f>IFERROR(IF(AND(SMALL('Open 2'!F:F,L6)&gt;1000,SMALL('Open 2'!F:F,L6)&lt;3000),"nt",IF(SMALL('Open 2'!F:F,L6)&gt;3000,"",SMALL('Open 2'!F:F,L6))),"")</f>
        <v>15.763000010999999</v>
      </c>
      <c r="E6" s="115">
        <f>IF(D6="nt",IFERROR(SMALL('Open 2'!F:F,L6),""),IF(D6&gt;3000,"",IFERROR(SMALL('Open 2'!F:F,L6),"")))</f>
        <v>15.763000010999999</v>
      </c>
      <c r="F6" s="86" t="str">
        <f t="shared" si="0"/>
        <v>2D</v>
      </c>
      <c r="G6" s="91" t="str">
        <f t="shared" si="1"/>
        <v/>
      </c>
      <c r="H6" s="62">
        <f>'Open 2'!P22</f>
        <v>17.802000009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7</v>
      </c>
      <c r="B7" s="84" t="str">
        <f>IFERROR(IF(INDEX('Open 2'!$A:$F,MATCH('Open 2 Results'!$E7,'Open 2'!$F:$F,0),2)&gt;0,INDEX('Open 2'!$A:$F,MATCH('Open 2 Results'!$E7,'Open 2'!$F:$F,0),2),""),"")</f>
        <v xml:space="preserve">Annette Audrey </v>
      </c>
      <c r="C7" s="84" t="str">
        <f>IFERROR(IF(INDEX('Open 2'!$A:$F,MATCH('Open 2 Results'!$E7,'Open 2'!$F:$F,0),3)&gt;0,INDEX('Open 2'!$A:$F,MATCH('Open 2 Results'!$E7,'Open 2'!$F:$F,0),3),""),"")</f>
        <v xml:space="preserve">Banner </v>
      </c>
      <c r="D7" s="85">
        <f>IFERROR(IF(AND(SMALL('Open 2'!F:F,L7)&gt;1000,SMALL('Open 2'!F:F,L7)&lt;3000),"nt",IF(SMALL('Open 2'!F:F,L7)&gt;3000,"",SMALL('Open 2'!F:F,L7))),"")</f>
        <v>16.728000008000002</v>
      </c>
      <c r="E7" s="115">
        <f>IF(D7="nt",IFERROR(SMALL('Open 2'!F:F,L7),""),IF(D7&gt;3000,"",IFERROR(SMALL('Open 2'!F:F,L7),"")))</f>
        <v>16.728000008000002</v>
      </c>
      <c r="F7" s="86" t="str">
        <f t="shared" si="0"/>
        <v>3D</v>
      </c>
      <c r="G7" s="91" t="str">
        <f t="shared" si="1"/>
        <v>3D</v>
      </c>
      <c r="H7" s="24" t="str">
        <f>'Open 2'!P28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11</v>
      </c>
      <c r="B8" s="84" t="str">
        <f>IFERROR(IF(INDEX('Open 2'!$A:$F,MATCH('Open 2 Results'!$E8,'Open 2'!$F:$F,0),2)&gt;0,INDEX('Open 2'!$A:$F,MATCH('Open 2 Results'!$E8,'Open 2'!$F:$F,0),2),""),"")</f>
        <v xml:space="preserve">Jessica Mueller </v>
      </c>
      <c r="C8" s="84" t="str">
        <f>IFERROR(IF(INDEX('Open 2'!$A:$F,MATCH('Open 2 Results'!$E8,'Open 2'!$F:$F,0),3)&gt;0,INDEX('Open 2'!$A:$F,MATCH('Open 2 Results'!$E8,'Open 2'!$F:$F,0),3),""),"")</f>
        <v>Pumpkin</v>
      </c>
      <c r="D8" s="85">
        <f>IFERROR(IF(AND(SMALL('Open 2'!F:F,L8)&gt;1000,SMALL('Open 2'!F:F,L8)&lt;3000),"nt",IF(SMALL('Open 2'!F:F,L8)&gt;3000,"",SMALL('Open 2'!F:F,L8))),"")</f>
        <v>16.817000013000001</v>
      </c>
      <c r="E8" s="115">
        <f>IF(D8="nt",IFERROR(SMALL('Open 2'!F:F,L8),""),IF(D8&gt;3000,"",IFERROR(SMALL('Open 2'!F:F,L8),"")))</f>
        <v>16.817000013000001</v>
      </c>
      <c r="F8" s="86" t="str">
        <f t="shared" si="0"/>
        <v>3D</v>
      </c>
      <c r="G8" s="91" t="str">
        <f t="shared" si="1"/>
        <v/>
      </c>
      <c r="J8" s="162">
        <v>4</v>
      </c>
      <c r="K8" s="121">
        <v>5</v>
      </c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8</v>
      </c>
      <c r="B9" s="84" t="str">
        <f>IFERROR(IF(INDEX('Open 2'!$A:$F,MATCH('Open 2 Results'!$E9,'Open 2'!$F:$F,0),2)&gt;0,INDEX('Open 2'!$A:$F,MATCH('Open 2 Results'!$E9,'Open 2'!$F:$F,0),2),""),"")</f>
        <v xml:space="preserve">Alaynah Harkless </v>
      </c>
      <c r="C9" s="84" t="str">
        <f>IFERROR(IF(INDEX('Open 2'!$A:$F,MATCH('Open 2 Results'!$E9,'Open 2'!$F:$F,0),3)&gt;0,INDEX('Open 2'!$A:$F,MATCH('Open 2 Results'!$E9,'Open 2'!$F:$F,0),3),""),"")</f>
        <v>Zeus</v>
      </c>
      <c r="D9" s="85">
        <f>IFERROR(IF(AND(SMALL('Open 2'!F:F,L9)&gt;1000,SMALL('Open 2'!F:F,L9)&lt;3000),"nt",IF(SMALL('Open 2'!F:F,L9)&gt;3000,"",SMALL('Open 2'!F:F,L9))),"")</f>
        <v>17.802000009</v>
      </c>
      <c r="E9" s="115">
        <f>IF(D9="nt",IFERROR(SMALL('Open 2'!F:F,L9),""),IF(D9&gt;3000,"",IFERROR(SMALL('Open 2'!F:F,L9),"")))</f>
        <v>17.802000009</v>
      </c>
      <c r="F9" s="86" t="str">
        <f t="shared" si="0"/>
        <v>4D</v>
      </c>
      <c r="G9" s="91" t="str">
        <f t="shared" si="1"/>
        <v>4D</v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6</v>
      </c>
      <c r="B10" s="84" t="str">
        <f>IFERROR(IF(INDEX('Open 2'!$A:$F,MATCH('Open 2 Results'!$E10,'Open 2'!$F:$F,0),2)&gt;0,INDEX('Open 2'!$A:$F,MATCH('Open 2 Results'!$E10,'Open 2'!$F:$F,0),2),""),"")</f>
        <v xml:space="preserve">Morgan Ober </v>
      </c>
      <c r="C10" s="84" t="str">
        <f>IFERROR(IF(INDEX('Open 2'!$A:$F,MATCH('Open 2 Results'!$E10,'Open 2'!$F:$F,0),3)&gt;0,INDEX('Open 2'!$A:$F,MATCH('Open 2 Results'!$E10,'Open 2'!$F:$F,0),3),""),"")</f>
        <v xml:space="preserve">Misty </v>
      </c>
      <c r="D10" s="85">
        <f>IFERROR(IF(AND(SMALL('Open 2'!F:F,L10)&gt;1000,SMALL('Open 2'!F:F,L10)&lt;3000),"nt",IF(SMALL('Open 2'!F:F,L10)&gt;3000,"",SMALL('Open 2'!F:F,L10))),"")</f>
        <v>18.180000007</v>
      </c>
      <c r="E10" s="115">
        <f>IF(D10="nt",IFERROR(SMALL('Open 2'!F:F,L10),""),IF(D10&gt;3000,"",IFERROR(SMALL('Open 2'!F:F,L10),"")))</f>
        <v>18.180000007</v>
      </c>
      <c r="F10" s="86" t="str">
        <f t="shared" si="0"/>
        <v>4D</v>
      </c>
      <c r="G10" s="91" t="str">
        <f t="shared" si="1"/>
        <v/>
      </c>
      <c r="J10" s="162">
        <v>5</v>
      </c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2</v>
      </c>
      <c r="B11" s="84" t="str">
        <f>IFERROR(IF(INDEX('Open 2'!$A:$F,MATCH('Open 2 Results'!$E11,'Open 2'!$F:$F,0),2)&gt;0,INDEX('Open 2'!$A:$F,MATCH('Open 2 Results'!$E11,'Open 2'!$F:$F,0),2),""),"")</f>
        <v xml:space="preserve">Jessica Mueller </v>
      </c>
      <c r="C11" s="84" t="str">
        <f>IFERROR(IF(INDEX('Open 2'!$A:$F,MATCH('Open 2 Results'!$E11,'Open 2'!$F:$F,0),3)&gt;0,INDEX('Open 2'!$A:$F,MATCH('Open 2 Results'!$E11,'Open 2'!$F:$F,0),3),""),"")</f>
        <v xml:space="preserve">MFR Laughing Xena </v>
      </c>
      <c r="D11" s="85">
        <f>IFERROR(IF(AND(SMALL('Open 2'!F:F,L11)&gt;1000,SMALL('Open 2'!F:F,L11)&lt;3000),"nt",IF(SMALL('Open 2'!F:F,L11)&gt;3000,"",SMALL('Open 2'!F:F,L11))),"")</f>
        <v>915.68800000199997</v>
      </c>
      <c r="E11" s="115">
        <f>IF(D11="nt",IFERROR(SMALL('Open 2'!F:F,L11),""),IF(D11&gt;3000,"",IFERROR(SMALL('Open 2'!F:F,L11),"")))</f>
        <v>915.68800000199997</v>
      </c>
      <c r="F11" s="86" t="str">
        <f t="shared" si="0"/>
        <v>4D</v>
      </c>
      <c r="G11" s="91" t="str">
        <f t="shared" si="1"/>
        <v/>
      </c>
      <c r="J11" s="162" t="s">
        <v>170</v>
      </c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1</v>
      </c>
      <c r="B12" s="84" t="str">
        <f>IFERROR(IF(INDEX('Open 2'!$A:$F,MATCH('Open 2 Results'!$E12,'Open 2'!$F:$F,0),2)&gt;0,INDEX('Open 2'!$A:$F,MATCH('Open 2 Results'!$E12,'Open 2'!$F:$F,0),2),""),"")</f>
        <v xml:space="preserve">Grace Merrigan </v>
      </c>
      <c r="C12" s="84" t="str">
        <f>IFERROR(IF(INDEX('Open 2'!$A:$F,MATCH('Open 2 Results'!$E12,'Open 2'!$F:$F,0),3)&gt;0,INDEX('Open 2'!$A:$F,MATCH('Open 2 Results'!$E12,'Open 2'!$F:$F,0),3),""),"")</f>
        <v xml:space="preserve">Mo </v>
      </c>
      <c r="D12" s="85">
        <f>IFERROR(IF(AND(SMALL('Open 2'!F:F,L12)&gt;1000,SMALL('Open 2'!F:F,L12)&lt;3000),"nt",IF(SMALL('Open 2'!F:F,L12)&gt;3000,"",SMALL('Open 2'!F:F,L12))),"")</f>
        <v>920.91700000100002</v>
      </c>
      <c r="E12" s="115">
        <f>IF(D12="nt",IFERROR(SMALL('Open 2'!F:F,L12),""),IF(D12&gt;3000,"",IFERROR(SMALL('Open 2'!F:F,L12),"")))</f>
        <v>920.91700000100002</v>
      </c>
      <c r="F12" s="86" t="str">
        <f t="shared" si="0"/>
        <v>4D</v>
      </c>
      <c r="G12" s="91" t="str">
        <f t="shared" si="1"/>
        <v/>
      </c>
      <c r="J12" s="162" t="s">
        <v>170</v>
      </c>
      <c r="K12" s="121" t="s">
        <v>170</v>
      </c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12</v>
      </c>
      <c r="B13" s="84" t="str">
        <f>IFERROR(IF(INDEX('Open 2'!$A:$F,MATCH('Open 2 Results'!$E13,'Open 2'!$F:$F,0),2)&gt;0,INDEX('Open 2'!$A:$F,MATCH('Open 2 Results'!$E13,'Open 2'!$F:$F,0),2),""),"")</f>
        <v xml:space="preserve">Joslyn Deknikker </v>
      </c>
      <c r="C13" s="84" t="str">
        <f>IFERROR(IF(INDEX('Open 2'!$A:$F,MATCH('Open 2 Results'!$E13,'Open 2'!$F:$F,0),3)&gt;0,INDEX('Open 2'!$A:$F,MATCH('Open 2 Results'!$E13,'Open 2'!$F:$F,0),3),""),"")</f>
        <v xml:space="preserve">DE Bully Rey </v>
      </c>
      <c r="D13" s="85" t="str">
        <f>IFERROR(IF(AND(SMALL('Open 2'!F:F,L13)&gt;1000,SMALL('Open 2'!F:F,L13)&lt;3000),"nt",IF(SMALL('Open 2'!F:F,L13)&gt;3000,"",SMALL('Open 2'!F:F,L13))),"")</f>
        <v>nt</v>
      </c>
      <c r="E13" s="115">
        <f>IF(D13="nt",IFERROR(SMALL('Open 2'!F:F,L13),""),IF(D13&gt;3000,"",IFERROR(SMALL('Open 2'!F:F,L13),"")))</f>
        <v>1000.000000014</v>
      </c>
      <c r="F13" s="86" t="str">
        <f t="shared" si="0"/>
        <v/>
      </c>
      <c r="G13" s="91" t="str">
        <f t="shared" si="1"/>
        <v/>
      </c>
      <c r="J13" s="162"/>
      <c r="K13" s="121" t="s">
        <v>170</v>
      </c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7" sqref="D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Taya Skiles </v>
      </c>
      <c r="C2" s="19" t="str">
        <f>IFERROR(Draw!L2,"")</f>
        <v xml:space="preserve">Midnight </v>
      </c>
      <c r="D2" s="51">
        <v>23.835000000000001</v>
      </c>
      <c r="E2" s="17">
        <v>1E-8</v>
      </c>
      <c r="F2" s="93">
        <f>IF(D2="scratch",3000+E2,IF(D2="nt",1000+E2,IF((D2+E2)&gt;5,D2+E2,"")))</f>
        <v>23.835000010000002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Grace Merrigan </v>
      </c>
      <c r="C3" s="21" t="str">
        <f>IFERROR(Draw!L3,"")</f>
        <v xml:space="preserve">JP Four Turbo Jet </v>
      </c>
      <c r="D3" s="52">
        <v>923.21400000000006</v>
      </c>
      <c r="E3" s="17">
        <v>2E-8</v>
      </c>
      <c r="F3" s="93">
        <f t="shared" ref="F3:F66" si="0">IF(D3="scratch",3000+E3,IF(D3="nt",1000+E3,IF((D3+E3)&gt;5,D3+E3,"")))</f>
        <v>923.21400002000007</v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>Kellie VanDerBrink</v>
      </c>
      <c r="C4" s="21" t="str">
        <f>IFERROR(Draw!L4,"")</f>
        <v xml:space="preserve">Cowboy </v>
      </c>
      <c r="D4" s="53">
        <v>24.617999999999999</v>
      </c>
      <c r="E4" s="17">
        <v>2.9999999999999997E-8</v>
      </c>
      <c r="F4" s="93">
        <f t="shared" si="0"/>
        <v>24.618000029999997</v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1st</v>
      </c>
      <c r="N4" s="18" t="str">
        <f>'Poles Calculations'!H8</f>
        <v xml:space="preserve">Jessica Taubert </v>
      </c>
      <c r="O4" s="18" t="str">
        <f>'Poles Calculations'!I8</f>
        <v xml:space="preserve">Jolene </v>
      </c>
      <c r="P4" s="40">
        <f>'Poles Calculations'!J8</f>
        <v>23.131000050000001</v>
      </c>
      <c r="Q4" s="165">
        <f>'Poles Calculations'!K8</f>
        <v>40</v>
      </c>
    </row>
    <row r="5" spans="1:17" ht="16.5" thickBot="1">
      <c r="A5" s="20">
        <f>IF(B5="","",Draw!J5)</f>
        <v>4</v>
      </c>
      <c r="B5" s="21" t="str">
        <f>IFERROR(Draw!K5,"")</f>
        <v xml:space="preserve">Tricia Merrigan </v>
      </c>
      <c r="C5" s="21" t="str">
        <f>IFERROR(Draw!L5,"")</f>
        <v xml:space="preserve">Paris </v>
      </c>
      <c r="D5" s="54">
        <v>927.50099999999998</v>
      </c>
      <c r="E5" s="17">
        <v>4.0000000000000001E-8</v>
      </c>
      <c r="F5" s="93">
        <f t="shared" si="0"/>
        <v>927.50100004000001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23.131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>
        <f>IF(B6="","",Draw!J6)</f>
        <v>5</v>
      </c>
      <c r="B6" s="21" t="str">
        <f>IFERROR(Draw!K6,"")</f>
        <v xml:space="preserve">Jessica Taubert </v>
      </c>
      <c r="C6" s="21" t="str">
        <f>IFERROR(Draw!L6,"")</f>
        <v xml:space="preserve">Jolene </v>
      </c>
      <c r="D6" s="54">
        <v>23.131</v>
      </c>
      <c r="E6" s="17">
        <v>4.9999999999999998E-8</v>
      </c>
      <c r="F6" s="93">
        <f t="shared" si="0"/>
        <v>23.131000050000001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25.131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27.131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5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>
        <f>'Poles Calculations'!K14</f>
        <v>24</v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>
        <f>'Poles Calculations'!K20</f>
        <v>16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6" sqref="J6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5</v>
      </c>
      <c r="B2" s="84" t="str">
        <f>IFERROR(IF(INDEX(Poles!$A:$F,MATCH('Poles Results'!$E2,Poles!$F:$F,0),2)&gt;0,INDEX(Poles!$A:$F,MATCH('Poles Results'!$E2,Poles!$F:$F,0),2),""),"")</f>
        <v xml:space="preserve">Jessica Taubert </v>
      </c>
      <c r="C2" s="84" t="str">
        <f>IFERROR(IF(INDEX(Poles!$A:$F,MATCH('Poles Results'!E2,Poles!$F:$F,0),3)&gt;0,INDEX(Poles!$A:$F,MATCH('Poles Results'!E2,Poles!$F:$F,0),3),""),"")</f>
        <v xml:space="preserve">Jolene </v>
      </c>
      <c r="D2" s="85">
        <f>IFERROR(IF(AND(SMALL(Poles!F:F,K2)&gt;1000,SMALL(Poles!F:F,K2)&lt;3000),"nt",IF(SMALL(Poles!F:F,K2)&gt;3000,"",SMALL(Poles!F:F,K2))),"")</f>
        <v>23.131000050000001</v>
      </c>
      <c r="E2" s="115">
        <f>IF(D2="nt",IFERROR(SMALL(Poles!F:F,K2),""),IF(D2&gt;3000,"",IFERROR(SMALL(Poles!F:F,K2),"")))</f>
        <v>23.131000050000001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>
        <v>5</v>
      </c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</v>
      </c>
      <c r="B3" s="84" t="str">
        <f>IFERROR(IF(INDEX(Poles!$A:$F,MATCH('Poles Results'!$E3,Poles!$F:$F,0),2)&gt;0,INDEX(Poles!$A:$F,MATCH('Poles Results'!$E3,Poles!$F:$F,0),2),""),"")</f>
        <v xml:space="preserve">Taya Skiles </v>
      </c>
      <c r="C3" s="84" t="str">
        <f>IFERROR(IF(INDEX(Poles!$A:$F,MATCH('Poles Results'!E3,Poles!$F:$F,0),3)&gt;0,INDEX(Poles!$A:$F,MATCH('Poles Results'!E3,Poles!$F:$F,0),3),""),"")</f>
        <v xml:space="preserve">Midnight </v>
      </c>
      <c r="D3" s="85">
        <f>IFERROR(IF(AND(SMALL(Poles!F:F,K3)&gt;1000,SMALL(Poles!F:F,K3)&lt;3000),"nt",IF(SMALL(Poles!F:F,K3)&gt;3000,"",SMALL(Poles!F:F,K3))),"")</f>
        <v>23.835000010000002</v>
      </c>
      <c r="E3" s="115">
        <f>IF(D3="nt",IFERROR(SMALL(Poles!F:F,K3),""),IF(D3&gt;3000,"",IFERROR(SMALL(Poles!F:F,K3),"")))</f>
        <v>23.835000010000002</v>
      </c>
      <c r="F3" s="86" t="str">
        <f t="shared" si="0"/>
        <v>1D</v>
      </c>
      <c r="G3" s="91" t="str">
        <f t="shared" si="1"/>
        <v/>
      </c>
      <c r="H3" s="62">
        <f>Poles!P4</f>
        <v>23.131000050000001</v>
      </c>
      <c r="I3" s="24" t="s">
        <v>3</v>
      </c>
      <c r="J3" s="121"/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3</v>
      </c>
      <c r="B4" s="84" t="str">
        <f>IFERROR(IF(INDEX(Poles!$A:$F,MATCH('Poles Results'!$E4,Poles!$F:$F,0),2)&gt;0,INDEX(Poles!$A:$F,MATCH('Poles Results'!$E4,Poles!$F:$F,0),2),""),"")</f>
        <v>Kellie VanDerBrink</v>
      </c>
      <c r="C4" s="84" t="str">
        <f>IFERROR(IF(INDEX(Poles!$A:$F,MATCH('Poles Results'!E4,Poles!$F:$F,0),3)&gt;0,INDEX(Poles!$A:$F,MATCH('Poles Results'!E4,Poles!$F:$F,0),3),""),"")</f>
        <v xml:space="preserve">Cowboy </v>
      </c>
      <c r="D4" s="85">
        <f>IFERROR(IF(AND(SMALL(Poles!F:F,K4)&gt;1000,SMALL(Poles!F:F,K4)&lt;3000),"nt",IF(SMALL(Poles!F:F,K4)&gt;3000,"",SMALL(Poles!F:F,K4))),"")</f>
        <v>24.618000029999997</v>
      </c>
      <c r="E4" s="115">
        <f>IF(D4="nt",IFERROR(SMALL(Poles!F:F,K4),""),IF(D4&gt;3000,"",IFERROR(SMALL(Poles!F:F,K4),"")))</f>
        <v>24.618000029999997</v>
      </c>
      <c r="F4" s="86" t="str">
        <f t="shared" si="0"/>
        <v>1D</v>
      </c>
      <c r="G4" s="91" t="str">
        <f t="shared" si="1"/>
        <v/>
      </c>
      <c r="H4" s="62" t="str">
        <f>Poles!P10</f>
        <v>-</v>
      </c>
      <c r="I4" s="87" t="s">
        <v>4</v>
      </c>
      <c r="J4" s="121">
        <v>4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2</v>
      </c>
      <c r="B5" s="84" t="str">
        <f>IFERROR(IF(INDEX(Poles!$A:$F,MATCH('Poles Results'!$E5,Poles!$F:$F,0),2)&gt;0,INDEX(Poles!$A:$F,MATCH('Poles Results'!$E5,Poles!$F:$F,0),2),""),"")</f>
        <v xml:space="preserve">Grace Merrigan </v>
      </c>
      <c r="C5" s="84" t="str">
        <f>IFERROR(IF(INDEX(Poles!$A:$F,MATCH('Poles Results'!E5,Poles!$F:$F,0),3)&gt;0,INDEX(Poles!$A:$F,MATCH('Poles Results'!E5,Poles!$F:$F,0),3),""),"")</f>
        <v xml:space="preserve">JP Four Turbo Jet </v>
      </c>
      <c r="D5" s="85">
        <f>IFERROR(IF(AND(SMALL(Poles!F:F,K5)&gt;1000,SMALL(Poles!F:F,K5)&lt;3000),"nt",IF(SMALL(Poles!F:F,K5)&gt;3000,"",SMALL(Poles!F:F,K5))),"")</f>
        <v>923.21400002000007</v>
      </c>
      <c r="E5" s="115">
        <f>IF(D5="nt",IFERROR(SMALL(Poles!F:F,K5),""),IF(D5&gt;3000,"",IFERROR(SMALL(Poles!F:F,K5),"")))</f>
        <v>923.21400002000007</v>
      </c>
      <c r="F5" s="86" t="str">
        <f t="shared" si="0"/>
        <v>1D</v>
      </c>
      <c r="G5" s="91" t="str">
        <f t="shared" si="1"/>
        <v/>
      </c>
      <c r="H5" s="62" t="str">
        <f>Poles!P16</f>
        <v>-</v>
      </c>
      <c r="I5" s="87" t="s">
        <v>5</v>
      </c>
      <c r="J5" s="122" t="s">
        <v>170</v>
      </c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4</v>
      </c>
      <c r="B6" s="84" t="str">
        <f>IFERROR(IF(INDEX(Poles!$A:$F,MATCH('Poles Results'!$E6,Poles!$F:$F,0),2)&gt;0,INDEX(Poles!$A:$F,MATCH('Poles Results'!$E6,Poles!$F:$F,0),2),""),"")</f>
        <v xml:space="preserve">Tricia Merrigan </v>
      </c>
      <c r="C6" s="84" t="str">
        <f>IFERROR(IF(INDEX(Poles!$A:$F,MATCH('Poles Results'!E6,Poles!$F:$F,0),3)&gt;0,INDEX(Poles!$A:$F,MATCH('Poles Results'!E6,Poles!$F:$F,0),3),""),"")</f>
        <v xml:space="preserve">Paris </v>
      </c>
      <c r="D6" s="85">
        <f>IFERROR(IF(AND(SMALL(Poles!F:F,K6)&gt;1000,SMALL(Poles!F:F,K6)&lt;3000),"nt",IF(SMALL(Poles!F:F,K6)&gt;3000,"",SMALL(Poles!F:F,K6))),"")</f>
        <v>927.50100004000001</v>
      </c>
      <c r="E6" s="115">
        <f>IF(D6="nt",IFERROR(SMALL(Poles!F:F,K6),""),IF(D6&gt;3000,"",IFERROR(SMALL(Poles!F:F,K6),"")))</f>
        <v>927.50100004000001</v>
      </c>
      <c r="F6" s="86" t="str">
        <f t="shared" si="0"/>
        <v>1D</v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23.835000010000002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923.21400002000007</v>
      </c>
      <c r="E3" s="3"/>
      <c r="F3" s="8">
        <f>MIN(Poles!D:D)</f>
        <v>23.131</v>
      </c>
      <c r="G3" s="11" t="s">
        <v>3</v>
      </c>
      <c r="H3" s="63"/>
    </row>
    <row r="4" spans="1:23">
      <c r="A4" s="3" t="str">
        <f>IFERROR(VLOOKUP(Poles!F4,$F$3:$G$5,2,TRUE),"")</f>
        <v>1D</v>
      </c>
      <c r="B4" s="7">
        <f>IFERROR(IF(A4=$B$1,Poles!F4,""),"")</f>
        <v>24.618000029999997</v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25.131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927.50100004000001</v>
      </c>
      <c r="E5" s="3"/>
      <c r="F5" s="10">
        <f>(F4+2)</f>
        <v>27.131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23.131000050000001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40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24</v>
      </c>
      <c r="V7" s="152">
        <f t="shared" si="0"/>
        <v>16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1st</v>
      </c>
      <c r="H8" s="64" t="str">
        <f>IFERROR(INDEX(Poles!$B:$F,MATCH(J8,Poles!$F:$F,0),1),"-")</f>
        <v xml:space="preserve">Jessica Taubert </v>
      </c>
      <c r="I8" s="64" t="str">
        <f>IFERROR(INDEX(Poles!$B:$F,MATCH(J8,Poles!$F:$F,0),2),"-")</f>
        <v xml:space="preserve">Jolene </v>
      </c>
      <c r="J8" s="7">
        <f>IFERROR(SMALL($B$2:$B$300,L8),"-")</f>
        <v>23.131000050000001</v>
      </c>
      <c r="K8" s="153">
        <f>IF(T7&gt;0,T7,"")</f>
        <v>40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2nd</v>
      </c>
      <c r="H9" s="64" t="str">
        <f>IFERROR(INDEX(Poles!$B:$F,MATCH(J9,Poles!$F:$F,0),1),"-")</f>
        <v xml:space="preserve">Taya Skiles </v>
      </c>
      <c r="I9" s="64" t="str">
        <f>IFERROR(INDEX(Poles!$B:$F,MATCH(J9,Poles!$F:$F,0),2),"-")</f>
        <v xml:space="preserve">Midnight </v>
      </c>
      <c r="J9" s="7">
        <f>IFERROR(SMALL($B$2:$B$300,L9),"-")</f>
        <v>23.835000010000002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3rd</v>
      </c>
      <c r="H10" s="64" t="str">
        <f>IFERROR(INDEX(Poles!$B:$F,MATCH(J10,Poles!$F:$F,0),1),"-")</f>
        <v>Kellie VanDerBrink</v>
      </c>
      <c r="I10" s="64" t="str">
        <f>IFERROR(INDEX(Poles!$B:$F,MATCH(J10,Poles!$F:$F,0),2),"-")</f>
        <v xml:space="preserve">Cowboy </v>
      </c>
      <c r="J10" s="7">
        <f>IFERROR(SMALL($B$2:$B$300,L10),"-")</f>
        <v>24.618000029999997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40</v>
      </c>
      <c r="U12" s="151">
        <f>U5*$R$15</f>
        <v>24</v>
      </c>
      <c r="V12" s="151">
        <f>V5*$R$15</f>
        <v>16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5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>
        <f>IF(U7&gt;0,U7,"")</f>
        <v>24</v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80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80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>
        <f>IF(V7&gt;0,V7,"")</f>
        <v>16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24" activePane="bottomLeft" state="frozen"/>
      <selection pane="bottomLeft" activeCell="F36" sqref="F36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55</v>
      </c>
      <c r="D5" s="105"/>
      <c r="E5" s="105">
        <v>90</v>
      </c>
      <c r="F5" s="107"/>
      <c r="G5" s="95" t="s">
        <v>89</v>
      </c>
      <c r="H5" s="32" t="s">
        <v>90</v>
      </c>
      <c r="I5" s="17">
        <v>3E-9</v>
      </c>
      <c r="J5" s="17">
        <f>IF(C5="yco",1000+I5,IF((C5+$I5)&lt;1,"",C5+$I5))</f>
        <v>55.000000002999997</v>
      </c>
      <c r="K5" s="17">
        <f t="shared" si="1"/>
        <v>90.000000002999997</v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/>
      <c r="D6" s="105"/>
      <c r="E6" s="105"/>
      <c r="F6" s="107"/>
      <c r="G6" s="95"/>
      <c r="H6" s="32"/>
      <c r="I6" s="17">
        <v>4.0000000000000002E-9</v>
      </c>
      <c r="J6" s="183" t="str">
        <f>IF(C6="yco",1000+I6,IF((C6+$I6)&lt;1,"",C6+$I6))</f>
        <v/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44</v>
      </c>
      <c r="D7" s="105"/>
      <c r="E7" s="105"/>
      <c r="F7" s="107"/>
      <c r="G7" s="95" t="s">
        <v>91</v>
      </c>
      <c r="H7" s="32" t="s">
        <v>92</v>
      </c>
      <c r="I7" s="17">
        <v>5.0000000000000001E-9</v>
      </c>
      <c r="J7" s="17">
        <f t="shared" ref="J7:J68" si="5">IF(C7="yco",1000+I7,IF((C7+$I7)&lt;1,"",C7+$I7))</f>
        <v>44.000000004999997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303</v>
      </c>
      <c r="D8" s="105"/>
      <c r="E8" s="105"/>
      <c r="F8" s="107"/>
      <c r="G8" s="95" t="s">
        <v>91</v>
      </c>
      <c r="H8" s="32" t="s">
        <v>93</v>
      </c>
      <c r="I8" s="17">
        <v>6E-9</v>
      </c>
      <c r="J8" s="17">
        <f t="shared" si="5"/>
        <v>303.00000000599999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55</v>
      </c>
      <c r="D9" s="105"/>
      <c r="E9" s="105"/>
      <c r="F9" s="107"/>
      <c r="G9" s="95" t="s">
        <v>94</v>
      </c>
      <c r="H9" s="32" t="s">
        <v>95</v>
      </c>
      <c r="I9" s="17">
        <v>6.9999999999999998E-9</v>
      </c>
      <c r="J9" s="17">
        <f t="shared" si="5"/>
        <v>55.000000006999997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2</v>
      </c>
      <c r="D10" s="105"/>
      <c r="E10" s="105"/>
      <c r="F10" s="107"/>
      <c r="G10" s="95" t="s">
        <v>163</v>
      </c>
      <c r="H10" s="32" t="s">
        <v>164</v>
      </c>
      <c r="I10" s="17">
        <v>8.0000000000000005E-9</v>
      </c>
      <c r="J10" s="17">
        <f t="shared" si="5"/>
        <v>2.0000000080000002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88</v>
      </c>
      <c r="D11" s="105"/>
      <c r="E11" s="105"/>
      <c r="F11" s="107"/>
      <c r="G11" s="95" t="s">
        <v>96</v>
      </c>
      <c r="H11" s="32" t="s">
        <v>97</v>
      </c>
      <c r="I11" s="17">
        <v>8.9999999999999995E-9</v>
      </c>
      <c r="J11" s="17">
        <f t="shared" si="5"/>
        <v>88.000000009000004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/>
      <c r="D12" s="105"/>
      <c r="E12" s="105"/>
      <c r="F12" s="107"/>
      <c r="G12" s="95"/>
      <c r="H12" s="32"/>
      <c r="I12" s="17">
        <v>1E-8</v>
      </c>
      <c r="J12" s="17" t="str">
        <f t="shared" si="5"/>
        <v/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55</v>
      </c>
      <c r="D13" s="105"/>
      <c r="E13" s="105"/>
      <c r="F13" s="107"/>
      <c r="G13" s="95" t="s">
        <v>98</v>
      </c>
      <c r="H13" s="32" t="s">
        <v>99</v>
      </c>
      <c r="I13" s="17">
        <v>1.0999999999999999E-8</v>
      </c>
      <c r="J13" s="17">
        <f t="shared" si="5"/>
        <v>55.000000010999997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66</v>
      </c>
      <c r="D14" s="105"/>
      <c r="E14" s="105">
        <v>55</v>
      </c>
      <c r="F14" s="107"/>
      <c r="G14" s="95" t="s">
        <v>100</v>
      </c>
      <c r="H14" s="32" t="s">
        <v>101</v>
      </c>
      <c r="I14" s="17">
        <v>1.2E-8</v>
      </c>
      <c r="J14" s="17">
        <f t="shared" si="5"/>
        <v>66.000000012000001</v>
      </c>
      <c r="K14" s="17">
        <f t="shared" si="1"/>
        <v>55.000000012000001</v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33</v>
      </c>
      <c r="D15" s="105"/>
      <c r="E15" s="105">
        <v>102</v>
      </c>
      <c r="F15" s="107"/>
      <c r="G15" s="95" t="s">
        <v>102</v>
      </c>
      <c r="H15" s="32" t="s">
        <v>103</v>
      </c>
      <c r="I15" s="17">
        <v>1.3000000000000001E-8</v>
      </c>
      <c r="J15" s="17">
        <f t="shared" si="5"/>
        <v>33.000000012999998</v>
      </c>
      <c r="K15" s="17">
        <f t="shared" si="1"/>
        <v>102.000000013</v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/>
      <c r="D16" s="105"/>
      <c r="E16" s="105"/>
      <c r="F16" s="107"/>
      <c r="G16" s="95"/>
      <c r="H16" s="32"/>
      <c r="I16" s="17">
        <v>1.4E-8</v>
      </c>
      <c r="J16" s="17" t="str">
        <f t="shared" si="5"/>
        <v/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55</v>
      </c>
      <c r="D17" s="105"/>
      <c r="E17" s="105"/>
      <c r="F17" s="107"/>
      <c r="G17" s="95" t="s">
        <v>149</v>
      </c>
      <c r="H17" s="32" t="s">
        <v>150</v>
      </c>
      <c r="I17" s="17">
        <v>1.4999999999999999E-8</v>
      </c>
      <c r="J17" s="17">
        <f t="shared" si="5"/>
        <v>55.000000014999998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/>
      <c r="G18" s="95" t="s">
        <v>155</v>
      </c>
      <c r="H18" s="32" t="s">
        <v>156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2</v>
      </c>
      <c r="D19" s="105"/>
      <c r="E19" s="105"/>
      <c r="F19" s="107"/>
      <c r="G19" s="95" t="s">
        <v>104</v>
      </c>
      <c r="H19" s="32" t="s">
        <v>105</v>
      </c>
      <c r="I19" s="17">
        <v>1.7E-8</v>
      </c>
      <c r="J19" s="17">
        <f t="shared" si="5"/>
        <v>2.0000000170000001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99</v>
      </c>
      <c r="D20" s="105"/>
      <c r="E20" s="105"/>
      <c r="F20" s="107"/>
      <c r="G20" s="95" t="s">
        <v>104</v>
      </c>
      <c r="H20" s="32" t="s">
        <v>106</v>
      </c>
      <c r="I20" s="17">
        <v>1.7999999999999999E-8</v>
      </c>
      <c r="J20" s="17">
        <f t="shared" si="5"/>
        <v>99.000000017999994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/>
      <c r="H21" s="32"/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22</v>
      </c>
      <c r="D22" s="105"/>
      <c r="E22" s="105"/>
      <c r="F22" s="107"/>
      <c r="G22" s="95" t="s">
        <v>107</v>
      </c>
      <c r="H22" s="32" t="s">
        <v>108</v>
      </c>
      <c r="I22" s="17">
        <v>2E-8</v>
      </c>
      <c r="J22" s="17">
        <f t="shared" si="5"/>
        <v>22.000000020000002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</v>
      </c>
      <c r="D23" s="105"/>
      <c r="E23" s="105"/>
      <c r="F23" s="107"/>
      <c r="G23" s="95" t="s">
        <v>109</v>
      </c>
      <c r="H23" s="32" t="s">
        <v>110</v>
      </c>
      <c r="I23" s="17">
        <v>2.0999999999999999E-8</v>
      </c>
      <c r="J23" s="17">
        <f t="shared" si="5"/>
        <v>1.000000021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50</v>
      </c>
      <c r="D24" s="105"/>
      <c r="E24" s="105">
        <v>95</v>
      </c>
      <c r="F24" s="107"/>
      <c r="G24" s="95" t="s">
        <v>109</v>
      </c>
      <c r="H24" s="32" t="s">
        <v>111</v>
      </c>
      <c r="I24" s="17">
        <v>2.1999999999999998E-8</v>
      </c>
      <c r="J24" s="17">
        <f t="shared" si="5"/>
        <v>50.000000022000002</v>
      </c>
      <c r="K24" s="17">
        <f t="shared" si="1"/>
        <v>95.000000021999995</v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100</v>
      </c>
      <c r="D25" s="105"/>
      <c r="E25" s="105"/>
      <c r="F25" s="107"/>
      <c r="G25" s="95" t="s">
        <v>109</v>
      </c>
      <c r="H25" s="32" t="s">
        <v>112</v>
      </c>
      <c r="I25" s="17">
        <v>2.3000000000000001E-8</v>
      </c>
      <c r="J25" s="17">
        <f t="shared" si="5"/>
        <v>100.000000023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/>
      <c r="D26" s="105"/>
      <c r="E26" s="105"/>
      <c r="F26" s="107"/>
      <c r="G26" s="95"/>
      <c r="H26" s="32"/>
      <c r="I26" s="17">
        <v>2.4E-8</v>
      </c>
      <c r="J26" s="17" t="str">
        <f t="shared" si="5"/>
        <v/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1</v>
      </c>
      <c r="D27" s="105"/>
      <c r="E27" s="105"/>
      <c r="F27" s="107"/>
      <c r="G27" s="95" t="s">
        <v>113</v>
      </c>
      <c r="H27" s="32" t="s">
        <v>95</v>
      </c>
      <c r="I27" s="17">
        <v>2.4999999999999999E-8</v>
      </c>
      <c r="J27" s="17">
        <f t="shared" si="5"/>
        <v>1.0000000250000001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88</v>
      </c>
      <c r="D28" s="105"/>
      <c r="E28" s="105"/>
      <c r="F28" s="107"/>
      <c r="G28" s="95" t="s">
        <v>113</v>
      </c>
      <c r="H28" s="32" t="s">
        <v>114</v>
      </c>
      <c r="I28" s="17">
        <v>2.6000000000000001E-8</v>
      </c>
      <c r="J28" s="17">
        <f t="shared" si="5"/>
        <v>88.000000025999995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88</v>
      </c>
      <c r="D29" s="105"/>
      <c r="E29" s="105"/>
      <c r="F29" s="107"/>
      <c r="G29" s="95" t="s">
        <v>115</v>
      </c>
      <c r="H29" s="32" t="s">
        <v>116</v>
      </c>
      <c r="I29" s="17">
        <v>2.7E-8</v>
      </c>
      <c r="J29" s="17">
        <f t="shared" si="5"/>
        <v>88.000000026999999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2</v>
      </c>
      <c r="D30" s="105"/>
      <c r="E30" s="105"/>
      <c r="F30" s="107"/>
      <c r="G30" s="95" t="s">
        <v>117</v>
      </c>
      <c r="H30" s="32" t="s">
        <v>118</v>
      </c>
      <c r="I30" s="17">
        <v>2.7999999999999999E-8</v>
      </c>
      <c r="J30" s="17">
        <f t="shared" si="5"/>
        <v>2.0000000280000001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99</v>
      </c>
      <c r="D31" s="105"/>
      <c r="E31" s="105">
        <v>99</v>
      </c>
      <c r="F31" s="107"/>
      <c r="G31" s="95" t="s">
        <v>117</v>
      </c>
      <c r="H31" s="32" t="s">
        <v>119</v>
      </c>
      <c r="I31" s="17">
        <v>2.9000000000000002E-8</v>
      </c>
      <c r="J31" s="17">
        <f t="shared" si="5"/>
        <v>99.000000029000006</v>
      </c>
      <c r="K31" s="17">
        <f t="shared" si="1"/>
        <v>99.000000029000006</v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/>
      <c r="D32" s="105"/>
      <c r="E32" s="105">
        <v>33</v>
      </c>
      <c r="F32" s="107"/>
      <c r="G32" s="95" t="s">
        <v>120</v>
      </c>
      <c r="H32" s="32" t="s">
        <v>165</v>
      </c>
      <c r="I32" s="17">
        <v>2.9999999999999997E-8</v>
      </c>
      <c r="J32" s="17" t="str">
        <f t="shared" si="5"/>
        <v/>
      </c>
      <c r="K32" s="17">
        <f t="shared" si="1"/>
        <v>33.000000030000002</v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33</v>
      </c>
      <c r="D33" s="105"/>
      <c r="E33" s="105"/>
      <c r="F33" s="107">
        <v>33</v>
      </c>
      <c r="G33" s="95" t="s">
        <v>120</v>
      </c>
      <c r="H33" s="32" t="s">
        <v>121</v>
      </c>
      <c r="I33" s="17">
        <v>3.1E-8</v>
      </c>
      <c r="J33" s="17">
        <f t="shared" si="5"/>
        <v>33.000000030999999</v>
      </c>
      <c r="K33" s="17" t="str">
        <f t="shared" si="1"/>
        <v/>
      </c>
      <c r="L33" s="17">
        <f t="shared" si="2"/>
        <v>33.000000030999999</v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>
        <v>77</v>
      </c>
      <c r="G34" s="95" t="s">
        <v>122</v>
      </c>
      <c r="H34" s="32" t="s">
        <v>123</v>
      </c>
      <c r="I34" s="17">
        <v>3.2000000000000002E-8</v>
      </c>
      <c r="J34" s="17" t="str">
        <f t="shared" si="5"/>
        <v/>
      </c>
      <c r="K34" s="17" t="str">
        <f t="shared" si="1"/>
        <v/>
      </c>
      <c r="L34" s="17">
        <f t="shared" si="2"/>
        <v>77.000000032000003</v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/>
      <c r="D35" s="105"/>
      <c r="E35" s="105"/>
      <c r="F35" s="107"/>
      <c r="G35" s="95"/>
      <c r="H35" s="32"/>
      <c r="I35" s="17">
        <v>3.2999999999999998E-8</v>
      </c>
      <c r="J35" s="17" t="str">
        <f t="shared" si="5"/>
        <v/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33</v>
      </c>
      <c r="D36" s="105"/>
      <c r="E36" s="105">
        <v>33</v>
      </c>
      <c r="F36" s="107"/>
      <c r="G36" s="95" t="s">
        <v>124</v>
      </c>
      <c r="H36" s="32" t="s">
        <v>125</v>
      </c>
      <c r="I36" s="17">
        <v>3.4E-8</v>
      </c>
      <c r="J36" s="17">
        <f t="shared" si="5"/>
        <v>33.000000034000003</v>
      </c>
      <c r="K36" s="17">
        <f t="shared" si="1"/>
        <v>33.000000034000003</v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66</v>
      </c>
      <c r="D37" s="105"/>
      <c r="E37" s="105"/>
      <c r="F37" s="107"/>
      <c r="G37" s="95" t="s">
        <v>126</v>
      </c>
      <c r="H37" s="32" t="s">
        <v>127</v>
      </c>
      <c r="I37" s="17">
        <v>3.5000000000000002E-8</v>
      </c>
      <c r="J37" s="17">
        <f t="shared" si="5"/>
        <v>66.000000034999999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2</v>
      </c>
      <c r="D38" s="105"/>
      <c r="E38" s="105">
        <v>50</v>
      </c>
      <c r="F38" s="107"/>
      <c r="G38" s="95" t="s">
        <v>151</v>
      </c>
      <c r="H38" s="32" t="s">
        <v>152</v>
      </c>
      <c r="I38" s="17">
        <v>3.5999999999999998E-8</v>
      </c>
      <c r="J38" s="17">
        <f t="shared" si="5"/>
        <v>2.0000000359999999</v>
      </c>
      <c r="K38" s="17">
        <f t="shared" si="1"/>
        <v>50.000000036000003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99</v>
      </c>
      <c r="D39" s="105"/>
      <c r="E39" s="105"/>
      <c r="F39" s="107"/>
      <c r="G39" s="95" t="s">
        <v>153</v>
      </c>
      <c r="H39" s="32" t="s">
        <v>154</v>
      </c>
      <c r="I39" s="17">
        <v>3.7E-8</v>
      </c>
      <c r="J39" s="17">
        <f t="shared" si="5"/>
        <v>99.000000037000007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/>
      <c r="F40" s="107"/>
      <c r="G40" s="95"/>
      <c r="H40" s="32"/>
      <c r="I40" s="17">
        <v>3.8000000000000003E-8</v>
      </c>
      <c r="J40" s="17" t="str">
        <f t="shared" si="5"/>
        <v/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77</v>
      </c>
      <c r="D41" s="105"/>
      <c r="E41" s="105"/>
      <c r="F41" s="107"/>
      <c r="G41" s="95" t="s">
        <v>128</v>
      </c>
      <c r="H41" s="32" t="s">
        <v>129</v>
      </c>
      <c r="I41" s="17">
        <v>3.8999999999999998E-8</v>
      </c>
      <c r="J41" s="17">
        <f t="shared" si="5"/>
        <v>77.000000039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77</v>
      </c>
      <c r="D42" s="105"/>
      <c r="E42" s="105">
        <v>77</v>
      </c>
      <c r="F42" s="107"/>
      <c r="G42" s="95" t="s">
        <v>130</v>
      </c>
      <c r="H42" s="32" t="s">
        <v>131</v>
      </c>
      <c r="I42" s="17">
        <v>4.0000000000000001E-8</v>
      </c>
      <c r="J42" s="17">
        <f t="shared" si="5"/>
        <v>77.000000040000003</v>
      </c>
      <c r="K42" s="17">
        <f t="shared" si="1"/>
        <v>77.000000040000003</v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22</v>
      </c>
      <c r="D44" s="105"/>
      <c r="E44" s="105"/>
      <c r="F44" s="107"/>
      <c r="G44" s="95" t="s">
        <v>132</v>
      </c>
      <c r="H44" s="32" t="s">
        <v>133</v>
      </c>
      <c r="I44" s="17">
        <v>4.1999999999999999E-8</v>
      </c>
      <c r="J44" s="17">
        <f t="shared" si="5"/>
        <v>22.000000042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>
        <v>22</v>
      </c>
      <c r="G46" s="95" t="s">
        <v>134</v>
      </c>
      <c r="H46" s="32" t="s">
        <v>135</v>
      </c>
      <c r="I46" s="17">
        <v>4.3999999999999997E-8</v>
      </c>
      <c r="J46" s="17" t="str">
        <f t="shared" si="5"/>
        <v/>
      </c>
      <c r="K46" s="17" t="str">
        <f t="shared" si="1"/>
        <v/>
      </c>
      <c r="L46" s="17">
        <f t="shared" si="2"/>
        <v>22.000000044</v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136</v>
      </c>
      <c r="H47" s="32" t="s">
        <v>137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2</v>
      </c>
      <c r="D48" s="105"/>
      <c r="E48" s="105"/>
      <c r="F48" s="107"/>
      <c r="G48" s="95" t="s">
        <v>138</v>
      </c>
      <c r="H48" s="32" t="s">
        <v>139</v>
      </c>
      <c r="I48" s="17">
        <v>4.6000000000000002E-8</v>
      </c>
      <c r="J48" s="17">
        <f t="shared" si="5"/>
        <v>2.0000000459999998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99</v>
      </c>
      <c r="D49" s="105"/>
      <c r="E49" s="105"/>
      <c r="F49" s="107"/>
      <c r="G49" s="95" t="s">
        <v>138</v>
      </c>
      <c r="H49" s="32" t="s">
        <v>140</v>
      </c>
      <c r="I49" s="17">
        <v>4.6999999999999997E-8</v>
      </c>
      <c r="J49" s="17">
        <f t="shared" si="5"/>
        <v>99.000000047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88</v>
      </c>
      <c r="D51" s="105"/>
      <c r="E51" s="105"/>
      <c r="F51" s="107">
        <v>88</v>
      </c>
      <c r="G51" s="95" t="s">
        <v>141</v>
      </c>
      <c r="H51" s="32" t="s">
        <v>142</v>
      </c>
      <c r="I51" s="17">
        <v>4.9000000000000002E-8</v>
      </c>
      <c r="J51" s="17">
        <f t="shared" si="5"/>
        <v>88.000000048999993</v>
      </c>
      <c r="K51" s="17" t="str">
        <f t="shared" si="1"/>
        <v/>
      </c>
      <c r="L51" s="17">
        <f t="shared" si="2"/>
        <v>88.000000048999993</v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44</v>
      </c>
      <c r="D53" s="105"/>
      <c r="E53" s="105">
        <v>44</v>
      </c>
      <c r="F53" s="107">
        <v>44</v>
      </c>
      <c r="G53" s="96" t="s">
        <v>143</v>
      </c>
      <c r="H53" s="60" t="s">
        <v>144</v>
      </c>
      <c r="I53" s="17">
        <v>5.1E-8</v>
      </c>
      <c r="J53" s="17">
        <f t="shared" si="5"/>
        <v>44.000000051000001</v>
      </c>
      <c r="K53" s="17">
        <f t="shared" si="1"/>
        <v>44.000000051000001</v>
      </c>
      <c r="L53" s="17">
        <f t="shared" si="2"/>
        <v>44.000000051000001</v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44</v>
      </c>
      <c r="D55" s="105"/>
      <c r="E55" s="105"/>
      <c r="F55" s="107"/>
      <c r="G55" s="96" t="s">
        <v>145</v>
      </c>
      <c r="H55" s="60" t="s">
        <v>146</v>
      </c>
      <c r="I55" s="17">
        <v>5.2999999999999998E-8</v>
      </c>
      <c r="J55" s="17">
        <f t="shared" si="5"/>
        <v>44.000000053000001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44</v>
      </c>
      <c r="D56" s="105"/>
      <c r="E56" s="105"/>
      <c r="F56" s="107"/>
      <c r="G56" s="96" t="s">
        <v>147</v>
      </c>
      <c r="H56" s="60" t="s">
        <v>148</v>
      </c>
      <c r="I56" s="17">
        <v>5.4E-8</v>
      </c>
      <c r="J56" s="17">
        <f t="shared" si="5"/>
        <v>44.000000053999997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100</v>
      </c>
      <c r="D57" s="105"/>
      <c r="E57" s="105"/>
      <c r="F57" s="107"/>
      <c r="G57" s="96" t="s">
        <v>157</v>
      </c>
      <c r="H57" s="60" t="s">
        <v>158</v>
      </c>
      <c r="I57" s="17">
        <v>5.5000000000000003E-8</v>
      </c>
      <c r="J57" s="17">
        <f t="shared" si="5"/>
        <v>100.000000055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>
        <v>100</v>
      </c>
      <c r="F58" s="107"/>
      <c r="G58" s="96" t="s">
        <v>124</v>
      </c>
      <c r="H58" s="60" t="s">
        <v>162</v>
      </c>
      <c r="I58" s="17">
        <v>5.5999999999999999E-8</v>
      </c>
      <c r="J58" s="17" t="str">
        <f t="shared" si="5"/>
        <v/>
      </c>
      <c r="K58" s="17">
        <f t="shared" si="1"/>
        <v>100.000000056</v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>
        <v>92</v>
      </c>
      <c r="F59" s="107"/>
      <c r="G59" s="96" t="s">
        <v>147</v>
      </c>
      <c r="H59" s="60" t="s">
        <v>169</v>
      </c>
      <c r="I59" s="17">
        <v>5.7000000000000001E-8</v>
      </c>
      <c r="J59" s="17" t="str">
        <f t="shared" si="5"/>
        <v/>
      </c>
      <c r="K59" s="17">
        <f t="shared" si="1"/>
        <v>92.000000056999994</v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Shari Kennedy </v>
      </c>
      <c r="C2" t="str">
        <f>IFERROR(INDEX('Enter Draw'!$C$3:$H$252,MATCH(SMALL('Enter Draw'!$J$3:$J$252,D2),'Enter Draw'!$J$3:$J$252,0),6),"")</f>
        <v xml:space="preserve">Josey Wales Guns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Grace Merrigan </v>
      </c>
      <c r="H2" t="str">
        <f>IFERROR(INDEX('Enter Draw'!$E$3:$H$252,MATCH(SMALL('Enter Draw'!$K$3:$K$252,D2),'Enter Draw'!$K$3:$K$252,0),4),"")</f>
        <v xml:space="preserve">Mo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Taya Skiles </v>
      </c>
      <c r="L2" t="str">
        <f>IFERROR(INDEX('Enter Draw'!$F$3:$H$252,MATCH(SMALL('Enter Draw'!$L$3:$L$252,I2),'Enter Draw'!$L$3:$L$252,0),3),"")</f>
        <v xml:space="preserve">Midnight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Lexy Leischner </v>
      </c>
      <c r="C3" t="str">
        <f>IFERROR(INDEX('Enter Draw'!$C$3:$H$252,MATCH(SMALL('Enter Draw'!$J$3:$J$252,D3),'Enter Draw'!$J$3:$J$252,0),6),"")</f>
        <v xml:space="preserve">Bug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Jessica Mueller </v>
      </c>
      <c r="H3" t="str">
        <f>IFERROR(INDEX('Enter Draw'!$E$3:$H$252,MATCH(SMALL('Enter Draw'!$K$3:$K$252,D3),'Enter Draw'!$K$3:$K$252,0),4),"")</f>
        <v xml:space="preserve">MFR Laughing Xena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Grace Merrigan </v>
      </c>
      <c r="L3" t="str">
        <f>IFERROR(INDEX('Enter Draw'!$F$3:$H$252,MATCH(SMALL('Enter Draw'!$L$3:$L$252,I3),'Enter Draw'!$L$3:$L$252,0),3),"")</f>
        <v xml:space="preserve">JP Four Turbo Jet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Lainie Scholtz</v>
      </c>
      <c r="C4" t="str">
        <f>IFERROR(INDEX('Enter Draw'!$C$3:$H$252,MATCH(SMALL('Enter Draw'!$J$3:$J$252,D4),'Enter Draw'!$J$3:$J$252,0),6),"")</f>
        <v>Scout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Kellie VanDerBrink</v>
      </c>
      <c r="H4" t="str">
        <f>IFERROR(INDEX('Enter Draw'!$E$3:$H$252,MATCH(SMALL('Enter Draw'!$K$3:$K$252,D4),'Enter Draw'!$K$3:$K$252,0),4),"")</f>
        <v xml:space="preserve">Cowboy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Kellie VanDerBrink</v>
      </c>
      <c r="L4" t="str">
        <f>IFERROR(INDEX('Enter Draw'!$F$3:$H$252,MATCH(SMALL('Enter Draw'!$L$3:$L$252,I4),'Enter Draw'!$L$3:$L$252,0),3),"")</f>
        <v xml:space="preserve">Cowboy 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Sandy Highland </v>
      </c>
      <c r="C5" t="str">
        <f>IFERROR(INDEX('Enter Draw'!$C$3:$H$252,MATCH(SMALL('Enter Draw'!$J$3:$J$252,D5),'Enter Draw'!$J$3:$J$252,0),6),"")</f>
        <v xml:space="preserve">Nigel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Serie Risty </v>
      </c>
      <c r="H5" t="str">
        <f>IFERROR(INDEX('Enter Draw'!$E$3:$H$252,MATCH(SMALL('Enter Draw'!$K$3:$K$252,D5),'Enter Draw'!$K$3:$K$252,0),4),"")</f>
        <v xml:space="preserve">Pete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Tricia Merrigan </v>
      </c>
      <c r="L5" t="str">
        <f>IFERROR(INDEX('Enter Draw'!$F$3:$H$252,MATCH(SMALL('Enter Draw'!$L$3:$L$252,I5),'Enter Draw'!$L$3:$L$252,0),3),"")</f>
        <v xml:space="preserve">Paris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Ashley Langenfeld </v>
      </c>
      <c r="C6" t="str">
        <f>IFERROR(INDEX('Enter Draw'!$C$3:$H$252,MATCH(SMALL('Enter Draw'!$J$3:$J$252,D6),'Enter Draw'!$J$3:$J$252,0),6),"")</f>
        <v xml:space="preserve">Skeeter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Kailey Deknikker </v>
      </c>
      <c r="H6" t="str">
        <f>IFERROR(INDEX('Enter Draw'!$E$3:$H$252,MATCH(SMALL('Enter Draw'!$K$3:$K$252,D6),'Enter Draw'!$K$3:$K$252,0),4),"")</f>
        <v xml:space="preserve">Fast Last Kirk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Jessica Taubert </v>
      </c>
      <c r="L6" t="str">
        <f>IFERROR(INDEX('Enter Draw'!$F$3:$H$252,MATCH(SMALL('Enter Draw'!$L$3:$L$252,I6),'Enter Draw'!$L$3:$L$252,0),3),"")</f>
        <v xml:space="preserve">Jolene 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Serie Risty </v>
      </c>
      <c r="C8" t="str">
        <f>IFERROR(INDEX('Enter Draw'!$C$3:$H$252,MATCH(SMALL('Enter Draw'!$J$3:$J$252,D8),'Enter Draw'!$J$3:$J$252,0),6),"")</f>
        <v xml:space="preserve">Pete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Morgan Ober </v>
      </c>
      <c r="H8" t="str">
        <f>IFERROR(INDEX('Enter Draw'!$E$3:$H$252,MATCH(SMALL('Enter Draw'!$K$3:$K$252,D8),'Enter Draw'!$K$3:$K$252,0),4),"")</f>
        <v xml:space="preserve">Misty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Penny Schlagel </v>
      </c>
      <c r="C9" t="str">
        <f>IFERROR(INDEX('Enter Draw'!$C$3:$H$252,MATCH(SMALL('Enter Draw'!$J$3:$J$252,D9),'Enter Draw'!$J$3:$J$252,0),6),"")</f>
        <v xml:space="preserve">Venus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Annette Audrey </v>
      </c>
      <c r="H9" t="str">
        <f>IFERROR(INDEX('Enter Draw'!$E$3:$H$252,MATCH(SMALL('Enter Draw'!$K$3:$K$252,D9),'Enter Draw'!$K$3:$K$252,0),4),"")</f>
        <v xml:space="preserve">Banner 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Lori Kjose </v>
      </c>
      <c r="C10" t="str">
        <f>IFERROR(INDEX('Enter Draw'!$C$3:$H$252,MATCH(SMALL('Enter Draw'!$J$3:$J$252,D10),'Enter Draw'!$J$3:$J$252,0),6),"")</f>
        <v xml:space="preserve">Cajun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Alaynah Harkless </v>
      </c>
      <c r="H10" t="str">
        <f>IFERROR(INDEX('Enter Draw'!$E$3:$H$252,MATCH(SMALL('Enter Draw'!$K$3:$K$252,D10),'Enter Draw'!$K$3:$K$252,0),4),"")</f>
        <v>Zeus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Janice Roebuck </v>
      </c>
      <c r="C11" t="str">
        <f>IFERROR(INDEX('Enter Draw'!$C$3:$H$252,MATCH(SMALL('Enter Draw'!$J$3:$J$252,D11),'Enter Draw'!$J$3:$J$252,0),6),"")</f>
        <v xml:space="preserve">Holly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Shari Kennedy </v>
      </c>
      <c r="H11" t="str">
        <f>IFERROR(INDEX('Enter Draw'!$E$3:$H$252,MATCH(SMALL('Enter Draw'!$K$3:$K$252,D11),'Enter Draw'!$K$3:$K$252,0),4),"")</f>
        <v xml:space="preserve">Cinderella's Gotta Gun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Joslyn Deknikker </v>
      </c>
      <c r="C12" t="str">
        <f>IFERROR(INDEX('Enter Draw'!$C$3:$H$252,MATCH(SMALL('Enter Draw'!$J$3:$J$252,D12),'Enter Draw'!$J$3:$J$252,0),6),"")</f>
        <v xml:space="preserve">DE Bully Rey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Ashley Langenfeld </v>
      </c>
      <c r="H12" t="str">
        <f>IFERROR(INDEX('Enter Draw'!$E$3:$H$252,MATCH(SMALL('Enter Draw'!$K$3:$K$252,D12),'Enter Draw'!$K$3:$K$252,0),4),"")</f>
        <v xml:space="preserve">Cruz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Grace Merrigan </v>
      </c>
      <c r="C14" t="str">
        <f>IFERROR(INDEX('Enter Draw'!$C$3:$H$252,MATCH(SMALL('Enter Draw'!$J$3:$J$252,D14),'Enter Draw'!$J$3:$J$252,0),6),"")</f>
        <v xml:space="preserve">JP Four Turbo Jet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 xml:space="preserve">Jessica Mueller </v>
      </c>
      <c r="H14" t="str">
        <f>IFERROR(INDEX('Enter Draw'!$E$3:$H$252,MATCH(SMALL('Enter Draw'!$K$3:$K$252,D14),'Enter Draw'!$K$3:$K$252,0),4),"")</f>
        <v>Pumpkin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Jessica Mueller </v>
      </c>
      <c r="C15" t="str">
        <f>IFERROR(INDEX('Enter Draw'!$C$3:$H$252,MATCH(SMALL('Enter Draw'!$J$3:$J$252,D15),'Enter Draw'!$J$3:$J$252,0),6),"")</f>
        <v xml:space="preserve">MFR Laughing Xena 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Joslyn Deknikker </v>
      </c>
      <c r="H15" t="str">
        <f>IFERROR(INDEX('Enter Draw'!$E$3:$H$252,MATCH(SMALL('Enter Draw'!$K$3:$K$252,D15),'Enter Draw'!$K$3:$K$252,0),4),"")</f>
        <v xml:space="preserve">DE Bully Rey 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Mike Boomgarden </v>
      </c>
      <c r="C16" t="str">
        <f>IFERROR(INDEX('Enter Draw'!$C$3:$H$252,MATCH(SMALL('Enter Draw'!$J$3:$J$252,D16),'Enter Draw'!$J$3:$J$252,0),6),"")</f>
        <v xml:space="preserve">Big Country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Kellie VanDerBrink</v>
      </c>
      <c r="C17" t="str">
        <f>IFERROR(INDEX('Enter Draw'!$C$3:$H$252,MATCH(SMALL('Enter Draw'!$J$3:$J$252,D17),'Enter Draw'!$J$3:$J$252,0),6),"")</f>
        <v xml:space="preserve">Cowboy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Addison Waldner </v>
      </c>
      <c r="C18" t="str">
        <f>IFERROR(INDEX('Enter Draw'!$C$3:$H$252,MATCH(SMALL('Enter Draw'!$J$3:$J$252,D18),'Enter Draw'!$J$3:$J$252,0),6),"")</f>
        <v xml:space="preserve">Lovemans Fire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Alaynah Harkless </v>
      </c>
      <c r="C20" t="str">
        <f>IFERROR(INDEX('Enter Draw'!$C$3:$H$252,MATCH(SMALL('Enter Draw'!$J$3:$J$252,D20),'Enter Draw'!$J$3:$J$252,0),6),"")</f>
        <v xml:space="preserve">Moose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Shari Kennedy </v>
      </c>
      <c r="C21" t="str">
        <f>IFERROR(INDEX('Enter Draw'!$C$3:$H$252,MATCH(SMALL('Enter Draw'!$J$3:$J$252,D21),'Enter Draw'!$J$3:$J$252,0),6),"")</f>
        <v xml:space="preserve">Cinderella's Gotta Gun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Annette Audrey </v>
      </c>
      <c r="C22" t="str">
        <f>IFERROR(INDEX('Enter Draw'!$C$3:$H$252,MATCH(SMALL('Enter Draw'!$J$3:$J$252,D22),'Enter Draw'!$J$3:$J$252,0),6),"")</f>
        <v xml:space="preserve">Banner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Allison Burgau </v>
      </c>
      <c r="C23" t="str">
        <f>IFERROR(INDEX('Enter Draw'!$C$3:$H$252,MATCH(SMALL('Enter Draw'!$J$3:$J$252,D23),'Enter Draw'!$J$3:$J$252,0),6),"")</f>
        <v xml:space="preserve">Bug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Haylie Dresbach </v>
      </c>
      <c r="C24" t="str">
        <f>IFERROR(INDEX('Enter Draw'!$C$3:$H$252,MATCH(SMALL('Enter Draw'!$J$3:$J$252,D24),'Enter Draw'!$J$3:$J$252,0),6),"")</f>
        <v xml:space="preserve">Onyx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Hailey Snell</v>
      </c>
      <c r="C26" t="str">
        <f>IFERROR(INDEX('Enter Draw'!$C$3:$H$252,MATCH(SMALL('Enter Draw'!$J$3:$J$252,D26),'Enter Draw'!$J$3:$J$252,0),6),"")</f>
        <v>BW Warrior Socks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Victoria Matthews </v>
      </c>
      <c r="C27" t="str">
        <f>IFERROR(INDEX('Enter Draw'!$C$3:$H$252,MATCH(SMALL('Enter Draw'!$J$3:$J$252,D27),'Enter Draw'!$J$3:$J$252,0),6),"")</f>
        <v xml:space="preserve">Zipper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Aimee Sorensen </v>
      </c>
      <c r="C28" t="str">
        <f>IFERROR(INDEX('Enter Draw'!$C$3:$H$252,MATCH(SMALL('Enter Draw'!$J$3:$J$252,D28),'Enter Draw'!$J$3:$J$252,0),6),"")</f>
        <v xml:space="preserve">Holy French Fame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Kailey Deknikker </v>
      </c>
      <c r="C29" t="str">
        <f>IFERROR(INDEX('Enter Draw'!$C$3:$H$252,MATCH(SMALL('Enter Draw'!$J$3:$J$252,D29),'Enter Draw'!$J$3:$J$252,0),6),"")</f>
        <v xml:space="preserve">Fast Last Kirk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Ashlie Mathews </v>
      </c>
      <c r="C30" t="str">
        <f>IFERROR(INDEX('Enter Draw'!$C$3:$H$252,MATCH(SMALL('Enter Draw'!$J$3:$J$252,D30),'Enter Draw'!$J$3:$J$252,0),6),"")</f>
        <v xml:space="preserve">Jess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Trish Oswald </v>
      </c>
      <c r="C32" t="str">
        <f>IFERROR(INDEX('Enter Draw'!$C$3:$H$252,MATCH(SMALL('Enter Draw'!$J$3:$J$252,D32),'Enter Draw'!$J$3:$J$252,0),6),"")</f>
        <v xml:space="preserve">River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Morgan Ober </v>
      </c>
      <c r="C33" t="str">
        <f>IFERROR(INDEX('Enter Draw'!$C$3:$H$252,MATCH(SMALL('Enter Draw'!$J$3:$J$252,D33),'Enter Draw'!$J$3:$J$252,0),6),"")</f>
        <v xml:space="preserve">Misty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Denise Benney </v>
      </c>
      <c r="C34" t="str">
        <f>IFERROR(INDEX('Enter Draw'!$C$3:$H$252,MATCH(SMALL('Enter Draw'!$J$3:$J$252,D34),'Enter Draw'!$J$3:$J$252,0),6),"")</f>
        <v xml:space="preserve">Cheyenne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Lexy Leischner </v>
      </c>
      <c r="C35" t="str">
        <f>IFERROR(INDEX('Enter Draw'!$C$3:$H$252,MATCH(SMALL('Enter Draw'!$J$3:$J$252,D35),'Enter Draw'!$J$3:$J$252,0),6),"")</f>
        <v xml:space="preserve">Baby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Reese Larson </v>
      </c>
      <c r="C36" t="str">
        <f>IFERROR(INDEX('Enter Draw'!$C$3:$H$252,MATCH(SMALL('Enter Draw'!$J$3:$J$252,D36),'Enter Draw'!$J$3:$J$252,0),6),"")</f>
        <v xml:space="preserve">Streaker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Jessica Taubert </v>
      </c>
      <c r="C38" t="str">
        <f>IFERROR(INDEX('Enter Draw'!$C$3:$H$252,MATCH(SMALL('Enter Draw'!$J$3:$J$252,D38),'Enter Draw'!$J$3:$J$252,0),6),"")</f>
        <v xml:space="preserve">Jolene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Sandy Highland </v>
      </c>
      <c r="C39" t="str">
        <f>IFERROR(INDEX('Enter Draw'!$C$3:$H$252,MATCH(SMALL('Enter Draw'!$J$3:$J$252,D39),'Enter Draw'!$J$3:$J$252,0),6),"")</f>
        <v xml:space="preserve">Margo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Ashley Langenfeld </v>
      </c>
      <c r="C40" t="str">
        <f>IFERROR(INDEX('Enter Draw'!$C$3:$H$252,MATCH(SMALL('Enter Draw'!$J$3:$J$252,D40),'Enter Draw'!$J$3:$J$252,0),6),"")</f>
        <v xml:space="preserve">Cruz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Sara Van Duysen </v>
      </c>
      <c r="C41" t="str">
        <f>IFERROR(INDEX('Enter Draw'!$C$3:$H$252,MATCH(SMALL('Enter Draw'!$J$3:$J$252,D41),'Enter Draw'!$J$3:$J$252,0),6),"")</f>
        <v xml:space="preserve">WS Mystic Feature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Penny Schlagel </v>
      </c>
      <c r="C42" t="str">
        <f>IFERROR(INDEX('Enter Draw'!$C$3:$H$252,MATCH(SMALL('Enter Draw'!$J$3:$J$252,D42),'Enter Draw'!$J$3:$J$252,0),6),"")</f>
        <v xml:space="preserve">Linda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Shari Kennedy </v>
      </c>
      <c r="C44" t="str">
        <f>IFERROR(INDEX('Enter Draw'!$C$3:$H$252,MATCH(SMALL('Enter Draw'!$J$3:$J$252,D44),'Enter Draw'!$J$3:$J$252,0),6),"")</f>
        <v xml:space="preserve">Frans Laughing Now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Alexa Matthews </v>
      </c>
      <c r="C45" t="str">
        <f>IFERROR(INDEX('Enter Draw'!$C$3:$H$252,MATCH(SMALL('Enter Draw'!$J$3:$J$252,D45),'Enter Draw'!$J$3:$J$252,0),6),"")</f>
        <v xml:space="preserve">Cisco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Mike Boomgarden </v>
      </c>
      <c r="C46" t="str">
        <f>IFERROR(INDEX('Enter Draw'!$C$3:$H$252,MATCH(SMALL('Enter Draw'!$J$3:$J$252,D46),'Enter Draw'!$J$3:$J$252,0),6),"")</f>
        <v xml:space="preserve">Peach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11" sqref="D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 t="s">
        <v>159</v>
      </c>
      <c r="C4" s="19"/>
      <c r="D4" s="53">
        <v>30.861000000000001</v>
      </c>
      <c r="E4" s="92">
        <v>2.9999999999999998E-14</v>
      </c>
      <c r="F4" s="93">
        <f t="shared" si="0"/>
        <v>30.861000000000029</v>
      </c>
    </row>
    <row r="5" spans="1:6">
      <c r="A5" s="18"/>
      <c r="B5" s="19" t="s">
        <v>86</v>
      </c>
      <c r="C5" s="19" t="s">
        <v>166</v>
      </c>
      <c r="D5" s="54">
        <v>65.715000000000003</v>
      </c>
      <c r="E5" s="92">
        <v>4E-14</v>
      </c>
      <c r="F5" s="93">
        <f t="shared" si="0"/>
        <v>65.715000000000046</v>
      </c>
    </row>
    <row r="6" spans="1:6">
      <c r="A6" s="18"/>
      <c r="B6" s="19" t="s">
        <v>87</v>
      </c>
      <c r="C6" s="19"/>
      <c r="D6" s="54">
        <v>51.283000000000001</v>
      </c>
      <c r="E6" s="92">
        <v>5.0000000000000002E-14</v>
      </c>
      <c r="F6" s="93">
        <f t="shared" si="0"/>
        <v>51.283000000000051</v>
      </c>
    </row>
    <row r="7" spans="1:6">
      <c r="A7" s="18"/>
      <c r="B7" s="19" t="s">
        <v>157</v>
      </c>
      <c r="C7" s="19"/>
      <c r="D7" s="54">
        <v>20.350999999999999</v>
      </c>
      <c r="F7" s="93">
        <f t="shared" si="0"/>
        <v>20.350999999999999</v>
      </c>
    </row>
    <row r="8" spans="1:6">
      <c r="A8" s="18"/>
      <c r="B8" s="19" t="s">
        <v>88</v>
      </c>
      <c r="C8" s="19" t="s">
        <v>166</v>
      </c>
      <c r="D8" s="54">
        <v>67.474999999999994</v>
      </c>
      <c r="E8" s="92">
        <v>7.0000000000000005E-14</v>
      </c>
      <c r="F8" s="93">
        <f>IF((D8+E8)&gt;5,D8+E8,"")</f>
        <v>67.475000000000065</v>
      </c>
    </row>
    <row r="9" spans="1:6">
      <c r="A9" s="18"/>
      <c r="B9" s="19" t="s">
        <v>160</v>
      </c>
      <c r="C9" s="19" t="s">
        <v>161</v>
      </c>
      <c r="D9" s="54">
        <v>28.082999999999998</v>
      </c>
      <c r="E9" s="92">
        <v>8E-14</v>
      </c>
      <c r="F9" s="93">
        <f t="shared" si="0"/>
        <v>28.08300000000008</v>
      </c>
    </row>
    <row r="10" spans="1:6">
      <c r="A10" s="18"/>
      <c r="B10" s="19" t="s">
        <v>167</v>
      </c>
      <c r="C10" s="19"/>
      <c r="D10" s="54">
        <v>47.051000000000002</v>
      </c>
      <c r="E10" s="92">
        <v>8.9999999999999995E-14</v>
      </c>
      <c r="F10" s="93">
        <f t="shared" si="0"/>
        <v>47.051000000000094</v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47" sqref="D47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Shari Kennedy </v>
      </c>
      <c r="C2" s="19" t="str">
        <f>IFERROR(Draw!C2,"")</f>
        <v xml:space="preserve">Josey Wales Guns </v>
      </c>
      <c r="D2" s="174">
        <v>14.554</v>
      </c>
      <c r="E2" s="92">
        <v>1.0000000000000001E-9</v>
      </c>
      <c r="F2" s="93">
        <f>IF(D2="scratch",3000+E2,IF(D2="nt",1000+E2,IF((D2+E2)&gt;5,D2+E2,"")))</f>
        <v>14.554000001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14.554</v>
      </c>
      <c r="V2" s="3" t="str">
        <f>IFERROR(VLOOKUP('Open 1'!F2,$AC$3:$AD$7,2,TRUE),"")</f>
        <v>1D</v>
      </c>
      <c r="W2" s="7">
        <f>IFERROR(IF(V2=$W$1,'Open 1'!F2,""),"")</f>
        <v>14.554000001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Lexy Leischner </v>
      </c>
      <c r="C3" s="19" t="str">
        <f>IFERROR(Draw!C3,"")</f>
        <v xml:space="preserve">Bug </v>
      </c>
      <c r="D3" s="52">
        <v>15.964</v>
      </c>
      <c r="E3" s="92">
        <v>2.0000000000000001E-9</v>
      </c>
      <c r="F3" s="93">
        <f t="shared" ref="F3:F66" si="0">IF(D3="scratch",3000+E3,IF(D3="nt",1000+E3,IF((D3+E3)&gt;5,D3+E3,"")))</f>
        <v>15.964000002000001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15.964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15.964000002000001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14.523999999999999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Lainie Scholtz</v>
      </c>
      <c r="C4" s="19" t="str">
        <f>IFERROR(Draw!C4,"")</f>
        <v>Scout</v>
      </c>
      <c r="D4" s="53">
        <v>14.904999999999999</v>
      </c>
      <c r="E4" s="92">
        <v>3E-9</v>
      </c>
      <c r="F4" s="93">
        <f t="shared" si="0"/>
        <v>14.905000003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Sandy Highland </v>
      </c>
      <c r="O4" s="73" t="str">
        <f>'Open 1'!AF10</f>
        <v xml:space="preserve">Nigel </v>
      </c>
      <c r="P4" s="182">
        <f>'Open 1'!AG10</f>
        <v>14.524000003999999</v>
      </c>
      <c r="Q4" s="156">
        <f>AH10</f>
        <v>98</v>
      </c>
      <c r="R4" s="187" t="str">
        <f>IF(M4="Tie",AK11,"")</f>
        <v/>
      </c>
      <c r="S4" s="17" t="e">
        <f t="shared" ca="1" si="1"/>
        <v>#NAME?</v>
      </c>
      <c r="T4" s="93">
        <f t="shared" si="2"/>
        <v>14.904999999999999</v>
      </c>
      <c r="V4" s="3" t="str">
        <f>IFERROR(VLOOKUP('Open 1'!F4,$AC$3:$AD$7,2,TRUE),"")</f>
        <v>1D</v>
      </c>
      <c r="W4" s="7">
        <f>IFERROR(IF(V4=$W$1,'Open 1'!F4,""),"")</f>
        <v>14.905000003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15.023999999999999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Sandy Highland </v>
      </c>
      <c r="C5" s="19" t="str">
        <f>IFERROR(Draw!C5,"")</f>
        <v xml:space="preserve">Nigel </v>
      </c>
      <c r="D5" s="54">
        <v>14.523999999999999</v>
      </c>
      <c r="E5" s="92">
        <v>4.0000000000000002E-9</v>
      </c>
      <c r="F5" s="93">
        <f t="shared" si="0"/>
        <v>14.524000003999999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14.523999999999999</v>
      </c>
      <c r="L5" s="227"/>
      <c r="M5" s="30" t="str">
        <f>IF($J$13&lt;"2","",IF(AD11="Tie","Tie",AD11))</f>
        <v>2nd</v>
      </c>
      <c r="N5" s="20" t="str">
        <f>IF(M5="","",'Open 1'!AE11)</f>
        <v xml:space="preserve">Shari Kennedy </v>
      </c>
      <c r="O5" s="20" t="str">
        <f>IF(N5="","",'Open 1'!AF11)</f>
        <v xml:space="preserve">Josey Wales Guns </v>
      </c>
      <c r="P5" s="41">
        <f>IF(O5="","",'Open 1'!AG11)</f>
        <v>14.554000001</v>
      </c>
      <c r="Q5" s="157">
        <f>AH11</f>
        <v>58.8</v>
      </c>
      <c r="R5" s="187" t="str">
        <f>IF(M5="Tie",AK12,"")</f>
        <v/>
      </c>
      <c r="S5" s="17" t="e">
        <f t="shared" ca="1" si="1"/>
        <v>#NAME?</v>
      </c>
      <c r="T5" s="93">
        <f t="shared" si="2"/>
        <v>14.523999999999999</v>
      </c>
      <c r="V5" s="3" t="str">
        <f>IFERROR(VLOOKUP('Open 1'!F5,$AC$3:$AD$7,2,TRUE),"")</f>
        <v>1D</v>
      </c>
      <c r="W5" s="7">
        <f>IFERROR(IF(V5=$W$1,'Open 1'!F5,""),"")</f>
        <v>14.524000003999999</v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15.523999999999999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98</v>
      </c>
      <c r="AR5" s="152">
        <f>HLOOKUP($J$11,$AL$4:$AP$9,2,TRUE)*AR$10</f>
        <v>84</v>
      </c>
      <c r="AS5" s="152">
        <f>HLOOKUP($J$11,$AL$4:$AP$9,2,TRUE)*AS$10</f>
        <v>56</v>
      </c>
      <c r="AT5" s="152">
        <f>HLOOKUP($J$11,$AL$4:$AP$9,2,TRUE)*AT$10</f>
        <v>42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Ashley Langenfeld </v>
      </c>
      <c r="C6" s="19" t="str">
        <f>IFERROR(Draw!C6,"")</f>
        <v xml:space="preserve">Skeeter </v>
      </c>
      <c r="D6" s="54">
        <v>15.086</v>
      </c>
      <c r="E6" s="92">
        <v>5.0000000000000001E-9</v>
      </c>
      <c r="F6" s="93">
        <f t="shared" si="0"/>
        <v>15.086000005000001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15.023999999999999</v>
      </c>
      <c r="L6" s="227"/>
      <c r="M6" s="30" t="str">
        <f>IF($J$13&lt;"3","",IF(AD12="Tie","Tie",AD12))</f>
        <v>3rd</v>
      </c>
      <c r="N6" s="20" t="str">
        <f>IF(M6="","",'Open 1'!AE12)</f>
        <v>Lainie Scholtz</v>
      </c>
      <c r="O6" s="20" t="str">
        <f>IF(N6="","",'Open 1'!AF12)</f>
        <v>Scout</v>
      </c>
      <c r="P6" s="41">
        <f>IF(O6="","",'Open 1'!AG12)</f>
        <v>14.905000003</v>
      </c>
      <c r="Q6" s="157">
        <f>AH12</f>
        <v>39.200000000000003</v>
      </c>
      <c r="R6" s="187" t="str">
        <f>IF(M6="Tie",AK13,"")</f>
        <v/>
      </c>
      <c r="S6" s="17" t="e">
        <f t="shared" ca="1" si="1"/>
        <v>#NAME?</v>
      </c>
      <c r="T6" s="93">
        <f t="shared" si="2"/>
        <v>15.086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15.086000005000001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16.524000000000001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58.8</v>
      </c>
      <c r="AR6" s="152">
        <f>HLOOKUP($J$11,$AL$4:$AP$9,3,TRUE)*AR$10</f>
        <v>50.4</v>
      </c>
      <c r="AS6" s="152">
        <f>HLOOKUP($J$11,$AL$4:$AP$9,3,TRUE)*AS$10</f>
        <v>33.6</v>
      </c>
      <c r="AT6" s="152">
        <f>HLOOKUP($J$11,$AL$4:$AP$9,3,TRUE)*AT$10</f>
        <v>25.2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15.523999999999999</v>
      </c>
      <c r="L7" s="227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39.200000000000003</v>
      </c>
      <c r="AR7" s="152">
        <f>HLOOKUP($J$11,$AL$4:$AP$9,4,TRUE)*AR$10</f>
        <v>33.6</v>
      </c>
      <c r="AS7" s="152">
        <f>HLOOKUP($J$11,$AL$4:$AP$9,4,TRUE)*AS$10</f>
        <v>22.400000000000002</v>
      </c>
      <c r="AT7" s="152">
        <f>HLOOKUP($J$11,$AL$4:$AP$9,4,TRUE)*AT$10</f>
        <v>16.8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Serie Risty </v>
      </c>
      <c r="C8" s="19" t="str">
        <f>IFERROR(Draw!C8,"")</f>
        <v xml:space="preserve">Pete </v>
      </c>
      <c r="D8" s="53">
        <v>15.494</v>
      </c>
      <c r="E8" s="92">
        <v>6.9999999999999998E-9</v>
      </c>
      <c r="F8" s="93">
        <f t="shared" si="0"/>
        <v>15.494000007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16.524000000000001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15.494</v>
      </c>
      <c r="V8" s="3" t="str">
        <f>IFERROR(VLOOKUP('Open 1'!F8,$AC$3:$AD$7,2,TRUE),"")</f>
        <v>2D</v>
      </c>
      <c r="W8" s="7" t="str">
        <f>IFERROR(IF(V8=$W$1,'Open 1'!F8,""),"")</f>
        <v/>
      </c>
      <c r="X8" s="7">
        <f>IFERROR(IF(V8=$X$1,'Open 1'!F8,""),"")</f>
        <v>15.494000007</v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Penny Schlagel </v>
      </c>
      <c r="C9" s="19" t="str">
        <f>IFERROR(Draw!C9,"")</f>
        <v xml:space="preserve">Venus </v>
      </c>
      <c r="D9" s="52">
        <v>15.73</v>
      </c>
      <c r="E9" s="92">
        <v>8.0000000000000005E-9</v>
      </c>
      <c r="F9" s="93">
        <f t="shared" si="0"/>
        <v>15.730000008000001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15.73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15.730000008000001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Lori Kjose </v>
      </c>
      <c r="C10" s="19" t="str">
        <f>IFERROR(Draw!C10,"")</f>
        <v xml:space="preserve">Cajun </v>
      </c>
      <c r="D10" s="51">
        <v>16.175000000000001</v>
      </c>
      <c r="E10" s="92">
        <v>8.9999999999999995E-9</v>
      </c>
      <c r="F10" s="93">
        <f t="shared" si="0"/>
        <v>16.175000009000001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Ashley Langenfeld </v>
      </c>
      <c r="O10" s="18" t="str">
        <f>'Open 1'!AF16</f>
        <v xml:space="preserve">Skeeter </v>
      </c>
      <c r="P10" s="40">
        <f>'Open 1'!AG16</f>
        <v>15.086000005000001</v>
      </c>
      <c r="Q10" s="156">
        <f>AH16</f>
        <v>84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16.175000000000001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16.175000009000001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Sandy Highland </v>
      </c>
      <c r="AF10" s="179" t="str">
        <f>IFERROR(INDEX('Open 1'!$B:$F,MATCH(AG10,'Open 1'!$F:$F,0),2),"-")</f>
        <v xml:space="preserve">Nigel </v>
      </c>
      <c r="AG10" s="180">
        <f t="shared" ref="AG10:AG15" si="4">IFERROR(SMALL($W$2:$W$286,AI10),"-")</f>
        <v>14.524000003999999</v>
      </c>
      <c r="AH10" s="186">
        <f>IF(AQ5&gt;0,AQ5,"")</f>
        <v>98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196</v>
      </c>
      <c r="AR10" s="151">
        <f>IF($AO$11&lt;=75,AR2*$AO$13,AR3*$AO$13)</f>
        <v>168</v>
      </c>
      <c r="AS10" s="151">
        <f>IF($AO$11&lt;=75,AS2*$AO$13,AS3*$AO$13)</f>
        <v>112</v>
      </c>
      <c r="AT10" s="151">
        <f>IF($AO$11&lt;=75,AT2*$AO$13,AT3*$AO$13)</f>
        <v>84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Janice Roebuck </v>
      </c>
      <c r="C11" s="19" t="str">
        <f>IFERROR(Draw!C11,"")</f>
        <v xml:space="preserve">Holly </v>
      </c>
      <c r="D11" s="52">
        <v>16.702000000000002</v>
      </c>
      <c r="E11" s="92">
        <v>1E-8</v>
      </c>
      <c r="F11" s="93">
        <f t="shared" si="0"/>
        <v>16.702000010000003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35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Shari Kennedy </v>
      </c>
      <c r="O11" s="20" t="str">
        <f>IF(N11="","",'Open 1'!AF17)</f>
        <v xml:space="preserve">Frans Laughing Now </v>
      </c>
      <c r="P11" s="41">
        <f>IF(O11="","",'Open 1'!AG17)</f>
        <v>15.175000043000001</v>
      </c>
      <c r="Q11" s="157">
        <f>AH17</f>
        <v>50.4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16.702000000000002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16.702000010000003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Shari Kennedy </v>
      </c>
      <c r="AF11" s="64" t="str">
        <f>IFERROR(INDEX('Open 1'!$B:$F,MATCH(AG11,'Open 1'!$F:$F,0),2),"-")</f>
        <v xml:space="preserve">Josey Wales Guns </v>
      </c>
      <c r="AG11" s="7">
        <f t="shared" si="4"/>
        <v>14.554000001</v>
      </c>
      <c r="AH11" s="184">
        <f>IF(AQ6&gt;0,AQ6,"")</f>
        <v>58.8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35</v>
      </c>
    </row>
    <row r="12" spans="1:50" ht="16.5" thickBot="1">
      <c r="A12" s="18">
        <f>IF(B12="","",Draw!A12)</f>
        <v>10</v>
      </c>
      <c r="B12" s="19" t="str">
        <f>IFERROR(Draw!B12,"")</f>
        <v xml:space="preserve">Joslyn Deknikker </v>
      </c>
      <c r="C12" s="19" t="str">
        <f>IFERROR(Draw!C12,"")</f>
        <v xml:space="preserve">DE Bully Rey </v>
      </c>
      <c r="D12" s="54" t="s">
        <v>168</v>
      </c>
      <c r="E12" s="92">
        <v>1.0999999999999999E-8</v>
      </c>
      <c r="F12" s="93">
        <f t="shared" si="0"/>
        <v>1000.000000011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Mike Boomgarden </v>
      </c>
      <c r="O12" s="20" t="str">
        <f>IF(N12="","",'Open 1'!AF18)</f>
        <v xml:space="preserve">Peach </v>
      </c>
      <c r="P12" s="41">
        <f>IF(O12="","",'Open 1'!AG18)</f>
        <v>15.268000045000001</v>
      </c>
      <c r="Q12" s="157">
        <f>AH18</f>
        <v>33.6</v>
      </c>
      <c r="R12" s="187" t="str">
        <f>IF(M12="Tie",AK19,"")</f>
        <v/>
      </c>
      <c r="S12" s="17" t="e">
        <f t="shared" ca="1" si="1"/>
        <v>#NAME?</v>
      </c>
      <c r="T12" s="93" t="str">
        <f t="shared" si="2"/>
        <v>nt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1000.000000011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>Lainie Scholtz</v>
      </c>
      <c r="AF12" s="64" t="str">
        <f>IFERROR(INDEX('Open 1'!$B:$F,MATCH(AG12,'Open 1'!$F:$F,0),2),"-")</f>
        <v>Scout</v>
      </c>
      <c r="AG12" s="7">
        <f t="shared" si="4"/>
        <v>14.905000003</v>
      </c>
      <c r="AH12" s="184">
        <f>IF(AQ7&gt;0,AQ7,"")</f>
        <v>39.200000000000003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560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Grace Merrigan </v>
      </c>
      <c r="C14" s="19" t="str">
        <f>IFERROR(Draw!C14,"")</f>
        <v xml:space="preserve">JP Four Turbo Jet </v>
      </c>
      <c r="D14" s="51">
        <v>15.282999999999999</v>
      </c>
      <c r="E14" s="92">
        <v>1.3000000000000001E-8</v>
      </c>
      <c r="F14" s="93">
        <f t="shared" si="0"/>
        <v>15.283000012999999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15.282999999999999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15.283000012999999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560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Jessica Mueller </v>
      </c>
      <c r="C15" s="19" t="str">
        <f>IFERROR(Draw!C15,"")</f>
        <v xml:space="preserve">MFR Laughing Xena </v>
      </c>
      <c r="D15" s="56">
        <v>15.566000000000001</v>
      </c>
      <c r="E15" s="92">
        <v>1.4E-8</v>
      </c>
      <c r="F15" s="93">
        <f t="shared" si="0"/>
        <v>15.566000014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15.566000000000001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15.566000014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Mike Boomgarden </v>
      </c>
      <c r="C16" s="19" t="str">
        <f>IFERROR(Draw!C16,"")</f>
        <v xml:space="preserve">Big Country </v>
      </c>
      <c r="D16" s="57">
        <v>19.326000000000001</v>
      </c>
      <c r="E16" s="92">
        <v>1.4999999999999999E-8</v>
      </c>
      <c r="F16" s="93">
        <f t="shared" si="0"/>
        <v>19.326000015000002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Jessica Mueller </v>
      </c>
      <c r="O16" s="18" t="str">
        <f>'Open 1'!AF22</f>
        <v xml:space="preserve">MFR Laughing Xena </v>
      </c>
      <c r="P16" s="40">
        <f>'Open 1'!AG22</f>
        <v>15.566000014</v>
      </c>
      <c r="Q16" s="156">
        <f>AH22</f>
        <v>56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19.326000000000001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19.326000015000002</v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Ashley Langenfeld </v>
      </c>
      <c r="AF16" s="16" t="str">
        <f>IFERROR(INDEX('Open 1'!B:F,MATCH(AG16,'Open 1'!F:F,0),2),"-")</f>
        <v xml:space="preserve">Skeeter </v>
      </c>
      <c r="AG16" s="4">
        <f t="shared" ref="AG16:AG21" si="5">IFERROR(SMALL($X$2:$X$286,AI16),"-")</f>
        <v>15.086000005000001</v>
      </c>
      <c r="AH16" s="185">
        <f>IF(AR5&gt;0,AR5,"")</f>
        <v>84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Kellie VanDerBrink</v>
      </c>
      <c r="C17" s="19" t="str">
        <f>IFERROR(Draw!C17,"")</f>
        <v xml:space="preserve">Cowboy </v>
      </c>
      <c r="D17" s="52">
        <v>15.739000000000001</v>
      </c>
      <c r="E17" s="92">
        <v>1.6000000000000001E-8</v>
      </c>
      <c r="F17" s="93">
        <f t="shared" si="0"/>
        <v>15.739000016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Sandy Highland </v>
      </c>
      <c r="O17" s="20" t="str">
        <f>IF(N17="","",'Open 1'!AF23)</f>
        <v xml:space="preserve">Margo </v>
      </c>
      <c r="P17" s="41">
        <f>IF(O17="","",'Open 1'!AG23)</f>
        <v>15.569000038</v>
      </c>
      <c r="Q17" s="157">
        <f>AH23</f>
        <v>33.6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15.739000000000001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15.739000016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Shari Kennedy </v>
      </c>
      <c r="AF17" s="16" t="str">
        <f>IFERROR(INDEX('Open 1'!B:F,MATCH(AG17,'Open 1'!F:F,0),2),"-")</f>
        <v xml:space="preserve">Frans Laughing Now </v>
      </c>
      <c r="AG17" s="4">
        <f t="shared" si="5"/>
        <v>15.175000043000001</v>
      </c>
      <c r="AH17" s="185">
        <f>IF(AR6&gt;0,AR6,"")</f>
        <v>50.4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Addison Waldner </v>
      </c>
      <c r="C18" s="19" t="str">
        <f>IFERROR(Draw!C18,"")</f>
        <v xml:space="preserve">Lovemans Fire </v>
      </c>
      <c r="D18" s="53">
        <v>916.4</v>
      </c>
      <c r="E18" s="92">
        <v>1.7E-8</v>
      </c>
      <c r="F18" s="93">
        <f t="shared" si="0"/>
        <v>916.40000001700002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Aimee Sorensen </v>
      </c>
      <c r="O18" s="20" t="str">
        <f>IF(N18="","",'Open 1'!AF24)</f>
        <v xml:space="preserve">Holy French Fame </v>
      </c>
      <c r="P18" s="41">
        <f>IF(O18="","",'Open 1'!AG24)</f>
        <v>15.571000027</v>
      </c>
      <c r="Q18" s="157">
        <f>AH24</f>
        <v>22.400000000000002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916.4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916.40000001700002</v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Mike Boomgarden </v>
      </c>
      <c r="AF18" s="16" t="str">
        <f>IFERROR(INDEX('Open 1'!B:F,MATCH(AG18,'Open 1'!F:F,0),2),"-")</f>
        <v xml:space="preserve">Peach </v>
      </c>
      <c r="AG18" s="4">
        <f t="shared" si="5"/>
        <v>15.268000045000001</v>
      </c>
      <c r="AH18" s="185">
        <f>IF(AR7&gt;0,AR7,"")</f>
        <v>33.6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Grace Merrigan </v>
      </c>
      <c r="AF19" s="16" t="str">
        <f>IFERROR(INDEX('Open 1'!B:F,MATCH(AG19,'Open 1'!F:F,0),2),"-")</f>
        <v xml:space="preserve">JP Four Turbo Jet </v>
      </c>
      <c r="AG19" s="4">
        <f t="shared" si="5"/>
        <v>15.283000012999999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Alaynah Harkless </v>
      </c>
      <c r="C20" s="19" t="str">
        <f>IFERROR(Draw!C20,"")</f>
        <v xml:space="preserve">Moose </v>
      </c>
      <c r="D20" s="51">
        <v>17.643999999999998</v>
      </c>
      <c r="E20" s="92">
        <v>1.9000000000000001E-8</v>
      </c>
      <c r="F20" s="93">
        <f t="shared" si="0"/>
        <v>17.644000019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17.643999999999998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17.644000019</v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Kailey Deknikker </v>
      </c>
      <c r="AF20" s="16" t="str">
        <f>IFERROR(INDEX('Open 1'!B:F,MATCH(AG20,'Open 1'!F:F,0),2),"-")</f>
        <v xml:space="preserve">Fast Last Kirk </v>
      </c>
      <c r="AG20" s="4">
        <f t="shared" si="5"/>
        <v>15.455000028000001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Shari Kennedy </v>
      </c>
      <c r="C21" s="19" t="str">
        <f>IFERROR(Draw!C21,"")</f>
        <v xml:space="preserve">Cinderella's Gotta Gun </v>
      </c>
      <c r="D21" s="52">
        <v>915.19299999999998</v>
      </c>
      <c r="E21" s="92">
        <v>2E-8</v>
      </c>
      <c r="F21" s="93">
        <f t="shared" si="0"/>
        <v>915.19300002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915.19299999999998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915.19300002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Serie Risty </v>
      </c>
      <c r="AF21" s="16" t="str">
        <f>IFERROR(INDEX('Open 1'!B:F,MATCH(AG21,'Open 1'!F:F,0),2),"-")</f>
        <v xml:space="preserve">Pete </v>
      </c>
      <c r="AG21" s="4">
        <f t="shared" si="5"/>
        <v>15.494000007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Annette Audrey </v>
      </c>
      <c r="C22" s="19" t="str">
        <f>IFERROR(Draw!C22,"")</f>
        <v xml:space="preserve">Banner </v>
      </c>
      <c r="D22" s="52">
        <v>17.045999999999999</v>
      </c>
      <c r="E22" s="92">
        <v>2.0999999999999999E-8</v>
      </c>
      <c r="F22" s="93">
        <f t="shared" si="0"/>
        <v>17.046000021000001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Janice Roebuck </v>
      </c>
      <c r="O22" s="18" t="str">
        <f>'Open 1'!AF28</f>
        <v xml:space="preserve">Holly </v>
      </c>
      <c r="P22" s="40">
        <f>'Open 1'!AG28</f>
        <v>16.702000010000003</v>
      </c>
      <c r="Q22" s="157">
        <f>IF(AH28&lt;=0,"",AH28)</f>
        <v>42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17.045999999999999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17.046000021000001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Jessica Mueller </v>
      </c>
      <c r="AF22" s="16" t="str">
        <f>IFERROR(INDEX('Open 1'!B:F,MATCH(AG22,'Open 1'!F:F,0),2),"-")</f>
        <v xml:space="preserve">MFR Laughing Xena </v>
      </c>
      <c r="AG22" s="4">
        <f t="shared" ref="AG22:AG27" si="6">IFERROR(SMALL($Y$2:$Y$286,AI22),"-")</f>
        <v>15.566000014</v>
      </c>
      <c r="AH22" s="185">
        <f>IF(AS5&gt;0,AS5,"")</f>
        <v>56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Allison Burgau </v>
      </c>
      <c r="C23" s="19" t="str">
        <f>IFERROR(Draw!C23,"")</f>
        <v xml:space="preserve">Bug </v>
      </c>
      <c r="D23" s="52" t="s">
        <v>71</v>
      </c>
      <c r="E23" s="92">
        <v>2.1999999999999998E-8</v>
      </c>
      <c r="F23" s="93">
        <f t="shared" si="0"/>
        <v>3000.0000000220002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Annette Audrey </v>
      </c>
      <c r="O23" s="20" t="str">
        <f>IF(N23="","",'Open 1'!AF29)</f>
        <v xml:space="preserve">Banner </v>
      </c>
      <c r="P23" s="41">
        <f>IF(O23="","",'Open 1'!AG29)</f>
        <v>17.046000021000001</v>
      </c>
      <c r="Q23" s="157">
        <f>IF(AH29&lt;=0,"",AH29)</f>
        <v>25.2</v>
      </c>
      <c r="R23" s="187" t="str">
        <f>IF(M23="Tie",AK30,"")</f>
        <v/>
      </c>
      <c r="S23" s="17" t="e">
        <f t="shared" ca="1" si="1"/>
        <v>#NAME?</v>
      </c>
      <c r="T23" s="93" t="str">
        <f t="shared" si="2"/>
        <v>scratch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3000.0000000220002</v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Sandy Highland </v>
      </c>
      <c r="AF23" s="16" t="str">
        <f>IFERROR(INDEX('Open 1'!B:F,MATCH(AG23,'Open 1'!F:F,0),2),"-")</f>
        <v xml:space="preserve">Margo </v>
      </c>
      <c r="AG23" s="4">
        <f t="shared" si="6"/>
        <v>15.569000038</v>
      </c>
      <c r="AH23" s="185">
        <f>IF(AS6&gt;0,AS6,"")</f>
        <v>33.6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Haylie Dresbach </v>
      </c>
      <c r="C24" s="19" t="str">
        <f>IFERROR(Draw!C24,"")</f>
        <v xml:space="preserve">Onyx </v>
      </c>
      <c r="D24" s="54">
        <v>17.616</v>
      </c>
      <c r="E24" s="92">
        <v>2.3000000000000001E-8</v>
      </c>
      <c r="F24" s="93">
        <f t="shared" si="0"/>
        <v>17.616000022999998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Alexa Matthews </v>
      </c>
      <c r="O24" s="20" t="str">
        <f>IF(N24="","",'Open 1'!AF30)</f>
        <v xml:space="preserve">Cisco </v>
      </c>
      <c r="P24" s="41">
        <f>IF(O24="","",'Open 1'!AG30)</f>
        <v>17.049000044</v>
      </c>
      <c r="Q24" s="157">
        <f>IF(AH30&lt;=0,"",AH30)</f>
        <v>16.8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17.616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17.616000022999998</v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Aimee Sorensen </v>
      </c>
      <c r="AF24" s="16" t="str">
        <f>IFERROR(INDEX('Open 1'!B:F,MATCH(AG24,'Open 1'!F:F,0),2),"-")</f>
        <v xml:space="preserve">Holy French Fame </v>
      </c>
      <c r="AG24" s="4">
        <f t="shared" si="6"/>
        <v>15.571000027</v>
      </c>
      <c r="AH24" s="185">
        <f>IF(AS7&gt;0,AS7,"")</f>
        <v>22.400000000000002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Penny Schlagel </v>
      </c>
      <c r="AF25" s="16" t="str">
        <f>IFERROR(INDEX('Open 1'!B:F,MATCH(AG25,'Open 1'!F:F,0),2),"-")</f>
        <v xml:space="preserve">Venus </v>
      </c>
      <c r="AG25" s="4">
        <f t="shared" si="6"/>
        <v>15.730000008000001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>Hailey Snell</v>
      </c>
      <c r="C26" s="19" t="str">
        <f>IFERROR(Draw!C26,"")</f>
        <v>BW Warrior Socks</v>
      </c>
      <c r="D26" s="143">
        <v>915.17399999999998</v>
      </c>
      <c r="E26" s="92">
        <v>2.4999999999999999E-8</v>
      </c>
      <c r="F26" s="93">
        <f t="shared" si="0"/>
        <v>915.17400002499994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915.17399999999998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915.17400002499994</v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Jessica Taubert </v>
      </c>
      <c r="AF26" s="16" t="str">
        <f>IFERROR(INDEX('Open 1'!B:F,MATCH(AG26,'Open 1'!F:F,0),2),"-")</f>
        <v xml:space="preserve">Jolene </v>
      </c>
      <c r="AG26" s="4">
        <f t="shared" si="6"/>
        <v>15.736000037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Victoria Matthews </v>
      </c>
      <c r="C27" s="19" t="str">
        <f>IFERROR(Draw!C27,"")</f>
        <v xml:space="preserve">Zipper </v>
      </c>
      <c r="D27" s="52" t="s">
        <v>71</v>
      </c>
      <c r="E27" s="92">
        <v>2.6000000000000001E-8</v>
      </c>
      <c r="F27" s="93">
        <f t="shared" si="0"/>
        <v>3000.0000000260002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 t="str">
        <f t="shared" si="2"/>
        <v>scratch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3000.0000000260002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Kellie VanDerBrink</v>
      </c>
      <c r="AF27" s="16" t="str">
        <f>IFERROR(INDEX('Open 1'!B:F,MATCH(AG27,'Open 1'!F:F,0),2),"-")</f>
        <v xml:space="preserve">Cowboy </v>
      </c>
      <c r="AG27" s="4">
        <f t="shared" si="6"/>
        <v>15.739000016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Aimee Sorensen </v>
      </c>
      <c r="C28" s="19" t="str">
        <f>IFERROR(Draw!C28,"")</f>
        <v xml:space="preserve">Holy French Fame </v>
      </c>
      <c r="D28" s="51">
        <v>15.571</v>
      </c>
      <c r="E28" s="92">
        <v>2.7E-8</v>
      </c>
      <c r="F28" s="93">
        <f t="shared" si="0"/>
        <v>15.571000027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15.571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15.571000027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Janice Roebuck </v>
      </c>
      <c r="AF28" s="16" t="str">
        <f>IFERROR(INDEX('Open 1'!B:F,MATCH(AG28,'Open 1'!F:F,0),2),"-")</f>
        <v xml:space="preserve">Holly </v>
      </c>
      <c r="AG28" s="4">
        <f t="shared" ref="AG28:AG33" si="7">IFERROR(IF(SMALL($Z$2:$Z$286,AI28)&lt;900,SMALL($Z$2:$Z$286,AI28),"-"),"-")</f>
        <v>16.702000010000003</v>
      </c>
      <c r="AH28" s="185">
        <f>IF(AT5&gt;0,AT5,"")</f>
        <v>42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Kailey Deknikker </v>
      </c>
      <c r="C29" s="19" t="str">
        <f>IFERROR(Draw!C29,"")</f>
        <v xml:space="preserve">Fast Last Kirk </v>
      </c>
      <c r="D29" s="52">
        <v>15.455</v>
      </c>
      <c r="E29" s="92">
        <v>2.7999999999999999E-8</v>
      </c>
      <c r="F29" s="93">
        <f t="shared" si="0"/>
        <v>15.455000028000001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15.455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15.455000028000001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Annette Audrey </v>
      </c>
      <c r="AF29" s="16" t="str">
        <f>IFERROR(INDEX('Open 1'!B:F,MATCH(AG29,'Open 1'!F:F,0),2),"-")</f>
        <v xml:space="preserve">Banner </v>
      </c>
      <c r="AG29" s="4">
        <f t="shared" si="7"/>
        <v>17.046000021000001</v>
      </c>
      <c r="AH29" s="185">
        <f>IF(AT6&gt;0,AT6,"")</f>
        <v>25.2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Ashlie Mathews </v>
      </c>
      <c r="C30" s="19" t="str">
        <f>IFERROR(Draw!C30,"")</f>
        <v xml:space="preserve">Jess </v>
      </c>
      <c r="D30" s="54">
        <v>16.2</v>
      </c>
      <c r="E30" s="92">
        <v>2.9000000000000002E-8</v>
      </c>
      <c r="F30" s="93">
        <f t="shared" si="0"/>
        <v>16.200000028999998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16.2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16.200000028999998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Alexa Matthews </v>
      </c>
      <c r="AF30" s="16" t="str">
        <f>IFERROR(INDEX('Open 1'!B:F,MATCH(AG30,'Open 1'!F:F,0),2),"-")</f>
        <v xml:space="preserve">Cisco </v>
      </c>
      <c r="AG30" s="4">
        <f t="shared" si="7"/>
        <v>17.049000044</v>
      </c>
      <c r="AH30" s="185">
        <f>IF(AT7&gt;0,AT7,"")</f>
        <v>16.8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Haylie Dresbach </v>
      </c>
      <c r="AF31" s="16" t="str">
        <f>IFERROR(INDEX('Open 1'!B:F,MATCH(AG31,'Open 1'!F:F,0),2),"-")</f>
        <v xml:space="preserve">Onyx </v>
      </c>
      <c r="AG31" s="4">
        <f t="shared" si="7"/>
        <v>17.616000022999998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Trish Oswald </v>
      </c>
      <c r="C32" s="19" t="str">
        <f>IFERROR(Draw!C32,"")</f>
        <v xml:space="preserve">River </v>
      </c>
      <c r="D32" s="53">
        <v>16.318000000000001</v>
      </c>
      <c r="E32" s="92">
        <v>3.1E-8</v>
      </c>
      <c r="F32" s="93">
        <f t="shared" si="0"/>
        <v>16.318000031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16.318000000000001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16.318000031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Alaynah Harkless </v>
      </c>
      <c r="AF32" s="16" t="str">
        <f>IFERROR(INDEX('Open 1'!B:F,MATCH(AG32,'Open 1'!F:F,0),2),"-")</f>
        <v xml:space="preserve">Moose </v>
      </c>
      <c r="AG32" s="4">
        <f t="shared" si="7"/>
        <v>17.644000019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Morgan Ober </v>
      </c>
      <c r="C33" s="19" t="str">
        <f>IFERROR(Draw!C33,"")</f>
        <v xml:space="preserve">Misty </v>
      </c>
      <c r="D33" s="52">
        <v>917.63599999999997</v>
      </c>
      <c r="E33" s="92">
        <v>3.2000000000000002E-8</v>
      </c>
      <c r="F33" s="93">
        <f t="shared" si="0"/>
        <v>917.63600003199997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917.63599999999997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917.63600003199997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Mike Boomgarden </v>
      </c>
      <c r="AF33" s="16" t="str">
        <f>IFERROR(INDEX('Open 1'!B:F,MATCH(AG33,'Open 1'!F:F,0),2),"-")</f>
        <v xml:space="preserve">Big Country </v>
      </c>
      <c r="AG33" s="4">
        <f t="shared" si="7"/>
        <v>19.326000015000002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Denise Benney </v>
      </c>
      <c r="C34" s="19" t="str">
        <f>IFERROR(Draw!C34,"")</f>
        <v xml:space="preserve">Cheyenne </v>
      </c>
      <c r="D34" s="52" t="s">
        <v>71</v>
      </c>
      <c r="E34" s="92">
        <v>3.2999999999999998E-8</v>
      </c>
      <c r="F34" s="93">
        <f t="shared" si="0"/>
        <v>3000.0000000330001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 t="str">
        <f t="shared" si="2"/>
        <v>scratch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3000.0000000330001</v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Lexy Leischner </v>
      </c>
      <c r="C35" s="19" t="str">
        <f>IFERROR(Draw!C35,"")</f>
        <v xml:space="preserve">Baby </v>
      </c>
      <c r="D35" s="52">
        <v>15.523</v>
      </c>
      <c r="E35" s="92">
        <v>3.4E-8</v>
      </c>
      <c r="F35" s="93">
        <f t="shared" si="0"/>
        <v>15.523000033999999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15.523</v>
      </c>
      <c r="V35" s="3" t="str">
        <f>IFERROR(VLOOKUP('Open 1'!F35,$AC$3:$AD$7,2,TRUE),"")</f>
        <v>2D</v>
      </c>
      <c r="W35" s="7" t="str">
        <f>IFERROR(IF(V35=$W$1,'Open 1'!F35,""),"")</f>
        <v/>
      </c>
      <c r="X35" s="7">
        <f>IFERROR(IF(V35=$X$1,'Open 1'!F35,""),"")</f>
        <v>15.523000033999999</v>
      </c>
      <c r="Y35" s="7" t="str">
        <f>IFERROR(IF(V35=$Y$1,'Open 1'!F35,""),"")</f>
        <v/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Reese Larson </v>
      </c>
      <c r="C36" s="19" t="str">
        <f>IFERROR(Draw!C36,"")</f>
        <v xml:space="preserve">Streaker </v>
      </c>
      <c r="D36" s="54">
        <v>16.082999999999998</v>
      </c>
      <c r="E36" s="92">
        <v>3.5000000000000002E-8</v>
      </c>
      <c r="F36" s="93">
        <f t="shared" si="0"/>
        <v>16.083000034999998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16.082999999999998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16.083000034999998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Jessica Taubert </v>
      </c>
      <c r="C38" s="19" t="str">
        <f>IFERROR(Draw!C38,"")</f>
        <v xml:space="preserve">Jolene </v>
      </c>
      <c r="D38" s="51">
        <v>15.736000000000001</v>
      </c>
      <c r="E38" s="92">
        <v>3.7E-8</v>
      </c>
      <c r="F38" s="93">
        <f t="shared" si="0"/>
        <v>15.736000037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15.736000000000001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15.736000037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Sandy Highland </v>
      </c>
      <c r="C39" s="19" t="str">
        <f>IFERROR(Draw!C39,"")</f>
        <v xml:space="preserve">Margo </v>
      </c>
      <c r="D39" s="52">
        <v>15.569000000000001</v>
      </c>
      <c r="E39" s="92">
        <v>3.8000000000000003E-8</v>
      </c>
      <c r="F39" s="93">
        <f t="shared" si="0"/>
        <v>15.569000038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15.569000000000001</v>
      </c>
      <c r="V39" s="3" t="str">
        <f>IFERROR(VLOOKUP('Open 1'!F39,$AC$3:$AD$7,2,TRUE),"")</f>
        <v>3D</v>
      </c>
      <c r="W39" s="7" t="str">
        <f>IFERROR(IF(V39=$W$1,'Open 1'!F39,""),"")</f>
        <v/>
      </c>
      <c r="X39" s="7" t="str">
        <f>IFERROR(IF(V39=$X$1,'Open 1'!F39,""),"")</f>
        <v/>
      </c>
      <c r="Y39" s="7">
        <f>IFERROR(IF(V39=$Y$1,'Open 1'!F39,""),"")</f>
        <v>15.569000038</v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Ashley Langenfeld </v>
      </c>
      <c r="C40" s="19" t="str">
        <f>IFERROR(Draw!C40,"")</f>
        <v xml:space="preserve">Cruz </v>
      </c>
      <c r="D40" s="54">
        <v>15.949</v>
      </c>
      <c r="E40" s="92">
        <v>3.8999999999999998E-8</v>
      </c>
      <c r="F40" s="93">
        <f t="shared" si="0"/>
        <v>15.949000039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15.949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15.949000039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Sara Van Duysen </v>
      </c>
      <c r="C41" s="19" t="str">
        <f>IFERROR(Draw!C41,"")</f>
        <v xml:space="preserve">WS Mystic Feature </v>
      </c>
      <c r="D41" s="52">
        <v>15.939</v>
      </c>
      <c r="E41" s="92">
        <v>4.0000000000000001E-8</v>
      </c>
      <c r="F41" s="93">
        <f t="shared" si="0"/>
        <v>15.93900004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15.939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15.93900004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Penny Schlagel </v>
      </c>
      <c r="C42" s="19" t="str">
        <f>IFERROR(Draw!C42,"")</f>
        <v xml:space="preserve">Linda </v>
      </c>
      <c r="D42" s="53">
        <v>15.829000000000001</v>
      </c>
      <c r="E42" s="92">
        <v>4.1000000000000003E-8</v>
      </c>
      <c r="F42" s="93">
        <f t="shared" si="0"/>
        <v>15.829000041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15.829000000000001</v>
      </c>
      <c r="V42" s="3" t="str">
        <f>IFERROR(VLOOKUP('Open 1'!F42,$AC$3:$AD$7,2,TRUE),"")</f>
        <v>3D</v>
      </c>
      <c r="W42" s="7" t="str">
        <f>IFERROR(IF(V42=$W$1,'Open 1'!F42,""),"")</f>
        <v/>
      </c>
      <c r="X42" s="7" t="str">
        <f>IFERROR(IF(V42=$X$1,'Open 1'!F42,""),"")</f>
        <v/>
      </c>
      <c r="Y42" s="7">
        <f>IFERROR(IF(V42=$Y$1,'Open 1'!F42,""),"")</f>
        <v>15.829000041</v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Shari Kennedy </v>
      </c>
      <c r="C44" s="19" t="str">
        <f>IFERROR(Draw!C44,"")</f>
        <v xml:space="preserve">Frans Laughing Now </v>
      </c>
      <c r="D44" s="51">
        <v>15.175000000000001</v>
      </c>
      <c r="E44" s="92">
        <v>4.3000000000000001E-8</v>
      </c>
      <c r="F44" s="93">
        <f t="shared" si="0"/>
        <v>15.175000043000001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15.175000000000001</v>
      </c>
      <c r="V44" s="3" t="str">
        <f>IFERROR(VLOOKUP('Open 1'!F44,$AC$3:$AD$7,2,TRUE),"")</f>
        <v>2D</v>
      </c>
      <c r="W44" s="7" t="str">
        <f>IFERROR(IF(V44=$W$1,'Open 1'!F44,""),"")</f>
        <v/>
      </c>
      <c r="X44" s="7">
        <f>IFERROR(IF(V44=$X$1,'Open 1'!F44,""),"")</f>
        <v>15.175000043000001</v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Alexa Matthews </v>
      </c>
      <c r="C45" s="19" t="str">
        <f>IFERROR(Draw!C45,"")</f>
        <v xml:space="preserve">Cisco </v>
      </c>
      <c r="D45" s="52">
        <v>17.048999999999999</v>
      </c>
      <c r="E45" s="92">
        <v>4.3999999999999997E-8</v>
      </c>
      <c r="F45" s="93">
        <f t="shared" si="0"/>
        <v>17.049000044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17.048999999999999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17.049000044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Mike Boomgarden </v>
      </c>
      <c r="C46" s="19" t="str">
        <f>IFERROR(Draw!C46,"")</f>
        <v xml:space="preserve">Peach </v>
      </c>
      <c r="D46" s="52">
        <v>15.268000000000001</v>
      </c>
      <c r="E46" s="92">
        <v>4.4999999999999999E-8</v>
      </c>
      <c r="F46" s="93">
        <f t="shared" si="0"/>
        <v>15.268000045000001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15.268000000000001</v>
      </c>
      <c r="V46" s="3" t="str">
        <f>IFERROR(VLOOKUP('Open 1'!F46,$AC$3:$AD$7,2,TRUE),"")</f>
        <v>2D</v>
      </c>
      <c r="W46" s="7" t="str">
        <f>IFERROR(IF(V46=$W$1,'Open 1'!F46,""),"")</f>
        <v/>
      </c>
      <c r="X46" s="7">
        <f>IFERROR(IF(V46=$X$1,'Open 1'!F46,""),"")</f>
        <v>15.268000045000001</v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2" activePane="bottomLeft" state="frozen"/>
      <selection pane="bottomLeft" activeCell="J37" sqref="J37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4</v>
      </c>
      <c r="B2" s="84" t="str">
        <f>IFERROR(IF(INDEX('Open 1'!$A:$F,MATCH('Open 1 Results'!$E2,'Open 1'!$F:$F,0),2)&gt;0,INDEX('Open 1'!$A:$F,MATCH('Open 1 Results'!$E2,'Open 1'!$F:$F,0),2),""),"")</f>
        <v xml:space="preserve">Sandy Highland </v>
      </c>
      <c r="C2" s="84" t="str">
        <f>IFERROR(IF(INDEX('Open 1'!$A:$F,MATCH('Open 1 Results'!$E2,'Open 1'!$F:$F,0),3)&gt;0,INDEX('Open 1'!$A:$F,MATCH('Open 1 Results'!$E2,'Open 1'!$F:$F,0),3),""),"")</f>
        <v xml:space="preserve">Nigel </v>
      </c>
      <c r="D2" s="85">
        <f>IFERROR(IF(AND(SMALL('Open 1'!F:F,L2)&gt;1000,SMALL('Open 1'!F:F,L2)&lt;3000),"nt",IF(SMALL('Open 1'!F:F,L2)&gt;3000,"",SMALL('Open 1'!F:F,L2))),"")</f>
        <v>14.524000003999999</v>
      </c>
      <c r="E2" s="115">
        <f>IF(D2="nt",IFERROR(SMALL('Open 1'!F:F,L2),""),IF(D2&gt;3000,"",IFERROR(SMALL('Open 1'!F:F,L2),"")))</f>
        <v>14.524000003999999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1</v>
      </c>
      <c r="B3" s="84" t="str">
        <f>IFERROR(IF(INDEX('Open 1'!$A:$F,MATCH('Open 1 Results'!$E3,'Open 1'!$F:$F,0),2)&gt;0,INDEX('Open 1'!$A:$F,MATCH('Open 1 Results'!$E3,'Open 1'!$F:$F,0),2),""),"")</f>
        <v xml:space="preserve">Shari Kennedy </v>
      </c>
      <c r="C3" s="84" t="str">
        <f>IFERROR(IF(INDEX('Open 1'!$A:$F,MATCH('Open 1 Results'!$E3,'Open 1'!$F:$F,0),3)&gt;0,INDEX('Open 1'!$A:$F,MATCH('Open 1 Results'!$E3,'Open 1'!$F:$F,0),3),""),"")</f>
        <v xml:space="preserve">Josey Wales Guns </v>
      </c>
      <c r="D3" s="85">
        <f>IFERROR(IF(AND(SMALL('Open 1'!F:F,L3)&gt;1000,SMALL('Open 1'!F:F,L3)&lt;3000),"nt",IF(SMALL('Open 1'!F:F,L3)&gt;3000,"",SMALL('Open 1'!F:F,L3))),"")</f>
        <v>14.554000001</v>
      </c>
      <c r="E3" s="115">
        <f>IF(D3="nt",IFERROR(SMALL('Open 1'!F:F,L3),""),IF(D3&gt;3000,"",IFERROR(SMALL('Open 1'!F:F,L3),"")))</f>
        <v>14.554000001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14.524000003999999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3</v>
      </c>
      <c r="B4" s="84" t="str">
        <f>IFERROR(IF(INDEX('Open 1'!$A:$F,MATCH('Open 1 Results'!$E4,'Open 1'!$F:$F,0),2)&gt;0,INDEX('Open 1'!$A:$F,MATCH('Open 1 Results'!$E4,'Open 1'!$F:$F,0),2),""),"")</f>
        <v>Lainie Scholtz</v>
      </c>
      <c r="C4" s="84" t="str">
        <f>IFERROR(IF(INDEX('Open 1'!$A:$F,MATCH('Open 1 Results'!$E4,'Open 1'!$F:$F,0),3)&gt;0,INDEX('Open 1'!$A:$F,MATCH('Open 1 Results'!$E4,'Open 1'!$F:$F,0),3),""),"")</f>
        <v>Scout</v>
      </c>
      <c r="D4" s="85">
        <f>IFERROR(IF(AND(SMALL('Open 1'!F:F,L4)&gt;1000,SMALL('Open 1'!F:F,L4)&lt;3000),"nt",IF(SMALL('Open 1'!F:F,L4)&gt;3000,"",SMALL('Open 1'!F:F,L4))),"")</f>
        <v>14.905000003</v>
      </c>
      <c r="E4" s="115">
        <f>IF(D4="nt",IFERROR(SMALL('Open 1'!F:F,L4),""),IF(D4&gt;3000,"",IFERROR(SMALL('Open 1'!F:F,L4),"")))</f>
        <v>14.905000003</v>
      </c>
      <c r="F4" s="86" t="str">
        <f t="shared" si="0"/>
        <v>1D</v>
      </c>
      <c r="G4" s="91" t="str">
        <f t="shared" si="1"/>
        <v/>
      </c>
      <c r="H4" s="62">
        <f>'Open 1'!P10</f>
        <v>15.086000005000001</v>
      </c>
      <c r="I4" s="87" t="s">
        <v>4</v>
      </c>
      <c r="J4" s="163">
        <v>3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5</v>
      </c>
      <c r="B5" s="84" t="str">
        <f>IFERROR(IF(INDEX('Open 1'!$A:$F,MATCH('Open 1 Results'!$E5,'Open 1'!$F:$F,0),2)&gt;0,INDEX('Open 1'!$A:$F,MATCH('Open 1 Results'!$E5,'Open 1'!$F:$F,0),2),""),"")</f>
        <v xml:space="preserve">Ashley Langenfeld </v>
      </c>
      <c r="C5" s="84" t="str">
        <f>IFERROR(IF(INDEX('Open 1'!$A:$F,MATCH('Open 1 Results'!$E5,'Open 1'!$F:$F,0),3)&gt;0,INDEX('Open 1'!$A:$F,MATCH('Open 1 Results'!$E5,'Open 1'!$F:$F,0),3),""),"")</f>
        <v xml:space="preserve">Skeeter </v>
      </c>
      <c r="D5" s="85">
        <f>IFERROR(IF(AND(SMALL('Open 1'!F:F,L5)&gt;1000,SMALL('Open 1'!F:F,L5)&lt;3000),"nt",IF(SMALL('Open 1'!F:F,L5)&gt;3000,"",SMALL('Open 1'!F:F,L5))),"")</f>
        <v>15.086000005000001</v>
      </c>
      <c r="E5" s="115">
        <f>IF(D5="nt",IFERROR(SMALL('Open 1'!F:F,L5),""),IF(D5&gt;3000,"",IFERROR(SMALL('Open 1'!F:F,L5),"")))</f>
        <v>15.086000005000001</v>
      </c>
      <c r="F5" s="86" t="str">
        <f t="shared" si="0"/>
        <v>2D</v>
      </c>
      <c r="G5" s="91" t="str">
        <f t="shared" si="1"/>
        <v>2D</v>
      </c>
      <c r="H5" s="62">
        <f>'Open 1'!P16</f>
        <v>15.566000014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36</v>
      </c>
      <c r="B6" s="84" t="str">
        <f>IFERROR(IF(INDEX('Open 1'!$A:$F,MATCH('Open 1 Results'!$E6,'Open 1'!$F:$F,0),2)&gt;0,INDEX('Open 1'!$A:$F,MATCH('Open 1 Results'!$E6,'Open 1'!$F:$F,0),2),""),"")</f>
        <v xml:space="preserve">Shari Kennedy </v>
      </c>
      <c r="C6" s="84" t="str">
        <f>IFERROR(IF(INDEX('Open 1'!$A:$F,MATCH('Open 1 Results'!$E6,'Open 1'!$F:$F,0),3)&gt;0,INDEX('Open 1'!$A:$F,MATCH('Open 1 Results'!$E6,'Open 1'!$F:$F,0),3),""),"")</f>
        <v xml:space="preserve">Frans Laughing Now </v>
      </c>
      <c r="D6" s="85">
        <f>IFERROR(IF(AND(SMALL('Open 1'!F:F,L6)&gt;1000,SMALL('Open 1'!F:F,L6)&lt;3000),"nt",IF(SMALL('Open 1'!F:F,L6)&gt;3000,"",SMALL('Open 1'!F:F,L6))),"")</f>
        <v>15.175000043000001</v>
      </c>
      <c r="E6" s="115">
        <f>IF(D6="nt",IFERROR(SMALL('Open 1'!F:F,L6),""),IF(D6&gt;3000,"",IFERROR(SMALL('Open 1'!F:F,L6),"")))</f>
        <v>15.175000043000001</v>
      </c>
      <c r="F6" s="86" t="str">
        <f t="shared" si="0"/>
        <v>2D</v>
      </c>
      <c r="G6" s="91" t="str">
        <f t="shared" si="1"/>
        <v/>
      </c>
      <c r="H6" s="62">
        <f>'Open 1'!P22</f>
        <v>16.702000010000003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38</v>
      </c>
      <c r="B7" s="84" t="str">
        <f>IFERROR(IF(INDEX('Open 1'!$A:$F,MATCH('Open 1 Results'!$E7,'Open 1'!$F:$F,0),2)&gt;0,INDEX('Open 1'!$A:$F,MATCH('Open 1 Results'!$E7,'Open 1'!$F:$F,0),2),""),"")</f>
        <v xml:space="preserve">Mike Boomgarden </v>
      </c>
      <c r="C7" s="84" t="str">
        <f>IFERROR(IF(INDEX('Open 1'!$A:$F,MATCH('Open 1 Results'!$E7,'Open 1'!$F:$F,0),3)&gt;0,INDEX('Open 1'!$A:$F,MATCH('Open 1 Results'!$E7,'Open 1'!$F:$F,0),3),""),"")</f>
        <v xml:space="preserve">Peach </v>
      </c>
      <c r="D7" s="85">
        <f>IFERROR(IF(AND(SMALL('Open 1'!F:F,L7)&gt;1000,SMALL('Open 1'!F:F,L7)&lt;3000),"nt",IF(SMALL('Open 1'!F:F,L7)&gt;3000,"",SMALL('Open 1'!F:F,L7))),"")</f>
        <v>15.268000045000001</v>
      </c>
      <c r="E7" s="115">
        <f>IF(D7="nt",IFERROR(SMALL('Open 1'!F:F,L7),""),IF(D7&gt;3000,"",IFERROR(SMALL('Open 1'!F:F,L7),"")))</f>
        <v>15.268000045000001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11</v>
      </c>
      <c r="B8" s="84" t="str">
        <f>IFERROR(IF(INDEX('Open 1'!$A:$F,MATCH('Open 1 Results'!$E8,'Open 1'!$F:$F,0),2)&gt;0,INDEX('Open 1'!$A:$F,MATCH('Open 1 Results'!$E8,'Open 1'!$F:$F,0),2),""),"")</f>
        <v xml:space="preserve">Grace Merrigan </v>
      </c>
      <c r="C8" s="84" t="str">
        <f>IFERROR(IF(INDEX('Open 1'!$A:$F,MATCH('Open 1 Results'!$E8,'Open 1'!$F:$F,0),3)&gt;0,INDEX('Open 1'!$A:$F,MATCH('Open 1 Results'!$E8,'Open 1'!$F:$F,0),3),""),"")</f>
        <v xml:space="preserve">JP Four Turbo Jet </v>
      </c>
      <c r="D8" s="85">
        <f>IFERROR(IF(AND(SMALL('Open 1'!F:F,L8)&gt;1000,SMALL('Open 1'!F:F,L8)&lt;3000),"nt",IF(SMALL('Open 1'!F:F,L8)&gt;3000,"",SMALL('Open 1'!F:F,L8))),"")</f>
        <v>15.283000012999999</v>
      </c>
      <c r="E8" s="115">
        <f>IF(D8="nt",IFERROR(SMALL('Open 1'!F:F,L8),""),IF(D8&gt;3000,"",IFERROR(SMALL('Open 1'!F:F,L8),"")))</f>
        <v>15.283000012999999</v>
      </c>
      <c r="F8" s="86" t="str">
        <f t="shared" si="0"/>
        <v>2D</v>
      </c>
      <c r="G8" s="91" t="str">
        <f t="shared" si="1"/>
        <v/>
      </c>
      <c r="J8" s="162">
        <v>3</v>
      </c>
      <c r="K8" s="121">
        <v>5</v>
      </c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24</v>
      </c>
      <c r="B9" s="84" t="str">
        <f>IFERROR(IF(INDEX('Open 1'!$A:$F,MATCH('Open 1 Results'!$E9,'Open 1'!$F:$F,0),2)&gt;0,INDEX('Open 1'!$A:$F,MATCH('Open 1 Results'!$E9,'Open 1'!$F:$F,0),2),""),"")</f>
        <v xml:space="preserve">Kailey Deknikker </v>
      </c>
      <c r="C9" s="84" t="str">
        <f>IFERROR(IF(INDEX('Open 1'!$A:$F,MATCH('Open 1 Results'!$E9,'Open 1'!$F:$F,0),3)&gt;0,INDEX('Open 1'!$A:$F,MATCH('Open 1 Results'!$E9,'Open 1'!$F:$F,0),3),""),"")</f>
        <v xml:space="preserve">Fast Last Kirk </v>
      </c>
      <c r="D9" s="85">
        <f>IFERROR(IF(AND(SMALL('Open 1'!F:F,L9)&gt;1000,SMALL('Open 1'!F:F,L9)&lt;3000),"nt",IF(SMALL('Open 1'!F:F,L9)&gt;3000,"",SMALL('Open 1'!F:F,L9))),"")</f>
        <v>15.455000028000001</v>
      </c>
      <c r="E9" s="115">
        <f>IF(D9="nt",IFERROR(SMALL('Open 1'!F:F,L9),""),IF(D9&gt;3000,"",IFERROR(SMALL('Open 1'!F:F,L9),"")))</f>
        <v>15.455000028000001</v>
      </c>
      <c r="F9" s="86" t="str">
        <f t="shared" si="0"/>
        <v>2D</v>
      </c>
      <c r="G9" s="91" t="str">
        <f t="shared" si="1"/>
        <v/>
      </c>
      <c r="J9" s="162">
        <v>2</v>
      </c>
      <c r="K9" s="121">
        <v>4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6</v>
      </c>
      <c r="B10" s="84" t="str">
        <f>IFERROR(IF(INDEX('Open 1'!$A:$F,MATCH('Open 1 Results'!$E10,'Open 1'!$F:$F,0),2)&gt;0,INDEX('Open 1'!$A:$F,MATCH('Open 1 Results'!$E10,'Open 1'!$F:$F,0),2),""),"")</f>
        <v xml:space="preserve">Serie Risty </v>
      </c>
      <c r="C10" s="84" t="str">
        <f>IFERROR(IF(INDEX('Open 1'!$A:$F,MATCH('Open 1 Results'!$E10,'Open 1'!$F:$F,0),3)&gt;0,INDEX('Open 1'!$A:$F,MATCH('Open 1 Results'!$E10,'Open 1'!$F:$F,0),3),""),"")</f>
        <v xml:space="preserve">Pete </v>
      </c>
      <c r="D10" s="85">
        <f>IFERROR(IF(AND(SMALL('Open 1'!F:F,L10)&gt;1000,SMALL('Open 1'!F:F,L10)&lt;3000),"nt",IF(SMALL('Open 1'!F:F,L10)&gt;3000,"",SMALL('Open 1'!F:F,L10))),"")</f>
        <v>15.494000007</v>
      </c>
      <c r="E10" s="115">
        <f>IF(D10="nt",IFERROR(SMALL('Open 1'!F:F,L10),""),IF(D10&gt;3000,"",IFERROR(SMALL('Open 1'!F:F,L10),"")))</f>
        <v>15.494000007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29</v>
      </c>
      <c r="B11" s="84" t="str">
        <f>IFERROR(IF(INDEX('Open 1'!$A:$F,MATCH('Open 1 Results'!$E11,'Open 1'!$F:$F,0),2)&gt;0,INDEX('Open 1'!$A:$F,MATCH('Open 1 Results'!$E11,'Open 1'!$F:$F,0),2),""),"")</f>
        <v xml:space="preserve">Lexy Leischner </v>
      </c>
      <c r="C11" s="84" t="str">
        <f>IFERROR(IF(INDEX('Open 1'!$A:$F,MATCH('Open 1 Results'!$E11,'Open 1'!$F:$F,0),3)&gt;0,INDEX('Open 1'!$A:$F,MATCH('Open 1 Results'!$E11,'Open 1'!$F:$F,0),3),""),"")</f>
        <v xml:space="preserve">Baby </v>
      </c>
      <c r="D11" s="85">
        <f>IFERROR(IF(AND(SMALL('Open 1'!F:F,L11)&gt;1000,SMALL('Open 1'!F:F,L11)&lt;3000),"nt",IF(SMALL('Open 1'!F:F,L11)&gt;3000,"",SMALL('Open 1'!F:F,L11))),"")</f>
        <v>15.523000033999999</v>
      </c>
      <c r="E11" s="115">
        <f>IF(D11="nt",IFERROR(SMALL('Open 1'!F:F,L11),""),IF(D11&gt;3000,"",IFERROR(SMALL('Open 1'!F:F,L11),"")))</f>
        <v>15.523000033999999</v>
      </c>
      <c r="F11" s="86" t="str">
        <f t="shared" si="0"/>
        <v>2D</v>
      </c>
      <c r="G11" s="91" t="str">
        <f t="shared" si="1"/>
        <v/>
      </c>
      <c r="J11" s="162">
        <v>2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12</v>
      </c>
      <c r="B12" s="84" t="str">
        <f>IFERROR(IF(INDEX('Open 1'!$A:$F,MATCH('Open 1 Results'!$E12,'Open 1'!$F:$F,0),2)&gt;0,INDEX('Open 1'!$A:$F,MATCH('Open 1 Results'!$E12,'Open 1'!$F:$F,0),2),""),"")</f>
        <v xml:space="preserve">Jessica Mueller </v>
      </c>
      <c r="C12" s="84" t="str">
        <f>IFERROR(IF(INDEX('Open 1'!$A:$F,MATCH('Open 1 Results'!$E12,'Open 1'!$F:$F,0),3)&gt;0,INDEX('Open 1'!$A:$F,MATCH('Open 1 Results'!$E12,'Open 1'!$F:$F,0),3),""),"")</f>
        <v xml:space="preserve">MFR Laughing Xena </v>
      </c>
      <c r="D12" s="85">
        <f>IFERROR(IF(AND(SMALL('Open 1'!F:F,L12)&gt;1000,SMALL('Open 1'!F:F,L12)&lt;3000),"nt",IF(SMALL('Open 1'!F:F,L12)&gt;3000,"",SMALL('Open 1'!F:F,L12))),"")</f>
        <v>15.566000014</v>
      </c>
      <c r="E12" s="115">
        <f>IF(D12="nt",IFERROR(SMALL('Open 1'!F:F,L12),""),IF(D12&gt;3000,"",IFERROR(SMALL('Open 1'!F:F,L12),"")))</f>
        <v>15.566000014</v>
      </c>
      <c r="F12" s="86" t="str">
        <f t="shared" si="0"/>
        <v>3D</v>
      </c>
      <c r="G12" s="91" t="str">
        <f t="shared" si="1"/>
        <v>3D</v>
      </c>
      <c r="J12" s="162">
        <v>5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32</v>
      </c>
      <c r="B13" s="84" t="str">
        <f>IFERROR(IF(INDEX('Open 1'!$A:$F,MATCH('Open 1 Results'!$E13,'Open 1'!$F:$F,0),2)&gt;0,INDEX('Open 1'!$A:$F,MATCH('Open 1 Results'!$E13,'Open 1'!$F:$F,0),2),""),"")</f>
        <v xml:space="preserve">Sandy Highland </v>
      </c>
      <c r="C13" s="84" t="str">
        <f>IFERROR(IF(INDEX('Open 1'!$A:$F,MATCH('Open 1 Results'!$E13,'Open 1'!$F:$F,0),3)&gt;0,INDEX('Open 1'!$A:$F,MATCH('Open 1 Results'!$E13,'Open 1'!$F:$F,0),3),""),"")</f>
        <v xml:space="preserve">Margo </v>
      </c>
      <c r="D13" s="85">
        <f>IFERROR(IF(AND(SMALL('Open 1'!F:F,L13)&gt;1000,SMALL('Open 1'!F:F,L13)&lt;3000),"nt",IF(SMALL('Open 1'!F:F,L13)&gt;3000,"",SMALL('Open 1'!F:F,L13))),"")</f>
        <v>15.569000038</v>
      </c>
      <c r="E13" s="115">
        <f>IF(D13="nt",IFERROR(SMALL('Open 1'!F:F,L13),""),IF(D13&gt;3000,"",IFERROR(SMALL('Open 1'!F:F,L13),"")))</f>
        <v>15.569000038</v>
      </c>
      <c r="F13" s="86" t="str">
        <f t="shared" si="0"/>
        <v>3D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23</v>
      </c>
      <c r="B14" s="84" t="str">
        <f>IFERROR(IF(INDEX('Open 1'!$A:$F,MATCH('Open 1 Results'!$E14,'Open 1'!$F:$F,0),2)&gt;0,INDEX('Open 1'!$A:$F,MATCH('Open 1 Results'!$E14,'Open 1'!$F:$F,0),2),""),"")</f>
        <v xml:space="preserve">Aimee Sorensen </v>
      </c>
      <c r="C14" s="84" t="str">
        <f>IFERROR(IF(INDEX('Open 1'!$A:$F,MATCH('Open 1 Results'!$E14,'Open 1'!$F:$F,0),3)&gt;0,INDEX('Open 1'!$A:$F,MATCH('Open 1 Results'!$E14,'Open 1'!$F:$F,0),3),""),"")</f>
        <v xml:space="preserve">Holy French Fame </v>
      </c>
      <c r="D14" s="85">
        <f>IFERROR(IF(AND(SMALL('Open 1'!F:F,L14)&gt;1000,SMALL('Open 1'!F:F,L14)&lt;3000),"nt",IF(SMALL('Open 1'!F:F,L14)&gt;3000,"",SMALL('Open 1'!F:F,L14))),"")</f>
        <v>15.571000027</v>
      </c>
      <c r="E14" s="115">
        <f>IF(D14="nt",IFERROR(SMALL('Open 1'!F:F,L14),""),IF(D14&gt;3000,"",IFERROR(SMALL('Open 1'!F:F,L14),"")))</f>
        <v>15.571000027</v>
      </c>
      <c r="F14" s="86" t="str">
        <f t="shared" si="0"/>
        <v>3D</v>
      </c>
      <c r="G14" s="91" t="str">
        <f t="shared" si="1"/>
        <v/>
      </c>
      <c r="J14" s="162">
        <v>4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7</v>
      </c>
      <c r="B15" s="84" t="str">
        <f>IFERROR(IF(INDEX('Open 1'!$A:$F,MATCH('Open 1 Results'!$E15,'Open 1'!$F:$F,0),2)&gt;0,INDEX('Open 1'!$A:$F,MATCH('Open 1 Results'!$E15,'Open 1'!$F:$F,0),2),""),"")</f>
        <v xml:space="preserve">Penny Schlagel </v>
      </c>
      <c r="C15" s="84" t="str">
        <f>IFERROR(IF(INDEX('Open 1'!$A:$F,MATCH('Open 1 Results'!$E15,'Open 1'!$F:$F,0),3)&gt;0,INDEX('Open 1'!$A:$F,MATCH('Open 1 Results'!$E15,'Open 1'!$F:$F,0),3),""),"")</f>
        <v xml:space="preserve">Venus </v>
      </c>
      <c r="D15" s="85">
        <f>IFERROR(IF(AND(SMALL('Open 1'!F:F,L15)&gt;1000,SMALL('Open 1'!F:F,L15)&lt;3000),"nt",IF(SMALL('Open 1'!F:F,L15)&gt;3000,"",SMALL('Open 1'!F:F,L15))),"")</f>
        <v>15.730000008000001</v>
      </c>
      <c r="E15" s="115">
        <f>IF(D15="nt",IFERROR(SMALL('Open 1'!F:F,L15),""),IF(D15&gt;3000,"",IFERROR(SMALL('Open 1'!F:F,L15),"")))</f>
        <v>15.730000008000001</v>
      </c>
      <c r="F15" s="86" t="str">
        <f t="shared" si="0"/>
        <v>3D</v>
      </c>
      <c r="G15" s="91" t="str">
        <f t="shared" si="1"/>
        <v/>
      </c>
      <c r="J15" s="162">
        <v>3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31</v>
      </c>
      <c r="B16" s="84" t="str">
        <f>IFERROR(IF(INDEX('Open 1'!$A:$F,MATCH('Open 1 Results'!$E16,'Open 1'!$F:$F,0),2)&gt;0,INDEX('Open 1'!$A:$F,MATCH('Open 1 Results'!$E16,'Open 1'!$F:$F,0),2),""),"")</f>
        <v xml:space="preserve">Jessica Taubert </v>
      </c>
      <c r="C16" s="84" t="str">
        <f>IFERROR(IF(INDEX('Open 1'!$A:$F,MATCH('Open 1 Results'!$E16,'Open 1'!$F:$F,0),3)&gt;0,INDEX('Open 1'!$A:$F,MATCH('Open 1 Results'!$E16,'Open 1'!$F:$F,0),3),""),"")</f>
        <v xml:space="preserve">Jolene </v>
      </c>
      <c r="D16" s="85">
        <f>IFERROR(IF(AND(SMALL('Open 1'!F:F,L16)&gt;1000,SMALL('Open 1'!F:F,L16)&lt;3000),"nt",IF(SMALL('Open 1'!F:F,L16)&gt;3000,"",SMALL('Open 1'!F:F,L16))),"")</f>
        <v>15.736000037</v>
      </c>
      <c r="E16" s="115">
        <f>IF(D16="nt",IFERROR(SMALL('Open 1'!F:F,L16),""),IF(D16&gt;3000,"",IFERROR(SMALL('Open 1'!F:F,L16),"")))</f>
        <v>15.736000037</v>
      </c>
      <c r="F16" s="86" t="str">
        <f t="shared" si="0"/>
        <v>3D</v>
      </c>
      <c r="G16" s="91" t="str">
        <f t="shared" si="1"/>
        <v/>
      </c>
      <c r="J16" s="162">
        <v>2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14</v>
      </c>
      <c r="B17" s="84" t="str">
        <f>IFERROR(IF(INDEX('Open 1'!$A:$F,MATCH('Open 1 Results'!$E17,'Open 1'!$F:$F,0),2)&gt;0,INDEX('Open 1'!$A:$F,MATCH('Open 1 Results'!$E17,'Open 1'!$F:$F,0),2),""),"")</f>
        <v>Kellie VanDerBrink</v>
      </c>
      <c r="C17" s="84" t="str">
        <f>IFERROR(IF(INDEX('Open 1'!$A:$F,MATCH('Open 1 Results'!$E17,'Open 1'!$F:$F,0),3)&gt;0,INDEX('Open 1'!$A:$F,MATCH('Open 1 Results'!$E17,'Open 1'!$F:$F,0),3),""),"")</f>
        <v xml:space="preserve">Cowboy </v>
      </c>
      <c r="D17" s="85">
        <f>IFERROR(IF(AND(SMALL('Open 1'!F:F,L17)&gt;1000,SMALL('Open 1'!F:F,L17)&lt;3000),"nt",IF(SMALL('Open 1'!F:F,L17)&gt;3000,"",SMALL('Open 1'!F:F,L17))),"")</f>
        <v>15.739000016</v>
      </c>
      <c r="E17" s="115">
        <f>IF(D17="nt",IFERROR(SMALL('Open 1'!F:F,L17),""),IF(D17&gt;3000,"",IFERROR(SMALL('Open 1'!F:F,L17),"")))</f>
        <v>15.739000016</v>
      </c>
      <c r="F17" s="86" t="str">
        <f t="shared" si="0"/>
        <v>3D</v>
      </c>
      <c r="G17" s="91" t="str">
        <f t="shared" si="1"/>
        <v/>
      </c>
      <c r="J17" s="162">
        <v>1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35</v>
      </c>
      <c r="B18" s="84" t="str">
        <f>IFERROR(IF(INDEX('Open 1'!$A:$F,MATCH('Open 1 Results'!$E18,'Open 1'!$F:$F,0),2)&gt;0,INDEX('Open 1'!$A:$F,MATCH('Open 1 Results'!$E18,'Open 1'!$F:$F,0),2),""),"")</f>
        <v xml:space="preserve">Penny Schlagel </v>
      </c>
      <c r="C18" s="84" t="str">
        <f>IFERROR(IF(INDEX('Open 1'!$A:$F,MATCH('Open 1 Results'!$E18,'Open 1'!$F:$F,0),3)&gt;0,INDEX('Open 1'!$A:$F,MATCH('Open 1 Results'!$E18,'Open 1'!$F:$F,0),3),""),"")</f>
        <v xml:space="preserve">Linda </v>
      </c>
      <c r="D18" s="85">
        <f>IFERROR(IF(AND(SMALL('Open 1'!F:F,L18)&gt;1000,SMALL('Open 1'!F:F,L18)&lt;3000),"nt",IF(SMALL('Open 1'!F:F,L18)&gt;3000,"",SMALL('Open 1'!F:F,L18))),"")</f>
        <v>15.829000041</v>
      </c>
      <c r="E18" s="115">
        <f>IF(D18="nt",IFERROR(SMALL('Open 1'!F:F,L18),""),IF(D18&gt;3000,"",IFERROR(SMALL('Open 1'!F:F,L18),"")))</f>
        <v>15.829000041</v>
      </c>
      <c r="F18" s="86" t="str">
        <f t="shared" si="0"/>
        <v>3D</v>
      </c>
      <c r="G18" s="91" t="str">
        <f t="shared" si="1"/>
        <v/>
      </c>
      <c r="J18" s="162" t="s">
        <v>170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34</v>
      </c>
      <c r="B19" s="84" t="str">
        <f>IFERROR(IF(INDEX('Open 1'!$A:$F,MATCH('Open 1 Results'!$E19,'Open 1'!$F:$F,0),2)&gt;0,INDEX('Open 1'!$A:$F,MATCH('Open 1 Results'!$E19,'Open 1'!$F:$F,0),2),""),"")</f>
        <v xml:space="preserve">Sara Van Duysen </v>
      </c>
      <c r="C19" s="84" t="str">
        <f>IFERROR(IF(INDEX('Open 1'!$A:$F,MATCH('Open 1 Results'!$E19,'Open 1'!$F:$F,0),3)&gt;0,INDEX('Open 1'!$A:$F,MATCH('Open 1 Results'!$E19,'Open 1'!$F:$F,0),3),""),"")</f>
        <v xml:space="preserve">WS Mystic Feature </v>
      </c>
      <c r="D19" s="85">
        <f>IFERROR(IF(AND(SMALL('Open 1'!F:F,L19)&gt;1000,SMALL('Open 1'!F:F,L19)&lt;3000),"nt",IF(SMALL('Open 1'!F:F,L19)&gt;3000,"",SMALL('Open 1'!F:F,L19))),"")</f>
        <v>15.93900004</v>
      </c>
      <c r="E19" s="115">
        <f>IF(D19="nt",IFERROR(SMALL('Open 1'!F:F,L19),""),IF(D19&gt;3000,"",IFERROR(SMALL('Open 1'!F:F,L19),"")))</f>
        <v>15.93900004</v>
      </c>
      <c r="F19" s="86" t="str">
        <f t="shared" si="0"/>
        <v>3D</v>
      </c>
      <c r="G19" s="91" t="str">
        <f t="shared" si="1"/>
        <v/>
      </c>
      <c r="J19" s="162" t="s">
        <v>170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33</v>
      </c>
      <c r="B20" s="84" t="str">
        <f>IFERROR(IF(INDEX('Open 1'!$A:$F,MATCH('Open 1 Results'!$E20,'Open 1'!$F:$F,0),2)&gt;0,INDEX('Open 1'!$A:$F,MATCH('Open 1 Results'!$E20,'Open 1'!$F:$F,0),2),""),"")</f>
        <v xml:space="preserve">Ashley Langenfeld </v>
      </c>
      <c r="C20" s="84" t="str">
        <f>IFERROR(IF(INDEX('Open 1'!$A:$F,MATCH('Open 1 Results'!$E20,'Open 1'!$F:$F,0),3)&gt;0,INDEX('Open 1'!$A:$F,MATCH('Open 1 Results'!$E20,'Open 1'!$F:$F,0),3),""),"")</f>
        <v xml:space="preserve">Cruz </v>
      </c>
      <c r="D20" s="85">
        <f>IFERROR(IF(AND(SMALL('Open 1'!F:F,L20)&gt;1000,SMALL('Open 1'!F:F,L20)&lt;3000),"nt",IF(SMALL('Open 1'!F:F,L20)&gt;3000,"",SMALL('Open 1'!F:F,L20))),"")</f>
        <v>15.949000039</v>
      </c>
      <c r="E20" s="115">
        <f>IF(D20="nt",IFERROR(SMALL('Open 1'!F:F,L20),""),IF(D20&gt;3000,"",IFERROR(SMALL('Open 1'!F:F,L20),"")))</f>
        <v>15.949000039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</v>
      </c>
      <c r="B21" s="84" t="str">
        <f>IFERROR(IF(INDEX('Open 1'!$A:$F,MATCH('Open 1 Results'!$E21,'Open 1'!$F:$F,0),2)&gt;0,INDEX('Open 1'!$A:$F,MATCH('Open 1 Results'!$E21,'Open 1'!$F:$F,0),2),""),"")</f>
        <v xml:space="preserve">Lexy Leischner </v>
      </c>
      <c r="C21" s="84" t="str">
        <f>IFERROR(IF(INDEX('Open 1'!$A:$F,MATCH('Open 1 Results'!$E21,'Open 1'!$F:$F,0),3)&gt;0,INDEX('Open 1'!$A:$F,MATCH('Open 1 Results'!$E21,'Open 1'!$F:$F,0),3),""),"")</f>
        <v xml:space="preserve">Bug </v>
      </c>
      <c r="D21" s="85">
        <f>IFERROR(IF(AND(SMALL('Open 1'!F:F,L21)&gt;1000,SMALL('Open 1'!F:F,L21)&lt;3000),"nt",IF(SMALL('Open 1'!F:F,L21)&gt;3000,"",SMALL('Open 1'!F:F,L21))),"")</f>
        <v>15.964000002000001</v>
      </c>
      <c r="E21" s="115">
        <f>IF(D21="nt",IFERROR(SMALL('Open 1'!F:F,L21),""),IF(D21&gt;3000,"",IFERROR(SMALL('Open 1'!F:F,L21),"")))</f>
        <v>15.964000002000001</v>
      </c>
      <c r="F21" s="86" t="str">
        <f t="shared" si="0"/>
        <v>3D</v>
      </c>
      <c r="G21" s="91" t="str">
        <f t="shared" si="1"/>
        <v/>
      </c>
      <c r="J21" s="162" t="s">
        <v>170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30</v>
      </c>
      <c r="B22" s="84" t="str">
        <f>IFERROR(IF(INDEX('Open 1'!$A:$F,MATCH('Open 1 Results'!$E22,'Open 1'!$F:$F,0),2)&gt;0,INDEX('Open 1'!$A:$F,MATCH('Open 1 Results'!$E22,'Open 1'!$F:$F,0),2),""),"")</f>
        <v xml:space="preserve">Reese Larson </v>
      </c>
      <c r="C22" s="84" t="str">
        <f>IFERROR(IF(INDEX('Open 1'!$A:$F,MATCH('Open 1 Results'!$E22,'Open 1'!$F:$F,0),3)&gt;0,INDEX('Open 1'!$A:$F,MATCH('Open 1 Results'!$E22,'Open 1'!$F:$F,0),3),""),"")</f>
        <v xml:space="preserve">Streaker </v>
      </c>
      <c r="D22" s="85">
        <f>IFERROR(IF(AND(SMALL('Open 1'!F:F,L22)&gt;1000,SMALL('Open 1'!F:F,L22)&lt;3000),"nt",IF(SMALL('Open 1'!F:F,L22)&gt;3000,"",SMALL('Open 1'!F:F,L22))),"")</f>
        <v>16.083000034999998</v>
      </c>
      <c r="E22" s="115">
        <f>IF(D22="nt",IFERROR(SMALL('Open 1'!F:F,L22),""),IF(D22&gt;3000,"",IFERROR(SMALL('Open 1'!F:F,L22),"")))</f>
        <v>16.083000034999998</v>
      </c>
      <c r="F22" s="86" t="str">
        <f t="shared" si="0"/>
        <v>3D</v>
      </c>
      <c r="G22" s="91" t="str">
        <f t="shared" si="1"/>
        <v/>
      </c>
      <c r="J22" s="162"/>
      <c r="K22" s="121">
        <v>5</v>
      </c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8</v>
      </c>
      <c r="B23" s="84" t="str">
        <f>IFERROR(IF(INDEX('Open 1'!$A:$F,MATCH('Open 1 Results'!$E23,'Open 1'!$F:$F,0),2)&gt;0,INDEX('Open 1'!$A:$F,MATCH('Open 1 Results'!$E23,'Open 1'!$F:$F,0),2),""),"")</f>
        <v xml:space="preserve">Lori Kjose </v>
      </c>
      <c r="C23" s="84" t="str">
        <f>IFERROR(IF(INDEX('Open 1'!$A:$F,MATCH('Open 1 Results'!$E23,'Open 1'!$F:$F,0),3)&gt;0,INDEX('Open 1'!$A:$F,MATCH('Open 1 Results'!$E23,'Open 1'!$F:$F,0),3),""),"")</f>
        <v xml:space="preserve">Cajun </v>
      </c>
      <c r="D23" s="85">
        <f>IFERROR(IF(AND(SMALL('Open 1'!F:F,L23)&gt;1000,SMALL('Open 1'!F:F,L23)&lt;3000),"nt",IF(SMALL('Open 1'!F:F,L23)&gt;3000,"",SMALL('Open 1'!F:F,L23))),"")</f>
        <v>16.175000009000001</v>
      </c>
      <c r="E23" s="115">
        <f>IF(D23="nt",IFERROR(SMALL('Open 1'!F:F,L23),""),IF(D23&gt;3000,"",IFERROR(SMALL('Open 1'!F:F,L23),"")))</f>
        <v>16.175000009000001</v>
      </c>
      <c r="F23" s="86" t="str">
        <f t="shared" si="0"/>
        <v>3D</v>
      </c>
      <c r="G23" s="91" t="str">
        <f t="shared" si="1"/>
        <v/>
      </c>
      <c r="J23" s="162" t="s">
        <v>170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25</v>
      </c>
      <c r="B24" s="84" t="str">
        <f>IFERROR(IF(INDEX('Open 1'!$A:$F,MATCH('Open 1 Results'!$E24,'Open 1'!$F:$F,0),2)&gt;0,INDEX('Open 1'!$A:$F,MATCH('Open 1 Results'!$E24,'Open 1'!$F:$F,0),2),""),"")</f>
        <v xml:space="preserve">Ashlie Mathews </v>
      </c>
      <c r="C24" s="84" t="str">
        <f>IFERROR(IF(INDEX('Open 1'!$A:$F,MATCH('Open 1 Results'!$E24,'Open 1'!$F:$F,0),3)&gt;0,INDEX('Open 1'!$A:$F,MATCH('Open 1 Results'!$E24,'Open 1'!$F:$F,0),3),""),"")</f>
        <v xml:space="preserve">Jess </v>
      </c>
      <c r="D24" s="85">
        <f>IFERROR(IF(AND(SMALL('Open 1'!F:F,L24)&gt;1000,SMALL('Open 1'!F:F,L24)&lt;3000),"nt",IF(SMALL('Open 1'!F:F,L24)&gt;3000,"",SMALL('Open 1'!F:F,L24))),"")</f>
        <v>16.200000028999998</v>
      </c>
      <c r="E24" s="115">
        <f>IF(D24="nt",IFERROR(SMALL('Open 1'!F:F,L24),""),IF(D24&gt;3000,"",IFERROR(SMALL('Open 1'!F:F,L24),"")))</f>
        <v>16.200000028999998</v>
      </c>
      <c r="F24" s="86" t="str">
        <f t="shared" si="0"/>
        <v>3D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26</v>
      </c>
      <c r="B25" s="84" t="str">
        <f>IFERROR(IF(INDEX('Open 1'!$A:$F,MATCH('Open 1 Results'!$E25,'Open 1'!$F:$F,0),2)&gt;0,INDEX('Open 1'!$A:$F,MATCH('Open 1 Results'!$E25,'Open 1'!$F:$F,0),2),""),"")</f>
        <v xml:space="preserve">Trish Oswald </v>
      </c>
      <c r="C25" s="84" t="str">
        <f>IFERROR(IF(INDEX('Open 1'!$A:$F,MATCH('Open 1 Results'!$E25,'Open 1'!$F:$F,0),3)&gt;0,INDEX('Open 1'!$A:$F,MATCH('Open 1 Results'!$E25,'Open 1'!$F:$F,0),3),""),"")</f>
        <v xml:space="preserve">River </v>
      </c>
      <c r="D25" s="85">
        <f>IFERROR(IF(AND(SMALL('Open 1'!F:F,L25)&gt;1000,SMALL('Open 1'!F:F,L25)&lt;3000),"nt",IF(SMALL('Open 1'!F:F,L25)&gt;3000,"",SMALL('Open 1'!F:F,L25))),"")</f>
        <v>16.318000031</v>
      </c>
      <c r="E25" s="115">
        <f>IF(D25="nt",IFERROR(SMALL('Open 1'!F:F,L25),""),IF(D25&gt;3000,"",IFERROR(SMALL('Open 1'!F:F,L25),"")))</f>
        <v>16.318000031</v>
      </c>
      <c r="F25" s="86" t="str">
        <f t="shared" si="0"/>
        <v>3D</v>
      </c>
      <c r="G25" s="91" t="str">
        <f t="shared" si="1"/>
        <v/>
      </c>
      <c r="J25" s="162" t="s">
        <v>170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9</v>
      </c>
      <c r="B26" s="84" t="str">
        <f>IFERROR(IF(INDEX('Open 1'!$A:$F,MATCH('Open 1 Results'!$E26,'Open 1'!$F:$F,0),2)&gt;0,INDEX('Open 1'!$A:$F,MATCH('Open 1 Results'!$E26,'Open 1'!$F:$F,0),2),""),"")</f>
        <v xml:space="preserve">Janice Roebuck </v>
      </c>
      <c r="C26" s="84" t="str">
        <f>IFERROR(IF(INDEX('Open 1'!$A:$F,MATCH('Open 1 Results'!$E26,'Open 1'!$F:$F,0),3)&gt;0,INDEX('Open 1'!$A:$F,MATCH('Open 1 Results'!$E26,'Open 1'!$F:$F,0),3),""),"")</f>
        <v xml:space="preserve">Holly </v>
      </c>
      <c r="D26" s="85">
        <f>IFERROR(IF(AND(SMALL('Open 1'!F:F,L26)&gt;1000,SMALL('Open 1'!F:F,L26)&lt;3000),"nt",IF(SMALL('Open 1'!F:F,L26)&gt;3000,"",SMALL('Open 1'!F:F,L26))),"")</f>
        <v>16.702000010000003</v>
      </c>
      <c r="E26" s="115">
        <f>IF(D26="nt",IFERROR(SMALL('Open 1'!F:F,L26),""),IF(D26&gt;3000,"",IFERROR(SMALL('Open 1'!F:F,L26),"")))</f>
        <v>16.702000010000003</v>
      </c>
      <c r="F26" s="86" t="str">
        <f t="shared" si="0"/>
        <v>4D</v>
      </c>
      <c r="G26" s="91" t="str">
        <f t="shared" si="1"/>
        <v>4D</v>
      </c>
      <c r="J26" s="162">
        <v>5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18</v>
      </c>
      <c r="B27" s="84" t="str">
        <f>IFERROR(IF(INDEX('Open 1'!$A:$F,MATCH('Open 1 Results'!$E27,'Open 1'!$F:$F,0),2)&gt;0,INDEX('Open 1'!$A:$F,MATCH('Open 1 Results'!$E27,'Open 1'!$F:$F,0),2),""),"")</f>
        <v xml:space="preserve">Annette Audrey </v>
      </c>
      <c r="C27" s="84" t="str">
        <f>IFERROR(IF(INDEX('Open 1'!$A:$F,MATCH('Open 1 Results'!$E27,'Open 1'!$F:$F,0),3)&gt;0,INDEX('Open 1'!$A:$F,MATCH('Open 1 Results'!$E27,'Open 1'!$F:$F,0),3),""),"")</f>
        <v xml:space="preserve">Banner </v>
      </c>
      <c r="D27" s="85">
        <f>IFERROR(IF(AND(SMALL('Open 1'!F:F,L27)&gt;1000,SMALL('Open 1'!F:F,L27)&lt;3000),"nt",IF(SMALL('Open 1'!F:F,L27)&gt;3000,"",SMALL('Open 1'!F:F,L27))),"")</f>
        <v>17.046000021000001</v>
      </c>
      <c r="E27" s="115">
        <f>IF(D27="nt",IFERROR(SMALL('Open 1'!F:F,L27),""),IF(D27&gt;3000,"",IFERROR(SMALL('Open 1'!F:F,L27),"")))</f>
        <v>17.046000021000001</v>
      </c>
      <c r="F27" s="86" t="str">
        <f t="shared" si="0"/>
        <v>4D</v>
      </c>
      <c r="G27" s="91" t="str">
        <f t="shared" si="1"/>
        <v/>
      </c>
      <c r="J27" s="162">
        <v>4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37</v>
      </c>
      <c r="B28" s="84" t="str">
        <f>IFERROR(IF(INDEX('Open 1'!$A:$F,MATCH('Open 1 Results'!$E28,'Open 1'!$F:$F,0),2)&gt;0,INDEX('Open 1'!$A:$F,MATCH('Open 1 Results'!$E28,'Open 1'!$F:$F,0),2),""),"")</f>
        <v xml:space="preserve">Alexa Matthews </v>
      </c>
      <c r="C28" s="84" t="str">
        <f>IFERROR(IF(INDEX('Open 1'!$A:$F,MATCH('Open 1 Results'!$E28,'Open 1'!$F:$F,0),3)&gt;0,INDEX('Open 1'!$A:$F,MATCH('Open 1 Results'!$E28,'Open 1'!$F:$F,0),3),""),"")</f>
        <v xml:space="preserve">Cisco </v>
      </c>
      <c r="D28" s="85">
        <f>IFERROR(IF(AND(SMALL('Open 1'!F:F,L28)&gt;1000,SMALL('Open 1'!F:F,L28)&lt;3000),"nt",IF(SMALL('Open 1'!F:F,L28)&gt;3000,"",SMALL('Open 1'!F:F,L28))),"")</f>
        <v>17.049000044</v>
      </c>
      <c r="E28" s="115">
        <f>IF(D28="nt",IFERROR(SMALL('Open 1'!F:F,L28),""),IF(D28&gt;3000,"",IFERROR(SMALL('Open 1'!F:F,L28),"")))</f>
        <v>17.049000044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20</v>
      </c>
      <c r="B29" s="84" t="str">
        <f>IFERROR(IF(INDEX('Open 1'!$A:$F,MATCH('Open 1 Results'!$E29,'Open 1'!$F:$F,0),2)&gt;0,INDEX('Open 1'!$A:$F,MATCH('Open 1 Results'!$E29,'Open 1'!$F:$F,0),2),""),"")</f>
        <v xml:space="preserve">Haylie Dresbach </v>
      </c>
      <c r="C29" s="84" t="str">
        <f>IFERROR(IF(INDEX('Open 1'!$A:$F,MATCH('Open 1 Results'!$E29,'Open 1'!$F:$F,0),3)&gt;0,INDEX('Open 1'!$A:$F,MATCH('Open 1 Results'!$E29,'Open 1'!$F:$F,0),3),""),"")</f>
        <v xml:space="preserve">Onyx </v>
      </c>
      <c r="D29" s="85">
        <f>IFERROR(IF(AND(SMALL('Open 1'!F:F,L29)&gt;1000,SMALL('Open 1'!F:F,L29)&lt;3000),"nt",IF(SMALL('Open 1'!F:F,L29)&gt;3000,"",SMALL('Open 1'!F:F,L29))),"")</f>
        <v>17.616000022999998</v>
      </c>
      <c r="E29" s="115">
        <f>IF(D29="nt",IFERROR(SMALL('Open 1'!F:F,L29),""),IF(D29&gt;3000,"",IFERROR(SMALL('Open 1'!F:F,L29),"")))</f>
        <v>17.616000022999998</v>
      </c>
      <c r="F29" s="86" t="str">
        <f t="shared" si="0"/>
        <v>4D</v>
      </c>
      <c r="G29" s="91" t="str">
        <f t="shared" si="1"/>
        <v/>
      </c>
      <c r="J29" s="162">
        <v>3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16</v>
      </c>
      <c r="B30" s="84" t="str">
        <f>IFERROR(IF(INDEX('Open 1'!$A:$F,MATCH('Open 1 Results'!$E30,'Open 1'!$F:$F,0),2)&gt;0,INDEX('Open 1'!$A:$F,MATCH('Open 1 Results'!$E30,'Open 1'!$F:$F,0),2),""),"")</f>
        <v xml:space="preserve">Alaynah Harkless </v>
      </c>
      <c r="C30" s="84" t="str">
        <f>IFERROR(IF(INDEX('Open 1'!$A:$F,MATCH('Open 1 Results'!$E30,'Open 1'!$F:$F,0),3)&gt;0,INDEX('Open 1'!$A:$F,MATCH('Open 1 Results'!$E30,'Open 1'!$F:$F,0),3),""),"")</f>
        <v xml:space="preserve">Moose </v>
      </c>
      <c r="D30" s="85">
        <f>IFERROR(IF(AND(SMALL('Open 1'!F:F,L30)&gt;1000,SMALL('Open 1'!F:F,L30)&lt;3000),"nt",IF(SMALL('Open 1'!F:F,L30)&gt;3000,"",SMALL('Open 1'!F:F,L30))),"")</f>
        <v>17.644000019</v>
      </c>
      <c r="E30" s="115">
        <f>IF(D30="nt",IFERROR(SMALL('Open 1'!F:F,L30),""),IF(D30&gt;3000,"",IFERROR(SMALL('Open 1'!F:F,L30),"")))</f>
        <v>17.644000019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13</v>
      </c>
      <c r="B31" s="84" t="str">
        <f>IFERROR(IF(INDEX('Open 1'!$A:$F,MATCH('Open 1 Results'!$E31,'Open 1'!$F:$F,0),2)&gt;0,INDEX('Open 1'!$A:$F,MATCH('Open 1 Results'!$E31,'Open 1'!$F:$F,0),2),""),"")</f>
        <v xml:space="preserve">Mike Boomgarden </v>
      </c>
      <c r="C31" s="84" t="str">
        <f>IFERROR(IF(INDEX('Open 1'!$A:$F,MATCH('Open 1 Results'!$E31,'Open 1'!$F:$F,0),3)&gt;0,INDEX('Open 1'!$A:$F,MATCH('Open 1 Results'!$E31,'Open 1'!$F:$F,0),3),""),"")</f>
        <v xml:space="preserve">Big Country </v>
      </c>
      <c r="D31" s="85">
        <f>IFERROR(IF(AND(SMALL('Open 1'!F:F,L31)&gt;1000,SMALL('Open 1'!F:F,L31)&lt;3000),"nt",IF(SMALL('Open 1'!F:F,L31)&gt;3000,"",SMALL('Open 1'!F:F,L31))),"")</f>
        <v>19.326000015000002</v>
      </c>
      <c r="E31" s="115">
        <f>IF(D31="nt",IFERROR(SMALL('Open 1'!F:F,L31),""),IF(D31&gt;3000,"",IFERROR(SMALL('Open 1'!F:F,L31),"")))</f>
        <v>19.326000015000002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21</v>
      </c>
      <c r="B32" s="84" t="str">
        <f>IFERROR(IF(INDEX('Open 1'!$A:$F,MATCH('Open 1 Results'!$E32,'Open 1'!$F:$F,0),2)&gt;0,INDEX('Open 1'!$A:$F,MATCH('Open 1 Results'!$E32,'Open 1'!$F:$F,0),2),""),"")</f>
        <v>Hailey Snell</v>
      </c>
      <c r="C32" s="84" t="str">
        <f>IFERROR(IF(INDEX('Open 1'!$A:$F,MATCH('Open 1 Results'!$E32,'Open 1'!$F:$F,0),3)&gt;0,INDEX('Open 1'!$A:$F,MATCH('Open 1 Results'!$E32,'Open 1'!$F:$F,0),3),""),"")</f>
        <v>BW Warrior Socks</v>
      </c>
      <c r="D32" s="85">
        <f>IFERROR(IF(AND(SMALL('Open 1'!F:F,L32)&gt;1000,SMALL('Open 1'!F:F,L32)&lt;3000),"nt",IF(SMALL('Open 1'!F:F,L32)&gt;3000,"",SMALL('Open 1'!F:F,L32))),"")</f>
        <v>915.17400002499994</v>
      </c>
      <c r="E32" s="115">
        <f>IF(D32="nt",IFERROR(SMALL('Open 1'!F:F,L32),""),IF(D32&gt;3000,"",IFERROR(SMALL('Open 1'!F:F,L32),"")))</f>
        <v>915.17400002499994</v>
      </c>
      <c r="F32" s="86" t="str">
        <f t="shared" si="0"/>
        <v>4D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17</v>
      </c>
      <c r="B33" s="84" t="str">
        <f>IFERROR(IF(INDEX('Open 1'!$A:$F,MATCH('Open 1 Results'!$E33,'Open 1'!$F:$F,0),2)&gt;0,INDEX('Open 1'!$A:$F,MATCH('Open 1 Results'!$E33,'Open 1'!$F:$F,0),2),""),"")</f>
        <v xml:space="preserve">Shari Kennedy </v>
      </c>
      <c r="C33" s="84" t="str">
        <f>IFERROR(IF(INDEX('Open 1'!$A:$F,MATCH('Open 1 Results'!$E33,'Open 1'!$F:$F,0),3)&gt;0,INDEX('Open 1'!$A:$F,MATCH('Open 1 Results'!$E33,'Open 1'!$F:$F,0),3),""),"")</f>
        <v xml:space="preserve">Cinderella's Gotta Gun </v>
      </c>
      <c r="D33" s="85">
        <f>IFERROR(IF(AND(SMALL('Open 1'!F:F,L33)&gt;1000,SMALL('Open 1'!F:F,L33)&lt;3000),"nt",IF(SMALL('Open 1'!F:F,L33)&gt;3000,"",SMALL('Open 1'!F:F,L33))),"")</f>
        <v>915.19300002</v>
      </c>
      <c r="E33" s="115">
        <f>IF(D33="nt",IFERROR(SMALL('Open 1'!F:F,L33),""),IF(D33&gt;3000,"",IFERROR(SMALL('Open 1'!F:F,L33),"")))</f>
        <v>915.19300002</v>
      </c>
      <c r="F33" s="86" t="str">
        <f t="shared" si="0"/>
        <v>4D</v>
      </c>
      <c r="G33" s="91" t="str">
        <f t="shared" si="1"/>
        <v/>
      </c>
      <c r="J33" s="162" t="s">
        <v>170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15</v>
      </c>
      <c r="B34" s="84" t="str">
        <f>IFERROR(IF(INDEX('Open 1'!$A:$F,MATCH('Open 1 Results'!$E34,'Open 1'!$F:$F,0),2)&gt;0,INDEX('Open 1'!$A:$F,MATCH('Open 1 Results'!$E34,'Open 1'!$F:$F,0),2),""),"")</f>
        <v xml:space="preserve">Addison Waldner </v>
      </c>
      <c r="C34" s="84" t="str">
        <f>IFERROR(IF(INDEX('Open 1'!$A:$F,MATCH('Open 1 Results'!$E34,'Open 1'!$F:$F,0),3)&gt;0,INDEX('Open 1'!$A:$F,MATCH('Open 1 Results'!$E34,'Open 1'!$F:$F,0),3),""),"")</f>
        <v xml:space="preserve">Lovemans Fire </v>
      </c>
      <c r="D34" s="85">
        <f>IFERROR(IF(AND(SMALL('Open 1'!F:F,L34)&gt;1000,SMALL('Open 1'!F:F,L34)&lt;3000),"nt",IF(SMALL('Open 1'!F:F,L34)&gt;3000,"",SMALL('Open 1'!F:F,L34))),"")</f>
        <v>916.40000001700002</v>
      </c>
      <c r="E34" s="115">
        <f>IF(D34="nt",IFERROR(SMALL('Open 1'!F:F,L34),""),IF(D34&gt;3000,"",IFERROR(SMALL('Open 1'!F:F,L34),"")))</f>
        <v>916.40000001700002</v>
      </c>
      <c r="F34" s="86" t="str">
        <f t="shared" si="0"/>
        <v>4D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27</v>
      </c>
      <c r="B35" s="84" t="str">
        <f>IFERROR(IF(INDEX('Open 1'!$A:$F,MATCH('Open 1 Results'!$E35,'Open 1'!$F:$F,0),2)&gt;0,INDEX('Open 1'!$A:$F,MATCH('Open 1 Results'!$E35,'Open 1'!$F:$F,0),2),""),"")</f>
        <v xml:space="preserve">Morgan Ober </v>
      </c>
      <c r="C35" s="84" t="str">
        <f>IFERROR(IF(INDEX('Open 1'!$A:$F,MATCH('Open 1 Results'!$E35,'Open 1'!$F:$F,0),3)&gt;0,INDEX('Open 1'!$A:$F,MATCH('Open 1 Results'!$E35,'Open 1'!$F:$F,0),3),""),"")</f>
        <v xml:space="preserve">Misty </v>
      </c>
      <c r="D35" s="85">
        <f>IFERROR(IF(AND(SMALL('Open 1'!F:F,L35)&gt;1000,SMALL('Open 1'!F:F,L35)&lt;3000),"nt",IF(SMALL('Open 1'!F:F,L35)&gt;3000,"",SMALL('Open 1'!F:F,L35))),"")</f>
        <v>917.63600003199997</v>
      </c>
      <c r="E35" s="115">
        <f>IF(D35="nt",IFERROR(SMALL('Open 1'!F:F,L35),""),IF(D35&gt;3000,"",IFERROR(SMALL('Open 1'!F:F,L35),"")))</f>
        <v>917.63600003199997</v>
      </c>
      <c r="F35" s="86" t="str">
        <f t="shared" si="0"/>
        <v>4D</v>
      </c>
      <c r="G35" s="91" t="str">
        <f t="shared" si="1"/>
        <v/>
      </c>
      <c r="J35" s="162" t="s">
        <v>170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10</v>
      </c>
      <c r="B36" s="84" t="str">
        <f>IFERROR(IF(INDEX('Open 1'!$A:$F,MATCH('Open 1 Results'!$E36,'Open 1'!$F:$F,0),2)&gt;0,INDEX('Open 1'!$A:$F,MATCH('Open 1 Results'!$E36,'Open 1'!$F:$F,0),2),""),"")</f>
        <v xml:space="preserve">Joslyn Deknikker </v>
      </c>
      <c r="C36" s="84" t="str">
        <f>IFERROR(IF(INDEX('Open 1'!$A:$F,MATCH('Open 1 Results'!$E36,'Open 1'!$F:$F,0),3)&gt;0,INDEX('Open 1'!$A:$F,MATCH('Open 1 Results'!$E36,'Open 1'!$F:$F,0),3),""),"")</f>
        <v xml:space="preserve">DE Bully Rey </v>
      </c>
      <c r="D36" s="85" t="str">
        <f>IFERROR(IF(AND(SMALL('Open 1'!F:F,L36)&gt;1000,SMALL('Open 1'!F:F,L36)&lt;3000),"nt",IF(SMALL('Open 1'!F:F,L36)&gt;3000,"",SMALL('Open 1'!F:F,L36))),"")</f>
        <v>nt</v>
      </c>
      <c r="E36" s="115">
        <f>IF(D36="nt",IFERROR(SMALL('Open 1'!F:F,L36),""),IF(D36&gt;3000,"",IFERROR(SMALL('Open 1'!F:F,L36),"")))</f>
        <v>1000.000000011</v>
      </c>
      <c r="F36" s="86" t="str">
        <f t="shared" si="0"/>
        <v/>
      </c>
      <c r="G36" s="91" t="str">
        <f t="shared" si="1"/>
        <v/>
      </c>
      <c r="J36" s="162" t="s">
        <v>170</v>
      </c>
      <c r="K36" s="121" t="s">
        <v>170</v>
      </c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2022-05-01T20:44:06Z</cp:lastPrinted>
  <dcterms:created xsi:type="dcterms:W3CDTF">2016-10-21T03:48:16Z</dcterms:created>
  <dcterms:modified xsi:type="dcterms:W3CDTF">2022-05-17T00:31:55Z</dcterms:modified>
</cp:coreProperties>
</file>