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5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5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A27" s="1"/>
  <c r="G27" s="1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A30" s="1"/>
  <c r="G30" s="1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A29" s="1"/>
  <c r="G29" s="1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B9" i="30" s="1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A20" s="1"/>
  <c r="G20" s="1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A24" s="1"/>
  <c r="G24" s="1"/>
  <c r="F56" i="8"/>
  <c r="B56" i="29"/>
  <c r="A56" s="1"/>
  <c r="G56" s="1"/>
  <c r="F8" i="8"/>
  <c r="B8" i="29"/>
  <c r="F17" i="8"/>
  <c r="B17" i="29"/>
  <c r="A17" s="1"/>
  <c r="G17" s="1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A26" s="1"/>
  <c r="G26" s="1"/>
  <c r="F58" i="8"/>
  <c r="B58" i="29"/>
  <c r="A58" s="1"/>
  <c r="G58" s="1"/>
  <c r="F90" i="8"/>
  <c r="B90" i="29"/>
  <c r="A90" s="1"/>
  <c r="G90" s="1"/>
  <c r="F28" i="8"/>
  <c r="B28" i="29"/>
  <c r="A28" s="1"/>
  <c r="G28" s="1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A32" s="1"/>
  <c r="G32" s="1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A34" s="1"/>
  <c r="G34" s="1"/>
  <c r="F66" i="8"/>
  <c r="B66" i="29"/>
  <c r="A66" s="1"/>
  <c r="G66" s="1"/>
  <c r="F36" i="8"/>
  <c r="B36" i="29"/>
  <c r="A36" s="1"/>
  <c r="G36" s="1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A22" s="1"/>
  <c r="G22" s="1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A21" s="1"/>
  <c r="G21" s="1"/>
  <c r="F53" i="8"/>
  <c r="B53" i="29"/>
  <c r="A53" s="1"/>
  <c r="G53" s="1"/>
  <c r="F23" i="8"/>
  <c r="B23" i="29"/>
  <c r="A23" s="1"/>
  <c r="G23" s="1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A33" s="1"/>
  <c r="G33" s="1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6" i="25"/>
  <c r="S53"/>
  <c r="S8"/>
  <c r="S68"/>
  <c r="S15"/>
  <c r="S11"/>
  <c r="S38"/>
  <c r="S17"/>
  <c r="S57"/>
  <c r="S12"/>
  <c r="S3"/>
  <c r="S23"/>
  <c r="S47"/>
  <c r="S20"/>
  <c r="S4"/>
  <c r="S9"/>
  <c r="S13"/>
  <c r="S24"/>
  <c r="S51"/>
  <c r="S54"/>
  <c r="S48"/>
  <c r="S22"/>
  <c r="S59"/>
  <c r="S66"/>
  <c r="S35"/>
  <c r="S34"/>
  <c r="S50"/>
  <c r="S36"/>
  <c r="S27"/>
  <c r="S45"/>
  <c r="S16"/>
  <c r="S46"/>
  <c r="S21"/>
  <c r="S5"/>
  <c r="S10"/>
  <c r="S41"/>
  <c r="S40"/>
  <c r="S30"/>
  <c r="S63"/>
  <c r="S29"/>
  <c r="S32"/>
  <c r="S64"/>
  <c r="S39"/>
  <c r="S44"/>
  <c r="S18"/>
  <c r="S33"/>
  <c r="S58"/>
  <c r="S52"/>
  <c r="S26"/>
  <c r="S60"/>
  <c r="S62"/>
  <c r="S14"/>
  <c r="S42"/>
  <c r="S7"/>
  <c r="S28"/>
  <c r="S19"/>
  <c r="B7" i="30" l="1"/>
  <c r="A81" i="25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8" i="30"/>
  <c r="B4"/>
  <c r="B5" i="26"/>
  <c r="A8" i="29"/>
  <c r="B3" i="30"/>
  <c r="A9" i="29"/>
  <c r="B175" i="30"/>
  <c r="B209"/>
  <c r="B223"/>
  <c r="B232"/>
  <c r="B199"/>
  <c r="B152"/>
  <c r="B24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20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14"/>
  <c r="B73"/>
  <c r="B44"/>
  <c r="B244"/>
  <c r="B71"/>
  <c r="B48"/>
  <c r="B12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28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1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13"/>
  <c r="B236"/>
  <c r="B117"/>
  <c r="B83"/>
  <c r="B222"/>
  <c r="B123"/>
  <c r="B72"/>
  <c r="B140"/>
  <c r="B56"/>
  <c r="B249"/>
  <c r="B168"/>
  <c r="B245"/>
  <c r="B221"/>
  <c r="B191"/>
  <c r="B66"/>
  <c r="B247"/>
  <c r="B213"/>
  <c r="B29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145" i="25"/>
  <c r="S122"/>
  <c r="S250"/>
  <c r="S163"/>
  <c r="S136"/>
  <c r="S264"/>
  <c r="S283"/>
  <c r="S169"/>
  <c r="S162"/>
  <c r="S91"/>
  <c r="S219"/>
  <c r="S176"/>
  <c r="S257"/>
  <c r="S285"/>
  <c r="S173"/>
  <c r="S150"/>
  <c r="S278"/>
  <c r="S175"/>
  <c r="S148"/>
  <c r="S276"/>
  <c r="S263"/>
  <c r="S165"/>
  <c r="S158"/>
  <c r="S31"/>
  <c r="S167"/>
  <c r="S156"/>
  <c r="S284"/>
  <c r="S279"/>
  <c r="S129"/>
  <c r="S74"/>
  <c r="S202"/>
  <c r="S115"/>
  <c r="S56"/>
  <c r="S184"/>
  <c r="S273"/>
  <c r="S89"/>
  <c r="S217"/>
  <c r="S146"/>
  <c r="S274"/>
  <c r="S171"/>
  <c r="S160"/>
  <c r="S225"/>
  <c r="S255"/>
  <c r="S157"/>
  <c r="S134"/>
  <c r="S262"/>
  <c r="S191"/>
  <c r="S164"/>
  <c r="S233"/>
  <c r="S2"/>
  <c r="S181"/>
  <c r="S110"/>
  <c r="S238"/>
  <c r="S119"/>
  <c r="S76"/>
  <c r="S204"/>
  <c r="S243"/>
  <c r="S113"/>
  <c r="S90"/>
  <c r="S218"/>
  <c r="S131"/>
  <c r="S104"/>
  <c r="S232"/>
  <c r="S221"/>
  <c r="S105"/>
  <c r="S130"/>
  <c r="S258"/>
  <c r="S187"/>
  <c r="S144"/>
  <c r="S272"/>
  <c r="S223"/>
  <c r="S141"/>
  <c r="S118"/>
  <c r="S246"/>
  <c r="S143"/>
  <c r="S116"/>
  <c r="S244"/>
  <c r="S277"/>
  <c r="S133"/>
  <c r="S126"/>
  <c r="S254"/>
  <c r="S135"/>
  <c r="S124"/>
  <c r="S252"/>
  <c r="S261"/>
  <c r="S97"/>
  <c r="S37"/>
  <c r="S170"/>
  <c r="S83"/>
  <c r="S211"/>
  <c r="S152"/>
  <c r="S280"/>
  <c r="S239"/>
  <c r="S185"/>
  <c r="S114"/>
  <c r="S242"/>
  <c r="S139"/>
  <c r="S128"/>
  <c r="S256"/>
  <c r="S269"/>
  <c r="S125"/>
  <c r="S102"/>
  <c r="S230"/>
  <c r="S159"/>
  <c r="S132"/>
  <c r="S260"/>
  <c r="S231"/>
  <c r="S149"/>
  <c r="S78"/>
  <c r="S206"/>
  <c r="S87"/>
  <c r="S215"/>
  <c r="S172"/>
  <c r="S249"/>
  <c r="S81"/>
  <c r="S209"/>
  <c r="S186"/>
  <c r="S99"/>
  <c r="S72"/>
  <c r="S200"/>
  <c r="S235"/>
  <c r="S73"/>
  <c r="S98"/>
  <c r="S226"/>
  <c r="S155"/>
  <c r="S112"/>
  <c r="S240"/>
  <c r="S237"/>
  <c r="S109"/>
  <c r="S86"/>
  <c r="S214"/>
  <c r="S111"/>
  <c r="S84"/>
  <c r="S212"/>
  <c r="S259"/>
  <c r="S101"/>
  <c r="S94"/>
  <c r="S222"/>
  <c r="S103"/>
  <c r="S92"/>
  <c r="S220"/>
  <c r="S275"/>
  <c r="S65"/>
  <c r="S193"/>
  <c r="S138"/>
  <c r="S266"/>
  <c r="S179"/>
  <c r="S120"/>
  <c r="S248"/>
  <c r="S253"/>
  <c r="S153"/>
  <c r="S82"/>
  <c r="S210"/>
  <c r="S107"/>
  <c r="S96"/>
  <c r="S224"/>
  <c r="S282"/>
  <c r="S93"/>
  <c r="S70"/>
  <c r="S198"/>
  <c r="S127"/>
  <c r="S100"/>
  <c r="S228"/>
  <c r="S245"/>
  <c r="S117"/>
  <c r="S43"/>
  <c r="S174"/>
  <c r="S55"/>
  <c r="S183"/>
  <c r="S140"/>
  <c r="S268"/>
  <c r="S247"/>
  <c r="S177"/>
  <c r="S154"/>
  <c r="S67"/>
  <c r="S195"/>
  <c r="S168"/>
  <c r="S241"/>
  <c r="S271"/>
  <c r="S201"/>
  <c r="S194"/>
  <c r="S123"/>
  <c r="S80"/>
  <c r="S208"/>
  <c r="S251"/>
  <c r="S77"/>
  <c r="S205"/>
  <c r="S182"/>
  <c r="S79"/>
  <c r="S207"/>
  <c r="S180"/>
  <c r="S265"/>
  <c r="S69"/>
  <c r="S197"/>
  <c r="S190"/>
  <c r="S71"/>
  <c r="S199"/>
  <c r="S188"/>
  <c r="S281"/>
  <c r="S137"/>
  <c r="S161"/>
  <c r="S106"/>
  <c r="S234"/>
  <c r="S147"/>
  <c r="S88"/>
  <c r="S216"/>
  <c r="S267"/>
  <c r="S121"/>
  <c r="S49"/>
  <c r="S178"/>
  <c r="S75"/>
  <c r="S203"/>
  <c r="S192"/>
  <c r="S286"/>
  <c r="S61"/>
  <c r="S189"/>
  <c r="S166"/>
  <c r="S95"/>
  <c r="S25"/>
  <c r="S196"/>
  <c r="S227"/>
  <c r="S85"/>
  <c r="S213"/>
  <c r="S142"/>
  <c r="S270"/>
  <c r="S151"/>
  <c r="S108"/>
  <c r="S236"/>
  <c r="S229"/>
  <c r="G2" l="1"/>
  <c r="G2" i="29"/>
  <c r="A9" i="30"/>
  <c r="A4"/>
  <c r="A7"/>
  <c r="A8"/>
  <c r="A3"/>
  <c r="A35"/>
  <c r="A128"/>
  <c r="A200"/>
  <c r="A211"/>
  <c r="A143"/>
  <c r="A127"/>
  <c r="A104"/>
  <c r="A40"/>
  <c r="A19"/>
  <c r="A51"/>
  <c r="A136"/>
  <c r="A144"/>
  <c r="A216"/>
  <c r="A240"/>
  <c r="A151"/>
  <c r="A95"/>
  <c r="A12"/>
  <c r="A87"/>
  <c r="A120"/>
  <c r="A184"/>
  <c r="A224"/>
  <c r="A207"/>
  <c r="A175"/>
  <c r="A118"/>
  <c r="A88"/>
  <c r="A31"/>
  <c r="A43"/>
  <c r="A208"/>
  <c r="A228"/>
  <c r="A248"/>
  <c r="A159"/>
  <c r="A24"/>
  <c r="A239"/>
  <c r="A65"/>
  <c r="A234"/>
  <c r="A46"/>
  <c r="A146"/>
  <c r="A122"/>
  <c r="A90"/>
  <c r="A22"/>
  <c r="A18"/>
  <c r="A185"/>
  <c r="A194"/>
  <c r="A153"/>
  <c r="A105"/>
  <c r="A203"/>
  <c r="A107"/>
  <c r="A14"/>
  <c r="A25"/>
  <c r="A111"/>
  <c r="A160"/>
  <c r="A219"/>
  <c r="A152"/>
  <c r="A171"/>
  <c r="A48"/>
  <c r="A130"/>
  <c r="A183"/>
  <c r="A44"/>
  <c r="A11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28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2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3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29"/>
  <c r="A84"/>
  <c r="A206"/>
  <c r="A177"/>
  <c r="A92"/>
  <c r="A165"/>
  <c r="A83"/>
  <c r="A45"/>
  <c r="A72"/>
  <c r="A230"/>
  <c r="A101"/>
  <c r="A140"/>
  <c r="A238"/>
  <c r="A205"/>
  <c r="A62"/>
  <c r="A141"/>
  <c r="A196"/>
  <c r="A155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A10"/>
  <c r="G10" s="1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4" i="19"/>
  <c r="S12"/>
  <c r="S16"/>
  <c r="S11"/>
  <c r="S22"/>
  <c r="S20"/>
  <c r="S39"/>
  <c r="S27"/>
  <c r="S15"/>
  <c r="S10"/>
  <c r="S43"/>
  <c r="S31"/>
  <c r="S13"/>
  <c r="S9"/>
  <c r="S19"/>
  <c r="S7"/>
  <c r="S23"/>
  <c r="S47"/>
  <c r="S35"/>
  <c r="S8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S2" i="19"/>
  <c r="S109"/>
  <c r="S112"/>
  <c r="S237"/>
  <c r="S248"/>
  <c r="S127"/>
  <c r="S106"/>
  <c r="S231"/>
  <c r="S250"/>
  <c r="S105"/>
  <c r="S108"/>
  <c r="S241"/>
  <c r="S260"/>
  <c r="S139"/>
  <c r="S142"/>
  <c r="S275"/>
  <c r="S278"/>
  <c r="S85"/>
  <c r="S56"/>
  <c r="S181"/>
  <c r="S192"/>
  <c r="S71"/>
  <c r="S50"/>
  <c r="S173"/>
  <c r="S194"/>
  <c r="S81"/>
  <c r="S84"/>
  <c r="S217"/>
  <c r="S236"/>
  <c r="S115"/>
  <c r="S118"/>
  <c r="S251"/>
  <c r="S254"/>
  <c r="S61"/>
  <c r="S32"/>
  <c r="S160"/>
  <c r="S285"/>
  <c r="S79"/>
  <c r="S58"/>
  <c r="S183"/>
  <c r="S202"/>
  <c r="S57"/>
  <c r="S28"/>
  <c r="S156"/>
  <c r="S176"/>
  <c r="S59"/>
  <c r="S30"/>
  <c r="S158"/>
  <c r="S179"/>
  <c r="S17"/>
  <c r="S133"/>
  <c r="S104"/>
  <c r="S229"/>
  <c r="S240"/>
  <c r="S119"/>
  <c r="S98"/>
  <c r="S223"/>
  <c r="S242"/>
  <c r="S97"/>
  <c r="S68"/>
  <c r="S201"/>
  <c r="S220"/>
  <c r="S99"/>
  <c r="S70"/>
  <c r="S203"/>
  <c r="S206"/>
  <c r="S5"/>
  <c r="S77"/>
  <c r="S80"/>
  <c r="S205"/>
  <c r="S216"/>
  <c r="S95"/>
  <c r="S74"/>
  <c r="S199"/>
  <c r="S218"/>
  <c r="S73"/>
  <c r="S76"/>
  <c r="S209"/>
  <c r="S228"/>
  <c r="S107"/>
  <c r="S110"/>
  <c r="S243"/>
  <c r="S246"/>
  <c r="S53"/>
  <c r="S24"/>
  <c r="S152"/>
  <c r="S277"/>
  <c r="S175"/>
  <c r="S167"/>
  <c r="S146"/>
  <c r="S271"/>
  <c r="S49"/>
  <c r="S52"/>
  <c r="S185"/>
  <c r="S204"/>
  <c r="S83"/>
  <c r="S86"/>
  <c r="S219"/>
  <c r="S222"/>
  <c r="S29"/>
  <c r="S157"/>
  <c r="S128"/>
  <c r="S253"/>
  <c r="S264"/>
  <c r="S26"/>
  <c r="S154"/>
  <c r="S279"/>
  <c r="S25"/>
  <c r="S153"/>
  <c r="S124"/>
  <c r="S257"/>
  <c r="S276"/>
  <c r="S155"/>
  <c r="S126"/>
  <c r="S259"/>
  <c r="S262"/>
  <c r="S101"/>
  <c r="S72"/>
  <c r="S197"/>
  <c r="S208"/>
  <c r="S87"/>
  <c r="S66"/>
  <c r="S191"/>
  <c r="S210"/>
  <c r="S65"/>
  <c r="S36"/>
  <c r="S164"/>
  <c r="S188"/>
  <c r="S67"/>
  <c r="S38"/>
  <c r="S166"/>
  <c r="S171"/>
  <c r="S3"/>
  <c r="S45"/>
  <c r="S48"/>
  <c r="S169"/>
  <c r="S184"/>
  <c r="S63"/>
  <c r="S42"/>
  <c r="S170"/>
  <c r="S186"/>
  <c r="S41"/>
  <c r="S44"/>
  <c r="S172"/>
  <c r="S196"/>
  <c r="S75"/>
  <c r="S78"/>
  <c r="S211"/>
  <c r="S214"/>
  <c r="S21"/>
  <c r="S149"/>
  <c r="S120"/>
  <c r="S245"/>
  <c r="S256"/>
  <c r="S135"/>
  <c r="S114"/>
  <c r="S239"/>
  <c r="S258"/>
  <c r="S145"/>
  <c r="S148"/>
  <c r="S281"/>
  <c r="S51"/>
  <c r="S54"/>
  <c r="S187"/>
  <c r="S190"/>
  <c r="S6"/>
  <c r="S125"/>
  <c r="S96"/>
  <c r="S221"/>
  <c r="S232"/>
  <c r="S143"/>
  <c r="S122"/>
  <c r="S247"/>
  <c r="S266"/>
  <c r="S121"/>
  <c r="S92"/>
  <c r="S225"/>
  <c r="S244"/>
  <c r="S123"/>
  <c r="S94"/>
  <c r="S227"/>
  <c r="S230"/>
  <c r="S69"/>
  <c r="S40"/>
  <c r="S168"/>
  <c r="S174"/>
  <c r="S55"/>
  <c r="S34"/>
  <c r="S162"/>
  <c r="S177"/>
  <c r="S33"/>
  <c r="S161"/>
  <c r="S132"/>
  <c r="S265"/>
  <c r="S284"/>
  <c r="S163"/>
  <c r="S134"/>
  <c r="S267"/>
  <c r="S270"/>
  <c r="S18"/>
  <c r="S141"/>
  <c r="S144"/>
  <c r="S269"/>
  <c r="S280"/>
  <c r="S159"/>
  <c r="S138"/>
  <c r="S263"/>
  <c r="S282"/>
  <c r="S137"/>
  <c r="S140"/>
  <c r="S273"/>
  <c r="S180"/>
  <c r="S46"/>
  <c r="S178"/>
  <c r="S182"/>
  <c r="S4"/>
  <c r="S117"/>
  <c r="S88"/>
  <c r="S213"/>
  <c r="S224"/>
  <c r="S103"/>
  <c r="S82"/>
  <c r="S207"/>
  <c r="S226"/>
  <c r="S113"/>
  <c r="S116"/>
  <c r="S249"/>
  <c r="S268"/>
  <c r="S147"/>
  <c r="S150"/>
  <c r="S283"/>
  <c r="S286"/>
  <c r="S93"/>
  <c r="S64"/>
  <c r="S189"/>
  <c r="S200"/>
  <c r="S111"/>
  <c r="S90"/>
  <c r="S215"/>
  <c r="S234"/>
  <c r="S89"/>
  <c r="S60"/>
  <c r="S193"/>
  <c r="S212"/>
  <c r="S91"/>
  <c r="S62"/>
  <c r="S195"/>
  <c r="S198"/>
  <c r="S37"/>
  <c r="S165"/>
  <c r="S136"/>
  <c r="S261"/>
  <c r="S272"/>
  <c r="S151"/>
  <c r="S130"/>
  <c r="S255"/>
  <c r="S274"/>
  <c r="S129"/>
  <c r="S100"/>
  <c r="S233"/>
  <c r="S252"/>
  <c r="S131"/>
  <c r="S102"/>
  <c r="S235"/>
  <c r="S238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A15" s="1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B6" i="30" s="1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F4" i="8"/>
  <c r="B4" i="29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B10" i="30" s="1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AC6" i="25" l="1"/>
  <c r="AC7" s="1"/>
  <c r="J9" s="1"/>
  <c r="AO11"/>
  <c r="J13"/>
  <c r="A5" i="13"/>
  <c r="A10"/>
  <c r="A9"/>
  <c r="A6"/>
  <c r="A14"/>
  <c r="A7"/>
  <c r="A5" i="29"/>
  <c r="G5" s="1"/>
  <c r="B5" i="30"/>
  <c r="A3" i="13"/>
  <c r="A11"/>
  <c r="A4"/>
  <c r="A8"/>
  <c r="A4" i="29"/>
  <c r="G4" s="1"/>
  <c r="B2" i="30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G6" s="1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V238" i="25" l="1"/>
  <c r="Z238" s="1"/>
  <c r="V93"/>
  <c r="AA93" s="1"/>
  <c r="V197"/>
  <c r="Y197" s="1"/>
  <c r="V67"/>
  <c r="Z67" s="1"/>
  <c r="V263"/>
  <c r="Z263" s="1"/>
  <c r="V215"/>
  <c r="Y215" s="1"/>
  <c r="V96"/>
  <c r="X96" s="1"/>
  <c r="V264"/>
  <c r="Z264" s="1"/>
  <c r="V45"/>
  <c r="Y45" s="1"/>
  <c r="V165"/>
  <c r="Z165" s="1"/>
  <c r="V133"/>
  <c r="Z133" s="1"/>
  <c r="V24"/>
  <c r="Z24" s="1"/>
  <c r="V83"/>
  <c r="Z83" s="1"/>
  <c r="V283"/>
  <c r="Y283" s="1"/>
  <c r="V214"/>
  <c r="Y214" s="1"/>
  <c r="V160"/>
  <c r="AA160" s="1"/>
  <c r="V210"/>
  <c r="Z210" s="1"/>
  <c r="V111"/>
  <c r="X111" s="1"/>
  <c r="V206"/>
  <c r="W206" s="1"/>
  <c r="V141"/>
  <c r="Y141" s="1"/>
  <c r="V172"/>
  <c r="X172" s="1"/>
  <c r="V3"/>
  <c r="Y3" s="1"/>
  <c r="V103"/>
  <c r="X103" s="1"/>
  <c r="V152"/>
  <c r="Z152" s="1"/>
  <c r="V192"/>
  <c r="X192" s="1"/>
  <c r="V189"/>
  <c r="Y189" s="1"/>
  <c r="V76"/>
  <c r="X76" s="1"/>
  <c r="V101"/>
  <c r="W101" s="1"/>
  <c r="V181"/>
  <c r="AA181" s="1"/>
  <c r="V224"/>
  <c r="X224" s="1"/>
  <c r="V87"/>
  <c r="W87" s="1"/>
  <c r="V140"/>
  <c r="W140" s="1"/>
  <c r="V169"/>
  <c r="Z169" s="1"/>
  <c r="V157"/>
  <c r="AA157" s="1"/>
  <c r="V70"/>
  <c r="Y70" s="1"/>
  <c r="V63"/>
  <c r="Y63" s="1"/>
  <c r="V10"/>
  <c r="X10" s="1"/>
  <c r="V261"/>
  <c r="W261" s="1"/>
  <c r="V95"/>
  <c r="Y95" s="1"/>
  <c r="V77"/>
  <c r="X77" s="1"/>
  <c r="V217"/>
  <c r="Z217" s="1"/>
  <c r="V234"/>
  <c r="AA234" s="1"/>
  <c r="V221"/>
  <c r="X221" s="1"/>
  <c r="V25"/>
  <c r="X25" s="1"/>
  <c r="V130"/>
  <c r="AA130" s="1"/>
  <c r="V259"/>
  <c r="AA259" s="1"/>
  <c r="V163"/>
  <c r="AA163" s="1"/>
  <c r="V268"/>
  <c r="X268" s="1"/>
  <c r="V128"/>
  <c r="Z128" s="1"/>
  <c r="V16"/>
  <c r="AA16" s="1"/>
  <c r="V201"/>
  <c r="X201" s="1"/>
  <c r="V134"/>
  <c r="W134" s="1"/>
  <c r="V102"/>
  <c r="Z102" s="1"/>
  <c r="V124"/>
  <c r="AA124" s="1"/>
  <c r="V2"/>
  <c r="AA2" s="1"/>
  <c r="V207"/>
  <c r="Y207" s="1"/>
  <c r="V23"/>
  <c r="Z23" s="1"/>
  <c r="V122"/>
  <c r="X122" s="1"/>
  <c r="V242"/>
  <c r="Z242" s="1"/>
  <c r="V236"/>
  <c r="Z236" s="1"/>
  <c r="V203"/>
  <c r="X203" s="1"/>
  <c r="V31"/>
  <c r="Y31" s="1"/>
  <c r="V151"/>
  <c r="Z151" s="1"/>
  <c r="V229"/>
  <c r="Z229" s="1"/>
  <c r="V265"/>
  <c r="Z265" s="1"/>
  <c r="V284"/>
  <c r="Y284" s="1"/>
  <c r="V28"/>
  <c r="AA28" s="1"/>
  <c r="V137"/>
  <c r="Y137" s="1"/>
  <c r="V273"/>
  <c r="X273" s="1"/>
  <c r="V278"/>
  <c r="Y278" s="1"/>
  <c r="V235"/>
  <c r="Z235" s="1"/>
  <c r="V59"/>
  <c r="AA59" s="1"/>
  <c r="V17"/>
  <c r="Z17" s="1"/>
  <c r="V222"/>
  <c r="W222" s="1"/>
  <c r="V80"/>
  <c r="W80" s="1"/>
  <c r="V175"/>
  <c r="Z175" s="1"/>
  <c r="V276"/>
  <c r="Y276" s="1"/>
  <c r="V65"/>
  <c r="Z65" s="1"/>
  <c r="V218"/>
  <c r="Y218" s="1"/>
  <c r="V105"/>
  <c r="W105" s="1"/>
  <c r="V178"/>
  <c r="AA178" s="1"/>
  <c r="V286"/>
  <c r="AA286" s="1"/>
  <c r="V249"/>
  <c r="AA249" s="1"/>
  <c r="V200"/>
  <c r="W200" s="1"/>
  <c r="V32"/>
  <c r="AA32" s="1"/>
  <c r="V159"/>
  <c r="AA159" s="1"/>
  <c r="V256"/>
  <c r="X256" s="1"/>
  <c r="V243"/>
  <c r="X243" s="1"/>
  <c r="V20"/>
  <c r="X20" s="1"/>
  <c r="V73"/>
  <c r="W73" s="1"/>
  <c r="V138"/>
  <c r="Z138" s="1"/>
  <c r="V146"/>
  <c r="Y146" s="1"/>
  <c r="V82"/>
  <c r="Y82" s="1"/>
  <c r="V226"/>
  <c r="Z226" s="1"/>
  <c r="V194"/>
  <c r="W194" s="1"/>
  <c r="V72"/>
  <c r="W72" s="1"/>
  <c r="V135"/>
  <c r="Z135" s="1"/>
  <c r="V14"/>
  <c r="AA14" s="1"/>
  <c r="V188"/>
  <c r="Y188" s="1"/>
  <c r="V139"/>
  <c r="X139" s="1"/>
  <c r="V66"/>
  <c r="Y66" s="1"/>
  <c r="V196"/>
  <c r="X196" s="1"/>
  <c r="V120"/>
  <c r="AA120" s="1"/>
  <c r="V220"/>
  <c r="W220" s="1"/>
  <c r="V15"/>
  <c r="X15" s="1"/>
  <c r="V162"/>
  <c r="Z162" s="1"/>
  <c r="V89"/>
  <c r="Y89" s="1"/>
  <c r="V213"/>
  <c r="Y213" s="1"/>
  <c r="V168"/>
  <c r="Z168" s="1"/>
  <c r="V94"/>
  <c r="AA94" s="1"/>
  <c r="V12"/>
  <c r="Y12" s="1"/>
  <c r="V174"/>
  <c r="Y174" s="1"/>
  <c r="V106"/>
  <c r="W106" s="1"/>
  <c r="V251"/>
  <c r="Y251" s="1"/>
  <c r="V22"/>
  <c r="Z22" s="1"/>
  <c r="V34"/>
  <c r="W34" s="1"/>
  <c r="V209"/>
  <c r="X209" s="1"/>
  <c r="V92"/>
  <c r="Z92" s="1"/>
  <c r="V131"/>
  <c r="AA131" s="1"/>
  <c r="V115"/>
  <c r="X115" s="1"/>
  <c r="V136"/>
  <c r="AA136" s="1"/>
  <c r="V100"/>
  <c r="AA100" s="1"/>
  <c r="V5"/>
  <c r="X5" s="1"/>
  <c r="V190"/>
  <c r="X190" s="1"/>
  <c r="V47"/>
  <c r="W47" s="1"/>
  <c r="V98"/>
  <c r="Y98" s="1"/>
  <c r="V271"/>
  <c r="Y271" s="1"/>
  <c r="V232"/>
  <c r="Z232" s="1"/>
  <c r="V33"/>
  <c r="X33" s="1"/>
  <c r="V208"/>
  <c r="Z208" s="1"/>
  <c r="V191"/>
  <c r="AA191" s="1"/>
  <c r="V257"/>
  <c r="W257" s="1"/>
  <c r="V68"/>
  <c r="Y68" s="1"/>
  <c r="V44"/>
  <c r="AA44" s="1"/>
  <c r="V147"/>
  <c r="Z147" s="1"/>
  <c r="V167"/>
  <c r="X167" s="1"/>
  <c r="V156"/>
  <c r="W156" s="1"/>
  <c r="V267"/>
  <c r="X267" s="1"/>
  <c r="V36"/>
  <c r="Y36" s="1"/>
  <c r="V219"/>
  <c r="Y219" s="1"/>
  <c r="V161"/>
  <c r="X161" s="1"/>
  <c r="V193"/>
  <c r="Y193" s="1"/>
  <c r="V154"/>
  <c r="W154" s="1"/>
  <c r="J8"/>
  <c r="V182"/>
  <c r="Y182" s="1"/>
  <c r="V30"/>
  <c r="Y30" s="1"/>
  <c r="V145"/>
  <c r="X145" s="1"/>
  <c r="V223"/>
  <c r="Y223" s="1"/>
  <c r="V252"/>
  <c r="W252" s="1"/>
  <c r="V173"/>
  <c r="W173" s="1"/>
  <c r="V40"/>
  <c r="W40" s="1"/>
  <c r="V199"/>
  <c r="X199" s="1"/>
  <c r="V245"/>
  <c r="Y245" s="1"/>
  <c r="V212"/>
  <c r="X212" s="1"/>
  <c r="V254"/>
  <c r="AA254" s="1"/>
  <c r="V81"/>
  <c r="Y81" s="1"/>
  <c r="V46"/>
  <c r="Y46" s="1"/>
  <c r="V170"/>
  <c r="X170" s="1"/>
  <c r="V54"/>
  <c r="Y54" s="1"/>
  <c r="V225"/>
  <c r="Z225" s="1"/>
  <c r="V71"/>
  <c r="W71" s="1"/>
  <c r="V18"/>
  <c r="X18" s="1"/>
  <c r="V143"/>
  <c r="X143" s="1"/>
  <c r="V97"/>
  <c r="W97" s="1"/>
  <c r="V233"/>
  <c r="Y233" s="1"/>
  <c r="V266"/>
  <c r="X266" s="1"/>
  <c r="V53"/>
  <c r="Z53" s="1"/>
  <c r="V118"/>
  <c r="W118" s="1"/>
  <c r="V129"/>
  <c r="X129" s="1"/>
  <c r="V99"/>
  <c r="W99" s="1"/>
  <c r="V39"/>
  <c r="Y39" s="1"/>
  <c r="V7"/>
  <c r="Z7" s="1"/>
  <c r="V149"/>
  <c r="X149" s="1"/>
  <c r="V41"/>
  <c r="X41" s="1"/>
  <c r="V246"/>
  <c r="AA246" s="1"/>
  <c r="V253"/>
  <c r="W253" s="1"/>
  <c r="V275"/>
  <c r="W275" s="1"/>
  <c r="V35"/>
  <c r="X35" s="1"/>
  <c r="V86"/>
  <c r="Z86" s="1"/>
  <c r="V48"/>
  <c r="Z48" s="1"/>
  <c r="V272"/>
  <c r="W272" s="1"/>
  <c r="V183"/>
  <c r="AA183" s="1"/>
  <c r="V144"/>
  <c r="W144" s="1"/>
  <c r="V255"/>
  <c r="X255" s="1"/>
  <c r="V13"/>
  <c r="W13" s="1"/>
  <c r="V230"/>
  <c r="Y230" s="1"/>
  <c r="V119"/>
  <c r="W119" s="1"/>
  <c r="V27"/>
  <c r="Y27" s="1"/>
  <c r="V62"/>
  <c r="Y62" s="1"/>
  <c r="V262"/>
  <c r="W262" s="1"/>
  <c r="V158"/>
  <c r="Z158" s="1"/>
  <c r="V177"/>
  <c r="Z177" s="1"/>
  <c r="V270"/>
  <c r="X270" s="1"/>
  <c r="V69"/>
  <c r="Z69" s="1"/>
  <c r="V269"/>
  <c r="W269" s="1"/>
  <c r="V21"/>
  <c r="Z21" s="1"/>
  <c r="V121"/>
  <c r="W121" s="1"/>
  <c r="V123"/>
  <c r="Y123" s="1"/>
  <c r="V127"/>
  <c r="AA127" s="1"/>
  <c r="V180"/>
  <c r="Y180" s="1"/>
  <c r="V150"/>
  <c r="AA150" s="1"/>
  <c r="V85"/>
  <c r="W85" s="1"/>
  <c r="V88"/>
  <c r="Y88" s="1"/>
  <c r="V248"/>
  <c r="Z248" s="1"/>
  <c r="V29"/>
  <c r="Z29" s="1"/>
  <c r="V231"/>
  <c r="Z231" s="1"/>
  <c r="V58"/>
  <c r="X58" s="1"/>
  <c r="V171"/>
  <c r="Y171" s="1"/>
  <c r="V9"/>
  <c r="AA9" s="1"/>
  <c r="V227"/>
  <c r="X227" s="1"/>
  <c r="V184"/>
  <c r="AA184" s="1"/>
  <c r="V6"/>
  <c r="Z6" s="1"/>
  <c r="V148"/>
  <c r="AA148" s="1"/>
  <c r="V79"/>
  <c r="Y79" s="1"/>
  <c r="V186"/>
  <c r="X186" s="1"/>
  <c r="V126"/>
  <c r="Y126" s="1"/>
  <c r="V90"/>
  <c r="Y90" s="1"/>
  <c r="V26"/>
  <c r="W26" s="1"/>
  <c r="V125"/>
  <c r="Z125" s="1"/>
  <c r="V91"/>
  <c r="Y91" s="1"/>
  <c r="V205"/>
  <c r="Y205" s="1"/>
  <c r="V113"/>
  <c r="AA113" s="1"/>
  <c r="V57"/>
  <c r="Z57" s="1"/>
  <c r="V11"/>
  <c r="X11" s="1"/>
  <c r="V204"/>
  <c r="AA204" s="1"/>
  <c r="V52"/>
  <c r="W52" s="1"/>
  <c r="V117"/>
  <c r="W117" s="1"/>
  <c r="V241"/>
  <c r="Z241" s="1"/>
  <c r="V285"/>
  <c r="W285" s="1"/>
  <c r="V112"/>
  <c r="AA112" s="1"/>
  <c r="V108"/>
  <c r="AA108" s="1"/>
  <c r="V64"/>
  <c r="X64" s="1"/>
  <c r="V281"/>
  <c r="W281" s="1"/>
  <c r="V195"/>
  <c r="Y195" s="1"/>
  <c r="V107"/>
  <c r="W107" s="1"/>
  <c r="V164"/>
  <c r="Z164" s="1"/>
  <c r="V142"/>
  <c r="W142" s="1"/>
  <c r="V274"/>
  <c r="Z274" s="1"/>
  <c r="V19"/>
  <c r="Z19" s="1"/>
  <c r="V153"/>
  <c r="X153" s="1"/>
  <c r="V75"/>
  <c r="Z75" s="1"/>
  <c r="V37"/>
  <c r="Y37" s="1"/>
  <c r="V179"/>
  <c r="Y179" s="1"/>
  <c r="V211"/>
  <c r="Z211" s="1"/>
  <c r="V114"/>
  <c r="Y114" s="1"/>
  <c r="V55"/>
  <c r="W55" s="1"/>
  <c r="V176"/>
  <c r="AA176" s="1"/>
  <c r="V61"/>
  <c r="AA61" s="1"/>
  <c r="V132"/>
  <c r="Z132" s="1"/>
  <c r="V258"/>
  <c r="Y258" s="1"/>
  <c r="V50"/>
  <c r="Y50" s="1"/>
  <c r="V42"/>
  <c r="Y42" s="1"/>
  <c r="V280"/>
  <c r="X280" s="1"/>
  <c r="V202"/>
  <c r="Y202" s="1"/>
  <c r="V247"/>
  <c r="W247" s="1"/>
  <c r="V104"/>
  <c r="AA104" s="1"/>
  <c r="V60"/>
  <c r="Z60" s="1"/>
  <c r="V187"/>
  <c r="X187" s="1"/>
  <c r="V239"/>
  <c r="Y239" s="1"/>
  <c r="V216"/>
  <c r="Y216" s="1"/>
  <c r="V250"/>
  <c r="AA250" s="1"/>
  <c r="V51"/>
  <c r="W51" s="1"/>
  <c r="V185"/>
  <c r="X185" s="1"/>
  <c r="V109"/>
  <c r="Y109" s="1"/>
  <c r="V282"/>
  <c r="W282" s="1"/>
  <c r="V78"/>
  <c r="W78" s="1"/>
  <c r="V155"/>
  <c r="X155" s="1"/>
  <c r="V240"/>
  <c r="X240" s="1"/>
  <c r="V38"/>
  <c r="Y38" s="1"/>
  <c r="V166"/>
  <c r="Z166" s="1"/>
  <c r="V237"/>
  <c r="Z237" s="1"/>
  <c r="V43"/>
  <c r="Z43" s="1"/>
  <c r="V228"/>
  <c r="Z228" s="1"/>
  <c r="V49"/>
  <c r="W49" s="1"/>
  <c r="V116"/>
  <c r="X116" s="1"/>
  <c r="V279"/>
  <c r="Z279" s="1"/>
  <c r="V277"/>
  <c r="Z277" s="1"/>
  <c r="V260"/>
  <c r="W260" s="1"/>
  <c r="V110"/>
  <c r="Y110" s="1"/>
  <c r="V74"/>
  <c r="Z74" s="1"/>
  <c r="V198"/>
  <c r="X198" s="1"/>
  <c r="V244"/>
  <c r="AA244" s="1"/>
  <c r="V84"/>
  <c r="X84" s="1"/>
  <c r="V56"/>
  <c r="AA56" s="1"/>
  <c r="V8"/>
  <c r="X8" s="1"/>
  <c r="V4"/>
  <c r="Z4" s="1"/>
  <c r="AO13"/>
  <c r="AO14" s="1"/>
  <c r="G3" i="29"/>
  <c r="J11"/>
  <c r="J13" s="1"/>
  <c r="M8" i="25"/>
  <c r="R8" s="1"/>
  <c r="M32"/>
  <c r="R32" s="1"/>
  <c r="M20"/>
  <c r="R20" s="1"/>
  <c r="M14"/>
  <c r="R14" s="1"/>
  <c r="M26"/>
  <c r="R26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Y48" i="25"/>
  <c r="P10" i="27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AE1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B44"/>
  <c r="D65"/>
  <c r="B65"/>
  <c r="D13"/>
  <c r="C13"/>
  <c r="B13"/>
  <c r="W103" i="25" l="1"/>
  <c r="Z91"/>
  <c r="AA105"/>
  <c r="Z56"/>
  <c r="Z72"/>
  <c r="Y164"/>
  <c r="W268"/>
  <c r="W223"/>
  <c r="AA42"/>
  <c r="AA180"/>
  <c r="AA229"/>
  <c r="Y97"/>
  <c r="Y240"/>
  <c r="AA171"/>
  <c r="Z139"/>
  <c r="Y200"/>
  <c r="X137"/>
  <c r="X134"/>
  <c r="Y118"/>
  <c r="Y199"/>
  <c r="W43"/>
  <c r="W104"/>
  <c r="Y153"/>
  <c r="Z11"/>
  <c r="AA140"/>
  <c r="W255"/>
  <c r="Z220"/>
  <c r="AA243"/>
  <c r="Z59"/>
  <c r="Z207"/>
  <c r="AA77"/>
  <c r="W7"/>
  <c r="X81"/>
  <c r="AA174"/>
  <c r="AA279"/>
  <c r="W216"/>
  <c r="W211"/>
  <c r="X241"/>
  <c r="W63"/>
  <c r="W248"/>
  <c r="X264"/>
  <c r="AA213"/>
  <c r="AA146"/>
  <c r="W175"/>
  <c r="X236"/>
  <c r="W25"/>
  <c r="X253"/>
  <c r="Y225"/>
  <c r="W190"/>
  <c r="Y74"/>
  <c r="Z109"/>
  <c r="Y61"/>
  <c r="AA64"/>
  <c r="X126"/>
  <c r="Z101"/>
  <c r="Y160"/>
  <c r="W145"/>
  <c r="Z201"/>
  <c r="Y92"/>
  <c r="Z244"/>
  <c r="X30"/>
  <c r="Z262"/>
  <c r="X284"/>
  <c r="W124"/>
  <c r="AA196"/>
  <c r="AA35"/>
  <c r="Z44"/>
  <c r="X78"/>
  <c r="W111"/>
  <c r="Y165"/>
  <c r="Z183"/>
  <c r="Z286"/>
  <c r="W16"/>
  <c r="X26"/>
  <c r="Z283"/>
  <c r="X215"/>
  <c r="Z18"/>
  <c r="AA208"/>
  <c r="Z195"/>
  <c r="W157"/>
  <c r="X40"/>
  <c r="Z36"/>
  <c r="Y184"/>
  <c r="X127"/>
  <c r="AA138"/>
  <c r="Y2"/>
  <c r="Z221"/>
  <c r="X50"/>
  <c r="W179"/>
  <c r="AA58"/>
  <c r="Z214"/>
  <c r="W133"/>
  <c r="Z163"/>
  <c r="W22"/>
  <c r="W176"/>
  <c r="AA19"/>
  <c r="X158"/>
  <c r="W213"/>
  <c r="AA139"/>
  <c r="Y72"/>
  <c r="Z243"/>
  <c r="X200"/>
  <c r="AA175"/>
  <c r="X278"/>
  <c r="W229"/>
  <c r="AA207"/>
  <c r="Z134"/>
  <c r="AA268"/>
  <c r="AA25"/>
  <c r="AA261"/>
  <c r="Z253"/>
  <c r="Y7"/>
  <c r="X97"/>
  <c r="AA170"/>
  <c r="AA199"/>
  <c r="Y167"/>
  <c r="X232"/>
  <c r="Z34"/>
  <c r="X74"/>
  <c r="Y279"/>
  <c r="AA240"/>
  <c r="Z51"/>
  <c r="Z104"/>
  <c r="X258"/>
  <c r="X55"/>
  <c r="AA153"/>
  <c r="W164"/>
  <c r="Y112"/>
  <c r="AA11"/>
  <c r="W126"/>
  <c r="X63"/>
  <c r="Y140"/>
  <c r="Y152"/>
  <c r="X180"/>
  <c r="Y21"/>
  <c r="X283"/>
  <c r="Y24"/>
  <c r="AA27"/>
  <c r="Y255"/>
  <c r="W93"/>
  <c r="Y220"/>
  <c r="W14"/>
  <c r="X146"/>
  <c r="Z159"/>
  <c r="X105"/>
  <c r="W59"/>
  <c r="W137"/>
  <c r="AA236"/>
  <c r="W77"/>
  <c r="Z41"/>
  <c r="X118"/>
  <c r="W225"/>
  <c r="Z81"/>
  <c r="X223"/>
  <c r="X219"/>
  <c r="AA257"/>
  <c r="AA115"/>
  <c r="X251"/>
  <c r="Y56"/>
  <c r="X260"/>
  <c r="Y43"/>
  <c r="W109"/>
  <c r="AA216"/>
  <c r="W42"/>
  <c r="W61"/>
  <c r="Y211"/>
  <c r="W64"/>
  <c r="Y241"/>
  <c r="X91"/>
  <c r="Z79"/>
  <c r="X6"/>
  <c r="Y227"/>
  <c r="Z189"/>
  <c r="W3"/>
  <c r="AA141"/>
  <c r="X160"/>
  <c r="X177"/>
  <c r="X230"/>
  <c r="X67"/>
  <c r="Z89"/>
  <c r="AA80"/>
  <c r="X235"/>
  <c r="X28"/>
  <c r="W151"/>
  <c r="X53"/>
  <c r="X154"/>
  <c r="X147"/>
  <c r="Z191"/>
  <c r="X237"/>
  <c r="AA155"/>
  <c r="W185"/>
  <c r="W239"/>
  <c r="W57"/>
  <c r="Z87"/>
  <c r="W76"/>
  <c r="Z88"/>
  <c r="Y206"/>
  <c r="Z96"/>
  <c r="Z144"/>
  <c r="W89"/>
  <c r="Y120"/>
  <c r="W188"/>
  <c r="Y194"/>
  <c r="AA242"/>
  <c r="Z143"/>
  <c r="AA54"/>
  <c r="W254"/>
  <c r="Z40"/>
  <c r="X191"/>
  <c r="X271"/>
  <c r="Z131"/>
  <c r="Y247"/>
  <c r="W125"/>
  <c r="Y186"/>
  <c r="W70"/>
  <c r="W184"/>
  <c r="X87"/>
  <c r="Z269"/>
  <c r="Z197"/>
  <c r="Z256"/>
  <c r="Y249"/>
  <c r="X218"/>
  <c r="X80"/>
  <c r="W221"/>
  <c r="W95"/>
  <c r="AA86"/>
  <c r="Z246"/>
  <c r="AA39"/>
  <c r="W5"/>
  <c r="X12"/>
  <c r="W84"/>
  <c r="Z110"/>
  <c r="AA116"/>
  <c r="W237"/>
  <c r="X19"/>
  <c r="X107"/>
  <c r="X108"/>
  <c r="AA117"/>
  <c r="Z76"/>
  <c r="X133"/>
  <c r="AA119"/>
  <c r="AA89"/>
  <c r="Z120"/>
  <c r="AA188"/>
  <c r="Z194"/>
  <c r="X138"/>
  <c r="W138"/>
  <c r="AA256"/>
  <c r="X249"/>
  <c r="Z218"/>
  <c r="Z80"/>
  <c r="Y235"/>
  <c r="Y28"/>
  <c r="AA151"/>
  <c r="Y242"/>
  <c r="X242"/>
  <c r="X2"/>
  <c r="Y201"/>
  <c r="Y163"/>
  <c r="Y221"/>
  <c r="Z95"/>
  <c r="X86"/>
  <c r="X246"/>
  <c r="W39"/>
  <c r="AA53"/>
  <c r="Y53"/>
  <c r="AA143"/>
  <c r="X54"/>
  <c r="Y254"/>
  <c r="Y40"/>
  <c r="Z145"/>
  <c r="Z154"/>
  <c r="W36"/>
  <c r="W147"/>
  <c r="W191"/>
  <c r="AA271"/>
  <c r="AA5"/>
  <c r="X131"/>
  <c r="Y22"/>
  <c r="AA22"/>
  <c r="W12"/>
  <c r="Z84"/>
  <c r="AA110"/>
  <c r="Z116"/>
  <c r="Y237"/>
  <c r="Y155"/>
  <c r="AA185"/>
  <c r="AA239"/>
  <c r="X247"/>
  <c r="AA247"/>
  <c r="W50"/>
  <c r="Y176"/>
  <c r="X179"/>
  <c r="W19"/>
  <c r="Y107"/>
  <c r="W108"/>
  <c r="Z117"/>
  <c r="X57"/>
  <c r="Y57"/>
  <c r="X125"/>
  <c r="Z186"/>
  <c r="AA70"/>
  <c r="Z184"/>
  <c r="Y87"/>
  <c r="W58"/>
  <c r="Z58"/>
  <c r="Y76"/>
  <c r="W88"/>
  <c r="AA103"/>
  <c r="Y127"/>
  <c r="Z206"/>
  <c r="Y269"/>
  <c r="AA269"/>
  <c r="W214"/>
  <c r="Y158"/>
  <c r="AA133"/>
  <c r="Z119"/>
  <c r="Y96"/>
  <c r="W96"/>
  <c r="Y144"/>
  <c r="AA144"/>
  <c r="W197"/>
  <c r="X89"/>
  <c r="X120"/>
  <c r="X188"/>
  <c r="AA194"/>
  <c r="Y138"/>
  <c r="Y256"/>
  <c r="W256"/>
  <c r="W249"/>
  <c r="Z249"/>
  <c r="AA218"/>
  <c r="W218"/>
  <c r="Y80"/>
  <c r="W235"/>
  <c r="Z28"/>
  <c r="X151"/>
  <c r="W242"/>
  <c r="Z2"/>
  <c r="W2"/>
  <c r="AA201"/>
  <c r="W201"/>
  <c r="W163"/>
  <c r="X163"/>
  <c r="AA221"/>
  <c r="X95"/>
  <c r="Y86"/>
  <c r="W246"/>
  <c r="X39"/>
  <c r="W53"/>
  <c r="W143"/>
  <c r="Y143"/>
  <c r="W54"/>
  <c r="Z54"/>
  <c r="Z254"/>
  <c r="X254"/>
  <c r="AA40"/>
  <c r="AA145"/>
  <c r="Y154"/>
  <c r="AA154"/>
  <c r="X36"/>
  <c r="Y147"/>
  <c r="AA147"/>
  <c r="Y191"/>
  <c r="W271"/>
  <c r="Z5"/>
  <c r="Y5"/>
  <c r="W131"/>
  <c r="X22"/>
  <c r="AA12"/>
  <c r="Z12"/>
  <c r="AA84"/>
  <c r="Y84"/>
  <c r="X110"/>
  <c r="W110"/>
  <c r="W116"/>
  <c r="Y116"/>
  <c r="AA237"/>
  <c r="W155"/>
  <c r="Y185"/>
  <c r="X239"/>
  <c r="Z247"/>
  <c r="AA50"/>
  <c r="Z50"/>
  <c r="Z176"/>
  <c r="X176"/>
  <c r="Z179"/>
  <c r="AA179"/>
  <c r="Y19"/>
  <c r="Z107"/>
  <c r="Z108"/>
  <c r="Y117"/>
  <c r="AA57"/>
  <c r="Y125"/>
  <c r="AA125"/>
  <c r="AA186"/>
  <c r="W186"/>
  <c r="X70"/>
  <c r="Z70"/>
  <c r="X184"/>
  <c r="AA87"/>
  <c r="Y58"/>
  <c r="AA76"/>
  <c r="AA88"/>
  <c r="Z103"/>
  <c r="Y103"/>
  <c r="W127"/>
  <c r="Z127"/>
  <c r="X206"/>
  <c r="X269"/>
  <c r="X214"/>
  <c r="AA214"/>
  <c r="AA158"/>
  <c r="W158"/>
  <c r="Y133"/>
  <c r="Y119"/>
  <c r="AA96"/>
  <c r="X144"/>
  <c r="X197"/>
  <c r="AA197"/>
  <c r="W120"/>
  <c r="Z188"/>
  <c r="X194"/>
  <c r="AA235"/>
  <c r="W28"/>
  <c r="Y151"/>
  <c r="AA95"/>
  <c r="W86"/>
  <c r="Y246"/>
  <c r="Z39"/>
  <c r="Y145"/>
  <c r="AA36"/>
  <c r="Z271"/>
  <c r="Y131"/>
  <c r="Z155"/>
  <c r="Z185"/>
  <c r="Z239"/>
  <c r="AA107"/>
  <c r="Y108"/>
  <c r="X117"/>
  <c r="X88"/>
  <c r="AA206"/>
  <c r="X119"/>
  <c r="Y15"/>
  <c r="AA285"/>
  <c r="Y204"/>
  <c r="W205"/>
  <c r="W128"/>
  <c r="Y130"/>
  <c r="Y217"/>
  <c r="X121"/>
  <c r="W265"/>
  <c r="W203"/>
  <c r="W23"/>
  <c r="X114"/>
  <c r="X75"/>
  <c r="AA142"/>
  <c r="Y169"/>
  <c r="W181"/>
  <c r="AA29"/>
  <c r="W270"/>
  <c r="W83"/>
  <c r="Y178"/>
  <c r="AA276"/>
  <c r="X17"/>
  <c r="X46"/>
  <c r="X245"/>
  <c r="X252"/>
  <c r="AA156"/>
  <c r="W68"/>
  <c r="X136"/>
  <c r="Z209"/>
  <c r="Z250"/>
  <c r="X60"/>
  <c r="Y280"/>
  <c r="Z45"/>
  <c r="AA263"/>
  <c r="W135"/>
  <c r="W82"/>
  <c r="Z20"/>
  <c r="W149"/>
  <c r="Z129"/>
  <c r="Z233"/>
  <c r="Y277"/>
  <c r="X228"/>
  <c r="AA38"/>
  <c r="Y10"/>
  <c r="Z9"/>
  <c r="Z150"/>
  <c r="AA238"/>
  <c r="W15"/>
  <c r="Z66"/>
  <c r="W32"/>
  <c r="W129"/>
  <c r="Y71"/>
  <c r="Y47"/>
  <c r="Y228"/>
  <c r="Z282"/>
  <c r="W280"/>
  <c r="AA75"/>
  <c r="Z204"/>
  <c r="W90"/>
  <c r="Z15"/>
  <c r="AA66"/>
  <c r="Y135"/>
  <c r="Y226"/>
  <c r="Y20"/>
  <c r="Y32"/>
  <c r="W178"/>
  <c r="AA65"/>
  <c r="Y17"/>
  <c r="W273"/>
  <c r="X265"/>
  <c r="Z31"/>
  <c r="AA23"/>
  <c r="X102"/>
  <c r="Y128"/>
  <c r="W259"/>
  <c r="W217"/>
  <c r="X275"/>
  <c r="Y149"/>
  <c r="AA99"/>
  <c r="W233"/>
  <c r="Z71"/>
  <c r="Z46"/>
  <c r="Z212"/>
  <c r="AA252"/>
  <c r="X182"/>
  <c r="Z161"/>
  <c r="AA267"/>
  <c r="AA33"/>
  <c r="AA47"/>
  <c r="W100"/>
  <c r="Y106"/>
  <c r="AA168"/>
  <c r="Z198"/>
  <c r="AA277"/>
  <c r="Y49"/>
  <c r="Z38"/>
  <c r="X282"/>
  <c r="X250"/>
  <c r="Y187"/>
  <c r="Z280"/>
  <c r="X132"/>
  <c r="W114"/>
  <c r="Z37"/>
  <c r="X142"/>
  <c r="Y281"/>
  <c r="X285"/>
  <c r="X52"/>
  <c r="X205"/>
  <c r="AA90"/>
  <c r="AA10"/>
  <c r="W148"/>
  <c r="W9"/>
  <c r="W224"/>
  <c r="Z181"/>
  <c r="W189"/>
  <c r="AA192"/>
  <c r="AA85"/>
  <c r="AA3"/>
  <c r="W172"/>
  <c r="Z123"/>
  <c r="AA111"/>
  <c r="X210"/>
  <c r="Y69"/>
  <c r="Z270"/>
  <c r="Y83"/>
  <c r="X62"/>
  <c r="Y13"/>
  <c r="AA272"/>
  <c r="Y8"/>
  <c r="Z82"/>
  <c r="W20"/>
  <c r="W276"/>
  <c r="W17"/>
  <c r="Y273"/>
  <c r="Y203"/>
  <c r="X23"/>
  <c r="W102"/>
  <c r="X130"/>
  <c r="AA217"/>
  <c r="Z275"/>
  <c r="X233"/>
  <c r="W245"/>
  <c r="Y252"/>
  <c r="AA182"/>
  <c r="W161"/>
  <c r="X156"/>
  <c r="Z136"/>
  <c r="Y168"/>
  <c r="Y198"/>
  <c r="X38"/>
  <c r="W60"/>
  <c r="AA132"/>
  <c r="Y142"/>
  <c r="AA281"/>
  <c r="AA205"/>
  <c r="W169"/>
  <c r="X9"/>
  <c r="X29"/>
  <c r="Z192"/>
  <c r="Y172"/>
  <c r="AA83"/>
  <c r="W62"/>
  <c r="AA45"/>
  <c r="AA13"/>
  <c r="Z272"/>
  <c r="Y238"/>
  <c r="Y162"/>
  <c r="W66"/>
  <c r="AA135"/>
  <c r="X82"/>
  <c r="AA73"/>
  <c r="X32"/>
  <c r="Z178"/>
  <c r="Z276"/>
  <c r="AA222"/>
  <c r="Z273"/>
  <c r="AA265"/>
  <c r="Z203"/>
  <c r="Y122"/>
  <c r="AA102"/>
  <c r="AA128"/>
  <c r="W130"/>
  <c r="W234"/>
  <c r="AA275"/>
  <c r="AA149"/>
  <c r="Y129"/>
  <c r="Z266"/>
  <c r="AA71"/>
  <c r="W46"/>
  <c r="Z245"/>
  <c r="AA173"/>
  <c r="Z182"/>
  <c r="X193"/>
  <c r="Z68"/>
  <c r="Y33"/>
  <c r="X98"/>
  <c r="W209"/>
  <c r="AA106"/>
  <c r="Z94"/>
  <c r="W198"/>
  <c r="X277"/>
  <c r="AA228"/>
  <c r="Y166"/>
  <c r="AA282"/>
  <c r="W250"/>
  <c r="AA60"/>
  <c r="X202"/>
  <c r="Y132"/>
  <c r="AA114"/>
  <c r="W75"/>
  <c r="W274"/>
  <c r="X281"/>
  <c r="Y285"/>
  <c r="X204"/>
  <c r="Z113"/>
  <c r="X90"/>
  <c r="Z10"/>
  <c r="Z148"/>
  <c r="Z157"/>
  <c r="AA224"/>
  <c r="Y181"/>
  <c r="Y231"/>
  <c r="W29"/>
  <c r="W192"/>
  <c r="W150"/>
  <c r="Y121"/>
  <c r="Y210"/>
  <c r="Y270"/>
  <c r="AA62"/>
  <c r="W165"/>
  <c r="W45"/>
  <c r="W215"/>
  <c r="Y263"/>
  <c r="Z93"/>
  <c r="Z213"/>
  <c r="Y139"/>
  <c r="Z146"/>
  <c r="Z200"/>
  <c r="Z105"/>
  <c r="Z137"/>
  <c r="Y229"/>
  <c r="X207"/>
  <c r="AA134"/>
  <c r="Y268"/>
  <c r="AA7"/>
  <c r="Z118"/>
  <c r="AA225"/>
  <c r="Z223"/>
  <c r="W219"/>
  <c r="W167"/>
  <c r="Y257"/>
  <c r="W232"/>
  <c r="AA190"/>
  <c r="Z115"/>
  <c r="Z174"/>
  <c r="W56"/>
  <c r="X279"/>
  <c r="AA43"/>
  <c r="AA109"/>
  <c r="Z61"/>
  <c r="AA211"/>
  <c r="W153"/>
  <c r="X164"/>
  <c r="Y64"/>
  <c r="W241"/>
  <c r="W11"/>
  <c r="AA91"/>
  <c r="AA126"/>
  <c r="Z63"/>
  <c r="X140"/>
  <c r="X171"/>
  <c r="AA248"/>
  <c r="AA152"/>
  <c r="X141"/>
  <c r="W141"/>
  <c r="AA21"/>
  <c r="W160"/>
  <c r="AA177"/>
  <c r="W24"/>
  <c r="W27"/>
  <c r="Z27"/>
  <c r="Y264"/>
  <c r="AA255"/>
  <c r="Y67"/>
  <c r="W67"/>
  <c r="AA48"/>
  <c r="X213"/>
  <c r="AA15"/>
  <c r="X220"/>
  <c r="X66"/>
  <c r="W139"/>
  <c r="X135"/>
  <c r="X72"/>
  <c r="AA82"/>
  <c r="W146"/>
  <c r="AA20"/>
  <c r="Y243"/>
  <c r="Z32"/>
  <c r="AA200"/>
  <c r="X178"/>
  <c r="Y105"/>
  <c r="X276"/>
  <c r="X175"/>
  <c r="AA17"/>
  <c r="Y59"/>
  <c r="AA273"/>
  <c r="AA137"/>
  <c r="Y265"/>
  <c r="X229"/>
  <c r="AA203"/>
  <c r="W236"/>
  <c r="Y23"/>
  <c r="W207"/>
  <c r="Y102"/>
  <c r="Y134"/>
  <c r="X128"/>
  <c r="Z268"/>
  <c r="Z130"/>
  <c r="Z25"/>
  <c r="X217"/>
  <c r="Z77"/>
  <c r="Y275"/>
  <c r="AA253"/>
  <c r="Z149"/>
  <c r="X7"/>
  <c r="AA129"/>
  <c r="AA118"/>
  <c r="AA233"/>
  <c r="AA97"/>
  <c r="X71"/>
  <c r="X225"/>
  <c r="AA46"/>
  <c r="W81"/>
  <c r="AA245"/>
  <c r="Z199"/>
  <c r="Z252"/>
  <c r="AA223"/>
  <c r="W182"/>
  <c r="Y161"/>
  <c r="AA161"/>
  <c r="AA219"/>
  <c r="Z156"/>
  <c r="Y156"/>
  <c r="AA167"/>
  <c r="X68"/>
  <c r="AA68"/>
  <c r="Z257"/>
  <c r="W33"/>
  <c r="Z33"/>
  <c r="AA232"/>
  <c r="X47"/>
  <c r="Z47"/>
  <c r="Z190"/>
  <c r="W136"/>
  <c r="Y136"/>
  <c r="W115"/>
  <c r="Y209"/>
  <c r="AA209"/>
  <c r="Y34"/>
  <c r="X106"/>
  <c r="Z106"/>
  <c r="W174"/>
  <c r="X168"/>
  <c r="W168"/>
  <c r="X56"/>
  <c r="AA198"/>
  <c r="W74"/>
  <c r="W277"/>
  <c r="W279"/>
  <c r="W228"/>
  <c r="X43"/>
  <c r="W38"/>
  <c r="Z240"/>
  <c r="Y282"/>
  <c r="X109"/>
  <c r="Y250"/>
  <c r="X216"/>
  <c r="Y60"/>
  <c r="Y104"/>
  <c r="AA280"/>
  <c r="X42"/>
  <c r="W132"/>
  <c r="X61"/>
  <c r="Z114"/>
  <c r="X211"/>
  <c r="Y75"/>
  <c r="Z153"/>
  <c r="Z142"/>
  <c r="AA164"/>
  <c r="Z281"/>
  <c r="Z64"/>
  <c r="Z285"/>
  <c r="AA241"/>
  <c r="W204"/>
  <c r="Y11"/>
  <c r="Z205"/>
  <c r="W91"/>
  <c r="Z90"/>
  <c r="Z126"/>
  <c r="W10"/>
  <c r="AA63"/>
  <c r="X148"/>
  <c r="Y6"/>
  <c r="X169"/>
  <c r="AA169"/>
  <c r="Z140"/>
  <c r="Y9"/>
  <c r="W171"/>
  <c r="Z171"/>
  <c r="X181"/>
  <c r="Y101"/>
  <c r="Y29"/>
  <c r="X248"/>
  <c r="Y192"/>
  <c r="X152"/>
  <c r="W152"/>
  <c r="X150"/>
  <c r="W180"/>
  <c r="AA172"/>
  <c r="Z141"/>
  <c r="Z121"/>
  <c r="AA121"/>
  <c r="X21"/>
  <c r="AA210"/>
  <c r="W210"/>
  <c r="Z160"/>
  <c r="AA270"/>
  <c r="Y177"/>
  <c r="W177"/>
  <c r="X83"/>
  <c r="X24"/>
  <c r="Z62"/>
  <c r="X27"/>
  <c r="X45"/>
  <c r="AA264"/>
  <c r="W264"/>
  <c r="Z13"/>
  <c r="Z255"/>
  <c r="X263"/>
  <c r="AA67"/>
  <c r="Y272"/>
  <c r="X272"/>
  <c r="X48"/>
  <c r="X238"/>
  <c r="W238"/>
  <c r="AA220"/>
  <c r="AA72"/>
  <c r="W243"/>
  <c r="Y175"/>
  <c r="X59"/>
  <c r="Y236"/>
  <c r="Y25"/>
  <c r="Y77"/>
  <c r="Y253"/>
  <c r="Z97"/>
  <c r="AA81"/>
  <c r="W199"/>
  <c r="Z219"/>
  <c r="Z167"/>
  <c r="X257"/>
  <c r="Y232"/>
  <c r="Y190"/>
  <c r="Y115"/>
  <c r="X34"/>
  <c r="AA34"/>
  <c r="X174"/>
  <c r="AA74"/>
  <c r="W240"/>
  <c r="Z216"/>
  <c r="X104"/>
  <c r="Z42"/>
  <c r="AA6"/>
  <c r="X101"/>
  <c r="Y248"/>
  <c r="Z180"/>
  <c r="Y148"/>
  <c r="W6"/>
  <c r="AA101"/>
  <c r="Y150"/>
  <c r="Z172"/>
  <c r="W21"/>
  <c r="AA24"/>
  <c r="X13"/>
  <c r="W263"/>
  <c r="W48"/>
  <c r="AA8"/>
  <c r="X162"/>
  <c r="Y196"/>
  <c r="X14"/>
  <c r="AA226"/>
  <c r="X73"/>
  <c r="X159"/>
  <c r="X286"/>
  <c r="Y65"/>
  <c r="X222"/>
  <c r="AA278"/>
  <c r="Z284"/>
  <c r="W31"/>
  <c r="AA122"/>
  <c r="X124"/>
  <c r="X16"/>
  <c r="X259"/>
  <c r="X234"/>
  <c r="X261"/>
  <c r="Z35"/>
  <c r="W41"/>
  <c r="Y99"/>
  <c r="W266"/>
  <c r="Y18"/>
  <c r="Z170"/>
  <c r="W212"/>
  <c r="X173"/>
  <c r="Z30"/>
  <c r="AA193"/>
  <c r="Y267"/>
  <c r="Y44"/>
  <c r="X208"/>
  <c r="AA98"/>
  <c r="X100"/>
  <c r="W92"/>
  <c r="Z251"/>
  <c r="W94"/>
  <c r="X244"/>
  <c r="Z260"/>
  <c r="AA49"/>
  <c r="W166"/>
  <c r="AA78"/>
  <c r="AA51"/>
  <c r="AA187"/>
  <c r="Z202"/>
  <c r="AA258"/>
  <c r="Z55"/>
  <c r="AA37"/>
  <c r="X274"/>
  <c r="AA195"/>
  <c r="Z112"/>
  <c r="Y52"/>
  <c r="X113"/>
  <c r="Z26"/>
  <c r="X79"/>
  <c r="Y157"/>
  <c r="W227"/>
  <c r="Z227"/>
  <c r="Z224"/>
  <c r="AA231"/>
  <c r="W231"/>
  <c r="X189"/>
  <c r="X85"/>
  <c r="Z85"/>
  <c r="Z3"/>
  <c r="X123"/>
  <c r="W123"/>
  <c r="Y111"/>
  <c r="AA69"/>
  <c r="W69"/>
  <c r="W283"/>
  <c r="Y262"/>
  <c r="AA262"/>
  <c r="AA165"/>
  <c r="W230"/>
  <c r="Z230"/>
  <c r="AA215"/>
  <c r="X183"/>
  <c r="W183"/>
  <c r="X93"/>
  <c r="AA162"/>
  <c r="W162"/>
  <c r="W196"/>
  <c r="Z196"/>
  <c r="Z14"/>
  <c r="Y14"/>
  <c r="X226"/>
  <c r="W226"/>
  <c r="Z73"/>
  <c r="Y73"/>
  <c r="W159"/>
  <c r="Y159"/>
  <c r="W286"/>
  <c r="Y286"/>
  <c r="X65"/>
  <c r="W65"/>
  <c r="Z222"/>
  <c r="Y222"/>
  <c r="W278"/>
  <c r="Z278"/>
  <c r="W284"/>
  <c r="AA284"/>
  <c r="AA31"/>
  <c r="X31"/>
  <c r="Z122"/>
  <c r="W122"/>
  <c r="Z124"/>
  <c r="Y124"/>
  <c r="Z16"/>
  <c r="Y16"/>
  <c r="Z259"/>
  <c r="Y259"/>
  <c r="Z234"/>
  <c r="Y234"/>
  <c r="Z261"/>
  <c r="Y261"/>
  <c r="W35"/>
  <c r="Y35"/>
  <c r="Y41"/>
  <c r="AA41"/>
  <c r="X99"/>
  <c r="Z99"/>
  <c r="Y266"/>
  <c r="AA266"/>
  <c r="AA18"/>
  <c r="W18"/>
  <c r="W170"/>
  <c r="Y170"/>
  <c r="Y212"/>
  <c r="AA212"/>
  <c r="Z173"/>
  <c r="Y173"/>
  <c r="W30"/>
  <c r="AA30"/>
  <c r="Z193"/>
  <c r="W267"/>
  <c r="W44"/>
  <c r="Y208"/>
  <c r="Z98"/>
  <c r="Z100"/>
  <c r="AA92"/>
  <c r="AA251"/>
  <c r="X94"/>
  <c r="W244"/>
  <c r="Y244"/>
  <c r="Y260"/>
  <c r="AA260"/>
  <c r="Z49"/>
  <c r="X49"/>
  <c r="AA166"/>
  <c r="X166"/>
  <c r="Z78"/>
  <c r="Y78"/>
  <c r="Y51"/>
  <c r="X51"/>
  <c r="W187"/>
  <c r="Z187"/>
  <c r="AA202"/>
  <c r="W202"/>
  <c r="Z258"/>
  <c r="W258"/>
  <c r="Y55"/>
  <c r="AA55"/>
  <c r="X37"/>
  <c r="W37"/>
  <c r="Y274"/>
  <c r="AA274"/>
  <c r="X195"/>
  <c r="W195"/>
  <c r="W112"/>
  <c r="X112"/>
  <c r="Z52"/>
  <c r="AA52"/>
  <c r="W113"/>
  <c r="Y113"/>
  <c r="Y26"/>
  <c r="AA26"/>
  <c r="AA79"/>
  <c r="W79"/>
  <c r="X157"/>
  <c r="AA227"/>
  <c r="Y224"/>
  <c r="X231"/>
  <c r="AA189"/>
  <c r="Y85"/>
  <c r="X3"/>
  <c r="AA123"/>
  <c r="Z111"/>
  <c r="X69"/>
  <c r="AA283"/>
  <c r="X262"/>
  <c r="X165"/>
  <c r="AA230"/>
  <c r="Z215"/>
  <c r="Y183"/>
  <c r="Y93"/>
  <c r="W8"/>
  <c r="W193"/>
  <c r="Z267"/>
  <c r="X44"/>
  <c r="W208"/>
  <c r="W98"/>
  <c r="Y100"/>
  <c r="X92"/>
  <c r="W251"/>
  <c r="Y94"/>
  <c r="Z8"/>
  <c r="W4"/>
  <c r="Y4"/>
  <c r="AA4"/>
  <c r="X4"/>
  <c r="AT10"/>
  <c r="AT5" s="1"/>
  <c r="AH28" s="1"/>
  <c r="Q22" s="1"/>
  <c r="AR10"/>
  <c r="AR9" s="1"/>
  <c r="AH20" s="1"/>
  <c r="AU10"/>
  <c r="AU8" s="1"/>
  <c r="AH37" s="1"/>
  <c r="Q31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0"/>
  <c r="N30" s="1"/>
  <c r="O30" s="1"/>
  <c r="P30" s="1"/>
  <c r="M32"/>
  <c r="N32" s="1"/>
  <c r="O32" s="1"/>
  <c r="P32" s="1"/>
  <c r="M24"/>
  <c r="N24" s="1"/>
  <c r="O24" s="1"/>
  <c r="P24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6"/>
  <c r="N6" s="1"/>
  <c r="O6" s="1"/>
  <c r="P6" s="1"/>
  <c r="M26"/>
  <c r="N26" s="1"/>
  <c r="O26" s="1"/>
  <c r="P26" s="1"/>
  <c r="M18"/>
  <c r="N18" s="1"/>
  <c r="O18" s="1"/>
  <c r="P18" s="1"/>
  <c r="M12"/>
  <c r="N12" s="1"/>
  <c r="O12" s="1"/>
  <c r="P12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R7" i="25" l="1"/>
  <c r="AH18" s="1"/>
  <c r="AG26"/>
  <c r="AG30"/>
  <c r="AE30" s="1"/>
  <c r="AR6"/>
  <c r="AH17" s="1"/>
  <c r="AT7"/>
  <c r="AH30" s="1"/>
  <c r="Q24" s="1"/>
  <c r="AG11"/>
  <c r="AE11" s="1"/>
  <c r="AG33"/>
  <c r="AE33" s="1"/>
  <c r="AD33" s="1"/>
  <c r="AK34" s="1"/>
  <c r="AG29"/>
  <c r="AE29" s="1"/>
  <c r="AG20"/>
  <c r="AE20" s="1"/>
  <c r="AG27"/>
  <c r="AF27" s="1"/>
  <c r="AG14"/>
  <c r="AF14" s="1"/>
  <c r="AG19"/>
  <c r="AE19" s="1"/>
  <c r="AR5"/>
  <c r="AH16" s="1"/>
  <c r="AG12"/>
  <c r="AR8"/>
  <c r="AH19" s="1"/>
  <c r="AG15"/>
  <c r="AF15" s="1"/>
  <c r="AG31"/>
  <c r="AF31" s="1"/>
  <c r="AG25"/>
  <c r="AF25" s="1"/>
  <c r="AG21"/>
  <c r="AE21" s="1"/>
  <c r="AD21" s="1"/>
  <c r="AK22" s="1"/>
  <c r="AG23"/>
  <c r="AG17"/>
  <c r="AF17" s="1"/>
  <c r="AG37"/>
  <c r="AF37" s="1"/>
  <c r="AG13"/>
  <c r="AG28"/>
  <c r="AF28" s="1"/>
  <c r="O22" s="1"/>
  <c r="AG32"/>
  <c r="AG24"/>
  <c r="AF24" s="1"/>
  <c r="AG38"/>
  <c r="AE38" s="1"/>
  <c r="AG16"/>
  <c r="AG22"/>
  <c r="AF22" s="1"/>
  <c r="O16" s="1"/>
  <c r="AG10"/>
  <c r="P4" s="1"/>
  <c r="AG18"/>
  <c r="AT8"/>
  <c r="AH31" s="1"/>
  <c r="Q25" s="1"/>
  <c r="AU6"/>
  <c r="AH35" s="1"/>
  <c r="Q29" s="1"/>
  <c r="AG34"/>
  <c r="AE34" s="1"/>
  <c r="AD34" s="1"/>
  <c r="AK35" s="1"/>
  <c r="AG36"/>
  <c r="AU5"/>
  <c r="AH34" s="1"/>
  <c r="Q28" s="1"/>
  <c r="AG39"/>
  <c r="AE39" s="1"/>
  <c r="AD39" s="1"/>
  <c r="AK40" s="1"/>
  <c r="AU9"/>
  <c r="AH38" s="1"/>
  <c r="Q32" s="1"/>
  <c r="AG35"/>
  <c r="AJ34" s="1"/>
  <c r="AU7"/>
  <c r="AH36" s="1"/>
  <c r="Q30" s="1"/>
  <c r="AT9"/>
  <c r="AH32" s="1"/>
  <c r="Q26" s="1"/>
  <c r="AT6"/>
  <c r="AH29" s="1"/>
  <c r="Q23" s="1"/>
  <c r="AQ9"/>
  <c r="AH14" s="1"/>
  <c r="AS5"/>
  <c r="AH22" s="1"/>
  <c r="AS8"/>
  <c r="AH25" s="1"/>
  <c r="AS6"/>
  <c r="AH23" s="1"/>
  <c r="AS7"/>
  <c r="AH24" s="1"/>
  <c r="AQ8"/>
  <c r="AH13" s="1"/>
  <c r="AQ6"/>
  <c r="AH11" s="1"/>
  <c r="AQ7"/>
  <c r="AH12" s="1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V231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Z273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J22"/>
  <c r="I22" s="1"/>
  <c r="J18"/>
  <c r="J17"/>
  <c r="H17" s="1"/>
  <c r="G17" s="1"/>
  <c r="J15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I15" i="16"/>
  <c r="H18"/>
  <c r="G18" s="1"/>
  <c r="I9"/>
  <c r="AF38" i="25" l="1"/>
  <c r="AF30"/>
  <c r="AJ31"/>
  <c r="P22"/>
  <c r="H6" i="26" s="1"/>
  <c r="AF20" i="25"/>
  <c r="AE10"/>
  <c r="N4" s="1"/>
  <c r="AE17"/>
  <c r="AE31"/>
  <c r="AE22"/>
  <c r="AJ11"/>
  <c r="AD11" s="1"/>
  <c r="AK12" s="1"/>
  <c r="AJ25"/>
  <c r="P28"/>
  <c r="H7" i="26" s="1"/>
  <c r="AE26" i="25"/>
  <c r="AJ26"/>
  <c r="AE37"/>
  <c r="AD37" s="1"/>
  <c r="AF34"/>
  <c r="O28" s="1"/>
  <c r="AE12"/>
  <c r="AF10"/>
  <c r="O4" s="1"/>
  <c r="AE24"/>
  <c r="AE27"/>
  <c r="AD27" s="1"/>
  <c r="AK28" s="1"/>
  <c r="AJ10"/>
  <c r="AJ12"/>
  <c r="AE25"/>
  <c r="AD25" s="1"/>
  <c r="AF12"/>
  <c r="AF11"/>
  <c r="AJ24"/>
  <c r="AF26"/>
  <c r="AF29"/>
  <c r="AF39"/>
  <c r="AE15"/>
  <c r="AD15" s="1"/>
  <c r="AK16" s="1"/>
  <c r="AJ30"/>
  <c r="AD30" s="1"/>
  <c r="AK31" s="1"/>
  <c r="AJ19"/>
  <c r="AD19" s="1"/>
  <c r="P16"/>
  <c r="H5" i="26" s="1"/>
  <c r="AE32" i="25"/>
  <c r="AJ32"/>
  <c r="AF32"/>
  <c r="AF33"/>
  <c r="AE14"/>
  <c r="AJ20"/>
  <c r="AD20" s="1"/>
  <c r="AK21" s="1"/>
  <c r="AJ16"/>
  <c r="AF18"/>
  <c r="AE13"/>
  <c r="AJ13"/>
  <c r="AF21"/>
  <c r="AE18"/>
  <c r="AF13"/>
  <c r="AF35"/>
  <c r="AF23"/>
  <c r="AF19"/>
  <c r="AJ18"/>
  <c r="AJ38"/>
  <c r="AJ28"/>
  <c r="AJ14"/>
  <c r="AJ23"/>
  <c r="AE23"/>
  <c r="AF16"/>
  <c r="O10" s="1"/>
  <c r="AJ22"/>
  <c r="AE16"/>
  <c r="AE28"/>
  <c r="AJ17"/>
  <c r="AJ29"/>
  <c r="AD29" s="1"/>
  <c r="AK30" s="1"/>
  <c r="P10"/>
  <c r="H4" i="26" s="1"/>
  <c r="AJ36" i="25"/>
  <c r="AE35"/>
  <c r="AD35" s="1"/>
  <c r="AK36" s="1"/>
  <c r="AE36"/>
  <c r="AD36" s="1"/>
  <c r="AJ35"/>
  <c r="AJ37"/>
  <c r="AF36"/>
  <c r="AD38"/>
  <c r="AK39" s="1"/>
  <c r="Q16"/>
  <c r="N26"/>
  <c r="O26" s="1"/>
  <c r="P26" s="1"/>
  <c r="N32"/>
  <c r="O32" s="1"/>
  <c r="P32" s="1"/>
  <c r="N20"/>
  <c r="O20" s="1"/>
  <c r="P20" s="1"/>
  <c r="N14"/>
  <c r="O14" s="1"/>
  <c r="P14" s="1"/>
  <c r="I21" i="16"/>
  <c r="H24"/>
  <c r="G24" s="1"/>
  <c r="H10"/>
  <c r="G10" s="1"/>
  <c r="I17"/>
  <c r="A2" i="17"/>
  <c r="AF19" i="29"/>
  <c r="AF17"/>
  <c r="AF18"/>
  <c r="AF20"/>
  <c r="AF16"/>
  <c r="AR8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M28" i="25"/>
  <c r="R28" s="1"/>
  <c r="N28"/>
  <c r="AF37" i="29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AF29"/>
  <c r="AF28"/>
  <c r="AF31"/>
  <c r="AF30"/>
  <c r="AF32"/>
  <c r="AF24"/>
  <c r="AF22"/>
  <c r="AF26"/>
  <c r="AF23"/>
  <c r="AF25"/>
  <c r="AQ4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H3" i="26"/>
  <c r="AF11" i="29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26" i="25" l="1"/>
  <c r="AK27" s="1"/>
  <c r="AD32"/>
  <c r="AK33" s="1"/>
  <c r="AD31"/>
  <c r="AK32" s="1"/>
  <c r="AD14"/>
  <c r="AK15" s="1"/>
  <c r="AD24"/>
  <c r="M18" s="1"/>
  <c r="R18" s="1"/>
  <c r="AD23"/>
  <c r="AK24" s="1"/>
  <c r="AD18"/>
  <c r="AK19" s="1"/>
  <c r="AD28"/>
  <c r="AK29" s="1"/>
  <c r="AD16"/>
  <c r="AK17" s="1"/>
  <c r="AD17"/>
  <c r="AK18" s="1"/>
  <c r="AD22"/>
  <c r="AK23" s="1"/>
  <c r="AD12"/>
  <c r="AK13" s="1"/>
  <c r="AD13"/>
  <c r="AK14" s="1"/>
  <c r="AD10"/>
  <c r="AK11" s="1"/>
  <c r="N16"/>
  <c r="N10"/>
  <c r="N22"/>
  <c r="M30"/>
  <c r="R30" s="1"/>
  <c r="AK37"/>
  <c r="M22"/>
  <c r="R22" s="1"/>
  <c r="M31"/>
  <c r="R31" s="1"/>
  <c r="AK38"/>
  <c r="M25"/>
  <c r="R25" s="1"/>
  <c r="M24"/>
  <c r="R24" s="1"/>
  <c r="AK25"/>
  <c r="AK20"/>
  <c r="M13"/>
  <c r="R13" s="1"/>
  <c r="AK26"/>
  <c r="M19"/>
  <c r="R19" s="1"/>
  <c r="Q10"/>
  <c r="Q17"/>
  <c r="M5"/>
  <c r="Q4"/>
  <c r="M29"/>
  <c r="R29" s="1"/>
  <c r="M23"/>
  <c r="N8"/>
  <c r="O8" s="1"/>
  <c r="P8" s="1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AE12"/>
  <c r="AE11"/>
  <c r="AD11"/>
  <c r="AC11" s="1"/>
  <c r="M5" s="1"/>
  <c r="N5" s="1"/>
  <c r="O5" s="1"/>
  <c r="P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AE37"/>
  <c r="AD37"/>
  <c r="AC37" s="1"/>
  <c r="AD18"/>
  <c r="AC18" s="1"/>
  <c r="AE18"/>
  <c r="G8" i="16"/>
  <c r="M4" i="13" s="1"/>
  <c r="G14" i="16"/>
  <c r="M10" i="13" s="1"/>
  <c r="N16"/>
  <c r="M7" i="25" l="1"/>
  <c r="R7" s="1"/>
  <c r="M17"/>
  <c r="R17" s="1"/>
  <c r="M12"/>
  <c r="R12" s="1"/>
  <c r="M10"/>
  <c r="R10" s="1"/>
  <c r="M11"/>
  <c r="N11" s="1"/>
  <c r="O11" s="1"/>
  <c r="P11" s="1"/>
  <c r="M6"/>
  <c r="R6" s="1"/>
  <c r="M16"/>
  <c r="R16" s="1"/>
  <c r="M4"/>
  <c r="R4" s="1"/>
  <c r="N25"/>
  <c r="O25" s="1"/>
  <c r="P25" s="1"/>
  <c r="N30"/>
  <c r="O30" s="1"/>
  <c r="P30" s="1"/>
  <c r="N31"/>
  <c r="O31" s="1"/>
  <c r="P31" s="1"/>
  <c r="N13"/>
  <c r="O13" s="1"/>
  <c r="P13" s="1"/>
  <c r="N18"/>
  <c r="O18" s="1"/>
  <c r="P18" s="1"/>
  <c r="N19"/>
  <c r="O19" s="1"/>
  <c r="P19" s="1"/>
  <c r="N24"/>
  <c r="O24" s="1"/>
  <c r="P24" s="1"/>
  <c r="R23"/>
  <c r="N5"/>
  <c r="O5" s="1"/>
  <c r="P5" s="1"/>
  <c r="Q5"/>
  <c r="R5"/>
  <c r="N23"/>
  <c r="O23" s="1"/>
  <c r="P23" s="1"/>
  <c r="N29"/>
  <c r="O29" s="1"/>
  <c r="P29" s="1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N7" i="25" l="1"/>
  <c r="O7" s="1"/>
  <c r="P7" s="1"/>
  <c r="N6"/>
  <c r="O6" s="1"/>
  <c r="P6" s="1"/>
  <c r="N12"/>
  <c r="O12" s="1"/>
  <c r="P12" s="1"/>
  <c r="N17"/>
  <c r="O17" s="1"/>
  <c r="P17" s="1"/>
  <c r="R11"/>
  <c r="Q11"/>
  <c r="V8" i="16"/>
  <c r="K21" s="1"/>
  <c r="Q17" i="13" s="1"/>
  <c r="V9" i="16"/>
  <c r="K22" s="1"/>
  <c r="Q18" i="13" s="1"/>
  <c r="V10" i="16"/>
  <c r="K23" s="1"/>
  <c r="Q19" i="13" s="1"/>
  <c r="V11" i="16"/>
  <c r="V7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K24" i="16"/>
  <c r="Q20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<sst xmlns="http://schemas.openxmlformats.org/spreadsheetml/2006/main" count="603" uniqueCount="153">
  <si>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</si>
  <si>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</si>
  <si>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</si>
  <si>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</si>
  <si>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</si>
  <si>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</si>
  <si>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</si>
  <si>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</si>
  <si>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</si>
  <si>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</si>
  <si>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</si>
  <si>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</si>
  <si>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</si>
  <si>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</si>
  <si>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</si>
  <si>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</si>
  <si>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</si>
  <si>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</si>
  <si>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</si>
  <si>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</si>
  <si>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</si>
  <si>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</si>
  <si>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</si>
  <si>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</si>
  <si>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</si>
  <si>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</si>
  <si>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</si>
  <si>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</si>
  <si>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</si>
  <si>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</si>
  <si>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</si>
  <si>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</si>
  <si>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</si>
  <si>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</si>
  <si>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</si>
  <si>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</si>
  <si>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</si>
  <si>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</si>
  <si>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</si>
  <si>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</si>
  <si>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</si>
  <si>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</si>
  <si>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</si>
  <si>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</si>
  <si>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</si>
  <si>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</si>
  <si>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</si>
  <si>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</si>
  <si>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</si>
  <si>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</si>
  <si>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</si>
  <si>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</si>
  <si>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</si>
  <si>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</si>
  <si>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</si>
  <si>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</si>
  <si>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</si>
  <si>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</si>
  <si>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</si>
  <si>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</si>
  <si>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</si>
  <si>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</si>
  <si>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</si>
  <si>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</si>
  <si>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</si>
  <si>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</si>
  <si>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</si>
  <si>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</si>
  <si>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</si>
  <si>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</si>
  <si>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</si>
  <si>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</si>
  <si>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</si>
  <si>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</si>
  <si>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</si>
  <si>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</si>
  <si>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</si>
  <si>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</si>
  <si>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</si>
  <si>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</si>
  <si>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</si>
  <si>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</si>
  <si>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</si>
  <si>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</si>
  <si>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</si>
  <si>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</si>
  <si>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Shari Kennedy </t>
  </si>
  <si>
    <t xml:space="preserve">Olena Socks </t>
  </si>
  <si>
    <t xml:space="preserve">Dori Hollenbeck </t>
  </si>
  <si>
    <t>Horse 1</t>
  </si>
  <si>
    <t xml:space="preserve">Kensey Roeman </t>
  </si>
  <si>
    <t xml:space="preserve">Snip </t>
  </si>
  <si>
    <t xml:space="preserve">Kassidy Peters </t>
  </si>
  <si>
    <t xml:space="preserve">Player </t>
  </si>
  <si>
    <t xml:space="preserve">Brooke Haensel </t>
  </si>
  <si>
    <t xml:space="preserve">Fundip </t>
  </si>
  <si>
    <t xml:space="preserve">Cadence Magnuson </t>
  </si>
  <si>
    <t xml:space="preserve">Cici </t>
  </si>
  <si>
    <t>Pam Vankekerix</t>
  </si>
  <si>
    <t xml:space="preserve">Scat </t>
  </si>
  <si>
    <t xml:space="preserve">Barb Westover </t>
  </si>
  <si>
    <t xml:space="preserve">Romie </t>
  </si>
  <si>
    <t xml:space="preserve">Lori Kjose </t>
  </si>
  <si>
    <t xml:space="preserve">Cajun </t>
  </si>
  <si>
    <t xml:space="preserve">Jodi Nelson </t>
  </si>
  <si>
    <t xml:space="preserve">Simon </t>
  </si>
  <si>
    <t xml:space="preserve">Lacey Wagner </t>
  </si>
  <si>
    <t xml:space="preserve">Foolish Fire Bug </t>
  </si>
  <si>
    <t xml:space="preserve">Theresa Navrkal </t>
  </si>
  <si>
    <t xml:space="preserve">Bid for Zahara </t>
  </si>
  <si>
    <t xml:space="preserve">Brooke Braskamp </t>
  </si>
  <si>
    <t xml:space="preserve">Firefly </t>
  </si>
  <si>
    <t>Horse 2</t>
  </si>
  <si>
    <t xml:space="preserve">Casey Haselhorst </t>
  </si>
  <si>
    <t xml:space="preserve">Maverick </t>
  </si>
  <si>
    <t xml:space="preserve">Puddin </t>
  </si>
  <si>
    <t xml:space="preserve">Mike Boomgarden </t>
  </si>
  <si>
    <t xml:space="preserve">Peanut </t>
  </si>
  <si>
    <t xml:space="preserve">Makenzee Wheelhouse </t>
  </si>
  <si>
    <t xml:space="preserve">Bebe </t>
  </si>
  <si>
    <t xml:space="preserve">Horse 3 </t>
  </si>
  <si>
    <t xml:space="preserve">Jill Moody </t>
  </si>
  <si>
    <t xml:space="preserve">Jane </t>
  </si>
  <si>
    <t xml:space="preserve">Kelly Wheelhouse </t>
  </si>
  <si>
    <t xml:space="preserve">Sammy </t>
  </si>
  <si>
    <t xml:space="preserve">Jhett </t>
  </si>
  <si>
    <t xml:space="preserve">Emily Kruger </t>
  </si>
  <si>
    <t xml:space="preserve">Snort </t>
  </si>
  <si>
    <t xml:space="preserve">Tanya </t>
  </si>
  <si>
    <t xml:space="preserve">Sara Steiner </t>
  </si>
  <si>
    <t xml:space="preserve">Smart Frosted Slate </t>
  </si>
  <si>
    <t>Jory King</t>
  </si>
  <si>
    <t xml:space="preserve">Kat </t>
  </si>
  <si>
    <t xml:space="preserve">Cindy Loiseau </t>
  </si>
  <si>
    <t xml:space="preserve">Addie </t>
  </si>
  <si>
    <t xml:space="preserve">Hannah </t>
  </si>
  <si>
    <t xml:space="preserve">* Jory King </t>
  </si>
  <si>
    <t>?</t>
  </si>
  <si>
    <t xml:space="preserve">* Dori Hollenbeck  </t>
  </si>
  <si>
    <t xml:space="preserve">* Dori Hollenbeck </t>
  </si>
  <si>
    <t xml:space="preserve">* Cadence Magnuson </t>
  </si>
  <si>
    <t xml:space="preserve">Cooper </t>
  </si>
  <si>
    <t>Amanda Wegner</t>
  </si>
  <si>
    <t xml:space="preserve">Bunny </t>
  </si>
  <si>
    <t xml:space="preserve">* Amanda Wegner </t>
  </si>
  <si>
    <t>Sonny</t>
  </si>
  <si>
    <t>nt</t>
  </si>
  <si>
    <t>* Kassidy Peters</t>
  </si>
  <si>
    <t xml:space="preserve">* Jodi Nelson </t>
  </si>
  <si>
    <t>*Makenzee Wheelhouse</t>
  </si>
  <si>
    <t>* Jill Moody</t>
  </si>
  <si>
    <t xml:space="preserve">* Emily Kruger 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</si>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</sst>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1" t="s">
        <v>36</v>
      </c>
      <c r="B1" s="201"/>
      <c r="C1" s="201"/>
    </row>
    <row r="2" spans="1:13" ht="16.5" customHeight="1" thickBot="1">
      <c r="A2" s="202" t="s">
        <v>38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2" t="s">
        <v>39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2" t="s">
        <v>52</v>
      </c>
      <c r="B57" s="203"/>
      <c r="C57" s="203"/>
      <c r="D57" s="203"/>
      <c r="E57" s="203"/>
      <c r="F57" s="203"/>
      <c r="G57" s="203"/>
      <c r="H57" s="203"/>
      <c r="I57" s="203"/>
      <c r="J57" s="204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2" t="s">
        <v>37</v>
      </c>
      <c r="B76" s="203"/>
      <c r="C76" s="203"/>
      <c r="D76" s="203"/>
      <c r="E76" s="203"/>
      <c r="F76" s="203"/>
      <c r="G76" s="203"/>
      <c r="H76" s="203"/>
      <c r="I76" s="203"/>
      <c r="J76" s="204"/>
    </row>
    <row r="77" spans="1:12" ht="15" customHeight="1">
      <c r="A77" s="192" t="s">
        <v>65</v>
      </c>
      <c r="B77" s="193"/>
      <c r="C77" s="193"/>
      <c r="D77" s="193"/>
      <c r="E77" s="193"/>
      <c r="F77" s="193"/>
      <c r="G77" s="193"/>
      <c r="H77" s="193"/>
      <c r="I77" s="193"/>
      <c r="J77" s="194"/>
      <c r="K77" s="128"/>
      <c r="L77" s="128"/>
    </row>
    <row r="78" spans="1:12">
      <c r="A78" s="195"/>
      <c r="B78" s="196"/>
      <c r="C78" s="196"/>
      <c r="D78" s="196"/>
      <c r="E78" s="196"/>
      <c r="F78" s="196"/>
      <c r="G78" s="196"/>
      <c r="H78" s="196"/>
      <c r="I78" s="196"/>
      <c r="J78" s="197"/>
      <c r="K78" s="128"/>
      <c r="L78" s="128"/>
    </row>
    <row r="79" spans="1:12" ht="15.75" thickBot="1">
      <c r="A79" s="198"/>
      <c r="B79" s="199"/>
      <c r="C79" s="199"/>
      <c r="D79" s="199"/>
      <c r="E79" s="199"/>
      <c r="F79" s="199"/>
      <c r="G79" s="199"/>
      <c r="H79" s="199"/>
      <c r="I79" s="199"/>
      <c r="J79" s="200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5" style="17" hidden="1" customWidth="1"/>
    <col min="40" max="40" width="8.5703125" style="17" hidden="1" customWidth="1"/>
    <col min="41" max="41" width="5" style="17" hidden="1" customWidth="1"/>
    <col min="42" max="43" width="8.5703125" style="17" hidden="1" customWidth="1"/>
    <col min="44" max="45" width="8.28515625" style="17" hidden="1" customWidth="1"/>
    <col min="46" max="46" width="5.85546875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IF(B2="","",Draw!F2)</f>
        <v/>
      </c>
      <c r="B2" s="19" t="str">
        <f>IFERROR(Draw!G2,"")</f>
        <v/>
      </c>
      <c r="C2" s="19" t="str">
        <f>IFERROR(Draw!H2,"")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/>
      </c>
      <c r="V2" s="7" t="str">
        <f>IFERROR(IF(U2=$V$1,'Open 2'!F2,""),"")</f>
        <v/>
      </c>
      <c r="W2" s="7" t="str">
        <f>IFERROR(IF(U2=$W$1,'Open 2'!F2,""),"")</f>
        <v/>
      </c>
      <c r="X2" s="7" t="str">
        <f>IFERROR(IF(U2=$X$1,'Open 2'!F2,""),"")</f>
        <v/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 t="str">
        <f>IF(B3="","",Draw!F3)</f>
        <v/>
      </c>
      <c r="B3" s="19" t="str">
        <f>IFERROR(Draw!G3,"")</f>
        <v/>
      </c>
      <c r="C3" s="19" t="str">
        <f>IFERROR(Draw!H3,"")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/>
      </c>
      <c r="V3" s="7" t="str">
        <f>IFERROR(IF(U3=$V$1,'Open 2'!F3,""),"")</f>
        <v/>
      </c>
      <c r="W3" s="7" t="str">
        <f>IFERROR(IF(U3=$W$1,'Open 2'!F3,""),"")</f>
        <v/>
      </c>
      <c r="X3" s="7" t="str">
        <f>IFERROR(IF(U3=$X$1,'Open 2'!F3,""),"")</f>
        <v/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IF(B4="","",Draw!F4)</f>
        <v/>
      </c>
      <c r="B4" s="19" t="str">
        <f>IFERROR(Draw!G4,"")</f>
        <v/>
      </c>
      <c r="C4" s="19" t="str">
        <f>IFERROR(Draw!H4,"")</f>
        <v/>
      </c>
      <c r="D4" s="53"/>
      <c r="E4" s="92">
        <v>3E-9</v>
      </c>
      <c r="F4" s="93" t="str">
        <f t="shared" si="0"/>
        <v/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40" t="s">
        <v>3</v>
      </c>
      <c r="M4" s="39" t="str">
        <f>'Open 2'!AC10</f>
        <v>-</v>
      </c>
      <c r="N4" s="18" t="str">
        <f>'Open 2'!AD10</f>
        <v>-</v>
      </c>
      <c r="O4" s="18" t="str">
        <f>'Open 2'!AE10</f>
        <v>-</v>
      </c>
      <c r="P4" s="40" t="str">
        <f>'Open 2'!AF10</f>
        <v>-</v>
      </c>
      <c r="Q4" s="156" t="str">
        <f>AG10</f>
        <v/>
      </c>
      <c r="U4" s="3" t="str">
        <f>IFERROR(VLOOKUP('Open 2'!F4,$AB$3:$AC$7,2,TRUE),"")</f>
        <v/>
      </c>
      <c r="V4" s="7" t="str">
        <f>IFERROR(IF(U4=$V$1,'Open 2'!F4,""),"")</f>
        <v/>
      </c>
      <c r="W4" s="7" t="str">
        <f>IFERROR(IF(U4=$W$1,'Open 2'!F4,""),"")</f>
        <v/>
      </c>
      <c r="X4" s="7" t="str">
        <f>IFERROR(IF(U4=$X$1,'Open 2'!F4,""),"")</f>
        <v/>
      </c>
      <c r="Y4" s="7" t="str">
        <f>IFERROR(IF($U4=$Y$1,'Open 2'!F4,""),"")</f>
        <v/>
      </c>
      <c r="Z4" s="7" t="str">
        <f>IFERROR(IF(U4=$Z$1,'Open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0</v>
      </c>
      <c r="AQ4" s="152">
        <f t="shared" si="1"/>
        <v>0</v>
      </c>
      <c r="AR4" s="152">
        <f t="shared" si="1"/>
        <v>0</v>
      </c>
      <c r="AS4" s="152">
        <f t="shared" si="1"/>
        <v>0</v>
      </c>
    </row>
    <row r="5" spans="1:46" ht="16.5" thickBot="1">
      <c r="A5" s="18" t="str">
        <f>IF(B5="","",Draw!F5)</f>
        <v/>
      </c>
      <c r="B5" s="19" t="str">
        <f>IFERROR(Draw!G5,"")</f>
        <v/>
      </c>
      <c r="C5" s="19" t="str">
        <f>IFERROR(Draw!H5,"")</f>
        <v/>
      </c>
      <c r="D5" s="54"/>
      <c r="E5" s="92">
        <v>4.0000000000000002E-9</v>
      </c>
      <c r="F5" s="93" t="str">
        <f t="shared" si="0"/>
        <v/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0</v>
      </c>
      <c r="L5" s="241"/>
      <c r="M5" s="30" t="str">
        <f>IF($J$13&lt;"2","",'Open 2'!AC11)</f>
        <v/>
      </c>
      <c r="N5" s="20" t="str">
        <f>IF(M5="","",'Open 2'!AD11)</f>
        <v/>
      </c>
      <c r="O5" s="20" t="str">
        <f>IF(N5="","",'Open 2'!AE11)</f>
        <v/>
      </c>
      <c r="P5" s="41" t="str">
        <f>IF(O5="","",'Open 2'!AF11)</f>
        <v/>
      </c>
      <c r="Q5" s="157" t="str">
        <f>AG11</f>
        <v/>
      </c>
      <c r="U5" s="3" t="str">
        <f>IFERROR(VLOOKUP('Open 2'!F5,$AB$3:$AC$7,2,TRUE),"")</f>
        <v/>
      </c>
      <c r="V5" s="7" t="str">
        <f>IFERROR(IF(U5=$V$1,'Open 2'!F5,""),"")</f>
        <v/>
      </c>
      <c r="W5" s="7" t="str">
        <f>IFERROR(IF(U5=$W$1,'Open 2'!F5,""),"")</f>
        <v/>
      </c>
      <c r="X5" s="7" t="str">
        <f>IFERROR(IF(U5=$X$1,'Open 2'!F5,""),"")</f>
        <v/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0</v>
      </c>
      <c r="AQ5" s="152">
        <f t="shared" si="1"/>
        <v>0</v>
      </c>
      <c r="AR5" s="152">
        <f t="shared" si="1"/>
        <v>0</v>
      </c>
      <c r="AS5" s="152">
        <f t="shared" si="1"/>
        <v>0</v>
      </c>
    </row>
    <row r="6" spans="1:46" ht="16.5" thickBot="1">
      <c r="A6" s="18" t="str">
        <f>IF(B6="","",Draw!F6)</f>
        <v/>
      </c>
      <c r="B6" s="19" t="str">
        <f>IFERROR(Draw!G6,"")</f>
        <v/>
      </c>
      <c r="C6" s="19" t="str">
        <f>IFERROR(Draw!H6,"")</f>
        <v/>
      </c>
      <c r="D6" s="54"/>
      <c r="E6" s="92">
        <v>5.0000000000000001E-9</v>
      </c>
      <c r="F6" s="93" t="str">
        <f t="shared" si="0"/>
        <v/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0.5</v>
      </c>
      <c r="L6" s="241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/>
      </c>
      <c r="V6" s="7" t="str">
        <f>IFERROR(IF(U6=$V$1,'Open 2'!F6,""),"")</f>
        <v/>
      </c>
      <c r="W6" s="7" t="str">
        <f>IFERROR(IF(U6=$W$1,'Open 2'!F6,""),"")</f>
        <v/>
      </c>
      <c r="X6" s="7" t="str">
        <f>IFERROR(IF(U6=$X$1,'Open 2'!F6,""),"")</f>
        <v/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</v>
      </c>
      <c r="L7" s="241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 t="str">
        <f>IF(B8="","",Draw!F8)</f>
        <v/>
      </c>
      <c r="B8" s="19" t="str">
        <f>IFERROR(Draw!G8,"")</f>
        <v/>
      </c>
      <c r="C8" s="19" t="str">
        <f>IFERROR(Draw!H8,"")</f>
        <v/>
      </c>
      <c r="D8" s="53"/>
      <c r="E8" s="92">
        <v>6.9999999999999998E-9</v>
      </c>
      <c r="F8" s="93" t="str">
        <f t="shared" si="0"/>
        <v/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2</v>
      </c>
      <c r="L8" s="242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/>
      </c>
      <c r="V8" s="7" t="str">
        <f>IFERROR(IF(U8=$V$1,'Open 2'!F8,""),"")</f>
        <v/>
      </c>
      <c r="W8" s="7" t="str">
        <f>IFERROR(IF(U8=$W$1,'Open 2'!F8,""),"")</f>
        <v/>
      </c>
      <c r="X8" s="7" t="str">
        <f>IFERROR(IF(U8=$X$1,'Open 2'!F8,""),"")</f>
        <v/>
      </c>
      <c r="Y8" s="7" t="str">
        <f>IFERROR(IF($U8=$Y$1,'Open 2'!F8,""),"")</f>
        <v/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 t="str">
        <f>IF(B9="","",Draw!F9)</f>
        <v/>
      </c>
      <c r="B9" s="19" t="str">
        <f>IFERROR(Draw!G9,"")</f>
        <v/>
      </c>
      <c r="C9" s="19" t="str">
        <f>IFERROR(Draw!H9,"")</f>
        <v/>
      </c>
      <c r="D9" s="52"/>
      <c r="E9" s="92">
        <v>8.0000000000000005E-9</v>
      </c>
      <c r="F9" s="93" t="str">
        <f t="shared" si="0"/>
        <v/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/>
      </c>
      <c r="V9" s="7" t="str">
        <f>IFERROR(IF(U9=$V$1,'Open 2'!F9,""),"")</f>
        <v/>
      </c>
      <c r="W9" s="7" t="str">
        <f>IFERROR(IF(U9=$W$1,'Open 2'!F9,""),"")</f>
        <v/>
      </c>
      <c r="X9" s="7" t="str">
        <f>IFERROR(IF(U9=$X$1,'Open 2'!F9,""),"")</f>
        <v/>
      </c>
      <c r="Y9" s="7" t="str">
        <f>IFERROR(IF($U9=$Y$1,'Open 2'!F9,""),"")</f>
        <v/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IF(B10="","",Draw!F10)</f>
        <v/>
      </c>
      <c r="B10" s="19" t="str">
        <f>IFERROR(Draw!G10,"")</f>
        <v/>
      </c>
      <c r="C10" s="19" t="str">
        <f>IFERROR(Draw!H10,"")</f>
        <v/>
      </c>
      <c r="D10" s="51"/>
      <c r="E10" s="92">
        <v>8.9999999999999995E-9</v>
      </c>
      <c r="F10" s="93" t="str">
        <f t="shared" si="0"/>
        <v/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43" t="s">
        <v>4</v>
      </c>
      <c r="M10" s="39" t="str">
        <f>'Open 2'!AC16</f>
        <v>-</v>
      </c>
      <c r="N10" s="18" t="str">
        <f>'Open 2'!AD16</f>
        <v>-</v>
      </c>
      <c r="O10" s="18" t="str">
        <f>'Open 2'!AE16</f>
        <v>-</v>
      </c>
      <c r="P10" s="40" t="str">
        <f>'Open 2'!AF16</f>
        <v>-</v>
      </c>
      <c r="Q10" s="156" t="str">
        <f>AG16</f>
        <v/>
      </c>
      <c r="U10" s="3" t="str">
        <f>IFERROR(VLOOKUP('Open 2'!F10,$AB$3:$AC$7,2,TRUE),"")</f>
        <v/>
      </c>
      <c r="V10" s="7" t="str">
        <f>IFERROR(IF(U10=$V$1,'Open 2'!F10,""),"")</f>
        <v/>
      </c>
      <c r="W10" s="7" t="str">
        <f>IFERROR(IF(U10=$W$1,'Open 2'!F10,""),"")</f>
        <v/>
      </c>
      <c r="X10" s="7" t="str">
        <f>IFERROR(IF(U10=$X$1,'Open 2'!F10,""),"")</f>
        <v/>
      </c>
      <c r="Y10" s="7" t="str">
        <f>IFERROR(IF($U10=$Y$1,'Open 2'!F10,""),"")</f>
        <v/>
      </c>
      <c r="Z10" s="7" t="str">
        <f>IFERROR(IF(U10=$Z$1,'Open 2'!F10,""),"")</f>
        <v/>
      </c>
      <c r="AA10" s="3" t="s">
        <v>20</v>
      </c>
      <c r="AB10" s="249" t="s">
        <v>3</v>
      </c>
      <c r="AC10" s="64" t="str">
        <f>IF(AD10="-","-",AA10)</f>
        <v>-</v>
      </c>
      <c r="AD10" s="64" t="str">
        <f>IFERROR(INDEX('Open 2'!B:F,MATCH(AF10,'Open 2'!$F:$F,0),1),"-")</f>
        <v>-</v>
      </c>
      <c r="AE10" s="64" t="str">
        <f>IFERROR(INDEX('Open 2'!$B:$F,MATCH(AF10,'Open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1" t="s">
        <v>75</v>
      </c>
      <c r="AL10" s="231"/>
      <c r="AM10" s="231"/>
      <c r="AN10" s="17">
        <f>J11</f>
        <v>0</v>
      </c>
    </row>
    <row r="11" spans="1:46" ht="16.5" thickBot="1">
      <c r="A11" s="18" t="str">
        <f>IF(B11="","",Draw!F11)</f>
        <v/>
      </c>
      <c r="B11" s="19" t="str">
        <f>IFERROR(Draw!G11,"")</f>
        <v/>
      </c>
      <c r="C11" s="19" t="str">
        <f>IFERROR(Draw!H11,"")</f>
        <v/>
      </c>
      <c r="D11" s="52"/>
      <c r="E11" s="92">
        <v>1E-8</v>
      </c>
      <c r="F11" s="93" t="str">
        <f t="shared" si="0"/>
        <v/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38" t="s">
        <v>77</v>
      </c>
      <c r="I11" s="239"/>
      <c r="J11" s="189">
        <f>COUNTIF('Open 2'!$A$2:$A$286,"&gt;0")+COUNTIF('Open 2'!$A$2:$A$286,"co")+COUNTIF('Open 2'!$A$2:$A$286,"yco")-COUNTIF(D2:D286,"scratch")</f>
        <v>0</v>
      </c>
      <c r="K11" s="50">
        <v>2</v>
      </c>
      <c r="L11" s="244"/>
      <c r="M11" s="30" t="str">
        <f>IF($J$13&lt;"2","",'Open 2'!AC17)</f>
        <v/>
      </c>
      <c r="N11" s="20" t="str">
        <f>IF(M11="","",'Open 2'!AD17)</f>
        <v/>
      </c>
      <c r="O11" s="20" t="str">
        <f>IF(N11="","",'Open 2'!AE17)</f>
        <v/>
      </c>
      <c r="P11" s="41" t="str">
        <f>IF(O11="","",'Open 2'!AF17)</f>
        <v/>
      </c>
      <c r="Q11" s="157" t="str">
        <f>AG17</f>
        <v/>
      </c>
      <c r="U11" s="3" t="str">
        <f>IFERROR(VLOOKUP('Open 2'!F11,$AB$3:$AC$7,2,TRUE),"")</f>
        <v/>
      </c>
      <c r="V11" s="7" t="str">
        <f>IFERROR(IF(U11=$V$1,'Open 2'!F11,""),"")</f>
        <v/>
      </c>
      <c r="W11" s="7" t="str">
        <f>IFERROR(IF(U11=$W$1,'Open 2'!F11,""),"")</f>
        <v/>
      </c>
      <c r="X11" s="7" t="str">
        <f>IFERROR(IF(U11=$X$1,'Open 2'!F11,""),"")</f>
        <v/>
      </c>
      <c r="Y11" s="7" t="str">
        <f>IFERROR(IF($U11=$Y$1,'Open 2'!F11,""),"")</f>
        <v/>
      </c>
      <c r="Z11" s="7" t="str">
        <f>IFERROR(IF(U11=$Z$1,'Open 2'!F11,""),"")</f>
        <v/>
      </c>
      <c r="AA11" s="3" t="s">
        <v>21</v>
      </c>
      <c r="AB11" s="227"/>
      <c r="AC11" s="64" t="str">
        <f>IF(AD11="-","-",AA11)</f>
        <v>-</v>
      </c>
      <c r="AD11" s="64" t="str">
        <f>IFERROR(INDEX('Open 2'!B:F,MATCH(AF11,'Open 2'!$F:$F,0),1),"-")</f>
        <v>-</v>
      </c>
      <c r="AE11" s="64" t="str">
        <f>IFERROR(INDEX('Open 2'!$B:$F,MATCH(AF11,'Open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1" t="s">
        <v>76</v>
      </c>
      <c r="AL11" s="231"/>
      <c r="AM11" s="231"/>
      <c r="AN11" s="151">
        <v>16</v>
      </c>
    </row>
    <row r="12" spans="1:46" ht="16.5" thickBot="1">
      <c r="A12" s="18" t="str">
        <f>IF(B12="","",Draw!F12)</f>
        <v/>
      </c>
      <c r="B12" s="19" t="str">
        <f>IFERROR(Draw!G12,"")</f>
        <v/>
      </c>
      <c r="C12" s="19" t="str">
        <f>IFERROR(Draw!H12,"")</f>
        <v/>
      </c>
      <c r="D12" s="54"/>
      <c r="E12" s="92">
        <v>1.0999999999999999E-8</v>
      </c>
      <c r="F12" s="93" t="str">
        <f t="shared" si="0"/>
        <v/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44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/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 t="str">
        <f>IFERROR(IF($U12=$Y$1,'Open 2'!F12,""),"")</f>
        <v/>
      </c>
      <c r="Z12" s="7" t="str">
        <f>IFERROR(IF(U12=$Z$1,'Open 2'!F12,""),"")</f>
        <v/>
      </c>
      <c r="AA12" s="3" t="s">
        <v>24</v>
      </c>
      <c r="AB12" s="227"/>
      <c r="AC12" s="64" t="str">
        <f>IF(AD12="-","-",AA12)</f>
        <v>-</v>
      </c>
      <c r="AD12" s="64" t="str">
        <f>IFERROR(INDEX('Open 2'!B:F,MATCH(AF12,'Open 2'!$F:$F,0),1),"-")</f>
        <v>-</v>
      </c>
      <c r="AE12" s="64" t="str">
        <f>IFERROR(INDEX('Open 2'!$B:$F,MATCH(AF12,'Open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1" t="s">
        <v>79</v>
      </c>
      <c r="AL12" s="231"/>
      <c r="AM12" s="231"/>
      <c r="AN12" s="151">
        <f>(AN10*AN11)+J3</f>
        <v>0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1</v>
      </c>
      <c r="K13" s="50">
        <v>4</v>
      </c>
      <c r="L13" s="244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27"/>
      <c r="AC13" s="64" t="str">
        <f>IF(AD13="-","-",AA13)</f>
        <v>-</v>
      </c>
      <c r="AD13" s="64" t="str">
        <f>IFERROR(INDEX('Open 2'!B:F,MATCH(AF13,'Open 2'!$F:$F,0),1),"-")</f>
        <v>-</v>
      </c>
      <c r="AE13" s="64" t="str">
        <f>IFERROR(INDEX('Open 2'!$B:$F,MATCH(AF13,'Open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1" t="s">
        <v>10</v>
      </c>
      <c r="AL13" s="231"/>
      <c r="AM13" s="231"/>
      <c r="AN13" s="151">
        <f>AN12*AT2</f>
        <v>0</v>
      </c>
    </row>
    <row r="14" spans="1:46" ht="16.5" thickBot="1">
      <c r="A14" s="18" t="str">
        <f>IF(B14="","",Draw!F14)</f>
        <v/>
      </c>
      <c r="B14" s="19" t="str">
        <f>IFERROR(Draw!G14,"")</f>
        <v/>
      </c>
      <c r="C14" s="19" t="str">
        <f>IFERROR(Draw!H14,"")</f>
        <v/>
      </c>
      <c r="D14" s="51"/>
      <c r="E14" s="92">
        <v>1.3000000000000001E-8</v>
      </c>
      <c r="F14" s="93" t="str">
        <f t="shared" si="0"/>
        <v/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45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/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 t="str">
        <f>IFERROR(IF($U14=$Y$1,'Open 2'!F14,""),"")</f>
        <v/>
      </c>
      <c r="Z14" s="7" t="str">
        <f>IFERROR(IF(U14=$Z$1,'Open 2'!F14,""),"")</f>
        <v/>
      </c>
      <c r="AA14" s="3" t="s">
        <v>26</v>
      </c>
      <c r="AB14" s="227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IF(B15="","",Draw!F15)</f>
        <v/>
      </c>
      <c r="B15" s="19" t="str">
        <f>IFERROR(Draw!G15,"")</f>
        <v/>
      </c>
      <c r="C15" s="19" t="str">
        <f>IFERROR(Draw!H15,"")</f>
        <v/>
      </c>
      <c r="D15" s="56"/>
      <c r="E15" s="92">
        <v>1.4E-8</v>
      </c>
      <c r="F15" s="93" t="str">
        <f t="shared" si="0"/>
        <v/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/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 t="str">
        <f>IFERROR(IF($U15=$Y$1,'Open 2'!F15,""),"")</f>
        <v/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 t="str">
        <f>IF(B16="","",Draw!F16)</f>
        <v/>
      </c>
      <c r="B16" s="19" t="str">
        <f>IFERROR(Draw!G16,"")</f>
        <v/>
      </c>
      <c r="C16" s="19" t="str">
        <f>IFERROR(Draw!H16,"")</f>
        <v/>
      </c>
      <c r="D16" s="52"/>
      <c r="E16" s="92">
        <v>1.4999999999999999E-8</v>
      </c>
      <c r="F16" s="93" t="str">
        <f t="shared" si="0"/>
        <v/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32" t="s">
        <v>5</v>
      </c>
      <c r="M16" s="39" t="str">
        <f>'Open 2'!AC22</f>
        <v>-</v>
      </c>
      <c r="N16" s="18" t="str">
        <f>'Open 2'!AD22</f>
        <v>-</v>
      </c>
      <c r="O16" s="18" t="str">
        <f>'Open 2'!AE22</f>
        <v>-</v>
      </c>
      <c r="P16" s="40" t="str">
        <f>'Open 2'!AF22</f>
        <v>-</v>
      </c>
      <c r="Q16" s="156" t="str">
        <f>AG22</f>
        <v/>
      </c>
      <c r="U16" s="3" t="str">
        <f>IFERROR(VLOOKUP('Open 2'!F16,$AB$3:$AC$7,2,TRUE),"")</f>
        <v/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 t="str">
        <f>IFERROR(IF($U16=$Y$1,'Open 2'!F16,""),"")</f>
        <v/>
      </c>
      <c r="Z16" s="7" t="str">
        <f>IFERROR(IF(U16=$Z$1,'Open 2'!F16,""),"")</f>
        <v/>
      </c>
      <c r="AA16" s="3" t="s">
        <v>20</v>
      </c>
      <c r="AB16" s="227" t="s">
        <v>4</v>
      </c>
      <c r="AC16" s="16" t="str">
        <f>IF(AD16="-","-",AA16)</f>
        <v>-</v>
      </c>
      <c r="AD16" s="16" t="str">
        <f>IFERROR(INDEX('Open 2'!B:F,MATCH(AF16,'Open 2'!F:F,0),1),"-")</f>
        <v>-</v>
      </c>
      <c r="AE16" s="16" t="str">
        <f>IFERROR(INDEX('Open 2'!B:F,MATCH(AF16,'Open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>
      <c r="A17" s="18" t="str">
        <f>IF(B17="","",Draw!F17)</f>
        <v/>
      </c>
      <c r="B17" s="19" t="str">
        <f>IFERROR(Draw!G17,"")</f>
        <v/>
      </c>
      <c r="C17" s="19" t="str">
        <f>IFERROR(Draw!H17,"")</f>
        <v/>
      </c>
      <c r="D17" s="52"/>
      <c r="E17" s="92">
        <v>1.6000000000000001E-8</v>
      </c>
      <c r="F17" s="93" t="str">
        <f t="shared" si="0"/>
        <v/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33"/>
      <c r="M17" s="30" t="str">
        <f>IF($J$13&lt;"2","",'Open 2'!AC23)</f>
        <v/>
      </c>
      <c r="N17" s="20" t="str">
        <f>IF(M17="","",'Open 2'!AD23)</f>
        <v/>
      </c>
      <c r="O17" s="20" t="str">
        <f>IF(N17="","",'Open 2'!AE23)</f>
        <v/>
      </c>
      <c r="P17" s="41" t="str">
        <f>IF(O17="","",'Open 2'!AF23)</f>
        <v/>
      </c>
      <c r="Q17" s="157" t="str">
        <f>AG23</f>
        <v/>
      </c>
      <c r="U17" s="3" t="str">
        <f>IFERROR(VLOOKUP('Open 2'!F17,$AB$3:$AC$7,2,TRUE),"")</f>
        <v/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 t="str">
        <f>IFERROR(IF($U17=$Y$1,'Open 2'!F17,""),"")</f>
        <v/>
      </c>
      <c r="Z17" s="7" t="str">
        <f>IFERROR(IF(U17=$Z$1,'Open 2'!F17,""),"")</f>
        <v/>
      </c>
      <c r="AA17" s="3" t="s">
        <v>21</v>
      </c>
      <c r="AB17" s="227"/>
      <c r="AC17" s="16" t="str">
        <f>IF(AD17="-","-",AA17)</f>
        <v>-</v>
      </c>
      <c r="AD17" s="16" t="str">
        <f>IFERROR(INDEX('Open 2'!B:F,MATCH(AF17,'Open 2'!F:F,0),1),"-")</f>
        <v>-</v>
      </c>
      <c r="AE17" s="16" t="str">
        <f>IFERROR(INDEX('Open 2'!B:F,MATCH(AF17,'Open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IF(B18="","",Draw!F18)</f>
        <v/>
      </c>
      <c r="B18" s="19" t="str">
        <f>IFERROR(Draw!G18,"")</f>
        <v/>
      </c>
      <c r="C18" s="19" t="str">
        <f>IFERROR(Draw!H18,"")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33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/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27"/>
      <c r="AC18" s="16" t="str">
        <f>IF(AD18="-","-",AA18)</f>
        <v>-</v>
      </c>
      <c r="AD18" s="16" t="str">
        <f>IFERROR(INDEX('Open 2'!B:F,MATCH(AF18,'Open 2'!F:F,0),1),"-")</f>
        <v>-</v>
      </c>
      <c r="AE18" s="16" t="str">
        <f>IFERROR(INDEX('Open 2'!B:F,MATCH(AF18,'Open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33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27"/>
      <c r="AC19" s="16" t="str">
        <f>IF(AD19="-","-",AA19)</f>
        <v>-</v>
      </c>
      <c r="AD19" s="16" t="str">
        <f>IFERROR(INDEX('Open 2'!B:F,MATCH(AF19,'Open 2'!F:F,0),1),"-")</f>
        <v>-</v>
      </c>
      <c r="AE19" s="16" t="str">
        <f>IFERROR(INDEX('Open 2'!B:F,MATCH(AF19,'Open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IF(B20="","",Draw!F20)</f>
        <v/>
      </c>
      <c r="B20" s="19" t="str">
        <f>IFERROR(Draw!G20,"")</f>
        <v/>
      </c>
      <c r="C20" s="19" t="str">
        <f>IFERROR(Draw!H20,"")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34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/>
      </c>
      <c r="V20" s="7" t="str">
        <f>IFERROR(IF(U20=$V$1,'Open 2'!F20,""),"")</f>
        <v/>
      </c>
      <c r="W20" s="7" t="str">
        <f>IFERROR(IF(U20=$W$1,'Open 2'!F20,""),"")</f>
        <v/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27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/>
      </c>
      <c r="B21" s="19" t="str">
        <f>IFERROR(Draw!G21,"")</f>
        <v/>
      </c>
      <c r="C21" s="19" t="str">
        <f>IFERROR(Draw!H21,"")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/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IF(B22="","",Draw!F22)</f>
        <v/>
      </c>
      <c r="B22" s="19" t="str">
        <f>IFERROR(Draw!G22,"")</f>
        <v/>
      </c>
      <c r="C22" s="19" t="str">
        <f>IFERROR(Draw!H22,"")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35" t="s">
        <v>6</v>
      </c>
      <c r="M22" s="39" t="str">
        <f>'Open 2'!AC28</f>
        <v>-</v>
      </c>
      <c r="N22" s="18" t="str">
        <f>'Open 2'!AD28</f>
        <v>-</v>
      </c>
      <c r="O22" s="18" t="str">
        <f>'Open 2'!AE28</f>
        <v>-</v>
      </c>
      <c r="P22" s="40" t="str">
        <f>'Open 2'!AF28</f>
        <v>-</v>
      </c>
      <c r="Q22" s="156" t="str">
        <f>AG28</f>
        <v/>
      </c>
      <c r="U22" s="3" t="str">
        <f>IFERROR(VLOOKUP('Open 2'!F22,$AB$3:$AC$7,2,TRUE),"")</f>
        <v/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27" t="s">
        <v>5</v>
      </c>
      <c r="AC22" s="16" t="str">
        <f>IF(AD22="-","-","1st")</f>
        <v>-</v>
      </c>
      <c r="AD22" s="16" t="str">
        <f>IFERROR(INDEX('Open 2'!B:F,MATCH(AF22,'Open 2'!F:F,0),1),"-")</f>
        <v>-</v>
      </c>
      <c r="AE22" s="16" t="str">
        <f>IFERROR(INDEX('Open 2'!B:F,MATCH(AF22,'Open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36"/>
      <c r="M23" s="30" t="str">
        <f>IF($J$13&lt;"2","",'Open 2'!AC29)</f>
        <v/>
      </c>
      <c r="N23" s="20" t="str">
        <f>IF(M23="","",'Open 2'!AD29)</f>
        <v/>
      </c>
      <c r="O23" s="20" t="str">
        <f>IF(N23="","",'Open 2'!AE29)</f>
        <v/>
      </c>
      <c r="P23" s="41" t="str">
        <f>IF(O23="","",'Open 2'!AF29)</f>
        <v/>
      </c>
      <c r="Q23" s="157" t="str">
        <f>AG29</f>
        <v/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27"/>
      <c r="AC23" s="16" t="str">
        <f>IF(AD23="-","-","2nd")</f>
        <v>-</v>
      </c>
      <c r="AD23" s="16" t="str">
        <f>IFERROR(INDEX('Open 2'!B:F,MATCH(AF23,'Open 2'!F:F,0),1),"-")</f>
        <v>-</v>
      </c>
      <c r="AE23" s="16" t="str">
        <f>IFERROR(INDEX('Open 2'!B:F,MATCH(AF23,'Open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36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27"/>
      <c r="AC24" s="16" t="str">
        <f>IF(AD24="-","-","3rd")</f>
        <v>-</v>
      </c>
      <c r="AD24" s="16" t="str">
        <f>IFERROR(INDEX('Open 2'!B:F,MATCH(AF24,'Open 2'!F:F,0),1),"-")</f>
        <v>-</v>
      </c>
      <c r="AE24" s="16" t="str">
        <f>IFERROR(INDEX('Open 2'!B:F,MATCH(AF24,'Open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36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27"/>
      <c r="AC25" s="16" t="str">
        <f>IF(AD25="-","-","4th")</f>
        <v>-</v>
      </c>
      <c r="AD25" s="16" t="str">
        <f>IFERROR(INDEX('Open 2'!B:F,MATCH(AF25,'Open 2'!F:F,0),1),"-")</f>
        <v>-</v>
      </c>
      <c r="AE25" s="16" t="str">
        <f>IFERROR(INDEX('Open 2'!B:F,MATCH(AF25,'Open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37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27"/>
      <c r="AC26" s="16" t="str">
        <f>IF(AD26="-","-","5th")</f>
        <v>-</v>
      </c>
      <c r="AD26" s="16" t="str">
        <f>IFERROR(INDEX('Open 2'!B:F,MATCH(AF26,'Open 2'!F:F,0),1),"-")</f>
        <v>-</v>
      </c>
      <c r="AE26" s="16" t="str">
        <f>IFERROR(INDEX('Open 2'!B:F,MATCH(AF26,'Open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24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27" t="s">
        <v>6</v>
      </c>
      <c r="AC28" s="16" t="str">
        <f>IF(AD28="-","-","1st")</f>
        <v>-</v>
      </c>
      <c r="AD28" s="16" t="str">
        <f>IFERROR(INDEX('Open 2'!B:F,MATCH(AF28,'Open 2'!F:F,0),1),"-")</f>
        <v>-</v>
      </c>
      <c r="AE28" s="16" t="str">
        <f>IFERROR(INDEX('Open 2'!B:F,MATCH(AF28,'Open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25"/>
      <c r="M29" s="30" t="str">
        <f>IF($J$13&lt;"2","",'Open 2'!AC35)</f>
        <v/>
      </c>
      <c r="N29" s="20" t="str">
        <f>IF(M29="","",'Open 2'!AD35)</f>
        <v/>
      </c>
      <c r="O29" s="20" t="str">
        <f>IF(N29="","",'Open 2'!AE35)</f>
        <v/>
      </c>
      <c r="P29" s="41" t="str">
        <f>IF(O29="","",'Open 2'!AF35)</f>
        <v/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27"/>
      <c r="AC29" s="16" t="str">
        <f>IF(AD29="-","-","2nd")</f>
        <v>-</v>
      </c>
      <c r="AD29" s="16" t="str">
        <f>IFERROR(INDEX('Open 2'!B:F,MATCH(AF29,'Open 2'!F:F,0),1),"-")</f>
        <v>-</v>
      </c>
      <c r="AE29" s="16" t="str">
        <f>IFERROR(INDEX('Open 2'!B:F,MATCH(AF29,'Open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25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27"/>
      <c r="AC30" s="16" t="str">
        <f>IF(AD30="-","-","3rd")</f>
        <v>-</v>
      </c>
      <c r="AD30" s="16" t="str">
        <f>IFERROR(INDEX('Open 2'!B:F,MATCH(AF30,'Open 2'!F:F,0),1),"-")</f>
        <v>-</v>
      </c>
      <c r="AE30" s="16" t="str">
        <f>IFERROR(INDEX('Open 2'!B:F,MATCH(AF30,'Open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25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27"/>
      <c r="AC31" s="16" t="str">
        <f>IF(AD31="-","-","4th")</f>
        <v>-</v>
      </c>
      <c r="AD31" s="16" t="str">
        <f>IFERROR(INDEX('Open 2'!B:F,MATCH(AF31,'Open 2'!F:F,0),1),"-")</f>
        <v>-</v>
      </c>
      <c r="AE31" s="16" t="str">
        <f>IFERROR(INDEX('Open 2'!B:F,MATCH(AF31,'Open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26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27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27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27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27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27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28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7">
    <mergeCell ref="H3:I3"/>
    <mergeCell ref="L4:L8"/>
    <mergeCell ref="L10:L14"/>
    <mergeCell ref="AB10:AB14"/>
    <mergeCell ref="AK10:AM10"/>
    <mergeCell ref="AK11:AM11"/>
    <mergeCell ref="AK12:AM12"/>
    <mergeCell ref="H11:I11"/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 t="str">
        <f>IFERROR(IF(INDEX('Open 2'!$A:$F,MATCH('Open 2 Results'!$E2,'Open 2'!$F:$F,0),1)&gt;0,INDEX('Open 2'!$A:$F,MATCH('Open 2 Results'!$E2,'Open 2'!$F:$F,0),1),""),"")</f>
        <v/>
      </c>
      <c r="B2" s="84" t="str">
        <f>IFERROR(IF(INDEX('Open 2'!$A:$F,MATCH('Open 2 Results'!$E2,'Open 2'!$F:$F,0),2)&gt;0,INDEX('Open 2'!$A:$F,MATCH('Open 2 Results'!$E2,'Open 2'!$F:$F,0),2),""),"")</f>
        <v/>
      </c>
      <c r="C2" s="84" t="str">
        <f>IFERROR(IF(INDEX('Open 2'!$A:$F,MATCH('Open 2 Results'!$E2,'Open 2'!$F:$F,0),3)&gt;0,INDEX('Open 2'!$A:$F,MATCH('Open 2 Results'!$E2,'Open 2'!$F:$F,0),3),""),"")</f>
        <v/>
      </c>
      <c r="D2" s="85" t="str">
        <f>IFERROR(IF(AND(SMALL('Open 2'!F:F,L2)&gt;1000,SMALL('Open 2'!F:F,L2)&lt;3000),"nt",IF(SMALL('Open 2'!F:F,L2)&gt;3000,"",SMALL('Open 2'!F:F,L2))),"")</f>
        <v/>
      </c>
      <c r="E2" s="115" t="str">
        <f>IF(D2="nt",IFERROR(SMALL('Open 2'!F:F,L2),""),IF(D2&gt;3000,"",IFERROR(SMALL('Open 2'!F:F,L2),"")))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62"/>
      <c r="K2" s="121"/>
      <c r="L2" s="24">
        <v>1</v>
      </c>
    </row>
    <row r="3" spans="1:12">
      <c r="A3" s="18" t="str">
        <f>IFERROR(IF(INDEX('Open 2'!$A:$F,MATCH('Open 2 Results'!$E3,'Open 2'!$F:$F,0),1)&gt;0,INDEX('Open 2'!$A:$F,MATCH('Open 2 Results'!$E3,'Open 2'!$F:$F,0),1),""),"")</f>
        <v/>
      </c>
      <c r="B3" s="84" t="str">
        <f>IFERROR(IF(INDEX('Open 2'!$A:$F,MATCH('Open 2 Results'!$E3,'Open 2'!$F:$F,0),2)&gt;0,INDEX('Open 2'!$A:$F,MATCH('Open 2 Results'!$E3,'Open 2'!$F:$F,0),2),""),"")</f>
        <v/>
      </c>
      <c r="C3" s="84" t="str">
        <f>IFERROR(IF(INDEX('Open 2'!$A:$F,MATCH('Open 2 Results'!$E3,'Open 2'!$F:$F,0),3)&gt;0,INDEX('Open 2'!$A:$F,MATCH('Open 2 Results'!$E3,'Open 2'!$F:$F,0),3),""),"")</f>
        <v/>
      </c>
      <c r="D3" s="85" t="str">
        <f>IFERROR(IF(AND(SMALL('Open 2'!F:F,L3)&gt;1000,SMALL('Open 2'!F:F,L3)&lt;3000),"nt",IF(SMALL('Open 2'!F:F,L3)&gt;3000,"",SMALL('Open 2'!F:F,L3))),"")</f>
        <v/>
      </c>
      <c r="E3" s="115" t="str">
        <f>IF(D3="nt",IFERROR(SMALL('Open 2'!F:F,L3),""),IF(D3&gt;3000,"",IFERROR(SMALL('Open 2'!F:F,L3),"")))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'Open 2'!P4</f>
        <v>-</v>
      </c>
      <c r="I3" s="24" t="s">
        <v>3</v>
      </c>
      <c r="J3" s="121"/>
      <c r="K3" s="121"/>
      <c r="L3" s="24">
        <v>2</v>
      </c>
    </row>
    <row r="4" spans="1:12">
      <c r="A4" s="18" t="str">
        <f>IFERROR(IF(INDEX('Open 2'!$A:$F,MATCH('Open 2 Results'!$E4,'Open 2'!$F:$F,0),1)&gt;0,INDEX('Open 2'!$A:$F,MATCH('Open 2 Results'!$E4,'Open 2'!$F:$F,0),1),""),"")</f>
        <v/>
      </c>
      <c r="B4" s="84" t="str">
        <f>IFERROR(IF(INDEX('Open 2'!$A:$F,MATCH('Open 2 Results'!$E4,'Open 2'!$F:$F,0),2)&gt;0,INDEX('Open 2'!$A:$F,MATCH('Open 2 Results'!$E4,'Open 2'!$F:$F,0),2),""),"")</f>
        <v/>
      </c>
      <c r="C4" s="84" t="str">
        <f>IFERROR(IF(INDEX('Open 2'!$A:$F,MATCH('Open 2 Results'!$E4,'Open 2'!$F:$F,0),3)&gt;0,INDEX('Open 2'!$A:$F,MATCH('Open 2 Results'!$E4,'Open 2'!$F:$F,0),3),""),"")</f>
        <v/>
      </c>
      <c r="D4" s="85" t="str">
        <f>IFERROR(IF(AND(SMALL('Open 2'!F:F,L4)&gt;1000,SMALL('Open 2'!F:F,L4)&lt;3000),"nt",IF(SMALL('Open 2'!F:F,L4)&gt;3000,"",SMALL('Open 2'!F:F,L4))),"")</f>
        <v/>
      </c>
      <c r="E4" s="115" t="str">
        <f>IF(D4="nt",IFERROR(SMALL('Open 2'!F:F,L4),""),IF(D4&gt;3000,"",IFERROR(SMALL('Open 2'!F:F,L4),"")))</f>
        <v/>
      </c>
      <c r="F4" s="86" t="str">
        <f t="shared" si="0"/>
        <v/>
      </c>
      <c r="G4" s="91" t="str">
        <f t="shared" si="1"/>
        <v/>
      </c>
      <c r="H4" s="62" t="str">
        <f>'Open 2'!P10</f>
        <v>-</v>
      </c>
      <c r="I4" s="87" t="s">
        <v>4</v>
      </c>
      <c r="J4" s="163"/>
      <c r="K4" s="121"/>
      <c r="L4" s="24">
        <v>3</v>
      </c>
    </row>
    <row r="5" spans="1:12">
      <c r="A5" s="18" t="str">
        <f>IFERROR(IF(INDEX('Open 2'!$A:$F,MATCH('Open 2 Results'!$E5,'Open 2'!$F:$F,0),1)&gt;0,INDEX('Open 2'!$A:$F,MATCH('Open 2 Results'!$E5,'Open 2'!$F:$F,0),1),""),"")</f>
        <v/>
      </c>
      <c r="B5" s="84" t="str">
        <f>IFERROR(IF(INDEX('Open 2'!$A:$F,MATCH('Open 2 Results'!$E5,'Open 2'!$F:$F,0),2)&gt;0,INDEX('Open 2'!$A:$F,MATCH('Open 2 Results'!$E5,'Open 2'!$F:$F,0),2),""),"")</f>
        <v/>
      </c>
      <c r="C5" s="84" t="str">
        <f>IFERROR(IF(INDEX('Open 2'!$A:$F,MATCH('Open 2 Results'!$E5,'Open 2'!$F:$F,0),3)&gt;0,INDEX('Open 2'!$A:$F,MATCH('Open 2 Results'!$E5,'Open 2'!$F:$F,0),3),""),"")</f>
        <v/>
      </c>
      <c r="D5" s="85" t="str">
        <f>IFERROR(IF(AND(SMALL('Open 2'!F:F,L5)&gt;1000,SMALL('Open 2'!F:F,L5)&lt;3000),"nt",IF(SMALL('Open 2'!F:F,L5)&gt;3000,"",SMALL('Open 2'!F:F,L5))),"")</f>
        <v/>
      </c>
      <c r="E5" s="115" t="str">
        <f>IF(D5="nt",IFERROR(SMALL('Open 2'!F:F,L5),""),IF(D5&gt;3000,"",IFERROR(SMALL('Open 2'!F:F,L5),"")))</f>
        <v/>
      </c>
      <c r="F5" s="86" t="str">
        <f t="shared" si="0"/>
        <v/>
      </c>
      <c r="G5" s="91" t="str">
        <f t="shared" si="1"/>
        <v/>
      </c>
      <c r="H5" s="62" t="str">
        <f>'Open 2'!P16</f>
        <v>-</v>
      </c>
      <c r="I5" s="87" t="s">
        <v>5</v>
      </c>
      <c r="J5" s="163"/>
      <c r="K5" s="122"/>
      <c r="L5" s="24">
        <v>4</v>
      </c>
    </row>
    <row r="6" spans="1:12">
      <c r="A6" s="18" t="str">
        <f>IFERROR(IF(INDEX('Open 2'!$A:$F,MATCH('Open 2 Results'!$E6,'Open 2'!$F:$F,0),1)&gt;0,INDEX('Open 2'!$A:$F,MATCH('Open 2 Results'!$E6,'Open 2'!$F:$F,0),1),""),"")</f>
        <v/>
      </c>
      <c r="B6" s="84" t="str">
        <f>IFERROR(IF(INDEX('Open 2'!$A:$F,MATCH('Open 2 Results'!$E6,'Open 2'!$F:$F,0),2)&gt;0,INDEX('Open 2'!$A:$F,MATCH('Open 2 Results'!$E6,'Open 2'!$F:$F,0),2),""),"")</f>
        <v/>
      </c>
      <c r="C6" s="84" t="str">
        <f>IFERROR(IF(INDEX('Open 2'!$A:$F,MATCH('Open 2 Results'!$E6,'Open 2'!$F:$F,0),3)&gt;0,INDEX('Open 2'!$A:$F,MATCH('Open 2 Results'!$E6,'Open 2'!$F:$F,0),3),""),"")</f>
        <v/>
      </c>
      <c r="D6" s="85" t="str">
        <f>IFERROR(IF(AND(SMALL('Open 2'!F:F,L6)&gt;1000,SMALL('Open 2'!F:F,L6)&lt;3000),"nt",IF(SMALL('Open 2'!F:F,L6)&gt;3000,"",SMALL('Open 2'!F:F,L6))),"")</f>
        <v/>
      </c>
      <c r="E6" s="115" t="str">
        <f>IF(D6="nt",IFERROR(SMALL('Open 2'!F:F,L6),""),IF(D6&gt;3000,"",IFERROR(SMALL('Open 2'!F:F,L6),"")))</f>
        <v/>
      </c>
      <c r="F6" s="86" t="str">
        <f t="shared" si="0"/>
        <v/>
      </c>
      <c r="G6" s="91" t="str">
        <f t="shared" si="1"/>
        <v/>
      </c>
      <c r="H6" s="62" t="str">
        <f>'Open 2'!P22</f>
        <v>-</v>
      </c>
      <c r="I6" s="87" t="s">
        <v>6</v>
      </c>
      <c r="J6" s="163"/>
      <c r="K6" s="121"/>
      <c r="L6" s="24">
        <v>5</v>
      </c>
    </row>
    <row r="7" spans="1:12">
      <c r="A7" s="18" t="str">
        <f>IFERROR(IF(INDEX('Open 2'!$A:$F,MATCH('Open 2 Results'!$E7,'Open 2'!$F:$F,0),1)&gt;0,INDEX('Open 2'!$A:$F,MATCH('Open 2 Results'!$E7,'Open 2'!$F:$F,0),1),""),"")</f>
        <v/>
      </c>
      <c r="B7" s="84" t="str">
        <f>IFERROR(IF(INDEX('Open 2'!$A:$F,MATCH('Open 2 Results'!$E7,'Open 2'!$F:$F,0),2)&gt;0,INDEX('Open 2'!$A:$F,MATCH('Open 2 Results'!$E7,'Open 2'!$F:$F,0),2),""),"")</f>
        <v/>
      </c>
      <c r="C7" s="84" t="str">
        <f>IFERROR(IF(INDEX('Open 2'!$A:$F,MATCH('Open 2 Results'!$E7,'Open 2'!$F:$F,0),3)&gt;0,INDEX('Open 2'!$A:$F,MATCH('Open 2 Results'!$E7,'Open 2'!$F:$F,0),3),""),"")</f>
        <v/>
      </c>
      <c r="D7" s="85" t="str">
        <f>IFERROR(IF(AND(SMALL('Open 2'!F:F,L7)&gt;1000,SMALL('Open 2'!F:F,L7)&lt;3000),"nt",IF(SMALL('Open 2'!F:F,L7)&gt;3000,"",SMALL('Open 2'!F:F,L7))),"")</f>
        <v/>
      </c>
      <c r="E7" s="115" t="str">
        <f>IF(D7="nt",IFERROR(SMALL('Open 2'!F:F,L7),""),IF(D7&gt;3000,"",IFERROR(SMALL('Open 2'!F:F,L7),"")))</f>
        <v/>
      </c>
      <c r="F7" s="86" t="str">
        <f t="shared" si="0"/>
        <v/>
      </c>
      <c r="G7" s="91" t="str">
        <f t="shared" si="1"/>
        <v/>
      </c>
      <c r="H7" s="24" t="str">
        <f>'Open 2'!P28</f>
        <v>-</v>
      </c>
      <c r="I7" s="87" t="s">
        <v>13</v>
      </c>
      <c r="J7" s="163"/>
      <c r="K7" s="121"/>
      <c r="L7" s="24">
        <v>6</v>
      </c>
    </row>
    <row r="8" spans="1:12">
      <c r="A8" s="18" t="str">
        <f>IFERROR(IF(INDEX('Open 2'!$A:$F,MATCH('Open 2 Results'!$E8,'Open 2'!$F:$F,0),1)&gt;0,INDEX('Open 2'!$A:$F,MATCH('Open 2 Results'!$E8,'Open 2'!$F:$F,0),1),""),"")</f>
        <v/>
      </c>
      <c r="B8" s="84" t="str">
        <f>IFERROR(IF(INDEX('Open 2'!$A:$F,MATCH('Open 2 Results'!$E8,'Open 2'!$F:$F,0),2)&gt;0,INDEX('Open 2'!$A:$F,MATCH('Open 2 Results'!$E8,'Open 2'!$F:$F,0),2),""),"")</f>
        <v/>
      </c>
      <c r="C8" s="84" t="str">
        <f>IFERROR(IF(INDEX('Open 2'!$A:$F,MATCH('Open 2 Results'!$E8,'Open 2'!$F:$F,0),3)&gt;0,INDEX('Open 2'!$A:$F,MATCH('Open 2 Results'!$E8,'Open 2'!$F:$F,0),3),""),"")</f>
        <v/>
      </c>
      <c r="D8" s="85" t="str">
        <f>IFERROR(IF(AND(SMALL('Open 2'!F:F,L8)&gt;1000,SMALL('Open 2'!F:F,L8)&lt;3000),"nt",IF(SMALL('Open 2'!F:F,L8)&gt;3000,"",SMALL('Open 2'!F:F,L8))),"")</f>
        <v/>
      </c>
      <c r="E8" s="115" t="str">
        <f>IF(D8="nt",IFERROR(SMALL('Open 2'!F:F,L8),""),IF(D8&gt;3000,"",IFERROR(SMALL('Open 2'!F:F,L8),"")))</f>
        <v/>
      </c>
      <c r="F8" s="86" t="str">
        <f t="shared" si="0"/>
        <v/>
      </c>
      <c r="G8" s="91" t="str">
        <f t="shared" si="1"/>
        <v/>
      </c>
      <c r="J8" s="162"/>
      <c r="K8" s="121"/>
      <c r="L8" s="24">
        <v>7</v>
      </c>
    </row>
    <row r="9" spans="1:12">
      <c r="A9" s="18" t="str">
        <f>IFERROR(IF(INDEX('Open 2'!$A:$F,MATCH('Open 2 Results'!$E9,'Open 2'!$F:$F,0),1)&gt;0,INDEX('Open 2'!$A:$F,MATCH('Open 2 Results'!$E9,'Open 2'!$F:$F,0),1),""),"")</f>
        <v/>
      </c>
      <c r="B9" s="84" t="str">
        <f>IFERROR(IF(INDEX('Open 2'!$A:$F,MATCH('Open 2 Results'!$E9,'Open 2'!$F:$F,0),2)&gt;0,INDEX('Open 2'!$A:$F,MATCH('Open 2 Results'!$E9,'Open 2'!$F:$F,0),2),""),"")</f>
        <v/>
      </c>
      <c r="C9" s="84" t="str">
        <f>IFERROR(IF(INDEX('Open 2'!$A:$F,MATCH('Open 2 Results'!$E9,'Open 2'!$F:$F,0),3)&gt;0,INDEX('Open 2'!$A:$F,MATCH('Open 2 Results'!$E9,'Open 2'!$F:$F,0),3),""),"")</f>
        <v/>
      </c>
      <c r="D9" s="85" t="str">
        <f>IFERROR(IF(AND(SMALL('Open 2'!F:F,L9)&gt;1000,SMALL('Open 2'!F:F,L9)&lt;3000),"nt",IF(SMALL('Open 2'!F:F,L9)&gt;3000,"",SMALL('Open 2'!F:F,L9))),"")</f>
        <v/>
      </c>
      <c r="E9" s="115" t="str">
        <f>IF(D9="nt",IFERROR(SMALL('Open 2'!F:F,L9),""),IF(D9&gt;3000,"",IFERROR(SMALL('Open 2'!F:F,L9),"")))</f>
        <v/>
      </c>
      <c r="F9" s="86" t="str">
        <f t="shared" si="0"/>
        <v/>
      </c>
      <c r="G9" s="91" t="str">
        <f t="shared" si="1"/>
        <v/>
      </c>
      <c r="J9" s="162"/>
      <c r="K9" s="121"/>
      <c r="L9" s="24">
        <v>8</v>
      </c>
    </row>
    <row r="10" spans="1:12">
      <c r="A10" s="18" t="str">
        <f>IFERROR(IF(INDEX('Open 2'!$A:$F,MATCH('Open 2 Results'!$E10,'Open 2'!$F:$F,0),1)&gt;0,INDEX('Open 2'!$A:$F,MATCH('Open 2 Results'!$E10,'Open 2'!$F:$F,0),1),""),"")</f>
        <v/>
      </c>
      <c r="B10" s="84" t="str">
        <f>IFERROR(IF(INDEX('Open 2'!$A:$F,MATCH('Open 2 Results'!$E10,'Open 2'!$F:$F,0),2)&gt;0,INDEX('Open 2'!$A:$F,MATCH('Open 2 Results'!$E10,'Open 2'!$F:$F,0),2),""),"")</f>
        <v/>
      </c>
      <c r="C10" s="84" t="str">
        <f>IFERROR(IF(INDEX('Open 2'!$A:$F,MATCH('Open 2 Results'!$E10,'Open 2'!$F:$F,0),3)&gt;0,INDEX('Open 2'!$A:$F,MATCH('Open 2 Results'!$E10,'Open 2'!$F:$F,0),3),""),"")</f>
        <v/>
      </c>
      <c r="D10" s="85" t="str">
        <f>IFERROR(IF(AND(SMALL('Open 2'!F:F,L10)&gt;1000,SMALL('Open 2'!F:F,L10)&lt;3000),"nt",IF(SMALL('Open 2'!F:F,L10)&gt;3000,"",SMALL('Open 2'!F:F,L10))),"")</f>
        <v/>
      </c>
      <c r="E10" s="115" t="str">
        <f>IF(D10="nt",IFERROR(SMALL('Open 2'!F:F,L10),""),IF(D10&gt;3000,"",IFERROR(SMALL('Open 2'!F:F,L10),"")))</f>
        <v/>
      </c>
      <c r="F10" s="86" t="str">
        <f t="shared" si="0"/>
        <v/>
      </c>
      <c r="G10" s="91" t="str">
        <f t="shared" si="1"/>
        <v/>
      </c>
      <c r="J10" s="162"/>
      <c r="K10" s="121"/>
      <c r="L10" s="24">
        <v>9</v>
      </c>
    </row>
    <row r="11" spans="1:12">
      <c r="A11" s="18" t="str">
        <f>IFERROR(IF(INDEX('Open 2'!$A:$F,MATCH('Open 2 Results'!$E11,'Open 2'!$F:$F,0),1)&gt;0,INDEX('Open 2'!$A:$F,MATCH('Open 2 Results'!$E11,'Open 2'!$F:$F,0),1),""),"")</f>
        <v/>
      </c>
      <c r="B11" s="84" t="str">
        <f>IFERROR(IF(INDEX('Open 2'!$A:$F,MATCH('Open 2 Results'!$E11,'Open 2'!$F:$F,0),2)&gt;0,INDEX('Open 2'!$A:$F,MATCH('Open 2 Results'!$E11,'Open 2'!$F:$F,0),2),""),"")</f>
        <v/>
      </c>
      <c r="C11" s="84" t="str">
        <f>IFERROR(IF(INDEX('Open 2'!$A:$F,MATCH('Open 2 Results'!$E11,'Open 2'!$F:$F,0),3)&gt;0,INDEX('Open 2'!$A:$F,MATCH('Open 2 Results'!$E11,'Open 2'!$F:$F,0),3),""),"")</f>
        <v/>
      </c>
      <c r="D11" s="85" t="str">
        <f>IFERROR(IF(AND(SMALL('Open 2'!F:F,L11)&gt;1000,SMALL('Open 2'!F:F,L11)&lt;3000),"nt",IF(SMALL('Open 2'!F:F,L11)&gt;3000,"",SMALL('Open 2'!F:F,L11))),"")</f>
        <v/>
      </c>
      <c r="E11" s="115" t="str">
        <f>IF(D11="nt",IFERROR(SMALL('Open 2'!F:F,L11),""),IF(D11&gt;3000,"",IFERROR(SMALL('Open 2'!F:F,L11),"")))</f>
        <v/>
      </c>
      <c r="F11" s="86" t="str">
        <f t="shared" si="0"/>
        <v/>
      </c>
      <c r="G11" s="91" t="str">
        <f t="shared" si="1"/>
        <v/>
      </c>
      <c r="J11" s="162"/>
      <c r="K11" s="121"/>
      <c r="L11" s="24">
        <v>10</v>
      </c>
    </row>
    <row r="12" spans="1:12">
      <c r="A12" s="18" t="str">
        <f>IFERROR(IF(INDEX('Open 2'!$A:$F,MATCH('Open 2 Results'!$E12,'Open 2'!$F:$F,0),1)&gt;0,INDEX('Open 2'!$A:$F,MATCH('Open 2 Results'!$E12,'Open 2'!$F:$F,0),1),""),"")</f>
        <v/>
      </c>
      <c r="B12" s="84" t="str">
        <f>IFERROR(IF(INDEX('Open 2'!$A:$F,MATCH('Open 2 Results'!$E12,'Open 2'!$F:$F,0),2)&gt;0,INDEX('Open 2'!$A:$F,MATCH('Open 2 Results'!$E12,'Open 2'!$F:$F,0),2),""),"")</f>
        <v/>
      </c>
      <c r="C12" s="84" t="str">
        <f>IFERROR(IF(INDEX('Open 2'!$A:$F,MATCH('Open 2 Results'!$E12,'Open 2'!$F:$F,0),3)&gt;0,INDEX('Open 2'!$A:$F,MATCH('Open 2 Results'!$E12,'Open 2'!$F:$F,0),3),""),"")</f>
        <v/>
      </c>
      <c r="D12" s="85" t="str">
        <f>IFERROR(IF(AND(SMALL('Open 2'!F:F,L12)&gt;1000,SMALL('Open 2'!F:F,L12)&lt;3000),"nt",IF(SMALL('Open 2'!F:F,L12)&gt;3000,"",SMALL('Open 2'!F:F,L12))),"")</f>
        <v/>
      </c>
      <c r="E12" s="115" t="str">
        <f>IF(D12="nt",IFERROR(SMALL('Open 2'!F:F,L12),""),IF(D12&gt;3000,"",IFERROR(SMALL('Open 2'!F:F,L12),"")))</f>
        <v/>
      </c>
      <c r="F12" s="86" t="str">
        <f t="shared" si="0"/>
        <v/>
      </c>
      <c r="G12" s="91" t="str">
        <f t="shared" si="1"/>
        <v/>
      </c>
      <c r="J12" s="162"/>
      <c r="K12" s="121"/>
      <c r="L12" s="24">
        <v>11</v>
      </c>
    </row>
    <row r="13" spans="1:12">
      <c r="A13" s="18" t="str">
        <f>IFERROR(IF(INDEX('Open 2'!$A:$F,MATCH('Open 2 Results'!$E13,'Open 2'!$F:$F,0),1)&gt;0,INDEX('Open 2'!$A:$F,MATCH('Open 2 Results'!$E13,'Open 2'!$F:$F,0),1),""),"")</f>
        <v/>
      </c>
      <c r="B13" s="84" t="str">
        <f>IFERROR(IF(INDEX('Open 2'!$A:$F,MATCH('Open 2 Results'!$E13,'Open 2'!$F:$F,0),2)&gt;0,INDEX('Open 2'!$A:$F,MATCH('Open 2 Results'!$E13,'Open 2'!$F:$F,0),2),""),"")</f>
        <v/>
      </c>
      <c r="C13" s="84" t="str">
        <f>IFERROR(IF(INDEX('Open 2'!$A:$F,MATCH('Open 2 Results'!$E13,'Open 2'!$F:$F,0),3)&gt;0,INDEX('Open 2'!$A:$F,MATCH('Open 2 Results'!$E13,'Open 2'!$F:$F,0),3),""),"")</f>
        <v/>
      </c>
      <c r="D13" s="85" t="str">
        <f>IFERROR(IF(AND(SMALL('Open 2'!F:F,L13)&gt;1000,SMALL('Open 2'!F:F,L13)&lt;3000),"nt",IF(SMALL('Open 2'!F:F,L13)&gt;3000,"",SMALL('Open 2'!F:F,L13))),"")</f>
        <v/>
      </c>
      <c r="E13" s="115" t="str">
        <f>IF(D13="nt",IFERROR(SMALL('Open 2'!F:F,L13),""),IF(D13&gt;3000,"",IFERROR(SMALL('Open 2'!F:F,L13),"")))</f>
        <v/>
      </c>
      <c r="F13" s="86" t="str">
        <f t="shared" si="0"/>
        <v/>
      </c>
      <c r="G13" s="91" t="str">
        <f t="shared" si="1"/>
        <v/>
      </c>
      <c r="J13" s="162"/>
      <c r="K13" s="121"/>
      <c r="L13" s="24">
        <v>12</v>
      </c>
    </row>
    <row r="14" spans="1:12">
      <c r="A14" s="18" t="str">
        <f>IFERROR(IF(INDEX('Open 2'!$A:$F,MATCH('Open 2 Results'!$E14,'Open 2'!$F:$F,0),1)&gt;0,INDEX('Open 2'!$A:$F,MATCH('Open 2 Results'!$E14,'Open 2'!$F:$F,0),1),""),"")</f>
        <v/>
      </c>
      <c r="B14" s="84" t="str">
        <f>IFERROR(IF(INDEX('Open 2'!$A:$F,MATCH('Open 2 Results'!$E14,'Open 2'!$F:$F,0),2)&gt;0,INDEX('Open 2'!$A:$F,MATCH('Open 2 Results'!$E14,'Open 2'!$F:$F,0),2),""),"")</f>
        <v/>
      </c>
      <c r="C14" s="84" t="str">
        <f>IFERROR(IF(INDEX('Open 2'!$A:$F,MATCH('Open 2 Results'!$E14,'Open 2'!$F:$F,0),3)&gt;0,INDEX('Open 2'!$A:$F,MATCH('Open 2 Results'!$E14,'Open 2'!$F:$F,0),3),""),"")</f>
        <v/>
      </c>
      <c r="D14" s="85" t="str">
        <f>IFERROR(IF(AND(SMALL('Open 2'!F:F,L14)&gt;1000,SMALL('Open 2'!F:F,L14)&lt;3000),"nt",IF(SMALL('Open 2'!F:F,L14)&gt;3000,"",SMALL('Open 2'!F:F,L14))),"")</f>
        <v/>
      </c>
      <c r="E14" s="115" t="str">
        <f>IF(D14="nt",IFERROR(SMALL('Open 2'!F:F,L14),""),IF(D14&gt;3000,"",IFERROR(SMALL('Open 2'!F:F,L14),"")))</f>
        <v/>
      </c>
      <c r="F14" s="86" t="str">
        <f t="shared" si="0"/>
        <v/>
      </c>
      <c r="G14" s="91" t="str">
        <f t="shared" si="1"/>
        <v/>
      </c>
      <c r="J14" s="162"/>
      <c r="K14" s="121"/>
      <c r="L14" s="24">
        <v>13</v>
      </c>
    </row>
    <row r="15" spans="1:12">
      <c r="A15" s="18" t="str">
        <f>IFERROR(IF(INDEX('Open 2'!$A:$F,MATCH('Open 2 Results'!$E15,'Open 2'!$F:$F,0),1)&gt;0,INDEX('Open 2'!$A:$F,MATCH('Open 2 Results'!$E15,'Open 2'!$F:$F,0),1),""),"")</f>
        <v/>
      </c>
      <c r="B15" s="84" t="str">
        <f>IFERROR(IF(INDEX('Open 2'!$A:$F,MATCH('Open 2 Results'!$E15,'Open 2'!$F:$F,0),2)&gt;0,INDEX('Open 2'!$A:$F,MATCH('Open 2 Results'!$E15,'Open 2'!$F:$F,0),2),""),"")</f>
        <v/>
      </c>
      <c r="C15" s="84" t="str">
        <f>IFERROR(IF(INDEX('Open 2'!$A:$F,MATCH('Open 2 Results'!$E15,'Open 2'!$F:$F,0),3)&gt;0,INDEX('Open 2'!$A:$F,MATCH('Open 2 Results'!$E15,'Open 2'!$F:$F,0),3),""),"")</f>
        <v/>
      </c>
      <c r="D15" s="85" t="str">
        <f>IFERROR(IF(AND(SMALL('Open 2'!F:F,L15)&gt;1000,SMALL('Open 2'!F:F,L15)&lt;3000),"nt",IF(SMALL('Open 2'!F:F,L15)&gt;3000,"",SMALL('Open 2'!F:F,L15))),"")</f>
        <v/>
      </c>
      <c r="E15" s="115" t="str">
        <f>IF(D15="nt",IFERROR(SMALL('Open 2'!F:F,L15),""),IF(D15&gt;3000,"",IFERROR(SMALL('Open 2'!F:F,L15),"")))</f>
        <v/>
      </c>
      <c r="F15" s="86" t="str">
        <f t="shared" si="0"/>
        <v/>
      </c>
      <c r="G15" s="91" t="str">
        <f t="shared" si="1"/>
        <v/>
      </c>
      <c r="J15" s="162"/>
      <c r="K15" s="121"/>
      <c r="L15" s="24">
        <v>14</v>
      </c>
    </row>
    <row r="16" spans="1:12">
      <c r="A16" s="18" t="str">
        <f>IFERROR(IF(INDEX('Open 2'!$A:$F,MATCH('Open 2 Results'!$E16,'Open 2'!$F:$F,0),1)&gt;0,INDEX('Open 2'!$A:$F,MATCH('Open 2 Results'!$E16,'Open 2'!$F:$F,0),1),""),"")</f>
        <v/>
      </c>
      <c r="B16" s="84" t="str">
        <f>IFERROR(IF(INDEX('Open 2'!$A:$F,MATCH('Open 2 Results'!$E16,'Open 2'!$F:$F,0),2)&gt;0,INDEX('Open 2'!$A:$F,MATCH('Open 2 Results'!$E16,'Open 2'!$F:$F,0),2),""),"")</f>
        <v/>
      </c>
      <c r="C16" s="84" t="str">
        <f>IFERROR(IF(INDEX('Open 2'!$A:$F,MATCH('Open 2 Results'!$E16,'Open 2'!$F:$F,0),3)&gt;0,INDEX('Open 2'!$A:$F,MATCH('Open 2 Results'!$E16,'Open 2'!$F:$F,0),3),""),"")</f>
        <v/>
      </c>
      <c r="D16" s="85" t="str">
        <f>IFERROR(IF(AND(SMALL('Open 2'!F:F,L16)&gt;1000,SMALL('Open 2'!F:F,L16)&lt;3000),"nt",IF(SMALL('Open 2'!F:F,L16)&gt;3000,"",SMALL('Open 2'!F:F,L16))),"")</f>
        <v/>
      </c>
      <c r="E16" s="115" t="str">
        <f>IF(D16="nt",IFERROR(SMALL('Open 2'!F:F,L16),""),IF(D16&gt;3000,"",IFERROR(SMALL('Open 2'!F:F,L16),"")))</f>
        <v/>
      </c>
      <c r="F16" s="86" t="str">
        <f t="shared" si="0"/>
        <v/>
      </c>
      <c r="G16" s="91" t="str">
        <f t="shared" si="1"/>
        <v/>
      </c>
      <c r="J16" s="162"/>
      <c r="K16" s="121"/>
      <c r="L16" s="24">
        <v>15</v>
      </c>
    </row>
    <row r="17" spans="1:12">
      <c r="A17" s="18" t="str">
        <f>IFERROR(IF(INDEX('Open 2'!$A:$F,MATCH('Open 2 Results'!$E17,'Open 2'!$F:$F,0),1)&gt;0,INDEX('Open 2'!$A:$F,MATCH('Open 2 Results'!$E17,'Open 2'!$F:$F,0),1),""),"")</f>
        <v/>
      </c>
      <c r="B17" s="84" t="str">
        <f>IFERROR(IF(INDEX('Open 2'!$A:$F,MATCH('Open 2 Results'!$E17,'Open 2'!$F:$F,0),2)&gt;0,INDEX('Open 2'!$A:$F,MATCH('Open 2 Results'!$E17,'Open 2'!$F:$F,0),2),""),"")</f>
        <v/>
      </c>
      <c r="C17" s="84" t="str">
        <f>IFERROR(IF(INDEX('Open 2'!$A:$F,MATCH('Open 2 Results'!$E17,'Open 2'!$F:$F,0),3)&gt;0,INDEX('Open 2'!$A:$F,MATCH('Open 2 Results'!$E17,'Open 2'!$F:$F,0),3),""),"")</f>
        <v/>
      </c>
      <c r="D17" s="85" t="str">
        <f>IFERROR(IF(AND(SMALL('Open 2'!F:F,L17)&gt;1000,SMALL('Open 2'!F:F,L17)&lt;3000),"nt",IF(SMALL('Open 2'!F:F,L17)&gt;3000,"",SMALL('Open 2'!F:F,L17))),"")</f>
        <v/>
      </c>
      <c r="E17" s="115" t="str">
        <f>IF(D17="nt",IFERROR(SMALL('Open 2'!F:F,L17),""),IF(D17&gt;3000,"",IFERROR(SMALL('Open 2'!F:F,L17),"")))</f>
        <v/>
      </c>
      <c r="F17" s="86" t="str">
        <f t="shared" si="0"/>
        <v/>
      </c>
      <c r="G17" s="91" t="str">
        <f t="shared" si="1"/>
        <v/>
      </c>
      <c r="J17" s="162"/>
      <c r="K17" s="121"/>
      <c r="L17" s="24">
        <v>16</v>
      </c>
    </row>
    <row r="18" spans="1:12">
      <c r="A18" s="18" t="str">
        <f>IFERROR(IF(INDEX('Open 2'!$A:$F,MATCH('Open 2 Results'!$E18,'Open 2'!$F:$F,0),1)&gt;0,INDEX('Open 2'!$A:$F,MATCH('Open 2 Results'!$E18,'Open 2'!$F:$F,0),1),""),"")</f>
        <v/>
      </c>
      <c r="B18" s="84" t="str">
        <f>IFERROR(IF(INDEX('Open 2'!$A:$F,MATCH('Open 2 Results'!$E18,'Open 2'!$F:$F,0),2)&gt;0,INDEX('Open 2'!$A:$F,MATCH('Open 2 Results'!$E18,'Open 2'!$F:$F,0),2),""),"")</f>
        <v/>
      </c>
      <c r="C18" s="84" t="str">
        <f>IFERROR(IF(INDEX('Open 2'!$A:$F,MATCH('Open 2 Results'!$E18,'Open 2'!$F:$F,0),3)&gt;0,INDEX('Open 2'!$A:$F,MATCH('Open 2 Results'!$E18,'Open 2'!$F:$F,0),3),""),"")</f>
        <v/>
      </c>
      <c r="D18" s="85" t="str">
        <f>IFERROR(IF(AND(SMALL('Open 2'!F:F,L18)&gt;1000,SMALL('Open 2'!F:F,L18)&lt;3000),"nt",IF(SMALL('Open 2'!F:F,L18)&gt;3000,"",SMALL('Open 2'!F:F,L18))),"")</f>
        <v/>
      </c>
      <c r="E18" s="115" t="str">
        <f>IF(D18="nt",IFERROR(SMALL('Open 2'!F:F,L18),""),IF(D18&gt;3000,"",IFERROR(SMALL('Open 2'!F:F,L18),"")))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24">
        <v>17</v>
      </c>
    </row>
    <row r="19" spans="1:12">
      <c r="A19" s="18" t="str">
        <f>IFERROR(IF(INDEX('Open 2'!$A:$F,MATCH('Open 2 Results'!$E19,'Open 2'!$F:$F,0),1)&gt;0,INDEX('Open 2'!$A:$F,MATCH('Open 2 Results'!$E19,'Open 2'!$F:$F,0),1),""),"")</f>
        <v/>
      </c>
      <c r="B19" s="84" t="str">
        <f>IFERROR(IF(INDEX('Open 2'!$A:$F,MATCH('Open 2 Results'!$E19,'Open 2'!$F:$F,0),2)&gt;0,INDEX('Open 2'!$A:$F,MATCH('Open 2 Results'!$E19,'Open 2'!$F:$F,0),2),""),"")</f>
        <v/>
      </c>
      <c r="C19" s="84" t="str">
        <f>IFERROR(IF(INDEX('Open 2'!$A:$F,MATCH('Open 2 Results'!$E19,'Open 2'!$F:$F,0),3)&gt;0,INDEX('Open 2'!$A:$F,MATCH('Open 2 Results'!$E19,'Open 2'!$F:$F,0),3),""),"")</f>
        <v/>
      </c>
      <c r="D19" s="85" t="str">
        <f>IFERROR(IF(AND(SMALL('Open 2'!F:F,L19)&gt;1000,SMALL('Open 2'!F:F,L19)&lt;3000),"nt",IF(SMALL('Open 2'!F:F,L19)&gt;3000,"",SMALL('Open 2'!F:F,L19))),"")</f>
        <v/>
      </c>
      <c r="E19" s="115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 t="str">
        <f>IFERROR(IF(INDEX('Open 2'!$A:$F,MATCH('Open 2 Results'!$E20,'Open 2'!$F:$F,0),1)&gt;0,INDEX('Open 2'!$A:$F,MATCH('Open 2 Results'!$E20,'Open 2'!$F:$F,0),1),""),"")</f>
        <v/>
      </c>
      <c r="B20" s="84" t="str">
        <f>IFERROR(IF(INDEX('Open 2'!$A:$F,MATCH('Open 2 Results'!$E20,'Open 2'!$F:$F,0),2)&gt;0,INDEX('Open 2'!$A:$F,MATCH('Open 2 Results'!$E20,'Open 2'!$F:$F,0),2),""),"")</f>
        <v/>
      </c>
      <c r="C20" s="84" t="str">
        <f>IFERROR(IF(INDEX('Open 2'!$A:$F,MATCH('Open 2 Results'!$E20,'Open 2'!$F:$F,0),3)&gt;0,INDEX('Open 2'!$A:$F,MATCH('Open 2 Results'!$E20,'Open 2'!$F:$F,0),3),""),"")</f>
        <v/>
      </c>
      <c r="D20" s="85" t="str">
        <f>IFERROR(IF(AND(SMALL('Open 2'!F:F,L20)&gt;1000,SMALL('Open 2'!F:F,L20)&lt;3000),"nt",IF(SMALL('Open 2'!F:F,L20)&gt;3000,"",SMALL('Open 2'!F:F,L20))),"")</f>
        <v/>
      </c>
      <c r="E20" s="115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 t="str">
        <f>IFERROR(IF(INDEX('Open 2'!$A:$F,MATCH('Open 2 Results'!$E21,'Open 2'!$F:$F,0),1)&gt;0,INDEX('Open 2'!$A:$F,MATCH('Open 2 Results'!$E21,'Open 2'!$F:$F,0),1),""),"")</f>
        <v/>
      </c>
      <c r="B21" s="84" t="str">
        <f>IFERROR(IF(INDEX('Open 2'!$A:$F,MATCH('Open 2 Results'!$E21,'Open 2'!$F:$F,0),2)&gt;0,INDEX('Open 2'!$A:$F,MATCH('Open 2 Results'!$E21,'Open 2'!$F:$F,0),2),""),"")</f>
        <v/>
      </c>
      <c r="C21" s="84" t="str">
        <f>IFERROR(IF(INDEX('Open 2'!$A:$F,MATCH('Open 2 Results'!$E21,'Open 2'!$F:$F,0),3)&gt;0,INDEX('Open 2'!$A:$F,MATCH('Open 2 Results'!$E21,'Open 2'!$F:$F,0),3),""),"")</f>
        <v/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 t="str">
        <f>IFERROR(IF(INDEX('Open 2'!$A:$F,MATCH('Open 2 Results'!$E22,'Open 2'!$F:$F,0),1)&gt;0,INDEX('Open 2'!$A:$F,MATCH('Open 2 Results'!$E22,'Open 2'!$F:$F,0),1),""),"")</f>
        <v/>
      </c>
      <c r="B22" s="84" t="str">
        <f>IFERROR(IF(INDEX('Open 2'!$A:$F,MATCH('Open 2 Results'!$E22,'Open 2'!$F:$F,0),2)&gt;0,INDEX('Open 2'!$A:$F,MATCH('Open 2 Results'!$E22,'Open 2'!$F:$F,0),2),""),"")</f>
        <v/>
      </c>
      <c r="C22" s="84" t="str">
        <f>IFERROR(IF(INDEX('Open 2'!$A:$F,MATCH('Open 2 Results'!$E22,'Open 2'!$F:$F,0),3)&gt;0,INDEX('Open 2'!$A:$F,MATCH('Open 2 Results'!$E22,'Open 2'!$F:$F,0),3),""),"")</f>
        <v/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 t="str">
        <f>IFERROR(IF(INDEX('Open 2'!$A:$F,MATCH('Open 2 Results'!$E23,'Open 2'!$F:$F,0),1)&gt;0,INDEX('Open 2'!$A:$F,MATCH('Open 2 Results'!$E23,'Open 2'!$F:$F,0),1),""),"")</f>
        <v/>
      </c>
      <c r="B23" s="84" t="str">
        <f>IFERROR(IF(INDEX('Open 2'!$A:$F,MATCH('Open 2 Results'!$E23,'Open 2'!$F:$F,0),2)&gt;0,INDEX('Open 2'!$A:$F,MATCH('Open 2 Results'!$E23,'Open 2'!$F:$F,0),2),""),"")</f>
        <v/>
      </c>
      <c r="C23" s="84" t="str">
        <f>IFERROR(IF(INDEX('Open 2'!$A:$F,MATCH('Open 2 Results'!$E23,'Open 2'!$F:$F,0),3)&gt;0,INDEX('Open 2'!$A:$F,MATCH('Open 2 Results'!$E23,'Open 2'!$F:$F,0),3),""),"")</f>
        <v/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 t="str">
        <f>IFERROR(IF(INDEX('Open 2'!$A:$F,MATCH('Open 2 Results'!$E24,'Open 2'!$F:$F,0),1)&gt;0,INDEX('Open 2'!$A:$F,MATCH('Open 2 Results'!$E24,'Open 2'!$F:$F,0),1),""),"")</f>
        <v/>
      </c>
      <c r="B24" s="84" t="str">
        <f>IFERROR(IF(INDEX('Open 2'!$A:$F,MATCH('Open 2 Results'!$E24,'Open 2'!$F:$F,0),2)&gt;0,INDEX('Open 2'!$A:$F,MATCH('Open 2 Results'!$E24,'Open 2'!$F:$F,0),2),""),"")</f>
        <v/>
      </c>
      <c r="C24" s="84" t="str">
        <f>IFERROR(IF(INDEX('Open 2'!$A:$F,MATCH('Open 2 Results'!$E24,'Open 2'!$F:$F,0),3)&gt;0,INDEX('Open 2'!$A:$F,MATCH('Open 2 Results'!$E24,'Open 2'!$F:$F,0),3),""),"")</f>
        <v/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 t="str">
        <f>IFERROR(IF(INDEX('Open 2'!$A:$F,MATCH('Open 2 Results'!$E25,'Open 2'!$F:$F,0),1)&gt;0,INDEX('Open 2'!$A:$F,MATCH('Open 2 Results'!$E25,'Open 2'!$F:$F,0),1),""),"")</f>
        <v/>
      </c>
      <c r="B25" s="84" t="str">
        <f>IFERROR(IF(INDEX('Open 2'!$A:$F,MATCH('Open 2 Results'!$E25,'Open 2'!$F:$F,0),2)&gt;0,INDEX('Open 2'!$A:$F,MATCH('Open 2 Results'!$E25,'Open 2'!$F:$F,0),2),""),"")</f>
        <v/>
      </c>
      <c r="C25" s="84" t="str">
        <f>IFERROR(IF(INDEX('Open 2'!$A:$F,MATCH('Open 2 Results'!$E25,'Open 2'!$F:$F,0),3)&gt;0,INDEX('Open 2'!$A:$F,MATCH('Open 2 Results'!$E25,'Open 2'!$F:$F,0),3),""),"")</f>
        <v/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 t="str">
        <f>IFERROR(IF(INDEX('Open 2'!$A:$F,MATCH('Open 2 Results'!$E26,'Open 2'!$F:$F,0),1)&gt;0,INDEX('Open 2'!$A:$F,MATCH('Open 2 Results'!$E26,'Open 2'!$F:$F,0),1),""),"")</f>
        <v/>
      </c>
      <c r="B26" s="84" t="str">
        <f>IFERROR(IF(INDEX('Open 2'!$A:$F,MATCH('Open 2 Results'!$E26,'Open 2'!$F:$F,0),2)&gt;0,INDEX('Open 2'!$A:$F,MATCH('Open 2 Results'!$E26,'Open 2'!$F:$F,0),2),""),"")</f>
        <v/>
      </c>
      <c r="C26" s="84" t="str">
        <f>IFERROR(IF(INDEX('Open 2'!$A:$F,MATCH('Open 2 Results'!$E26,'Open 2'!$F:$F,0),3)&gt;0,INDEX('Open 2'!$A:$F,MATCH('Open 2 Results'!$E26,'Open 2'!$F:$F,0),3),""),"")</f>
        <v/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2'!$A:$F,MATCH('Open 2 Results'!$E27,'Open 2'!$F:$F,0),1)&gt;0,INDEX('Open 2'!$A:$F,MATCH('Open 2 Results'!$E27,'Open 2'!$F:$F,0),1),""),"")</f>
        <v/>
      </c>
      <c r="B27" s="84" t="str">
        <f>IFERROR(IF(INDEX('Open 2'!$A:$F,MATCH('Open 2 Results'!$E27,'Open 2'!$F:$F,0),2)&gt;0,INDEX('Open 2'!$A:$F,MATCH('Open 2 Results'!$E27,'Open 2'!$F:$F,0),2),""),"")</f>
        <v/>
      </c>
      <c r="C27" s="84" t="str">
        <f>IFERROR(IF(INDEX('Open 2'!$A:$F,MATCH('Open 2 Results'!$E27,'Open 2'!$F:$F,0),3)&gt;0,INDEX('Open 2'!$A:$F,MATCH('Open 2 Results'!$E27,'Open 2'!$F:$F,0),3),""),"")</f>
        <v/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2'!$A:$F,MATCH('Open 2 Results'!$E28,'Open 2'!$F:$F,0),1)&gt;0,INDEX('Open 2'!$A:$F,MATCH('Open 2 Results'!$E28,'Open 2'!$F:$F,0),1),""),"")</f>
        <v/>
      </c>
      <c r="B28" s="84" t="str">
        <f>IFERROR(IF(INDEX('Open 2'!$A:$F,MATCH('Open 2 Results'!$E28,'Open 2'!$F:$F,0),2)&gt;0,INDEX('Open 2'!$A:$F,MATCH('Open 2 Results'!$E28,'Open 2'!$F:$F,0),2),""),"")</f>
        <v/>
      </c>
      <c r="C28" s="84" t="str">
        <f>IFERROR(IF(INDEX('Open 2'!$A:$F,MATCH('Open 2 Results'!$E28,'Open 2'!$F:$F,0),3)&gt;0,INDEX('Open 2'!$A:$F,MATCH('Open 2 Results'!$E28,'Open 2'!$F:$F,0),3),""),"")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2'!$A:$F,MATCH('Open 2 Results'!$E29,'Open 2'!$F:$F,0),1)&gt;0,INDEX('Open 2'!$A:$F,MATCH('Open 2 Results'!$E29,'Open 2'!$F:$F,0),1),""),"")</f>
        <v/>
      </c>
      <c r="B29" s="84" t="str">
        <f>IFERROR(IF(INDEX('Open 2'!$A:$F,MATCH('Open 2 Results'!$E29,'Open 2'!$F:$F,0),2)&gt;0,INDEX('Open 2'!$A:$F,MATCH('Open 2 Results'!$E29,'Open 2'!$F:$F,0),2),""),"")</f>
        <v/>
      </c>
      <c r="C29" s="84" t="str">
        <f>IFERROR(IF(INDEX('Open 2'!$A:$F,MATCH('Open 2 Results'!$E29,'Open 2'!$F:$F,0),3)&gt;0,INDEX('Open 2'!$A:$F,MATCH('Open 2 Results'!$E29,'Open 2'!$F:$F,0),3),""),"")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2'!$A:$F,MATCH('Open 2 Results'!$E30,'Open 2'!$F:$F,0),1)&gt;0,INDEX('Open 2'!$A:$F,MATCH('Open 2 Results'!$E30,'Open 2'!$F:$F,0),1),""),"")</f>
        <v/>
      </c>
      <c r="B30" s="84" t="str">
        <f>IFERROR(IF(INDEX('Open 2'!$A:$F,MATCH('Open 2 Results'!$E30,'Open 2'!$F:$F,0),2)&gt;0,INDEX('Open 2'!$A:$F,MATCH('Open 2 Results'!$E30,'Open 2'!$F:$F,0),2),""),"")</f>
        <v/>
      </c>
      <c r="C30" s="84" t="str">
        <f>IFERROR(IF(INDEX('Open 2'!$A:$F,MATCH('Open 2 Results'!$E30,'Open 2'!$F:$F,0),3)&gt;0,INDEX('Open 2'!$A:$F,MATCH('Open 2 Results'!$E30,'Open 2'!$F:$F,0),3),""),"")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2'!$A:$F,MATCH('Open 2 Results'!$E31,'Open 2'!$F:$F,0),1)&gt;0,INDEX('Open 2'!$A:$F,MATCH('Open 2 Results'!$E31,'Open 2'!$F:$F,0),1),""),"")</f>
        <v/>
      </c>
      <c r="B31" s="84" t="str">
        <f>IFERROR(IF(INDEX('Open 2'!$A:$F,MATCH('Open 2 Results'!$E31,'Open 2'!$F:$F,0),2)&gt;0,INDEX('Open 2'!$A:$F,MATCH('Open 2 Results'!$E31,'Open 2'!$F:$F,0),2),""),"")</f>
        <v/>
      </c>
      <c r="C31" s="84" t="str">
        <f>IFERROR(IF(INDEX('Open 2'!$A:$F,MATCH('Open 2 Results'!$E31,'Open 2'!$F:$F,0),3)&gt;0,INDEX('Open 2'!$A:$F,MATCH('Open 2 Results'!$E31,'Open 2'!$F:$F,0),3),""),"")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2'!$A:$F,MATCH('Open 2 Results'!$E32,'Open 2'!$F:$F,0),1)&gt;0,INDEX('Open 2'!$A:$F,MATCH('Open 2 Results'!$E32,'Open 2'!$F:$F,0),1),""),"")</f>
        <v/>
      </c>
      <c r="B32" s="84" t="str">
        <f>IFERROR(IF(INDEX('Open 2'!$A:$F,MATCH('Open 2 Results'!$E32,'Open 2'!$F:$F,0),2)&gt;0,INDEX('Open 2'!$A:$F,MATCH('Open 2 Results'!$E32,'Open 2'!$F:$F,0),2),""),"")</f>
        <v/>
      </c>
      <c r="C32" s="84" t="str">
        <f>IFERROR(IF(INDEX('Open 2'!$A:$F,MATCH('Open 2 Results'!$E32,'Open 2'!$F:$F,0),3)&gt;0,INDEX('Open 2'!$A:$F,MATCH('Open 2 Results'!$E32,'Open 2'!$F:$F,0),3),""),"")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2'!$A:$F,MATCH('Open 2 Results'!$E33,'Open 2'!$F:$F,0),1)&gt;0,INDEX('Open 2'!$A:$F,MATCH('Open 2 Results'!$E33,'Open 2'!$F:$F,0),1),""),"")</f>
        <v/>
      </c>
      <c r="B33" s="84" t="str">
        <f>IFERROR(IF(INDEX('Open 2'!$A:$F,MATCH('Open 2 Results'!$E33,'Open 2'!$F:$F,0),2)&gt;0,INDEX('Open 2'!$A:$F,MATCH('Open 2 Results'!$E33,'Open 2'!$F:$F,0),2),""),"")</f>
        <v/>
      </c>
      <c r="C33" s="84" t="str">
        <f>IFERROR(IF(INDEX('Open 2'!$A:$F,MATCH('Open 2 Results'!$E33,'Open 2'!$F:$F,0),3)&gt;0,INDEX('Open 2'!$A:$F,MATCH('Open 2 Results'!$E33,'Open 2'!$F:$F,0),3),""),"")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10" sqref="D10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 t="str">
        <f>IF(B2="","",Draw!J2)</f>
        <v/>
      </c>
      <c r="B2" s="19" t="str">
        <f>IFERROR(Draw!K2,"")</f>
        <v/>
      </c>
      <c r="C2" s="19" t="str">
        <f>IFERROR(Draw!L2,"")</f>
        <v/>
      </c>
      <c r="D2" s="51"/>
      <c r="E2" s="17">
        <v>1E-8</v>
      </c>
      <c r="F2" s="93" t="str">
        <f>IF(D2="scratch",3000+E2,IF(D2="nt",1000+E2,IF((D2+E2)&gt;5,D2+E2,"")))</f>
        <v/>
      </c>
      <c r="G2" s="62" t="str">
        <f>IF(OR(AND(D2&gt;1,D2&lt;1050),D2="nt",D2="",D2="scratch"),"","Not valid")</f>
        <v/>
      </c>
    </row>
    <row r="3" spans="1:17" ht="16.5" thickBot="1">
      <c r="A3" s="20" t="str">
        <f>IF(B3="","",Draw!J3)</f>
        <v/>
      </c>
      <c r="B3" s="21" t="str">
        <f>IFERROR(Draw!K3,"")</f>
        <v/>
      </c>
      <c r="C3" s="21" t="str">
        <f>IFERROR(Draw!L3,"")</f>
        <v/>
      </c>
      <c r="D3" s="52"/>
      <c r="E3" s="17">
        <v>2E-8</v>
      </c>
      <c r="F3" s="93" t="str">
        <f t="shared" ref="F3:F66" si="0">IF(D3="scratch",3000+E3,IF(D3="nt",1000+E3,IF((D3+E3)&gt;5,D3+E3,"")))</f>
        <v/>
      </c>
      <c r="G3" s="62" t="str">
        <f>IF(OR(AND(D3&gt;1,D3&lt;1050),D3="nt",D3="",D3="scratch"),"","Not a valid input")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 t="str">
        <f>IF(B4="","",Draw!J4)</f>
        <v/>
      </c>
      <c r="B4" s="21" t="str">
        <f>IFERROR(Draw!K4,"")</f>
        <v/>
      </c>
      <c r="C4" s="21" t="str">
        <f>IFERROR(Draw!L4,"")</f>
        <v/>
      </c>
      <c r="D4" s="53"/>
      <c r="E4" s="17">
        <v>2.9999999999999997E-8</v>
      </c>
      <c r="F4" s="93" t="str">
        <f t="shared" si="0"/>
        <v/>
      </c>
      <c r="G4" s="62" t="str">
        <f>IF(OR(AND(D4&gt;1,D4&lt;1050),D4="nt",D4="",D4="scratch"),"","Not a valid input")</f>
        <v/>
      </c>
      <c r="L4" s="240" t="s">
        <v>3</v>
      </c>
      <c r="M4" s="39" t="str">
        <f>'Poles Calculations'!G8</f>
        <v>-</v>
      </c>
      <c r="N4" s="18" t="str">
        <f>'Poles Calculations'!H8</f>
        <v>-</v>
      </c>
      <c r="O4" s="18" t="str">
        <f>'Poles Calculations'!I8</f>
        <v>-</v>
      </c>
      <c r="P4" s="40" t="str">
        <f>'Poles Calculations'!J8</f>
        <v>-</v>
      </c>
      <c r="Q4" s="165" t="str">
        <f>'Poles Calculations'!K8</f>
        <v/>
      </c>
    </row>
    <row r="5" spans="1:17" ht="16.5" thickBot="1">
      <c r="A5" s="20" t="str">
        <f>IF(B5="","",Draw!J5)</f>
        <v/>
      </c>
      <c r="B5" s="21" t="str">
        <f>IFERROR(Draw!K5,"")</f>
        <v/>
      </c>
      <c r="C5" s="21" t="str">
        <f>IFERROR(Draw!L5,"")</f>
        <v/>
      </c>
      <c r="D5" s="54"/>
      <c r="E5" s="17">
        <v>4.0000000000000001E-8</v>
      </c>
      <c r="F5" s="93" t="str">
        <f t="shared" si="0"/>
        <v/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0</v>
      </c>
      <c r="L5" s="241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7" t="str">
        <f>'Poles Calculations'!K9</f>
        <v/>
      </c>
    </row>
    <row r="6" spans="1:17" ht="16.5" thickBot="1">
      <c r="A6" s="20" t="str">
        <f>IF(B6="","",Draw!J6)</f>
        <v/>
      </c>
      <c r="B6" s="21" t="str">
        <f>IFERROR(Draw!K6,"")</f>
        <v/>
      </c>
      <c r="C6" s="21" t="str">
        <f>IFERROR(Draw!L6,"")</f>
        <v/>
      </c>
      <c r="D6" s="54"/>
      <c r="E6" s="17">
        <v>4.9999999999999998E-8</v>
      </c>
      <c r="F6" s="93" t="str">
        <f t="shared" si="0"/>
        <v/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</v>
      </c>
      <c r="L6" s="241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 t="str">
        <f>IF(B7="","",Draw!J7)</f>
        <v/>
      </c>
      <c r="B7" s="21" t="str">
        <f>IFERROR(Draw!K7,"")</f>
        <v/>
      </c>
      <c r="C7" s="21" t="str">
        <f>IFERROR(Draw!L7,"")</f>
        <v/>
      </c>
      <c r="D7" s="52"/>
      <c r="E7" s="17">
        <v>5.9999999999999995E-8</v>
      </c>
      <c r="F7" s="93" t="str">
        <f t="shared" si="0"/>
        <v/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4</v>
      </c>
      <c r="L7" s="241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 t="str">
        <f>IF(B8="","",Draw!J8)</f>
        <v/>
      </c>
      <c r="B8" s="21" t="str">
        <f>IFERROR(Draw!K8,"")</f>
        <v/>
      </c>
      <c r="C8" s="21" t="str">
        <f>IFERROR(Draw!L8,"")</f>
        <v/>
      </c>
      <c r="D8" s="51"/>
      <c r="E8" s="17">
        <v>7.0000000000000005E-8</v>
      </c>
      <c r="F8" s="93" t="str">
        <f t="shared" si="0"/>
        <v/>
      </c>
      <c r="G8" s="62" t="str">
        <f t="shared" ref="G8:G71" si="1">IF(OR(AND(D8&gt;1,D8&lt;1050),D8="nt",D8="",D8="scratch"),"","Not a valid input")</f>
        <v/>
      </c>
      <c r="I8" s="170"/>
      <c r="J8" s="62"/>
      <c r="L8" s="242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 t="str">
        <f>IF(B9="","",Draw!J9)</f>
        <v/>
      </c>
      <c r="B9" s="21" t="str">
        <f>IFERROR(Draw!K9,"")</f>
        <v/>
      </c>
      <c r="C9" s="21" t="str">
        <f>IFERROR(Draw!L9,"")</f>
        <v/>
      </c>
      <c r="D9" s="52"/>
      <c r="E9" s="17">
        <v>8.0000000000000002E-8</v>
      </c>
      <c r="F9" s="93" t="str">
        <f t="shared" si="0"/>
        <v/>
      </c>
      <c r="G9" s="62" t="str">
        <f t="shared" si="1"/>
        <v/>
      </c>
      <c r="H9" s="238" t="s">
        <v>77</v>
      </c>
      <c r="I9" s="239"/>
      <c r="J9" s="189">
        <f>COUNTIF(Poles!$A$2:$A$286,"&gt;0")-COUNTIF(D2:D286,"scratch")</f>
        <v>0</v>
      </c>
      <c r="L9" s="34"/>
      <c r="M9" s="37"/>
      <c r="N9" s="26"/>
      <c r="O9" s="26"/>
      <c r="P9" s="38"/>
      <c r="Q9" s="159"/>
    </row>
    <row r="10" spans="1:17" ht="16.5" thickBot="1">
      <c r="A10" s="20" t="str">
        <f>IF(B10="","",Draw!J10)</f>
        <v/>
      </c>
      <c r="B10" s="21" t="str">
        <f>IFERROR(Draw!K10,"")</f>
        <v/>
      </c>
      <c r="C10" s="21" t="str">
        <f>IFERROR(Draw!L10,"")</f>
        <v/>
      </c>
      <c r="D10" s="53"/>
      <c r="E10" s="17">
        <v>8.9999999999999999E-8</v>
      </c>
      <c r="F10" s="93" t="str">
        <f t="shared" si="0"/>
        <v/>
      </c>
      <c r="G10" s="62" t="str">
        <f t="shared" si="1"/>
        <v/>
      </c>
      <c r="K10" s="50">
        <v>1</v>
      </c>
      <c r="L10" s="250" t="s">
        <v>4</v>
      </c>
      <c r="M10" s="39" t="str">
        <f>'Poles Calculations'!G14</f>
        <v>-</v>
      </c>
      <c r="N10" s="18" t="str">
        <f>'Poles Calculations'!H14</f>
        <v>-</v>
      </c>
      <c r="O10" s="18" t="str">
        <f>'Poles Calculations'!I14</f>
        <v>-</v>
      </c>
      <c r="P10" s="40" t="str">
        <f>'Poles Calculations'!J14</f>
        <v>-</v>
      </c>
      <c r="Q10" s="167" t="str">
        <f>'Poles Calculations'!K14</f>
        <v/>
      </c>
    </row>
    <row r="11" spans="1:17" ht="16.5" thickBot="1">
      <c r="A11" s="20" t="str">
        <f>IF(B11="","",Draw!J11)</f>
        <v/>
      </c>
      <c r="B11" s="21" t="str">
        <f>IFERROR(Draw!K11,"")</f>
        <v/>
      </c>
      <c r="C11" s="21" t="str">
        <f>IFERROR(Draw!L11,"")</f>
        <v/>
      </c>
      <c r="D11" s="54"/>
      <c r="E11" s="17">
        <v>9.9999999999999995E-8</v>
      </c>
      <c r="F11" s="93" t="str">
        <f t="shared" si="0"/>
        <v/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1</v>
      </c>
      <c r="K11" s="50">
        <v>2</v>
      </c>
      <c r="L11" s="251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7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1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 t="str">
        <f>IF(B13="","",Draw!J13)</f>
        <v/>
      </c>
      <c r="B13" s="21" t="str">
        <f>IFERROR(Draw!K13,"")</f>
        <v/>
      </c>
      <c r="C13" s="21" t="str">
        <f>IFERROR(Draw!L13,"")</f>
        <v/>
      </c>
      <c r="D13" s="143"/>
      <c r="E13" s="17">
        <v>1.1999999999999999E-7</v>
      </c>
      <c r="F13" s="93" t="str">
        <f t="shared" si="0"/>
        <v/>
      </c>
      <c r="H13" s="49"/>
      <c r="I13" s="229" t="s">
        <v>27</v>
      </c>
      <c r="J13" s="230"/>
      <c r="K13" s="50">
        <v>4</v>
      </c>
      <c r="L13" s="251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 t="str">
        <f>IF(B14="","",Draw!J14)</f>
        <v/>
      </c>
      <c r="B14" s="21" t="str">
        <f>IFERROR(Draw!K14,"")</f>
        <v/>
      </c>
      <c r="C14" s="21" t="str">
        <f>IFERROR(Draw!L14,"")</f>
        <v/>
      </c>
      <c r="D14" s="51"/>
      <c r="E14" s="17">
        <v>1.3E-7</v>
      </c>
      <c r="F14" s="93" t="str">
        <f t="shared" si="0"/>
        <v/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2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53" t="s">
        <v>5</v>
      </c>
      <c r="M16" s="39" t="str">
        <f>'Poles Calculations'!G20</f>
        <v>-</v>
      </c>
      <c r="N16" s="18" t="str">
        <f>'Poles Calculations'!H20</f>
        <v>-</v>
      </c>
      <c r="O16" s="18" t="str">
        <f>'Poles Calculations'!I20</f>
        <v>-</v>
      </c>
      <c r="P16" s="40" t="str">
        <f>'Poles Calculations'!J20</f>
        <v>-</v>
      </c>
      <c r="Q16" s="167" t="str">
        <f>'Poles Calculations'!K20</f>
        <v/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4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7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4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4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5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IFERROR(IF(INDEX(Poles!$A:$F,MATCH('Poles Results'!$E2,Poles!$F:$F,0),1)&gt;0,INDEX(Poles!$A:$F,MATCH('Poles Results'!$E2,Poles!$F:$F,0),1),""),"")</f>
        <v/>
      </c>
      <c r="B2" s="84" t="str">
        <f>IFERROR(IF(INDEX(Poles!$A:$F,MATCH('Poles Results'!$E2,Poles!$F:$F,0),2)&gt;0,INDEX(Poles!$A:$F,MATCH('Poles Results'!$E2,Poles!$F:$F,0),2),""),"")</f>
        <v/>
      </c>
      <c r="C2" s="84" t="str">
        <f>IFERROR(IF(INDEX(Poles!$A:$F,MATCH('Poles Results'!E2,Poles!$F:$F,0),3)&gt;0,INDEX(Poles!$A:$F,MATCH('Poles Results'!E2,Poles!$F:$F,0),3),""),"")</f>
        <v/>
      </c>
      <c r="D2" s="85" t="str">
        <f>IFERROR(IF(AND(SMALL(Poles!F:F,K2)&gt;1000,SMALL(Poles!F:F,K2)&lt;3000),"nt",IF(SMALL(Poles!F:F,K2)&gt;3000,"",SMALL(Poles!F:F,K2))),"")</f>
        <v/>
      </c>
      <c r="E2" s="115" t="str">
        <f>IF(D2="nt",IFERROR(SMALL(Poles!F:F,K2),""),IF(D2&gt;3000,"",IFERROR(SMALL(Poles!F:F,K2),"")))</f>
        <v/>
      </c>
      <c r="F2" s="86" t="str">
        <f t="shared" ref="F2:F33" si="0">IFERROR(VLOOKUP(D2,$H$3:$I$5,2,TRUE),"")</f>
        <v/>
      </c>
      <c r="G2" s="91" t="str">
        <f t="shared" ref="G2:G65" si="1">IFERROR(VLOOKUP(D2,$H$3:$I$5,2,FALSE),"")</f>
        <v/>
      </c>
      <c r="J2" s="121"/>
      <c r="K2" s="24">
        <v>1</v>
      </c>
    </row>
    <row r="3" spans="1:11">
      <c r="A3" s="18" t="str">
        <f>IFERROR(IF(INDEX(Poles!$A:$F,MATCH('Poles Results'!$E3,Poles!$F:$F,0),1)&gt;0,INDEX(Poles!$A:$F,MATCH('Poles Results'!$E3,Poles!$F:$F,0),1),""),"")</f>
        <v/>
      </c>
      <c r="B3" s="84" t="str">
        <f>IFERROR(IF(INDEX(Poles!$A:$F,MATCH('Poles Results'!$E3,Poles!$F:$F,0),2)&gt;0,INDEX(Poles!$A:$F,MATCH('Poles Results'!$E3,Poles!$F:$F,0),2),""),"")</f>
        <v/>
      </c>
      <c r="C3" s="84" t="str">
        <f>IFERROR(IF(INDEX(Poles!$A:$F,MATCH('Poles Results'!E3,Poles!$F:$F,0),3)&gt;0,INDEX(Poles!$A:$F,MATCH('Poles Results'!E3,Poles!$F:$F,0),3),""),"")</f>
        <v/>
      </c>
      <c r="D3" s="85" t="str">
        <f>IFERROR(IF(AND(SMALL(Poles!F:F,K3)&gt;1000,SMALL(Poles!F:F,K3)&lt;3000),"nt",IF(SMALL(Poles!F:F,K3)&gt;3000,"",SMALL(Poles!F:F,K3))),"")</f>
        <v/>
      </c>
      <c r="E3" s="115" t="str">
        <f>IF(D3="nt",IFERROR(SMALL(Poles!F:F,K3),""),IF(D3&gt;3000,"",IFERROR(SMALL(Poles!F:F,K3),"")))</f>
        <v/>
      </c>
      <c r="F3" s="86" t="str">
        <f t="shared" si="0"/>
        <v/>
      </c>
      <c r="G3" s="91" t="str">
        <f t="shared" si="1"/>
        <v/>
      </c>
      <c r="H3" s="62" t="str">
        <f>Poles!P4</f>
        <v>-</v>
      </c>
      <c r="I3" s="24" t="s">
        <v>3</v>
      </c>
      <c r="J3" s="121"/>
      <c r="K3" s="24">
        <v>2</v>
      </c>
    </row>
    <row r="4" spans="1:11">
      <c r="A4" s="18" t="str">
        <f>IFERROR(IF(INDEX(Poles!$A:$F,MATCH('Poles Results'!$E4,Poles!$F:$F,0),1)&gt;0,INDEX(Poles!$A:$F,MATCH('Poles Results'!$E4,Poles!$F:$F,0),1),""),"")</f>
        <v/>
      </c>
      <c r="B4" s="84" t="str">
        <f>IFERROR(IF(INDEX(Poles!$A:$F,MATCH('Poles Results'!$E4,Poles!$F:$F,0),2)&gt;0,INDEX(Poles!$A:$F,MATCH('Poles Results'!$E4,Poles!$F:$F,0),2),""),"")</f>
        <v/>
      </c>
      <c r="C4" s="84" t="str">
        <f>IFERROR(IF(INDEX(Poles!$A:$F,MATCH('Poles Results'!E4,Poles!$F:$F,0),3)&gt;0,INDEX(Poles!$A:$F,MATCH('Poles Results'!E4,Poles!$F:$F,0),3),""),"")</f>
        <v/>
      </c>
      <c r="D4" s="85" t="str">
        <f>IFERROR(IF(AND(SMALL(Poles!F:F,K4)&gt;1000,SMALL(Poles!F:F,K4)&lt;3000),"nt",IF(SMALL(Poles!F:F,K4)&gt;3000,"",SMALL(Poles!F:F,K4))),"")</f>
        <v/>
      </c>
      <c r="E4" s="115" t="str">
        <f>IF(D4="nt",IFERROR(SMALL(Poles!F:F,K4),""),IF(D4&gt;3000,"",IFERROR(SMALL(Poles!F:F,K4),"")))</f>
        <v/>
      </c>
      <c r="F4" s="86" t="str">
        <f t="shared" si="0"/>
        <v/>
      </c>
      <c r="G4" s="91" t="str">
        <f t="shared" si="1"/>
        <v/>
      </c>
      <c r="H4" s="62" t="str">
        <f>Poles!P10</f>
        <v>-</v>
      </c>
      <c r="I4" s="87" t="s">
        <v>4</v>
      </c>
      <c r="J4" s="121"/>
      <c r="K4" s="24">
        <v>3</v>
      </c>
    </row>
    <row r="5" spans="1:11">
      <c r="A5" s="18" t="str">
        <f>IFERROR(IF(INDEX(Poles!$A:$F,MATCH('Poles Results'!$E5,Poles!$F:$F,0),1)&gt;0,INDEX(Poles!$A:$F,MATCH('Poles Results'!$E5,Poles!$F:$F,0),1),""),"")</f>
        <v/>
      </c>
      <c r="B5" s="84" t="str">
        <f>IFERROR(IF(INDEX(Poles!$A:$F,MATCH('Poles Results'!$E5,Poles!$F:$F,0),2)&gt;0,INDEX(Poles!$A:$F,MATCH('Poles Results'!$E5,Poles!$F:$F,0),2),""),"")</f>
        <v/>
      </c>
      <c r="C5" s="84" t="str">
        <f>IFERROR(IF(INDEX(Poles!$A:$F,MATCH('Poles Results'!E5,Poles!$F:$F,0),3)&gt;0,INDEX(Poles!$A:$F,MATCH('Poles Results'!E5,Poles!$F:$F,0),3),""),"")</f>
        <v/>
      </c>
      <c r="D5" s="85" t="str">
        <f>IFERROR(IF(AND(SMALL(Poles!F:F,K5)&gt;1000,SMALL(Poles!F:F,K5)&lt;3000),"nt",IF(SMALL(Poles!F:F,K5)&gt;3000,"",SMALL(Poles!F:F,K5))),"")</f>
        <v/>
      </c>
      <c r="E5" s="115" t="str">
        <f>IF(D5="nt",IFERROR(SMALL(Poles!F:F,K5),""),IF(D5&gt;3000,"",IFERROR(SMALL(Poles!F:F,K5),"")))</f>
        <v/>
      </c>
      <c r="F5" s="86" t="str">
        <f t="shared" si="0"/>
        <v/>
      </c>
      <c r="G5" s="91" t="str">
        <f t="shared" si="1"/>
        <v/>
      </c>
      <c r="H5" s="62" t="str">
        <f>Poles!P16</f>
        <v>-</v>
      </c>
      <c r="I5" s="87" t="s">
        <v>5</v>
      </c>
      <c r="J5" s="122"/>
      <c r="K5" s="24">
        <v>4</v>
      </c>
    </row>
    <row r="6" spans="1:11">
      <c r="A6" s="18" t="str">
        <f>IFERROR(IF(INDEX(Poles!$A:$F,MATCH('Poles Results'!$E6,Poles!$F:$F,0),1)&gt;0,INDEX(Poles!$A:$F,MATCH('Poles Results'!$E6,Poles!$F:$F,0),1),""),"")</f>
        <v/>
      </c>
      <c r="B6" s="84" t="str">
        <f>IFERROR(IF(INDEX(Poles!$A:$F,MATCH('Poles Results'!$E6,Poles!$F:$F,0),2)&gt;0,INDEX(Poles!$A:$F,MATCH('Poles Results'!$E6,Poles!$F:$F,0),2),""),"")</f>
        <v/>
      </c>
      <c r="C6" s="84" t="str">
        <f>IFERROR(IF(INDEX(Poles!$A:$F,MATCH('Poles Results'!E6,Poles!$F:$F,0),3)&gt;0,INDEX(Poles!$A:$F,MATCH('Poles Results'!E6,Poles!$F:$F,0),3),""),"")</f>
        <v/>
      </c>
      <c r="D6" s="85" t="str">
        <f>IFERROR(IF(AND(SMALL(Poles!F:F,K6)&gt;1000,SMALL(Poles!F:F,K6)&lt;3000),"nt",IF(SMALL(Poles!F:F,K6)&gt;3000,"",SMALL(Poles!F:F,K6))),"")</f>
        <v/>
      </c>
      <c r="E6" s="115" t="str">
        <f>IF(D6="nt",IFERROR(SMALL(Poles!F:F,K6),""),IF(D6&gt;3000,"",IFERROR(SMALL(Poles!F:F,K6),"")))</f>
        <v/>
      </c>
      <c r="F6" s="86" t="str">
        <f t="shared" si="0"/>
        <v/>
      </c>
      <c r="G6" s="91" t="str">
        <f t="shared" si="1"/>
        <v/>
      </c>
      <c r="J6" s="121"/>
      <c r="K6" s="24">
        <v>5</v>
      </c>
    </row>
    <row r="7" spans="1:11">
      <c r="A7" s="18" t="str">
        <f>IFERROR(IF(INDEX(Poles!$A:$F,MATCH('Poles Results'!$E7,Poles!$F:$F,0),1)&gt;0,INDEX(Poles!$A:$F,MATCH('Poles Results'!$E7,Poles!$F:$F,0),1),""),"")</f>
        <v/>
      </c>
      <c r="B7" s="84" t="str">
        <f>IFERROR(IF(INDEX(Poles!$A:$F,MATCH('Poles Results'!$E7,Poles!$F:$F,0),2)&gt;0,INDEX(Poles!$A:$F,MATCH('Poles Results'!$E7,Poles!$F:$F,0),2),""),"")</f>
        <v/>
      </c>
      <c r="C7" s="84" t="str">
        <f>IFERROR(IF(INDEX(Poles!$A:$F,MATCH('Poles Results'!E7,Poles!$F:$F,0),3)&gt;0,INDEX(Poles!$A:$F,MATCH('Poles Results'!E7,Poles!$F:$F,0),3),""),"")</f>
        <v/>
      </c>
      <c r="D7" s="85" t="str">
        <f>IFERROR(IF(AND(SMALL(Poles!F:F,K7)&gt;1000,SMALL(Poles!F:F,K7)&lt;3000),"nt",IF(SMALL(Poles!F:F,K7)&gt;3000,"",SMALL(Poles!F:F,K7))),"")</f>
        <v/>
      </c>
      <c r="E7" s="115" t="str">
        <f>IF(D7="nt",IFERROR(SMALL(Poles!F:F,K7),""),IF(D7&gt;3000,"",IFERROR(SMALL(Poles!F:F,K7),"")))</f>
        <v/>
      </c>
      <c r="F7" s="86" t="str">
        <f t="shared" si="0"/>
        <v/>
      </c>
      <c r="G7" s="91" t="str">
        <f t="shared" si="1"/>
        <v/>
      </c>
      <c r="J7" s="121"/>
      <c r="K7" s="24">
        <v>6</v>
      </c>
    </row>
    <row r="8" spans="1:11">
      <c r="A8" s="18" t="str">
        <f>IFERROR(IF(INDEX(Poles!$A:$F,MATCH('Poles Results'!$E8,Poles!$F:$F,0),1)&gt;0,INDEX(Poles!$A:$F,MATCH('Poles Results'!$E8,Poles!$F:$F,0),1),""),"")</f>
        <v/>
      </c>
      <c r="B8" s="84" t="str">
        <f>IFERROR(IF(INDEX(Poles!$A:$F,MATCH('Poles Results'!$E8,Poles!$F:$F,0),2)&gt;0,INDEX(Poles!$A:$F,MATCH('Poles Results'!$E8,Poles!$F:$F,0),2),""),"")</f>
        <v/>
      </c>
      <c r="C8" s="84" t="str">
        <f>IFERROR(IF(INDEX(Poles!$A:$F,MATCH('Poles Results'!E8,Poles!$F:$F,0),3)&gt;0,INDEX(Poles!$A:$F,MATCH('Poles Results'!E8,Poles!$F:$F,0),3),""),"")</f>
        <v/>
      </c>
      <c r="D8" s="85" t="str">
        <f>IFERROR(IF(AND(SMALL(Poles!F:F,K8)&gt;1000,SMALL(Poles!F:F,K8)&lt;3000),"nt",IF(SMALL(Poles!F:F,K8)&gt;3000,"",SMALL(Poles!F:F,K8))),"")</f>
        <v/>
      </c>
      <c r="E8" s="115" t="str">
        <f>IF(D8="nt",IFERROR(SMALL(Poles!F:F,K8),""),IF(D8&gt;3000,"",IFERROR(SMALL(Poles!F:F,K8),"")))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IFERROR(IF(INDEX(Poles!$A:$F,MATCH('Poles Results'!$E9,Poles!$F:$F,0),1)&gt;0,INDEX(Poles!$A:$F,MATCH('Poles Results'!$E9,Poles!$F:$F,0),1),""),"")</f>
        <v/>
      </c>
      <c r="B9" s="84" t="str">
        <f>IFERROR(IF(INDEX(Poles!$A:$F,MATCH('Poles Results'!$E9,Poles!$F:$F,0),2)&gt;0,INDEX(Poles!$A:$F,MATCH('Poles Results'!$E9,Poles!$F:$F,0),2),""),"")</f>
        <v/>
      </c>
      <c r="C9" s="84" t="str">
        <f>IFERROR(IF(INDEX(Poles!$A:$F,MATCH('Poles Results'!E9,Poles!$F:$F,0),3)&gt;0,INDEX(Poles!$A:$F,MATCH('Poles Results'!E9,Poles!$F:$F,0),3),""),"")</f>
        <v/>
      </c>
      <c r="D9" s="85" t="str">
        <f>IFERROR(IF(AND(SMALL(Poles!F:F,K9)&gt;1000,SMALL(Poles!F:F,K9)&lt;3000),"nt",IF(SMALL(Poles!F:F,K9)&gt;3000,"",SMALL(Poles!F:F,K9))),"")</f>
        <v/>
      </c>
      <c r="E9" s="115" t="str">
        <f>IF(D9="nt",IFERROR(SMALL(Poles!F:F,K9),""),IF(D9&gt;3000,"",IFERROR(SMALL(Poles!F:F,K9),"")))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IFERROR(IF(INDEX(Poles!$A:$F,MATCH('Poles Results'!$E10,Poles!$F:$F,0),1)&gt;0,INDEX(Poles!$A:$F,MATCH('Poles Results'!$E10,Poles!$F:$F,0),1),""),"")</f>
        <v/>
      </c>
      <c r="B10" s="84" t="str">
        <f>IFERROR(IF(INDEX(Poles!$A:$F,MATCH('Poles Results'!$E10,Poles!$F:$F,0),2)&gt;0,INDEX(Poles!$A:$F,MATCH('Poles Results'!$E10,Poles!$F:$F,0),2),""),"")</f>
        <v/>
      </c>
      <c r="C10" s="84" t="str">
        <f>IFERROR(IF(INDEX(Poles!$A:$F,MATCH('Poles Results'!E10,Poles!$F:$F,0),3)&gt;0,INDEX(Poles!$A:$F,MATCH('Poles Results'!E10,Poles!$F:$F,0),3),""),"")</f>
        <v/>
      </c>
      <c r="D10" s="85" t="str">
        <f>IFERROR(IF(AND(SMALL(Poles!F:F,K10)&gt;1000,SMALL(Poles!F:F,K10)&lt;3000),"nt",IF(SMALL(Poles!F:F,K10)&gt;3000,"",SMALL(Poles!F:F,K10))),"")</f>
        <v/>
      </c>
      <c r="E10" s="115" t="str">
        <f>IF(D10="nt",IFERROR(SMALL(Poles!F:F,K10),""),IF(D10&gt;3000,"",IFERROR(SMALL(Poles!F:F,K10),"")))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IFERROR(IF(INDEX(Poles!$A:$F,MATCH('Poles Results'!$E11,Poles!$F:$F,0),1)&gt;0,INDEX(Poles!$A:$F,MATCH('Poles Results'!$E11,Poles!$F:$F,0),1),""),"")</f>
        <v/>
      </c>
      <c r="B11" s="84" t="str">
        <f>IFERROR(IF(INDEX(Poles!$A:$F,MATCH('Poles Results'!$E11,Poles!$F:$F,0),2)&gt;0,INDEX(Poles!$A:$F,MATCH('Poles Results'!$E11,Poles!$F:$F,0),2),""),"")</f>
        <v/>
      </c>
      <c r="C11" s="84" t="str">
        <f>IFERROR(IF(INDEX(Poles!$A:$F,MATCH('Poles Results'!E11,Poles!$F:$F,0),3)&gt;0,INDEX(Poles!$A:$F,MATCH('Poles Results'!E11,Poles!$F:$F,0),3),""),"")</f>
        <v/>
      </c>
      <c r="D11" s="85" t="str">
        <f>IFERROR(IF(AND(SMALL(Poles!F:F,K11)&gt;1000,SMALL(Poles!F:F,K11)&lt;3000),"nt",IF(SMALL(Poles!F:F,K11)&gt;3000,"",SMALL(Poles!F:F,K11))),"")</f>
        <v/>
      </c>
      <c r="E11" s="115" t="str">
        <f>IF(D11="nt",IFERROR(SMALL(Poles!F:F,K11),""),IF(D11&gt;3000,"",IFERROR(SMALL(Poles!F:F,K11),"")))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IFERROR(IF(INDEX(Poles!$A:$F,MATCH('Poles Results'!$E12,Poles!$F:$F,0),1)&gt;0,INDEX(Poles!$A:$F,MATCH('Poles Results'!$E12,Poles!$F:$F,0),1),""),"")</f>
        <v/>
      </c>
      <c r="B12" s="84" t="str">
        <f>IFERROR(IF(INDEX(Poles!$A:$F,MATCH('Poles Results'!$E12,Poles!$F:$F,0),2)&gt;0,INDEX(Poles!$A:$F,MATCH('Poles Results'!$E12,Poles!$F:$F,0),2),""),"")</f>
        <v/>
      </c>
      <c r="C12" s="84" t="str">
        <f>IFERROR(IF(INDEX(Poles!$A:$F,MATCH('Poles Results'!E12,Poles!$F:$F,0),3)&gt;0,INDEX(Poles!$A:$F,MATCH('Poles Results'!E12,Poles!$F:$F,0),3),""),"")</f>
        <v/>
      </c>
      <c r="D12" s="85" t="str">
        <f>IFERROR(IF(AND(SMALL(Poles!F:F,K12)&gt;1000,SMALL(Poles!F:F,K12)&lt;3000),"nt",IF(SMALL(Poles!F:F,K12)&gt;3000,"",SMALL(Poles!F:F,K12))),"")</f>
        <v/>
      </c>
      <c r="E12" s="115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IFERROR(IF(INDEX(Poles!$A:$F,MATCH('Poles Results'!$E13,Poles!$F:$F,0),1)&gt;0,INDEX(Poles!$A:$F,MATCH('Poles Results'!$E13,Poles!$F:$F,0),1),""),"")</f>
        <v/>
      </c>
      <c r="B13" s="84" t="str">
        <f>IFERROR(IF(INDEX(Poles!$A:$F,MATCH('Poles Results'!$E13,Poles!$F:$F,0),2)&gt;0,INDEX(Poles!$A:$F,MATCH('Poles Results'!$E13,Poles!$F:$F,0),2),""),"")</f>
        <v/>
      </c>
      <c r="C13" s="84" t="str">
        <f>IFERROR(IF(INDEX(Poles!$A:$F,MATCH('Poles Results'!E13,Poles!$F:$F,0),3)&gt;0,INDEX(Poles!$A:$F,MATCH('Poles Results'!E13,Poles!$F:$F,0),3),""),"")</f>
        <v/>
      </c>
      <c r="D13" s="85" t="str">
        <f>IFERROR(IF(AND(SMALL(Poles!F:F,K13)&gt;1000,SMALL(Poles!F:F,K13)&lt;3000),"nt",IF(SMALL(Poles!F:F,K13)&gt;3000,"",SMALL(Poles!F:F,K13))),"")</f>
        <v/>
      </c>
      <c r="E13" s="115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IFERROR(IF(INDEX(Poles!$A:$F,MATCH('Poles Results'!$E14,Poles!$F:$F,0),1)&gt;0,INDEX(Poles!$A:$F,MATCH('Poles Results'!$E14,Poles!$F:$F,0),1),""),"")</f>
        <v/>
      </c>
      <c r="B14" s="84" t="str">
        <f>IFERROR(IF(INDEX(Poles!$A:$F,MATCH('Poles Results'!$E14,Poles!$F:$F,0),2)&gt;0,INDEX(Poles!$A:$F,MATCH('Poles Results'!$E14,Poles!$F:$F,0),2),""),"")</f>
        <v/>
      </c>
      <c r="C14" s="84" t="str">
        <f>IFERROR(IF(INDEX(Poles!$A:$F,MATCH('Poles Results'!E14,Poles!$F:$F,0),3)&gt;0,INDEX(Poles!$A:$F,MATCH('Poles Results'!E14,Poles!$F:$F,0),3),""),"")</f>
        <v/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IFERROR(IF(INDEX(Poles!$A:$F,MATCH('Poles Results'!$E15,Poles!$F:$F,0),1)&gt;0,INDEX(Poles!$A:$F,MATCH('Poles Results'!$E15,Poles!$F:$F,0),1),""),"")</f>
        <v/>
      </c>
      <c r="B15" s="84" t="str">
        <f>IFERROR(IF(INDEX(Poles!$A:$F,MATCH('Poles Results'!$E15,Poles!$F:$F,0),2)&gt;0,INDEX(Poles!$A:$F,MATCH('Poles Results'!$E15,Poles!$F:$F,0),2),""),"")</f>
        <v/>
      </c>
      <c r="C15" s="84" t="str">
        <f>IFERROR(IF(INDEX(Poles!$A:$F,MATCH('Poles Results'!E15,Poles!$F:$F,0),3)&gt;0,INDEX(Poles!$A:$F,MATCH('Poles Results'!E15,Poles!$F:$F,0),3),""),"")</f>
        <v/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/>
      </c>
      <c r="B2" s="7" t="str">
        <f>IFERROR(IF(A2=$B$1,Poles!F2,""),"")</f>
        <v/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/>
      </c>
      <c r="B3" s="7" t="str">
        <f>IFERROR(IF(A3=$B$1,Poles!F3,""),"")</f>
        <v/>
      </c>
      <c r="C3" s="7" t="str">
        <f>IFERROR(IF(A3=$C$1,Poles!F3,""),"")</f>
        <v/>
      </c>
      <c r="D3" s="7" t="str">
        <f>IFERROR(IF(A3=$D$1,Poles!F3,""),"")</f>
        <v/>
      </c>
      <c r="E3" s="3"/>
      <c r="F3" s="8">
        <f>MIN(Poles!D:D)</f>
        <v>0</v>
      </c>
      <c r="G3" s="11" t="s">
        <v>3</v>
      </c>
      <c r="H3" s="63"/>
    </row>
    <row r="4" spans="1:23">
      <c r="A4" s="3" t="str">
        <f>IFERROR(VLOOKUP(Poles!F4,$F$3:$G$5,2,TRUE),"")</f>
        <v/>
      </c>
      <c r="B4" s="7" t="str">
        <f>IFERROR(IF(A4=$B$1,Poles!F4,""),"")</f>
        <v/>
      </c>
      <c r="C4" s="7" t="str">
        <f>IFERROR(IF(A4=$C$1,Poles!F4,""),"")</f>
        <v/>
      </c>
      <c r="D4" s="7" t="str">
        <f>IFERROR(IF(A4=$D$1,Poles!F4,""),"")</f>
        <v/>
      </c>
      <c r="E4" s="3"/>
      <c r="F4" s="9">
        <f>(F3+2)</f>
        <v>2</v>
      </c>
      <c r="G4" s="12" t="s">
        <v>4</v>
      </c>
      <c r="H4" s="63"/>
    </row>
    <row r="5" spans="1:23" ht="16.5" thickBot="1">
      <c r="A5" s="3" t="str">
        <f>IFERROR(VLOOKUP(Poles!F5,$F$3:$G$5,2,TRUE),"")</f>
        <v/>
      </c>
      <c r="B5" s="7" t="str">
        <f>IFERROR(IF(A5=$B$1,Poles!F5,""),"")</f>
        <v/>
      </c>
      <c r="C5" s="7" t="str">
        <f>IFERROR(IF(A5=$C$1,Poles!F5,""),"")</f>
        <v/>
      </c>
      <c r="D5" s="7" t="str">
        <f>IFERROR(IF(A5=$D$1,Poles!F5,""),"")</f>
        <v/>
      </c>
      <c r="E5" s="3"/>
      <c r="F5" s="10">
        <f>(F4+2)</f>
        <v>4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/>
      </c>
      <c r="B6" s="7" t="str">
        <f>IFERROR(IF(A6=$B$1,Poles!F6,""),"")</f>
        <v/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/>
      </c>
      <c r="B7" s="7" t="str">
        <f>IFERROR(IF(A7=$B$1,Poles!F7,""),"")</f>
        <v/>
      </c>
      <c r="C7" s="7" t="str">
        <f>IFERROR(IF(A7=$C$1,Poles!F7,""),"")</f>
        <v/>
      </c>
      <c r="D7" s="7" t="str">
        <f>IFERROR(IF(A7=$D$1,Poles!F7,""),"")</f>
        <v/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0</v>
      </c>
      <c r="U7" s="152">
        <f t="shared" ref="U7:V11" si="0">IF($R$13&lt;=10,$O7,IF(AND($R$13&gt;10,$R$13&lt;=15),$P7,IF(AND($R$13&gt;15,$R$13&lt;=30),$Q7,IF(AND($R$13&gt;30,$R$13&lt;=60),$R7,IF(AND($R$13&gt;60,$R$13&lt;=90),$S7,"")))))*U$12</f>
        <v>0</v>
      </c>
      <c r="V7" s="152">
        <f t="shared" si="0"/>
        <v>0</v>
      </c>
      <c r="W7" s="17"/>
    </row>
    <row r="8" spans="1:23" ht="15.75">
      <c r="A8" s="3" t="str">
        <f>IFERROR(VLOOKUP(Poles!F8,$F$3:$G$5,2,TRUE),"")</f>
        <v/>
      </c>
      <c r="B8" s="7" t="str">
        <f>IFERROR(IF(A8=$B$1,Poles!F8,""),"")</f>
        <v/>
      </c>
      <c r="C8" s="7" t="str">
        <f>IFERROR(IF(A8=$C$1,Poles!F8,""),"")</f>
        <v/>
      </c>
      <c r="D8" s="7" t="str">
        <f>IFERROR(IF(A8=$D$1,Poles!F8,""),"")</f>
        <v/>
      </c>
      <c r="E8" s="3"/>
      <c r="F8" s="249" t="s">
        <v>3</v>
      </c>
      <c r="G8" s="64" t="str">
        <f>IF(H8="-","-","1st")</f>
        <v>-</v>
      </c>
      <c r="H8" s="64" t="str">
        <f>IFERROR(INDEX(Poles!$B:$F,MATCH(J8,Poles!$F:$F,0),1),"-")</f>
        <v>-</v>
      </c>
      <c r="I8" s="64" t="str">
        <f>IFERROR(INDEX(Poles!$B:$F,MATCH(J8,Poles!$F:$F,0),2),"-")</f>
        <v>-</v>
      </c>
      <c r="J8" s="7" t="str">
        <f>IFERROR(SMALL($B$2:$B$300,L8),"-")</f>
        <v>-</v>
      </c>
      <c r="K8" s="153" t="str">
        <f>IF(T7&gt;0,T7,"")</f>
        <v/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0</v>
      </c>
      <c r="U8" s="152">
        <f t="shared" si="0"/>
        <v>0</v>
      </c>
      <c r="V8" s="152">
        <f t="shared" si="0"/>
        <v>0</v>
      </c>
      <c r="W8" s="17"/>
    </row>
    <row r="9" spans="1:23" ht="15.75">
      <c r="A9" s="3" t="str">
        <f>IFERROR(VLOOKUP(Poles!F9,$F$3:$G$5,2,TRUE),"")</f>
        <v/>
      </c>
      <c r="B9" s="7" t="str">
        <f>IFERROR(IF(A9=$B$1,Poles!F9,""),"")</f>
        <v/>
      </c>
      <c r="C9" s="7" t="str">
        <f>IFERROR(IF(A9=$C$1,Poles!F9,""),"")</f>
        <v/>
      </c>
      <c r="D9" s="7" t="str">
        <f>IFERROR(IF(A9=$D$1,Poles!F9,""),"")</f>
        <v/>
      </c>
      <c r="E9" s="3"/>
      <c r="F9" s="227"/>
      <c r="G9" s="16" t="str">
        <f>IF(H9="-","-","2nd")</f>
        <v>-</v>
      </c>
      <c r="H9" s="64" t="str">
        <f>IFERROR(INDEX(Poles!$B:$F,MATCH(J9,Poles!$F:$F,0),1),"-")</f>
        <v>-</v>
      </c>
      <c r="I9" s="64" t="str">
        <f>IFERROR(INDEX(Poles!$B:$F,MATCH(J9,Poles!$F:$F,0),2),"-")</f>
        <v>-</v>
      </c>
      <c r="J9" s="7" t="str">
        <f>IFERROR(SMALL($B$2:$B$300,L9),"-")</f>
        <v>-</v>
      </c>
      <c r="K9" s="153" t="str">
        <f>IF(T8&gt;0,T8,"")</f>
        <v/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/>
      </c>
      <c r="B10" s="7" t="str">
        <f>IFERROR(IF(A10=$B$1,Poles!F10,""),"")</f>
        <v/>
      </c>
      <c r="C10" s="7" t="str">
        <f>IFERROR(IF(A10=$C$1,Poles!F10,""),"")</f>
        <v/>
      </c>
      <c r="D10" s="7" t="str">
        <f>IFERROR(IF(A10=$D$1,Poles!F10,""),"")</f>
        <v/>
      </c>
      <c r="E10" s="3"/>
      <c r="F10" s="227"/>
      <c r="G10" s="16" t="str">
        <f>IF(H10="-","-","3rd")</f>
        <v>-</v>
      </c>
      <c r="H10" s="64" t="str">
        <f>IFERROR(INDEX(Poles!$B:$F,MATCH(J10,Poles!$F:$F,0),1),"-")</f>
        <v>-</v>
      </c>
      <c r="I10" s="64" t="str">
        <f>IFERROR(INDEX(Poles!$B:$F,MATCH(J10,Poles!$F:$F,0),2),"-")</f>
        <v>-</v>
      </c>
      <c r="J10" s="7" t="str">
        <f>IFERROR(SMALL($B$2:$B$300,L10),"-")</f>
        <v>-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/>
      </c>
      <c r="B11" s="7" t="str">
        <f>IFERROR(IF(A11=$B$1,Poles!F11,""),"")</f>
        <v/>
      </c>
      <c r="C11" s="7" t="str">
        <f>IFERROR(IF(A11=$C$1,Poles!F11,""),"")</f>
        <v/>
      </c>
      <c r="D11" s="7" t="str">
        <f>IFERROR(IF(A11=$D$1,Poles!F11,""),"")</f>
        <v/>
      </c>
      <c r="E11" s="3"/>
      <c r="F11" s="227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27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0</v>
      </c>
      <c r="U12" s="151">
        <f>U5*$R$15</f>
        <v>0</v>
      </c>
      <c r="V12" s="151">
        <f>V5*$R$15</f>
        <v>0</v>
      </c>
      <c r="W12" s="17"/>
    </row>
    <row r="13" spans="1:23" ht="15.75">
      <c r="A13" s="3" t="str">
        <f>IFERROR(VLOOKUP(Poles!F13,$F$3:$G$5,2,TRUE),"")</f>
        <v/>
      </c>
      <c r="B13" s="7" t="str">
        <f>IFERROR(IF(A13=$B$1,Poles!F13,""),"")</f>
        <v/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31" t="s">
        <v>75</v>
      </c>
      <c r="P13" s="231"/>
      <c r="Q13" s="231"/>
      <c r="R13" s="17">
        <f>Poles!J9</f>
        <v>0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/>
      </c>
      <c r="B14" s="7" t="str">
        <f>IFERROR(IF(A14=$B$1,Poles!F14,""),"")</f>
        <v/>
      </c>
      <c r="C14" s="7" t="str">
        <f>IFERROR(IF(A14=$C$1,Poles!F14,""),"")</f>
        <v/>
      </c>
      <c r="D14" s="7" t="str">
        <f>IFERROR(IF(A14=$D$1,Poles!F14,""),"")</f>
        <v/>
      </c>
      <c r="E14" s="3"/>
      <c r="F14" s="227" t="s">
        <v>4</v>
      </c>
      <c r="G14" s="16" t="str">
        <f>IF(H14="-","-","1st")</f>
        <v>-</v>
      </c>
      <c r="H14" s="16" t="str">
        <f>IFERROR(INDEX(Poles!B:F,MATCH(J14,Poles!F:F,0),1),"-")</f>
        <v>-</v>
      </c>
      <c r="I14" s="16" t="str">
        <f>IFERROR(INDEX(Poles!B:F,MATCH(J14,Poles!F:F,0),2),"-")</f>
        <v>-</v>
      </c>
      <c r="J14" s="4" t="str">
        <f>IFERROR(SMALL($C$2:$C$300,L14),"-")</f>
        <v>-</v>
      </c>
      <c r="K14" s="154" t="str">
        <f>IF(U7&gt;0,U7,"")</f>
        <v/>
      </c>
      <c r="L14">
        <v>1</v>
      </c>
      <c r="O14" s="231" t="s">
        <v>76</v>
      </c>
      <c r="P14" s="231"/>
      <c r="Q14" s="231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27"/>
      <c r="G15" s="16" t="str">
        <f>IF(H15="-","-","2nd")</f>
        <v>-</v>
      </c>
      <c r="H15" s="16" t="str">
        <f>IFERROR(INDEX(Poles!B:F,MATCH(J15,Poles!F:F,0),1),"-")</f>
        <v>-</v>
      </c>
      <c r="I15" s="16" t="str">
        <f>IFERROR(INDEX(Poles!B:F,MATCH(J15,Poles!F:F,0),2),"-")</f>
        <v>-</v>
      </c>
      <c r="J15" s="4" t="str">
        <f>IFERROR(SMALL($C$2:$C$300,L15),"-")</f>
        <v>-</v>
      </c>
      <c r="K15" s="154" t="str">
        <f>IF(U8&gt;0,U8,"")</f>
        <v/>
      </c>
      <c r="L15">
        <v>2</v>
      </c>
      <c r="O15" s="231" t="s">
        <v>79</v>
      </c>
      <c r="P15" s="231"/>
      <c r="Q15" s="231"/>
      <c r="R15" s="151">
        <f>(R13*R14)+Poles!J3</f>
        <v>0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27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31" t="s">
        <v>10</v>
      </c>
      <c r="P16" s="231"/>
      <c r="Q16" s="231"/>
      <c r="R16" s="151">
        <f>R15*W5</f>
        <v>0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27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27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27" t="s">
        <v>5</v>
      </c>
      <c r="G20" s="16" t="str">
        <f>IF(H20="-","-","1st")</f>
        <v>-</v>
      </c>
      <c r="H20" s="16" t="str">
        <f>IFERROR(INDEX(Poles!B:F,MATCH(J20,Poles!F:F,0),1),"-")</f>
        <v>-</v>
      </c>
      <c r="I20" s="16" t="str">
        <f>IFERROR(INDEX(Poles!B:F,MATCH(J20,Poles!F:F,0),2),"-")</f>
        <v>-</v>
      </c>
      <c r="J20" s="4" t="str">
        <f>IFERROR(IF(SMALL($D$2:$D$300,L20)&lt;900,SMALL($D$2:$D$300,L20),"-"),"-")</f>
        <v>-</v>
      </c>
      <c r="K20" s="154" t="str">
        <f>IF(V7&gt;0,V7,"")</f>
        <v/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27"/>
      <c r="G21" s="16" t="str">
        <f>IF(H21="-","-","2nd")</f>
        <v>-</v>
      </c>
      <c r="H21" s="16" t="str">
        <f>IFERROR(INDEX(Poles!B:F,MATCH(J21,Poles!F:F,0),1),"-")</f>
        <v>-</v>
      </c>
      <c r="I21" s="16" t="str">
        <f>IFERROR(INDEX(Poles!B:F,MATCH(J21,Poles!F:F,0),2),"-")</f>
        <v>-</v>
      </c>
      <c r="J21" s="4" t="str">
        <f>IFERROR(IF(SMALL($D$2:$D$300,L21)&lt;900,SMALL($D$2:$D$300,L21),"-"),"-")</f>
        <v>-</v>
      </c>
      <c r="K21" s="154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27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27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28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topLeftCell="C1" workbookViewId="0">
      <pane ySplit="2" topLeftCell="A49" activePane="bottomLeft" state="frozen"/>
      <selection pane="bottomLeft" activeCell="H72" sqref="H72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5" t="s">
        <v>7</v>
      </c>
      <c r="B1" s="216"/>
      <c r="C1" s="216"/>
      <c r="D1" s="216"/>
      <c r="E1" s="216"/>
      <c r="F1" s="217"/>
      <c r="G1" s="211" t="s">
        <v>19</v>
      </c>
      <c r="H1" s="213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2"/>
      <c r="H2" s="214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>
        <v>1</v>
      </c>
      <c r="D3" s="106"/>
      <c r="E3" s="106"/>
      <c r="F3" s="177"/>
      <c r="G3" s="112" t="s">
        <v>86</v>
      </c>
      <c r="H3" s="113" t="s">
        <v>87</v>
      </c>
      <c r="I3" s="17">
        <v>1.0000000000000001E-9</v>
      </c>
      <c r="J3" s="17">
        <f>IF(C3="yco",1000+I3,IF((C3+$I3)&lt;1,"",C3+$I3))</f>
        <v>1.0000000010000001</v>
      </c>
      <c r="K3" s="17" t="str">
        <f>IF(E3="co",1000+I3,IF(E3="yco",2000+I3,IF((E3+$I3)&lt;1,"",E3+$I3)))</f>
        <v/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/>
      <c r="D4" s="105"/>
      <c r="E4" s="105"/>
      <c r="F4" s="107"/>
      <c r="G4" s="95"/>
      <c r="H4" s="32"/>
      <c r="I4" s="17">
        <v>2.0000000000000001E-9</v>
      </c>
      <c r="J4" s="17" t="str">
        <f>IF(C4="yco",1000+I4,IF((C4+$I4)&lt;1,"",C4+$I4))</f>
        <v/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8" t="s">
        <v>84</v>
      </c>
      <c r="S4" s="219"/>
      <c r="T4" s="219"/>
      <c r="U4" s="219"/>
      <c r="V4" s="220"/>
    </row>
    <row r="5" spans="1:22" ht="16.5" thickBot="1">
      <c r="A5" s="31"/>
      <c r="B5" s="105"/>
      <c r="C5" s="105">
        <v>2</v>
      </c>
      <c r="D5" s="105"/>
      <c r="E5" s="105"/>
      <c r="F5" s="107"/>
      <c r="G5" s="95" t="s">
        <v>88</v>
      </c>
      <c r="H5" s="32" t="s">
        <v>89</v>
      </c>
      <c r="I5" s="17">
        <v>3E-9</v>
      </c>
      <c r="J5" s="17">
        <f>IF(C5="yco",1000+I5,IF((C5+$I5)&lt;1,"",C5+$I5))</f>
        <v>2.0000000029999998</v>
      </c>
      <c r="K5" s="17" t="str">
        <f t="shared" si="1"/>
        <v/>
      </c>
      <c r="L5" s="17" t="str">
        <f t="shared" si="2"/>
        <v/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1"/>
      <c r="S5" s="222"/>
      <c r="T5" s="222"/>
      <c r="U5" s="222"/>
      <c r="V5" s="223"/>
    </row>
    <row r="6" spans="1:22" ht="15.75" customHeight="1">
      <c r="A6" s="31"/>
      <c r="B6" s="105"/>
      <c r="C6" s="105"/>
      <c r="D6" s="105"/>
      <c r="E6" s="105"/>
      <c r="F6" s="107"/>
      <c r="G6" s="95"/>
      <c r="H6" s="32"/>
      <c r="I6" s="17">
        <v>4.0000000000000002E-9</v>
      </c>
      <c r="J6" s="183" t="str">
        <f>IF(C6="yco",1000+I6,IF((C6+$I6)&lt;1,"",C6+$I6))</f>
        <v/>
      </c>
      <c r="K6" s="17" t="str">
        <f t="shared" si="1"/>
        <v/>
      </c>
      <c r="L6" s="17" t="str">
        <f t="shared" si="2"/>
        <v/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18" t="s">
        <v>82</v>
      </c>
      <c r="S6" s="219"/>
      <c r="T6" s="219"/>
      <c r="U6" s="219"/>
      <c r="V6" s="220"/>
    </row>
    <row r="7" spans="1:22" ht="16.5" thickBot="1">
      <c r="A7" s="31"/>
      <c r="B7" s="178"/>
      <c r="C7" s="105">
        <v>3</v>
      </c>
      <c r="D7" s="105"/>
      <c r="E7" s="105"/>
      <c r="F7" s="107"/>
      <c r="G7" s="95" t="s">
        <v>90</v>
      </c>
      <c r="H7" s="32" t="s">
        <v>91</v>
      </c>
      <c r="I7" s="17">
        <v>5.0000000000000001E-9</v>
      </c>
      <c r="J7" s="17">
        <f t="shared" ref="J7:J68" si="5">IF(C7="yco",1000+I7,IF((C7+$I7)&lt;1,"",C7+$I7))</f>
        <v>3.000000005</v>
      </c>
      <c r="K7" s="17" t="str">
        <f t="shared" si="1"/>
        <v/>
      </c>
      <c r="L7" s="17" t="str">
        <f t="shared" si="2"/>
        <v/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1"/>
      <c r="S7" s="222"/>
      <c r="T7" s="222"/>
      <c r="U7" s="222"/>
      <c r="V7" s="223"/>
    </row>
    <row r="8" spans="1:22" ht="15.75" customHeight="1">
      <c r="A8" s="31"/>
      <c r="B8" s="105"/>
      <c r="C8" s="105"/>
      <c r="D8" s="105"/>
      <c r="E8" s="105"/>
      <c r="F8" s="107"/>
      <c r="G8" s="95"/>
      <c r="H8" s="32"/>
      <c r="I8" s="17">
        <v>6E-9</v>
      </c>
      <c r="J8" s="17" t="str">
        <f t="shared" si="5"/>
        <v/>
      </c>
      <c r="K8" s="17" t="str">
        <f t="shared" si="1"/>
        <v/>
      </c>
      <c r="L8" s="17" t="str">
        <f t="shared" si="2"/>
        <v/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5" t="s">
        <v>83</v>
      </c>
      <c r="S8" s="206"/>
      <c r="T8" s="206"/>
      <c r="U8" s="206"/>
      <c r="V8" s="207"/>
    </row>
    <row r="9" spans="1:22" ht="16.5" thickBot="1">
      <c r="A9" s="31"/>
      <c r="B9" s="105"/>
      <c r="C9" s="105">
        <v>4</v>
      </c>
      <c r="D9" s="105"/>
      <c r="E9" s="105"/>
      <c r="F9" s="107"/>
      <c r="G9" s="95" t="s">
        <v>92</v>
      </c>
      <c r="H9" s="32" t="s">
        <v>93</v>
      </c>
      <c r="I9" s="17">
        <v>6.9999999999999998E-9</v>
      </c>
      <c r="J9" s="17">
        <f t="shared" si="5"/>
        <v>4.0000000069999997</v>
      </c>
      <c r="K9" s="17" t="str">
        <f t="shared" si="1"/>
        <v/>
      </c>
      <c r="L9" s="17" t="str">
        <f t="shared" si="2"/>
        <v/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08"/>
      <c r="S9" s="209"/>
      <c r="T9" s="209"/>
      <c r="U9" s="209"/>
      <c r="V9" s="210"/>
    </row>
    <row r="10" spans="1:22">
      <c r="A10" s="31"/>
      <c r="B10" s="105"/>
      <c r="C10" s="105"/>
      <c r="D10" s="105"/>
      <c r="E10" s="105"/>
      <c r="F10" s="107"/>
      <c r="G10" s="95"/>
      <c r="H10" s="32"/>
      <c r="I10" s="17">
        <v>8.0000000000000005E-9</v>
      </c>
      <c r="J10" s="17" t="str">
        <f t="shared" si="5"/>
        <v/>
      </c>
      <c r="K10" s="17" t="str">
        <f t="shared" si="1"/>
        <v/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>
        <v>6</v>
      </c>
      <c r="D11" s="105"/>
      <c r="E11" s="105"/>
      <c r="F11" s="107"/>
      <c r="G11" s="95" t="s">
        <v>94</v>
      </c>
      <c r="H11" s="32" t="s">
        <v>95</v>
      </c>
      <c r="I11" s="17">
        <v>8.9999999999999995E-9</v>
      </c>
      <c r="J11" s="17">
        <f t="shared" si="5"/>
        <v>6.0000000089999999</v>
      </c>
      <c r="K11" s="17" t="str">
        <f t="shared" si="1"/>
        <v/>
      </c>
      <c r="L11" s="17" t="str">
        <f t="shared" si="2"/>
        <v/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/>
      <c r="D12" s="105"/>
      <c r="E12" s="105"/>
      <c r="F12" s="107"/>
      <c r="G12" s="95"/>
      <c r="H12" s="32"/>
      <c r="I12" s="17">
        <v>1E-8</v>
      </c>
      <c r="J12" s="17" t="str">
        <f t="shared" si="5"/>
        <v/>
      </c>
      <c r="K12" s="17" t="str">
        <f t="shared" si="1"/>
        <v/>
      </c>
      <c r="L12" s="17" t="str">
        <f t="shared" si="2"/>
        <v/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>
        <v>7</v>
      </c>
      <c r="D13" s="105"/>
      <c r="E13" s="105"/>
      <c r="F13" s="107"/>
      <c r="G13" s="95" t="s">
        <v>96</v>
      </c>
      <c r="H13" s="32" t="s">
        <v>97</v>
      </c>
      <c r="I13" s="17">
        <v>1.0999999999999999E-8</v>
      </c>
      <c r="J13" s="17">
        <f t="shared" si="5"/>
        <v>7.000000011</v>
      </c>
      <c r="K13" s="17" t="str">
        <f t="shared" si="1"/>
        <v/>
      </c>
      <c r="L13" s="17" t="str">
        <f t="shared" si="2"/>
        <v/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/>
      <c r="D14" s="105"/>
      <c r="E14" s="105"/>
      <c r="F14" s="107"/>
      <c r="G14" s="95"/>
      <c r="H14" s="32"/>
      <c r="I14" s="17">
        <v>1.2E-8</v>
      </c>
      <c r="J14" s="17" t="str">
        <f t="shared" si="5"/>
        <v/>
      </c>
      <c r="K14" s="17" t="str">
        <f t="shared" si="1"/>
        <v/>
      </c>
      <c r="L14" s="17" t="str">
        <f t="shared" si="2"/>
        <v/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>
        <v>8</v>
      </c>
      <c r="D15" s="105"/>
      <c r="E15" s="105"/>
      <c r="F15" s="107"/>
      <c r="G15" s="95" t="s">
        <v>98</v>
      </c>
      <c r="H15" s="32" t="s">
        <v>99</v>
      </c>
      <c r="I15" s="17">
        <v>1.3000000000000001E-8</v>
      </c>
      <c r="J15" s="17">
        <f t="shared" si="5"/>
        <v>8.0000000129999993</v>
      </c>
      <c r="K15" s="17" t="str">
        <f t="shared" si="1"/>
        <v/>
      </c>
      <c r="L15" s="17" t="str">
        <f t="shared" si="2"/>
        <v/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/>
      <c r="D16" s="105"/>
      <c r="E16" s="105"/>
      <c r="F16" s="107"/>
      <c r="G16" s="95"/>
      <c r="H16" s="32"/>
      <c r="I16" s="17">
        <v>1.4E-8</v>
      </c>
      <c r="J16" s="17" t="str">
        <f t="shared" si="5"/>
        <v/>
      </c>
      <c r="K16" s="17" t="str">
        <f t="shared" si="1"/>
        <v/>
      </c>
      <c r="L16" s="17" t="str">
        <f t="shared" si="2"/>
        <v/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>
        <v>9</v>
      </c>
      <c r="D17" s="105"/>
      <c r="E17" s="105"/>
      <c r="F17" s="107"/>
      <c r="G17" s="95" t="s">
        <v>100</v>
      </c>
      <c r="H17" s="32" t="s">
        <v>101</v>
      </c>
      <c r="I17" s="17">
        <v>1.4999999999999999E-8</v>
      </c>
      <c r="J17" s="17">
        <f t="shared" si="5"/>
        <v>9.0000000149999995</v>
      </c>
      <c r="K17" s="17" t="str">
        <f t="shared" si="1"/>
        <v/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/>
      <c r="D18" s="105"/>
      <c r="E18" s="105"/>
      <c r="F18" s="107"/>
      <c r="G18" s="95"/>
      <c r="H18" s="32"/>
      <c r="I18" s="17">
        <v>1.6000000000000001E-8</v>
      </c>
      <c r="J18" s="17" t="str">
        <f t="shared" si="5"/>
        <v/>
      </c>
      <c r="K18" s="17" t="str">
        <f t="shared" si="1"/>
        <v/>
      </c>
      <c r="L18" s="17" t="str">
        <f t="shared" si="2"/>
        <v/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>
        <v>11</v>
      </c>
      <c r="D19" s="105"/>
      <c r="E19" s="105"/>
      <c r="F19" s="107"/>
      <c r="G19" s="95" t="s">
        <v>102</v>
      </c>
      <c r="H19" s="32" t="s">
        <v>103</v>
      </c>
      <c r="I19" s="17">
        <v>1.7E-8</v>
      </c>
      <c r="J19" s="17">
        <f t="shared" si="5"/>
        <v>11.000000017</v>
      </c>
      <c r="K19" s="17" t="str">
        <f t="shared" si="1"/>
        <v/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/>
      <c r="D20" s="105"/>
      <c r="E20" s="105"/>
      <c r="F20" s="107"/>
      <c r="G20" s="95"/>
      <c r="H20" s="32"/>
      <c r="I20" s="17">
        <v>1.7999999999999999E-8</v>
      </c>
      <c r="J20" s="17" t="str">
        <f t="shared" si="5"/>
        <v/>
      </c>
      <c r="K20" s="17" t="str">
        <f t="shared" si="1"/>
        <v/>
      </c>
      <c r="L20" s="17" t="str">
        <f t="shared" si="2"/>
        <v/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>
        <v>12</v>
      </c>
      <c r="D21" s="105"/>
      <c r="E21" s="105"/>
      <c r="F21" s="107"/>
      <c r="G21" s="95" t="s">
        <v>104</v>
      </c>
      <c r="H21" s="32" t="s">
        <v>105</v>
      </c>
      <c r="I21" s="17">
        <v>1.9000000000000001E-8</v>
      </c>
      <c r="J21" s="17">
        <f t="shared" si="5"/>
        <v>12.000000019</v>
      </c>
      <c r="K21" s="17" t="str">
        <f t="shared" si="1"/>
        <v/>
      </c>
      <c r="L21" s="17" t="str">
        <f t="shared" si="2"/>
        <v/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/>
      <c r="D22" s="105"/>
      <c r="E22" s="105"/>
      <c r="F22" s="107"/>
      <c r="G22" s="95"/>
      <c r="H22" s="32"/>
      <c r="I22" s="17">
        <v>2E-8</v>
      </c>
      <c r="J22" s="17" t="str">
        <f t="shared" si="5"/>
        <v/>
      </c>
      <c r="K22" s="17" t="str">
        <f t="shared" si="1"/>
        <v/>
      </c>
      <c r="L22" s="17" t="str">
        <f t="shared" si="2"/>
        <v/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>
        <v>16</v>
      </c>
      <c r="D23" s="105"/>
      <c r="E23" s="105"/>
      <c r="F23" s="107"/>
      <c r="G23" s="95" t="s">
        <v>106</v>
      </c>
      <c r="H23" s="32" t="s">
        <v>107</v>
      </c>
      <c r="I23" s="17">
        <v>2.0999999999999999E-8</v>
      </c>
      <c r="J23" s="17">
        <f t="shared" si="5"/>
        <v>16.000000021000002</v>
      </c>
      <c r="K23" s="17" t="str">
        <f t="shared" si="1"/>
        <v/>
      </c>
      <c r="L23" s="17" t="str">
        <f t="shared" si="2"/>
        <v/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/>
      <c r="D24" s="105"/>
      <c r="E24" s="105"/>
      <c r="F24" s="107"/>
      <c r="G24" s="95"/>
      <c r="H24" s="32"/>
      <c r="I24" s="17">
        <v>2.1999999999999998E-8</v>
      </c>
      <c r="J24" s="17" t="str">
        <f t="shared" si="5"/>
        <v/>
      </c>
      <c r="K24" s="17" t="str">
        <f t="shared" si="1"/>
        <v/>
      </c>
      <c r="L24" s="17" t="str">
        <f t="shared" si="2"/>
        <v/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>
        <v>17</v>
      </c>
      <c r="D25" s="105"/>
      <c r="E25" s="105"/>
      <c r="F25" s="107"/>
      <c r="G25" s="95" t="s">
        <v>108</v>
      </c>
      <c r="H25" s="32" t="s">
        <v>109</v>
      </c>
      <c r="I25" s="17">
        <v>2.3000000000000001E-8</v>
      </c>
      <c r="J25" s="17">
        <f t="shared" si="5"/>
        <v>17.000000022999998</v>
      </c>
      <c r="K25" s="17" t="str">
        <f t="shared" si="1"/>
        <v/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/>
      <c r="D26" s="105"/>
      <c r="E26" s="105"/>
      <c r="F26" s="107"/>
      <c r="G26" s="95"/>
      <c r="H26" s="32"/>
      <c r="I26" s="17">
        <v>2.4E-8</v>
      </c>
      <c r="J26" s="17" t="str">
        <f t="shared" si="5"/>
        <v/>
      </c>
      <c r="K26" s="17" t="str">
        <f t="shared" si="1"/>
        <v/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>
        <v>21</v>
      </c>
      <c r="D27" s="105"/>
      <c r="E27" s="105"/>
      <c r="F27" s="107"/>
      <c r="G27" s="95" t="s">
        <v>110</v>
      </c>
      <c r="H27" s="32" t="s">
        <v>111</v>
      </c>
      <c r="I27" s="17">
        <v>2.4999999999999999E-8</v>
      </c>
      <c r="J27" s="17">
        <f t="shared" si="5"/>
        <v>21.000000024999999</v>
      </c>
      <c r="K27" s="17" t="str">
        <f t="shared" si="1"/>
        <v/>
      </c>
      <c r="L27" s="17" t="str">
        <f t="shared" si="2"/>
        <v/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>
        <v>22</v>
      </c>
      <c r="D28" s="105"/>
      <c r="E28" s="105"/>
      <c r="F28" s="107"/>
      <c r="G28" s="95" t="s">
        <v>131</v>
      </c>
      <c r="H28" s="32" t="s">
        <v>132</v>
      </c>
      <c r="I28" s="17">
        <v>2.6000000000000001E-8</v>
      </c>
      <c r="J28" s="17">
        <f t="shared" si="5"/>
        <v>22.000000025999999</v>
      </c>
      <c r="K28" s="17" t="str">
        <f t="shared" si="1"/>
        <v/>
      </c>
      <c r="L28" s="17" t="str">
        <f t="shared" si="2"/>
        <v/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10</v>
      </c>
      <c r="D29" s="105"/>
      <c r="E29" s="105"/>
      <c r="F29" s="107"/>
      <c r="G29" s="95" t="s">
        <v>88</v>
      </c>
      <c r="H29" s="32" t="s">
        <v>112</v>
      </c>
      <c r="I29" s="17">
        <v>2.7E-8</v>
      </c>
      <c r="J29" s="17">
        <f t="shared" si="5"/>
        <v>10.000000027</v>
      </c>
      <c r="K29" s="17" t="str">
        <f t="shared" si="1"/>
        <v/>
      </c>
      <c r="L29" s="17" t="str">
        <f t="shared" si="2"/>
        <v/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/>
      <c r="D30" s="105"/>
      <c r="E30" s="105"/>
      <c r="F30" s="107"/>
      <c r="G30" s="95"/>
      <c r="H30" s="32"/>
      <c r="I30" s="17">
        <v>2.7999999999999999E-8</v>
      </c>
      <c r="J30" s="17" t="str">
        <f t="shared" si="5"/>
        <v/>
      </c>
      <c r="K30" s="17" t="str">
        <f t="shared" si="1"/>
        <v/>
      </c>
      <c r="L30" s="17" t="str">
        <f t="shared" si="2"/>
        <v/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>
        <v>28</v>
      </c>
      <c r="D31" s="105"/>
      <c r="E31" s="105"/>
      <c r="F31" s="107"/>
      <c r="G31" s="95" t="s">
        <v>71</v>
      </c>
      <c r="H31" s="32" t="s">
        <v>71</v>
      </c>
      <c r="I31" s="17">
        <v>2.9000000000000002E-8</v>
      </c>
      <c r="J31" s="17">
        <f t="shared" si="5"/>
        <v>28.000000028999999</v>
      </c>
      <c r="K31" s="17" t="str">
        <f t="shared" si="1"/>
        <v/>
      </c>
      <c r="L31" s="17" t="str">
        <f t="shared" si="2"/>
        <v/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/>
      <c r="D32" s="105"/>
      <c r="E32" s="105"/>
      <c r="F32" s="107"/>
      <c r="G32" s="95"/>
      <c r="H32" s="32"/>
      <c r="I32" s="17">
        <v>2.9999999999999997E-8</v>
      </c>
      <c r="J32" s="17" t="str">
        <f t="shared" si="5"/>
        <v/>
      </c>
      <c r="K32" s="17" t="str">
        <f t="shared" si="1"/>
        <v/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>
        <v>29</v>
      </c>
      <c r="D33" s="105"/>
      <c r="E33" s="105"/>
      <c r="F33" s="107"/>
      <c r="G33" s="95" t="s">
        <v>113</v>
      </c>
      <c r="H33" s="32" t="s">
        <v>114</v>
      </c>
      <c r="I33" s="17">
        <v>3.1E-8</v>
      </c>
      <c r="J33" s="17">
        <f t="shared" si="5"/>
        <v>29.000000030999999</v>
      </c>
      <c r="K33" s="17" t="str">
        <f t="shared" si="1"/>
        <v/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>
        <v>31</v>
      </c>
      <c r="D34" s="105"/>
      <c r="E34" s="105"/>
      <c r="F34" s="107"/>
      <c r="G34" s="95" t="s">
        <v>133</v>
      </c>
      <c r="H34" s="32" t="s">
        <v>134</v>
      </c>
      <c r="I34" s="17">
        <v>3.2000000000000002E-8</v>
      </c>
      <c r="J34" s="17">
        <f t="shared" si="5"/>
        <v>31.000000031999999</v>
      </c>
      <c r="K34" s="17" t="str">
        <f t="shared" si="1"/>
        <v/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>
        <v>34</v>
      </c>
      <c r="D35" s="105"/>
      <c r="E35" s="105"/>
      <c r="F35" s="107"/>
      <c r="G35" s="95" t="s">
        <v>92</v>
      </c>
      <c r="H35" s="32" t="s">
        <v>115</v>
      </c>
      <c r="I35" s="17">
        <v>3.2999999999999998E-8</v>
      </c>
      <c r="J35" s="17">
        <f t="shared" si="5"/>
        <v>34.000000032999999</v>
      </c>
      <c r="K35" s="17" t="str">
        <f t="shared" si="1"/>
        <v/>
      </c>
      <c r="L35" s="17" t="str">
        <f t="shared" si="2"/>
        <v/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/>
      <c r="D36" s="105"/>
      <c r="E36" s="105"/>
      <c r="F36" s="107"/>
      <c r="G36" s="95"/>
      <c r="H36" s="32"/>
      <c r="I36" s="17">
        <v>3.4E-8</v>
      </c>
      <c r="J36" s="17" t="str">
        <f t="shared" si="5"/>
        <v/>
      </c>
      <c r="K36" s="17" t="str">
        <f t="shared" si="1"/>
        <v/>
      </c>
      <c r="L36" s="17" t="str">
        <f t="shared" si="2"/>
        <v/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>
        <v>40</v>
      </c>
      <c r="D37" s="105"/>
      <c r="E37" s="105"/>
      <c r="F37" s="107"/>
      <c r="G37" s="95" t="s">
        <v>116</v>
      </c>
      <c r="H37" s="32" t="s">
        <v>117</v>
      </c>
      <c r="I37" s="17">
        <v>3.5000000000000002E-8</v>
      </c>
      <c r="J37" s="17">
        <f t="shared" si="5"/>
        <v>40.000000034999999</v>
      </c>
      <c r="K37" s="17" t="str">
        <f t="shared" si="1"/>
        <v/>
      </c>
      <c r="L37" s="17" t="str">
        <f t="shared" si="2"/>
        <v/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/>
      <c r="D38" s="105"/>
      <c r="E38" s="105"/>
      <c r="F38" s="107"/>
      <c r="G38" s="95"/>
      <c r="H38" s="32"/>
      <c r="I38" s="17">
        <v>3.5999999999999998E-8</v>
      </c>
      <c r="J38" s="17" t="str">
        <f t="shared" si="5"/>
        <v/>
      </c>
      <c r="K38" s="17" t="str">
        <f t="shared" si="1"/>
        <v/>
      </c>
      <c r="L38" s="17" t="str">
        <f t="shared" si="2"/>
        <v/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>
        <v>58</v>
      </c>
      <c r="D39" s="105"/>
      <c r="E39" s="105"/>
      <c r="F39" s="107"/>
      <c r="G39" s="95" t="s">
        <v>118</v>
      </c>
      <c r="H39" s="32" t="s">
        <v>119</v>
      </c>
      <c r="I39" s="17">
        <v>3.7E-8</v>
      </c>
      <c r="J39" s="17">
        <f t="shared" si="5"/>
        <v>58.000000037</v>
      </c>
      <c r="K39" s="17" t="str">
        <f t="shared" si="1"/>
        <v/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/>
      <c r="D40" s="105"/>
      <c r="E40" s="105"/>
      <c r="F40" s="107"/>
      <c r="G40" s="95"/>
      <c r="H40" s="32"/>
      <c r="I40" s="17">
        <v>3.8000000000000003E-8</v>
      </c>
      <c r="J40" s="17" t="str">
        <f t="shared" si="5"/>
        <v/>
      </c>
      <c r="K40" s="17" t="str">
        <f t="shared" si="1"/>
        <v/>
      </c>
      <c r="L40" s="17" t="str">
        <f t="shared" si="2"/>
        <v/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>
        <v>14</v>
      </c>
      <c r="D41" s="105"/>
      <c r="E41" s="105"/>
      <c r="F41" s="107"/>
      <c r="G41" s="95" t="s">
        <v>88</v>
      </c>
      <c r="H41" s="32" t="s">
        <v>120</v>
      </c>
      <c r="I41" s="17">
        <v>3.8999999999999998E-8</v>
      </c>
      <c r="J41" s="17">
        <f t="shared" si="5"/>
        <v>14.000000039</v>
      </c>
      <c r="K41" s="17" t="str">
        <f t="shared" si="1"/>
        <v/>
      </c>
      <c r="L41" s="17" t="str">
        <f t="shared" si="2"/>
        <v/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>
        <v>64</v>
      </c>
      <c r="D42" s="105"/>
      <c r="E42" s="105"/>
      <c r="F42" s="107"/>
      <c r="G42" s="95" t="s">
        <v>131</v>
      </c>
      <c r="H42" s="32" t="s">
        <v>135</v>
      </c>
      <c r="I42" s="17">
        <v>4.0000000000000001E-8</v>
      </c>
      <c r="J42" s="17">
        <f t="shared" si="5"/>
        <v>64.000000040000003</v>
      </c>
      <c r="K42" s="17" t="str">
        <f t="shared" si="1"/>
        <v/>
      </c>
      <c r="L42" s="17" t="str">
        <f t="shared" si="2"/>
        <v/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>
        <v>67</v>
      </c>
      <c r="D43" s="105"/>
      <c r="E43" s="105"/>
      <c r="F43" s="107"/>
      <c r="G43" s="95" t="s">
        <v>121</v>
      </c>
      <c r="H43" s="32" t="s">
        <v>122</v>
      </c>
      <c r="I43" s="17">
        <v>4.1000000000000003E-8</v>
      </c>
      <c r="J43" s="17">
        <f t="shared" si="5"/>
        <v>67.000000041000007</v>
      </c>
      <c r="K43" s="17" t="str">
        <f t="shared" si="1"/>
        <v/>
      </c>
      <c r="L43" s="17" t="str">
        <f t="shared" si="2"/>
        <v/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/>
      <c r="D44" s="105"/>
      <c r="E44" s="105"/>
      <c r="F44" s="107"/>
      <c r="G44" s="95"/>
      <c r="H44" s="32"/>
      <c r="I44" s="17">
        <v>4.1999999999999999E-8</v>
      </c>
      <c r="J44" s="17" t="str">
        <f t="shared" si="5"/>
        <v/>
      </c>
      <c r="K44" s="17" t="str">
        <f t="shared" si="1"/>
        <v/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>
        <v>68</v>
      </c>
      <c r="D45" s="105"/>
      <c r="E45" s="105"/>
      <c r="F45" s="107"/>
      <c r="G45" s="95" t="s">
        <v>123</v>
      </c>
      <c r="H45" s="32" t="s">
        <v>124</v>
      </c>
      <c r="I45" s="17">
        <v>4.3000000000000001E-8</v>
      </c>
      <c r="J45" s="17">
        <f t="shared" si="5"/>
        <v>68.000000043</v>
      </c>
      <c r="K45" s="17" t="str">
        <f t="shared" si="1"/>
        <v/>
      </c>
      <c r="L45" s="17" t="str">
        <f t="shared" si="2"/>
        <v/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/>
      <c r="D46" s="105"/>
      <c r="E46" s="105"/>
      <c r="F46" s="107"/>
      <c r="G46" s="95"/>
      <c r="H46" s="32"/>
      <c r="I46" s="17">
        <v>4.3999999999999997E-8</v>
      </c>
      <c r="J46" s="17" t="str">
        <f t="shared" si="5"/>
        <v/>
      </c>
      <c r="K46" s="17" t="str">
        <f t="shared" si="1"/>
        <v/>
      </c>
      <c r="L46" s="17" t="str">
        <f t="shared" si="2"/>
        <v/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>
        <v>70</v>
      </c>
      <c r="D47" s="105"/>
      <c r="E47" s="105"/>
      <c r="F47" s="107"/>
      <c r="G47" s="95" t="s">
        <v>94</v>
      </c>
      <c r="H47" s="32" t="s">
        <v>125</v>
      </c>
      <c r="I47" s="17">
        <v>4.4999999999999999E-8</v>
      </c>
      <c r="J47" s="17">
        <f t="shared" si="5"/>
        <v>70.000000044999993</v>
      </c>
      <c r="K47" s="17" t="str">
        <f t="shared" si="1"/>
        <v/>
      </c>
      <c r="L47" s="17" t="str">
        <f t="shared" si="2"/>
        <v/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/>
      <c r="D48" s="105"/>
      <c r="E48" s="105"/>
      <c r="F48" s="107"/>
      <c r="G48" s="95"/>
      <c r="H48" s="32"/>
      <c r="I48" s="17">
        <v>4.6000000000000002E-8</v>
      </c>
      <c r="J48" s="17" t="str">
        <f t="shared" si="5"/>
        <v/>
      </c>
      <c r="K48" s="17" t="str">
        <f t="shared" si="1"/>
        <v/>
      </c>
      <c r="L48" s="17" t="str">
        <f t="shared" si="2"/>
        <v/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>
        <v>77</v>
      </c>
      <c r="D49" s="105"/>
      <c r="E49" s="105"/>
      <c r="F49" s="107"/>
      <c r="G49" s="95" t="s">
        <v>126</v>
      </c>
      <c r="H49" s="32" t="s">
        <v>127</v>
      </c>
      <c r="I49" s="17">
        <v>4.6999999999999997E-8</v>
      </c>
      <c r="J49" s="17">
        <f t="shared" si="5"/>
        <v>77.000000047</v>
      </c>
      <c r="K49" s="17" t="str">
        <f t="shared" si="1"/>
        <v/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/>
      <c r="D50" s="105"/>
      <c r="E50" s="105"/>
      <c r="F50" s="107"/>
      <c r="G50" s="95"/>
      <c r="H50" s="32"/>
      <c r="I50" s="17">
        <v>4.8E-8</v>
      </c>
      <c r="J50" s="17" t="str">
        <f t="shared" si="5"/>
        <v/>
      </c>
      <c r="K50" s="17" t="str">
        <f t="shared" si="1"/>
        <v/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>
        <v>79</v>
      </c>
      <c r="D51" s="105"/>
      <c r="E51" s="105"/>
      <c r="F51" s="107"/>
      <c r="G51" s="95" t="s">
        <v>121</v>
      </c>
      <c r="H51" s="32" t="s">
        <v>128</v>
      </c>
      <c r="I51" s="17">
        <v>4.9000000000000002E-8</v>
      </c>
      <c r="J51" s="17">
        <f t="shared" si="5"/>
        <v>79.000000048999993</v>
      </c>
      <c r="K51" s="17" t="str">
        <f t="shared" si="1"/>
        <v/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/>
      <c r="D52" s="105"/>
      <c r="E52" s="105"/>
      <c r="F52" s="107"/>
      <c r="G52" s="95"/>
      <c r="H52" s="32"/>
      <c r="I52" s="17">
        <v>4.9999999999999998E-8</v>
      </c>
      <c r="J52" s="17" t="str">
        <f t="shared" si="5"/>
        <v/>
      </c>
      <c r="K52" s="17" t="str">
        <f t="shared" si="1"/>
        <v/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>
        <v>13</v>
      </c>
      <c r="D53" s="105"/>
      <c r="E53" s="105"/>
      <c r="F53" s="107"/>
      <c r="G53" s="96" t="s">
        <v>129</v>
      </c>
      <c r="H53" s="60" t="s">
        <v>130</v>
      </c>
      <c r="I53" s="17">
        <v>5.1E-8</v>
      </c>
      <c r="J53" s="17">
        <f t="shared" si="5"/>
        <v>13.000000051000001</v>
      </c>
      <c r="K53" s="17" t="str">
        <f t="shared" si="1"/>
        <v/>
      </c>
      <c r="L53" s="17" t="str">
        <f t="shared" si="2"/>
        <v/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>
        <v>35</v>
      </c>
      <c r="D54" s="105"/>
      <c r="E54" s="105"/>
      <c r="F54" s="107"/>
      <c r="G54" s="96" t="s">
        <v>138</v>
      </c>
      <c r="H54" s="60" t="s">
        <v>89</v>
      </c>
      <c r="I54" s="17">
        <v>5.2000000000000002E-8</v>
      </c>
      <c r="J54" s="17">
        <f t="shared" si="5"/>
        <v>35.000000051999997</v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>
        <v>66</v>
      </c>
      <c r="D55" s="105"/>
      <c r="E55" s="105"/>
      <c r="F55" s="107"/>
      <c r="G55" s="96" t="s">
        <v>138</v>
      </c>
      <c r="H55" s="60" t="s">
        <v>112</v>
      </c>
      <c r="I55" s="17">
        <v>5.2999999999999998E-8</v>
      </c>
      <c r="J55" s="17">
        <f t="shared" si="5"/>
        <v>66.000000052999994</v>
      </c>
      <c r="K55" s="17" t="str">
        <f t="shared" si="1"/>
        <v/>
      </c>
      <c r="L55" s="17" t="str">
        <f t="shared" si="2"/>
        <v/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>
        <v>107</v>
      </c>
      <c r="D56" s="105"/>
      <c r="E56" s="105"/>
      <c r="F56" s="107"/>
      <c r="G56" s="96" t="s">
        <v>140</v>
      </c>
      <c r="H56" s="60" t="s">
        <v>97</v>
      </c>
      <c r="I56" s="17">
        <v>5.4E-8</v>
      </c>
      <c r="J56" s="17">
        <f t="shared" si="5"/>
        <v>107.000000054</v>
      </c>
      <c r="K56" s="17" t="str">
        <f t="shared" si="1"/>
        <v/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>
        <v>200</v>
      </c>
      <c r="D57" s="105"/>
      <c r="E57" s="105"/>
      <c r="F57" s="107"/>
      <c r="G57" s="96" t="s">
        <v>102</v>
      </c>
      <c r="H57" s="60" t="s">
        <v>141</v>
      </c>
      <c r="I57" s="17">
        <v>5.5000000000000003E-8</v>
      </c>
      <c r="J57" s="17">
        <f t="shared" si="5"/>
        <v>200.00000005499999</v>
      </c>
      <c r="K57" s="17" t="str">
        <f t="shared" si="1"/>
        <v/>
      </c>
      <c r="L57" s="17" t="str">
        <f t="shared" si="2"/>
        <v/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>
        <v>122</v>
      </c>
      <c r="D58" s="105"/>
      <c r="E58" s="105"/>
      <c r="F58" s="107"/>
      <c r="G58" s="96" t="s">
        <v>136</v>
      </c>
      <c r="H58" s="60" t="s">
        <v>137</v>
      </c>
      <c r="I58" s="17">
        <v>5.5999999999999999E-8</v>
      </c>
      <c r="J58" s="17">
        <f t="shared" si="5"/>
        <v>122.000000056</v>
      </c>
      <c r="K58" s="17" t="str">
        <f t="shared" si="1"/>
        <v/>
      </c>
      <c r="L58" s="17" t="str">
        <f t="shared" si="2"/>
        <v/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/>
      <c r="D59" s="105"/>
      <c r="E59" s="105"/>
      <c r="F59" s="107"/>
      <c r="G59" s="96"/>
      <c r="H59" s="60"/>
      <c r="I59" s="17">
        <v>5.7000000000000001E-8</v>
      </c>
      <c r="J59" s="17" t="str">
        <f t="shared" si="5"/>
        <v/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>
        <v>163</v>
      </c>
      <c r="D60" s="105"/>
      <c r="E60" s="105"/>
      <c r="F60" s="107"/>
      <c r="G60" s="96" t="s">
        <v>139</v>
      </c>
      <c r="H60" s="60" t="s">
        <v>120</v>
      </c>
      <c r="I60" s="17">
        <v>5.8000000000000003E-8</v>
      </c>
      <c r="J60" s="17">
        <f t="shared" si="5"/>
        <v>163.00000005800001</v>
      </c>
      <c r="K60" s="17" t="str">
        <f t="shared" si="1"/>
        <v/>
      </c>
      <c r="L60" s="17" t="str">
        <f t="shared" si="2"/>
        <v/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/>
      <c r="D61" s="105"/>
      <c r="E61" s="105"/>
      <c r="F61" s="107"/>
      <c r="G61" s="96"/>
      <c r="H61" s="60"/>
      <c r="I61" s="17">
        <v>5.8999999999999999E-8</v>
      </c>
      <c r="J61" s="17" t="str">
        <f t="shared" si="5"/>
        <v/>
      </c>
      <c r="K61" s="17" t="str">
        <f t="shared" si="1"/>
        <v/>
      </c>
      <c r="L61" s="17" t="str">
        <f t="shared" si="2"/>
        <v/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>
        <v>14</v>
      </c>
      <c r="D62" s="105"/>
      <c r="E62" s="105"/>
      <c r="F62" s="107"/>
      <c r="G62" s="96" t="s">
        <v>142</v>
      </c>
      <c r="H62" s="60" t="s">
        <v>143</v>
      </c>
      <c r="I62" s="17">
        <v>5.9999999999999995E-8</v>
      </c>
      <c r="J62" s="17">
        <f t="shared" si="5"/>
        <v>14.00000006</v>
      </c>
      <c r="K62" s="17" t="str">
        <f t="shared" si="1"/>
        <v/>
      </c>
      <c r="L62" s="17" t="str">
        <f t="shared" si="2"/>
        <v/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>
        <v>114</v>
      </c>
      <c r="D63" s="105"/>
      <c r="E63" s="105"/>
      <c r="F63" s="107"/>
      <c r="G63" s="96" t="s">
        <v>144</v>
      </c>
      <c r="H63" s="60" t="s">
        <v>143</v>
      </c>
      <c r="I63" s="17">
        <v>6.1000000000000004E-8</v>
      </c>
      <c r="J63" s="17">
        <f t="shared" si="5"/>
        <v>114.00000006099999</v>
      </c>
      <c r="K63" s="17" t="str">
        <f t="shared" si="1"/>
        <v/>
      </c>
      <c r="L63" s="17" t="str">
        <f t="shared" si="2"/>
        <v/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/>
      <c r="D64" s="105"/>
      <c r="E64" s="105"/>
      <c r="F64" s="107"/>
      <c r="G64" s="96"/>
      <c r="H64" s="60"/>
      <c r="I64" s="17">
        <v>6.1999999999999999E-8</v>
      </c>
      <c r="J64" s="17" t="str">
        <f t="shared" si="5"/>
        <v/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/>
      <c r="D65" s="105"/>
      <c r="E65" s="105"/>
      <c r="F65" s="107"/>
      <c r="G65" s="96"/>
      <c r="H65" s="60"/>
      <c r="I65" s="17">
        <v>6.2999999999999995E-8</v>
      </c>
      <c r="J65" s="17" t="str">
        <f t="shared" si="5"/>
        <v/>
      </c>
      <c r="K65" s="17" t="str">
        <f t="shared" si="1"/>
        <v/>
      </c>
      <c r="L65" s="17" t="str">
        <f t="shared" si="2"/>
        <v/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/>
      <c r="D66" s="105"/>
      <c r="E66" s="105"/>
      <c r="F66" s="107"/>
      <c r="G66" s="96"/>
      <c r="H66" s="60"/>
      <c r="I66" s="17">
        <v>6.4000000000000004E-8</v>
      </c>
      <c r="J66" s="17" t="str">
        <f t="shared" si="5"/>
        <v/>
      </c>
      <c r="K66" s="17" t="str">
        <f t="shared" si="1"/>
        <v/>
      </c>
      <c r="L66" s="17" t="str">
        <f t="shared" si="2"/>
        <v/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/>
      <c r="D67" s="105"/>
      <c r="E67" s="105"/>
      <c r="F67" s="107"/>
      <c r="G67" s="96"/>
      <c r="H67" s="60"/>
      <c r="I67" s="17">
        <v>6.5E-8</v>
      </c>
      <c r="J67" s="17" t="str">
        <f t="shared" si="5"/>
        <v/>
      </c>
      <c r="K67" s="17" t="str">
        <f t="shared" si="1"/>
        <v/>
      </c>
      <c r="L67" s="17" t="str">
        <f t="shared" si="2"/>
        <v/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>
        <v>301</v>
      </c>
      <c r="D68" s="105"/>
      <c r="E68" s="105"/>
      <c r="F68" s="107"/>
      <c r="G68" s="96" t="s">
        <v>147</v>
      </c>
      <c r="H68" s="60" t="s">
        <v>93</v>
      </c>
      <c r="I68" s="17">
        <v>6.5999999999999995E-8</v>
      </c>
      <c r="J68" s="17">
        <f t="shared" si="5"/>
        <v>301.00000006599998</v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>
        <v>302</v>
      </c>
      <c r="D69" s="105"/>
      <c r="E69" s="105"/>
      <c r="F69" s="107"/>
      <c r="G69" s="96" t="s">
        <v>148</v>
      </c>
      <c r="H69" s="60" t="s">
        <v>105</v>
      </c>
      <c r="I69" s="17">
        <v>6.7000000000000004E-8</v>
      </c>
      <c r="J69" s="17">
        <f t="shared" ref="J69:J132" si="12">IF(C69="yco",1000+I69,IF((C69+$I69)&lt;1,"",C69+$I69))</f>
        <v>302.00000006699997</v>
      </c>
      <c r="K69" s="17" t="str">
        <f t="shared" si="9"/>
        <v/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>
        <v>303</v>
      </c>
      <c r="D70" s="105"/>
      <c r="E70" s="105"/>
      <c r="F70" s="107"/>
      <c r="G70" s="96" t="s">
        <v>149</v>
      </c>
      <c r="H70" s="60" t="s">
        <v>145</v>
      </c>
      <c r="I70" s="17">
        <v>6.8E-8</v>
      </c>
      <c r="J70" s="17">
        <f t="shared" si="12"/>
        <v>303.00000006800002</v>
      </c>
      <c r="K70" s="17" t="str">
        <f t="shared" si="9"/>
        <v/>
      </c>
      <c r="L70" s="17" t="str">
        <f t="shared" si="10"/>
        <v/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>
        <v>304</v>
      </c>
      <c r="D71" s="105"/>
      <c r="E71" s="105"/>
      <c r="F71" s="107"/>
      <c r="G71" s="96" t="s">
        <v>150</v>
      </c>
      <c r="H71" s="60" t="s">
        <v>128</v>
      </c>
      <c r="I71" s="17">
        <v>6.8999999999999996E-8</v>
      </c>
      <c r="J71" s="17">
        <f t="shared" si="12"/>
        <v>304.00000006900001</v>
      </c>
      <c r="K71" s="17" t="str">
        <f t="shared" si="9"/>
        <v/>
      </c>
      <c r="L71" s="17" t="str">
        <f t="shared" si="10"/>
        <v/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>
        <v>305</v>
      </c>
      <c r="D72" s="105"/>
      <c r="E72" s="105"/>
      <c r="F72" s="107"/>
      <c r="G72" s="96" t="s">
        <v>151</v>
      </c>
      <c r="H72" s="60" t="s">
        <v>127</v>
      </c>
      <c r="I72" s="17">
        <v>7.0000000000000005E-8</v>
      </c>
      <c r="J72" s="17">
        <f t="shared" si="12"/>
        <v>305.00000007</v>
      </c>
      <c r="K72" s="17" t="str">
        <f t="shared" si="9"/>
        <v/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/>
      <c r="D73" s="105"/>
      <c r="E73" s="105"/>
      <c r="F73" s="107"/>
      <c r="G73" s="96"/>
      <c r="H73" s="60"/>
      <c r="I73" s="17">
        <v>7.1E-8</v>
      </c>
      <c r="J73" s="17" t="str">
        <f t="shared" si="12"/>
        <v/>
      </c>
      <c r="K73" s="17" t="str">
        <f t="shared" si="9"/>
        <v/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/>
      <c r="D74" s="105"/>
      <c r="E74" s="105"/>
      <c r="F74" s="107"/>
      <c r="G74" s="96"/>
      <c r="H74" s="60"/>
      <c r="I74" s="17">
        <v>7.1999999999999996E-8</v>
      </c>
      <c r="J74" s="17" t="str">
        <f t="shared" si="12"/>
        <v/>
      </c>
      <c r="K74" s="17" t="str">
        <f t="shared" si="9"/>
        <v/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/>
      <c r="D75" s="105"/>
      <c r="E75" s="105"/>
      <c r="F75" s="107"/>
      <c r="G75" s="96"/>
      <c r="H75" s="60"/>
      <c r="I75" s="17">
        <v>7.3000000000000005E-8</v>
      </c>
      <c r="J75" s="17" t="str">
        <f t="shared" si="12"/>
        <v/>
      </c>
      <c r="K75" s="17" t="str">
        <f t="shared" si="9"/>
        <v/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/>
      <c r="D76" s="105"/>
      <c r="E76" s="105"/>
      <c r="F76" s="107"/>
      <c r="G76" s="96"/>
      <c r="H76" s="60"/>
      <c r="I76" s="17">
        <v>7.4000000000000001E-8</v>
      </c>
      <c r="J76" s="17" t="str">
        <f t="shared" si="12"/>
        <v/>
      </c>
      <c r="K76" s="17" t="str">
        <f t="shared" si="9"/>
        <v/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/>
      <c r="D77" s="105"/>
      <c r="E77" s="105"/>
      <c r="F77" s="107"/>
      <c r="G77" s="96"/>
      <c r="H77" s="60"/>
      <c r="I77" s="17">
        <v>7.4999999999999997E-8</v>
      </c>
      <c r="J77" s="17" t="str">
        <f t="shared" si="12"/>
        <v/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/>
      <c r="D78" s="105"/>
      <c r="E78" s="105"/>
      <c r="F78" s="107"/>
      <c r="G78" s="96"/>
      <c r="H78" s="60"/>
      <c r="I78" s="17">
        <v>7.6000000000000006E-8</v>
      </c>
      <c r="J78" s="17" t="str">
        <f t="shared" si="12"/>
        <v/>
      </c>
      <c r="K78" s="17" t="str">
        <f t="shared" si="9"/>
        <v/>
      </c>
      <c r="L78" s="17" t="str">
        <f t="shared" si="10"/>
        <v/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/>
      <c r="D79" s="105"/>
      <c r="E79" s="105"/>
      <c r="F79" s="107"/>
      <c r="G79" s="96"/>
      <c r="H79" s="60"/>
      <c r="I79" s="17">
        <v>7.7000000000000001E-8</v>
      </c>
      <c r="J79" s="17" t="str">
        <f t="shared" si="12"/>
        <v/>
      </c>
      <c r="K79" s="17" t="str">
        <f t="shared" si="9"/>
        <v/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/>
      <c r="D80" s="105"/>
      <c r="E80" s="105"/>
      <c r="F80" s="107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/>
      <c r="D81" s="105"/>
      <c r="E81" s="105"/>
      <c r="F81" s="107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/>
      <c r="D82" s="105"/>
      <c r="E82" s="105"/>
      <c r="F82" s="107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/>
      <c r="D83" s="105"/>
      <c r="E83" s="105"/>
      <c r="F83" s="107"/>
      <c r="G83" s="96"/>
      <c r="H83" s="60"/>
      <c r="I83" s="17">
        <v>8.0999999999999997E-8</v>
      </c>
      <c r="J83" s="17" t="str">
        <f t="shared" si="12"/>
        <v/>
      </c>
      <c r="K83" s="17" t="str">
        <f t="shared" si="9"/>
        <v/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/>
      <c r="D84" s="105"/>
      <c r="E84" s="105"/>
      <c r="F84" s="107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/>
      <c r="D85" s="105"/>
      <c r="E85" s="105"/>
      <c r="F85" s="107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/>
      <c r="D86" s="105"/>
      <c r="E86" s="105"/>
      <c r="F86" s="107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/>
      <c r="D87" s="105"/>
      <c r="E87" s="105"/>
      <c r="F87" s="107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/>
      <c r="D88" s="105"/>
      <c r="E88" s="105"/>
      <c r="F88" s="107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/>
      <c r="D89" s="105"/>
      <c r="E89" s="105"/>
      <c r="F89" s="107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/>
      <c r="D90" s="105"/>
      <c r="E90" s="105"/>
      <c r="F90" s="107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/>
      <c r="D91" s="105"/>
      <c r="E91" s="105"/>
      <c r="F91" s="107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/>
      <c r="D92" s="105"/>
      <c r="E92" s="105"/>
      <c r="F92" s="107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/>
      <c r="D93" s="105"/>
      <c r="E93" s="105"/>
      <c r="F93" s="107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/>
      <c r="D94" s="105"/>
      <c r="E94" s="105"/>
      <c r="F94" s="107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/>
      <c r="D95" s="105"/>
      <c r="E95" s="105"/>
      <c r="F95" s="107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/>
      <c r="D96" s="105"/>
      <c r="E96" s="105"/>
      <c r="F96" s="107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/>
      <c r="D97" s="105"/>
      <c r="E97" s="105"/>
      <c r="F97" s="107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/>
      <c r="D98" s="105"/>
      <c r="E98" s="105"/>
      <c r="F98" s="107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/>
      <c r="D99" s="105"/>
      <c r="E99" s="105"/>
      <c r="F99" s="107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/>
      <c r="D100" s="105"/>
      <c r="E100" s="105"/>
      <c r="F100" s="107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/>
      <c r="D101" s="105"/>
      <c r="E101" s="105"/>
      <c r="F101" s="107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/>
      <c r="D102" s="105"/>
      <c r="E102" s="105"/>
      <c r="F102" s="107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/>
      <c r="D103" s="105"/>
      <c r="E103" s="105"/>
      <c r="F103" s="107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/>
      <c r="D104" s="105"/>
      <c r="E104" s="105"/>
      <c r="F104" s="107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/>
      <c r="D105" s="105"/>
      <c r="E105" s="105"/>
      <c r="F105" s="107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/>
      <c r="D106" s="105"/>
      <c r="E106" s="105"/>
      <c r="F106" s="107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/>
      <c r="D107" s="105"/>
      <c r="E107" s="105"/>
      <c r="F107" s="107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/>
      <c r="D111" s="105"/>
      <c r="E111" s="105"/>
      <c r="F111" s="107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/>
      <c r="D112" s="105"/>
      <c r="E112" s="105"/>
      <c r="F112" s="107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/>
      <c r="D113" s="105"/>
      <c r="E113" s="105"/>
      <c r="F113" s="107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/>
      <c r="D114" s="105"/>
      <c r="E114" s="105"/>
      <c r="F114" s="107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/>
      <c r="D115" s="105"/>
      <c r="E115" s="105"/>
      <c r="F115" s="107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/>
      <c r="D116" s="105"/>
      <c r="E116" s="105"/>
      <c r="F116" s="107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/>
      <c r="D117" s="105"/>
      <c r="E117" s="105"/>
      <c r="F117" s="107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/>
      <c r="D118" s="105"/>
      <c r="E118" s="105"/>
      <c r="F118" s="107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/>
      <c r="D119" s="105"/>
      <c r="E119" s="105"/>
      <c r="F119" s="107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/>
      <c r="D120" s="105"/>
      <c r="E120" s="105"/>
      <c r="F120" s="107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/>
      <c r="D121" s="105"/>
      <c r="E121" s="105"/>
      <c r="F121" s="107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/>
      <c r="D122" s="105"/>
      <c r="E122" s="105"/>
      <c r="F122" s="107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/>
      <c r="D123" s="105"/>
      <c r="E123" s="105"/>
      <c r="F123" s="107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/>
      <c r="D124" s="105"/>
      <c r="E124" s="105"/>
      <c r="F124" s="107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/>
      <c r="F125" s="107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/>
      <c r="F126" s="107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/>
      <c r="F127" s="107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/>
      <c r="F128" s="107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/>
      <c r="F129" s="107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/>
      <c r="F130" s="107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/>
      <c r="F131" s="107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/>
      <c r="D135" s="105"/>
      <c r="E135" s="105"/>
      <c r="F135" s="107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/>
      <c r="D136" s="105"/>
      <c r="E136" s="105"/>
      <c r="F136" s="107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/>
      <c r="F137" s="107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Shari Kennedy </v>
      </c>
      <c r="C2" t="str">
        <f>IFERROR(INDEX('Enter Draw'!$C$3:$H$252,MATCH(SMALL('Enter Draw'!$J$3:$J$252,D2),'Enter Draw'!$J$3:$J$252,0),6),"")</f>
        <v xml:space="preserve">Olena Socks </v>
      </c>
      <c r="D2">
        <v>1</v>
      </c>
      <c r="F2" s="1" t="str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/>
      </c>
      <c r="G2" t="str">
        <f>IFERROR(INDEX('Enter Draw'!$E$3:$H$252,MATCH(SMALL('Enter Draw'!$K$3:$K$252,D2),'Enter Draw'!$K$3:$K$252,0),3),"")</f>
        <v/>
      </c>
      <c r="H2" t="str">
        <f>IFERROR(INDEX('Enter Draw'!$E$3:$H$252,MATCH(SMALL('Enter Draw'!$K$3:$K$252,D2),'Enter Draw'!$K$3:$K$252,0),4),"")</f>
        <v/>
      </c>
      <c r="I2">
        <v>1</v>
      </c>
      <c r="J2" s="1" t="str">
        <f>IF(K2="","",I2)</f>
        <v/>
      </c>
      <c r="K2" t="str">
        <f>IFERROR(INDEX('Enter Draw'!$F$3:$H$252,MATCH(SMALL('Enter Draw'!$L$3:$L$252,I2),'Enter Draw'!$L$3:$L$252,0),2),"")</f>
        <v/>
      </c>
      <c r="L2" t="str">
        <f>IFERROR(INDEX('Enter Draw'!$F$3:$H$252,MATCH(SMALL('Enter Draw'!$L$3:$L$252,I2),'Enter Draw'!$L$3:$L$252,0),3),"")</f>
        <v/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 xml:space="preserve">Dori Hollenbeck </v>
      </c>
      <c r="C3" t="str">
        <f>IFERROR(INDEX('Enter Draw'!$C$3:$H$252,MATCH(SMALL('Enter Draw'!$J$3:$J$252,D3),'Enter Draw'!$J$3:$J$252,0),6),"")</f>
        <v>Horse 1</v>
      </c>
      <c r="D3">
        <v>2</v>
      </c>
      <c r="F3" s="1" t="str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/>
      </c>
      <c r="G3" t="str">
        <f>IFERROR(INDEX('Enter Draw'!$E$3:$H$252,MATCH(SMALL('Enter Draw'!$K$3:$K$252,D3),'Enter Draw'!$K$3:$K$252,0),3),"")</f>
        <v/>
      </c>
      <c r="H3" t="str">
        <f>IFERROR(INDEX('Enter Draw'!$E$3:$H$252,MATCH(SMALL('Enter Draw'!$K$3:$K$252,D3),'Enter Draw'!$K$3:$K$252,0),4),"")</f>
        <v/>
      </c>
      <c r="I3">
        <v>2</v>
      </c>
      <c r="J3" s="1" t="str">
        <f t="shared" ref="J3:J66" si="0">IF(K3="","",I3)</f>
        <v/>
      </c>
      <c r="K3" t="str">
        <f>IFERROR(INDEX('Enter Draw'!$F$3:$H$252,MATCH(SMALL('Enter Draw'!$L$3:$L$252,I3),'Enter Draw'!$L$3:$L$252,0),2),"")</f>
        <v/>
      </c>
      <c r="L3" t="str">
        <f>IFERROR(INDEX('Enter Draw'!$F$3:$H$252,MATCH(SMALL('Enter Draw'!$L$3:$L$252,I3),'Enter Draw'!$L$3:$L$252,0),3),"")</f>
        <v/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 xml:space="preserve">Kensey Roeman </v>
      </c>
      <c r="C4" t="str">
        <f>IFERROR(INDEX('Enter Draw'!$C$3:$H$252,MATCH(SMALL('Enter Draw'!$J$3:$J$252,D4),'Enter Draw'!$J$3:$J$252,0),6),"")</f>
        <v xml:space="preserve">Snip </v>
      </c>
      <c r="D4">
        <v>3</v>
      </c>
      <c r="F4" s="1" t="str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/>
      </c>
      <c r="G4" t="str">
        <f>IFERROR(INDEX('Enter Draw'!$E$3:$H$252,MATCH(SMALL('Enter Draw'!$K$3:$K$252,D4),'Enter Draw'!$K$3:$K$252,0),3),"")</f>
        <v/>
      </c>
      <c r="H4" t="str">
        <f>IFERROR(INDEX('Enter Draw'!$E$3:$H$252,MATCH(SMALL('Enter Draw'!$K$3:$K$252,D4),'Enter Draw'!$K$3:$K$252,0),4),"")</f>
        <v/>
      </c>
      <c r="I4">
        <v>3</v>
      </c>
      <c r="J4" s="1" t="str">
        <f t="shared" si="0"/>
        <v/>
      </c>
      <c r="K4" t="str">
        <f>IFERROR(INDEX('Enter Draw'!$F$3:$H$252,MATCH(SMALL('Enter Draw'!$L$3:$L$252,I4),'Enter Draw'!$L$3:$L$252,0),2),"")</f>
        <v/>
      </c>
      <c r="L4" t="str">
        <f>IFERROR(INDEX('Enter Draw'!$F$3:$H$252,MATCH(SMALL('Enter Draw'!$L$3:$L$252,I4),'Enter Draw'!$L$3:$L$252,0),3),"")</f>
        <v/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IF(Y4="","",V4)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 xml:space="preserve">Kassidy Peters </v>
      </c>
      <c r="C5" t="str">
        <f>IFERROR(INDEX('Enter Draw'!$C$3:$H$252,MATCH(SMALL('Enter Draw'!$J$3:$J$252,D5),'Enter Draw'!$J$3:$J$252,0),6),"")</f>
        <v xml:space="preserve">Player </v>
      </c>
      <c r="D5">
        <v>4</v>
      </c>
      <c r="F5" s="1" t="str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/>
      </c>
      <c r="G5" t="str">
        <f>IFERROR(INDEX('Enter Draw'!$E$3:$H$252,MATCH(SMALL('Enter Draw'!$K$3:$K$252,D5),'Enter Draw'!$K$3:$K$252,0),3),"")</f>
        <v/>
      </c>
      <c r="H5" t="str">
        <f>IFERROR(INDEX('Enter Draw'!$E$3:$H$252,MATCH(SMALL('Enter Draw'!$K$3:$K$252,D5),'Enter Draw'!$K$3:$K$252,0),4),"")</f>
        <v/>
      </c>
      <c r="I5">
        <v>4</v>
      </c>
      <c r="J5" s="1" t="str">
        <f t="shared" si="0"/>
        <v/>
      </c>
      <c r="K5" t="str">
        <f>IFERROR(INDEX('Enter Draw'!$F$3:$H$252,MATCH(SMALL('Enter Draw'!$L$3:$L$252,I5),'Enter Draw'!$L$3:$L$252,0),2),"")</f>
        <v/>
      </c>
      <c r="L5" t="str">
        <f>IFERROR(INDEX('Enter Draw'!$F$3:$H$252,MATCH(SMALL('Enter Draw'!$L$3:$L$252,I5),'Enter Draw'!$L$3:$L$252,0),3),"")</f>
        <v/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IF(Y5="","",V5)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 xml:space="preserve">Brooke Haensel </v>
      </c>
      <c r="C6" t="str">
        <f>IFERROR(INDEX('Enter Draw'!$C$3:$H$252,MATCH(SMALL('Enter Draw'!$J$3:$J$252,D6),'Enter Draw'!$J$3:$J$252,0),6),"")</f>
        <v xml:space="preserve">Fundip </v>
      </c>
      <c r="D6">
        <v>5</v>
      </c>
      <c r="F6" s="1" t="str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/>
      </c>
      <c r="G6" t="str">
        <f>IFERROR(INDEX('Enter Draw'!$E$3:$H$252,MATCH(SMALL('Enter Draw'!$K$3:$K$252,D6),'Enter Draw'!$K$3:$K$252,0),3),"")</f>
        <v/>
      </c>
      <c r="H6" t="str">
        <f>IFERROR(INDEX('Enter Draw'!$E$3:$H$252,MATCH(SMALL('Enter Draw'!$K$3:$K$252,D6),'Enter Draw'!$K$3:$K$252,0),4),"")</f>
        <v/>
      </c>
      <c r="I6">
        <v>5</v>
      </c>
      <c r="J6" s="1" t="str">
        <f t="shared" si="0"/>
        <v/>
      </c>
      <c r="K6" t="str">
        <f>IFERROR(INDEX('Enter Draw'!$F$3:$H$252,MATCH(SMALL('Enter Draw'!$L$3:$L$252,I6),'Enter Draw'!$L$3:$L$252,0),2),"")</f>
        <v/>
      </c>
      <c r="L6" t="str">
        <f>IFERROR(INDEX('Enter Draw'!$F$3:$H$252,MATCH(SMALL('Enter Draw'!$L$3:$L$252,I6),'Enter Draw'!$L$3:$L$252,0),3),"")</f>
        <v/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2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 xml:space="preserve">Cadence Magnuson </v>
      </c>
      <c r="C8" t="str">
        <f>IFERROR(INDEX('Enter Draw'!$C$3:$H$252,MATCH(SMALL('Enter Draw'!$J$3:$J$252,D8),'Enter Draw'!$J$3:$J$252,0),6),"")</f>
        <v xml:space="preserve">Cici </v>
      </c>
      <c r="D8">
        <v>6</v>
      </c>
      <c r="F8" s="1" t="str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/>
      </c>
      <c r="G8" t="str">
        <f>IFERROR(INDEX('Enter Draw'!$E$3:$H$252,MATCH(SMALL('Enter Draw'!$K$3:$K$252,D8),'Enter Draw'!$K$3:$K$252,0),3),"")</f>
        <v/>
      </c>
      <c r="H8" t="str">
        <f>IFERROR(INDEX('Enter Draw'!$E$3:$H$252,MATCH(SMALL('Enter Draw'!$K$3:$K$252,D8),'Enter Draw'!$K$3:$K$252,0),4),"")</f>
        <v/>
      </c>
      <c r="I8">
        <v>7</v>
      </c>
      <c r="J8" s="1" t="str">
        <f t="shared" si="0"/>
        <v/>
      </c>
      <c r="K8" t="str">
        <f>IFERROR(INDEX('Enter Draw'!$F$3:$H$252,MATCH(SMALL('Enter Draw'!$L$3:$L$252,I8),'Enter Draw'!$L$3:$L$252,0),2),"")</f>
        <v/>
      </c>
      <c r="L8" t="str">
        <f>IFERROR(INDEX('Enter Draw'!$F$3:$H$252,MATCH(SMALL('Enter Draw'!$L$3:$L$252,I8),'Enter Draw'!$L$3:$L$252,0),3),"")</f>
        <v/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2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>Pam Vankekerix</v>
      </c>
      <c r="C9" t="str">
        <f>IFERROR(INDEX('Enter Draw'!$C$3:$H$252,MATCH(SMALL('Enter Draw'!$J$3:$J$252,D9),'Enter Draw'!$J$3:$J$252,0),6),"")</f>
        <v xml:space="preserve">Scat </v>
      </c>
      <c r="D9">
        <v>7</v>
      </c>
      <c r="F9" s="1" t="str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/>
      </c>
      <c r="G9" t="str">
        <f>IFERROR(INDEX('Enter Draw'!$E$3:$H$252,MATCH(SMALL('Enter Draw'!$K$3:$K$252,D9),'Enter Draw'!$K$3:$K$252,0),3),"")</f>
        <v/>
      </c>
      <c r="H9" t="str">
        <f>IFERROR(INDEX('Enter Draw'!$E$3:$H$252,MATCH(SMALL('Enter Draw'!$K$3:$K$252,D9),'Enter Draw'!$K$3:$K$252,0),4),"")</f>
        <v/>
      </c>
      <c r="I9">
        <v>8</v>
      </c>
      <c r="J9" s="1" t="str">
        <f t="shared" si="0"/>
        <v/>
      </c>
      <c r="K9" t="str">
        <f>IFERROR(INDEX('Enter Draw'!$F$3:$H$252,MATCH(SMALL('Enter Draw'!$L$3:$L$252,I9),'Enter Draw'!$L$3:$L$252,0),2),"")</f>
        <v/>
      </c>
      <c r="L9" t="str">
        <f>IFERROR(INDEX('Enter Draw'!$F$3:$H$252,MATCH(SMALL('Enter Draw'!$L$3:$L$252,I9),'Enter Draw'!$L$3:$L$252,0),3),"")</f>
        <v/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2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Barb Westover </v>
      </c>
      <c r="C10" t="str">
        <f>IFERROR(INDEX('Enter Draw'!$C$3:$H$252,MATCH(SMALL('Enter Draw'!$J$3:$J$252,D10),'Enter Draw'!$J$3:$J$252,0),6),"")</f>
        <v xml:space="preserve">Romie </v>
      </c>
      <c r="D10">
        <v>8</v>
      </c>
      <c r="F10" s="1" t="str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/>
      </c>
      <c r="G10" t="str">
        <f>IFERROR(INDEX('Enter Draw'!$E$3:$H$252,MATCH(SMALL('Enter Draw'!$K$3:$K$252,D10),'Enter Draw'!$K$3:$K$252,0),3),"")</f>
        <v/>
      </c>
      <c r="H10" t="str">
        <f>IFERROR(INDEX('Enter Draw'!$E$3:$H$252,MATCH(SMALL('Enter Draw'!$K$3:$K$252,D10),'Enter Draw'!$K$3:$K$252,0),4),"")</f>
        <v/>
      </c>
      <c r="I10">
        <v>9</v>
      </c>
      <c r="J10" s="1" t="str">
        <f t="shared" si="0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2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 xml:space="preserve">Dori Hollenbeck </v>
      </c>
      <c r="C11" t="str">
        <f>IFERROR(INDEX('Enter Draw'!$C$3:$H$252,MATCH(SMALL('Enter Draw'!$J$3:$J$252,D11),'Enter Draw'!$J$3:$J$252,0),6),"")</f>
        <v>Horse 2</v>
      </c>
      <c r="D11">
        <v>9</v>
      </c>
      <c r="F11" s="1" t="str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/>
      </c>
      <c r="G11" t="str">
        <f>IFERROR(INDEX('Enter Draw'!$E$3:$H$252,MATCH(SMALL('Enter Draw'!$K$3:$K$252,D11),'Enter Draw'!$K$3:$K$252,0),3),"")</f>
        <v/>
      </c>
      <c r="H11" t="str">
        <f>IFERROR(INDEX('Enter Draw'!$E$3:$H$252,MATCH(SMALL('Enter Draw'!$K$3:$K$252,D11),'Enter Draw'!$K$3:$K$252,0),4),"")</f>
        <v/>
      </c>
      <c r="I11">
        <v>10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2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 xml:space="preserve">Lori Kjose </v>
      </c>
      <c r="C12" t="str">
        <f>IFERROR(INDEX('Enter Draw'!$C$3:$H$252,MATCH(SMALL('Enter Draw'!$J$3:$J$252,D12),'Enter Draw'!$J$3:$J$252,0),6),"")</f>
        <v xml:space="preserve">Cajun </v>
      </c>
      <c r="D12">
        <v>10</v>
      </c>
      <c r="F12" s="1" t="str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/>
      </c>
      <c r="G12" t="str">
        <f>IFERROR(INDEX('Enter Draw'!$E$3:$H$252,MATCH(SMALL('Enter Draw'!$K$3:$K$252,D12),'Enter Draw'!$K$3:$K$252,0),3),"")</f>
        <v/>
      </c>
      <c r="H12" t="str">
        <f>IFERROR(INDEX('Enter Draw'!$E$3:$H$252,MATCH(SMALL('Enter Draw'!$K$3:$K$252,D12),'Enter Draw'!$K$3:$K$252,0),4),"")</f>
        <v/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2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2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 xml:space="preserve">Jodi Nelson </v>
      </c>
      <c r="C14" t="str">
        <f>IFERROR(INDEX('Enter Draw'!$C$3:$H$252,MATCH(SMALL('Enter Draw'!$J$3:$J$252,D14),'Enter Draw'!$J$3:$J$252,0),6),"")</f>
        <v xml:space="preserve">Simon </v>
      </c>
      <c r="D14">
        <v>11</v>
      </c>
      <c r="F14" s="1" t="str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/>
      </c>
      <c r="G14" t="str">
        <f>IFERROR(INDEX('Enter Draw'!$E$3:$H$252,MATCH(SMALL('Enter Draw'!$K$3:$K$252,D14),'Enter Draw'!$K$3:$K$252,0),3),"")</f>
        <v/>
      </c>
      <c r="H14" t="str">
        <f>IFERROR(INDEX('Enter Draw'!$E$3:$H$252,MATCH(SMALL('Enter Draw'!$K$3:$K$252,D14),'Enter Draw'!$K$3:$K$252,0),4),"")</f>
        <v/>
      </c>
      <c r="I14">
        <v>12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2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 xml:space="preserve">Sara Steiner </v>
      </c>
      <c r="C15" t="str">
        <f>IFERROR(INDEX('Enter Draw'!$C$3:$H$252,MATCH(SMALL('Enter Draw'!$J$3:$J$252,D15),'Enter Draw'!$J$3:$J$252,0),6),"")</f>
        <v xml:space="preserve">Smart Frosted Slate </v>
      </c>
      <c r="D15">
        <v>12</v>
      </c>
      <c r="F15" s="1" t="str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/>
      </c>
      <c r="G15" t="str">
        <f>IFERROR(INDEX('Enter Draw'!$E$3:$H$252,MATCH(SMALL('Enter Draw'!$K$3:$K$252,D15),'Enter Draw'!$K$3:$K$252,0),3),"")</f>
        <v/>
      </c>
      <c r="H15" t="str">
        <f>IFERROR(INDEX('Enter Draw'!$E$3:$H$252,MATCH(SMALL('Enter Draw'!$K$3:$K$252,D15),'Enter Draw'!$K$3:$K$252,0),4),"")</f>
        <v/>
      </c>
      <c r="I15">
        <v>13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2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Dori Hollenbeck </v>
      </c>
      <c r="C16" t="str">
        <f>IFERROR(INDEX('Enter Draw'!$C$3:$H$252,MATCH(SMALL('Enter Draw'!$J$3:$J$252,D16),'Enter Draw'!$J$3:$J$252,0),6),"")</f>
        <v xml:space="preserve">Horse 3 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/>
      </c>
      <c r="G16" t="str">
        <f>IFERROR(INDEX('Enter Draw'!$E$3:$H$252,MATCH(SMALL('Enter Draw'!$K$3:$K$252,D16),'Enter Draw'!$K$3:$K$252,0),3),"")</f>
        <v/>
      </c>
      <c r="H16" t="str">
        <f>IFERROR(INDEX('Enter Draw'!$E$3:$H$252,MATCH(SMALL('Enter Draw'!$K$3:$K$252,D16),'Enter Draw'!$K$3:$K$252,0),4),"")</f>
        <v/>
      </c>
      <c r="I16">
        <v>14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2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>Amanda Wegner</v>
      </c>
      <c r="C17" t="str">
        <f>IFERROR(INDEX('Enter Draw'!$C$3:$H$252,MATCH(SMALL('Enter Draw'!$J$3:$J$252,D17),'Enter Draw'!$J$3:$J$252,0),6),"")</f>
        <v xml:space="preserve">Bunny 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/>
      </c>
      <c r="G17" t="str">
        <f>IFERROR(INDEX('Enter Draw'!$E$3:$H$252,MATCH(SMALL('Enter Draw'!$K$3:$K$252,D17),'Enter Draw'!$K$3:$K$252,0),3),"")</f>
        <v/>
      </c>
      <c r="H17" t="str">
        <f>IFERROR(INDEX('Enter Draw'!$E$3:$H$252,MATCH(SMALL('Enter Draw'!$K$3:$K$252,D17),'Enter Draw'!$K$3:$K$252,0),4),"")</f>
        <v/>
      </c>
      <c r="I17">
        <v>15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2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Lacey Wagner </v>
      </c>
      <c r="C18" t="str">
        <f>IFERROR(INDEX('Enter Draw'!$C$3:$H$252,MATCH(SMALL('Enter Draw'!$J$3:$J$252,D18),'Enter Draw'!$J$3:$J$252,0),6),"")</f>
        <v xml:space="preserve">Foolish Fire Bug 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16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2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2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Theresa Navrkal </v>
      </c>
      <c r="C20" t="str">
        <f>IFERROR(INDEX('Enter Draw'!$C$3:$H$252,MATCH(SMALL('Enter Draw'!$J$3:$J$252,D20),'Enter Draw'!$J$3:$J$252,0),6),"")</f>
        <v xml:space="preserve">Bid for Zahara 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18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2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 xml:space="preserve">Brooke Braskamp </v>
      </c>
      <c r="C21" t="str">
        <f>IFERROR(INDEX('Enter Draw'!$C$3:$H$252,MATCH(SMALL('Enter Draw'!$J$3:$J$252,D21),'Enter Draw'!$J$3:$J$252,0),6),"")</f>
        <v xml:space="preserve">Firefly 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19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2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>Jory King</v>
      </c>
      <c r="C22" t="str">
        <f>IFERROR(INDEX('Enter Draw'!$C$3:$H$252,MATCH(SMALL('Enter Draw'!$J$3:$J$252,D22),'Enter Draw'!$J$3:$J$252,0),6),"")</f>
        <v xml:space="preserve">Kat 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20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2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>scratch</v>
      </c>
      <c r="C23" t="str">
        <f>IFERROR(INDEX('Enter Draw'!$C$3:$H$252,MATCH(SMALL('Enter Draw'!$J$3:$J$252,D23),'Enter Draw'!$J$3:$J$252,0),6),"")</f>
        <v>scratch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2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 xml:space="preserve">Casey Haselhorst </v>
      </c>
      <c r="C24" t="str">
        <f>IFERROR(INDEX('Enter Draw'!$C$3:$H$252,MATCH(SMALL('Enter Draw'!$J$3:$J$252,D24),'Enter Draw'!$J$3:$J$252,0),6),"")</f>
        <v xml:space="preserve">Maverick 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2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2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 xml:space="preserve">Cindy Loiseau </v>
      </c>
      <c r="C26" t="str">
        <f>IFERROR(INDEX('Enter Draw'!$C$3:$H$252,MATCH(SMALL('Enter Draw'!$J$3:$J$252,D26),'Enter Draw'!$J$3:$J$252,0),6),"")</f>
        <v xml:space="preserve">Addie 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2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Kassidy Peters </v>
      </c>
      <c r="C27" t="str">
        <f>IFERROR(INDEX('Enter Draw'!$C$3:$H$252,MATCH(SMALL('Enter Draw'!$J$3:$J$252,D27),'Enter Draw'!$J$3:$J$252,0),6),"")</f>
        <v xml:space="preserve">Puddin 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2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 xml:space="preserve">* Dori Hollenbeck  </v>
      </c>
      <c r="C28" t="str">
        <f>IFERROR(INDEX('Enter Draw'!$C$3:$H$252,MATCH(SMALL('Enter Draw'!$J$3:$J$252,D28),'Enter Draw'!$J$3:$J$252,0),6),"")</f>
        <v>Horse 1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2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 xml:space="preserve">Mike Boomgarden </v>
      </c>
      <c r="C29" t="str">
        <f>IFERROR(INDEX('Enter Draw'!$C$3:$H$252,MATCH(SMALL('Enter Draw'!$J$3:$J$252,D29),'Enter Draw'!$J$3:$J$252,0),6),"")</f>
        <v xml:space="preserve">Peanut 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2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 xml:space="preserve">Makenzee Wheelhouse </v>
      </c>
      <c r="C30" t="str">
        <f>IFERROR(INDEX('Enter Draw'!$C$3:$H$252,MATCH(SMALL('Enter Draw'!$J$3:$J$252,D30),'Enter Draw'!$J$3:$J$252,0),6),"")</f>
        <v xml:space="preserve">Bebe 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2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2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>Jory King</v>
      </c>
      <c r="C32" t="str">
        <f>IFERROR(INDEX('Enter Draw'!$C$3:$H$252,MATCH(SMALL('Enter Draw'!$J$3:$J$252,D32),'Enter Draw'!$J$3:$J$252,0),6),"")</f>
        <v xml:space="preserve">Hannah 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2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 xml:space="preserve">* Dori Hollenbeck  </v>
      </c>
      <c r="C33" t="str">
        <f>IFERROR(INDEX('Enter Draw'!$C$3:$H$252,MATCH(SMALL('Enter Draw'!$J$3:$J$252,D33),'Enter Draw'!$J$3:$J$252,0),6),"")</f>
        <v>Horse 2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2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 xml:space="preserve">Jill Moody </v>
      </c>
      <c r="C34" t="str">
        <f>IFERROR(INDEX('Enter Draw'!$C$3:$H$252,MATCH(SMALL('Enter Draw'!$J$3:$J$252,D34),'Enter Draw'!$J$3:$J$252,0),6),"")</f>
        <v xml:space="preserve">Jane 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2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Kelly Wheelhouse </v>
      </c>
      <c r="C35" t="str">
        <f>IFERROR(INDEX('Enter Draw'!$C$3:$H$252,MATCH(SMALL('Enter Draw'!$J$3:$J$252,D35),'Enter Draw'!$J$3:$J$252,0),6),"")</f>
        <v xml:space="preserve">Sammy 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2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 xml:space="preserve">Brooke Haensel </v>
      </c>
      <c r="C36" t="str">
        <f>IFERROR(INDEX('Enter Draw'!$C$3:$H$252,MATCH(SMALL('Enter Draw'!$J$3:$J$252,D36),'Enter Draw'!$J$3:$J$252,0),6),"")</f>
        <v xml:space="preserve">Jhett 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2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2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 xml:space="preserve">Emily Kruger </v>
      </c>
      <c r="C38" t="str">
        <f>IFERROR(INDEX('Enter Draw'!$C$3:$H$252,MATCH(SMALL('Enter Draw'!$J$3:$J$252,D38),'Enter Draw'!$J$3:$J$252,0),6),"")</f>
        <v xml:space="preserve">Snort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2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 xml:space="preserve">Jill Moody </v>
      </c>
      <c r="C39" t="str">
        <f>IFERROR(INDEX('Enter Draw'!$C$3:$H$252,MATCH(SMALL('Enter Draw'!$J$3:$J$252,D39),'Enter Draw'!$J$3:$J$252,0),6),"")</f>
        <v xml:space="preserve">Tanya 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2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 xml:space="preserve">* Cadence Magnuson </v>
      </c>
      <c r="C40" t="str">
        <f>IFERROR(INDEX('Enter Draw'!$C$3:$H$252,MATCH(SMALL('Enter Draw'!$J$3:$J$252,D40),'Enter Draw'!$J$3:$J$252,0),6),"")</f>
        <v xml:space="preserve">Cici 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2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 xml:space="preserve">* Amanda Wegner </v>
      </c>
      <c r="C41" t="str">
        <f>IFERROR(INDEX('Enter Draw'!$C$3:$H$252,MATCH(SMALL('Enter Draw'!$J$3:$J$252,D41),'Enter Draw'!$J$3:$J$252,0),6),"")</f>
        <v xml:space="preserve">Bunny 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2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 xml:space="preserve">* Jory King </v>
      </c>
      <c r="C42" t="str">
        <f>IFERROR(INDEX('Enter Draw'!$C$3:$H$252,MATCH(SMALL('Enter Draw'!$J$3:$J$252,D42),'Enter Draw'!$J$3:$J$252,0),6),"")</f>
        <v>?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2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2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 xml:space="preserve">* Dori Hollenbeck </v>
      </c>
      <c r="C44" t="str">
        <f>IFERROR(INDEX('Enter Draw'!$C$3:$H$252,MATCH(SMALL('Enter Draw'!$J$3:$J$252,D44),'Enter Draw'!$J$3:$J$252,0),6),"")</f>
        <v xml:space="preserve">Horse 3 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2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 xml:space="preserve">Lori Kjose </v>
      </c>
      <c r="C45" t="str">
        <f>IFERROR(INDEX('Enter Draw'!$C$3:$H$252,MATCH(SMALL('Enter Draw'!$J$3:$J$252,D45),'Enter Draw'!$J$3:$J$252,0),6),"")</f>
        <v xml:space="preserve">Cooper 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2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>* Kassidy Peters</v>
      </c>
      <c r="C46" t="str">
        <f>IFERROR(INDEX('Enter Draw'!$C$3:$H$252,MATCH(SMALL('Enter Draw'!$J$3:$J$252,D46),'Enter Draw'!$J$3:$J$252,0),6),"")</f>
        <v xml:space="preserve">Player 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2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 xml:space="preserve">* Jodi Nelson </v>
      </c>
      <c r="C47" t="str">
        <f>IFERROR(INDEX('Enter Draw'!$C$3:$H$252,MATCH(SMALL('Enter Draw'!$J$3:$J$252,D47),'Enter Draw'!$J$3:$J$252,0),6),"")</f>
        <v xml:space="preserve">Simon 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2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>*Makenzee Wheelhouse</v>
      </c>
      <c r="C48" t="str">
        <f>IFERROR(INDEX('Enter Draw'!$C$3:$H$252,MATCH(SMALL('Enter Draw'!$J$3:$J$252,D48),'Enter Draw'!$J$3:$J$252,0),6),"")</f>
        <v>Sonny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2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2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>* Jill Moody</v>
      </c>
      <c r="C50" t="str">
        <f>IFERROR(INDEX('Enter Draw'!$C$3:$H$252,MATCH(SMALL('Enter Draw'!$J$3:$J$252,D50),'Enter Draw'!$J$3:$J$252,0),6),"")</f>
        <v xml:space="preserve">Tanya 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2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 xml:space="preserve">* Emily Kruger </v>
      </c>
      <c r="C51" t="str">
        <f>IFERROR(INDEX('Enter Draw'!$C$3:$H$252,MATCH(SMALL('Enter Draw'!$J$3:$J$252,D51),'Enter Draw'!$J$3:$J$252,0),6),"")</f>
        <v xml:space="preserve">Snort 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2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 t="str">
        <f>IF(B52="","",IF(INDEX('Enter Draw'!$C$3:$H$252,MATCH(SMALL('Enter Draw'!$J$3:$J$252,D52),'Enter Draw'!$J$3:$J$252,0),1)="yco","yco",D52))</f>
        <v/>
      </c>
      <c r="B52" t="str">
        <f>IFERROR(INDEX('Enter Draw'!$C$3:$J$252,MATCH(SMALL('Enter Draw'!$J$3:$J$252,D52),'Enter Draw'!$J$3:$J$252,0),5),"")</f>
        <v/>
      </c>
      <c r="C52" t="str">
        <f>IFERROR(INDEX('Enter Draw'!$C$3:$H$252,MATCH(SMALL('Enter Draw'!$J$3:$J$252,D52),'Enter Draw'!$J$3:$J$252,0),6),"")</f>
        <v/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2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 t="str">
        <f>IF(B53="","",IF(INDEX('Enter Draw'!$C$3:$H$252,MATCH(SMALL('Enter Draw'!$J$3:$J$252,D53),'Enter Draw'!$J$3:$J$252,0),1)="yco","yco",D53))</f>
        <v/>
      </c>
      <c r="B53" t="str">
        <f>IFERROR(INDEX('Enter Draw'!$C$3:$J$252,MATCH(SMALL('Enter Draw'!$J$3:$J$252,D53),'Enter Draw'!$J$3:$J$252,0),5),"")</f>
        <v/>
      </c>
      <c r="C53" t="str">
        <f>IFERROR(INDEX('Enter Draw'!$C$3:$H$252,MATCH(SMALL('Enter Draw'!$J$3:$J$252,D53),'Enter Draw'!$J$3:$J$252,0),6),"")</f>
        <v/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2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 t="str">
        <f>IF(B54="","",IF(INDEX('Enter Draw'!$C$3:$H$252,MATCH(SMALL('Enter Draw'!$J$3:$J$252,D54),'Enter Draw'!$J$3:$J$252,0),1)="yco","yco",D54))</f>
        <v/>
      </c>
      <c r="B54" t="str">
        <f>IFERROR(INDEX('Enter Draw'!$C$3:$J$252,MATCH(SMALL('Enter Draw'!$J$3:$J$252,D54),'Enter Draw'!$J$3:$J$252,0),5),"")</f>
        <v/>
      </c>
      <c r="C54" t="str">
        <f>IFERROR(INDEX('Enter Draw'!$C$3:$H$252,MATCH(SMALL('Enter Draw'!$J$3:$J$252,D54),'Enter Draw'!$J$3:$J$252,0),6),"")</f>
        <v/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2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2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 t="str">
        <f>IF(B56="","",IF(INDEX('Enter Draw'!$C$3:$H$252,MATCH(SMALL('Enter Draw'!$J$3:$J$252,D56),'Enter Draw'!$J$3:$J$252,0),1)="yco","yco",D56))</f>
        <v/>
      </c>
      <c r="B56" t="str">
        <f>IFERROR(INDEX('Enter Draw'!$C$3:$J$252,MATCH(SMALL('Enter Draw'!$J$3:$J$252,D56),'Enter Draw'!$J$3:$J$252,0),5),"")</f>
        <v/>
      </c>
      <c r="C56" t="str">
        <f>IFERROR(INDEX('Enter Draw'!$C$3:$H$252,MATCH(SMALL('Enter Draw'!$J$3:$J$252,D56),'Enter Draw'!$J$3:$J$252,0),6),"")</f>
        <v/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2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 t="str">
        <f>IF(B57="","",IF(INDEX('Enter Draw'!$C$3:$H$252,MATCH(SMALL('Enter Draw'!$J$3:$J$252,D57),'Enter Draw'!$J$3:$J$252,0),1)="yco","yco",D57))</f>
        <v/>
      </c>
      <c r="B57" t="str">
        <f>IFERROR(INDEX('Enter Draw'!$C$3:$J$252,MATCH(SMALL('Enter Draw'!$J$3:$J$252,D57),'Enter Draw'!$J$3:$J$252,0),5),"")</f>
        <v/>
      </c>
      <c r="C57" t="str">
        <f>IFERROR(INDEX('Enter Draw'!$C$3:$H$252,MATCH(SMALL('Enter Draw'!$J$3:$J$252,D57),'Enter Draw'!$J$3:$J$252,0),6),"")</f>
        <v/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2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 t="str">
        <f>IF(B58="","",IF(INDEX('Enter Draw'!$C$3:$H$252,MATCH(SMALL('Enter Draw'!$J$3:$J$252,D58),'Enter Draw'!$J$3:$J$252,0),1)="yco","yco",D58))</f>
        <v/>
      </c>
      <c r="B58" t="str">
        <f>IFERROR(INDEX('Enter Draw'!$C$3:$J$252,MATCH(SMALL('Enter Draw'!$J$3:$J$252,D58),'Enter Draw'!$J$3:$J$252,0),5),"")</f>
        <v/>
      </c>
      <c r="C58" t="str">
        <f>IFERROR(INDEX('Enter Draw'!$C$3:$H$252,MATCH(SMALL('Enter Draw'!$J$3:$J$252,D58),'Enter Draw'!$J$3:$J$252,0),6),"")</f>
        <v/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2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 t="str">
        <f>IF(B59="","",IF(INDEX('Enter Draw'!$C$3:$H$252,MATCH(SMALL('Enter Draw'!$J$3:$J$252,D59),'Enter Draw'!$J$3:$J$252,0),1)="yco","yco",D59))</f>
        <v/>
      </c>
      <c r="B59" t="str">
        <f>IFERROR(INDEX('Enter Draw'!$C$3:$J$252,MATCH(SMALL('Enter Draw'!$J$3:$J$252,D59),'Enter Draw'!$J$3:$J$252,0),5),"")</f>
        <v/>
      </c>
      <c r="C59" t="str">
        <f>IFERROR(INDEX('Enter Draw'!$C$3:$H$252,MATCH(SMALL('Enter Draw'!$J$3:$J$252,D59),'Enter Draw'!$J$3:$J$252,0),6),"")</f>
        <v/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2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 t="str">
        <f>IF(B60="","",IF(INDEX('Enter Draw'!$C$3:$H$252,MATCH(SMALL('Enter Draw'!$J$3:$J$252,D60),'Enter Draw'!$J$3:$J$252,0),1)="yco","yco",D60))</f>
        <v/>
      </c>
      <c r="B60" t="str">
        <f>IFERROR(INDEX('Enter Draw'!$C$3:$J$252,MATCH(SMALL('Enter Draw'!$J$3:$J$252,D60),'Enter Draw'!$J$3:$J$252,0),5),"")</f>
        <v/>
      </c>
      <c r="C60" t="str">
        <f>IFERROR(INDEX('Enter Draw'!$C$3:$H$252,MATCH(SMALL('Enter Draw'!$J$3:$J$252,D60),'Enter Draw'!$J$3:$J$252,0),6),"")</f>
        <v/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2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2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 t="str">
        <f>IF(B62="","",IF(INDEX('Enter Draw'!$C$3:$H$252,MATCH(SMALL('Enter Draw'!$J$3:$J$252,D62),'Enter Draw'!$J$3:$J$252,0),1)="yco","yco",D62))</f>
        <v/>
      </c>
      <c r="B62" t="str">
        <f>IFERROR(INDEX('Enter Draw'!$C$3:$J$252,MATCH(SMALL('Enter Draw'!$J$3:$J$252,D62),'Enter Draw'!$J$3:$J$252,0),5),"")</f>
        <v/>
      </c>
      <c r="C62" t="str">
        <f>IFERROR(INDEX('Enter Draw'!$C$3:$H$252,MATCH(SMALL('Enter Draw'!$J$3:$J$252,D62),'Enter Draw'!$J$3:$J$252,0),6),"")</f>
        <v/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2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2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2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2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2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3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2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3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2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3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2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3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2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3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3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4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5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3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4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5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3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4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5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3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4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5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3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4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5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3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4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5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3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4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5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3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4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5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3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4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5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3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4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5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3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4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5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3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4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5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3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4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5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3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4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5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3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4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5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3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4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5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3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4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5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3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4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5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3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4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5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3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4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5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3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4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5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3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4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5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3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4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5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3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4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5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3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4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5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3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4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5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3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4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5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3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4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5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3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4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5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3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4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5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3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4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5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3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4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5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3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4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5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3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4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5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3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4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5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3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4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5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3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4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5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3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4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5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3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4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5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3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4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5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3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4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5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3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4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5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3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4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5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3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4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5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3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4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5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3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4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5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3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4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5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3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4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5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3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4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5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3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4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5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3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4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5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3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4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5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3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4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5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3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4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5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3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4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5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3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4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5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3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4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5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3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4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5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3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4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5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4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5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6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4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5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6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4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5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6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4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5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6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6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7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8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6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7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8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6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7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8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6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7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8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6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7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8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6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7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8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6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7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8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6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7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8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6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7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8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6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7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8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6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7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8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6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7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8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6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7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8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6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7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8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6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7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8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6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7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8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6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7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8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6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7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8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6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7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8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6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7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8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6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7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8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6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7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8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6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7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8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6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7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8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6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7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8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6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7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8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6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7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8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6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7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8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6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7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8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6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7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8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6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7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8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6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7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8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6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7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8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6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7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8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6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7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8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6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7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8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6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7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8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6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7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8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6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7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8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6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7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8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6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7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8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6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7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8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6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7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8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6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7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8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6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7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8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6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7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8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6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7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8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6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7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8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6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7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8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6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7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8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6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7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8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6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7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8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6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7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8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6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7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8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6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7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8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6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7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8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6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7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8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6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7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8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6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7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8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7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8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9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7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8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9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7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8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9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7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8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9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0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1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9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0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1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9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0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1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9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0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1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9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0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1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9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0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1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9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0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1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9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0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1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9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0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1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9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0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1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9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0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1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9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0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1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9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0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1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9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0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1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9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0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1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9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0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1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9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0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1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9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0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1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9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0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1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9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0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1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9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0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1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9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0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1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9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0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1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9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0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1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9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0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1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9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0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1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9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0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1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9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0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1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9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0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1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9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0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1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9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0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1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9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0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1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9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0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1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9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0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1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9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0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1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9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0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1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9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0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1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9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0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1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9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0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1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9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0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1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9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0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1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9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0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1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9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0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1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9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0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1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9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0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1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9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0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1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9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0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1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9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0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1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9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0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1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9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0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1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9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0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1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9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0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1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9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0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1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9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9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1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9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9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9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9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9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1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2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2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2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2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2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2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3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2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2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2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2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2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2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3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2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2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2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2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2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2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3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2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2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2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2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2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2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3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2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2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2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2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2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3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3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8"/>
      <c r="B2" s="19"/>
      <c r="C2" s="19"/>
      <c r="D2" s="51"/>
      <c r="E2" s="92">
        <v>1E-14</v>
      </c>
      <c r="F2" s="93" t="str">
        <f>IF((D2+E2)&gt;5,D2+E2,"")</f>
        <v/>
      </c>
    </row>
    <row r="3" spans="1:6">
      <c r="A3" s="18"/>
      <c r="B3" s="19"/>
      <c r="C3" s="19"/>
      <c r="D3" s="52"/>
      <c r="E3" s="92">
        <v>2E-14</v>
      </c>
      <c r="F3" s="93" t="str">
        <f t="shared" ref="F3:F42" si="0">IF((D3+E3)&gt;5,D3+E3,"")</f>
        <v/>
      </c>
    </row>
    <row r="4" spans="1:6">
      <c r="A4" s="18"/>
      <c r="B4" s="19"/>
      <c r="C4" s="19"/>
      <c r="D4" s="53"/>
      <c r="E4" s="92">
        <v>2.9999999999999998E-14</v>
      </c>
      <c r="F4" s="93" t="str">
        <f t="shared" si="0"/>
        <v/>
      </c>
    </row>
    <row r="5" spans="1:6">
      <c r="A5" s="18"/>
      <c r="B5" s="19"/>
      <c r="C5" s="19"/>
      <c r="D5" s="54"/>
      <c r="E5" s="92">
        <v>4E-14</v>
      </c>
      <c r="F5" s="93" t="str">
        <f t="shared" si="0"/>
        <v/>
      </c>
    </row>
    <row r="6" spans="1:6">
      <c r="A6" s="18"/>
      <c r="B6" s="19"/>
      <c r="C6" s="19"/>
      <c r="D6" s="54"/>
      <c r="E6" s="92">
        <v>5.0000000000000002E-14</v>
      </c>
      <c r="F6" s="93" t="str">
        <f t="shared" si="0"/>
        <v/>
      </c>
    </row>
    <row r="7" spans="1:6">
      <c r="A7" s="18"/>
      <c r="B7" s="19"/>
      <c r="C7" s="19"/>
      <c r="D7" s="54"/>
      <c r="F7" s="93" t="str">
        <f t="shared" si="0"/>
        <v/>
      </c>
    </row>
    <row r="8" spans="1:6">
      <c r="A8" s="18"/>
      <c r="B8" s="19"/>
      <c r="C8" s="19"/>
      <c r="D8" s="54"/>
      <c r="E8" s="92">
        <v>7.0000000000000005E-14</v>
      </c>
      <c r="F8" s="93" t="str">
        <f>IF((D8+E8)&gt;5,D8+E8,"")</f>
        <v/>
      </c>
    </row>
    <row r="9" spans="1:6">
      <c r="A9" s="18"/>
      <c r="B9" s="19"/>
      <c r="C9" s="19"/>
      <c r="D9" s="54"/>
      <c r="E9" s="92">
        <v>8E-14</v>
      </c>
      <c r="F9" s="93" t="str">
        <f t="shared" si="0"/>
        <v/>
      </c>
    </row>
    <row r="10" spans="1:6">
      <c r="A10" s="18"/>
      <c r="B10" s="19"/>
      <c r="C10" s="19"/>
      <c r="D10" s="54"/>
      <c r="E10" s="92">
        <v>8.9999999999999995E-14</v>
      </c>
      <c r="F10" s="93" t="str">
        <f t="shared" si="0"/>
        <v/>
      </c>
    </row>
    <row r="11" spans="1:6">
      <c r="A11" s="18"/>
      <c r="B11" s="19"/>
      <c r="C11" s="19"/>
      <c r="D11" s="54"/>
      <c r="E11" s="92">
        <v>1E-13</v>
      </c>
      <c r="F11" s="93" t="str">
        <f t="shared" si="0"/>
        <v/>
      </c>
    </row>
    <row r="12" spans="1:6">
      <c r="A12" s="18"/>
      <c r="B12" s="19"/>
      <c r="C12" s="19"/>
      <c r="D12" s="54"/>
      <c r="E12" s="92">
        <v>1.1E-13</v>
      </c>
      <c r="F12" s="93" t="str">
        <f t="shared" si="0"/>
        <v/>
      </c>
    </row>
    <row r="13" spans="1:6">
      <c r="A13" s="18"/>
      <c r="B13" s="19"/>
      <c r="C13" s="19"/>
      <c r="D13" s="54"/>
      <c r="F13" s="93" t="str">
        <f t="shared" si="0"/>
        <v/>
      </c>
    </row>
    <row r="14" spans="1:6">
      <c r="A14" s="18"/>
      <c r="B14" s="19"/>
      <c r="C14" s="19"/>
      <c r="D14" s="54"/>
      <c r="E14" s="92">
        <v>1.3E-13</v>
      </c>
      <c r="F14" s="93" t="str">
        <f t="shared" si="0"/>
        <v/>
      </c>
    </row>
    <row r="15" spans="1:6">
      <c r="A15" s="18"/>
      <c r="B15" s="19"/>
      <c r="C15" s="19"/>
      <c r="D15" s="54"/>
      <c r="E15" s="92">
        <v>1.4000000000000001E-13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1.4999999999999999E-13</v>
      </c>
      <c r="F16" s="93" t="str">
        <f t="shared" si="0"/>
        <v/>
      </c>
    </row>
    <row r="17" spans="1:6">
      <c r="A17" s="18"/>
      <c r="B17" s="19"/>
      <c r="C17" s="19"/>
      <c r="D17" s="54"/>
      <c r="E17" s="92">
        <v>1.6E-13</v>
      </c>
      <c r="F17" s="93" t="str">
        <f t="shared" si="0"/>
        <v/>
      </c>
    </row>
    <row r="18" spans="1:6">
      <c r="A18" s="18"/>
      <c r="B18" s="19"/>
      <c r="C18" s="19"/>
      <c r="D18" s="54"/>
      <c r="E18" s="92">
        <v>1.7000000000000001E-13</v>
      </c>
      <c r="F18" s="93" t="str">
        <f t="shared" si="0"/>
        <v/>
      </c>
    </row>
    <row r="19" spans="1:6">
      <c r="A19" s="18"/>
      <c r="B19" s="19"/>
      <c r="C19" s="19"/>
      <c r="D19" s="54"/>
      <c r="F19" s="93" t="str">
        <f t="shared" si="0"/>
        <v/>
      </c>
    </row>
    <row r="20" spans="1:6">
      <c r="A20" s="18"/>
      <c r="B20" s="19"/>
      <c r="C20" s="19"/>
      <c r="D20" s="54"/>
      <c r="E20" s="92">
        <v>1.9E-13</v>
      </c>
      <c r="F20" s="93" t="str">
        <f t="shared" si="0"/>
        <v/>
      </c>
    </row>
    <row r="21" spans="1:6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/>
      <c r="B25" s="19"/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  <row r="32" spans="1:6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4" activePane="bottomLeft" state="frozen"/>
      <selection pane="bottomLeft" activeCell="D4" sqref="D4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5.85546875" style="17" hidden="1" customWidth="1"/>
    <col min="39" max="40" width="5" style="17" hidden="1" customWidth="1"/>
    <col min="41" max="41" width="8.5703125" style="17" hidden="1" customWidth="1"/>
    <col min="42" max="42" width="5" style="17" hidden="1" customWidth="1"/>
    <col min="43" max="44" width="8.5703125" style="17" hidden="1" customWidth="1"/>
    <col min="45" max="45" width="8.28515625" style="17" hidden="1" customWidth="1"/>
    <col min="46" max="47" width="6.7109375" style="17" hidden="1" customWidth="1"/>
    <col min="48" max="48" width="5.85546875" style="17" hidden="1" customWidth="1"/>
    <col min="49" max="49" width="9.140625" style="17" hidden="1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Shari Kennedy </v>
      </c>
      <c r="C2" s="19" t="str">
        <f>IFERROR(Draw!C2,"")</f>
        <v xml:space="preserve">Olena Socks </v>
      </c>
      <c r="D2" s="174">
        <v>15.025</v>
      </c>
      <c r="E2" s="92">
        <v>1.0000000000000001E-9</v>
      </c>
      <c r="F2" s="93">
        <f>IF(D2="scratch",3000+E2,IF(D2="nt",1000+E2,IF((D2+E2)&gt;5,D2+E2,"")))</f>
        <v>15.025000001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15.025</v>
      </c>
      <c r="V2" s="3" t="str">
        <f>IFERROR(VLOOKUP('Open 1'!F2,$AC$3:$AD$7,2,TRUE),"")</f>
        <v>1D</v>
      </c>
      <c r="W2" s="7">
        <f>IFERROR(IF(V2=$W$1,'Open 1'!F2,""),"")</f>
        <v>15.025000001</v>
      </c>
      <c r="X2" s="7" t="str">
        <f>IFERROR(IF(V2=$X$1,'Open 1'!F2,""),"")</f>
        <v/>
      </c>
      <c r="Y2" s="7" t="str">
        <f>IFERROR(IF(V2=$Y$1,'Open 1'!F2,""),"")</f>
        <v/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 xml:space="preserve">Dori Hollenbeck </v>
      </c>
      <c r="C3" s="19" t="str">
        <f>IFERROR(Draw!C3,"")</f>
        <v>Horse 1</v>
      </c>
      <c r="D3" s="52">
        <v>14.962999999999999</v>
      </c>
      <c r="E3" s="92">
        <v>2.0000000000000001E-9</v>
      </c>
      <c r="F3" s="93">
        <f t="shared" ref="F3:F66" si="0">IF(D3="scratch",3000+E3,IF(D3="nt",1000+E3,IF((D3+E3)&gt;5,D3+E3,"")))</f>
        <v>14.963000001999999</v>
      </c>
      <c r="G3" s="62" t="str">
        <f>IF(A3="yco",VLOOKUP(_xlfn.CONCAT(B3,C3),Youth!S:T,2,FALSE),IF(OR(AND(D3&gt;1,D3&lt;1050),D3="nt",D3="",D3="scratch"),"","Not valid"))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14.962999999999999</v>
      </c>
      <c r="V3" s="3" t="str">
        <f>IFERROR(VLOOKUP('Open 1'!F3,$AC$3:$AD$7,2,TRUE),"")</f>
        <v>1D</v>
      </c>
      <c r="W3" s="7">
        <f>IFERROR(IF(V3=$W$1,'Open 1'!F3,""),"")</f>
        <v>14.963000001999999</v>
      </c>
      <c r="X3" s="7" t="str">
        <f>IFERROR(IF(V3=$X$1,'Open 1'!F3,""),"")</f>
        <v/>
      </c>
      <c r="Y3" s="7" t="str">
        <f>IFERROR(IF(V3=$Y$1,'Open 1'!F3,""),"")</f>
        <v/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14.707000000000001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 xml:space="preserve">Kensey Roeman </v>
      </c>
      <c r="C4" s="19" t="str">
        <f>IFERROR(Draw!C4,"")</f>
        <v xml:space="preserve">Snip </v>
      </c>
      <c r="D4" s="53">
        <v>15.138999999999999</v>
      </c>
      <c r="E4" s="92">
        <v>3E-9</v>
      </c>
      <c r="F4" s="93">
        <f t="shared" si="0"/>
        <v>15.139000003</v>
      </c>
      <c r="G4" s="62" t="str">
        <f>IF(A4="yco",VLOOKUP(_xlfn.CONCAT(B4,C4),Youth!S:T,2,FALSE),IF(OR(AND(D4&gt;1,D4&lt;1050),D4="nt",D4="",D4="scratch"),"","Not valid"))</f>
        <v/>
      </c>
      <c r="L4" s="240" t="s">
        <v>3</v>
      </c>
      <c r="M4" s="72" t="str">
        <f>AD10</f>
        <v>1st</v>
      </c>
      <c r="N4" s="73" t="str">
        <f>'Open 1'!AE10</f>
        <v xml:space="preserve">Makenzee Wheelhouse </v>
      </c>
      <c r="O4" s="73" t="str">
        <f>'Open 1'!AF10</f>
        <v xml:space="preserve">Bebe </v>
      </c>
      <c r="P4" s="182">
        <f>'Open 1'!AG10</f>
        <v>14.707000029000001</v>
      </c>
      <c r="Q4" s="156">
        <f>AH10</f>
        <v>91.84</v>
      </c>
      <c r="R4" s="187" t="str">
        <f>IF(M4="Tie",AK11,"")</f>
        <v/>
      </c>
      <c r="S4" s="17" t="e">
        <f t="shared" ca="1" si="1"/>
        <v>#NAME?</v>
      </c>
      <c r="T4" s="93">
        <f t="shared" si="2"/>
        <v>15.138999999999999</v>
      </c>
      <c r="V4" s="3" t="str">
        <f>IFERROR(VLOOKUP('Open 1'!F4,$AC$3:$AD$7,2,TRUE),"")</f>
        <v>1D</v>
      </c>
      <c r="W4" s="7">
        <f>IFERROR(IF(V4=$W$1,'Open 1'!F4,""),"")</f>
        <v>15.139000003</v>
      </c>
      <c r="X4" s="7" t="str">
        <f>IFERROR(IF(V4=$X$1,'Open 1'!F4,""),"")</f>
        <v/>
      </c>
      <c r="Y4" s="7" t="str">
        <f>IFERROR(IF(V4=$Y$1,'Open 1'!F4,""),"")</f>
        <v/>
      </c>
      <c r="Z4" s="7" t="str">
        <f>IFERROR(IF($V4=$Z$1,'Open 1'!F4,""),"")</f>
        <v/>
      </c>
      <c r="AA4" s="7" t="str">
        <f>IFERROR(IF(V4=$AA$1,'Open 1'!F4,""),"")</f>
        <v/>
      </c>
      <c r="AB4" s="3"/>
      <c r="AC4" s="9">
        <f>AC3+0.5</f>
        <v>15.207000000000001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20</v>
      </c>
      <c r="AO4" s="17">
        <v>40</v>
      </c>
      <c r="AP4" s="17">
        <v>80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 xml:space="preserve">Kassidy Peters </v>
      </c>
      <c r="C5" s="19" t="str">
        <f>IFERROR(Draw!C5,"")</f>
        <v xml:space="preserve">Player </v>
      </c>
      <c r="D5" s="54">
        <v>15.292999999999999</v>
      </c>
      <c r="E5" s="92">
        <v>4.0000000000000002E-9</v>
      </c>
      <c r="F5" s="93">
        <f t="shared" si="0"/>
        <v>15.293000004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14.707000000000001</v>
      </c>
      <c r="L5" s="241"/>
      <c r="M5" s="30" t="str">
        <f>IF($J$13&lt;"2","",IF(AD11="Tie","Tie",AD11))</f>
        <v>2nd</v>
      </c>
      <c r="N5" s="20" t="str">
        <f>IF(M5="","",'Open 1'!AE11)</f>
        <v xml:space="preserve">Lacey Wagner </v>
      </c>
      <c r="O5" s="20" t="str">
        <f>IF(N5="","",'Open 1'!AF11)</f>
        <v xml:space="preserve">Foolish Fire Bug </v>
      </c>
      <c r="P5" s="41">
        <f>IF(O5="","",'Open 1'!AG11)</f>
        <v>14.803000017</v>
      </c>
      <c r="Q5" s="157">
        <f>AH11</f>
        <v>68.88</v>
      </c>
      <c r="R5" s="187" t="str">
        <f>IF(M5="Tie",AK12,"")</f>
        <v/>
      </c>
      <c r="S5" s="17" t="e">
        <f t="shared" ca="1" si="1"/>
        <v>#NAME?</v>
      </c>
      <c r="T5" s="93">
        <f t="shared" si="2"/>
        <v>15.292999999999999</v>
      </c>
      <c r="V5" s="3" t="str">
        <f>IFERROR(VLOOKUP('Open 1'!F5,$AC$3:$AD$7,2,TRUE),"")</f>
        <v>2D</v>
      </c>
      <c r="W5" s="7" t="str">
        <f>IFERROR(IF(V5=$W$1,'Open 1'!F5,""),"")</f>
        <v/>
      </c>
      <c r="X5" s="7">
        <f>IFERROR(IF(V5=$X$1,'Open 1'!F5,""),"")</f>
        <v>15.293000004</v>
      </c>
      <c r="Y5" s="7" t="str">
        <f>IFERROR(IF(V5=$Y$1,'Open 1'!F5,""),"")</f>
        <v/>
      </c>
      <c r="Z5" s="7" t="str">
        <f>IFERROR(IF($V5=$Z$1,'Open 1'!F5,""),"")</f>
        <v/>
      </c>
      <c r="AA5" s="7" t="str">
        <f>IFERROR(IF(V5=$AA$1,'Open 1'!F5,""),"")</f>
        <v/>
      </c>
      <c r="AB5" s="3"/>
      <c r="AC5" s="9">
        <f>AC4+0.5</f>
        <v>15.707000000000001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91.84</v>
      </c>
      <c r="AR5" s="152">
        <f>HLOOKUP($J$11,$AL$4:$AP$9,2,TRUE)*AR$10</f>
        <v>78.72</v>
      </c>
      <c r="AS5" s="152">
        <f>HLOOKUP($J$11,$AL$4:$AP$9,2,TRUE)*AS$10</f>
        <v>52.480000000000011</v>
      </c>
      <c r="AT5" s="152">
        <f>HLOOKUP($J$11,$AL$4:$AP$9,2,TRUE)*AT$10</f>
        <v>39.36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 xml:space="preserve">Brooke Haensel </v>
      </c>
      <c r="C6" s="19" t="str">
        <f>IFERROR(Draw!C6,"")</f>
        <v xml:space="preserve">Fundip </v>
      </c>
      <c r="D6" s="54">
        <v>915.55499999999995</v>
      </c>
      <c r="E6" s="92">
        <v>5.0000000000000001E-9</v>
      </c>
      <c r="F6" s="93">
        <f t="shared" si="0"/>
        <v>915.5550000049999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15.207000000000001</v>
      </c>
      <c r="L6" s="241"/>
      <c r="M6" s="30" t="str">
        <f>IF($J$13&lt;"3","",IF(AD12="Tie","Tie",AD12))</f>
        <v>3rd</v>
      </c>
      <c r="N6" s="20" t="str">
        <f>IF(M6="","",'Open 1'!AE12)</f>
        <v>*Makenzee Wheelhouse</v>
      </c>
      <c r="O6" s="20" t="str">
        <f>IF(N6="","",'Open 1'!AF12)</f>
        <v>Sonny</v>
      </c>
      <c r="P6" s="41">
        <f>IF(O6="","",'Open 1'!AG12)</f>
        <v>14.809000047</v>
      </c>
      <c r="Q6" s="157">
        <f>AH12</f>
        <v>45.92</v>
      </c>
      <c r="R6" s="187" t="str">
        <f>IF(M6="Tie",AK13,"")</f>
        <v/>
      </c>
      <c r="S6" s="17" t="e">
        <f t="shared" ca="1" si="1"/>
        <v>#NAME?</v>
      </c>
      <c r="T6" s="93">
        <f t="shared" si="2"/>
        <v>915.55499999999995</v>
      </c>
      <c r="V6" s="3" t="str">
        <f>IFERROR(VLOOKUP('Open 1'!F6,$AC$3:$AD$7,2,TRUE),"")</f>
        <v>4D</v>
      </c>
      <c r="W6" s="7" t="str">
        <f>IFERROR(IF(V6=$W$1,'Open 1'!F6,""),"")</f>
        <v/>
      </c>
      <c r="X6" s="7" t="str">
        <f>IFERROR(IF(V6=$X$1,'Open 1'!F6,""),"")</f>
        <v/>
      </c>
      <c r="Y6" s="7" t="str">
        <f>IFERROR(IF(V6=$Y$1,'Open 1'!F6,""),"")</f>
        <v/>
      </c>
      <c r="Z6" s="7">
        <f>IFERROR(IF($V6=$Z$1,'Open 1'!F6,""),"")</f>
        <v>915.5550000049999</v>
      </c>
      <c r="AA6" s="7" t="str">
        <f>IFERROR(IF(V6=$AA$1,'Open 1'!F6,""),"")</f>
        <v/>
      </c>
      <c r="AB6" s="3"/>
      <c r="AC6" s="9">
        <f>IF(J11&gt;=75,AC5+0.5,AC5+1)</f>
        <v>16.707000000000001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68.88</v>
      </c>
      <c r="AR6" s="152">
        <f>HLOOKUP($J$11,$AL$4:$AP$9,3,TRUE)*AR$10</f>
        <v>59.039999999999992</v>
      </c>
      <c r="AS6" s="152">
        <f>HLOOKUP($J$11,$AL$4:$AP$9,3,TRUE)*AS$10</f>
        <v>39.360000000000007</v>
      </c>
      <c r="AT6" s="152">
        <f>HLOOKUP($J$11,$AL$4:$AP$9,3,TRUE)*AT$10</f>
        <v>29.519999999999996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15.707000000000001</v>
      </c>
      <c r="L7" s="241"/>
      <c r="M7" s="30" t="str">
        <f>IF($J$13&lt;"4","",IF(AD13="Tie","Tie",AD13))</f>
        <v>4th</v>
      </c>
      <c r="N7" s="20" t="str">
        <f>IF(M7="","",'Open 1'!AE13)</f>
        <v xml:space="preserve">Jill Moody </v>
      </c>
      <c r="O7" s="20" t="str">
        <f>IF(N7="","",'Open 1'!AF13)</f>
        <v xml:space="preserve">Jane </v>
      </c>
      <c r="P7" s="41">
        <f>IF(O7="","",'Open 1'!AG13)</f>
        <v>14.925000033</v>
      </c>
      <c r="Q7" s="157">
        <f>AH13</f>
        <v>22.96</v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45.92</v>
      </c>
      <c r="AR7" s="152">
        <f>HLOOKUP($J$11,$AL$4:$AP$9,4,TRUE)*AR$10</f>
        <v>39.36</v>
      </c>
      <c r="AS7" s="152">
        <f>HLOOKUP($J$11,$AL$4:$AP$9,4,TRUE)*AS$10</f>
        <v>26.240000000000006</v>
      </c>
      <c r="AT7" s="152">
        <f>HLOOKUP($J$11,$AL$4:$AP$9,4,TRUE)*AT$10</f>
        <v>19.68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 xml:space="preserve">Cadence Magnuson </v>
      </c>
      <c r="C8" s="19" t="str">
        <f>IFERROR(Draw!C8,"")</f>
        <v xml:space="preserve">Cici </v>
      </c>
      <c r="D8" s="53">
        <v>15.756</v>
      </c>
      <c r="E8" s="92">
        <v>6.9999999999999998E-9</v>
      </c>
      <c r="F8" s="93">
        <f t="shared" si="0"/>
        <v>15.756000007000001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16.707000000000001</v>
      </c>
      <c r="L8" s="242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>
        <f t="shared" si="2"/>
        <v>15.756</v>
      </c>
      <c r="V8" s="3" t="str">
        <f>IFERROR(VLOOKUP('Open 1'!F8,$AC$3:$AD$7,2,TRUE),"")</f>
        <v>3D</v>
      </c>
      <c r="W8" s="7" t="str">
        <f>IFERROR(IF(V8=$W$1,'Open 1'!F8,""),"")</f>
        <v/>
      </c>
      <c r="X8" s="7" t="str">
        <f>IFERROR(IF(V8=$X$1,'Open 1'!F8,""),"")</f>
        <v/>
      </c>
      <c r="Y8" s="7">
        <f>IFERROR(IF(V8=$Y$1,'Open 1'!F8,""),"")</f>
        <v>15.756000007000001</v>
      </c>
      <c r="Z8" s="7" t="str">
        <f>IFERROR(IF($V8=$Z$1,'Open 1'!F8,""),"")</f>
        <v/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22.96</v>
      </c>
      <c r="AR8" s="152">
        <f>HLOOKUP($J$11,$AL$4:$AP$9,5,TRUE)*AR$10</f>
        <v>19.68</v>
      </c>
      <c r="AS8" s="152">
        <f>HLOOKUP($J$11,$AL$4:$AP$9,5,TRUE)*AS$10</f>
        <v>13.120000000000003</v>
      </c>
      <c r="AT8" s="152">
        <f>HLOOKUP($J$11,$AL$4:$AP$9,5,TRUE)*AT$10</f>
        <v>9.84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>Pam Vankekerix</v>
      </c>
      <c r="C9" s="19" t="str">
        <f>IFERROR(Draw!C9,"")</f>
        <v xml:space="preserve">Scat </v>
      </c>
      <c r="D9" s="52">
        <v>16.887</v>
      </c>
      <c r="E9" s="92">
        <v>8.0000000000000005E-9</v>
      </c>
      <c r="F9" s="93">
        <f t="shared" si="0"/>
        <v>16.887000008000001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16.887</v>
      </c>
      <c r="V9" s="3" t="str">
        <f>IFERROR(VLOOKUP('Open 1'!F9,$AC$3:$AD$7,2,TRUE),"")</f>
        <v>4D</v>
      </c>
      <c r="W9" s="7" t="str">
        <f>IFERROR(IF(V9=$W$1,'Open 1'!F9,""),"")</f>
        <v/>
      </c>
      <c r="X9" s="7" t="str">
        <f>IFERROR(IF(V9=$X$1,'Open 1'!F9,""),"")</f>
        <v/>
      </c>
      <c r="Y9" s="7" t="str">
        <f>IFERROR(IF(V9=$Y$1,'Open 1'!F9,""),"")</f>
        <v/>
      </c>
      <c r="Z9" s="7">
        <f>IFERROR(IF($V9=$Z$1,'Open 1'!F9,""),"")</f>
        <v>16.887000008000001</v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 xml:space="preserve">Barb Westover </v>
      </c>
      <c r="C10" s="19" t="str">
        <f>IFERROR(Draw!C10,"")</f>
        <v xml:space="preserve">Romie </v>
      </c>
      <c r="D10" s="51">
        <v>916.09799999999996</v>
      </c>
      <c r="E10" s="92">
        <v>8.9999999999999995E-9</v>
      </c>
      <c r="F10" s="93">
        <f t="shared" si="0"/>
        <v>916.09800000899997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43" t="s">
        <v>4</v>
      </c>
      <c r="M10" s="39" t="str">
        <f>'Open 1'!AD16</f>
        <v>1st</v>
      </c>
      <c r="N10" s="18" t="str">
        <f>'Open 1'!AE16</f>
        <v xml:space="preserve">Jill Moody </v>
      </c>
      <c r="O10" s="18" t="str">
        <f>'Open 1'!AF16</f>
        <v xml:space="preserve">Tanya </v>
      </c>
      <c r="P10" s="40">
        <f>'Open 1'!AG16</f>
        <v>15.211000038</v>
      </c>
      <c r="Q10" s="156">
        <f>AH16</f>
        <v>78.72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916.09799999999996</v>
      </c>
      <c r="V10" s="3" t="str">
        <f>IFERROR(VLOOKUP('Open 1'!F10,$AC$3:$AD$7,2,TRUE),"")</f>
        <v>4D</v>
      </c>
      <c r="W10" s="7" t="str">
        <f>IFERROR(IF(V10=$W$1,'Open 1'!F10,""),"")</f>
        <v/>
      </c>
      <c r="X10" s="7" t="str">
        <f>IFERROR(IF(V10=$X$1,'Open 1'!F10,""),"")</f>
        <v/>
      </c>
      <c r="Y10" s="7" t="str">
        <f>IFERROR(IF(V10=$Y$1,'Open 1'!F10,""),"")</f>
        <v/>
      </c>
      <c r="Z10" s="7">
        <f>IFERROR(IF($V10=$Z$1,'Open 1'!F10,""),"")</f>
        <v>916.09800000899997</v>
      </c>
      <c r="AA10" s="7" t="str">
        <f>IFERROR(IF(V10=$AA$1,'Open 1'!F10,""),"")</f>
        <v/>
      </c>
      <c r="AB10" s="3" t="s">
        <v>20</v>
      </c>
      <c r="AC10" s="246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 xml:space="preserve">Makenzee Wheelhouse </v>
      </c>
      <c r="AF10" s="179" t="str">
        <f>IFERROR(INDEX('Open 1'!$B:$F,MATCH(AG10,'Open 1'!$F:$F,0),2),"-")</f>
        <v xml:space="preserve">Bebe </v>
      </c>
      <c r="AG10" s="180">
        <f t="shared" ref="AG10:AG15" si="4">IFERROR(SMALL($W$2:$W$286,AI10),"-")</f>
        <v>14.707000029000001</v>
      </c>
      <c r="AH10" s="186">
        <f>IF(AQ5&gt;0,AQ5,"")</f>
        <v>91.84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229.6</v>
      </c>
      <c r="AR10" s="151">
        <f>IF($AO$11&lt;=75,AR2*$AO$13,AR3*$AO$13)</f>
        <v>196.79999999999998</v>
      </c>
      <c r="AS10" s="151">
        <f>IF($AO$11&lt;=75,AS2*$AO$13,AS3*$AO$13)</f>
        <v>131.20000000000002</v>
      </c>
      <c r="AT10" s="151">
        <f>IF($AO$11&lt;=75,AT2*$AO$13,AT3*$AO$13)</f>
        <v>98.399999999999991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 xml:space="preserve">Dori Hollenbeck </v>
      </c>
      <c r="C11" s="19" t="str">
        <f>IFERROR(Draw!C11,"")</f>
        <v>Horse 2</v>
      </c>
      <c r="D11" s="52">
        <v>15.804</v>
      </c>
      <c r="E11" s="92">
        <v>1E-8</v>
      </c>
      <c r="F11" s="93">
        <f t="shared" si="0"/>
        <v>15.804000010000001</v>
      </c>
      <c r="G11" s="62" t="str">
        <f>IF(A11="yco",VLOOKUP(_xlfn.CONCAT(B11,C11),Youth!S:T,2,FALSE),IF(OR(AND(D11&gt;1,D11&lt;1050),D11="nt",D11="",D11="scratch"),"","Not valid"))</f>
        <v/>
      </c>
      <c r="H11" s="238" t="s">
        <v>77</v>
      </c>
      <c r="I11" s="239"/>
      <c r="J11" s="189">
        <f>COUNTIF('Open 1'!$A$2:$A$286,"&gt;0")+COUNTIF('Open 1'!$A$2:$A$286,"yco")-COUNTIF($D$2:$D$286,"scratch")</f>
        <v>41</v>
      </c>
      <c r="K11" s="50">
        <v>2</v>
      </c>
      <c r="L11" s="244"/>
      <c r="M11" s="30" t="str">
        <f>IF($J$13&lt;"2","",IF(AD17="Tie","Tie",AD17))</f>
        <v>2nd</v>
      </c>
      <c r="N11" s="20" t="str">
        <f>IF(M11="","",'Open 1'!AE17)</f>
        <v>* Jill Moody</v>
      </c>
      <c r="O11" s="20" t="str">
        <f>IF(N11="","",'Open 1'!AF17)</f>
        <v xml:space="preserve">Tanya </v>
      </c>
      <c r="P11" s="41">
        <f>IF(O11="","",'Open 1'!AG17)</f>
        <v>15.228000049</v>
      </c>
      <c r="Q11" s="157">
        <f>AH17</f>
        <v>59.039999999999992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15.804</v>
      </c>
      <c r="V11" s="3" t="str">
        <f>IFERROR(VLOOKUP('Open 1'!F11,$AC$3:$AD$7,2,TRUE),"")</f>
        <v>3D</v>
      </c>
      <c r="W11" s="7" t="str">
        <f>IFERROR(IF(V11=$W$1,'Open 1'!F11,""),"")</f>
        <v/>
      </c>
      <c r="X11" s="7" t="str">
        <f>IFERROR(IF(V11=$X$1,'Open 1'!F11,""),"")</f>
        <v/>
      </c>
      <c r="Y11" s="7">
        <f>IFERROR(IF(V11=$Y$1,'Open 1'!F11,""),"")</f>
        <v>15.804000010000001</v>
      </c>
      <c r="Z11" s="7" t="str">
        <f>IFERROR(IF($V11=$Z$1,'Open 1'!F11,""),"")</f>
        <v/>
      </c>
      <c r="AA11" s="7" t="str">
        <f>IFERROR(IF(V11=$AA$1,'Open 1'!F11,""),"")</f>
        <v/>
      </c>
      <c r="AB11" s="3" t="s">
        <v>21</v>
      </c>
      <c r="AC11" s="227"/>
      <c r="AD11" s="64" t="str">
        <f t="shared" si="3"/>
        <v>2nd</v>
      </c>
      <c r="AE11" s="64" t="str">
        <f>IFERROR(INDEX('Open 1'!B:F,MATCH(AG11,'Open 1'!$F:$F,0),1),"-")</f>
        <v xml:space="preserve">Lacey Wagner </v>
      </c>
      <c r="AF11" s="64" t="str">
        <f>IFERROR(INDEX('Open 1'!$B:$F,MATCH(AG11,'Open 1'!$F:$F,0),2),"-")</f>
        <v xml:space="preserve">Foolish Fire Bug </v>
      </c>
      <c r="AG11" s="7">
        <f t="shared" si="4"/>
        <v>14.803000017</v>
      </c>
      <c r="AH11" s="184">
        <f>IF(AQ6&gt;0,AQ6,"")</f>
        <v>68.88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1" t="s">
        <v>75</v>
      </c>
      <c r="AM11" s="231"/>
      <c r="AN11" s="231"/>
      <c r="AO11" s="17">
        <f>J11</f>
        <v>41</v>
      </c>
    </row>
    <row r="12" spans="1:50" ht="16.5" thickBot="1">
      <c r="A12" s="18">
        <f>IF(B12="","",Draw!A12)</f>
        <v>10</v>
      </c>
      <c r="B12" s="19" t="str">
        <f>IFERROR(Draw!B12,"")</f>
        <v xml:space="preserve">Lori Kjose </v>
      </c>
      <c r="C12" s="19" t="str">
        <f>IFERROR(Draw!C12,"")</f>
        <v xml:space="preserve">Cajun </v>
      </c>
      <c r="D12" s="54">
        <v>17.337</v>
      </c>
      <c r="E12" s="92">
        <v>1.0999999999999999E-8</v>
      </c>
      <c r="F12" s="93">
        <f t="shared" si="0"/>
        <v>17.337000011000001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44"/>
      <c r="M12" s="30" t="str">
        <f>IF($J$13&lt;"3","",IF(AD18="Tie","Tie",AD18))</f>
        <v>3rd</v>
      </c>
      <c r="N12" s="20" t="str">
        <f>IF(M12="","",'Open 1'!AE18)</f>
        <v xml:space="preserve">Kassidy Peters </v>
      </c>
      <c r="O12" s="20" t="str">
        <f>IF(N12="","",'Open 1'!AF18)</f>
        <v xml:space="preserve">Player </v>
      </c>
      <c r="P12" s="41">
        <f>IF(O12="","",'Open 1'!AG18)</f>
        <v>15.293000004</v>
      </c>
      <c r="Q12" s="157">
        <f>AH18</f>
        <v>39.36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17.337</v>
      </c>
      <c r="V12" s="3" t="str">
        <f>IFERROR(VLOOKUP('Open 1'!F12,$AC$3:$AD$7,2,TRUE),"")</f>
        <v>4D</v>
      </c>
      <c r="W12" s="7" t="str">
        <f>IFERROR(IF(V12=$W$1,'Open 1'!F12,""),"")</f>
        <v/>
      </c>
      <c r="X12" s="7" t="str">
        <f>IFERROR(IF(V12=$X$1,'Open 1'!F12,""),"")</f>
        <v/>
      </c>
      <c r="Y12" s="7" t="str">
        <f>IFERROR(IF(V12=$Y$1,'Open 1'!F12,""),"")</f>
        <v/>
      </c>
      <c r="Z12" s="7">
        <f>IFERROR(IF($V12=$Z$1,'Open 1'!F12,""),"")</f>
        <v>17.337000011000001</v>
      </c>
      <c r="AA12" s="7" t="str">
        <f>IFERROR(IF(V12=$AA$1,'Open 1'!F12,""),"")</f>
        <v/>
      </c>
      <c r="AB12" s="3" t="s">
        <v>24</v>
      </c>
      <c r="AC12" s="227"/>
      <c r="AD12" s="64" t="str">
        <f t="shared" si="3"/>
        <v>3rd</v>
      </c>
      <c r="AE12" s="64" t="str">
        <f>IFERROR(INDEX('Open 1'!B:F,MATCH(AG12,'Open 1'!$F:$F,0),1),"-")</f>
        <v>*Makenzee Wheelhouse</v>
      </c>
      <c r="AF12" s="64" t="str">
        <f>IFERROR(INDEX('Open 1'!$B:$F,MATCH(AG12,'Open 1'!$F:$F,0),2),"-")</f>
        <v>Sonny</v>
      </c>
      <c r="AG12" s="7">
        <f t="shared" si="4"/>
        <v>14.809000047</v>
      </c>
      <c r="AH12" s="184">
        <f>IF(AQ7&gt;0,AQ7,"")</f>
        <v>45.92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1" t="s">
        <v>76</v>
      </c>
      <c r="AM12" s="231"/>
      <c r="AN12" s="231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4</v>
      </c>
      <c r="K13" s="50">
        <v>4</v>
      </c>
      <c r="L13" s="244"/>
      <c r="M13" s="30" t="str">
        <f>IF($J$13&lt;"4","",IF(AD19="Tie","Tie",AD19))</f>
        <v>4th</v>
      </c>
      <c r="N13" s="20" t="str">
        <f>IF(M13="","",'Open 1'!AE19)</f>
        <v xml:space="preserve">* Jory King </v>
      </c>
      <c r="O13" s="20" t="str">
        <f>IF(N13="","",'Open 1'!AF19)</f>
        <v>?</v>
      </c>
      <c r="P13" s="41">
        <f>IF(O13="","",'Open 1'!AG19)</f>
        <v>15.325000040999999</v>
      </c>
      <c r="Q13" s="157">
        <f>AH19</f>
        <v>19.68</v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27"/>
      <c r="AD13" s="64" t="str">
        <f t="shared" si="3"/>
        <v>4th</v>
      </c>
      <c r="AE13" s="64" t="str">
        <f>IFERROR(INDEX('Open 1'!B:F,MATCH(AG13,'Open 1'!$F:$F,0),1),"-")</f>
        <v xml:space="preserve">Jill Moody </v>
      </c>
      <c r="AF13" s="64" t="str">
        <f>IFERROR(INDEX('Open 1'!$B:$F,MATCH(AG13,'Open 1'!$F:$F,0),2),"-")</f>
        <v xml:space="preserve">Jane </v>
      </c>
      <c r="AG13" s="7">
        <f t="shared" si="4"/>
        <v>14.925000033</v>
      </c>
      <c r="AH13" s="184">
        <f>IF(AQ8&gt;0,AQ8,"")</f>
        <v>22.96</v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1" t="s">
        <v>79</v>
      </c>
      <c r="AM13" s="231"/>
      <c r="AN13" s="231"/>
      <c r="AO13" s="151">
        <f>(AO11*AO12)+J3</f>
        <v>656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 xml:space="preserve">Jodi Nelson </v>
      </c>
      <c r="C14" s="19" t="str">
        <f>IFERROR(Draw!C14,"")</f>
        <v xml:space="preserve">Simon </v>
      </c>
      <c r="D14" s="51">
        <v>17.192</v>
      </c>
      <c r="E14" s="92">
        <v>1.3000000000000001E-8</v>
      </c>
      <c r="F14" s="93">
        <f t="shared" si="0"/>
        <v>17.192000013000001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45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17.192</v>
      </c>
      <c r="V14" s="3" t="str">
        <f>IFERROR(VLOOKUP('Open 1'!F14,$AC$3:$AD$7,2,TRUE),"")</f>
        <v>4D</v>
      </c>
      <c r="W14" s="7" t="str">
        <f>IFERROR(IF(V14=$W$1,'Open 1'!F14,""),"")</f>
        <v/>
      </c>
      <c r="X14" s="7" t="str">
        <f>IFERROR(IF(V14=$X$1,'Open 1'!F14,""),"")</f>
        <v/>
      </c>
      <c r="Y14" s="7" t="str">
        <f>IFERROR(IF(V14=$Y$1,'Open 1'!F14,""),"")</f>
        <v/>
      </c>
      <c r="Z14" s="7">
        <f>IFERROR(IF($V14=$Z$1,'Open 1'!F14,""),"")</f>
        <v>17.192000013000001</v>
      </c>
      <c r="AA14" s="7" t="str">
        <f>IFERROR(IF(V14=$AA$1,'Open 1'!F14,""),"")</f>
        <v/>
      </c>
      <c r="AB14" s="3" t="s">
        <v>26</v>
      </c>
      <c r="AC14" s="227"/>
      <c r="AD14" s="64" t="str">
        <f t="shared" si="3"/>
        <v>5th</v>
      </c>
      <c r="AE14" s="64" t="str">
        <f>IFERROR(INDEX('Open 1'!B:F,MATCH(AG14,'Open 1'!$F:$F,0),1),"-")</f>
        <v xml:space="preserve">Dori Hollenbeck </v>
      </c>
      <c r="AF14" s="64" t="str">
        <f>IFERROR(INDEX('Open 1'!$B:$F,MATCH(AG14,'Open 1'!$F:$F,0),2),"-")</f>
        <v>Horse 1</v>
      </c>
      <c r="AG14" s="7">
        <f t="shared" si="4"/>
        <v>14.963000001999999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1" t="s">
        <v>10</v>
      </c>
      <c r="AM14" s="231"/>
      <c r="AN14" s="231"/>
      <c r="AO14" s="151">
        <f>AO13*AV3</f>
        <v>656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 xml:space="preserve">Sara Steiner </v>
      </c>
      <c r="C15" s="19" t="str">
        <f>IFERROR(Draw!C15,"")</f>
        <v xml:space="preserve">Smart Frosted Slate </v>
      </c>
      <c r="D15" s="56">
        <v>15.943</v>
      </c>
      <c r="E15" s="92">
        <v>1.4E-8</v>
      </c>
      <c r="F15" s="93">
        <f t="shared" si="0"/>
        <v>15.943000013999999</v>
      </c>
      <c r="G15" s="62" t="str">
        <f>IF(A15="yco",VLOOKUP(_xlfn.CONCAT(B15,C15),Youth!S:T,2,FALSE),IF(OR(AND(D15&gt;1,D15&lt;1050),D15="nt",D15="",D15="scratch"),"","Not valid"))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15.943</v>
      </c>
      <c r="V15" s="3" t="str">
        <f>IFERROR(VLOOKUP('Open 1'!F15,$AC$3:$AD$7,2,TRUE),"")</f>
        <v>3D</v>
      </c>
      <c r="W15" s="7" t="str">
        <f>IFERROR(IF(V15=$W$1,'Open 1'!F15,""),"")</f>
        <v/>
      </c>
      <c r="X15" s="7" t="str">
        <f>IFERROR(IF(V15=$X$1,'Open 1'!F15,""),"")</f>
        <v/>
      </c>
      <c r="Y15" s="7">
        <f>IFERROR(IF(V15=$Y$1,'Open 1'!F15,""),"")</f>
        <v>15.943000013999999</v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6th</v>
      </c>
      <c r="AE15" s="64" t="str">
        <f>IFERROR(INDEX('Open 1'!B:F,MATCH(AG15,'Open 1'!$F:$F,0),1),"-")</f>
        <v xml:space="preserve">Shari Kennedy </v>
      </c>
      <c r="AF15" s="64" t="str">
        <f>IFERROR(INDEX('Open 1'!$B:$F,MATCH(AG15,'Open 1'!$F:$F,0),2),"-")</f>
        <v xml:space="preserve">Olena Socks </v>
      </c>
      <c r="AG15" s="7">
        <f t="shared" si="4"/>
        <v>15.025000001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 xml:space="preserve">Dori Hollenbeck </v>
      </c>
      <c r="C16" s="19" t="str">
        <f>IFERROR(Draw!C16,"")</f>
        <v xml:space="preserve">Horse 3 </v>
      </c>
      <c r="D16" s="57">
        <v>15.567</v>
      </c>
      <c r="E16" s="92">
        <v>1.4999999999999999E-8</v>
      </c>
      <c r="F16" s="93">
        <f t="shared" si="0"/>
        <v>15.567000015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32" t="s">
        <v>5</v>
      </c>
      <c r="M16" s="39" t="str">
        <f>'Open 1'!AD22</f>
        <v>1st</v>
      </c>
      <c r="N16" s="18" t="str">
        <f>'Open 1'!AE22</f>
        <v xml:space="preserve">Cadence Magnuson </v>
      </c>
      <c r="O16" s="18" t="str">
        <f>'Open 1'!AF22</f>
        <v xml:space="preserve">Cici </v>
      </c>
      <c r="P16" s="40">
        <f>'Open 1'!AG22</f>
        <v>15.756000007000001</v>
      </c>
      <c r="Q16" s="156">
        <f>AH22</f>
        <v>52.480000000000011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15.567</v>
      </c>
      <c r="V16" s="3" t="str">
        <f>IFERROR(VLOOKUP('Open 1'!F16,$AC$3:$AD$7,2,TRUE),"")</f>
        <v>2D</v>
      </c>
      <c r="W16" s="7" t="str">
        <f>IFERROR(IF(V16=$W$1,'Open 1'!F16,""),"")</f>
        <v/>
      </c>
      <c r="X16" s="7">
        <f>IFERROR(IF(V16=$X$1,'Open 1'!F16,""),"")</f>
        <v>15.567000015</v>
      </c>
      <c r="Y16" s="7" t="str">
        <f>IFERROR(IF(V16=$Y$1,'Open 1'!F16,""),"")</f>
        <v/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27" t="s">
        <v>4</v>
      </c>
      <c r="AD16" s="64" t="str">
        <f t="shared" si="3"/>
        <v>1st</v>
      </c>
      <c r="AE16" s="16" t="str">
        <f>IFERROR(INDEX('Open 1'!B:F,MATCH(AG16,'Open 1'!F:F,0),1),"-")</f>
        <v xml:space="preserve">Jill Moody </v>
      </c>
      <c r="AF16" s="16" t="str">
        <f>IFERROR(INDEX('Open 1'!B:F,MATCH(AG16,'Open 1'!F:F,0),2),"-")</f>
        <v xml:space="preserve">Tanya </v>
      </c>
      <c r="AG16" s="4">
        <f t="shared" ref="AG16:AG21" si="5">IFERROR(SMALL($X$2:$X$286,AI16),"-")</f>
        <v>15.211000038</v>
      </c>
      <c r="AH16" s="185">
        <f>IF(AR5&gt;0,AR5,"")</f>
        <v>78.72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>Amanda Wegner</v>
      </c>
      <c r="C17" s="19" t="str">
        <f>IFERROR(Draw!C17,"")</f>
        <v xml:space="preserve">Bunny </v>
      </c>
      <c r="D17" s="52">
        <v>15.419</v>
      </c>
      <c r="E17" s="92">
        <v>1.6000000000000001E-8</v>
      </c>
      <c r="F17" s="93">
        <f t="shared" si="0"/>
        <v>15.419000016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33"/>
      <c r="M17" s="30" t="str">
        <f>IF($J$13&lt;"2","",IF(AD23="Tie","Tie",AD23))</f>
        <v>2nd</v>
      </c>
      <c r="N17" s="20" t="str">
        <f>IF(M17="","",'Open 1'!AE23)</f>
        <v xml:space="preserve">Dori Hollenbeck </v>
      </c>
      <c r="O17" s="20" t="str">
        <f>IF(N17="","",'Open 1'!AF23)</f>
        <v>Horse 2</v>
      </c>
      <c r="P17" s="41">
        <f>IF(O17="","",'Open 1'!AG23)</f>
        <v>15.804000010000001</v>
      </c>
      <c r="Q17" s="157">
        <f>AH23</f>
        <v>39.360000000000007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15.419</v>
      </c>
      <c r="V17" s="3" t="str">
        <f>IFERROR(VLOOKUP('Open 1'!F17,$AC$3:$AD$7,2,TRUE),"")</f>
        <v>2D</v>
      </c>
      <c r="W17" s="7" t="str">
        <f>IFERROR(IF(V17=$W$1,'Open 1'!F17,""),"")</f>
        <v/>
      </c>
      <c r="X17" s="7">
        <f>IFERROR(IF(V17=$X$1,'Open 1'!F17,""),"")</f>
        <v>15.419000016</v>
      </c>
      <c r="Y17" s="7" t="str">
        <f>IFERROR(IF(V17=$Y$1,'Open 1'!F17,""),"")</f>
        <v/>
      </c>
      <c r="Z17" s="7" t="str">
        <f>IFERROR(IF($V17=$Z$1,'Open 1'!F17,""),"")</f>
        <v/>
      </c>
      <c r="AA17" s="7" t="str">
        <f>IFERROR(IF(V17=$AA$1,'Open 1'!F17,""),"")</f>
        <v/>
      </c>
      <c r="AB17" s="3" t="s">
        <v>21</v>
      </c>
      <c r="AC17" s="227"/>
      <c r="AD17" s="64" t="str">
        <f t="shared" si="3"/>
        <v>2nd</v>
      </c>
      <c r="AE17" s="16" t="str">
        <f>IFERROR(INDEX('Open 1'!B:F,MATCH(AG17,'Open 1'!F:F,0),1),"-")</f>
        <v>* Jill Moody</v>
      </c>
      <c r="AF17" s="16" t="str">
        <f>IFERROR(INDEX('Open 1'!B:F,MATCH(AG17,'Open 1'!F:F,0),2),"-")</f>
        <v xml:space="preserve">Tanya </v>
      </c>
      <c r="AG17" s="4">
        <f t="shared" si="5"/>
        <v>15.228000049</v>
      </c>
      <c r="AH17" s="185">
        <f>IF(AR6&gt;0,AR6,"")</f>
        <v>59.039999999999992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 xml:space="preserve">Lacey Wagner </v>
      </c>
      <c r="C18" s="19" t="str">
        <f>IFERROR(Draw!C18,"")</f>
        <v xml:space="preserve">Foolish Fire Bug </v>
      </c>
      <c r="D18" s="53">
        <v>14.803000000000001</v>
      </c>
      <c r="E18" s="92">
        <v>1.7E-8</v>
      </c>
      <c r="F18" s="93">
        <f t="shared" si="0"/>
        <v>14.803000017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33"/>
      <c r="M18" s="30" t="str">
        <f>IF($J$13&lt;"3","",IF(AD24="Tie","Tie",AD24))</f>
        <v>3rd</v>
      </c>
      <c r="N18" s="20" t="str">
        <f>IF(M18="","",'Open 1'!AE24)</f>
        <v xml:space="preserve">Theresa Navrkal </v>
      </c>
      <c r="O18" s="20" t="str">
        <f>IF(N18="","",'Open 1'!AF24)</f>
        <v xml:space="preserve">Bid for Zahara </v>
      </c>
      <c r="P18" s="41">
        <f>IF(O18="","",'Open 1'!AG24)</f>
        <v>15.828000018999999</v>
      </c>
      <c r="Q18" s="157">
        <f>AH24</f>
        <v>26.240000000000006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14.803000000000001</v>
      </c>
      <c r="V18" s="3" t="str">
        <f>IFERROR(VLOOKUP('Open 1'!F18,$AC$3:$AD$7,2,TRUE),"")</f>
        <v>1D</v>
      </c>
      <c r="W18" s="7">
        <f>IFERROR(IF(V18=$W$1,'Open 1'!F18,""),"")</f>
        <v>14.803000017</v>
      </c>
      <c r="X18" s="7" t="str">
        <f>IFERROR(IF(V18=$X$1,'Open 1'!F18,""),"")</f>
        <v/>
      </c>
      <c r="Y18" s="7" t="str">
        <f>IFERROR(IF(V18=$Y$1,'Open 1'!F18,""),"")</f>
        <v/>
      </c>
      <c r="Z18" s="7" t="str">
        <f>IFERROR(IF($V18=$Z$1,'Open 1'!F18,""),"")</f>
        <v/>
      </c>
      <c r="AA18" s="7" t="str">
        <f>IFERROR(IF(V18=$AA$1,'Open 1'!F18,""),"")</f>
        <v/>
      </c>
      <c r="AB18" s="3" t="s">
        <v>24</v>
      </c>
      <c r="AC18" s="227"/>
      <c r="AD18" s="64" t="str">
        <f t="shared" si="3"/>
        <v>3rd</v>
      </c>
      <c r="AE18" s="16" t="str">
        <f>IFERROR(INDEX('Open 1'!B:F,MATCH(AG18,'Open 1'!F:F,0),1),"-")</f>
        <v xml:space="preserve">Kassidy Peters </v>
      </c>
      <c r="AF18" s="16" t="str">
        <f>IFERROR(INDEX('Open 1'!B:F,MATCH(AG18,'Open 1'!F:F,0),2),"-")</f>
        <v xml:space="preserve">Player </v>
      </c>
      <c r="AG18" s="4">
        <f t="shared" si="5"/>
        <v>15.293000004</v>
      </c>
      <c r="AH18" s="185">
        <f>IF(AR7&gt;0,AR7,"")</f>
        <v>39.36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33"/>
      <c r="M19" s="30" t="str">
        <f>IF($J$13&lt;"4","",IF(AD25="Tie","Tie",AD25))</f>
        <v>4th</v>
      </c>
      <c r="N19" s="20" t="str">
        <f>IF(M19="","",'Open 1'!AE25)</f>
        <v xml:space="preserve">* Emily Kruger </v>
      </c>
      <c r="O19" s="20" t="str">
        <f>IF(N19="","",'Open 1'!AF25)</f>
        <v xml:space="preserve">Snort </v>
      </c>
      <c r="P19" s="41">
        <f>IF(O19="","",'Open 1'!AG25)</f>
        <v>15.830000050000001</v>
      </c>
      <c r="Q19" s="157">
        <f>AH25</f>
        <v>13.120000000000003</v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27"/>
      <c r="AD19" s="64" t="str">
        <f t="shared" si="3"/>
        <v>4th</v>
      </c>
      <c r="AE19" s="16" t="str">
        <f>IFERROR(INDEX('Open 1'!B:F,MATCH(AG19,'Open 1'!F:F,0),1),"-")</f>
        <v xml:space="preserve">* Jory King </v>
      </c>
      <c r="AF19" s="16" t="str">
        <f>IFERROR(INDEX('Open 1'!B:F,MATCH(AG19,'Open 1'!F:F,0),2),"-")</f>
        <v>?</v>
      </c>
      <c r="AG19" s="4">
        <f t="shared" si="5"/>
        <v>15.325000040999999</v>
      </c>
      <c r="AH19" s="185">
        <f>IF(AR8&gt;0,AR8,"")</f>
        <v>19.68</v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Theresa Navrkal </v>
      </c>
      <c r="C20" s="19" t="str">
        <f>IFERROR(Draw!C20,"")</f>
        <v xml:space="preserve">Bid for Zahara </v>
      </c>
      <c r="D20" s="51">
        <v>15.827999999999999</v>
      </c>
      <c r="E20" s="92">
        <v>1.9000000000000001E-8</v>
      </c>
      <c r="F20" s="93">
        <f t="shared" si="0"/>
        <v>15.828000018999999</v>
      </c>
      <c r="G20" s="62" t="str">
        <f>IF(A20="yco",VLOOKUP(_xlfn.CONCAT(B20,C20),Youth!S:T,2,FALSE),IF(OR(AND(D20&gt;1,D20&lt;1050),D20="nt",D20="",D20="scratch"),"","Not valid"))</f>
        <v/>
      </c>
      <c r="L20" s="234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15.827999999999999</v>
      </c>
      <c r="V20" s="3" t="str">
        <f>IFERROR(VLOOKUP('Open 1'!F20,$AC$3:$AD$7,2,TRUE),"")</f>
        <v>3D</v>
      </c>
      <c r="W20" s="7" t="str">
        <f>IFERROR(IF(V20=$W$1,'Open 1'!F20,""),"")</f>
        <v/>
      </c>
      <c r="X20" s="7" t="str">
        <f>IFERROR(IF(V20=$X$1,'Open 1'!F20,""),"")</f>
        <v/>
      </c>
      <c r="Y20" s="7">
        <f>IFERROR(IF(V20=$Y$1,'Open 1'!F20,""),"")</f>
        <v>15.828000018999999</v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27"/>
      <c r="AD20" s="64" t="str">
        <f t="shared" si="3"/>
        <v>5th</v>
      </c>
      <c r="AE20" s="16" t="str">
        <f>IFERROR(INDEX('Open 1'!B:F,MATCH(AG20,'Open 1'!F:F,0),1),"-")</f>
        <v xml:space="preserve">Casey Haselhorst </v>
      </c>
      <c r="AF20" s="16" t="str">
        <f>IFERROR(INDEX('Open 1'!B:F,MATCH(AG20,'Open 1'!F:F,0),2),"-")</f>
        <v xml:space="preserve">Maverick </v>
      </c>
      <c r="AG20" s="4">
        <f t="shared" si="5"/>
        <v>15.359000023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Brooke Braskamp </v>
      </c>
      <c r="C21" s="19" t="str">
        <f>IFERROR(Draw!C21,"")</f>
        <v xml:space="preserve">Firefly </v>
      </c>
      <c r="D21" s="52">
        <v>17.131</v>
      </c>
      <c r="E21" s="92">
        <v>2E-8</v>
      </c>
      <c r="F21" s="93">
        <f t="shared" si="0"/>
        <v>17.131000020000002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17.131</v>
      </c>
      <c r="V21" s="3" t="str">
        <f>IFERROR(VLOOKUP('Open 1'!F21,$AC$3:$AD$7,2,TRUE),"")</f>
        <v>4D</v>
      </c>
      <c r="W21" s="7" t="str">
        <f>IFERROR(IF(V21=$W$1,'Open 1'!F21,""),"")</f>
        <v/>
      </c>
      <c r="X21" s="7" t="str">
        <f>IFERROR(IF(V21=$X$1,'Open 1'!F21,""),"")</f>
        <v/>
      </c>
      <c r="Y21" s="7" t="str">
        <f>IFERROR(IF(V21=$Y$1,'Open 1'!F21,""),"")</f>
        <v/>
      </c>
      <c r="Z21" s="7">
        <f>IFERROR(IF($V21=$Z$1,'Open 1'!F21,""),"")</f>
        <v>17.131000020000002</v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6th</v>
      </c>
      <c r="AE21" s="16" t="str">
        <f>IFERROR(INDEX('Open 1'!B:F,MATCH(AG21,'Open 1'!F:F,0),1),"-")</f>
        <v xml:space="preserve">* Cadence Magnuson </v>
      </c>
      <c r="AF21" s="16" t="str">
        <f>IFERROR(INDEX('Open 1'!B:F,MATCH(AG21,'Open 1'!F:F,0),2),"-")</f>
        <v xml:space="preserve">Cici </v>
      </c>
      <c r="AG21" s="4">
        <f t="shared" si="5"/>
        <v>15.361000039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>Jory King</v>
      </c>
      <c r="C22" s="19" t="str">
        <f>IFERROR(Draw!C22,"")</f>
        <v xml:space="preserve">Kat </v>
      </c>
      <c r="D22" s="52">
        <v>15.138</v>
      </c>
      <c r="E22" s="92">
        <v>2.0999999999999999E-8</v>
      </c>
      <c r="F22" s="93">
        <f t="shared" si="0"/>
        <v>15.138000021</v>
      </c>
      <c r="G22" s="62" t="str">
        <f>IF(A22="yco",VLOOKUP(_xlfn.CONCAT(B22,C22),Youth!S:T,2,FALSE),IF(OR(AND(D22&gt;1,D22&lt;1050),D22="nt",D22="",D22="scratch"),"","Not valid"))</f>
        <v/>
      </c>
      <c r="I22" s="50"/>
      <c r="L22" s="235" t="s">
        <v>6</v>
      </c>
      <c r="M22" s="39" t="str">
        <f>'Open 1'!AD28</f>
        <v>1st</v>
      </c>
      <c r="N22" s="18" t="str">
        <f>'Open 1'!AE28</f>
        <v xml:space="preserve">Kassidy Peters </v>
      </c>
      <c r="O22" s="18" t="str">
        <f>'Open 1'!AF28</f>
        <v xml:space="preserve">Puddin </v>
      </c>
      <c r="P22" s="40">
        <f>'Open 1'!AG28</f>
        <v>16.738000025999998</v>
      </c>
      <c r="Q22" s="157">
        <f>IF(AH28&lt;=0,"",AH28)</f>
        <v>39.36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15.138</v>
      </c>
      <c r="V22" s="3" t="str">
        <f>IFERROR(VLOOKUP('Open 1'!F22,$AC$3:$AD$7,2,TRUE),"")</f>
        <v>1D</v>
      </c>
      <c r="W22" s="7">
        <f>IFERROR(IF(V22=$W$1,'Open 1'!F22,""),"")</f>
        <v>15.138000021</v>
      </c>
      <c r="X22" s="7" t="str">
        <f>IFERROR(IF(V22=$X$1,'Open 1'!F22,""),"")</f>
        <v/>
      </c>
      <c r="Y22" s="7" t="str">
        <f>IFERROR(IF(V22=$Y$1,'Open 1'!F22,""),"")</f>
        <v/>
      </c>
      <c r="Z22" s="7" t="str">
        <f>IFERROR(IF($V22=$Z$1,'Open 1'!F22,""),"")</f>
        <v/>
      </c>
      <c r="AA22" s="7" t="str">
        <f>IFERROR(IF(V22=$AA$1,'Open 1'!F22,""),"")</f>
        <v/>
      </c>
      <c r="AB22" s="3" t="s">
        <v>20</v>
      </c>
      <c r="AC22" s="227" t="s">
        <v>5</v>
      </c>
      <c r="AD22" s="64" t="str">
        <f t="shared" si="3"/>
        <v>1st</v>
      </c>
      <c r="AE22" s="16" t="str">
        <f>IFERROR(INDEX('Open 1'!B:F,MATCH(AG22,'Open 1'!F:F,0),1),"-")</f>
        <v xml:space="preserve">Cadence Magnuson </v>
      </c>
      <c r="AF22" s="16" t="str">
        <f>IFERROR(INDEX('Open 1'!B:F,MATCH(AG22,'Open 1'!F:F,0),2),"-")</f>
        <v xml:space="preserve">Cici </v>
      </c>
      <c r="AG22" s="4">
        <f t="shared" ref="AG22:AG27" si="6">IFERROR(SMALL($Y$2:$Y$286,AI22),"-")</f>
        <v>15.756000007000001</v>
      </c>
      <c r="AH22" s="185">
        <f>IF(AS5&gt;0,AS5,"")</f>
        <v>52.480000000000011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>scratch</v>
      </c>
      <c r="C23" s="19" t="str">
        <f>IFERROR(Draw!C23,"")</f>
        <v>scratch</v>
      </c>
      <c r="D23" s="52" t="s">
        <v>71</v>
      </c>
      <c r="E23" s="92">
        <v>2.1999999999999998E-8</v>
      </c>
      <c r="F23" s="93">
        <f t="shared" si="0"/>
        <v>3000.0000000220002</v>
      </c>
      <c r="G23" s="62" t="str">
        <f>IF(A23="yco",VLOOKUP(_xlfn.CONCAT(B23,C23),Youth!S:T,2,FALSE),IF(OR(AND(D23&gt;1,D23&lt;1050),D23="nt",D23="",D23="scratch"),"","Not valid"))</f>
        <v/>
      </c>
      <c r="I23" s="49"/>
      <c r="L23" s="236"/>
      <c r="M23" s="30" t="str">
        <f>IF($J$13&lt;"2","",IF(AD29="Tie","Tie",AD29))</f>
        <v>2nd</v>
      </c>
      <c r="N23" s="20" t="str">
        <f>IF(M23="","",'Open 1'!AE29)</f>
        <v>Pam Vankekerix</v>
      </c>
      <c r="O23" s="20" t="str">
        <f>IF(N23="","",'Open 1'!AF29)</f>
        <v xml:space="preserve">Scat </v>
      </c>
      <c r="P23" s="41">
        <f>IF(O23="","",'Open 1'!AG29)</f>
        <v>16.887000008000001</v>
      </c>
      <c r="Q23" s="157">
        <f>IF(AH29&lt;=0,"",AH29)</f>
        <v>29.519999999999996</v>
      </c>
      <c r="R23" s="187" t="str">
        <f>IF(M23="Tie",AK30,"")</f>
        <v/>
      </c>
      <c r="S23" s="17" t="e">
        <f t="shared" ca="1" si="1"/>
        <v>#NAME?</v>
      </c>
      <c r="T23" s="93" t="str">
        <f t="shared" si="2"/>
        <v>scratch</v>
      </c>
      <c r="V23" s="3" t="str">
        <f>IFERROR(VLOOKUP('Open 1'!F23,$AC$3:$AD$7,2,TRUE),"")</f>
        <v>4D</v>
      </c>
      <c r="W23" s="7" t="str">
        <f>IFERROR(IF(V23=$W$1,'Open 1'!F23,""),"")</f>
        <v/>
      </c>
      <c r="X23" s="7" t="str">
        <f>IFERROR(IF(V23=$X$1,'Open 1'!F23,""),"")</f>
        <v/>
      </c>
      <c r="Y23" s="7" t="str">
        <f>IFERROR(IF(V23=$Y$1,'Open 1'!F23,""),"")</f>
        <v/>
      </c>
      <c r="Z23" s="7">
        <f>IFERROR(IF($V23=$Z$1,'Open 1'!F23,""),"")</f>
        <v>3000.0000000220002</v>
      </c>
      <c r="AA23" s="7" t="str">
        <f>IFERROR(IF(V23=$AA$1,'Open 1'!F23,""),"")</f>
        <v/>
      </c>
      <c r="AB23" s="3" t="s">
        <v>21</v>
      </c>
      <c r="AC23" s="227"/>
      <c r="AD23" s="64" t="str">
        <f t="shared" si="3"/>
        <v>2nd</v>
      </c>
      <c r="AE23" s="16" t="str">
        <f>IFERROR(INDEX('Open 1'!B:F,MATCH(AG23,'Open 1'!F:F,0),1),"-")</f>
        <v xml:space="preserve">Dori Hollenbeck </v>
      </c>
      <c r="AF23" s="16" t="str">
        <f>IFERROR(INDEX('Open 1'!B:F,MATCH(AG23,'Open 1'!F:F,0),2),"-")</f>
        <v>Horse 2</v>
      </c>
      <c r="AG23" s="4">
        <f t="shared" si="6"/>
        <v>15.804000010000001</v>
      </c>
      <c r="AH23" s="185">
        <f>IF(AS6&gt;0,AS6,"")</f>
        <v>39.360000000000007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 xml:space="preserve">Casey Haselhorst </v>
      </c>
      <c r="C24" s="19" t="str">
        <f>IFERROR(Draw!C24,"")</f>
        <v xml:space="preserve">Maverick </v>
      </c>
      <c r="D24" s="54">
        <v>15.359</v>
      </c>
      <c r="E24" s="92">
        <v>2.3000000000000001E-8</v>
      </c>
      <c r="F24" s="93">
        <f t="shared" si="0"/>
        <v>15.359000023</v>
      </c>
      <c r="G24" s="62" t="str">
        <f>IF(A24="yco",VLOOKUP(_xlfn.CONCAT(B24,C24),Youth!S:T,2,FALSE),IF(OR(AND(D24&gt;1,D24&lt;1050),D24="nt",D24="",D24="scratch"),"","Not valid"))</f>
        <v/>
      </c>
      <c r="L24" s="236"/>
      <c r="M24" s="30" t="str">
        <f>IF($J$13&lt;"3","",IF(AD30="Tie","Tie",AD30))</f>
        <v>3rd</v>
      </c>
      <c r="N24" s="20" t="str">
        <f>IF(M24="","",'Open 1'!AE30)</f>
        <v xml:space="preserve">Brooke Braskamp </v>
      </c>
      <c r="O24" s="20" t="str">
        <f>IF(N24="","",'Open 1'!AF30)</f>
        <v xml:space="preserve">Firefly </v>
      </c>
      <c r="P24" s="41">
        <f>IF(O24="","",'Open 1'!AG30)</f>
        <v>17.131000020000002</v>
      </c>
      <c r="Q24" s="157">
        <f>IF(AH30&lt;=0,"",AH30)</f>
        <v>19.68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15.359</v>
      </c>
      <c r="V24" s="3" t="str">
        <f>IFERROR(VLOOKUP('Open 1'!F24,$AC$3:$AD$7,2,TRUE),"")</f>
        <v>2D</v>
      </c>
      <c r="W24" s="7" t="str">
        <f>IFERROR(IF(V24=$W$1,'Open 1'!F24,""),"")</f>
        <v/>
      </c>
      <c r="X24" s="7">
        <f>IFERROR(IF(V24=$X$1,'Open 1'!F24,""),"")</f>
        <v>15.359000023</v>
      </c>
      <c r="Y24" s="7" t="str">
        <f>IFERROR(IF(V24=$Y$1,'Open 1'!F24,""),"")</f>
        <v/>
      </c>
      <c r="Z24" s="7" t="str">
        <f>IFERROR(IF($V24=$Z$1,'Open 1'!F24,""),"")</f>
        <v/>
      </c>
      <c r="AA24" s="7" t="str">
        <f>IFERROR(IF(V24=$AA$1,'Open 1'!F24,""),"")</f>
        <v/>
      </c>
      <c r="AB24" s="3" t="s">
        <v>24</v>
      </c>
      <c r="AC24" s="227"/>
      <c r="AD24" s="64" t="str">
        <f t="shared" si="3"/>
        <v>3rd</v>
      </c>
      <c r="AE24" s="16" t="str">
        <f>IFERROR(INDEX('Open 1'!B:F,MATCH(AG24,'Open 1'!F:F,0),1),"-")</f>
        <v xml:space="preserve">Theresa Navrkal </v>
      </c>
      <c r="AF24" s="16" t="str">
        <f>IFERROR(INDEX('Open 1'!B:F,MATCH(AG24,'Open 1'!F:F,0),2),"-")</f>
        <v xml:space="preserve">Bid for Zahara </v>
      </c>
      <c r="AG24" s="4">
        <f t="shared" si="6"/>
        <v>15.828000018999999</v>
      </c>
      <c r="AH24" s="185">
        <f>IF(AS7&gt;0,AS7,"")</f>
        <v>26.240000000000006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36"/>
      <c r="M25" s="30" t="str">
        <f>IF($J$13&lt;"4","",IF(AD31="Tie","Tie",AD31))</f>
        <v>4th</v>
      </c>
      <c r="N25" s="20" t="str">
        <f>IF(M25="","",'Open 1'!AE31)</f>
        <v xml:space="preserve">Lori Kjose </v>
      </c>
      <c r="O25" s="20" t="str">
        <f>IF(N25="","",'Open 1'!AF31)</f>
        <v xml:space="preserve">Cooper </v>
      </c>
      <c r="P25" s="41">
        <f>IF(O25="","",'Open 1'!AG31)</f>
        <v>17.177000044</v>
      </c>
      <c r="Q25" s="157">
        <f>IF(AH31&lt;=0,"",AH31)</f>
        <v>9.84</v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27"/>
      <c r="AD25" s="64" t="str">
        <f t="shared" si="3"/>
        <v>4th</v>
      </c>
      <c r="AE25" s="16" t="str">
        <f>IFERROR(INDEX('Open 1'!B:F,MATCH(AG25,'Open 1'!F:F,0),1),"-")</f>
        <v xml:space="preserve">* Emily Kruger </v>
      </c>
      <c r="AF25" s="16" t="str">
        <f>IFERROR(INDEX('Open 1'!B:F,MATCH(AG25,'Open 1'!F:F,0),2),"-")</f>
        <v xml:space="preserve">Snort </v>
      </c>
      <c r="AG25" s="4">
        <f t="shared" si="6"/>
        <v>15.830000050000001</v>
      </c>
      <c r="AH25" s="185">
        <f>IF(AS8&gt;0,AS8,"")</f>
        <v>13.120000000000003</v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 xml:space="preserve">Cindy Loiseau </v>
      </c>
      <c r="C26" s="19" t="str">
        <f>IFERROR(Draw!C26,"")</f>
        <v xml:space="preserve">Addie </v>
      </c>
      <c r="D26" s="143">
        <v>915.64599999999996</v>
      </c>
      <c r="E26" s="92">
        <v>2.4999999999999999E-8</v>
      </c>
      <c r="F26" s="93">
        <f t="shared" si="0"/>
        <v>915.64600002499992</v>
      </c>
      <c r="G26" s="62" t="str">
        <f>IF(A26="yco",VLOOKUP(_xlfn.CONCAT(B26,C26),Youth!S:T,2,FALSE),IF(OR(AND(D26&gt;1,D26&lt;1050),D26="nt",D26="",D26="scratch"),"","Not valid"))</f>
        <v/>
      </c>
      <c r="L26" s="237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915.64599999999996</v>
      </c>
      <c r="V26" s="3" t="str">
        <f>IFERROR(VLOOKUP('Open 1'!F26,$AC$3:$AD$7,2,TRUE),"")</f>
        <v>4D</v>
      </c>
      <c r="W26" s="7" t="str">
        <f>IFERROR(IF(V26=$W$1,'Open 1'!F26,""),"")</f>
        <v/>
      </c>
      <c r="X26" s="7" t="str">
        <f>IFERROR(IF(V26=$X$1,'Open 1'!F26,""),"")</f>
        <v/>
      </c>
      <c r="Y26" s="7" t="str">
        <f>IFERROR(IF(V26=$Y$1,'Open 1'!F26,""),"")</f>
        <v/>
      </c>
      <c r="Z26" s="7">
        <f>IFERROR(IF($V26=$Z$1,'Open 1'!F26,""),"")</f>
        <v>915.64600002499992</v>
      </c>
      <c r="AA26" s="7" t="str">
        <f>IFERROR(IF(V26=$AA$1,'Open 1'!F26,""),"")</f>
        <v/>
      </c>
      <c r="AB26" s="3" t="s">
        <v>26</v>
      </c>
      <c r="AC26" s="227"/>
      <c r="AD26" s="64" t="str">
        <f t="shared" si="3"/>
        <v>5th</v>
      </c>
      <c r="AE26" s="16" t="str">
        <f>IFERROR(INDEX('Open 1'!B:F,MATCH(AG26,'Open 1'!F:F,0),1),"-")</f>
        <v xml:space="preserve">Sara Steiner </v>
      </c>
      <c r="AF26" s="16" t="str">
        <f>IFERROR(INDEX('Open 1'!B:F,MATCH(AG26,'Open 1'!F:F,0),2),"-")</f>
        <v xml:space="preserve">Smart Frosted Slate </v>
      </c>
      <c r="AG26" s="4">
        <f t="shared" si="6"/>
        <v>15.943000013999999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 xml:space="preserve">Kassidy Peters </v>
      </c>
      <c r="C27" s="19" t="str">
        <f>IFERROR(Draw!C27,"")</f>
        <v xml:space="preserve">Puddin </v>
      </c>
      <c r="D27" s="52">
        <v>16.738</v>
      </c>
      <c r="E27" s="92">
        <v>2.6000000000000001E-8</v>
      </c>
      <c r="F27" s="93">
        <f t="shared" si="0"/>
        <v>16.738000025999998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16.738</v>
      </c>
      <c r="V27" s="3" t="str">
        <f>IFERROR(VLOOKUP('Open 1'!F27,$AC$3:$AD$7,2,TRUE),"")</f>
        <v>4D</v>
      </c>
      <c r="W27" s="7" t="str">
        <f>IFERROR(IF(V27=$W$1,'Open 1'!F27,""),"")</f>
        <v/>
      </c>
      <c r="X27" s="7" t="str">
        <f>IFERROR(IF(V27=$X$1,'Open 1'!F27,""),"")</f>
        <v/>
      </c>
      <c r="Y27" s="7" t="str">
        <f>IFERROR(IF(V27=$Y$1,'Open 1'!F27,""),"")</f>
        <v/>
      </c>
      <c r="Z27" s="7">
        <f>IFERROR(IF($V27=$Z$1,'Open 1'!F27,""),"")</f>
        <v>16.738000025999998</v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>Jory King</v>
      </c>
      <c r="AF27" s="16" t="str">
        <f>IFERROR(INDEX('Open 1'!B:F,MATCH(AG27,'Open 1'!F:F,0),2),"-")</f>
        <v xml:space="preserve">Hannah </v>
      </c>
      <c r="AG27" s="4">
        <f t="shared" si="6"/>
        <v>16.209000030999999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 xml:space="preserve">* Dori Hollenbeck  </v>
      </c>
      <c r="C28" s="19" t="str">
        <f>IFERROR(Draw!C28,"")</f>
        <v>Horse 1</v>
      </c>
      <c r="D28" s="51">
        <v>15.061999999999999</v>
      </c>
      <c r="E28" s="92">
        <v>2.7E-8</v>
      </c>
      <c r="F28" s="93">
        <f t="shared" si="0"/>
        <v>15.062000027</v>
      </c>
      <c r="G28" s="62" t="str">
        <f>IF(A28="yco",VLOOKUP(_xlfn.CONCAT(B28,C28),Youth!S:T,2,FALSE),IF(OR(AND(D28&gt;1,D28&lt;1050),D28="nt",D28="",D28="scratch"),"","Not valid"))</f>
        <v/>
      </c>
      <c r="L28" s="224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>
        <f t="shared" si="2"/>
        <v>15.061999999999999</v>
      </c>
      <c r="V28" s="3" t="str">
        <f>IFERROR(VLOOKUP('Open 1'!F28,$AC$3:$AD$7,2,TRUE),"")</f>
        <v>1D</v>
      </c>
      <c r="W28" s="7">
        <f>IFERROR(IF(V28=$W$1,'Open 1'!F28,""),"")</f>
        <v>15.062000027</v>
      </c>
      <c r="X28" s="7" t="str">
        <f>IFERROR(IF(V28=$X$1,'Open 1'!F28,""),"")</f>
        <v/>
      </c>
      <c r="Y28" s="7" t="str">
        <f>IFERROR(IF(V28=$Y$1,'Open 1'!F28,""),"")</f>
        <v/>
      </c>
      <c r="Z28" s="7" t="str">
        <f>IFERROR(IF($V28=$Z$1,'Open 1'!F28,""),"")</f>
        <v/>
      </c>
      <c r="AA28" s="7" t="str">
        <f>IFERROR(IF(V28=$AA$1,'Open 1'!F28,""),"")</f>
        <v/>
      </c>
      <c r="AB28" s="3" t="s">
        <v>20</v>
      </c>
      <c r="AC28" s="227" t="s">
        <v>6</v>
      </c>
      <c r="AD28" s="64" t="str">
        <f t="shared" si="3"/>
        <v>1st</v>
      </c>
      <c r="AE28" s="16" t="str">
        <f>IFERROR(INDEX('Open 1'!B:F,MATCH(AG28,'Open 1'!F:F,0),1),"-")</f>
        <v xml:space="preserve">Kassidy Peters </v>
      </c>
      <c r="AF28" s="16" t="str">
        <f>IFERROR(INDEX('Open 1'!B:F,MATCH(AG28,'Open 1'!F:F,0),2),"-")</f>
        <v xml:space="preserve">Puddin </v>
      </c>
      <c r="AG28" s="4">
        <f t="shared" ref="AG28:AG33" si="7">IFERROR(IF(SMALL($Z$2:$Z$286,AI28)&lt;900,SMALL($Z$2:$Z$286,AI28),"-"),"-")</f>
        <v>16.738000025999998</v>
      </c>
      <c r="AH28" s="185">
        <f>IF(AT5&gt;0,AT5,"")</f>
        <v>39.36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 xml:space="preserve">Mike Boomgarden </v>
      </c>
      <c r="C29" s="19" t="str">
        <f>IFERROR(Draw!C29,"")</f>
        <v xml:space="preserve">Peanut </v>
      </c>
      <c r="D29" s="52">
        <v>15.526</v>
      </c>
      <c r="E29" s="92">
        <v>2.7999999999999999E-8</v>
      </c>
      <c r="F29" s="93">
        <f t="shared" si="0"/>
        <v>15.526000028</v>
      </c>
      <c r="G29" s="62" t="str">
        <f>IF(A29="yco",VLOOKUP(_xlfn.CONCAT(B29,C29),Youth!S:T,2,FALSE),IF(OR(AND(D29&gt;1,D29&lt;1050),D29="nt",D29="",D29="scratch"),"","Not valid"))</f>
        <v/>
      </c>
      <c r="L29" s="225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>
        <f t="shared" si="2"/>
        <v>15.526</v>
      </c>
      <c r="V29" s="3" t="str">
        <f>IFERROR(VLOOKUP('Open 1'!F29,$AC$3:$AD$7,2,TRUE),"")</f>
        <v>2D</v>
      </c>
      <c r="W29" s="7" t="str">
        <f>IFERROR(IF(V29=$W$1,'Open 1'!F29,""),"")</f>
        <v/>
      </c>
      <c r="X29" s="7">
        <f>IFERROR(IF(V29=$X$1,'Open 1'!F29,""),"")</f>
        <v>15.526000028</v>
      </c>
      <c r="Y29" s="7" t="str">
        <f>IFERROR(IF(V29=$Y$1,'Open 1'!F29,""),"")</f>
        <v/>
      </c>
      <c r="Z29" s="7" t="str">
        <f>IFERROR(IF($V29=$Z$1,'Open 1'!F29,""),"")</f>
        <v/>
      </c>
      <c r="AA29" s="7" t="str">
        <f>IFERROR(IF(V29=$AA$1,'Open 1'!F29,""),"")</f>
        <v/>
      </c>
      <c r="AB29" s="3" t="s">
        <v>21</v>
      </c>
      <c r="AC29" s="227"/>
      <c r="AD29" s="64" t="str">
        <f t="shared" si="3"/>
        <v>2nd</v>
      </c>
      <c r="AE29" s="16" t="str">
        <f>IFERROR(INDEX('Open 1'!B:F,MATCH(AG29,'Open 1'!F:F,0),1),"-")</f>
        <v>Pam Vankekerix</v>
      </c>
      <c r="AF29" s="16" t="str">
        <f>IFERROR(INDEX('Open 1'!B:F,MATCH(AG29,'Open 1'!F:F,0),2),"-")</f>
        <v xml:space="preserve">Scat </v>
      </c>
      <c r="AG29" s="4">
        <f t="shared" si="7"/>
        <v>16.887000008000001</v>
      </c>
      <c r="AH29" s="185">
        <f>IF(AT6&gt;0,AT6,"")</f>
        <v>29.519999999999996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 xml:space="preserve">Makenzee Wheelhouse </v>
      </c>
      <c r="C30" s="19" t="str">
        <f>IFERROR(Draw!C30,"")</f>
        <v xml:space="preserve">Bebe </v>
      </c>
      <c r="D30" s="54">
        <v>14.707000000000001</v>
      </c>
      <c r="E30" s="92">
        <v>2.9000000000000002E-8</v>
      </c>
      <c r="F30" s="93">
        <f t="shared" si="0"/>
        <v>14.707000029000001</v>
      </c>
      <c r="G30" s="62" t="str">
        <f>IF(A30="yco",VLOOKUP(_xlfn.CONCAT(B30,C30),Youth!S:T,2,FALSE),IF(OR(AND(D30&gt;1,D30&lt;1050),D30="nt",D30="",D30="scratch"),"","Not valid"))</f>
        <v/>
      </c>
      <c r="L30" s="225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>
        <f t="shared" si="2"/>
        <v>14.707000000000001</v>
      </c>
      <c r="V30" s="3" t="str">
        <f>IFERROR(VLOOKUP('Open 1'!F30,$AC$3:$AD$7,2,TRUE),"")</f>
        <v>1D</v>
      </c>
      <c r="W30" s="7">
        <f>IFERROR(IF(V30=$W$1,'Open 1'!F30,""),"")</f>
        <v>14.707000029000001</v>
      </c>
      <c r="X30" s="7" t="str">
        <f>IFERROR(IF(V30=$X$1,'Open 1'!F30,""),"")</f>
        <v/>
      </c>
      <c r="Y30" s="7" t="str">
        <f>IFERROR(IF(V30=$Y$1,'Open 1'!F30,""),"")</f>
        <v/>
      </c>
      <c r="Z30" s="7" t="str">
        <f>IFERROR(IF($V30=$Z$1,'Open 1'!F30,""),"")</f>
        <v/>
      </c>
      <c r="AA30" s="7" t="str">
        <f>IFERROR(IF(V30=$AA$1,'Open 1'!F30,""),"")</f>
        <v/>
      </c>
      <c r="AB30" s="3" t="s">
        <v>24</v>
      </c>
      <c r="AC30" s="227"/>
      <c r="AD30" s="64" t="str">
        <f t="shared" si="3"/>
        <v>3rd</v>
      </c>
      <c r="AE30" s="16" t="str">
        <f>IFERROR(INDEX('Open 1'!B:F,MATCH(AG30,'Open 1'!F:F,0),1),"-")</f>
        <v xml:space="preserve">Brooke Braskamp </v>
      </c>
      <c r="AF30" s="16" t="str">
        <f>IFERROR(INDEX('Open 1'!B:F,MATCH(AG30,'Open 1'!F:F,0),2),"-")</f>
        <v xml:space="preserve">Firefly </v>
      </c>
      <c r="AG30" s="4">
        <f t="shared" si="7"/>
        <v>17.131000020000002</v>
      </c>
      <c r="AH30" s="185">
        <f>IF(AT7&gt;0,AT7,"")</f>
        <v>19.68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25"/>
      <c r="M31" s="30" t="str">
        <f>IF($J$13&lt;"4","",IF(AD37="Tie","Tie",AD37))</f>
        <v>-</v>
      </c>
      <c r="N31" s="20" t="str">
        <f>IF(M31="","",'Open 1'!AE37)</f>
        <v>-</v>
      </c>
      <c r="O31" s="20" t="str">
        <f>IF(N31="","",'Open 1'!AF37)</f>
        <v>-</v>
      </c>
      <c r="P31" s="41" t="str">
        <f>IF(O31="","",'Open 1'!AG37)</f>
        <v>-</v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27"/>
      <c r="AD31" s="64" t="str">
        <f t="shared" si="3"/>
        <v>4th</v>
      </c>
      <c r="AE31" s="16" t="str">
        <f>IFERROR(INDEX('Open 1'!B:F,MATCH(AG31,'Open 1'!F:F,0),1),"-")</f>
        <v xml:space="preserve">Lori Kjose </v>
      </c>
      <c r="AF31" s="16" t="str">
        <f>IFERROR(INDEX('Open 1'!B:F,MATCH(AG31,'Open 1'!F:F,0),2),"-")</f>
        <v xml:space="preserve">Cooper </v>
      </c>
      <c r="AG31" s="4">
        <f t="shared" si="7"/>
        <v>17.177000044</v>
      </c>
      <c r="AH31" s="185">
        <f>IF(AT8&gt;0,AT8,"")</f>
        <v>9.84</v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>Jory King</v>
      </c>
      <c r="C32" s="19" t="str">
        <f>IFERROR(Draw!C32,"")</f>
        <v xml:space="preserve">Hannah </v>
      </c>
      <c r="D32" s="53">
        <v>16.209</v>
      </c>
      <c r="E32" s="92">
        <v>3.1E-8</v>
      </c>
      <c r="F32" s="93">
        <f t="shared" si="0"/>
        <v>16.209000030999999</v>
      </c>
      <c r="G32" s="62" t="str">
        <f>IF(A32="yco",VLOOKUP(_xlfn.CONCAT(B32,C32),Youth!S:T,2,FALSE),IF(OR(AND(D32&gt;1,D32&lt;1050),D32="nt",D32="",D32="scratch"),"","Not valid"))</f>
        <v/>
      </c>
      <c r="L32" s="226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16.209</v>
      </c>
      <c r="V32" s="3" t="str">
        <f>IFERROR(VLOOKUP('Open 1'!F32,$AC$3:$AD$7,2,TRUE),"")</f>
        <v>3D</v>
      </c>
      <c r="W32" s="7" t="str">
        <f>IFERROR(IF(V32=$W$1,'Open 1'!F32,""),"")</f>
        <v/>
      </c>
      <c r="X32" s="7" t="str">
        <f>IFERROR(IF(V32=$X$1,'Open 1'!F32,""),"")</f>
        <v/>
      </c>
      <c r="Y32" s="7">
        <f>IFERROR(IF(V32=$Y$1,'Open 1'!F32,""),"")</f>
        <v>16.209000030999999</v>
      </c>
      <c r="Z32" s="7" t="str">
        <f>IFERROR(IF($V32=$Z$1,'Open 1'!F32,""),"")</f>
        <v/>
      </c>
      <c r="AA32" s="7" t="str">
        <f>IFERROR(IF(V32=$AA$1,'Open 1'!F32,""),"")</f>
        <v/>
      </c>
      <c r="AB32" s="3" t="s">
        <v>26</v>
      </c>
      <c r="AC32" s="227"/>
      <c r="AD32" s="64" t="str">
        <f t="shared" si="3"/>
        <v>5th</v>
      </c>
      <c r="AE32" s="16" t="str">
        <f>IFERROR(INDEX('Open 1'!B:F,MATCH(AG32,'Open 1'!F:F,0),1),"-")</f>
        <v xml:space="preserve">Jodi Nelson </v>
      </c>
      <c r="AF32" s="16" t="str">
        <f>IFERROR(INDEX('Open 1'!B:F,MATCH(AG32,'Open 1'!F:F,0),2),"-")</f>
        <v xml:space="preserve">Simon </v>
      </c>
      <c r="AG32" s="4">
        <f t="shared" si="7"/>
        <v>17.192000013000001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 xml:space="preserve">* Dori Hollenbeck  </v>
      </c>
      <c r="C33" s="19" t="str">
        <f>IFERROR(Draw!C33,"")</f>
        <v>Horse 2</v>
      </c>
      <c r="D33" s="52">
        <v>15.628</v>
      </c>
      <c r="E33" s="92">
        <v>3.2000000000000002E-8</v>
      </c>
      <c r="F33" s="93">
        <f t="shared" si="0"/>
        <v>15.628000032000001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15.628</v>
      </c>
      <c r="V33" s="3" t="str">
        <f>IFERROR(VLOOKUP('Open 1'!F33,$AC$3:$AD$7,2,TRUE),"")</f>
        <v>2D</v>
      </c>
      <c r="W33" s="7" t="str">
        <f>IFERROR(IF(V33=$W$1,'Open 1'!F33,""),"")</f>
        <v/>
      </c>
      <c r="X33" s="7">
        <f>IFERROR(IF(V33=$X$1,'Open 1'!F33,""),"")</f>
        <v>15.628000032000001</v>
      </c>
      <c r="Y33" s="7" t="str">
        <f>IFERROR(IF(V33=$Y$1,'Open 1'!F33,""),"")</f>
        <v/>
      </c>
      <c r="Z33" s="7" t="str">
        <f>IFERROR(IF($V33=$Z$1,'Open 1'!F33,""),"")</f>
        <v/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6th</v>
      </c>
      <c r="AE33" s="16" t="str">
        <f>IFERROR(INDEX('Open 1'!B:F,MATCH(AG33,'Open 1'!F:F,0),1),"-")</f>
        <v xml:space="preserve">Lori Kjose </v>
      </c>
      <c r="AF33" s="16" t="str">
        <f>IFERROR(INDEX('Open 1'!B:F,MATCH(AG33,'Open 1'!F:F,0),2),"-")</f>
        <v xml:space="preserve">Cajun </v>
      </c>
      <c r="AG33" s="4">
        <f t="shared" si="7"/>
        <v>17.337000011000001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 xml:space="preserve">Jill Moody </v>
      </c>
      <c r="C34" s="19" t="str">
        <f>IFERROR(Draw!C34,"")</f>
        <v xml:space="preserve">Jane </v>
      </c>
      <c r="D34" s="52">
        <v>14.925000000000001</v>
      </c>
      <c r="E34" s="92">
        <v>3.2999999999999998E-8</v>
      </c>
      <c r="F34" s="93">
        <f t="shared" si="0"/>
        <v>14.925000033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14.925000000000001</v>
      </c>
      <c r="V34" s="3" t="str">
        <f>IFERROR(VLOOKUP('Open 1'!F34,$AC$3:$AD$7,2,TRUE),"")</f>
        <v>1D</v>
      </c>
      <c r="W34" s="7">
        <f>IFERROR(IF(V34=$W$1,'Open 1'!F34,""),"")</f>
        <v>14.925000033</v>
      </c>
      <c r="X34" s="7" t="str">
        <f>IFERROR(IF(V34=$X$1,'Open 1'!F34,""),"")</f>
        <v/>
      </c>
      <c r="Y34" s="7" t="str">
        <f>IFERROR(IF(V34=$Y$1,'Open 1'!F34,""),"")</f>
        <v/>
      </c>
      <c r="Z34" s="7" t="str">
        <f>IFERROR(IF($V34=$Z$1,'Open 1'!F34,""),"")</f>
        <v/>
      </c>
      <c r="AA34" s="7" t="str">
        <f>IFERROR(IF(V34=$AA$1,'Open 1'!F34,""),"")</f>
        <v/>
      </c>
      <c r="AB34" s="3" t="s">
        <v>20</v>
      </c>
      <c r="AC34" s="227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 xml:space="preserve">Kelly Wheelhouse </v>
      </c>
      <c r="C35" s="19" t="str">
        <f>IFERROR(Draw!C35,"")</f>
        <v xml:space="preserve">Sammy </v>
      </c>
      <c r="D35" s="52">
        <v>15.367000000000001</v>
      </c>
      <c r="E35" s="92">
        <v>3.4E-8</v>
      </c>
      <c r="F35" s="93">
        <f t="shared" si="0"/>
        <v>15.367000034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15.367000000000001</v>
      </c>
      <c r="V35" s="3" t="str">
        <f>IFERROR(VLOOKUP('Open 1'!F35,$AC$3:$AD$7,2,TRUE),"")</f>
        <v>2D</v>
      </c>
      <c r="W35" s="7" t="str">
        <f>IFERROR(IF(V35=$W$1,'Open 1'!F35,""),"")</f>
        <v/>
      </c>
      <c r="X35" s="7">
        <f>IFERROR(IF(V35=$X$1,'Open 1'!F35,""),"")</f>
        <v>15.367000034</v>
      </c>
      <c r="Y35" s="7" t="str">
        <f>IFERROR(IF(V35=$Y$1,'Open 1'!F35,""),"")</f>
        <v/>
      </c>
      <c r="Z35" s="7" t="str">
        <f>IFERROR(IF($V35=$Z$1,'Open 1'!F35,""),"")</f>
        <v/>
      </c>
      <c r="AA35" s="7" t="str">
        <f>IFERROR(IF(V35=$AA$1,'Open 1'!F35,""),"")</f>
        <v/>
      </c>
      <c r="AB35" s="3" t="s">
        <v>21</v>
      </c>
      <c r="AC35" s="227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 xml:space="preserve">Brooke Haensel </v>
      </c>
      <c r="C36" s="19" t="str">
        <f>IFERROR(Draw!C36,"")</f>
        <v xml:space="preserve">Jhett </v>
      </c>
      <c r="D36" s="54">
        <v>15.68</v>
      </c>
      <c r="E36" s="92">
        <v>3.5000000000000002E-8</v>
      </c>
      <c r="F36" s="93">
        <f t="shared" si="0"/>
        <v>15.680000034999999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15.68</v>
      </c>
      <c r="V36" s="3" t="str">
        <f>IFERROR(VLOOKUP('Open 1'!F36,$AC$3:$AD$7,2,TRUE),"")</f>
        <v>2D</v>
      </c>
      <c r="W36" s="7" t="str">
        <f>IFERROR(IF(V36=$W$1,'Open 1'!F36,""),"")</f>
        <v/>
      </c>
      <c r="X36" s="7">
        <f>IFERROR(IF(V36=$X$1,'Open 1'!F36,""),"")</f>
        <v>15.680000034999999</v>
      </c>
      <c r="Y36" s="7" t="str">
        <f>IFERROR(IF(V36=$Y$1,'Open 1'!F36,""),"")</f>
        <v/>
      </c>
      <c r="Z36" s="7" t="str">
        <f>IFERROR(IF($V36=$Z$1,'Open 1'!F36,""),"")</f>
        <v/>
      </c>
      <c r="AA36" s="7" t="str">
        <f>IFERROR(IF(V36=$AA$1,'Open 1'!F36,""),"")</f>
        <v/>
      </c>
      <c r="AB36" s="3" t="s">
        <v>24</v>
      </c>
      <c r="AC36" s="227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27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 xml:space="preserve">Emily Kruger </v>
      </c>
      <c r="C38" s="19" t="str">
        <f>IFERROR(Draw!C38,"")</f>
        <v xml:space="preserve">Snort </v>
      </c>
      <c r="D38" s="51">
        <v>915.46</v>
      </c>
      <c r="E38" s="92">
        <v>3.7E-8</v>
      </c>
      <c r="F38" s="93">
        <f t="shared" si="0"/>
        <v>915.46000003699999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915.46</v>
      </c>
      <c r="V38" s="3" t="str">
        <f>IFERROR(VLOOKUP('Open 1'!F38,$AC$3:$AD$7,2,TRUE),"")</f>
        <v>4D</v>
      </c>
      <c r="W38" s="7" t="str">
        <f>IFERROR(IF(V38=$W$1,'Open 1'!F38,""),"")</f>
        <v/>
      </c>
      <c r="X38" s="7" t="str">
        <f>IFERROR(IF(V38=$X$1,'Open 1'!F38,""),"")</f>
        <v/>
      </c>
      <c r="Y38" s="7" t="str">
        <f>IFERROR(IF(V38=$Y$1,'Open 1'!F38,""),"")</f>
        <v/>
      </c>
      <c r="Z38" s="7">
        <f>IFERROR(IF($V38=$Z$1,'Open 1'!F38,""),"")</f>
        <v>915.46000003699999</v>
      </c>
      <c r="AA38" s="7" t="str">
        <f>IFERROR(IF(V38=$AA$1,'Open 1'!F38,""),"")</f>
        <v/>
      </c>
      <c r="AB38" s="3" t="s">
        <v>26</v>
      </c>
      <c r="AC38" s="228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 xml:space="preserve">Jill Moody </v>
      </c>
      <c r="C39" s="19" t="str">
        <f>IFERROR(Draw!C39,"")</f>
        <v xml:space="preserve">Tanya </v>
      </c>
      <c r="D39" s="52">
        <v>15.211</v>
      </c>
      <c r="E39" s="92">
        <v>3.8000000000000003E-8</v>
      </c>
      <c r="F39" s="93">
        <f t="shared" si="0"/>
        <v>15.211000038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15.211</v>
      </c>
      <c r="V39" s="3" t="str">
        <f>IFERROR(VLOOKUP('Open 1'!F39,$AC$3:$AD$7,2,TRUE),"")</f>
        <v>2D</v>
      </c>
      <c r="W39" s="7" t="str">
        <f>IFERROR(IF(V39=$W$1,'Open 1'!F39,""),"")</f>
        <v/>
      </c>
      <c r="X39" s="7">
        <f>IFERROR(IF(V39=$X$1,'Open 1'!F39,""),"")</f>
        <v>15.211000038</v>
      </c>
      <c r="Y39" s="7" t="str">
        <f>IFERROR(IF(V39=$Y$1,'Open 1'!F39,""),"")</f>
        <v/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 xml:space="preserve">* Cadence Magnuson </v>
      </c>
      <c r="C40" s="19" t="str">
        <f>IFERROR(Draw!C40,"")</f>
        <v xml:space="preserve">Cici </v>
      </c>
      <c r="D40" s="54">
        <v>15.361000000000001</v>
      </c>
      <c r="E40" s="92">
        <v>3.8999999999999998E-8</v>
      </c>
      <c r="F40" s="93">
        <f t="shared" si="0"/>
        <v>15.361000039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15.361000000000001</v>
      </c>
      <c r="V40" s="3" t="str">
        <f>IFERROR(VLOOKUP('Open 1'!F40,$AC$3:$AD$7,2,TRUE),"")</f>
        <v>2D</v>
      </c>
      <c r="W40" s="7" t="str">
        <f>IFERROR(IF(V40=$W$1,'Open 1'!F40,""),"")</f>
        <v/>
      </c>
      <c r="X40" s="7">
        <f>IFERROR(IF(V40=$X$1,'Open 1'!F40,""),"")</f>
        <v>15.361000039</v>
      </c>
      <c r="Y40" s="7" t="str">
        <f>IFERROR(IF(V40=$Y$1,'Open 1'!F40,""),"")</f>
        <v/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 xml:space="preserve">* Amanda Wegner </v>
      </c>
      <c r="C41" s="19" t="str">
        <f>IFERROR(Draw!C41,"")</f>
        <v xml:space="preserve">Bunny </v>
      </c>
      <c r="D41" s="52">
        <v>15.611000000000001</v>
      </c>
      <c r="E41" s="92">
        <v>4.0000000000000001E-8</v>
      </c>
      <c r="F41" s="93">
        <f t="shared" si="0"/>
        <v>15.61100004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15.611000000000001</v>
      </c>
      <c r="V41" s="3" t="str">
        <f>IFERROR(VLOOKUP('Open 1'!F41,$AC$3:$AD$7,2,TRUE),"")</f>
        <v>2D</v>
      </c>
      <c r="W41" s="7" t="str">
        <f>IFERROR(IF(V41=$W$1,'Open 1'!F41,""),"")</f>
        <v/>
      </c>
      <c r="X41" s="7">
        <f>IFERROR(IF(V41=$X$1,'Open 1'!F41,""),"")</f>
        <v>15.61100004</v>
      </c>
      <c r="Y41" s="7" t="str">
        <f>IFERROR(IF(V41=$Y$1,'Open 1'!F41,""),"")</f>
        <v/>
      </c>
      <c r="Z41" s="7" t="str">
        <f>IFERROR(IF($V41=$Z$1,'Open 1'!F41,""),"")</f>
        <v/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 xml:space="preserve">* Jory King </v>
      </c>
      <c r="C42" s="19" t="str">
        <f>IFERROR(Draw!C42,"")</f>
        <v>?</v>
      </c>
      <c r="D42" s="53">
        <v>15.324999999999999</v>
      </c>
      <c r="E42" s="92">
        <v>4.1000000000000003E-8</v>
      </c>
      <c r="F42" s="93">
        <f t="shared" si="0"/>
        <v>15.325000040999999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15.324999999999999</v>
      </c>
      <c r="V42" s="3" t="str">
        <f>IFERROR(VLOOKUP('Open 1'!F42,$AC$3:$AD$7,2,TRUE),"")</f>
        <v>2D</v>
      </c>
      <c r="W42" s="7" t="str">
        <f>IFERROR(IF(V42=$W$1,'Open 1'!F42,""),"")</f>
        <v/>
      </c>
      <c r="X42" s="7">
        <f>IFERROR(IF(V42=$X$1,'Open 1'!F42,""),"")</f>
        <v>15.325000040999999</v>
      </c>
      <c r="Y42" s="7" t="str">
        <f>IFERROR(IF(V42=$Y$1,'Open 1'!F42,""),"")</f>
        <v/>
      </c>
      <c r="Z42" s="7" t="str">
        <f>IFERROR(IF($V42=$Z$1,'Open 1'!F42,""),"")</f>
        <v/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 xml:space="preserve">* Dori Hollenbeck </v>
      </c>
      <c r="C44" s="19" t="str">
        <f>IFERROR(Draw!C44,"")</f>
        <v xml:space="preserve">Horse 3 </v>
      </c>
      <c r="D44" s="51">
        <v>16.468</v>
      </c>
      <c r="E44" s="92">
        <v>4.3000000000000001E-8</v>
      </c>
      <c r="F44" s="93">
        <f t="shared" si="0"/>
        <v>16.468000043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16.468</v>
      </c>
      <c r="V44" s="3" t="str">
        <f>IFERROR(VLOOKUP('Open 1'!F44,$AC$3:$AD$7,2,TRUE),"")</f>
        <v>3D</v>
      </c>
      <c r="W44" s="7" t="str">
        <f>IFERROR(IF(V44=$W$1,'Open 1'!F44,""),"")</f>
        <v/>
      </c>
      <c r="X44" s="7" t="str">
        <f>IFERROR(IF(V44=$X$1,'Open 1'!F44,""),"")</f>
        <v/>
      </c>
      <c r="Y44" s="7">
        <f>IFERROR(IF(V44=$Y$1,'Open 1'!F44,""),"")</f>
        <v>16.468000043</v>
      </c>
      <c r="Z44" s="7" t="str">
        <f>IFERROR(IF($V44=$Z$1,'Open 1'!F44,""),"")</f>
        <v/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 xml:space="preserve">Lori Kjose </v>
      </c>
      <c r="C45" s="19" t="str">
        <f>IFERROR(Draw!C45,"")</f>
        <v xml:space="preserve">Cooper </v>
      </c>
      <c r="D45" s="52">
        <v>17.177</v>
      </c>
      <c r="E45" s="92">
        <v>4.3999999999999997E-8</v>
      </c>
      <c r="F45" s="93">
        <f t="shared" si="0"/>
        <v>17.177000044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17.177</v>
      </c>
      <c r="V45" s="3" t="str">
        <f>IFERROR(VLOOKUP('Open 1'!F45,$AC$3:$AD$7,2,TRUE),"")</f>
        <v>4D</v>
      </c>
      <c r="W45" s="7" t="str">
        <f>IFERROR(IF(V45=$W$1,'Open 1'!F45,""),"")</f>
        <v/>
      </c>
      <c r="X45" s="7" t="str">
        <f>IFERROR(IF(V45=$X$1,'Open 1'!F45,""),"")</f>
        <v/>
      </c>
      <c r="Y45" s="7" t="str">
        <f>IFERROR(IF(V45=$Y$1,'Open 1'!F45,""),"")</f>
        <v/>
      </c>
      <c r="Z45" s="7">
        <f>IFERROR(IF($V45=$Z$1,'Open 1'!F45,""),"")</f>
        <v>17.177000044</v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>* Kassidy Peters</v>
      </c>
      <c r="C46" s="19" t="str">
        <f>IFERROR(Draw!C46,"")</f>
        <v xml:space="preserve">Player </v>
      </c>
      <c r="D46" s="52" t="s">
        <v>146</v>
      </c>
      <c r="E46" s="92">
        <v>4.4999999999999999E-8</v>
      </c>
      <c r="F46" s="93">
        <f t="shared" si="0"/>
        <v>1000.000000045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 t="str">
        <f t="shared" si="2"/>
        <v>nt</v>
      </c>
      <c r="V46" s="3" t="str">
        <f>IFERROR(VLOOKUP('Open 1'!F46,$AC$3:$AD$7,2,TRUE),"")</f>
        <v>4D</v>
      </c>
      <c r="W46" s="7" t="str">
        <f>IFERROR(IF(V46=$W$1,'Open 1'!F46,""),"")</f>
        <v/>
      </c>
      <c r="X46" s="7" t="str">
        <f>IFERROR(IF(V46=$X$1,'Open 1'!F46,""),"")</f>
        <v/>
      </c>
      <c r="Y46" s="7" t="str">
        <f>IFERROR(IF(V46=$Y$1,'Open 1'!F46,""),"")</f>
        <v/>
      </c>
      <c r="Z46" s="7">
        <f>IFERROR(IF($V46=$Z$1,'Open 1'!F46,""),"")</f>
        <v>1000.000000045</v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>
        <f>IF(B47="","",Draw!A47)</f>
        <v>39</v>
      </c>
      <c r="B47" s="19" t="str">
        <f>IFERROR(Draw!B47,"")</f>
        <v xml:space="preserve">* Jodi Nelson </v>
      </c>
      <c r="C47" s="19" t="str">
        <f>IFERROR(Draw!C47,"")</f>
        <v xml:space="preserve">Simon </v>
      </c>
      <c r="D47" s="52">
        <v>17.381</v>
      </c>
      <c r="E47" s="92">
        <v>4.6000000000000002E-8</v>
      </c>
      <c r="F47" s="93">
        <f t="shared" si="0"/>
        <v>17.381000046</v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17.381</v>
      </c>
      <c r="V47" s="3" t="str">
        <f>IFERROR(VLOOKUP('Open 1'!F47,$AC$3:$AD$7,2,TRUE),"")</f>
        <v>4D</v>
      </c>
      <c r="W47" s="7" t="str">
        <f>IFERROR(IF(V47=$W$1,'Open 1'!F47,""),"")</f>
        <v/>
      </c>
      <c r="X47" s="7" t="str">
        <f>IFERROR(IF(V47=$X$1,'Open 1'!F47,""),"")</f>
        <v/>
      </c>
      <c r="Y47" s="7" t="str">
        <f>IFERROR(IF(V47=$Y$1,'Open 1'!F47,""),"")</f>
        <v/>
      </c>
      <c r="Z47" s="7">
        <f>IFERROR(IF($V47=$Z$1,'Open 1'!F47,""),"")</f>
        <v>17.381000046</v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>
        <f>IF(B48="","",Draw!A48)</f>
        <v>40</v>
      </c>
      <c r="B48" s="19" t="str">
        <f>IFERROR(Draw!B48,"")</f>
        <v>*Makenzee Wheelhouse</v>
      </c>
      <c r="C48" s="19" t="str">
        <f>IFERROR(Draw!C48,"")</f>
        <v>Sonny</v>
      </c>
      <c r="D48" s="54">
        <v>14.808999999999999</v>
      </c>
      <c r="E48" s="92">
        <v>4.6999999999999997E-8</v>
      </c>
      <c r="F48" s="93">
        <f t="shared" si="0"/>
        <v>14.809000047</v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14.808999999999999</v>
      </c>
      <c r="V48" s="3" t="str">
        <f>IFERROR(VLOOKUP('Open 1'!F48,$AC$3:$AD$7,2,TRUE),"")</f>
        <v>1D</v>
      </c>
      <c r="W48" s="7">
        <f>IFERROR(IF(V48=$W$1,'Open 1'!F48,""),"")</f>
        <v>14.809000047</v>
      </c>
      <c r="X48" s="7" t="str">
        <f>IFERROR(IF(V48=$X$1,'Open 1'!F48,""),"")</f>
        <v/>
      </c>
      <c r="Y48" s="7" t="str">
        <f>IFERROR(IF(V48=$Y$1,'Open 1'!F48,""),"")</f>
        <v/>
      </c>
      <c r="Z48" s="7" t="str">
        <f>IFERROR(IF($V48=$Z$1,'Open 1'!F48,""),"")</f>
        <v/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>
        <f>IF(B50="","",Draw!A50)</f>
        <v>41</v>
      </c>
      <c r="B50" s="19" t="str">
        <f>IFERROR(Draw!B50,"")</f>
        <v>* Jill Moody</v>
      </c>
      <c r="C50" s="19" t="str">
        <f>IFERROR(Draw!C50,"")</f>
        <v xml:space="preserve">Tanya </v>
      </c>
      <c r="D50" s="51">
        <v>15.228</v>
      </c>
      <c r="E50" s="92">
        <v>4.9000000000000002E-8</v>
      </c>
      <c r="F50" s="93">
        <f t="shared" si="0"/>
        <v>15.228000049</v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15.228</v>
      </c>
      <c r="V50" s="3" t="str">
        <f>IFERROR(VLOOKUP('Open 1'!F50,$AC$3:$AD$7,2,TRUE),"")</f>
        <v>2D</v>
      </c>
      <c r="W50" s="7" t="str">
        <f>IFERROR(IF(V50=$W$1,'Open 1'!F50,""),"")</f>
        <v/>
      </c>
      <c r="X50" s="7">
        <f>IFERROR(IF(V50=$X$1,'Open 1'!F50,""),"")</f>
        <v>15.228000049</v>
      </c>
      <c r="Y50" s="7" t="str">
        <f>IFERROR(IF(V50=$Y$1,'Open 1'!F50,""),"")</f>
        <v/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>
        <f>IF(B51="","",Draw!A51)</f>
        <v>42</v>
      </c>
      <c r="B51" s="19" t="str">
        <f>IFERROR(Draw!B51,"")</f>
        <v xml:space="preserve">* Emily Kruger </v>
      </c>
      <c r="C51" s="19" t="str">
        <f>IFERROR(Draw!C51,"")</f>
        <v xml:space="preserve">Snort </v>
      </c>
      <c r="D51" s="52">
        <v>15.83</v>
      </c>
      <c r="E51" s="92">
        <v>4.9999999999999998E-8</v>
      </c>
      <c r="F51" s="93">
        <f t="shared" si="0"/>
        <v>15.830000050000001</v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15.83</v>
      </c>
      <c r="V51" s="3" t="str">
        <f>IFERROR(VLOOKUP('Open 1'!F51,$AC$3:$AD$7,2,TRUE),"")</f>
        <v>3D</v>
      </c>
      <c r="W51" s="7" t="str">
        <f>IFERROR(IF(V51=$W$1,'Open 1'!F51,""),"")</f>
        <v/>
      </c>
      <c r="X51" s="7" t="str">
        <f>IFERROR(IF(V51=$X$1,'Open 1'!F51,""),"")</f>
        <v/>
      </c>
      <c r="Y51" s="7">
        <f>IFERROR(IF(V51=$Y$1,'Open 1'!F51,""),"")</f>
        <v>15.830000050000001</v>
      </c>
      <c r="Z51" s="7" t="str">
        <f>IFERROR(IF($V51=$Z$1,'Open 1'!F51,""),"")</f>
        <v/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 t="str">
        <f>IF(B52="","",Draw!A52)</f>
        <v/>
      </c>
      <c r="B52" s="19" t="str">
        <f>IFERROR(Draw!B52,"")</f>
        <v/>
      </c>
      <c r="C52" s="19" t="str">
        <f>IFERROR(Draw!C52,"")</f>
        <v/>
      </c>
      <c r="D52" s="52"/>
      <c r="E52" s="92">
        <v>5.1E-8</v>
      </c>
      <c r="F52" s="93" t="str">
        <f t="shared" si="0"/>
        <v/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IFERROR(VLOOKUP('Open 1'!F52,$AC$3:$AD$7,2,TRUE),"")</f>
        <v/>
      </c>
      <c r="W52" s="7" t="str">
        <f>IFERROR(IF(V52=$W$1,'Open 1'!F52,""),"")</f>
        <v/>
      </c>
      <c r="X52" s="7" t="str">
        <f>IFERROR(IF(V52=$X$1,'Open 1'!F52,""),"")</f>
        <v/>
      </c>
      <c r="Y52" s="7" t="str">
        <f>IFERROR(IF(V52=$Y$1,'Open 1'!F52,""),"")</f>
        <v/>
      </c>
      <c r="Z52" s="7" t="str">
        <f>IFERROR(IF($V52=$Z$1,'Open 1'!F52,""),"")</f>
        <v/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 t="str">
        <f>IF(B53="","",Draw!A53)</f>
        <v/>
      </c>
      <c r="B53" s="19" t="str">
        <f>IFERROR(Draw!B53,"")</f>
        <v/>
      </c>
      <c r="C53" s="19" t="str">
        <f>IFERROR(Draw!C53,"")</f>
        <v/>
      </c>
      <c r="D53" s="52"/>
      <c r="E53" s="92">
        <v>5.2000000000000002E-8</v>
      </c>
      <c r="F53" s="93" t="str">
        <f t="shared" si="0"/>
        <v/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IFERROR(VLOOKUP('Open 1'!F53,$AC$3:$AD$7,2,TRUE),"")</f>
        <v/>
      </c>
      <c r="W53" s="7" t="str">
        <f>IFERROR(IF(V53=$W$1,'Open 1'!F53,""),"")</f>
        <v/>
      </c>
      <c r="X53" s="7" t="str">
        <f>IFERROR(IF(V53=$X$1,'Open 1'!F53,""),"")</f>
        <v/>
      </c>
      <c r="Y53" s="7" t="str">
        <f>IFERROR(IF(V53=$Y$1,'Open 1'!F53,""),"")</f>
        <v/>
      </c>
      <c r="Z53" s="7" t="str">
        <f>IFERROR(IF($V53=$Z$1,'Open 1'!F53,""),"")</f>
        <v/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 t="str">
        <f>IF(B54="","",Draw!A54)</f>
        <v/>
      </c>
      <c r="B54" s="19" t="str">
        <f>IFERROR(Draw!B54,"")</f>
        <v/>
      </c>
      <c r="C54" s="19" t="str">
        <f>IFERROR(Draw!C54,"")</f>
        <v/>
      </c>
      <c r="D54" s="54"/>
      <c r="E54" s="92">
        <v>5.2999999999999998E-8</v>
      </c>
      <c r="F54" s="93" t="str">
        <f t="shared" si="0"/>
        <v/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IFERROR(VLOOKUP('Open 1'!F54,$AC$3:$AD$7,2,TRUE),"")</f>
        <v/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 t="str">
        <f>IFERROR(IF($V54=$Z$1,'Open 1'!F54,""),"")</f>
        <v/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 t="str">
        <f>IF(B56="","",Draw!A56)</f>
        <v/>
      </c>
      <c r="B56" s="19" t="str">
        <f>IFERROR(Draw!B56,"")</f>
        <v/>
      </c>
      <c r="C56" s="19" t="str">
        <f>IFERROR(Draw!C56,"")</f>
        <v/>
      </c>
      <c r="D56" s="53"/>
      <c r="E56" s="92">
        <v>5.5000000000000003E-8</v>
      </c>
      <c r="F56" s="93" t="str">
        <f t="shared" si="0"/>
        <v/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IFERROR(VLOOKUP('Open 1'!F56,$AC$3:$AD$7,2,TRUE),"")</f>
        <v/>
      </c>
      <c r="W56" s="7" t="str">
        <f>IFERROR(IF(V56=$W$1,'Open 1'!F56,""),"")</f>
        <v/>
      </c>
      <c r="X56" s="7" t="str">
        <f>IFERROR(IF(V56=$X$1,'Open 1'!F56,""),"")</f>
        <v/>
      </c>
      <c r="Y56" s="7" t="str">
        <f>IFERROR(IF(V56=$Y$1,'Open 1'!F56,""),"")</f>
        <v/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 t="str">
        <f>IF(B57="","",Draw!A57)</f>
        <v/>
      </c>
      <c r="B57" s="19" t="str">
        <f>IFERROR(Draw!B57,"")</f>
        <v/>
      </c>
      <c r="C57" s="19" t="str">
        <f>IFERROR(Draw!C57,"")</f>
        <v/>
      </c>
      <c r="D57" s="52"/>
      <c r="E57" s="92">
        <v>5.5999999999999999E-8</v>
      </c>
      <c r="F57" s="93" t="str">
        <f t="shared" si="0"/>
        <v/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IFERROR(VLOOKUP('Open 1'!F57,$AC$3:$AD$7,2,TRUE),"")</f>
        <v/>
      </c>
      <c r="W57" s="7" t="str">
        <f>IFERROR(IF(V57=$W$1,'Open 1'!F57,""),"")</f>
        <v/>
      </c>
      <c r="X57" s="7" t="str">
        <f>IFERROR(IF(V57=$X$1,'Open 1'!F57,""),"")</f>
        <v/>
      </c>
      <c r="Y57" s="7" t="str">
        <f>IFERROR(IF(V57=$Y$1,'Open 1'!F57,""),"")</f>
        <v/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 t="str">
        <f>IF(B58="","",Draw!A58)</f>
        <v/>
      </c>
      <c r="B58" s="19" t="str">
        <f>IFERROR(Draw!B58,"")</f>
        <v/>
      </c>
      <c r="C58" s="19" t="str">
        <f>IFERROR(Draw!C58,"")</f>
        <v/>
      </c>
      <c r="D58" s="51"/>
      <c r="E58" s="92">
        <v>5.7000000000000001E-8</v>
      </c>
      <c r="F58" s="93" t="str">
        <f t="shared" si="0"/>
        <v/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IFERROR(VLOOKUP('Open 1'!F58,$AC$3:$AD$7,2,TRUE),"")</f>
        <v/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 t="str">
        <f>IF(B59="","",Draw!A59)</f>
        <v/>
      </c>
      <c r="B59" s="19" t="str">
        <f>IFERROR(Draw!B59,"")</f>
        <v/>
      </c>
      <c r="C59" s="19" t="str">
        <f>IFERROR(Draw!C59,"")</f>
        <v/>
      </c>
      <c r="D59" s="52"/>
      <c r="E59" s="92">
        <v>5.8000000000000003E-8</v>
      </c>
      <c r="F59" s="93" t="str">
        <f t="shared" si="0"/>
        <v/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IFERROR(VLOOKUP('Open 1'!F59,$AC$3:$AD$7,2,TRUE),"")</f>
        <v/>
      </c>
      <c r="W59" s="7" t="str">
        <f>IFERROR(IF(V59=$W$1,'Open 1'!F59,""),"")</f>
        <v/>
      </c>
      <c r="X59" s="7" t="str">
        <f>IFERROR(IF(V59=$X$1,'Open 1'!F59,""),"")</f>
        <v/>
      </c>
      <c r="Y59" s="7" t="str">
        <f>IFERROR(IF(V59=$Y$1,'Open 1'!F59,""),"")</f>
        <v/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 t="str">
        <f>IF(B60="","",Draw!A60)</f>
        <v/>
      </c>
      <c r="B60" s="19" t="str">
        <f>IFERROR(Draw!B60,"")</f>
        <v/>
      </c>
      <c r="C60" s="19" t="str">
        <f>IFERROR(Draw!C60,"")</f>
        <v/>
      </c>
      <c r="D60" s="54"/>
      <c r="E60" s="92">
        <v>5.8999999999999999E-8</v>
      </c>
      <c r="F60" s="93" t="str">
        <f t="shared" si="0"/>
        <v/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IFERROR(VLOOKUP('Open 1'!F60,$AC$3:$AD$7,2,TRUE),"")</f>
        <v/>
      </c>
      <c r="W60" s="7" t="str">
        <f>IFERROR(IF(V60=$W$1,'Open 1'!F60,""),"")</f>
        <v/>
      </c>
      <c r="X60" s="7" t="str">
        <f>IFERROR(IF(V60=$X$1,'Open 1'!F60,""),"")</f>
        <v/>
      </c>
      <c r="Y60" s="7" t="str">
        <f>IFERROR(IF(V60=$Y$1,'Open 1'!F60,""),"")</f>
        <v/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 t="str">
        <f>IF(B62="","",Draw!A62)</f>
        <v/>
      </c>
      <c r="B62" s="19" t="str">
        <f>IFERROR(Draw!B62,"")</f>
        <v/>
      </c>
      <c r="C62" s="19" t="str">
        <f>IFERROR(Draw!C62,"")</f>
        <v/>
      </c>
      <c r="D62" s="51"/>
      <c r="E62" s="92">
        <v>6.1000000000000004E-8</v>
      </c>
      <c r="F62" s="93" t="str">
        <f t="shared" si="0"/>
        <v/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IFERROR(VLOOKUP('Open 1'!F62,$AC$3:$AD$7,2,TRUE),"")</f>
        <v/>
      </c>
      <c r="W62" s="7" t="str">
        <f>IFERROR(IF(V62=$W$1,'Open 1'!F62,""),"")</f>
        <v/>
      </c>
      <c r="X62" s="7" t="str">
        <f>IFERROR(IF(V62=$X$1,'Open 1'!F62,""),"")</f>
        <v/>
      </c>
      <c r="Y62" s="7" t="str">
        <f>IFERROR(IF(V62=$Y$1,'Open 1'!F62,""),"")</f>
        <v/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 t="str">
        <f>IF(B63="","",Draw!A63)</f>
        <v/>
      </c>
      <c r="B63" s="19" t="str">
        <f>IFERROR(Draw!B63,"")</f>
        <v/>
      </c>
      <c r="C63" s="19" t="str">
        <f>IFERROR(Draw!C63,"")</f>
        <v/>
      </c>
      <c r="D63" s="52"/>
      <c r="E63" s="92">
        <v>6.1999999999999999E-8</v>
      </c>
      <c r="F63" s="93" t="str">
        <f t="shared" si="0"/>
        <v/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IFERROR(VLOOKUP('Open 1'!F63,$AC$3:$AD$7,2,TRUE),"")</f>
        <v/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 t="str">
        <f>IF(B64="","",Draw!A64)</f>
        <v/>
      </c>
      <c r="B64" s="19" t="str">
        <f>IFERROR(Draw!B64,"")</f>
        <v/>
      </c>
      <c r="C64" s="19" t="str">
        <f>IFERROR(Draw!C64,"")</f>
        <v/>
      </c>
      <c r="D64" s="52"/>
      <c r="E64" s="92">
        <v>6.2999999999999995E-8</v>
      </c>
      <c r="F64" s="93" t="str">
        <f t="shared" si="0"/>
        <v/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IFERROR(VLOOKUP('Open 1'!F64,$AC$3:$AD$7,2,TRUE),"")</f>
        <v/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 t="str">
        <f>IF(B65="","",Draw!A65)</f>
        <v/>
      </c>
      <c r="B65" s="19" t="str">
        <f>IFERROR(Draw!B65,"")</f>
        <v/>
      </c>
      <c r="C65" s="19" t="str">
        <f>IFERROR(Draw!C65,"")</f>
        <v/>
      </c>
      <c r="D65" s="52"/>
      <c r="E65" s="92">
        <v>6.4000000000000004E-8</v>
      </c>
      <c r="F65" s="93" t="str">
        <f t="shared" si="0"/>
        <v/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IFERROR(VLOOKUP('Open 1'!F65,$AC$3:$AD$7,2,TRUE),"")</f>
        <v/>
      </c>
      <c r="W65" s="7" t="str">
        <f>IFERROR(IF(V65=$W$1,'Open 1'!F65,""),"")</f>
        <v/>
      </c>
      <c r="X65" s="7" t="str">
        <f>IFERROR(IF(V65=$X$1,'Open 1'!F65,""),"")</f>
        <v/>
      </c>
      <c r="Y65" s="7" t="str">
        <f>IFERROR(IF(V65=$Y$1,'Open 1'!F65,""),"")</f>
        <v/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 t="str">
        <f>IF(B66="","",Draw!A66)</f>
        <v/>
      </c>
      <c r="B66" s="19" t="str">
        <f>IFERROR(Draw!B66,"")</f>
        <v/>
      </c>
      <c r="C66" s="19" t="str">
        <f>IFERROR(Draw!C66,"")</f>
        <v/>
      </c>
      <c r="D66" s="53"/>
      <c r="E66" s="92">
        <v>6.5E-8</v>
      </c>
      <c r="F66" s="93" t="str">
        <f t="shared" si="0"/>
        <v/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IFERROR(VLOOKUP('Open 1'!F66,$AC$3:$AD$7,2,TRUE),"")</f>
        <v/>
      </c>
      <c r="W66" s="7" t="str">
        <f>IFERROR(IF(V66=$W$1,'Open 1'!F66,""),"")</f>
        <v/>
      </c>
      <c r="X66" s="7" t="str">
        <f>IFERROR(IF(V66=$X$1,'Open 1'!F66,""),"")</f>
        <v/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 t="str">
        <f>IF(B68="","",Draw!A68)</f>
        <v/>
      </c>
      <c r="B68" s="19" t="str">
        <f>IFERROR(Draw!B68,"")</f>
        <v/>
      </c>
      <c r="C68" s="19" t="str">
        <f>IFERROR(Draw!C68,"")</f>
        <v/>
      </c>
      <c r="D68" s="51"/>
      <c r="E68" s="92">
        <v>6.7000000000000004E-8</v>
      </c>
      <c r="F68" s="93" t="str">
        <f t="shared" si="9"/>
        <v/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0</v>
      </c>
      <c r="V68" s="3" t="str">
        <f>IFERROR(VLOOKUP('Open 1'!F68,$AC$3:$AD$7,2,TRUE),"")</f>
        <v/>
      </c>
      <c r="W68" s="7" t="str">
        <f>IFERROR(IF(V68=$W$1,'Open 1'!F68,""),"")</f>
        <v/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 t="str">
        <f>IF(B69="","",Draw!A69)</f>
        <v/>
      </c>
      <c r="B69" s="19" t="str">
        <f>IFERROR(Draw!B69,"")</f>
        <v/>
      </c>
      <c r="C69" s="19" t="str">
        <f>IFERROR(Draw!C69,"")</f>
        <v/>
      </c>
      <c r="D69" s="52"/>
      <c r="E69" s="92">
        <v>6.8E-8</v>
      </c>
      <c r="F69" s="93" t="str">
        <f t="shared" si="9"/>
        <v/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0</v>
      </c>
      <c r="V69" s="3" t="str">
        <f>IFERROR(VLOOKUP('Open 1'!F69,$AC$3:$AD$7,2,TRUE),"")</f>
        <v/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 t="str">
        <f>IF(B70="","",Draw!A70)</f>
        <v/>
      </c>
      <c r="B70" s="19" t="str">
        <f>IFERROR(Draw!B70,"")</f>
        <v/>
      </c>
      <c r="C70" s="19" t="str">
        <f>IFERROR(Draw!C70,"")</f>
        <v/>
      </c>
      <c r="D70" s="52"/>
      <c r="E70" s="92">
        <v>6.8999999999999996E-8</v>
      </c>
      <c r="F70" s="93" t="str">
        <f t="shared" si="9"/>
        <v/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0</v>
      </c>
      <c r="V70" s="3" t="str">
        <f>IFERROR(VLOOKUP('Open 1'!F70,$AC$3:$AD$7,2,TRUE),"")</f>
        <v/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 t="str">
        <f>IF(B71="","",Draw!A71)</f>
        <v/>
      </c>
      <c r="B71" s="19" t="str">
        <f>IFERROR(Draw!B71,"")</f>
        <v/>
      </c>
      <c r="C71" s="19" t="str">
        <f>IFERROR(Draw!C71,"")</f>
        <v/>
      </c>
      <c r="D71" s="52"/>
      <c r="E71" s="92">
        <v>7.0000000000000005E-8</v>
      </c>
      <c r="F71" s="93" t="str">
        <f t="shared" si="9"/>
        <v/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0</v>
      </c>
      <c r="V71" s="3" t="str">
        <f>IFERROR(VLOOKUP('Open 1'!F71,$AC$3:$AD$7,2,TRUE),"")</f>
        <v/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 t="str">
        <f>IF(B72="","",Draw!A72)</f>
        <v/>
      </c>
      <c r="B72" s="19" t="str">
        <f>IFERROR(Draw!B72,"")</f>
        <v/>
      </c>
      <c r="C72" s="19" t="str">
        <f>IFERROR(Draw!C72,"")</f>
        <v/>
      </c>
      <c r="D72" s="54"/>
      <c r="E72" s="92">
        <v>7.1E-8</v>
      </c>
      <c r="F72" s="93" t="str">
        <f t="shared" si="9"/>
        <v/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0</v>
      </c>
      <c r="V72" s="3" t="str">
        <f>IFERROR(VLOOKUP('Open 1'!F72,$AC$3:$AD$7,2,TRUE),"")</f>
        <v/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3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selectLockedCells="1"/>
  <mergeCells count="17">
    <mergeCell ref="H3:I3"/>
    <mergeCell ref="L4:L8"/>
    <mergeCell ref="L10:L14"/>
    <mergeCell ref="AC10:AC14"/>
    <mergeCell ref="AL11:AN11"/>
    <mergeCell ref="AL12:AN12"/>
    <mergeCell ref="AL13:AN13"/>
    <mergeCell ref="H11:I11"/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tabSelected="1" workbookViewId="0">
      <pane ySplit="1" topLeftCell="A21" activePane="bottomLeft" state="frozen"/>
      <selection pane="bottomLeft" activeCell="N35" sqref="N35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25</v>
      </c>
      <c r="B2" s="84" t="str">
        <f>IFERROR(IF(INDEX('Open 1'!$A:$F,MATCH('Open 1 Results'!$E2,'Open 1'!$F:$F,0),2)&gt;0,INDEX('Open 1'!$A:$F,MATCH('Open 1 Results'!$E2,'Open 1'!$F:$F,0),2),""),"")</f>
        <v xml:space="preserve">Makenzee Wheelhouse </v>
      </c>
      <c r="C2" s="84" t="str">
        <f>IFERROR(IF(INDEX('Open 1'!$A:$F,MATCH('Open 1 Results'!$E2,'Open 1'!$F:$F,0),3)&gt;0,INDEX('Open 1'!$A:$F,MATCH('Open 1 Results'!$E2,'Open 1'!$F:$F,0),3),""),"")</f>
        <v xml:space="preserve">Bebe </v>
      </c>
      <c r="D2" s="85">
        <f>IFERROR(IF(AND(SMALL('Open 1'!F:F,L2)&gt;1000,SMALL('Open 1'!F:F,L2)&lt;3000),"nt",IF(SMALL('Open 1'!F:F,L2)&gt;3000,"",SMALL('Open 1'!F:F,L2))),"")</f>
        <v>14.707000029000001</v>
      </c>
      <c r="E2" s="115">
        <f>IF(D2="nt",IFERROR(SMALL('Open 1'!F:F,L2),""),IF(D2&gt;3000,"",IFERROR(SMALL('Open 1'!F:F,L2),"")))</f>
        <v>14.707000029000001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15</v>
      </c>
      <c r="B3" s="84" t="str">
        <f>IFERROR(IF(INDEX('Open 1'!$A:$F,MATCH('Open 1 Results'!$E3,'Open 1'!$F:$F,0),2)&gt;0,INDEX('Open 1'!$A:$F,MATCH('Open 1 Results'!$E3,'Open 1'!$F:$F,0),2),""),"")</f>
        <v xml:space="preserve">Lacey Wagner </v>
      </c>
      <c r="C3" s="84" t="str">
        <f>IFERROR(IF(INDEX('Open 1'!$A:$F,MATCH('Open 1 Results'!$E3,'Open 1'!$F:$F,0),3)&gt;0,INDEX('Open 1'!$A:$F,MATCH('Open 1 Results'!$E3,'Open 1'!$F:$F,0),3),""),"")</f>
        <v xml:space="preserve">Foolish Fire Bug </v>
      </c>
      <c r="D3" s="85">
        <f>IFERROR(IF(AND(SMALL('Open 1'!F:F,L3)&gt;1000,SMALL('Open 1'!F:F,L3)&lt;3000),"nt",IF(SMALL('Open 1'!F:F,L3)&gt;3000,"",SMALL('Open 1'!F:F,L3))),"")</f>
        <v>14.803000017</v>
      </c>
      <c r="E3" s="115">
        <f>IF(D3="nt",IFERROR(SMALL('Open 1'!F:F,L3),""),IF(D3&gt;3000,"",IFERROR(SMALL('Open 1'!F:F,L3),"")))</f>
        <v>14.803000017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14.707000029000001</v>
      </c>
      <c r="I3" s="24" t="s">
        <v>3</v>
      </c>
      <c r="J3" s="121"/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40</v>
      </c>
      <c r="B4" s="84" t="str">
        <f>IFERROR(IF(INDEX('Open 1'!$A:$F,MATCH('Open 1 Results'!$E4,'Open 1'!$F:$F,0),2)&gt;0,INDEX('Open 1'!$A:$F,MATCH('Open 1 Results'!$E4,'Open 1'!$F:$F,0),2),""),"")</f>
        <v>*Makenzee Wheelhouse</v>
      </c>
      <c r="C4" s="84" t="str">
        <f>IFERROR(IF(INDEX('Open 1'!$A:$F,MATCH('Open 1 Results'!$E4,'Open 1'!$F:$F,0),3)&gt;0,INDEX('Open 1'!$A:$F,MATCH('Open 1 Results'!$E4,'Open 1'!$F:$F,0),3),""),"")</f>
        <v>Sonny</v>
      </c>
      <c r="D4" s="85">
        <f>IFERROR(IF(AND(SMALL('Open 1'!F:F,L4)&gt;1000,SMALL('Open 1'!F:F,L4)&lt;3000),"nt",IF(SMALL('Open 1'!F:F,L4)&gt;3000,"",SMALL('Open 1'!F:F,L4))),"")</f>
        <v>14.809000047</v>
      </c>
      <c r="E4" s="115">
        <f>IF(D4="nt",IFERROR(SMALL('Open 1'!F:F,L4),""),IF(D4&gt;3000,"",IFERROR(SMALL('Open 1'!F:F,L4),"")))</f>
        <v>14.809000047</v>
      </c>
      <c r="F4" s="86" t="str">
        <f t="shared" si="0"/>
        <v>1D</v>
      </c>
      <c r="G4" s="91" t="str">
        <f t="shared" si="1"/>
        <v/>
      </c>
      <c r="H4" s="62">
        <f>'Open 1'!P10</f>
        <v>15.211000038</v>
      </c>
      <c r="I4" s="87" t="s">
        <v>4</v>
      </c>
      <c r="J4" s="163"/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28</v>
      </c>
      <c r="B5" s="84" t="str">
        <f>IFERROR(IF(INDEX('Open 1'!$A:$F,MATCH('Open 1 Results'!$E5,'Open 1'!$F:$F,0),2)&gt;0,INDEX('Open 1'!$A:$F,MATCH('Open 1 Results'!$E5,'Open 1'!$F:$F,0),2),""),"")</f>
        <v xml:space="preserve">Jill Moody </v>
      </c>
      <c r="C5" s="84" t="str">
        <f>IFERROR(IF(INDEX('Open 1'!$A:$F,MATCH('Open 1 Results'!$E5,'Open 1'!$F:$F,0),3)&gt;0,INDEX('Open 1'!$A:$F,MATCH('Open 1 Results'!$E5,'Open 1'!$F:$F,0),3),""),"")</f>
        <v xml:space="preserve">Jane </v>
      </c>
      <c r="D5" s="85">
        <f>IFERROR(IF(AND(SMALL('Open 1'!F:F,L5)&gt;1000,SMALL('Open 1'!F:F,L5)&lt;3000),"nt",IF(SMALL('Open 1'!F:F,L5)&gt;3000,"",SMALL('Open 1'!F:F,L5))),"")</f>
        <v>14.925000033</v>
      </c>
      <c r="E5" s="115">
        <f>IF(D5="nt",IFERROR(SMALL('Open 1'!F:F,L5),""),IF(D5&gt;3000,"",IFERROR(SMALL('Open 1'!F:F,L5),"")))</f>
        <v>14.925000033</v>
      </c>
      <c r="F5" s="86" t="str">
        <f t="shared" si="0"/>
        <v>1D</v>
      </c>
      <c r="G5" s="91" t="str">
        <f t="shared" si="1"/>
        <v/>
      </c>
      <c r="H5" s="62">
        <f>'Open 1'!P16</f>
        <v>15.756000007000001</v>
      </c>
      <c r="I5" s="87" t="s">
        <v>5</v>
      </c>
      <c r="J5" s="163"/>
      <c r="K5" s="122"/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2</v>
      </c>
      <c r="B6" s="84" t="str">
        <f>IFERROR(IF(INDEX('Open 1'!$A:$F,MATCH('Open 1 Results'!$E6,'Open 1'!$F:$F,0),2)&gt;0,INDEX('Open 1'!$A:$F,MATCH('Open 1 Results'!$E6,'Open 1'!$F:$F,0),2),""),"")</f>
        <v xml:space="preserve">Dori Hollenbeck </v>
      </c>
      <c r="C6" s="84" t="str">
        <f>IFERROR(IF(INDEX('Open 1'!$A:$F,MATCH('Open 1 Results'!$E6,'Open 1'!$F:$F,0),3)&gt;0,INDEX('Open 1'!$A:$F,MATCH('Open 1 Results'!$E6,'Open 1'!$F:$F,0),3),""),"")</f>
        <v>Horse 1</v>
      </c>
      <c r="D6" s="85">
        <f>IFERROR(IF(AND(SMALL('Open 1'!F:F,L6)&gt;1000,SMALL('Open 1'!F:F,L6)&lt;3000),"nt",IF(SMALL('Open 1'!F:F,L6)&gt;3000,"",SMALL('Open 1'!F:F,L6))),"")</f>
        <v>14.963000001999999</v>
      </c>
      <c r="E6" s="115">
        <f>IF(D6="nt",IFERROR(SMALL('Open 1'!F:F,L6),""),IF(D6&gt;3000,"",IFERROR(SMALL('Open 1'!F:F,L6),"")))</f>
        <v>14.963000001999999</v>
      </c>
      <c r="F6" s="86" t="str">
        <f t="shared" si="0"/>
        <v>1D</v>
      </c>
      <c r="G6" s="91" t="str">
        <f t="shared" si="1"/>
        <v/>
      </c>
      <c r="H6" s="62">
        <f>'Open 1'!P22</f>
        <v>16.738000025999998</v>
      </c>
      <c r="I6" s="87" t="s">
        <v>6</v>
      </c>
      <c r="J6" s="163"/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1</v>
      </c>
      <c r="B7" s="84" t="str">
        <f>IFERROR(IF(INDEX('Open 1'!$A:$F,MATCH('Open 1 Results'!$E7,'Open 1'!$F:$F,0),2)&gt;0,INDEX('Open 1'!$A:$F,MATCH('Open 1 Results'!$E7,'Open 1'!$F:$F,0),2),""),"")</f>
        <v xml:space="preserve">Shari Kennedy </v>
      </c>
      <c r="C7" s="84" t="str">
        <f>IFERROR(IF(INDEX('Open 1'!$A:$F,MATCH('Open 1 Results'!$E7,'Open 1'!$F:$F,0),3)&gt;0,INDEX('Open 1'!$A:$F,MATCH('Open 1 Results'!$E7,'Open 1'!$F:$F,0),3),""),"")</f>
        <v xml:space="preserve">Olena Socks </v>
      </c>
      <c r="D7" s="85">
        <f>IFERROR(IF(AND(SMALL('Open 1'!F:F,L7)&gt;1000,SMALL('Open 1'!F:F,L7)&lt;3000),"nt",IF(SMALL('Open 1'!F:F,L7)&gt;3000,"",SMALL('Open 1'!F:F,L7))),"")</f>
        <v>15.025000001</v>
      </c>
      <c r="E7" s="115">
        <f>IF(D7="nt",IFERROR(SMALL('Open 1'!F:F,L7),""),IF(D7&gt;3000,"",IFERROR(SMALL('Open 1'!F:F,L7),"")))</f>
        <v>15.025000001</v>
      </c>
      <c r="F7" s="86" t="str">
        <f t="shared" si="0"/>
        <v>1D</v>
      </c>
      <c r="G7" s="91" t="str">
        <f t="shared" si="1"/>
        <v/>
      </c>
      <c r="H7" s="24" t="str">
        <f>'Open 1'!P28</f>
        <v>-</v>
      </c>
      <c r="I7" s="87" t="s">
        <v>13</v>
      </c>
      <c r="J7" s="163">
        <v>5</v>
      </c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23</v>
      </c>
      <c r="B8" s="84" t="str">
        <f>IFERROR(IF(INDEX('Open 1'!$A:$F,MATCH('Open 1 Results'!$E8,'Open 1'!$F:$F,0),2)&gt;0,INDEX('Open 1'!$A:$F,MATCH('Open 1 Results'!$E8,'Open 1'!$F:$F,0),2),""),"")</f>
        <v xml:space="preserve">* Dori Hollenbeck  </v>
      </c>
      <c r="C8" s="84" t="str">
        <f>IFERROR(IF(INDEX('Open 1'!$A:$F,MATCH('Open 1 Results'!$E8,'Open 1'!$F:$F,0),3)&gt;0,INDEX('Open 1'!$A:$F,MATCH('Open 1 Results'!$E8,'Open 1'!$F:$F,0),3),""),"")</f>
        <v>Horse 1</v>
      </c>
      <c r="D8" s="85">
        <f>IFERROR(IF(AND(SMALL('Open 1'!F:F,L8)&gt;1000,SMALL('Open 1'!F:F,L8)&lt;3000),"nt",IF(SMALL('Open 1'!F:F,L8)&gt;3000,"",SMALL('Open 1'!F:F,L8))),"")</f>
        <v>15.062000027</v>
      </c>
      <c r="E8" s="115">
        <f>IF(D8="nt",IFERROR(SMALL('Open 1'!F:F,L8),""),IF(D8&gt;3000,"",IFERROR(SMALL('Open 1'!F:F,L8),"")))</f>
        <v>15.062000027</v>
      </c>
      <c r="F8" s="86" t="str">
        <f t="shared" si="0"/>
        <v>1D</v>
      </c>
      <c r="G8" s="91" t="str">
        <f t="shared" si="1"/>
        <v/>
      </c>
      <c r="J8" s="162"/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18</v>
      </c>
      <c r="B9" s="84" t="str">
        <f>IFERROR(IF(INDEX('Open 1'!$A:$F,MATCH('Open 1 Results'!$E9,'Open 1'!$F:$F,0),2)&gt;0,INDEX('Open 1'!$A:$F,MATCH('Open 1 Results'!$E9,'Open 1'!$F:$F,0),2),""),"")</f>
        <v>Jory King</v>
      </c>
      <c r="C9" s="84" t="str">
        <f>IFERROR(IF(INDEX('Open 1'!$A:$F,MATCH('Open 1 Results'!$E9,'Open 1'!$F:$F,0),3)&gt;0,INDEX('Open 1'!$A:$F,MATCH('Open 1 Results'!$E9,'Open 1'!$F:$F,0),3),""),"")</f>
        <v xml:space="preserve">Kat </v>
      </c>
      <c r="D9" s="85">
        <f>IFERROR(IF(AND(SMALL('Open 1'!F:F,L9)&gt;1000,SMALL('Open 1'!F:F,L9)&lt;3000),"nt",IF(SMALL('Open 1'!F:F,L9)&gt;3000,"",SMALL('Open 1'!F:F,L9))),"")</f>
        <v>15.138000021</v>
      </c>
      <c r="E9" s="115">
        <f>IF(D9="nt",IFERROR(SMALL('Open 1'!F:F,L9),""),IF(D9&gt;3000,"",IFERROR(SMALL('Open 1'!F:F,L9),"")))</f>
        <v>15.138000021</v>
      </c>
      <c r="F9" s="86" t="str">
        <f t="shared" si="0"/>
        <v>1D</v>
      </c>
      <c r="G9" s="91" t="str">
        <f t="shared" si="1"/>
        <v/>
      </c>
      <c r="J9" s="162">
        <v>4</v>
      </c>
      <c r="K9" s="121"/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3</v>
      </c>
      <c r="B10" s="84" t="str">
        <f>IFERROR(IF(INDEX('Open 1'!$A:$F,MATCH('Open 1 Results'!$E10,'Open 1'!$F:$F,0),2)&gt;0,INDEX('Open 1'!$A:$F,MATCH('Open 1 Results'!$E10,'Open 1'!$F:$F,0),2),""),"")</f>
        <v xml:space="preserve">Kensey Roeman </v>
      </c>
      <c r="C10" s="84" t="str">
        <f>IFERROR(IF(INDEX('Open 1'!$A:$F,MATCH('Open 1 Results'!$E10,'Open 1'!$F:$F,0),3)&gt;0,INDEX('Open 1'!$A:$F,MATCH('Open 1 Results'!$E10,'Open 1'!$F:$F,0),3),""),"")</f>
        <v xml:space="preserve">Snip </v>
      </c>
      <c r="D10" s="85">
        <f>IFERROR(IF(AND(SMALL('Open 1'!F:F,L10)&gt;1000,SMALL('Open 1'!F:F,L10)&lt;3000),"nt",IF(SMALL('Open 1'!F:F,L10)&gt;3000,"",SMALL('Open 1'!F:F,L10))),"")</f>
        <v>15.139000003</v>
      </c>
      <c r="E10" s="115">
        <f>IF(D10="nt",IFERROR(SMALL('Open 1'!F:F,L10),""),IF(D10&gt;3000,"",IFERROR(SMALL('Open 1'!F:F,L10),"")))</f>
        <v>15.139000003</v>
      </c>
      <c r="F10" s="86" t="str">
        <f t="shared" si="0"/>
        <v>1D</v>
      </c>
      <c r="G10" s="91" t="str">
        <f t="shared" si="1"/>
        <v/>
      </c>
      <c r="J10" s="162">
        <v>3</v>
      </c>
      <c r="K10" s="121"/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32</v>
      </c>
      <c r="B11" s="84" t="str">
        <f>IFERROR(IF(INDEX('Open 1'!$A:$F,MATCH('Open 1 Results'!$E11,'Open 1'!$F:$F,0),2)&gt;0,INDEX('Open 1'!$A:$F,MATCH('Open 1 Results'!$E11,'Open 1'!$F:$F,0),2),""),"")</f>
        <v xml:space="preserve">Jill Moody </v>
      </c>
      <c r="C11" s="84" t="str">
        <f>IFERROR(IF(INDEX('Open 1'!$A:$F,MATCH('Open 1 Results'!$E11,'Open 1'!$F:$F,0),3)&gt;0,INDEX('Open 1'!$A:$F,MATCH('Open 1 Results'!$E11,'Open 1'!$F:$F,0),3),""),"")</f>
        <v xml:space="preserve">Tanya </v>
      </c>
      <c r="D11" s="85">
        <f>IFERROR(IF(AND(SMALL('Open 1'!F:F,L11)&gt;1000,SMALL('Open 1'!F:F,L11)&lt;3000),"nt",IF(SMALL('Open 1'!F:F,L11)&gt;3000,"",SMALL('Open 1'!F:F,L11))),"")</f>
        <v>15.211000038</v>
      </c>
      <c r="E11" s="115">
        <f>IF(D11="nt",IFERROR(SMALL('Open 1'!F:F,L11),""),IF(D11&gt;3000,"",IFERROR(SMALL('Open 1'!F:F,L11),"")))</f>
        <v>15.211000038</v>
      </c>
      <c r="F11" s="86" t="str">
        <f t="shared" si="0"/>
        <v>2D</v>
      </c>
      <c r="G11" s="91" t="str">
        <f t="shared" si="1"/>
        <v>2D</v>
      </c>
      <c r="J11" s="162"/>
      <c r="K11" s="121"/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41</v>
      </c>
      <c r="B12" s="84" t="str">
        <f>IFERROR(IF(INDEX('Open 1'!$A:$F,MATCH('Open 1 Results'!$E12,'Open 1'!$F:$F,0),2)&gt;0,INDEX('Open 1'!$A:$F,MATCH('Open 1 Results'!$E12,'Open 1'!$F:$F,0),2),""),"")</f>
        <v>* Jill Moody</v>
      </c>
      <c r="C12" s="84" t="str">
        <f>IFERROR(IF(INDEX('Open 1'!$A:$F,MATCH('Open 1 Results'!$E12,'Open 1'!$F:$F,0),3)&gt;0,INDEX('Open 1'!$A:$F,MATCH('Open 1 Results'!$E12,'Open 1'!$F:$F,0),3),""),"")</f>
        <v xml:space="preserve">Tanya </v>
      </c>
      <c r="D12" s="85">
        <f>IFERROR(IF(AND(SMALL('Open 1'!F:F,L12)&gt;1000,SMALL('Open 1'!F:F,L12)&lt;3000),"nt",IF(SMALL('Open 1'!F:F,L12)&gt;3000,"",SMALL('Open 1'!F:F,L12))),"")</f>
        <v>15.228000049</v>
      </c>
      <c r="E12" s="115">
        <f>IF(D12="nt",IFERROR(SMALL('Open 1'!F:F,L12),""),IF(D12&gt;3000,"",IFERROR(SMALL('Open 1'!F:F,L12),"")))</f>
        <v>15.228000049</v>
      </c>
      <c r="F12" s="86" t="str">
        <f t="shared" si="0"/>
        <v>2D</v>
      </c>
      <c r="G12" s="91" t="str">
        <f t="shared" si="1"/>
        <v/>
      </c>
      <c r="J12" s="162"/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4</v>
      </c>
      <c r="B13" s="84" t="str">
        <f>IFERROR(IF(INDEX('Open 1'!$A:$F,MATCH('Open 1 Results'!$E13,'Open 1'!$F:$F,0),2)&gt;0,INDEX('Open 1'!$A:$F,MATCH('Open 1 Results'!$E13,'Open 1'!$F:$F,0),2),""),"")</f>
        <v xml:space="preserve">Kassidy Peters </v>
      </c>
      <c r="C13" s="84" t="str">
        <f>IFERROR(IF(INDEX('Open 1'!$A:$F,MATCH('Open 1 Results'!$E13,'Open 1'!$F:$F,0),3)&gt;0,INDEX('Open 1'!$A:$F,MATCH('Open 1 Results'!$E13,'Open 1'!$F:$F,0),3),""),"")</f>
        <v xml:space="preserve">Player </v>
      </c>
      <c r="D13" s="85">
        <f>IFERROR(IF(AND(SMALL('Open 1'!F:F,L13)&gt;1000,SMALL('Open 1'!F:F,L13)&lt;3000),"nt",IF(SMALL('Open 1'!F:F,L13)&gt;3000,"",SMALL('Open 1'!F:F,L13))),"")</f>
        <v>15.293000004</v>
      </c>
      <c r="E13" s="115">
        <f>IF(D13="nt",IFERROR(SMALL('Open 1'!F:F,L13),""),IF(D13&gt;3000,"",IFERROR(SMALL('Open 1'!F:F,L13),"")))</f>
        <v>15.293000004</v>
      </c>
      <c r="F13" s="86" t="str">
        <f t="shared" si="0"/>
        <v>2D</v>
      </c>
      <c r="G13" s="91" t="str">
        <f t="shared" si="1"/>
        <v/>
      </c>
      <c r="J13" s="162"/>
      <c r="K13" s="121"/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35</v>
      </c>
      <c r="B14" s="84" t="str">
        <f>IFERROR(IF(INDEX('Open 1'!$A:$F,MATCH('Open 1 Results'!$E14,'Open 1'!$F:$F,0),2)&gt;0,INDEX('Open 1'!$A:$F,MATCH('Open 1 Results'!$E14,'Open 1'!$F:$F,0),2),""),"")</f>
        <v xml:space="preserve">* Jory King </v>
      </c>
      <c r="C14" s="84" t="s">
        <v>135</v>
      </c>
      <c r="D14" s="85">
        <f>IFERROR(IF(AND(SMALL('Open 1'!F:F,L14)&gt;1000,SMALL('Open 1'!F:F,L14)&lt;3000),"nt",IF(SMALL('Open 1'!F:F,L14)&gt;3000,"",SMALL('Open 1'!F:F,L14))),"")</f>
        <v>15.325000040999999</v>
      </c>
      <c r="E14" s="115">
        <f>IF(D14="nt",IFERROR(SMALL('Open 1'!F:F,L14),""),IF(D14&gt;3000,"",IFERROR(SMALL('Open 1'!F:F,L14),"")))</f>
        <v>15.325000040999999</v>
      </c>
      <c r="F14" s="86" t="str">
        <f t="shared" si="0"/>
        <v>2D</v>
      </c>
      <c r="G14" s="91" t="str">
        <f t="shared" si="1"/>
        <v/>
      </c>
      <c r="J14" s="162"/>
      <c r="K14" s="121"/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20</v>
      </c>
      <c r="B15" s="84" t="str">
        <f>IFERROR(IF(INDEX('Open 1'!$A:$F,MATCH('Open 1 Results'!$E15,'Open 1'!$F:$F,0),2)&gt;0,INDEX('Open 1'!$A:$F,MATCH('Open 1 Results'!$E15,'Open 1'!$F:$F,0),2),""),"")</f>
        <v xml:space="preserve">Casey Haselhorst </v>
      </c>
      <c r="C15" s="84" t="str">
        <f>IFERROR(IF(INDEX('Open 1'!$A:$F,MATCH('Open 1 Results'!$E15,'Open 1'!$F:$F,0),3)&gt;0,INDEX('Open 1'!$A:$F,MATCH('Open 1 Results'!$E15,'Open 1'!$F:$F,0),3),""),"")</f>
        <v xml:space="preserve">Maverick </v>
      </c>
      <c r="D15" s="85">
        <f>IFERROR(IF(AND(SMALL('Open 1'!F:F,L15)&gt;1000,SMALL('Open 1'!F:F,L15)&lt;3000),"nt",IF(SMALL('Open 1'!F:F,L15)&gt;3000,"",SMALL('Open 1'!F:F,L15))),"")</f>
        <v>15.359000023</v>
      </c>
      <c r="E15" s="115">
        <f>IF(D15="nt",IFERROR(SMALL('Open 1'!F:F,L15),""),IF(D15&gt;3000,"",IFERROR(SMALL('Open 1'!F:F,L15),"")))</f>
        <v>15.359000023</v>
      </c>
      <c r="F15" s="86" t="str">
        <f t="shared" si="0"/>
        <v>2D</v>
      </c>
      <c r="G15" s="91" t="str">
        <f t="shared" si="1"/>
        <v/>
      </c>
      <c r="J15" s="162">
        <v>5</v>
      </c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33</v>
      </c>
      <c r="B16" s="84" t="str">
        <f>IFERROR(IF(INDEX('Open 1'!$A:$F,MATCH('Open 1 Results'!$E16,'Open 1'!$F:$F,0),2)&gt;0,INDEX('Open 1'!$A:$F,MATCH('Open 1 Results'!$E16,'Open 1'!$F:$F,0),2),""),"")</f>
        <v xml:space="preserve">* Cadence Magnuson </v>
      </c>
      <c r="C16" s="84" t="str">
        <f>IFERROR(IF(INDEX('Open 1'!$A:$F,MATCH('Open 1 Results'!$E16,'Open 1'!$F:$F,0),3)&gt;0,INDEX('Open 1'!$A:$F,MATCH('Open 1 Results'!$E16,'Open 1'!$F:$F,0),3),""),"")</f>
        <v xml:space="preserve">Cici </v>
      </c>
      <c r="D16" s="85">
        <f>IFERROR(IF(AND(SMALL('Open 1'!F:F,L16)&gt;1000,SMALL('Open 1'!F:F,L16)&lt;3000),"nt",IF(SMALL('Open 1'!F:F,L16)&gt;3000,"",SMALL('Open 1'!F:F,L16))),"")</f>
        <v>15.361000039</v>
      </c>
      <c r="E16" s="115">
        <f>IF(D16="nt",IFERROR(SMALL('Open 1'!F:F,L16),""),IF(D16&gt;3000,"",IFERROR(SMALL('Open 1'!F:F,L16),"")))</f>
        <v>15.361000039</v>
      </c>
      <c r="F16" s="86" t="str">
        <f t="shared" si="0"/>
        <v>2D</v>
      </c>
      <c r="G16" s="91" t="str">
        <f t="shared" si="1"/>
        <v/>
      </c>
      <c r="J16" s="162"/>
      <c r="K16" s="121"/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29</v>
      </c>
      <c r="B17" s="84" t="str">
        <f>IFERROR(IF(INDEX('Open 1'!$A:$F,MATCH('Open 1 Results'!$E17,'Open 1'!$F:$F,0),2)&gt;0,INDEX('Open 1'!$A:$F,MATCH('Open 1 Results'!$E17,'Open 1'!$F:$F,0),2),""),"")</f>
        <v xml:space="preserve">Kelly Wheelhouse </v>
      </c>
      <c r="C17" s="84" t="str">
        <f>IFERROR(IF(INDEX('Open 1'!$A:$F,MATCH('Open 1 Results'!$E17,'Open 1'!$F:$F,0),3)&gt;0,INDEX('Open 1'!$A:$F,MATCH('Open 1 Results'!$E17,'Open 1'!$F:$F,0),3),""),"")</f>
        <v xml:space="preserve">Sammy </v>
      </c>
      <c r="D17" s="85">
        <f>IFERROR(IF(AND(SMALL('Open 1'!F:F,L17)&gt;1000,SMALL('Open 1'!F:F,L17)&lt;3000),"nt",IF(SMALL('Open 1'!F:F,L17)&gt;3000,"",SMALL('Open 1'!F:F,L17))),"")</f>
        <v>15.367000034</v>
      </c>
      <c r="E17" s="115">
        <f>IF(D17="nt",IFERROR(SMALL('Open 1'!F:F,L17),""),IF(D17&gt;3000,"",IFERROR(SMALL('Open 1'!F:F,L17),"")))</f>
        <v>15.367000034</v>
      </c>
      <c r="F17" s="86" t="str">
        <f t="shared" si="0"/>
        <v>2D</v>
      </c>
      <c r="G17" s="91" t="str">
        <f t="shared" si="1"/>
        <v/>
      </c>
      <c r="J17" s="162"/>
      <c r="K17" s="121"/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14</v>
      </c>
      <c r="B18" s="84" t="str">
        <f>IFERROR(IF(INDEX('Open 1'!$A:$F,MATCH('Open 1 Results'!$E18,'Open 1'!$F:$F,0),2)&gt;0,INDEX('Open 1'!$A:$F,MATCH('Open 1 Results'!$E18,'Open 1'!$F:$F,0),2),""),"")</f>
        <v>Amanda Wegner</v>
      </c>
      <c r="C18" s="84" t="str">
        <f>IFERROR(IF(INDEX('Open 1'!$A:$F,MATCH('Open 1 Results'!$E18,'Open 1'!$F:$F,0),3)&gt;0,INDEX('Open 1'!$A:$F,MATCH('Open 1 Results'!$E18,'Open 1'!$F:$F,0),3),""),"")</f>
        <v xml:space="preserve">Bunny </v>
      </c>
      <c r="D18" s="85">
        <f>IFERROR(IF(AND(SMALL('Open 1'!F:F,L18)&gt;1000,SMALL('Open 1'!F:F,L18)&lt;3000),"nt",IF(SMALL('Open 1'!F:F,L18)&gt;3000,"",SMALL('Open 1'!F:F,L18))),"")</f>
        <v>15.419000016</v>
      </c>
      <c r="E18" s="115">
        <f>IF(D18="nt",IFERROR(SMALL('Open 1'!F:F,L18),""),IF(D18&gt;3000,"",IFERROR(SMALL('Open 1'!F:F,L18),"")))</f>
        <v>15.419000016</v>
      </c>
      <c r="F18" s="86" t="str">
        <f t="shared" si="0"/>
        <v>2D</v>
      </c>
      <c r="G18" s="91" t="str">
        <f t="shared" si="1"/>
        <v/>
      </c>
      <c r="J18" s="162"/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24</v>
      </c>
      <c r="B19" s="84" t="str">
        <f>IFERROR(IF(INDEX('Open 1'!$A:$F,MATCH('Open 1 Results'!$E19,'Open 1'!$F:$F,0),2)&gt;0,INDEX('Open 1'!$A:$F,MATCH('Open 1 Results'!$E19,'Open 1'!$F:$F,0),2),""),"")</f>
        <v xml:space="preserve">Mike Boomgarden </v>
      </c>
      <c r="C19" s="84" t="str">
        <f>IFERROR(IF(INDEX('Open 1'!$A:$F,MATCH('Open 1 Results'!$E19,'Open 1'!$F:$F,0),3)&gt;0,INDEX('Open 1'!$A:$F,MATCH('Open 1 Results'!$E19,'Open 1'!$F:$F,0),3),""),"")</f>
        <v xml:space="preserve">Peanut </v>
      </c>
      <c r="D19" s="85">
        <f>IFERROR(IF(AND(SMALL('Open 1'!F:F,L19)&gt;1000,SMALL('Open 1'!F:F,L19)&lt;3000),"nt",IF(SMALL('Open 1'!F:F,L19)&gt;3000,"",SMALL('Open 1'!F:F,L19))),"")</f>
        <v>15.526000028</v>
      </c>
      <c r="E19" s="115">
        <f>IF(D19="nt",IFERROR(SMALL('Open 1'!F:F,L19),""),IF(D19&gt;3000,"",IFERROR(SMALL('Open 1'!F:F,L19),"")))</f>
        <v>15.526000028</v>
      </c>
      <c r="F19" s="86" t="str">
        <f t="shared" si="0"/>
        <v>2D</v>
      </c>
      <c r="G19" s="91" t="str">
        <f t="shared" si="1"/>
        <v/>
      </c>
      <c r="J19" s="162">
        <v>3</v>
      </c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13</v>
      </c>
      <c r="B20" s="84" t="str">
        <f>IFERROR(IF(INDEX('Open 1'!$A:$F,MATCH('Open 1 Results'!$E20,'Open 1'!$F:$F,0),2)&gt;0,INDEX('Open 1'!$A:$F,MATCH('Open 1 Results'!$E20,'Open 1'!$F:$F,0),2),""),"")</f>
        <v xml:space="preserve">Dori Hollenbeck </v>
      </c>
      <c r="C20" s="84" t="str">
        <f>IFERROR(IF(INDEX('Open 1'!$A:$F,MATCH('Open 1 Results'!$E20,'Open 1'!$F:$F,0),3)&gt;0,INDEX('Open 1'!$A:$F,MATCH('Open 1 Results'!$E20,'Open 1'!$F:$F,0),3),""),"")</f>
        <v xml:space="preserve">Horse 3 </v>
      </c>
      <c r="D20" s="85">
        <f>IFERROR(IF(AND(SMALL('Open 1'!F:F,L20)&gt;1000,SMALL('Open 1'!F:F,L20)&lt;3000),"nt",IF(SMALL('Open 1'!F:F,L20)&gt;3000,"",SMALL('Open 1'!F:F,L20))),"")</f>
        <v>15.567000015</v>
      </c>
      <c r="E20" s="115">
        <f>IF(D20="nt",IFERROR(SMALL('Open 1'!F:F,L20),""),IF(D20&gt;3000,"",IFERROR(SMALL('Open 1'!F:F,L20),"")))</f>
        <v>15.567000015</v>
      </c>
      <c r="F20" s="86" t="str">
        <f t="shared" si="0"/>
        <v>2D</v>
      </c>
      <c r="G20" s="91" t="str">
        <f t="shared" si="1"/>
        <v/>
      </c>
      <c r="J20" s="162"/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34</v>
      </c>
      <c r="B21" s="84" t="str">
        <f>IFERROR(IF(INDEX('Open 1'!$A:$F,MATCH('Open 1 Results'!$E21,'Open 1'!$F:$F,0),2)&gt;0,INDEX('Open 1'!$A:$F,MATCH('Open 1 Results'!$E21,'Open 1'!$F:$F,0),2),""),"")</f>
        <v xml:space="preserve">* Amanda Wegner </v>
      </c>
      <c r="C21" s="84" t="str">
        <f>IFERROR(IF(INDEX('Open 1'!$A:$F,MATCH('Open 1 Results'!$E21,'Open 1'!$F:$F,0),3)&gt;0,INDEX('Open 1'!$A:$F,MATCH('Open 1 Results'!$E21,'Open 1'!$F:$F,0),3),""),"")</f>
        <v xml:space="preserve">Bunny </v>
      </c>
      <c r="D21" s="85">
        <f>IFERROR(IF(AND(SMALL('Open 1'!F:F,L21)&gt;1000,SMALL('Open 1'!F:F,L21)&lt;3000),"nt",IF(SMALL('Open 1'!F:F,L21)&gt;3000,"",SMALL('Open 1'!F:F,L21))),"")</f>
        <v>15.61100004</v>
      </c>
      <c r="E21" s="115">
        <f>IF(D21="nt",IFERROR(SMALL('Open 1'!F:F,L21),""),IF(D21&gt;3000,"",IFERROR(SMALL('Open 1'!F:F,L21),"")))</f>
        <v>15.61100004</v>
      </c>
      <c r="F21" s="86" t="str">
        <f t="shared" si="0"/>
        <v>2D</v>
      </c>
      <c r="G21" s="91" t="str">
        <f t="shared" si="1"/>
        <v/>
      </c>
      <c r="J21" s="162"/>
      <c r="K21" s="121"/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27</v>
      </c>
      <c r="B22" s="84" t="str">
        <f>IFERROR(IF(INDEX('Open 1'!$A:$F,MATCH('Open 1 Results'!$E22,'Open 1'!$F:$F,0),2)&gt;0,INDEX('Open 1'!$A:$F,MATCH('Open 1 Results'!$E22,'Open 1'!$F:$F,0),2),""),"")</f>
        <v xml:space="preserve">* Dori Hollenbeck  </v>
      </c>
      <c r="C22" s="84" t="str">
        <f>IFERROR(IF(INDEX('Open 1'!$A:$F,MATCH('Open 1 Results'!$E22,'Open 1'!$F:$F,0),3)&gt;0,INDEX('Open 1'!$A:$F,MATCH('Open 1 Results'!$E22,'Open 1'!$F:$F,0),3),""),"")</f>
        <v>Horse 2</v>
      </c>
      <c r="D22" s="85">
        <f>IFERROR(IF(AND(SMALL('Open 1'!F:F,L22)&gt;1000,SMALL('Open 1'!F:F,L22)&lt;3000),"nt",IF(SMALL('Open 1'!F:F,L22)&gt;3000,"",SMALL('Open 1'!F:F,L22))),"")</f>
        <v>15.628000032000001</v>
      </c>
      <c r="E22" s="115">
        <f>IF(D22="nt",IFERROR(SMALL('Open 1'!F:F,L22),""),IF(D22&gt;3000,"",IFERROR(SMALL('Open 1'!F:F,L22),"")))</f>
        <v>15.628000032000001</v>
      </c>
      <c r="F22" s="86" t="str">
        <f t="shared" si="0"/>
        <v>2D</v>
      </c>
      <c r="G22" s="91" t="str">
        <f t="shared" si="1"/>
        <v/>
      </c>
      <c r="J22" s="162"/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30</v>
      </c>
      <c r="B23" s="84" t="str">
        <f>IFERROR(IF(INDEX('Open 1'!$A:$F,MATCH('Open 1 Results'!$E23,'Open 1'!$F:$F,0),2)&gt;0,INDEX('Open 1'!$A:$F,MATCH('Open 1 Results'!$E23,'Open 1'!$F:$F,0),2),""),"")</f>
        <v xml:space="preserve">Brooke Haensel </v>
      </c>
      <c r="C23" s="84" t="str">
        <f>IFERROR(IF(INDEX('Open 1'!$A:$F,MATCH('Open 1 Results'!$E23,'Open 1'!$F:$F,0),3)&gt;0,INDEX('Open 1'!$A:$F,MATCH('Open 1 Results'!$E23,'Open 1'!$F:$F,0),3),""),"")</f>
        <v xml:space="preserve">Jhett </v>
      </c>
      <c r="D23" s="85">
        <f>IFERROR(IF(AND(SMALL('Open 1'!F:F,L23)&gt;1000,SMALL('Open 1'!F:F,L23)&lt;3000),"nt",IF(SMALL('Open 1'!F:F,L23)&gt;3000,"",SMALL('Open 1'!F:F,L23))),"")</f>
        <v>15.680000034999999</v>
      </c>
      <c r="E23" s="115">
        <f>IF(D23="nt",IFERROR(SMALL('Open 1'!F:F,L23),""),IF(D23&gt;3000,"",IFERROR(SMALL('Open 1'!F:F,L23),"")))</f>
        <v>15.680000034999999</v>
      </c>
      <c r="F23" s="86" t="str">
        <f t="shared" si="0"/>
        <v>2D</v>
      </c>
      <c r="G23" s="91" t="str">
        <f t="shared" si="1"/>
        <v/>
      </c>
      <c r="J23" s="162"/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6</v>
      </c>
      <c r="B24" s="84" t="str">
        <f>IFERROR(IF(INDEX('Open 1'!$A:$F,MATCH('Open 1 Results'!$E24,'Open 1'!$F:$F,0),2)&gt;0,INDEX('Open 1'!$A:$F,MATCH('Open 1 Results'!$E24,'Open 1'!$F:$F,0),2),""),"")</f>
        <v xml:space="preserve">Cadence Magnuson </v>
      </c>
      <c r="C24" s="84" t="str">
        <f>IFERROR(IF(INDEX('Open 1'!$A:$F,MATCH('Open 1 Results'!$E24,'Open 1'!$F:$F,0),3)&gt;0,INDEX('Open 1'!$A:$F,MATCH('Open 1 Results'!$E24,'Open 1'!$F:$F,0),3),""),"")</f>
        <v xml:space="preserve">Cici </v>
      </c>
      <c r="D24" s="85">
        <f>IFERROR(IF(AND(SMALL('Open 1'!F:F,L24)&gt;1000,SMALL('Open 1'!F:F,L24)&lt;3000),"nt",IF(SMALL('Open 1'!F:F,L24)&gt;3000,"",SMALL('Open 1'!F:F,L24))),"")</f>
        <v>15.756000007000001</v>
      </c>
      <c r="E24" s="115">
        <f>IF(D24="nt",IFERROR(SMALL('Open 1'!F:F,L24),""),IF(D24&gt;3000,"",IFERROR(SMALL('Open 1'!F:F,L24),"")))</f>
        <v>15.756000007000001</v>
      </c>
      <c r="F24" s="86" t="str">
        <f t="shared" si="0"/>
        <v>3D</v>
      </c>
      <c r="G24" s="91" t="str">
        <f t="shared" si="1"/>
        <v>3D</v>
      </c>
      <c r="J24" s="162"/>
      <c r="K24" s="121">
        <v>5</v>
      </c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9</v>
      </c>
      <c r="B25" s="84" t="str">
        <f>IFERROR(IF(INDEX('Open 1'!$A:$F,MATCH('Open 1 Results'!$E25,'Open 1'!$F:$F,0),2)&gt;0,INDEX('Open 1'!$A:$F,MATCH('Open 1 Results'!$E25,'Open 1'!$F:$F,0),2),""),"")</f>
        <v xml:space="preserve">Dori Hollenbeck </v>
      </c>
      <c r="C25" s="84" t="str">
        <f>IFERROR(IF(INDEX('Open 1'!$A:$F,MATCH('Open 1 Results'!$E25,'Open 1'!$F:$F,0),3)&gt;0,INDEX('Open 1'!$A:$F,MATCH('Open 1 Results'!$E25,'Open 1'!$F:$F,0),3),""),"")</f>
        <v>Horse 2</v>
      </c>
      <c r="D25" s="85">
        <f>IFERROR(IF(AND(SMALL('Open 1'!F:F,L25)&gt;1000,SMALL('Open 1'!F:F,L25)&lt;3000),"nt",IF(SMALL('Open 1'!F:F,L25)&gt;3000,"",SMALL('Open 1'!F:F,L25))),"")</f>
        <v>15.804000010000001</v>
      </c>
      <c r="E25" s="115">
        <f>IF(D25="nt",IFERROR(SMALL('Open 1'!F:F,L25),""),IF(D25&gt;3000,"",IFERROR(SMALL('Open 1'!F:F,L25),"")))</f>
        <v>15.804000010000001</v>
      </c>
      <c r="F25" s="86" t="str">
        <f t="shared" si="0"/>
        <v>3D</v>
      </c>
      <c r="G25" s="91" t="str">
        <f t="shared" si="1"/>
        <v/>
      </c>
      <c r="J25" s="162"/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16</v>
      </c>
      <c r="B26" s="84" t="str">
        <f>IFERROR(IF(INDEX('Open 1'!$A:$F,MATCH('Open 1 Results'!$E26,'Open 1'!$F:$F,0),2)&gt;0,INDEX('Open 1'!$A:$F,MATCH('Open 1 Results'!$E26,'Open 1'!$F:$F,0),2),""),"")</f>
        <v xml:space="preserve">Theresa Navrkal </v>
      </c>
      <c r="C26" s="84" t="str">
        <f>IFERROR(IF(INDEX('Open 1'!$A:$F,MATCH('Open 1 Results'!$E26,'Open 1'!$F:$F,0),3)&gt;0,INDEX('Open 1'!$A:$F,MATCH('Open 1 Results'!$E26,'Open 1'!$F:$F,0),3),""),"")</f>
        <v xml:space="preserve">Bid for Zahara </v>
      </c>
      <c r="D26" s="85">
        <f>IFERROR(IF(AND(SMALL('Open 1'!F:F,L26)&gt;1000,SMALL('Open 1'!F:F,L26)&lt;3000),"nt",IF(SMALL('Open 1'!F:F,L26)&gt;3000,"",SMALL('Open 1'!F:F,L26))),"")</f>
        <v>15.828000018999999</v>
      </c>
      <c r="E26" s="115">
        <f>IF(D26="nt",IFERROR(SMALL('Open 1'!F:F,L26),""),IF(D26&gt;3000,"",IFERROR(SMALL('Open 1'!F:F,L26),"")))</f>
        <v>15.828000018999999</v>
      </c>
      <c r="F26" s="86" t="str">
        <f t="shared" si="0"/>
        <v>3D</v>
      </c>
      <c r="G26" s="91" t="str">
        <f t="shared" si="1"/>
        <v/>
      </c>
      <c r="J26" s="162">
        <v>5</v>
      </c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42</v>
      </c>
      <c r="B27" s="84" t="str">
        <f>IFERROR(IF(INDEX('Open 1'!$A:$F,MATCH('Open 1 Results'!$E27,'Open 1'!$F:$F,0),2)&gt;0,INDEX('Open 1'!$A:$F,MATCH('Open 1 Results'!$E27,'Open 1'!$F:$F,0),2),""),"")</f>
        <v xml:space="preserve">* Emily Kruger </v>
      </c>
      <c r="C27" s="84" t="str">
        <f>IFERROR(IF(INDEX('Open 1'!$A:$F,MATCH('Open 1 Results'!$E27,'Open 1'!$F:$F,0),3)&gt;0,INDEX('Open 1'!$A:$F,MATCH('Open 1 Results'!$E27,'Open 1'!$F:$F,0),3),""),"")</f>
        <v xml:space="preserve">Snort </v>
      </c>
      <c r="D27" s="85">
        <f>IFERROR(IF(AND(SMALL('Open 1'!F:F,L27)&gt;1000,SMALL('Open 1'!F:F,L27)&lt;3000),"nt",IF(SMALL('Open 1'!F:F,L27)&gt;3000,"",SMALL('Open 1'!F:F,L27))),"")</f>
        <v>15.830000050000001</v>
      </c>
      <c r="E27" s="115">
        <f>IF(D27="nt",IFERROR(SMALL('Open 1'!F:F,L27),""),IF(D27&gt;3000,"",IFERROR(SMALL('Open 1'!F:F,L27),"")))</f>
        <v>15.830000050000001</v>
      </c>
      <c r="F27" s="86" t="str">
        <f t="shared" si="0"/>
        <v>3D</v>
      </c>
      <c r="G27" s="91" t="str">
        <f t="shared" si="1"/>
        <v/>
      </c>
      <c r="J27" s="162"/>
      <c r="K27" s="121"/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12</v>
      </c>
      <c r="B28" s="84" t="str">
        <f>IFERROR(IF(INDEX('Open 1'!$A:$F,MATCH('Open 1 Results'!$E28,'Open 1'!$F:$F,0),2)&gt;0,INDEX('Open 1'!$A:$F,MATCH('Open 1 Results'!$E28,'Open 1'!$F:$F,0),2),""),"")</f>
        <v xml:space="preserve">Sara Steiner </v>
      </c>
      <c r="C28" s="84" t="str">
        <f>IFERROR(IF(INDEX('Open 1'!$A:$F,MATCH('Open 1 Results'!$E28,'Open 1'!$F:$F,0),3)&gt;0,INDEX('Open 1'!$A:$F,MATCH('Open 1 Results'!$E28,'Open 1'!$F:$F,0),3),""),"")</f>
        <v xml:space="preserve">Smart Frosted Slate </v>
      </c>
      <c r="D28" s="85">
        <f>IFERROR(IF(AND(SMALL('Open 1'!F:F,L28)&gt;1000,SMALL('Open 1'!F:F,L28)&lt;3000),"nt",IF(SMALL('Open 1'!F:F,L28)&gt;3000,"",SMALL('Open 1'!F:F,L28))),"")</f>
        <v>15.943000013999999</v>
      </c>
      <c r="E28" s="115">
        <f>IF(D28="nt",IFERROR(SMALL('Open 1'!F:F,L28),""),IF(D28&gt;3000,"",IFERROR(SMALL('Open 1'!F:F,L28),"")))</f>
        <v>15.943000013999999</v>
      </c>
      <c r="F28" s="86" t="str">
        <f t="shared" si="0"/>
        <v>3D</v>
      </c>
      <c r="G28" s="91" t="str">
        <f t="shared" si="1"/>
        <v/>
      </c>
      <c r="J28" s="162">
        <v>4</v>
      </c>
      <c r="K28" s="121"/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26</v>
      </c>
      <c r="B29" s="84" t="str">
        <f>IFERROR(IF(INDEX('Open 1'!$A:$F,MATCH('Open 1 Results'!$E29,'Open 1'!$F:$F,0),2)&gt;0,INDEX('Open 1'!$A:$F,MATCH('Open 1 Results'!$E29,'Open 1'!$F:$F,0),2),""),"")</f>
        <v>Jory King</v>
      </c>
      <c r="C29" s="84" t="str">
        <f>IFERROR(IF(INDEX('Open 1'!$A:$F,MATCH('Open 1 Results'!$E29,'Open 1'!$F:$F,0),3)&gt;0,INDEX('Open 1'!$A:$F,MATCH('Open 1 Results'!$E29,'Open 1'!$F:$F,0),3),""),"")</f>
        <v xml:space="preserve">Hannah </v>
      </c>
      <c r="D29" s="85">
        <f>IFERROR(IF(AND(SMALL('Open 1'!F:F,L29)&gt;1000,SMALL('Open 1'!F:F,L29)&lt;3000),"nt",IF(SMALL('Open 1'!F:F,L29)&gt;3000,"",SMALL('Open 1'!F:F,L29))),"")</f>
        <v>16.209000030999999</v>
      </c>
      <c r="E29" s="115">
        <f>IF(D29="nt",IFERROR(SMALL('Open 1'!F:F,L29),""),IF(D29&gt;3000,"",IFERROR(SMALL('Open 1'!F:F,L29),"")))</f>
        <v>16.209000030999999</v>
      </c>
      <c r="F29" s="86" t="str">
        <f t="shared" si="0"/>
        <v>3D</v>
      </c>
      <c r="G29" s="91" t="str">
        <f t="shared" si="1"/>
        <v/>
      </c>
      <c r="J29" s="162">
        <v>3</v>
      </c>
      <c r="K29" s="121"/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36</v>
      </c>
      <c r="B30" s="84" t="str">
        <f>IFERROR(IF(INDEX('Open 1'!$A:$F,MATCH('Open 1 Results'!$E30,'Open 1'!$F:$F,0),2)&gt;0,INDEX('Open 1'!$A:$F,MATCH('Open 1 Results'!$E30,'Open 1'!$F:$F,0),2),""),"")</f>
        <v xml:space="preserve">* Dori Hollenbeck </v>
      </c>
      <c r="C30" s="84" t="str">
        <f>IFERROR(IF(INDEX('Open 1'!$A:$F,MATCH('Open 1 Results'!$E30,'Open 1'!$F:$F,0),3)&gt;0,INDEX('Open 1'!$A:$F,MATCH('Open 1 Results'!$E30,'Open 1'!$F:$F,0),3),""),"")</f>
        <v xml:space="preserve">Horse 3 </v>
      </c>
      <c r="D30" s="85">
        <f>IFERROR(IF(AND(SMALL('Open 1'!F:F,L30)&gt;1000,SMALL('Open 1'!F:F,L30)&lt;3000),"nt",IF(SMALL('Open 1'!F:F,L30)&gt;3000,"",SMALL('Open 1'!F:F,L30))),"")</f>
        <v>16.468000043</v>
      </c>
      <c r="E30" s="115">
        <f>IF(D30="nt",IFERROR(SMALL('Open 1'!F:F,L30),""),IF(D30&gt;3000,"",IFERROR(SMALL('Open 1'!F:F,L30),"")))</f>
        <v>16.468000043</v>
      </c>
      <c r="F30" s="86" t="str">
        <f t="shared" si="0"/>
        <v>3D</v>
      </c>
      <c r="G30" s="91" t="str">
        <f t="shared" si="1"/>
        <v/>
      </c>
      <c r="J30" s="162"/>
      <c r="K30" s="121"/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22</v>
      </c>
      <c r="B31" s="84" t="str">
        <f>IFERROR(IF(INDEX('Open 1'!$A:$F,MATCH('Open 1 Results'!$E31,'Open 1'!$F:$F,0),2)&gt;0,INDEX('Open 1'!$A:$F,MATCH('Open 1 Results'!$E31,'Open 1'!$F:$F,0),2),""),"")</f>
        <v xml:space="preserve">Kassidy Peters </v>
      </c>
      <c r="C31" s="84" t="str">
        <f>IFERROR(IF(INDEX('Open 1'!$A:$F,MATCH('Open 1 Results'!$E31,'Open 1'!$F:$F,0),3)&gt;0,INDEX('Open 1'!$A:$F,MATCH('Open 1 Results'!$E31,'Open 1'!$F:$F,0),3),""),"")</f>
        <v xml:space="preserve">Puddin </v>
      </c>
      <c r="D31" s="85">
        <f>IFERROR(IF(AND(SMALL('Open 1'!F:F,L31)&gt;1000,SMALL('Open 1'!F:F,L31)&lt;3000),"nt",IF(SMALL('Open 1'!F:F,L31)&gt;3000,"",SMALL('Open 1'!F:F,L31))),"")</f>
        <v>16.738000025999998</v>
      </c>
      <c r="E31" s="115">
        <f>IF(D31="nt",IFERROR(SMALL('Open 1'!F:F,L31),""),IF(D31&gt;3000,"",IFERROR(SMALL('Open 1'!F:F,L31),"")))</f>
        <v>16.738000025999998</v>
      </c>
      <c r="F31" s="86" t="str">
        <f t="shared" si="0"/>
        <v>4D</v>
      </c>
      <c r="G31" s="91" t="str">
        <f t="shared" si="1"/>
        <v>4D</v>
      </c>
      <c r="J31" s="162"/>
      <c r="K31" s="121"/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7</v>
      </c>
      <c r="B32" s="84" t="str">
        <f>IFERROR(IF(INDEX('Open 1'!$A:$F,MATCH('Open 1 Results'!$E32,'Open 1'!$F:$F,0),2)&gt;0,INDEX('Open 1'!$A:$F,MATCH('Open 1 Results'!$E32,'Open 1'!$F:$F,0),2),""),"")</f>
        <v>Pam Vankekerix</v>
      </c>
      <c r="C32" s="84" t="str">
        <f>IFERROR(IF(INDEX('Open 1'!$A:$F,MATCH('Open 1 Results'!$E32,'Open 1'!$F:$F,0),3)&gt;0,INDEX('Open 1'!$A:$F,MATCH('Open 1 Results'!$E32,'Open 1'!$F:$F,0),3),""),"")</f>
        <v xml:space="preserve">Scat </v>
      </c>
      <c r="D32" s="85">
        <f>IFERROR(IF(AND(SMALL('Open 1'!F:F,L32)&gt;1000,SMALL('Open 1'!F:F,L32)&lt;3000),"nt",IF(SMALL('Open 1'!F:F,L32)&gt;3000,"",SMALL('Open 1'!F:F,L32))),"")</f>
        <v>16.887000008000001</v>
      </c>
      <c r="E32" s="115">
        <f>IF(D32="nt",IFERROR(SMALL('Open 1'!F:F,L32),""),IF(D32&gt;3000,"",IFERROR(SMALL('Open 1'!F:F,L32),"")))</f>
        <v>16.887000008000001</v>
      </c>
      <c r="F32" s="86" t="str">
        <f t="shared" si="0"/>
        <v>4D</v>
      </c>
      <c r="G32" s="91" t="str">
        <f t="shared" si="1"/>
        <v/>
      </c>
      <c r="J32" s="162">
        <v>5</v>
      </c>
      <c r="K32" s="121"/>
      <c r="L32" s="24">
        <v>31</v>
      </c>
    </row>
    <row r="33" spans="1:12">
      <c r="A33" s="18">
        <f>IFERROR(IF(INDEX('Open 1'!$A:$F,MATCH('Open 1 Results'!$E33,'Open 1'!$F:$F,0),1)&gt;0,INDEX('Open 1'!$A:$F,MATCH('Open 1 Results'!$E33,'Open 1'!$F:$F,0),1),""),"")</f>
        <v>17</v>
      </c>
      <c r="B33" s="84" t="str">
        <f>IFERROR(IF(INDEX('Open 1'!$A:$F,MATCH('Open 1 Results'!$E33,'Open 1'!$F:$F,0),2)&gt;0,INDEX('Open 1'!$A:$F,MATCH('Open 1 Results'!$E33,'Open 1'!$F:$F,0),2),""),"")</f>
        <v xml:space="preserve">Brooke Braskamp </v>
      </c>
      <c r="C33" s="84" t="str">
        <f>IFERROR(IF(INDEX('Open 1'!$A:$F,MATCH('Open 1 Results'!$E33,'Open 1'!$F:$F,0),3)&gt;0,INDEX('Open 1'!$A:$F,MATCH('Open 1 Results'!$E33,'Open 1'!$F:$F,0),3),""),"")</f>
        <v xml:space="preserve">Firefly </v>
      </c>
      <c r="D33" s="85">
        <f>IFERROR(IF(AND(SMALL('Open 1'!F:F,L33)&gt;1000,SMALL('Open 1'!F:F,L33)&lt;3000),"nt",IF(SMALL('Open 1'!F:F,L33)&gt;3000,"",SMALL('Open 1'!F:F,L33))),"")</f>
        <v>17.131000020000002</v>
      </c>
      <c r="E33" s="115">
        <f>IF(D33="nt",IFERROR(SMALL('Open 1'!F:F,L33),""),IF(D33&gt;3000,"",IFERROR(SMALL('Open 1'!F:F,L33),"")))</f>
        <v>17.131000020000002</v>
      </c>
      <c r="F33" s="86" t="str">
        <f t="shared" si="0"/>
        <v>4D</v>
      </c>
      <c r="G33" s="91" t="str">
        <f t="shared" si="1"/>
        <v/>
      </c>
      <c r="J33" s="162">
        <v>4</v>
      </c>
      <c r="K33" s="121"/>
      <c r="L33" s="24">
        <v>32</v>
      </c>
    </row>
    <row r="34" spans="1:12">
      <c r="A34" s="18">
        <f>IFERROR(IF(INDEX('Open 1'!$A:$F,MATCH('Open 1 Results'!$E34,'Open 1'!$F:$F,0),1)&gt;0,INDEX('Open 1'!$A:$F,MATCH('Open 1 Results'!$E34,'Open 1'!$F:$F,0),1),""),"")</f>
        <v>37</v>
      </c>
      <c r="B34" s="84" t="str">
        <f>IFERROR(IF(INDEX('Open 1'!$A:$F,MATCH('Open 1 Results'!$E34,'Open 1'!$F:$F,0),2)&gt;0,INDEX('Open 1'!$A:$F,MATCH('Open 1 Results'!$E34,'Open 1'!$F:$F,0),2),""),"")</f>
        <v xml:space="preserve">Lori Kjose </v>
      </c>
      <c r="C34" s="84" t="str">
        <f>IFERROR(IF(INDEX('Open 1'!$A:$F,MATCH('Open 1 Results'!$E34,'Open 1'!$F:$F,0),3)&gt;0,INDEX('Open 1'!$A:$F,MATCH('Open 1 Results'!$E34,'Open 1'!$F:$F,0),3),""),"")</f>
        <v xml:space="preserve">Cooper </v>
      </c>
      <c r="D34" s="85">
        <f>IFERROR(IF(AND(SMALL('Open 1'!F:F,L34)&gt;1000,SMALL('Open 1'!F:F,L34)&lt;3000),"nt",IF(SMALL('Open 1'!F:F,L34)&gt;3000,"",SMALL('Open 1'!F:F,L34))),"")</f>
        <v>17.177000044</v>
      </c>
      <c r="E34" s="115">
        <f>IF(D34="nt",IFERROR(SMALL('Open 1'!F:F,L34),""),IF(D34&gt;3000,"",IFERROR(SMALL('Open 1'!F:F,L34),"")))</f>
        <v>17.177000044</v>
      </c>
      <c r="F34" s="86" t="str">
        <f t="shared" si="0"/>
        <v>4D</v>
      </c>
      <c r="G34" s="91" t="str">
        <f t="shared" si="1"/>
        <v/>
      </c>
      <c r="J34" s="162">
        <v>3</v>
      </c>
      <c r="K34" s="121"/>
      <c r="L34" s="24">
        <v>33</v>
      </c>
    </row>
    <row r="35" spans="1:12">
      <c r="A35" s="18">
        <f>IFERROR(IF(INDEX('Open 1'!$A:$F,MATCH('Open 1 Results'!$E35,'Open 1'!$F:$F,0),1)&gt;0,INDEX('Open 1'!$A:$F,MATCH('Open 1 Results'!$E35,'Open 1'!$F:$F,0),1),""),"")</f>
        <v>11</v>
      </c>
      <c r="B35" s="84" t="str">
        <f>IFERROR(IF(INDEX('Open 1'!$A:$F,MATCH('Open 1 Results'!$E35,'Open 1'!$F:$F,0),2)&gt;0,INDEX('Open 1'!$A:$F,MATCH('Open 1 Results'!$E35,'Open 1'!$F:$F,0),2),""),"")</f>
        <v xml:space="preserve">Jodi Nelson </v>
      </c>
      <c r="C35" s="84" t="str">
        <f>IFERROR(IF(INDEX('Open 1'!$A:$F,MATCH('Open 1 Results'!$E35,'Open 1'!$F:$F,0),3)&gt;0,INDEX('Open 1'!$A:$F,MATCH('Open 1 Results'!$E35,'Open 1'!$F:$F,0),3),""),"")</f>
        <v xml:space="preserve">Simon </v>
      </c>
      <c r="D35" s="85">
        <f>IFERROR(IF(AND(SMALL('Open 1'!F:F,L35)&gt;1000,SMALL('Open 1'!F:F,L35)&lt;3000),"nt",IF(SMALL('Open 1'!F:F,L35)&gt;3000,"",SMALL('Open 1'!F:F,L35))),"")</f>
        <v>17.192000013000001</v>
      </c>
      <c r="E35" s="115">
        <f>IF(D35="nt",IFERROR(SMALL('Open 1'!F:F,L35),""),IF(D35&gt;3000,"",IFERROR(SMALL('Open 1'!F:F,L35),"")))</f>
        <v>17.192000013000001</v>
      </c>
      <c r="F35" s="86" t="str">
        <f t="shared" si="0"/>
        <v>4D</v>
      </c>
      <c r="G35" s="91" t="str">
        <f t="shared" si="1"/>
        <v/>
      </c>
      <c r="J35" s="162">
        <v>2</v>
      </c>
      <c r="K35" s="121"/>
      <c r="L35" s="24">
        <v>34</v>
      </c>
    </row>
    <row r="36" spans="1:12">
      <c r="A36" s="18">
        <f>IFERROR(IF(INDEX('Open 1'!$A:$F,MATCH('Open 1 Results'!$E36,'Open 1'!$F:$F,0),1)&gt;0,INDEX('Open 1'!$A:$F,MATCH('Open 1 Results'!$E36,'Open 1'!$F:$F,0),1),""),"")</f>
        <v>10</v>
      </c>
      <c r="B36" s="84" t="str">
        <f>IFERROR(IF(INDEX('Open 1'!$A:$F,MATCH('Open 1 Results'!$E36,'Open 1'!$F:$F,0),2)&gt;0,INDEX('Open 1'!$A:$F,MATCH('Open 1 Results'!$E36,'Open 1'!$F:$F,0),2),""),"")</f>
        <v xml:space="preserve">Lori Kjose </v>
      </c>
      <c r="C36" s="84" t="str">
        <f>IFERROR(IF(INDEX('Open 1'!$A:$F,MATCH('Open 1 Results'!$E36,'Open 1'!$F:$F,0),3)&gt;0,INDEX('Open 1'!$A:$F,MATCH('Open 1 Results'!$E36,'Open 1'!$F:$F,0),3),""),"")</f>
        <v xml:space="preserve">Cajun </v>
      </c>
      <c r="D36" s="85">
        <f>IFERROR(IF(AND(SMALL('Open 1'!F:F,L36)&gt;1000,SMALL('Open 1'!F:F,L36)&lt;3000),"nt",IF(SMALL('Open 1'!F:F,L36)&gt;3000,"",SMALL('Open 1'!F:F,L36))),"")</f>
        <v>17.337000011000001</v>
      </c>
      <c r="E36" s="115">
        <f>IF(D36="nt",IFERROR(SMALL('Open 1'!F:F,L36),""),IF(D36&gt;3000,"",IFERROR(SMALL('Open 1'!F:F,L36),"")))</f>
        <v>17.337000011000001</v>
      </c>
      <c r="F36" s="86" t="str">
        <f t="shared" si="0"/>
        <v>4D</v>
      </c>
      <c r="G36" s="91" t="str">
        <f t="shared" si="1"/>
        <v/>
      </c>
      <c r="J36" s="162">
        <v>1</v>
      </c>
      <c r="K36" s="121"/>
      <c r="L36" s="24">
        <v>35</v>
      </c>
    </row>
    <row r="37" spans="1:12">
      <c r="A37" s="18">
        <f>IFERROR(IF(INDEX('Open 1'!$A:$F,MATCH('Open 1 Results'!$E37,'Open 1'!$F:$F,0),1)&gt;0,INDEX('Open 1'!$A:$F,MATCH('Open 1 Results'!$E37,'Open 1'!$F:$F,0),1),""),"")</f>
        <v>39</v>
      </c>
      <c r="B37" s="84" t="str">
        <f>IFERROR(IF(INDEX('Open 1'!$A:$F,MATCH('Open 1 Results'!$E37,'Open 1'!$F:$F,0),2)&gt;0,INDEX('Open 1'!$A:$F,MATCH('Open 1 Results'!$E37,'Open 1'!$F:$F,0),2),""),"")</f>
        <v xml:space="preserve">* Jodi Nelson </v>
      </c>
      <c r="C37" s="84" t="str">
        <f>IFERROR(IF(INDEX('Open 1'!$A:$F,MATCH('Open 1 Results'!$E37,'Open 1'!$F:$F,0),3)&gt;0,INDEX('Open 1'!$A:$F,MATCH('Open 1 Results'!$E37,'Open 1'!$F:$F,0),3),""),"")</f>
        <v xml:space="preserve">Simon </v>
      </c>
      <c r="D37" s="85">
        <f>IFERROR(IF(AND(SMALL('Open 1'!F:F,L37)&gt;1000,SMALL('Open 1'!F:F,L37)&lt;3000),"nt",IF(SMALL('Open 1'!F:F,L37)&gt;3000,"",SMALL('Open 1'!F:F,L37))),"")</f>
        <v>17.381000046</v>
      </c>
      <c r="E37" s="115">
        <f>IF(D37="nt",IFERROR(SMALL('Open 1'!F:F,L37),""),IF(D37&gt;3000,"",IFERROR(SMALL('Open 1'!F:F,L37),"")))</f>
        <v>17.381000046</v>
      </c>
      <c r="F37" s="86" t="str">
        <f t="shared" si="0"/>
        <v>4D</v>
      </c>
      <c r="G37" s="91" t="str">
        <f t="shared" si="1"/>
        <v/>
      </c>
      <c r="J37" s="162"/>
      <c r="K37" s="121"/>
      <c r="L37" s="24">
        <v>36</v>
      </c>
    </row>
    <row r="38" spans="1:12">
      <c r="A38" s="18">
        <f>IFERROR(IF(INDEX('Open 1'!$A:$F,MATCH('Open 1 Results'!$E38,'Open 1'!$F:$F,0),1)&gt;0,INDEX('Open 1'!$A:$F,MATCH('Open 1 Results'!$E38,'Open 1'!$F:$F,0),1),""),"")</f>
        <v>31</v>
      </c>
      <c r="B38" s="84" t="str">
        <f>IFERROR(IF(INDEX('Open 1'!$A:$F,MATCH('Open 1 Results'!$E38,'Open 1'!$F:$F,0),2)&gt;0,INDEX('Open 1'!$A:$F,MATCH('Open 1 Results'!$E38,'Open 1'!$F:$F,0),2),""),"")</f>
        <v xml:space="preserve">Emily Kruger </v>
      </c>
      <c r="C38" s="84" t="str">
        <f>IFERROR(IF(INDEX('Open 1'!$A:$F,MATCH('Open 1 Results'!$E38,'Open 1'!$F:$F,0),3)&gt;0,INDEX('Open 1'!$A:$F,MATCH('Open 1 Results'!$E38,'Open 1'!$F:$F,0),3),""),"")</f>
        <v xml:space="preserve">Snort </v>
      </c>
      <c r="D38" s="85">
        <f>IFERROR(IF(AND(SMALL('Open 1'!F:F,L38)&gt;1000,SMALL('Open 1'!F:F,L38)&lt;3000),"nt",IF(SMALL('Open 1'!F:F,L38)&gt;3000,"",SMALL('Open 1'!F:F,L38))),"")</f>
        <v>915.46000003699999</v>
      </c>
      <c r="E38" s="115">
        <f>IF(D38="nt",IFERROR(SMALL('Open 1'!F:F,L38),""),IF(D38&gt;3000,"",IFERROR(SMALL('Open 1'!F:F,L38),"")))</f>
        <v>915.46000003699999</v>
      </c>
      <c r="F38" s="86" t="str">
        <f t="shared" si="0"/>
        <v>4D</v>
      </c>
      <c r="G38" s="91" t="str">
        <f t="shared" si="1"/>
        <v/>
      </c>
      <c r="J38" s="162" t="s">
        <v>152</v>
      </c>
      <c r="K38" s="121"/>
      <c r="L38" s="24">
        <v>37</v>
      </c>
    </row>
    <row r="39" spans="1:12">
      <c r="A39" s="18">
        <f>IFERROR(IF(INDEX('Open 1'!$A:$F,MATCH('Open 1 Results'!$E39,'Open 1'!$F:$F,0),1)&gt;0,INDEX('Open 1'!$A:$F,MATCH('Open 1 Results'!$E39,'Open 1'!$F:$F,0),1),""),"")</f>
        <v>5</v>
      </c>
      <c r="B39" s="84" t="str">
        <f>IFERROR(IF(INDEX('Open 1'!$A:$F,MATCH('Open 1 Results'!$E39,'Open 1'!$F:$F,0),2)&gt;0,INDEX('Open 1'!$A:$F,MATCH('Open 1 Results'!$E39,'Open 1'!$F:$F,0),2),""),"")</f>
        <v xml:space="preserve">Brooke Haensel </v>
      </c>
      <c r="C39" s="84" t="str">
        <f>IFERROR(IF(INDEX('Open 1'!$A:$F,MATCH('Open 1 Results'!$E39,'Open 1'!$F:$F,0),3)&gt;0,INDEX('Open 1'!$A:$F,MATCH('Open 1 Results'!$E39,'Open 1'!$F:$F,0),3),""),"")</f>
        <v xml:space="preserve">Fundip </v>
      </c>
      <c r="D39" s="85">
        <f>IFERROR(IF(AND(SMALL('Open 1'!F:F,L39)&gt;1000,SMALL('Open 1'!F:F,L39)&lt;3000),"nt",IF(SMALL('Open 1'!F:F,L39)&gt;3000,"",SMALL('Open 1'!F:F,L39))),"")</f>
        <v>915.5550000049999</v>
      </c>
      <c r="E39" s="115">
        <f>IF(D39="nt",IFERROR(SMALL('Open 1'!F:F,L39),""),IF(D39&gt;3000,"",IFERROR(SMALL('Open 1'!F:F,L39),"")))</f>
        <v>915.5550000049999</v>
      </c>
      <c r="F39" s="86" t="str">
        <f t="shared" si="0"/>
        <v>4D</v>
      </c>
      <c r="G39" s="91" t="str">
        <f t="shared" si="1"/>
        <v/>
      </c>
      <c r="J39" s="162"/>
      <c r="K39" s="121"/>
      <c r="L39" s="24">
        <v>38</v>
      </c>
    </row>
    <row r="40" spans="1:12">
      <c r="A40" s="18">
        <f>IFERROR(IF(INDEX('Open 1'!$A:$F,MATCH('Open 1 Results'!$E40,'Open 1'!$F:$F,0),1)&gt;0,INDEX('Open 1'!$A:$F,MATCH('Open 1 Results'!$E40,'Open 1'!$F:$F,0),1),""),"")</f>
        <v>21</v>
      </c>
      <c r="B40" s="84" t="str">
        <f>IFERROR(IF(INDEX('Open 1'!$A:$F,MATCH('Open 1 Results'!$E40,'Open 1'!$F:$F,0),2)&gt;0,INDEX('Open 1'!$A:$F,MATCH('Open 1 Results'!$E40,'Open 1'!$F:$F,0),2),""),"")</f>
        <v xml:space="preserve">Cindy Loiseau </v>
      </c>
      <c r="C40" s="84" t="str">
        <f>IFERROR(IF(INDEX('Open 1'!$A:$F,MATCH('Open 1 Results'!$E40,'Open 1'!$F:$F,0),3)&gt;0,INDEX('Open 1'!$A:$F,MATCH('Open 1 Results'!$E40,'Open 1'!$F:$F,0),3),""),"")</f>
        <v xml:space="preserve">Addie </v>
      </c>
      <c r="D40" s="85">
        <f>IFERROR(IF(AND(SMALL('Open 1'!F:F,L40)&gt;1000,SMALL('Open 1'!F:F,L40)&lt;3000),"nt",IF(SMALL('Open 1'!F:F,L40)&gt;3000,"",SMALL('Open 1'!F:F,L40))),"")</f>
        <v>915.64600002499992</v>
      </c>
      <c r="E40" s="115">
        <f>IF(D40="nt",IFERROR(SMALL('Open 1'!F:F,L40),""),IF(D40&gt;3000,"",IFERROR(SMALL('Open 1'!F:F,L40),"")))</f>
        <v>915.64600002499992</v>
      </c>
      <c r="F40" s="86" t="str">
        <f t="shared" si="0"/>
        <v>4D</v>
      </c>
      <c r="G40" s="91" t="str">
        <f t="shared" si="1"/>
        <v/>
      </c>
      <c r="J40" s="162"/>
      <c r="K40" s="121"/>
      <c r="L40" s="24">
        <v>39</v>
      </c>
    </row>
    <row r="41" spans="1:12">
      <c r="A41" s="18">
        <f>IFERROR(IF(INDEX('Open 1'!$A:$F,MATCH('Open 1 Results'!$E41,'Open 1'!$F:$F,0),1)&gt;0,INDEX('Open 1'!$A:$F,MATCH('Open 1 Results'!$E41,'Open 1'!$F:$F,0),1),""),"")</f>
        <v>8</v>
      </c>
      <c r="B41" s="84" t="str">
        <f>IFERROR(IF(INDEX('Open 1'!$A:$F,MATCH('Open 1 Results'!$E41,'Open 1'!$F:$F,0),2)&gt;0,INDEX('Open 1'!$A:$F,MATCH('Open 1 Results'!$E41,'Open 1'!$F:$F,0),2),""),"")</f>
        <v xml:space="preserve">Barb Westover </v>
      </c>
      <c r="C41" s="84" t="str">
        <f>IFERROR(IF(INDEX('Open 1'!$A:$F,MATCH('Open 1 Results'!$E41,'Open 1'!$F:$F,0),3)&gt;0,INDEX('Open 1'!$A:$F,MATCH('Open 1 Results'!$E41,'Open 1'!$F:$F,0),3),""),"")</f>
        <v xml:space="preserve">Romie </v>
      </c>
      <c r="D41" s="85">
        <f>IFERROR(IF(AND(SMALL('Open 1'!F:F,L41)&gt;1000,SMALL('Open 1'!F:F,L41)&lt;3000),"nt",IF(SMALL('Open 1'!F:F,L41)&gt;3000,"",SMALL('Open 1'!F:F,L41))),"")</f>
        <v>916.09800000899997</v>
      </c>
      <c r="E41" s="115">
        <f>IF(D41="nt",IFERROR(SMALL('Open 1'!F:F,L41),""),IF(D41&gt;3000,"",IFERROR(SMALL('Open 1'!F:F,L41),"")))</f>
        <v>916.09800000899997</v>
      </c>
      <c r="F41" s="86" t="str">
        <f t="shared" si="0"/>
        <v>4D</v>
      </c>
      <c r="G41" s="91" t="str">
        <f t="shared" si="1"/>
        <v/>
      </c>
      <c r="J41" s="162"/>
      <c r="K41" s="121"/>
      <c r="L41" s="24">
        <v>40</v>
      </c>
    </row>
    <row r="42" spans="1:12">
      <c r="A42" s="18">
        <f>IFERROR(IF(INDEX('Open 1'!$A:$F,MATCH('Open 1 Results'!$E42,'Open 1'!$F:$F,0),1)&gt;0,INDEX('Open 1'!$A:$F,MATCH('Open 1 Results'!$E42,'Open 1'!$F:$F,0),1),""),"")</f>
        <v>38</v>
      </c>
      <c r="B42" s="84" t="str">
        <f>IFERROR(IF(INDEX('Open 1'!$A:$F,MATCH('Open 1 Results'!$E42,'Open 1'!$F:$F,0),2)&gt;0,INDEX('Open 1'!$A:$F,MATCH('Open 1 Results'!$E42,'Open 1'!$F:$F,0),2),""),"")</f>
        <v>* Kassidy Peters</v>
      </c>
      <c r="C42" s="84" t="str">
        <f>IFERROR(IF(INDEX('Open 1'!$A:$F,MATCH('Open 1 Results'!$E42,'Open 1'!$F:$F,0),3)&gt;0,INDEX('Open 1'!$A:$F,MATCH('Open 1 Results'!$E42,'Open 1'!$F:$F,0),3),""),"")</f>
        <v xml:space="preserve">Player </v>
      </c>
      <c r="D42" s="85" t="str">
        <f>IFERROR(IF(AND(SMALL('Open 1'!F:F,L42)&gt;1000,SMALL('Open 1'!F:F,L42)&lt;3000),"nt",IF(SMALL('Open 1'!F:F,L42)&gt;3000,"",SMALL('Open 1'!F:F,L42))),"")</f>
        <v>nt</v>
      </c>
      <c r="E42" s="115">
        <f>IF(D42="nt",IFERROR(SMALL('Open 1'!F:F,L42),""),IF(D42&gt;3000,"",IFERROR(SMALL('Open 1'!F:F,L42),"")))</f>
        <v>1000.000000045</v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1'!$A:$F,MATCH('Open 1 Results'!$E43,'Open 1'!$F:$F,0),1)&gt;0,INDEX('Open 1'!$A:$F,MATCH('Open 1 Results'!$E43,'Open 1'!$F:$F,0),1),""),"")</f>
        <v/>
      </c>
      <c r="B43" s="84" t="str">
        <f>IFERROR(IF(INDEX('Open 1'!$A:$F,MATCH('Open 1 Results'!$E43,'Open 1'!$F:$F,0),2)&gt;0,INDEX('Open 1'!$A:$F,MATCH('Open 1 Results'!$E43,'Open 1'!$F:$F,0),2),""),"")</f>
        <v/>
      </c>
      <c r="C43" s="84" t="str">
        <f>IFERROR(IF(INDEX('Open 1'!$A:$F,MATCH('Open 1 Results'!$E43,'Open 1'!$F:$F,0),3)&gt;0,INDEX('Open 1'!$A:$F,MATCH('Open 1 Results'!$E43,'Open 1'!$F:$F,0),3),""),"")</f>
        <v/>
      </c>
      <c r="D43" s="85" t="str">
        <f>IFERROR(IF(AND(SMALL('Open 1'!F:F,L43)&gt;1000,SMALL('Open 1'!F:F,L43)&lt;3000),"nt",IF(SMALL('Open 1'!F:F,L43)&gt;3000,"",SMALL('Open 1'!F:F,L43))),"")</f>
        <v/>
      </c>
      <c r="E43" s="115" t="str">
        <f>IF(D43="nt",IFERROR(SMALL('Open 1'!F:F,L43),""),IF(D43&gt;3000,"",IFERROR(SMALL('Open 1'!F:F,L43),"")))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1'!$A:$F,MATCH('Open 1 Results'!$E44,'Open 1'!$F:$F,0),1)&gt;0,INDEX('Open 1'!$A:$F,MATCH('Open 1 Results'!$E44,'Open 1'!$F:$F,0),1),""),"")</f>
        <v/>
      </c>
      <c r="B44" s="84" t="str">
        <f>IFERROR(IF(INDEX('Open 1'!$A:$F,MATCH('Open 1 Results'!$E44,'Open 1'!$F:$F,0),2)&gt;0,INDEX('Open 1'!$A:$F,MATCH('Open 1 Results'!$E44,'Open 1'!$F:$F,0),2),""),"")</f>
        <v/>
      </c>
      <c r="C44" s="84" t="str">
        <f>IFERROR(IF(INDEX('Open 1'!$A:$F,MATCH('Open 1 Results'!$E44,'Open 1'!$F:$F,0),3)&gt;0,INDEX('Open 1'!$A:$F,MATCH('Open 1 Results'!$E44,'Open 1'!$F:$F,0),3),""),"")</f>
        <v/>
      </c>
      <c r="D44" s="85" t="str">
        <f>IFERROR(IF(AND(SMALL('Open 1'!F:F,L44)&gt;1000,SMALL('Open 1'!F:F,L44)&lt;3000),"nt",IF(SMALL('Open 1'!F:F,L44)&gt;3000,"",SMALL('Open 1'!F:F,L44))),"")</f>
        <v/>
      </c>
      <c r="E44" s="115" t="str">
        <f>IF(D44="nt",IFERROR(SMALL('Open 1'!F:F,L44),""),IF(D44&gt;3000,"",IFERROR(SMALL('Open 1'!F:F,L44),"")))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1'!$A:$F,MATCH('Open 1 Results'!$E45,'Open 1'!$F:$F,0),1)&gt;0,INDEX('Open 1'!$A:$F,MATCH('Open 1 Results'!$E45,'Open 1'!$F:$F,0),1),""),"")</f>
        <v/>
      </c>
      <c r="B45" s="84" t="str">
        <f>IFERROR(IF(INDEX('Open 1'!$A:$F,MATCH('Open 1 Results'!$E45,'Open 1'!$F:$F,0),2)&gt;0,INDEX('Open 1'!$A:$F,MATCH('Open 1 Results'!$E45,'Open 1'!$F:$F,0),2),""),"")</f>
        <v/>
      </c>
      <c r="C45" s="84" t="str">
        <f>IFERROR(IF(INDEX('Open 1'!$A:$F,MATCH('Open 1 Results'!$E45,'Open 1'!$F:$F,0),3)&gt;0,INDEX('Open 1'!$A:$F,MATCH('Open 1 Results'!$E45,'Open 1'!$F:$F,0),3),""),"")</f>
        <v/>
      </c>
      <c r="D45" s="85" t="str">
        <f>IFERROR(IF(AND(SMALL('Open 1'!F:F,L45)&gt;1000,SMALL('Open 1'!F:F,L45)&lt;3000),"nt",IF(SMALL('Open 1'!F:F,L45)&gt;3000,"",SMALL('Open 1'!F:F,L45))),"")</f>
        <v/>
      </c>
      <c r="E45" s="115" t="str">
        <f>IF(D45="nt",IFERROR(SMALL('Open 1'!F:F,L45),""),IF(D45&gt;3000,"",IFERROR(SMALL('Open 1'!F:F,L45),"")))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1'!$A:$F,MATCH('Open 1 Results'!$E46,'Open 1'!$F:$F,0),1)&gt;0,INDEX('Open 1'!$A:$F,MATCH('Open 1 Results'!$E46,'Open 1'!$F:$F,0),1),""),"")</f>
        <v/>
      </c>
      <c r="B46" s="84" t="str">
        <f>IFERROR(IF(INDEX('Open 1'!$A:$F,MATCH('Open 1 Results'!$E46,'Open 1'!$F:$F,0),2)&gt;0,INDEX('Open 1'!$A:$F,MATCH('Open 1 Results'!$E46,'Open 1'!$F:$F,0),2),""),"")</f>
        <v/>
      </c>
      <c r="C46" s="84" t="str">
        <f>IFERROR(IF(INDEX('Open 1'!$A:$F,MATCH('Open 1 Results'!$E46,'Open 1'!$F:$F,0),3)&gt;0,INDEX('Open 1'!$A:$F,MATCH('Open 1 Results'!$E46,'Open 1'!$F:$F,0),3),""),"")</f>
        <v/>
      </c>
      <c r="D46" s="85" t="str">
        <f>IFERROR(IF(AND(SMALL('Open 1'!F:F,L46)&gt;1000,SMALL('Open 1'!F:F,L46)&lt;3000),"nt",IF(SMALL('Open 1'!F:F,L46)&gt;3000,"",SMALL('Open 1'!F:F,L46))),"")</f>
        <v/>
      </c>
      <c r="E46" s="115" t="str">
        <f>IF(D46="nt",IFERROR(SMALL('Open 1'!F:F,L46),""),IF(D46&gt;3000,"",IFERROR(SMALL('Open 1'!F:F,L46),"")))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1'!$A:$F,MATCH('Open 1 Results'!$E47,'Open 1'!$F:$F,0),1)&gt;0,INDEX('Open 1'!$A:$F,MATCH('Open 1 Results'!$E47,'Open 1'!$F:$F,0),1),""),"")</f>
        <v/>
      </c>
      <c r="B47" s="84" t="str">
        <f>IFERROR(IF(INDEX('Open 1'!$A:$F,MATCH('Open 1 Results'!$E47,'Open 1'!$F:$F,0),2)&gt;0,INDEX('Open 1'!$A:$F,MATCH('Open 1 Results'!$E47,'Open 1'!$F:$F,0),2),""),"")</f>
        <v/>
      </c>
      <c r="C47" s="84" t="str">
        <f>IFERROR(IF(INDEX('Open 1'!$A:$F,MATCH('Open 1 Results'!$E47,'Open 1'!$F:$F,0),3)&gt;0,INDEX('Open 1'!$A:$F,MATCH('Open 1 Results'!$E47,'Open 1'!$F:$F,0),3),""),"")</f>
        <v/>
      </c>
      <c r="D47" s="85" t="str">
        <f>IFERROR(IF(AND(SMALL('Open 1'!F:F,L47)&gt;1000,SMALL('Open 1'!F:F,L47)&lt;3000),"nt",IF(SMALL('Open 1'!F:F,L47)&gt;3000,"",SMALL('Open 1'!F:F,L47))),"")</f>
        <v/>
      </c>
      <c r="E47" s="115" t="str">
        <f>IF(D47="nt",IFERROR(SMALL('Open 1'!F:F,L47),""),IF(D47&gt;3000,"",IFERROR(SMALL('Open 1'!F:F,L47),"")))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1'!$A:$F,MATCH('Open 1 Results'!$E48,'Open 1'!$F:$F,0),1)&gt;0,INDEX('Open 1'!$A:$F,MATCH('Open 1 Results'!$E48,'Open 1'!$F:$F,0),1),""),"")</f>
        <v/>
      </c>
      <c r="B48" s="84" t="str">
        <f>IFERROR(IF(INDEX('Open 1'!$A:$F,MATCH('Open 1 Results'!$E48,'Open 1'!$F:$F,0),2)&gt;0,INDEX('Open 1'!$A:$F,MATCH('Open 1 Results'!$E48,'Open 1'!$F:$F,0),2),""),"")</f>
        <v/>
      </c>
      <c r="C48" s="84" t="str">
        <f>IFERROR(IF(INDEX('Open 1'!$A:$F,MATCH('Open 1 Results'!$E48,'Open 1'!$F:$F,0),3)&gt;0,INDEX('Open 1'!$A:$F,MATCH('Open 1 Results'!$E48,'Open 1'!$F:$F,0),3),""),"")</f>
        <v/>
      </c>
      <c r="D48" s="85" t="str">
        <f>IFERROR(IF(AND(SMALL('Open 1'!F:F,L48)&gt;1000,SMALL('Open 1'!F:F,L48)&lt;3000),"nt",IF(SMALL('Open 1'!F:F,L48)&gt;3000,"",SMALL('Open 1'!F:F,L48))),"")</f>
        <v/>
      </c>
      <c r="E48" s="115" t="str">
        <f>IF(D48="nt",IFERROR(SMALL('Open 1'!F:F,L48),""),IF(D48&gt;3000,"",IFERROR(SMALL('Open 1'!F:F,L48),"")))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1'!$A:$F,MATCH('Open 1 Results'!$E49,'Open 1'!$F:$F,0),1)&gt;0,INDEX('Open 1'!$A:$F,MATCH('Open 1 Results'!$E49,'Open 1'!$F:$F,0),1),""),"")</f>
        <v/>
      </c>
      <c r="B49" s="84" t="str">
        <f>IFERROR(IF(INDEX('Open 1'!$A:$F,MATCH('Open 1 Results'!$E49,'Open 1'!$F:$F,0),2)&gt;0,INDEX('Open 1'!$A:$F,MATCH('Open 1 Results'!$E49,'Open 1'!$F:$F,0),2),""),"")</f>
        <v/>
      </c>
      <c r="C49" s="84" t="str">
        <f>IFERROR(IF(INDEX('Open 1'!$A:$F,MATCH('Open 1 Results'!$E49,'Open 1'!$F:$F,0),3)&gt;0,INDEX('Open 1'!$A:$F,MATCH('Open 1 Results'!$E49,'Open 1'!$F:$F,0),3),""),"")</f>
        <v/>
      </c>
      <c r="D49" s="85" t="str">
        <f>IFERROR(IF(AND(SMALL('Open 1'!F:F,L49)&gt;1000,SMALL('Open 1'!F:F,L49)&lt;3000),"nt",IF(SMALL('Open 1'!F:F,L49)&gt;3000,"",SMALL('Open 1'!F:F,L49))),"")</f>
        <v/>
      </c>
      <c r="E49" s="115" t="str">
        <f>IF(D49="nt",IFERROR(SMALL('Open 1'!F:F,L49),""),IF(D49&gt;3000,"",IFERROR(SMALL('Open 1'!F:F,L49),"")))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1'!$A:$F,MATCH('Open 1 Results'!$E50,'Open 1'!$F:$F,0),1)&gt;0,INDEX('Open 1'!$A:$F,MATCH('Open 1 Results'!$E50,'Open 1'!$F:$F,0),1),""),"")</f>
        <v/>
      </c>
      <c r="B50" s="84" t="str">
        <f>IFERROR(IF(INDEX('Open 1'!$A:$F,MATCH('Open 1 Results'!$E50,'Open 1'!$F:$F,0),2)&gt;0,INDEX('Open 1'!$A:$F,MATCH('Open 1 Results'!$E50,'Open 1'!$F:$F,0),2),""),"")</f>
        <v/>
      </c>
      <c r="C50" s="84" t="str">
        <f>IFERROR(IF(INDEX('Open 1'!$A:$F,MATCH('Open 1 Results'!$E50,'Open 1'!$F:$F,0),3)&gt;0,INDEX('Open 1'!$A:$F,MATCH('Open 1 Results'!$E50,'Open 1'!$F:$F,0),3),""),"")</f>
        <v/>
      </c>
      <c r="D50" s="85" t="str">
        <f>IFERROR(IF(AND(SMALL('Open 1'!F:F,L50)&gt;1000,SMALL('Open 1'!F:F,L50)&lt;3000),"nt",IF(SMALL('Open 1'!F:F,L50)&gt;3000,"",SMALL('Open 1'!F:F,L50))),"")</f>
        <v/>
      </c>
      <c r="E50" s="115" t="str">
        <f>IF(D50="nt",IFERROR(SMALL('Open 1'!F:F,L50),""),IF(D50&gt;3000,"",IFERROR(SMALL('Open 1'!F:F,L50),"")))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1'!$A:$F,MATCH('Open 1 Results'!$E51,'Open 1'!$F:$F,0),1)&gt;0,INDEX('Open 1'!$A:$F,MATCH('Open 1 Results'!$E51,'Open 1'!$F:$F,0),1),""),"")</f>
        <v/>
      </c>
      <c r="B51" s="84" t="str">
        <f>IFERROR(IF(INDEX('Open 1'!$A:$F,MATCH('Open 1 Results'!$E51,'Open 1'!$F:$F,0),2)&gt;0,INDEX('Open 1'!$A:$F,MATCH('Open 1 Results'!$E51,'Open 1'!$F:$F,0),2),""),"")</f>
        <v/>
      </c>
      <c r="C51" s="84" t="str">
        <f>IFERROR(IF(INDEX('Open 1'!$A:$F,MATCH('Open 1 Results'!$E51,'Open 1'!$F:$F,0),3)&gt;0,INDEX('Open 1'!$A:$F,MATCH('Open 1 Results'!$E51,'Open 1'!$F:$F,0),3),""),"")</f>
        <v/>
      </c>
      <c r="D51" s="85" t="str">
        <f>IFERROR(IF(AND(SMALL('Open 1'!F:F,L51)&gt;1000,SMALL('Open 1'!F:F,L51)&lt;3000),"nt",IF(SMALL('Open 1'!F:F,L51)&gt;3000,"",SMALL('Open 1'!F:F,L51))),"")</f>
        <v/>
      </c>
      <c r="E51" s="115" t="str">
        <f>IF(D51="nt",IFERROR(SMALL('Open 1'!F:F,L51),""),IF(D51&gt;3000,"",IFERROR(SMALL('Open 1'!F:F,L51),"")))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1'!$A:$F,MATCH('Open 1 Results'!$E52,'Open 1'!$F:$F,0),1)&gt;0,INDEX('Open 1'!$A:$F,MATCH('Open 1 Results'!$E52,'Open 1'!$F:$F,0),1),""),"")</f>
        <v/>
      </c>
      <c r="B52" s="84" t="str">
        <f>IFERROR(IF(INDEX('Open 1'!$A:$F,MATCH('Open 1 Results'!$E52,'Open 1'!$F:$F,0),2)&gt;0,INDEX('Open 1'!$A:$F,MATCH('Open 1 Results'!$E52,'Open 1'!$F:$F,0),2),""),"")</f>
        <v/>
      </c>
      <c r="C52" s="84" t="str">
        <f>IFERROR(IF(INDEX('Open 1'!$A:$F,MATCH('Open 1 Results'!$E52,'Open 1'!$F:$F,0),3)&gt;0,INDEX('Open 1'!$A:$F,MATCH('Open 1 Results'!$E52,'Open 1'!$F:$F,0),3),""),"")</f>
        <v/>
      </c>
      <c r="D52" s="85" t="str">
        <f>IFERROR(IF(AND(SMALL('Open 1'!F:F,L52)&gt;1000,SMALL('Open 1'!F:F,L52)&lt;3000),"nt",IF(SMALL('Open 1'!F:F,L52)&gt;3000,"",SMALL('Open 1'!F:F,L52))),"")</f>
        <v/>
      </c>
      <c r="E52" s="115" t="str">
        <f>IF(D52="nt",IFERROR(SMALL('Open 1'!F:F,L52),""),IF(D52&gt;3000,"",IFERROR(SMALL('Open 1'!F:F,L52),"")))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1'!$A:$F,MATCH('Open 1 Results'!$E53,'Open 1'!$F:$F,0),1)&gt;0,INDEX('Open 1'!$A:$F,MATCH('Open 1 Results'!$E53,'Open 1'!$F:$F,0),1),""),"")</f>
        <v/>
      </c>
      <c r="B53" s="84" t="str">
        <f>IFERROR(IF(INDEX('Open 1'!$A:$F,MATCH('Open 1 Results'!$E53,'Open 1'!$F:$F,0),2)&gt;0,INDEX('Open 1'!$A:$F,MATCH('Open 1 Results'!$E53,'Open 1'!$F:$F,0),2),""),"")</f>
        <v/>
      </c>
      <c r="C53" s="84" t="str">
        <f>IFERROR(IF(INDEX('Open 1'!$A:$F,MATCH('Open 1 Results'!$E53,'Open 1'!$F:$F,0),3)&gt;0,INDEX('Open 1'!$A:$F,MATCH('Open 1 Results'!$E53,'Open 1'!$F:$F,0),3),""),"")</f>
        <v/>
      </c>
      <c r="D53" s="85" t="str">
        <f>IFERROR(IF(AND(SMALL('Open 1'!F:F,L53)&gt;1000,SMALL('Open 1'!F:F,L53)&lt;3000),"nt",IF(SMALL('Open 1'!F:F,L53)&gt;3000,"",SMALL('Open 1'!F:F,L53))),"")</f>
        <v/>
      </c>
      <c r="E53" s="115" t="str">
        <f>IF(D53="nt",IFERROR(SMALL('Open 1'!F:F,L53),""),IF(D53&gt;3000,"",IFERROR(SMALL('Open 1'!F:F,L53),"")))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1'!$A:$F,MATCH('Open 1 Results'!$E54,'Open 1'!$F:$F,0),1)&gt;0,INDEX('Open 1'!$A:$F,MATCH('Open 1 Results'!$E54,'Open 1'!$F:$F,0),1),""),"")</f>
        <v/>
      </c>
      <c r="B54" s="84" t="str">
        <f>IFERROR(IF(INDEX('Open 1'!$A:$F,MATCH('Open 1 Results'!$E54,'Open 1'!$F:$F,0),2)&gt;0,INDEX('Open 1'!$A:$F,MATCH('Open 1 Results'!$E54,'Open 1'!$F:$F,0),2),""),"")</f>
        <v/>
      </c>
      <c r="C54" s="84" t="str">
        <f>IFERROR(IF(INDEX('Open 1'!$A:$F,MATCH('Open 1 Results'!$E54,'Open 1'!$F:$F,0),3)&gt;0,INDEX('Open 1'!$A:$F,MATCH('Open 1 Results'!$E54,'Open 1'!$F:$F,0),3),""),"")</f>
        <v/>
      </c>
      <c r="D54" s="85" t="str">
        <f>IFERROR(IF(AND(SMALL('Open 1'!F:F,L54)&gt;1000,SMALL('Open 1'!F:F,L54)&lt;3000),"nt",IF(SMALL('Open 1'!F:F,L54)&gt;3000,"",SMALL('Open 1'!F:F,L54))),"")</f>
        <v/>
      </c>
      <c r="E54" s="115" t="str">
        <f>IF(D54="nt",IFERROR(SMALL('Open 1'!F:F,L54),""),IF(D54&gt;3000,"",IFERROR(SMALL('Open 1'!F:F,L54),"")))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1'!$A:$F,MATCH('Open 1 Results'!$E55,'Open 1'!$F:$F,0),1)&gt;0,INDEX('Open 1'!$A:$F,MATCH('Open 1 Results'!$E55,'Open 1'!$F:$F,0),1),""),"")</f>
        <v/>
      </c>
      <c r="B55" s="84" t="str">
        <f>IFERROR(IF(INDEX('Open 1'!$A:$F,MATCH('Open 1 Results'!$E55,'Open 1'!$F:$F,0),2)&gt;0,INDEX('Open 1'!$A:$F,MATCH('Open 1 Results'!$E55,'Open 1'!$F:$F,0),2),""),"")</f>
        <v/>
      </c>
      <c r="C55" s="84" t="str">
        <f>IFERROR(IF(INDEX('Open 1'!$A:$F,MATCH('Open 1 Results'!$E55,'Open 1'!$F:$F,0),3)&gt;0,INDEX('Open 1'!$A:$F,MATCH('Open 1 Results'!$E55,'Open 1'!$F:$F,0),3),""),"")</f>
        <v/>
      </c>
      <c r="D55" s="85" t="str">
        <f>IFERROR(IF(AND(SMALL('Open 1'!F:F,L55)&gt;1000,SMALL('Open 1'!F:F,L55)&lt;3000),"nt",IF(SMALL('Open 1'!F:F,L55)&gt;3000,"",SMALL('Open 1'!F:F,L55))),"")</f>
        <v/>
      </c>
      <c r="E55" s="115" t="str">
        <f>IF(D55="nt",IFERROR(SMALL('Open 1'!F:F,L55),""),IF(D55&gt;3000,"",IFERROR(SMALL('Open 1'!F:F,L55),"")))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1'!$A:$F,MATCH('Open 1 Results'!$E56,'Open 1'!$F:$F,0),1)&gt;0,INDEX('Open 1'!$A:$F,MATCH('Open 1 Results'!$E56,'Open 1'!$F:$F,0),1),""),"")</f>
        <v/>
      </c>
      <c r="B56" s="84" t="str">
        <f>IFERROR(IF(INDEX('Open 1'!$A:$F,MATCH('Open 1 Results'!$E56,'Open 1'!$F:$F,0),2)&gt;0,INDEX('Open 1'!$A:$F,MATCH('Open 1 Results'!$E56,'Open 1'!$F:$F,0),2),""),"")</f>
        <v/>
      </c>
      <c r="C56" s="84" t="str">
        <f>IFERROR(IF(INDEX('Open 1'!$A:$F,MATCH('Open 1 Results'!$E56,'Open 1'!$F:$F,0),3)&gt;0,INDEX('Open 1'!$A:$F,MATCH('Open 1 Results'!$E56,'Open 1'!$F:$F,0),3),""),"")</f>
        <v/>
      </c>
      <c r="D56" s="85" t="str">
        <f>IFERROR(IF(AND(SMALL('Open 1'!F:F,L56)&gt;1000,SMALL('Open 1'!F:F,L56)&lt;3000),"nt",IF(SMALL('Open 1'!F:F,L56)&gt;3000,"",SMALL('Open 1'!F:F,L56))),"")</f>
        <v/>
      </c>
      <c r="E56" s="115" t="str">
        <f>IF(D56="nt",IFERROR(SMALL('Open 1'!F:F,L56),""),IF(D56&gt;3000,"",IFERROR(SMALL('Open 1'!F:F,L56),"")))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1'!$A:$F,MATCH('Open 1 Results'!$E57,'Open 1'!$F:$F,0),1)&gt;0,INDEX('Open 1'!$A:$F,MATCH('Open 1 Results'!$E57,'Open 1'!$F:$F,0),1),""),"")</f>
        <v/>
      </c>
      <c r="B57" s="84" t="str">
        <f>IFERROR(IF(INDEX('Open 1'!$A:$F,MATCH('Open 1 Results'!$E57,'Open 1'!$F:$F,0),2)&gt;0,INDEX('Open 1'!$A:$F,MATCH('Open 1 Results'!$E57,'Open 1'!$F:$F,0),2),""),"")</f>
        <v/>
      </c>
      <c r="C57" s="84" t="str">
        <f>IFERROR(IF(INDEX('Open 1'!$A:$F,MATCH('Open 1 Results'!$E57,'Open 1'!$F:$F,0),3)&gt;0,INDEX('Open 1'!$A:$F,MATCH('Open 1 Results'!$E57,'Open 1'!$F:$F,0),3),""),"")</f>
        <v/>
      </c>
      <c r="D57" s="85" t="str">
        <f>IFERROR(IF(AND(SMALL('Open 1'!F:F,L57)&gt;1000,SMALL('Open 1'!F:F,L57)&lt;3000),"nt",IF(SMALL('Open 1'!F:F,L57)&gt;3000,"",SMALL('Open 1'!F:F,L57))),"")</f>
        <v/>
      </c>
      <c r="E57" s="115" t="str">
        <f>IF(D57="nt",IFERROR(SMALL('Open 1'!F:F,L57),""),IF(D57&gt;3000,"",IFERROR(SMALL('Open 1'!F:F,L57),"")))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1'!$A:$F,MATCH('Open 1 Results'!$E58,'Open 1'!$F:$F,0),1)&gt;0,INDEX('Open 1'!$A:$F,MATCH('Open 1 Results'!$E58,'Open 1'!$F:$F,0),1),""),"")</f>
        <v/>
      </c>
      <c r="B58" s="84" t="str">
        <f>IFERROR(IF(INDEX('Open 1'!$A:$F,MATCH('Open 1 Results'!$E58,'Open 1'!$F:$F,0),2)&gt;0,INDEX('Open 1'!$A:$F,MATCH('Open 1 Results'!$E58,'Open 1'!$F:$F,0),2),""),"")</f>
        <v/>
      </c>
      <c r="C58" s="84" t="str">
        <f>IFERROR(IF(INDEX('Open 1'!$A:$F,MATCH('Open 1 Results'!$E58,'Open 1'!$F:$F,0),3)&gt;0,INDEX('Open 1'!$A:$F,MATCH('Open 1 Results'!$E58,'Open 1'!$F:$F,0),3),""),"")</f>
        <v/>
      </c>
      <c r="D58" s="85" t="str">
        <f>IFERROR(IF(AND(SMALL('Open 1'!F:F,L58)&gt;1000,SMALL('Open 1'!F:F,L58)&lt;3000),"nt",IF(SMALL('Open 1'!F:F,L58)&gt;3000,"",SMALL('Open 1'!F:F,L58))),"")</f>
        <v/>
      </c>
      <c r="E58" s="115" t="str">
        <f>IF(D58="nt",IFERROR(SMALL('Open 1'!F:F,L58),""),IF(D58&gt;3000,"",IFERROR(SMALL('Open 1'!F:F,L58),"")))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1'!$A:$F,MATCH('Open 1 Results'!$E59,'Open 1'!$F:$F,0),1)&gt;0,INDEX('Open 1'!$A:$F,MATCH('Open 1 Results'!$E59,'Open 1'!$F:$F,0),1),""),"")</f>
        <v/>
      </c>
      <c r="B59" s="84" t="str">
        <f>IFERROR(IF(INDEX('Open 1'!$A:$F,MATCH('Open 1 Results'!$E59,'Open 1'!$F:$F,0),2)&gt;0,INDEX('Open 1'!$A:$F,MATCH('Open 1 Results'!$E59,'Open 1'!$F:$F,0),2),""),"")</f>
        <v/>
      </c>
      <c r="C59" s="84" t="str">
        <f>IFERROR(IF(INDEX('Open 1'!$A:$F,MATCH('Open 1 Results'!$E59,'Open 1'!$F:$F,0),3)&gt;0,INDEX('Open 1'!$A:$F,MATCH('Open 1 Results'!$E59,'Open 1'!$F:$F,0),3),""),"")</f>
        <v/>
      </c>
      <c r="D59" s="85" t="str">
        <f>IFERROR(IF(AND(SMALL('Open 1'!F:F,L59)&gt;1000,SMALL('Open 1'!F:F,L59)&lt;3000),"nt",IF(SMALL('Open 1'!F:F,L59)&gt;3000,"",SMALL('Open 1'!F:F,L59))),"")</f>
        <v/>
      </c>
      <c r="E59" s="115" t="str">
        <f>IF(D59="nt",IFERROR(SMALL('Open 1'!F:F,L59),""),IF(D59&gt;3000,"",IFERROR(SMALL('Open 1'!F:F,L59),"")))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1'!$A:$F,MATCH('Open 1 Results'!$E60,'Open 1'!$F:$F,0),1)&gt;0,INDEX('Open 1'!$A:$F,MATCH('Open 1 Results'!$E60,'Open 1'!$F:$F,0),1),""),"")</f>
        <v/>
      </c>
      <c r="B60" s="84" t="str">
        <f>IFERROR(IF(INDEX('Open 1'!$A:$F,MATCH('Open 1 Results'!$E60,'Open 1'!$F:$F,0),2)&gt;0,INDEX('Open 1'!$A:$F,MATCH('Open 1 Results'!$E60,'Open 1'!$F:$F,0),2),""),"")</f>
        <v/>
      </c>
      <c r="C60" s="84" t="str">
        <f>IFERROR(IF(INDEX('Open 1'!$A:$F,MATCH('Open 1 Results'!$E60,'Open 1'!$F:$F,0),3)&gt;0,INDEX('Open 1'!$A:$F,MATCH('Open 1 Results'!$E60,'Open 1'!$F:$F,0),3),""),"")</f>
        <v/>
      </c>
      <c r="D60" s="85" t="str">
        <f>IFERROR(IF(AND(SMALL('Open 1'!F:F,L60)&gt;1000,SMALL('Open 1'!F:F,L60)&lt;3000),"nt",IF(SMALL('Open 1'!F:F,L60)&gt;3000,"",SMALL('Open 1'!F:F,L60))),"")</f>
        <v/>
      </c>
      <c r="E60" s="115" t="str">
        <f>IF(D60="nt",IFERROR(SMALL('Open 1'!F:F,L60),""),IF(D60&gt;3000,"",IFERROR(SMALL('Open 1'!F:F,L60),"")))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1'!$A:$F,MATCH('Open 1 Results'!$E61,'Open 1'!$F:$F,0),1)&gt;0,INDEX('Open 1'!$A:$F,MATCH('Open 1 Results'!$E61,'Open 1'!$F:$F,0),1),""),"")</f>
        <v/>
      </c>
      <c r="B61" s="84" t="str">
        <f>IFERROR(IF(INDEX('Open 1'!$A:$F,MATCH('Open 1 Results'!$E61,'Open 1'!$F:$F,0),2)&gt;0,INDEX('Open 1'!$A:$F,MATCH('Open 1 Results'!$E61,'Open 1'!$F:$F,0),2),""),"")</f>
        <v/>
      </c>
      <c r="C61" s="84" t="str">
        <f>IFERROR(IF(INDEX('Open 1'!$A:$F,MATCH('Open 1 Results'!$E61,'Open 1'!$F:$F,0),3)&gt;0,INDEX('Open 1'!$A:$F,MATCH('Open 1 Results'!$E61,'Open 1'!$F:$F,0),3),""),"")</f>
        <v/>
      </c>
      <c r="D61" s="85" t="str">
        <f>IFERROR(IF(AND(SMALL('Open 1'!F:F,L61)&gt;1000,SMALL('Open 1'!F:F,L61)&lt;3000),"nt",IF(SMALL('Open 1'!F:F,L61)&gt;3000,"",SMALL('Open 1'!F:F,L61))),"")</f>
        <v/>
      </c>
      <c r="E61" s="115" t="str">
        <f>IF(D61="nt",IFERROR(SMALL('Open 1'!F:F,L61),""),IF(D61&gt;3000,"",IFERROR(SMALL('Open 1'!F:F,L61),"")))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1'!$A:$F,MATCH('Open 1 Results'!$E62,'Open 1'!$F:$F,0),1)&gt;0,INDEX('Open 1'!$A:$F,MATCH('Open 1 Results'!$E62,'Open 1'!$F:$F,0),1),""),"")</f>
        <v/>
      </c>
      <c r="B62" s="84" t="str">
        <f>IFERROR(IF(INDEX('Open 1'!$A:$F,MATCH('Open 1 Results'!$E62,'Open 1'!$F:$F,0),2)&gt;0,INDEX('Open 1'!$A:$F,MATCH('Open 1 Results'!$E62,'Open 1'!$F:$F,0),2),""),"")</f>
        <v/>
      </c>
      <c r="C62" s="84" t="str">
        <f>IFERROR(IF(INDEX('Open 1'!$A:$F,MATCH('Open 1 Results'!$E62,'Open 1'!$F:$F,0),3)&gt;0,INDEX('Open 1'!$A:$F,MATCH('Open 1 Results'!$E62,'Open 1'!$F:$F,0),3),""),"")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5" t="str">
        <f>IF(D62="nt",IFERROR(SMALL('Open 1'!F:F,L62),""),IF(D62&gt;3000,"",IFERROR(SMALL('Open 1'!F:F,L62),"")))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1'!$A:$F,MATCH('Open 1 Results'!$E63,'Open 1'!$F:$F,0),1)&gt;0,INDEX('Open 1'!$A:$F,MATCH('Open 1 Results'!$E63,'Open 1'!$F:$F,0),1),""),"")</f>
        <v/>
      </c>
      <c r="B63" s="84" t="str">
        <f>IFERROR(IF(INDEX('Open 1'!$A:$F,MATCH('Open 1 Results'!$E63,'Open 1'!$F:$F,0),2)&gt;0,INDEX('Open 1'!$A:$F,MATCH('Open 1 Results'!$E63,'Open 1'!$F:$F,0),2),""),"")</f>
        <v/>
      </c>
      <c r="C63" s="84" t="str">
        <f>IFERROR(IF(INDEX('Open 1'!$A:$F,MATCH('Open 1 Results'!$E63,'Open 1'!$F:$F,0),3)&gt;0,INDEX('Open 1'!$A:$F,MATCH('Open 1 Results'!$E63,'Open 1'!$F:$F,0),3),""),"")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5" t="str">
        <f>IF(D63="nt",IFERROR(SMALL('Open 1'!F:F,L63),""),IF(D63&gt;3000,"",IFERROR(SMALL('Open 1'!F:F,L63),"")))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1'!$A:$F,MATCH('Open 1 Results'!$E64,'Open 1'!$F:$F,0),1)&gt;0,INDEX('Open 1'!$A:$F,MATCH('Open 1 Results'!$E64,'Open 1'!$F:$F,0),1),""),"")</f>
        <v/>
      </c>
      <c r="B64" s="84" t="str">
        <f>IFERROR(IF(INDEX('Open 1'!$A:$F,MATCH('Open 1 Results'!$E64,'Open 1'!$F:$F,0),2)&gt;0,INDEX('Open 1'!$A:$F,MATCH('Open 1 Results'!$E64,'Open 1'!$F:$F,0),2),""),"")</f>
        <v/>
      </c>
      <c r="C64" s="84" t="str">
        <f>IFERROR(IF(INDEX('Open 1'!$A:$F,MATCH('Open 1 Results'!$E64,'Open 1'!$F:$F,0),3)&gt;0,INDEX('Open 1'!$A:$F,MATCH('Open 1 Results'!$E64,'Open 1'!$F:$F,0),3),""),"")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5" t="str">
        <f>IF(D64="nt",IFERROR(SMALL('Open 1'!F:F,L64),""),IF(D64&gt;3000,"",IFERROR(SMALL('Open 1'!F:F,L64),"")))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1'!$A:$F,MATCH('Open 1 Results'!$E65,'Open 1'!$F:$F,0),1)&gt;0,INDEX('Open 1'!$A:$F,MATCH('Open 1 Results'!$E65,'Open 1'!$F:$F,0),1),""),"")</f>
        <v/>
      </c>
      <c r="B65" s="84" t="str">
        <f>IFERROR(IF(INDEX('Open 1'!$A:$F,MATCH('Open 1 Results'!$E65,'Open 1'!$F:$F,0),2)&gt;0,INDEX('Open 1'!$A:$F,MATCH('Open 1 Results'!$E65,'Open 1'!$F:$F,0),2),""),"")</f>
        <v/>
      </c>
      <c r="C65" s="84" t="str">
        <f>IFERROR(IF(INDEX('Open 1'!$A:$F,MATCH('Open 1 Results'!$E65,'Open 1'!$F:$F,0),3)&gt;0,INDEX('Open 1'!$A:$F,MATCH('Open 1 Results'!$E65,'Open 1'!$F:$F,0),3),""),"")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5" t="str">
        <f>IF(D65="nt",IFERROR(SMALL('Open 1'!F:F,L65),""),IF(D65&gt;3000,"",IFERROR(SMALL('Open 1'!F:F,L65),"")))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1'!$A:$F,MATCH('Open 1 Results'!$E66,'Open 1'!$F:$F,0),1)&gt;0,INDEX('Open 1'!$A:$F,MATCH('Open 1 Results'!$E66,'Open 1'!$F:$F,0),1),""),"")</f>
        <v/>
      </c>
      <c r="B66" s="84" t="str">
        <f>IFERROR(IF(INDEX('Open 1'!$A:$F,MATCH('Open 1 Results'!$E66,'Open 1'!$F:$F,0),2)&gt;0,INDEX('Open 1'!$A:$F,MATCH('Open 1 Results'!$E66,'Open 1'!$F:$F,0),2),""),"")</f>
        <v/>
      </c>
      <c r="C66" s="84" t="str">
        <f>IFERROR(IF(INDEX('Open 1'!$A:$F,MATCH('Open 1 Results'!$E66,'Open 1'!$F:$F,0),3)&gt;0,INDEX('Open 1'!$A:$F,MATCH('Open 1 Results'!$E66,'Open 1'!$F:$F,0),3),""),"")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5" t="str">
        <f>IF(D66="nt",IFERROR(SMALL('Open 1'!F:F,L66),""),IF(D66&gt;3000,"",IFERROR(SMALL('Open 1'!F:F,L66),"")))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1'!$A:$F,MATCH('Open 1 Results'!$E67,'Open 1'!$F:$F,0),1)&gt;0,INDEX('Open 1'!$A:$F,MATCH('Open 1 Results'!$E67,'Open 1'!$F:$F,0),1),""),"")</f>
        <v/>
      </c>
      <c r="B67" s="84" t="str">
        <f>IFERROR(IF(INDEX('Open 1'!$A:$F,MATCH('Open 1 Results'!$E67,'Open 1'!$F:$F,0),2)&gt;0,INDEX('Open 1'!$A:$F,MATCH('Open 1 Results'!$E67,'Open 1'!$F:$F,0),2),""),"")</f>
        <v/>
      </c>
      <c r="C67" s="84" t="str">
        <f>IFERROR(IF(INDEX('Open 1'!$A:$F,MATCH('Open 1 Results'!$E67,'Open 1'!$F:$F,0),3)&gt;0,INDEX('Open 1'!$A:$F,MATCH('Open 1 Results'!$E67,'Open 1'!$F:$F,0),3),""),"")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5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1'!$A:$F,MATCH('Open 1 Results'!$E68,'Open 1'!$F:$F,0),1)&gt;0,INDEX('Open 1'!$A:$F,MATCH('Open 1 Results'!$E68,'Open 1'!$F:$F,0),1),""),"")</f>
        <v/>
      </c>
      <c r="B68" s="84" t="str">
        <f>IFERROR(IF(INDEX('Open 1'!$A:$F,MATCH('Open 1 Results'!$E68,'Open 1'!$F:$F,0),2)&gt;0,INDEX('Open 1'!$A:$F,MATCH('Open 1 Results'!$E68,'Open 1'!$F:$F,0),2),""),"")</f>
        <v/>
      </c>
      <c r="C68" s="84" t="str">
        <f>IFERROR(IF(INDEX('Open 1'!$A:$F,MATCH('Open 1 Results'!$E68,'Open 1'!$F:$F,0),3)&gt;0,INDEX('Open 1'!$A:$F,MATCH('Open 1 Results'!$E68,'Open 1'!$F:$F,0),3),""),"")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5" t="str">
        <f>IF(D68="nt",IFERROR(SMALL('Open 1'!F:F,L68),""),IF(D68&gt;3000,"",IFERROR(SMALL('Open 1'!F:F,L68),"")))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1'!$A:$F,MATCH('Open 1 Results'!$E69,'Open 1'!$F:$F,0),1)&gt;0,INDEX('Open 1'!$A:$F,MATCH('Open 1 Results'!$E69,'Open 1'!$F:$F,0),1),""),"")</f>
        <v/>
      </c>
      <c r="B69" s="84" t="str">
        <f>IFERROR(IF(INDEX('Open 1'!$A:$F,MATCH('Open 1 Results'!$E69,'Open 1'!$F:$F,0),2)&gt;0,INDEX('Open 1'!$A:$F,MATCH('Open 1 Results'!$E69,'Open 1'!$F:$F,0),2),""),"")</f>
        <v/>
      </c>
      <c r="C69" s="84" t="str">
        <f>IFERROR(IF(INDEX('Open 1'!$A:$F,MATCH('Open 1 Results'!$E69,'Open 1'!$F:$F,0),3)&gt;0,INDEX('Open 1'!$A:$F,MATCH('Open 1 Results'!$E69,'Open 1'!$F:$F,0),3),""),"")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5" t="str">
        <f>IF(D69="nt",IFERROR(SMALL('Open 1'!F:F,L69),""),IF(D69&gt;3000,"",IFERROR(SMALL('Open 1'!F:F,L69),"")))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1'!$A:$F,MATCH('Open 1 Results'!$E70,'Open 1'!$F:$F,0),1)&gt;0,INDEX('Open 1'!$A:$F,MATCH('Open 1 Results'!$E70,'Open 1'!$F:$F,0),1),""),"")</f>
        <v/>
      </c>
      <c r="B70" s="84" t="str">
        <f>IFERROR(IF(INDEX('Open 1'!$A:$F,MATCH('Open 1 Results'!$E70,'Open 1'!$F:$F,0),2)&gt;0,INDEX('Open 1'!$A:$F,MATCH('Open 1 Results'!$E70,'Open 1'!$F:$F,0),2),""),"")</f>
        <v/>
      </c>
      <c r="C70" s="84" t="str">
        <f>IFERROR(IF(INDEX('Open 1'!$A:$F,MATCH('Open 1 Results'!$E70,'Open 1'!$F:$F,0),3)&gt;0,INDEX('Open 1'!$A:$F,MATCH('Open 1 Results'!$E70,'Open 1'!$F:$F,0),3),""),"")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5" t="str">
        <f>IF(D70="nt",IFERROR(SMALL('Open 1'!F:F,L70),""),IF(D70&gt;3000,"",IFERROR(SMALL('Open 1'!F:F,L70),"")))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1'!$A:$F,MATCH('Open 1 Results'!$E71,'Open 1'!$F:$F,0),1)&gt;0,INDEX('Open 1'!$A:$F,MATCH('Open 1 Results'!$E71,'Open 1'!$F:$F,0),1),""),"")</f>
        <v/>
      </c>
      <c r="B71" s="84" t="str">
        <f>IFERROR(IF(INDEX('Open 1'!$A:$F,MATCH('Open 1 Results'!$E71,'Open 1'!$F:$F,0),2)&gt;0,INDEX('Open 1'!$A:$F,MATCH('Open 1 Results'!$E71,'Open 1'!$F:$F,0),2),""),"")</f>
        <v/>
      </c>
      <c r="C71" s="84" t="str">
        <f>IFERROR(IF(INDEX('Open 1'!$A:$F,MATCH('Open 1 Results'!$E71,'Open 1'!$F:$F,0),3)&gt;0,INDEX('Open 1'!$A:$F,MATCH('Open 1 Results'!$E71,'Open 1'!$F:$F,0),3),""),"")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5" t="str">
        <f>IF(D71="nt",IFERROR(SMALL('Open 1'!F:F,L71),""),IF(D71&gt;3000,"",IFERROR(SMALL('Open 1'!F:F,L71),"")))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1'!$A:$F,MATCH('Open 1 Results'!$E72,'Open 1'!$F:$F,0),1)&gt;0,INDEX('Open 1'!$A:$F,MATCH('Open 1 Results'!$E72,'Open 1'!$F:$F,0),1),""),"")</f>
        <v/>
      </c>
      <c r="B72" s="84" t="str">
        <f>IFERROR(IF(INDEX('Open 1'!$A:$F,MATCH('Open 1 Results'!$E72,'Open 1'!$F:$F,0),2)&gt;0,INDEX('Open 1'!$A:$F,MATCH('Open 1 Results'!$E72,'Open 1'!$F:$F,0),2),""),"")</f>
        <v/>
      </c>
      <c r="C72" s="84" t="str">
        <f>IFERROR(IF(INDEX('Open 1'!$A:$F,MATCH('Open 1 Results'!$E72,'Open 1'!$F:$F,0),3)&gt;0,INDEX('Open 1'!$A:$F,MATCH('Open 1 Results'!$E72,'Open 1'!$F:$F,0),3),""),"")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5" t="str">
        <f>IF(D72="nt",IFERROR(SMALL('Open 1'!F:F,L72),""),IF(D72&gt;3000,"",IFERROR(SMALL('Open 1'!F:F,L72),"")))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40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41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41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41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42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43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49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1" t="s">
        <v>75</v>
      </c>
      <c r="AL10" s="231"/>
      <c r="AM10" s="231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44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27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1" t="s">
        <v>76</v>
      </c>
      <c r="AL11" s="231"/>
      <c r="AM11" s="231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44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27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1" t="s">
        <v>79</v>
      </c>
      <c r="AL12" s="231"/>
      <c r="AM12" s="231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29" t="s">
        <v>27</v>
      </c>
      <c r="J13" s="230"/>
      <c r="K13" s="50">
        <v>4</v>
      </c>
      <c r="L13" s="244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27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1" t="s">
        <v>10</v>
      </c>
      <c r="AL13" s="231"/>
      <c r="AM13" s="231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45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27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32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27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33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27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7" t="s">
        <v>77</v>
      </c>
      <c r="I18" s="248"/>
      <c r="J18" s="149">
        <f>(COUNTIF('Youth 2'!$A$2:$A$286,"&gt;0"))</f>
        <v>0</v>
      </c>
      <c r="L18" s="233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27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33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27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34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27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35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27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36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27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36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27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36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27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37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27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24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27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25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27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25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27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25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27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26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27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27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27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27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27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2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4:L8"/>
    <mergeCell ref="L10:L14"/>
    <mergeCell ref="AB10:AB14"/>
    <mergeCell ref="AK10:AM10"/>
    <mergeCell ref="AK11:AM11"/>
    <mergeCell ref="AK12:AM12"/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40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41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41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41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42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43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49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1" t="s">
        <v>75</v>
      </c>
      <c r="AM10" s="231"/>
      <c r="AN10" s="231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38" t="s">
        <v>77</v>
      </c>
      <c r="I11" s="239"/>
      <c r="J11" s="189">
        <f>COUNTIF(Youth!$A$2:$A$286,"&gt;0")+COUNTIF(Youth!$A$2:$A$286,"oco")-COUNTIF(D2:D286,"scratch")</f>
        <v>0</v>
      </c>
      <c r="K11" s="50">
        <v>2</v>
      </c>
      <c r="L11" s="244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27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1" t="s">
        <v>76</v>
      </c>
      <c r="AM11" s="231"/>
      <c r="AN11" s="231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44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27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1" t="s">
        <v>79</v>
      </c>
      <c r="AM12" s="231"/>
      <c r="AN12" s="231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44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27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1" t="s">
        <v>10</v>
      </c>
      <c r="AM13" s="231"/>
      <c r="AN13" s="231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45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27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32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27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33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27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33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27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33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27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34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27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35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27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36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27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36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27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36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27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37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27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24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27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25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27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25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27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25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27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26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27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27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27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27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27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2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AC28:AC32"/>
    <mergeCell ref="AC34:AC38"/>
    <mergeCell ref="L28:L32"/>
    <mergeCell ref="L16:L20"/>
    <mergeCell ref="L22:L26"/>
    <mergeCell ref="AC16:AC20"/>
    <mergeCell ref="AC22:AC26"/>
    <mergeCell ref="AL10:AN10"/>
    <mergeCell ref="AL11:AN11"/>
    <mergeCell ref="AL12:AN12"/>
    <mergeCell ref="AL13:AN13"/>
    <mergeCell ref="AC10:AC14"/>
    <mergeCell ref="H3:I3"/>
    <mergeCell ref="H11:I11"/>
    <mergeCell ref="I15:J15"/>
    <mergeCell ref="L4:L8"/>
    <mergeCell ref="L10:L14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2019-10-20T20:29:07Z</cp:lastPrinted>
  <dcterms:created xsi:type="dcterms:W3CDTF">2016-10-21T03:48:16Z</dcterms:created>
  <dcterms:modified xsi:type="dcterms:W3CDTF">2019-12-01T19:44:40Z</dcterms:modified>
</cp:coreProperties>
</file>